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Q2" i="61"/>
  <c r="P2" i="61"/>
  <c r="O2" i="61"/>
  <c r="N2" i="61"/>
  <c r="K2" i="61"/>
  <c r="J2" i="61"/>
  <c r="H2" i="61"/>
  <c r="F2" i="61"/>
  <c r="E2" i="61"/>
  <c r="D2" i="61"/>
  <c r="C2" i="61"/>
  <c r="B2" i="61"/>
  <c r="B2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Q2" i="60"/>
  <c r="P2" i="60"/>
  <c r="O2" i="60"/>
  <c r="N2" i="60"/>
  <c r="K2" i="60"/>
  <c r="J2" i="60"/>
  <c r="H2" i="60"/>
  <c r="F2" i="60"/>
  <c r="E2" i="60"/>
  <c r="D2" i="60"/>
  <c r="C2" i="60"/>
  <c r="B2" i="60"/>
  <c r="B15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Q2" i="59"/>
  <c r="P2" i="59"/>
  <c r="O2" i="59"/>
  <c r="L45" i="59"/>
  <c r="N45" i="59"/>
  <c r="N2" i="59"/>
  <c r="K2" i="59"/>
  <c r="J2" i="59"/>
  <c r="H2" i="59"/>
  <c r="F2" i="59"/>
  <c r="E2" i="59"/>
  <c r="D2" i="59"/>
  <c r="C2" i="59"/>
  <c r="B2" i="59"/>
  <c r="B44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M28" i="58"/>
  <c r="Q2" i="58"/>
  <c r="P43" i="58"/>
  <c r="P2" i="58"/>
  <c r="O2" i="58"/>
  <c r="N2" i="58"/>
  <c r="K2" i="58"/>
  <c r="J2" i="58"/>
  <c r="H2" i="58"/>
  <c r="F2" i="58"/>
  <c r="E2" i="58"/>
  <c r="D2" i="58"/>
  <c r="C2" i="58"/>
  <c r="B2" i="58"/>
  <c r="B1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M22" i="57"/>
  <c r="Q2" i="57"/>
  <c r="P2" i="57"/>
  <c r="O2" i="57"/>
  <c r="N2" i="57"/>
  <c r="K2" i="57"/>
  <c r="J2" i="57"/>
  <c r="H2" i="57"/>
  <c r="F2" i="57"/>
  <c r="E2" i="57"/>
  <c r="D2" i="57"/>
  <c r="C2" i="57"/>
  <c r="B2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M43" i="56"/>
  <c r="Q2" i="56"/>
  <c r="P2" i="56"/>
  <c r="O2" i="56"/>
  <c r="N2" i="56"/>
  <c r="L37" i="56"/>
  <c r="K2" i="56"/>
  <c r="J2" i="56"/>
  <c r="H2" i="56"/>
  <c r="F2" i="56"/>
  <c r="E2" i="56"/>
  <c r="D2" i="56"/>
  <c r="C2" i="56"/>
  <c r="B2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Q2" i="55"/>
  <c r="P2" i="55"/>
  <c r="O2" i="55"/>
  <c r="N2" i="55"/>
  <c r="K2" i="55"/>
  <c r="J2" i="55"/>
  <c r="H2" i="55"/>
  <c r="F2" i="55"/>
  <c r="E2" i="55"/>
  <c r="D2" i="55"/>
  <c r="C2" i="55"/>
  <c r="B2" i="55"/>
  <c r="B54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M56" i="54"/>
  <c r="Q2" i="54"/>
  <c r="P2" i="54"/>
  <c r="O2" i="54"/>
  <c r="N2" i="54"/>
  <c r="K2" i="54"/>
  <c r="J2" i="54"/>
  <c r="H2" i="54"/>
  <c r="F2" i="54"/>
  <c r="E2" i="54"/>
  <c r="D2" i="54"/>
  <c r="C2" i="54"/>
  <c r="B2" i="54"/>
  <c r="B4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M32" i="53"/>
  <c r="Q2" i="53"/>
  <c r="P2" i="53"/>
  <c r="O2" i="53"/>
  <c r="N2" i="53"/>
  <c r="K2" i="53"/>
  <c r="J2" i="53"/>
  <c r="H2" i="53"/>
  <c r="F2" i="53"/>
  <c r="E2" i="53"/>
  <c r="D2" i="53"/>
  <c r="C2" i="53"/>
  <c r="B2" i="53"/>
  <c r="B24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P2" i="52"/>
  <c r="O2" i="52"/>
  <c r="N2" i="52"/>
  <c r="H2" i="52"/>
  <c r="F2" i="52"/>
  <c r="E2" i="52"/>
  <c r="D2" i="52"/>
  <c r="C2" i="52"/>
  <c r="B2" i="52"/>
  <c r="B7" i="52"/>
  <c r="K2" i="52"/>
  <c r="R2" i="1"/>
  <c r="M38" i="1"/>
  <c r="S2" i="4"/>
  <c r="F2" i="1"/>
  <c r="E2" i="1"/>
  <c r="Q2" i="1"/>
  <c r="P2" i="1"/>
  <c r="O2" i="1"/>
  <c r="N2" i="1"/>
  <c r="D2" i="1"/>
  <c r="C2" i="1"/>
  <c r="B7" i="50"/>
  <c r="K7" i="50"/>
  <c r="B3" i="50"/>
  <c r="B4" i="50"/>
  <c r="N4" i="50"/>
  <c r="B5" i="50"/>
  <c r="B6" i="50"/>
  <c r="B8" i="50"/>
  <c r="B9" i="50"/>
  <c r="B10" i="50"/>
  <c r="B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B54" i="1"/>
  <c r="K2" i="1"/>
  <c r="H2" i="1"/>
  <c r="B52" i="59"/>
  <c r="B20" i="59"/>
  <c r="B26" i="59"/>
  <c r="B36" i="52"/>
  <c r="M19" i="55"/>
  <c r="M64" i="55"/>
  <c r="M36" i="55"/>
  <c r="B51" i="1"/>
  <c r="B44" i="56"/>
  <c r="B44" i="60"/>
  <c r="B50" i="1"/>
  <c r="B24" i="1"/>
  <c r="B31" i="1"/>
  <c r="B10" i="55"/>
  <c r="M11" i="55"/>
  <c r="M48" i="56"/>
  <c r="M33" i="56"/>
  <c r="M16" i="56"/>
  <c r="B23" i="56"/>
  <c r="B17" i="56"/>
  <c r="B47" i="56"/>
  <c r="M44" i="60"/>
  <c r="B33" i="1"/>
  <c r="B48" i="1"/>
  <c r="B21" i="1"/>
  <c r="B28" i="1"/>
  <c r="B15" i="1"/>
  <c r="B19" i="1"/>
  <c r="B53" i="1"/>
  <c r="B13" i="1"/>
  <c r="B35" i="1"/>
  <c r="B12" i="1"/>
  <c r="B41" i="1"/>
  <c r="B43" i="1"/>
  <c r="B36" i="1"/>
  <c r="B6" i="1"/>
  <c r="B38" i="1"/>
  <c r="B34" i="1"/>
  <c r="B27" i="1"/>
  <c r="B32" i="1"/>
  <c r="B7" i="1"/>
  <c r="B49" i="56"/>
  <c r="M22" i="56"/>
  <c r="B20" i="1"/>
  <c r="B30" i="1"/>
  <c r="B52" i="1"/>
  <c r="M49" i="56"/>
  <c r="B8" i="1"/>
  <c r="M15" i="56"/>
  <c r="B45" i="56"/>
  <c r="B20" i="56"/>
  <c r="M25" i="56"/>
  <c r="M45" i="56"/>
  <c r="M54" i="56"/>
  <c r="B39" i="52"/>
  <c r="M44" i="53"/>
  <c r="B31" i="56"/>
  <c r="B52" i="56"/>
  <c r="B12" i="56"/>
  <c r="B16" i="56"/>
  <c r="B55" i="56"/>
  <c r="B32" i="56"/>
  <c r="B37" i="56"/>
  <c r="B40" i="56"/>
  <c r="B13" i="56"/>
  <c r="B53" i="56"/>
  <c r="B36" i="56"/>
  <c r="B15" i="56"/>
  <c r="M50" i="56"/>
  <c r="M20" i="56"/>
  <c r="M29" i="56"/>
  <c r="O29" i="57" s="1"/>
  <c r="S29" i="57" s="1"/>
  <c r="M30" i="56"/>
  <c r="M35" i="56"/>
  <c r="M56" i="56"/>
  <c r="M41" i="56"/>
  <c r="M51" i="56"/>
  <c r="M36" i="56"/>
  <c r="M63" i="56"/>
  <c r="M60" i="56"/>
  <c r="M52" i="56"/>
  <c r="M62" i="56"/>
  <c r="M69" i="56"/>
  <c r="M19" i="56"/>
  <c r="O19" i="56" s="1"/>
  <c r="S19" i="56" s="1"/>
  <c r="M49" i="60"/>
  <c r="M27" i="56"/>
  <c r="M27" i="60"/>
  <c r="B38" i="56"/>
  <c r="B26" i="56"/>
  <c r="M67" i="56"/>
  <c r="M10" i="56"/>
  <c r="M34" i="56"/>
  <c r="M52" i="53"/>
  <c r="B15" i="52"/>
  <c r="B46" i="52"/>
  <c r="B25" i="52"/>
  <c r="B8" i="52"/>
  <c r="B49" i="52"/>
  <c r="B16" i="52"/>
  <c r="B54" i="52"/>
  <c r="B33" i="52"/>
  <c r="M13" i="55"/>
  <c r="O13" i="56" s="1"/>
  <c r="S13" i="56" s="1"/>
  <c r="M20" i="55"/>
  <c r="B48" i="59"/>
  <c r="B40" i="59"/>
  <c r="M16" i="55"/>
  <c r="M46" i="55"/>
  <c r="B36" i="59"/>
  <c r="M37" i="60"/>
  <c r="M16" i="60"/>
  <c r="M45" i="60"/>
  <c r="O45" i="61" s="1"/>
  <c r="S45" i="61" s="1"/>
  <c r="M13" i="60"/>
  <c r="M55" i="60"/>
  <c r="M35" i="60"/>
  <c r="M68" i="60"/>
  <c r="M69" i="60"/>
  <c r="O69" i="61" s="1"/>
  <c r="S69" i="61" s="1"/>
  <c r="M39" i="60"/>
  <c r="M23" i="60"/>
  <c r="M36" i="60"/>
  <c r="M42" i="60"/>
  <c r="M56" i="60"/>
  <c r="M62" i="60"/>
  <c r="M59" i="60"/>
  <c r="M43" i="60"/>
  <c r="M30" i="60"/>
  <c r="M58" i="60"/>
  <c r="M50" i="60"/>
  <c r="M32" i="60"/>
  <c r="M67" i="60"/>
  <c r="M31" i="60"/>
  <c r="M46" i="60"/>
  <c r="M40" i="60"/>
  <c r="M17" i="60"/>
  <c r="M47" i="60"/>
  <c r="M24" i="60"/>
  <c r="O24" i="61" s="1"/>
  <c r="S24" i="61" s="1"/>
  <c r="M60" i="60"/>
  <c r="M53" i="60"/>
  <c r="M20" i="60"/>
  <c r="M19" i="60"/>
  <c r="M26" i="60"/>
  <c r="M54" i="60"/>
  <c r="M21" i="60"/>
  <c r="O21" i="61" s="1"/>
  <c r="S21" i="61" s="1"/>
  <c r="M48" i="60"/>
  <c r="M14" i="60"/>
  <c r="M65" i="60"/>
  <c r="M38" i="60"/>
  <c r="M28" i="60"/>
  <c r="M33" i="60"/>
  <c r="M52" i="60"/>
  <c r="M18" i="60"/>
  <c r="M57" i="60"/>
  <c r="M66" i="60"/>
  <c r="M41" i="60"/>
  <c r="M29" i="60"/>
  <c r="M25" i="60"/>
  <c r="M51" i="54"/>
  <c r="M16" i="54"/>
  <c r="M62" i="54"/>
  <c r="M37" i="54"/>
  <c r="M12" i="54"/>
  <c r="M66" i="54"/>
  <c r="M27" i="54"/>
  <c r="M33" i="54"/>
  <c r="M31" i="54"/>
  <c r="M10" i="54"/>
  <c r="B14" i="59"/>
  <c r="B32" i="59"/>
  <c r="M62" i="1"/>
  <c r="B40" i="55"/>
  <c r="M54" i="54"/>
  <c r="M14" i="54"/>
  <c r="M36" i="54"/>
  <c r="B23" i="59"/>
  <c r="B50" i="59"/>
  <c r="B46" i="59"/>
  <c r="B42" i="59"/>
  <c r="B38" i="59"/>
  <c r="B34" i="59"/>
  <c r="B55" i="59"/>
  <c r="B15" i="59"/>
  <c r="B28" i="59"/>
  <c r="B25" i="59"/>
  <c r="B18" i="59"/>
  <c r="B27" i="59"/>
  <c r="B49" i="59"/>
  <c r="B45" i="59"/>
  <c r="B41" i="59"/>
  <c r="B37" i="59"/>
  <c r="B33" i="59"/>
  <c r="B54" i="59"/>
  <c r="B16" i="59"/>
  <c r="B29" i="59"/>
  <c r="B22" i="59"/>
  <c r="B31" i="59"/>
  <c r="B19" i="59"/>
  <c r="B51" i="59"/>
  <c r="B47" i="59"/>
  <c r="B43" i="59"/>
  <c r="B39" i="59"/>
  <c r="B35" i="59"/>
  <c r="B56" i="59"/>
  <c r="B13" i="59"/>
  <c r="B24" i="59"/>
  <c r="B21" i="59"/>
  <c r="B17" i="59"/>
  <c r="B30" i="59"/>
  <c r="M67" i="59"/>
  <c r="M15" i="59"/>
  <c r="B46" i="54"/>
  <c r="B20" i="54"/>
  <c r="B27" i="54"/>
  <c r="B56" i="54"/>
  <c r="B10" i="54"/>
  <c r="B30" i="54"/>
  <c r="B48" i="54"/>
  <c r="B35" i="54"/>
  <c r="B12" i="54"/>
  <c r="B33" i="54"/>
  <c r="B44" i="54"/>
  <c r="B25" i="54"/>
  <c r="B16" i="54"/>
  <c r="B40" i="54"/>
  <c r="B31" i="54"/>
  <c r="B34" i="54"/>
  <c r="B8" i="54"/>
  <c r="B50" i="54"/>
  <c r="B45" i="54"/>
  <c r="B19" i="54"/>
  <c r="B26" i="54"/>
  <c r="B43" i="54"/>
  <c r="B17" i="54"/>
  <c r="B24" i="54"/>
  <c r="B18" i="54"/>
  <c r="B29" i="54"/>
  <c r="B53" i="54"/>
  <c r="B41" i="54"/>
  <c r="B15" i="54"/>
  <c r="B36" i="54"/>
  <c r="B37" i="54"/>
  <c r="B13" i="54"/>
  <c r="B14" i="54"/>
  <c r="B54" i="54"/>
  <c r="B23" i="54"/>
  <c r="B47" i="54"/>
  <c r="B28" i="54"/>
  <c r="B52" i="54"/>
  <c r="B49" i="54"/>
  <c r="B11" i="54"/>
  <c r="B32" i="54"/>
  <c r="B51" i="54"/>
  <c r="B21" i="54"/>
  <c r="B38" i="54"/>
  <c r="B9" i="54"/>
  <c r="B22" i="54"/>
  <c r="B55" i="54"/>
  <c r="B39" i="54"/>
  <c r="B22" i="60"/>
  <c r="B29" i="60"/>
  <c r="B48" i="60"/>
  <c r="B20" i="60"/>
  <c r="B31" i="60"/>
  <c r="B43" i="60"/>
  <c r="B16" i="60"/>
  <c r="B55" i="60"/>
  <c r="B17" i="60"/>
  <c r="B34" i="60"/>
  <c r="B45" i="60"/>
  <c r="B32" i="60"/>
  <c r="B23" i="60"/>
  <c r="B46" i="60"/>
  <c r="B41" i="60"/>
  <c r="B51" i="60"/>
  <c r="B39" i="60"/>
  <c r="B47" i="60"/>
  <c r="B21" i="60"/>
  <c r="B30" i="60"/>
  <c r="B50" i="60"/>
  <c r="B24" i="60"/>
  <c r="B36" i="60"/>
  <c r="B18" i="60"/>
  <c r="B25" i="60"/>
  <c r="B27" i="60"/>
  <c r="B38" i="60"/>
  <c r="B40" i="60"/>
  <c r="B49" i="60"/>
  <c r="B37" i="60"/>
  <c r="B52" i="60"/>
  <c r="B26" i="60"/>
  <c r="B54" i="60"/>
  <c r="B33" i="60"/>
  <c r="B42" i="60"/>
  <c r="B28" i="60"/>
  <c r="B53" i="60"/>
  <c r="B56" i="60"/>
  <c r="B19" i="60"/>
  <c r="B35" i="60"/>
  <c r="B14" i="60"/>
  <c r="N6" i="50"/>
  <c r="B36" i="55"/>
  <c r="B41" i="55"/>
  <c r="B20" i="55"/>
  <c r="B45" i="55"/>
  <c r="B28" i="55"/>
  <c r="B24" i="55"/>
  <c r="B49" i="55"/>
  <c r="B32" i="55"/>
  <c r="B55" i="55"/>
  <c r="B22" i="55"/>
  <c r="B26" i="55"/>
  <c r="B15" i="55"/>
  <c r="B46" i="55"/>
  <c r="B33" i="55"/>
  <c r="B56" i="55"/>
  <c r="B27" i="55"/>
  <c r="B39" i="55"/>
  <c r="B13" i="55"/>
  <c r="B51" i="55"/>
  <c r="B38" i="55"/>
  <c r="B19" i="55"/>
  <c r="B11" i="55"/>
  <c r="B42" i="55"/>
  <c r="B29" i="55"/>
  <c r="B48" i="55"/>
  <c r="B16" i="55"/>
  <c r="B31" i="55"/>
  <c r="B17" i="55"/>
  <c r="B30" i="55"/>
  <c r="B50" i="55"/>
  <c r="B18" i="55"/>
  <c r="B35" i="55"/>
  <c r="B12" i="55"/>
  <c r="B9" i="55"/>
  <c r="B47" i="55"/>
  <c r="B21" i="55"/>
  <c r="B14" i="55"/>
  <c r="B52" i="55"/>
  <c r="B53" i="55"/>
  <c r="B43" i="55"/>
  <c r="B37" i="55"/>
  <c r="B44" i="55"/>
  <c r="B34" i="55"/>
  <c r="B25" i="55"/>
  <c r="B23" i="55"/>
  <c r="M43" i="58"/>
  <c r="M68" i="58"/>
  <c r="M60" i="59"/>
  <c r="O60" i="60" s="1"/>
  <c r="S60" i="60" s="1"/>
  <c r="M14" i="59"/>
  <c r="O14" i="60" s="1"/>
  <c r="S14" i="60" s="1"/>
  <c r="M58" i="59"/>
  <c r="O58" i="60" s="1"/>
  <c r="S58" i="60" s="1"/>
  <c r="M56" i="59"/>
  <c r="O56" i="60" s="1"/>
  <c r="S56" i="60" s="1"/>
  <c r="M52" i="59"/>
  <c r="M48" i="59"/>
  <c r="O48" i="60"/>
  <c r="M44" i="59"/>
  <c r="O44" i="60"/>
  <c r="M40" i="59"/>
  <c r="O40" i="60"/>
  <c r="M61" i="59"/>
  <c r="M24" i="59"/>
  <c r="O24" i="60" s="1"/>
  <c r="S24" i="60" s="1"/>
  <c r="M33" i="59"/>
  <c r="M68" i="59"/>
  <c r="O68" i="60"/>
  <c r="M26" i="59"/>
  <c r="M66" i="59"/>
  <c r="O66" i="60" s="1"/>
  <c r="S66" i="60" s="1"/>
  <c r="M63" i="59"/>
  <c r="M54" i="59"/>
  <c r="M50" i="59"/>
  <c r="O50" i="60" s="1"/>
  <c r="M46" i="59"/>
  <c r="O46" i="60" s="1"/>
  <c r="S46" i="60" s="1"/>
  <c r="M42" i="59"/>
  <c r="M69" i="59"/>
  <c r="M20" i="59"/>
  <c r="M28" i="59"/>
  <c r="M37" i="59"/>
  <c r="M34" i="59"/>
  <c r="M55" i="59"/>
  <c r="O55" i="60" s="1"/>
  <c r="S55" i="60" s="1"/>
  <c r="M47" i="59"/>
  <c r="O47" i="60" s="1"/>
  <c r="M39" i="59"/>
  <c r="O39" i="60" s="1"/>
  <c r="M21" i="59"/>
  <c r="O21" i="60" s="1"/>
  <c r="S21" i="60" s="1"/>
  <c r="M29" i="59"/>
  <c r="O29" i="60" s="1"/>
  <c r="S29" i="60" s="1"/>
  <c r="M22" i="59"/>
  <c r="M62" i="59"/>
  <c r="M53" i="59"/>
  <c r="M45" i="59"/>
  <c r="M65" i="59"/>
  <c r="M64" i="59"/>
  <c r="M23" i="59"/>
  <c r="M30" i="59"/>
  <c r="M59" i="59"/>
  <c r="M41" i="59"/>
  <c r="M25" i="59"/>
  <c r="M36" i="59"/>
  <c r="O36" i="60" s="1"/>
  <c r="M51" i="59"/>
  <c r="O51" i="60" s="1"/>
  <c r="S51" i="60" s="1"/>
  <c r="M57" i="59"/>
  <c r="O57" i="60" s="1"/>
  <c r="S57" i="60" s="1"/>
  <c r="M35" i="59"/>
  <c r="O35" i="60" s="1"/>
  <c r="S35" i="60" s="1"/>
  <c r="M19" i="59"/>
  <c r="M38" i="59"/>
  <c r="M43" i="59"/>
  <c r="M16" i="59"/>
  <c r="M18" i="59"/>
  <c r="M12" i="59"/>
  <c r="M31" i="59"/>
  <c r="M27" i="59"/>
  <c r="O27" i="60"/>
  <c r="M13" i="59"/>
  <c r="M17" i="59"/>
  <c r="M53" i="56"/>
  <c r="M31" i="56"/>
  <c r="M66" i="56"/>
  <c r="O66" i="57" s="1"/>
  <c r="S66" i="57" s="1"/>
  <c r="M18" i="56"/>
  <c r="M17" i="56"/>
  <c r="B6" i="52"/>
  <c r="B48" i="52"/>
  <c r="B14" i="52"/>
  <c r="B50" i="52"/>
  <c r="B34" i="52"/>
  <c r="B45" i="52"/>
  <c r="B29" i="52"/>
  <c r="B31" i="52"/>
  <c r="B12" i="52"/>
  <c r="B28" i="52"/>
  <c r="B13" i="52"/>
  <c r="B19" i="52"/>
  <c r="B26" i="52"/>
  <c r="B22" i="52"/>
  <c r="B32" i="52"/>
  <c r="B23" i="52"/>
  <c r="B42" i="52"/>
  <c r="B53" i="52"/>
  <c r="B37" i="52"/>
  <c r="B47" i="52"/>
  <c r="B20" i="52"/>
  <c r="B44" i="52"/>
  <c r="B21" i="52"/>
  <c r="B40" i="52"/>
  <c r="B51" i="52"/>
  <c r="B9" i="52"/>
  <c r="O68" i="59"/>
  <c r="M62" i="57"/>
  <c r="K4" i="50"/>
  <c r="M65" i="57"/>
  <c r="B44" i="61"/>
  <c r="M66" i="1"/>
  <c r="O42" i="60"/>
  <c r="M27" i="1"/>
  <c r="M58" i="57"/>
  <c r="M54" i="57"/>
  <c r="O54" i="57" s="1"/>
  <c r="S54" i="57" s="1"/>
  <c r="B41" i="53"/>
  <c r="M19" i="53"/>
  <c r="M10" i="1"/>
  <c r="M37" i="57"/>
  <c r="M44" i="58"/>
  <c r="B40" i="58"/>
  <c r="B14" i="53"/>
  <c r="N5" i="50"/>
  <c r="M6" i="53"/>
  <c r="B55" i="1"/>
  <c r="B46" i="1"/>
  <c r="B17" i="1"/>
  <c r="B26" i="1"/>
  <c r="B22" i="1"/>
  <c r="B11" i="1"/>
  <c r="B10" i="1"/>
  <c r="B25" i="1"/>
  <c r="B18" i="1"/>
  <c r="B16" i="1"/>
  <c r="B44" i="1"/>
  <c r="M69" i="54"/>
  <c r="B55" i="52"/>
  <c r="M48" i="57"/>
  <c r="O48" i="57" s="1"/>
  <c r="S48" i="57" s="1"/>
  <c r="B28" i="53"/>
  <c r="M67" i="53"/>
  <c r="B14" i="1"/>
  <c r="B39" i="1"/>
  <c r="B29" i="1"/>
  <c r="B5" i="1"/>
  <c r="B23" i="1"/>
  <c r="B45" i="1"/>
  <c r="B42" i="1"/>
  <c r="B56" i="1"/>
  <c r="B9" i="1"/>
  <c r="B40" i="1"/>
  <c r="B47" i="1"/>
  <c r="B37" i="1"/>
  <c r="B49" i="1"/>
  <c r="M32" i="1"/>
  <c r="M19" i="1"/>
  <c r="M58" i="1"/>
  <c r="M9" i="1"/>
  <c r="M41" i="1"/>
  <c r="M34" i="1"/>
  <c r="M33" i="1"/>
  <c r="M40" i="1"/>
  <c r="M47" i="1"/>
  <c r="M30" i="1"/>
  <c r="M29" i="1"/>
  <c r="M36" i="1"/>
  <c r="M59" i="1"/>
  <c r="M6" i="1"/>
  <c r="M69" i="1"/>
  <c r="M12" i="1"/>
  <c r="M39" i="1"/>
  <c r="M64" i="1"/>
  <c r="M8" i="1"/>
  <c r="M48" i="1"/>
  <c r="M18" i="1"/>
  <c r="M17" i="1"/>
  <c r="M24" i="1"/>
  <c r="M15" i="1"/>
  <c r="M14" i="1"/>
  <c r="M13" i="1"/>
  <c r="M20" i="1"/>
  <c r="M54" i="1"/>
  <c r="M53" i="1"/>
  <c r="M60" i="1"/>
  <c r="M26" i="1"/>
  <c r="M67" i="1"/>
  <c r="M57" i="1"/>
  <c r="M55" i="1"/>
  <c r="M25" i="1"/>
  <c r="M51" i="1"/>
  <c r="M42" i="1"/>
  <c r="M50" i="1"/>
  <c r="M49" i="1"/>
  <c r="M56" i="1"/>
  <c r="M63" i="1"/>
  <c r="M46" i="1"/>
  <c r="M45" i="1"/>
  <c r="M52" i="1"/>
  <c r="M7" i="1"/>
  <c r="M22" i="1"/>
  <c r="M21" i="1"/>
  <c r="M28" i="1"/>
  <c r="B29" i="57"/>
  <c r="B51" i="57"/>
  <c r="B38" i="57"/>
  <c r="B41" i="57"/>
  <c r="B35" i="57"/>
  <c r="B54" i="57"/>
  <c r="B18" i="57"/>
  <c r="B50" i="57"/>
  <c r="B31" i="57"/>
  <c r="B39" i="57"/>
  <c r="B27" i="57"/>
  <c r="B49" i="57"/>
  <c r="B42" i="57"/>
  <c r="B14" i="57"/>
  <c r="B33" i="57"/>
  <c r="B23" i="57"/>
  <c r="B36" i="61"/>
  <c r="B47" i="61"/>
  <c r="B50" i="61"/>
  <c r="B45" i="61"/>
  <c r="B56" i="61"/>
  <c r="B33" i="61"/>
  <c r="B55" i="61"/>
  <c r="B30" i="61"/>
  <c r="B24" i="61"/>
  <c r="B51" i="61"/>
  <c r="B26" i="61"/>
  <c r="B53" i="61"/>
  <c r="B23" i="61"/>
  <c r="B37" i="61"/>
  <c r="B54" i="61"/>
  <c r="B41" i="61"/>
  <c r="B52" i="61"/>
  <c r="B48" i="61"/>
  <c r="B39" i="61"/>
  <c r="B21" i="61"/>
  <c r="B20" i="61"/>
  <c r="B38" i="61"/>
  <c r="B18" i="61"/>
  <c r="B16" i="61"/>
  <c r="B19" i="61"/>
  <c r="B42" i="61"/>
  <c r="B34" i="61"/>
  <c r="B17" i="61"/>
  <c r="B40" i="61"/>
  <c r="B15" i="61"/>
  <c r="B43" i="61"/>
  <c r="B32" i="61"/>
  <c r="M63" i="57"/>
  <c r="O63" i="57" s="1"/>
  <c r="S63" i="57" s="1"/>
  <c r="M32" i="57"/>
  <c r="O32" i="58" s="1"/>
  <c r="S32" i="58" s="1"/>
  <c r="B47" i="53"/>
  <c r="M46" i="57"/>
  <c r="M40" i="57"/>
  <c r="M56" i="57"/>
  <c r="B38" i="53"/>
  <c r="B45" i="53"/>
  <c r="B27" i="53"/>
  <c r="B28" i="61"/>
  <c r="B25" i="61"/>
  <c r="M44" i="1"/>
  <c r="M68" i="1"/>
  <c r="M5" i="1"/>
  <c r="M11" i="57"/>
  <c r="B37" i="57"/>
  <c r="M37" i="53"/>
  <c r="O37" i="54"/>
  <c r="M27" i="57"/>
  <c r="M50" i="57"/>
  <c r="M24" i="57"/>
  <c r="M44" i="57"/>
  <c r="O44" i="58" s="1"/>
  <c r="S44" i="58" s="1"/>
  <c r="M60" i="57"/>
  <c r="M30" i="57"/>
  <c r="B30" i="53"/>
  <c r="B17" i="53"/>
  <c r="B12" i="53"/>
  <c r="B27" i="61"/>
  <c r="B31" i="61"/>
  <c r="B49" i="61"/>
  <c r="M37" i="1"/>
  <c r="M61" i="1"/>
  <c r="M65" i="1"/>
  <c r="B17" i="57"/>
  <c r="M23" i="57"/>
  <c r="B56" i="57"/>
  <c r="M29" i="53"/>
  <c r="M69" i="53"/>
  <c r="M40" i="53"/>
  <c r="M35" i="1"/>
  <c r="M31" i="1"/>
  <c r="M42" i="57"/>
  <c r="B22" i="53"/>
  <c r="B46" i="61"/>
  <c r="M23" i="1"/>
  <c r="M11" i="1"/>
  <c r="B13" i="57"/>
  <c r="B40" i="57"/>
  <c r="M8" i="53"/>
  <c r="O8" i="54" s="1"/>
  <c r="S8" i="54" s="1"/>
  <c r="M24" i="53"/>
  <c r="M43" i="1"/>
  <c r="K5" i="50"/>
  <c r="K6" i="50"/>
  <c r="K3" i="50"/>
  <c r="B10" i="53"/>
  <c r="B31" i="53"/>
  <c r="B26" i="53"/>
  <c r="B43" i="53"/>
  <c r="B20" i="53"/>
  <c r="B34" i="53"/>
  <c r="B49" i="53"/>
  <c r="B46" i="53"/>
  <c r="B16" i="53"/>
  <c r="B7" i="53"/>
  <c r="B37" i="53"/>
  <c r="B25" i="53"/>
  <c r="B53" i="53"/>
  <c r="B55" i="53"/>
  <c r="B23" i="53"/>
  <c r="B42" i="53"/>
  <c r="B35" i="53"/>
  <c r="B36" i="53"/>
  <c r="B50" i="53"/>
  <c r="B33" i="53"/>
  <c r="B11" i="53"/>
  <c r="B48" i="53"/>
  <c r="B13" i="53"/>
  <c r="B56" i="53"/>
  <c r="B21" i="53"/>
  <c r="B15" i="53"/>
  <c r="B39" i="53"/>
  <c r="B44" i="53"/>
  <c r="B51" i="53"/>
  <c r="B19" i="53"/>
  <c r="B18" i="53"/>
  <c r="B9" i="53"/>
  <c r="B40" i="53"/>
  <c r="B29" i="53"/>
  <c r="B54" i="53"/>
  <c r="B32" i="53"/>
  <c r="B8" i="53"/>
  <c r="M10" i="53"/>
  <c r="O10" i="54" s="1"/>
  <c r="S10" i="54" s="1"/>
  <c r="M23" i="53"/>
  <c r="M46" i="53"/>
  <c r="M12" i="53"/>
  <c r="M50" i="53"/>
  <c r="M15" i="53"/>
  <c r="M60" i="53"/>
  <c r="M62" i="53"/>
  <c r="O62" i="54" s="1"/>
  <c r="S62" i="54" s="1"/>
  <c r="M42" i="53"/>
  <c r="M51" i="53"/>
  <c r="O51" i="54" s="1"/>
  <c r="S51" i="54" s="1"/>
  <c r="M39" i="53"/>
  <c r="M55" i="53"/>
  <c r="M14" i="53"/>
  <c r="O14" i="54" s="1"/>
  <c r="S14" i="54" s="1"/>
  <c r="M13" i="53"/>
  <c r="M64" i="53"/>
  <c r="M33" i="53"/>
  <c r="O33" i="54" s="1"/>
  <c r="S33" i="54" s="1"/>
  <c r="M27" i="53"/>
  <c r="O27" i="54" s="1"/>
  <c r="S27" i="54" s="1"/>
  <c r="M68" i="53"/>
  <c r="M18" i="53"/>
  <c r="M47" i="53"/>
  <c r="M56" i="53"/>
  <c r="O56" i="54" s="1"/>
  <c r="S56" i="54" s="1"/>
  <c r="M22" i="53"/>
  <c r="O22" i="54" s="1"/>
  <c r="S22" i="54" s="1"/>
  <c r="M57" i="53"/>
  <c r="M65" i="53"/>
  <c r="M34" i="53"/>
  <c r="O34" i="54" s="1"/>
  <c r="M66" i="53"/>
  <c r="M26" i="53"/>
  <c r="M36" i="53"/>
  <c r="O36" i="54" s="1"/>
  <c r="S36" i="54" s="1"/>
  <c r="M7" i="53"/>
  <c r="M63" i="53"/>
  <c r="M17" i="53"/>
  <c r="M43" i="53"/>
  <c r="M59" i="53"/>
  <c r="M41" i="53"/>
  <c r="M30" i="53"/>
  <c r="M25" i="53"/>
  <c r="M45" i="53"/>
  <c r="M54" i="53"/>
  <c r="O54" i="54"/>
  <c r="M35" i="53"/>
  <c r="M38" i="53"/>
  <c r="M58" i="53"/>
  <c r="M21" i="53"/>
  <c r="M31" i="53"/>
  <c r="O31" i="54" s="1"/>
  <c r="S31" i="54" s="1"/>
  <c r="M28" i="53"/>
  <c r="M16" i="53"/>
  <c r="O16" i="54"/>
  <c r="M61" i="53"/>
  <c r="M48" i="53"/>
  <c r="M9" i="53"/>
  <c r="M20" i="53"/>
  <c r="M49" i="53"/>
  <c r="M11" i="53"/>
  <c r="M61" i="57"/>
  <c r="M66" i="57"/>
  <c r="M64" i="57"/>
  <c r="M36" i="57"/>
  <c r="M15" i="57"/>
  <c r="M53" i="57"/>
  <c r="M51" i="57"/>
  <c r="M25" i="57"/>
  <c r="O25" i="57" s="1"/>
  <c r="S25" i="57" s="1"/>
  <c r="M45" i="57"/>
  <c r="O45" i="57" s="1"/>
  <c r="S45" i="57" s="1"/>
  <c r="M49" i="57"/>
  <c r="M10" i="57"/>
  <c r="M29" i="57"/>
  <c r="M39" i="57"/>
  <c r="M57" i="57"/>
  <c r="O57" i="58" s="1"/>
  <c r="S57" i="58" s="1"/>
  <c r="M17" i="57"/>
  <c r="O17" i="57" s="1"/>
  <c r="S17" i="57" s="1"/>
  <c r="M19" i="57"/>
  <c r="M69" i="57"/>
  <c r="M52" i="57"/>
  <c r="O52" i="57"/>
  <c r="B52" i="53"/>
  <c r="B29" i="61"/>
  <c r="M68" i="57"/>
  <c r="O68" i="58"/>
  <c r="M16" i="57"/>
  <c r="B35" i="61"/>
  <c r="M53" i="53"/>
  <c r="M16" i="1"/>
  <c r="K11" i="50"/>
  <c r="K12" i="50"/>
  <c r="O54" i="60"/>
  <c r="O26" i="60"/>
  <c r="O51" i="57"/>
  <c r="N8" i="50"/>
  <c r="N9" i="50"/>
  <c r="B54" i="58"/>
  <c r="B51" i="58"/>
  <c r="B18" i="58"/>
  <c r="B36" i="58"/>
  <c r="B45" i="58"/>
  <c r="B25" i="58"/>
  <c r="B29" i="58"/>
  <c r="B52" i="58"/>
  <c r="B39" i="58"/>
  <c r="B37" i="58"/>
  <c r="B20" i="58"/>
  <c r="B42" i="58"/>
  <c r="B50" i="58"/>
  <c r="B47" i="58"/>
  <c r="B27" i="58"/>
  <c r="B21" i="58"/>
  <c r="B30" i="58"/>
  <c r="B19" i="58"/>
  <c r="B35" i="58"/>
  <c r="B23" i="58"/>
  <c r="B49" i="58"/>
  <c r="B48" i="58"/>
  <c r="B55" i="58"/>
  <c r="B46" i="58"/>
  <c r="B24" i="58"/>
  <c r="B56" i="58"/>
  <c r="B32" i="58"/>
  <c r="B14" i="58"/>
  <c r="B43" i="58"/>
  <c r="B16" i="58"/>
  <c r="B13" i="58"/>
  <c r="B33" i="58"/>
  <c r="B38" i="58"/>
  <c r="B22" i="58"/>
  <c r="M59" i="58"/>
  <c r="O59" i="59"/>
  <c r="M13" i="58"/>
  <c r="O13" i="59" s="1"/>
  <c r="S13" i="59" s="1"/>
  <c r="M17" i="58"/>
  <c r="O17" i="58" s="1"/>
  <c r="M25" i="58"/>
  <c r="M36" i="58"/>
  <c r="O36" i="59"/>
  <c r="M57" i="58"/>
  <c r="M54" i="58"/>
  <c r="M52" i="58"/>
  <c r="O52" i="58"/>
  <c r="M63" i="58"/>
  <c r="M20" i="58"/>
  <c r="O20" i="59" s="1"/>
  <c r="S20" i="59" s="1"/>
  <c r="M19" i="58"/>
  <c r="M39" i="58"/>
  <c r="M55" i="58"/>
  <c r="M31" i="58"/>
  <c r="O31" i="59"/>
  <c r="M29" i="58"/>
  <c r="M33" i="58"/>
  <c r="M67" i="58"/>
  <c r="M66" i="58"/>
  <c r="O66" i="58" s="1"/>
  <c r="S66" i="58" s="1"/>
  <c r="M22" i="58"/>
  <c r="M47" i="58"/>
  <c r="M58" i="58"/>
  <c r="M46" i="58"/>
  <c r="M32" i="58"/>
  <c r="M42" i="58"/>
  <c r="O42" i="59"/>
  <c r="M64" i="58"/>
  <c r="M50" i="58"/>
  <c r="O50" i="59" s="1"/>
  <c r="S50" i="59" s="1"/>
  <c r="M60" i="58"/>
  <c r="O60" i="59" s="1"/>
  <c r="S60" i="59" s="1"/>
  <c r="M11" i="58"/>
  <c r="M26" i="58"/>
  <c r="O26" i="59"/>
  <c r="M37" i="58"/>
  <c r="O37" i="59"/>
  <c r="M40" i="58"/>
  <c r="M23" i="58"/>
  <c r="O23" i="58" s="1"/>
  <c r="S23" i="58" s="1"/>
  <c r="M51" i="58"/>
  <c r="M49" i="58"/>
  <c r="M62" i="58"/>
  <c r="O62" i="59" s="1"/>
  <c r="S62" i="59" s="1"/>
  <c r="M69" i="58"/>
  <c r="O69" i="58" s="1"/>
  <c r="S69" i="58" s="1"/>
  <c r="M27" i="58"/>
  <c r="M18" i="58"/>
  <c r="M30" i="58"/>
  <c r="O30" i="59"/>
  <c r="M15" i="58"/>
  <c r="M38" i="58"/>
  <c r="O38" i="59" s="1"/>
  <c r="S38" i="59" s="1"/>
  <c r="M21" i="58"/>
  <c r="O21" i="59" s="1"/>
  <c r="S21" i="59" s="1"/>
  <c r="M34" i="58"/>
  <c r="O34" i="59" s="1"/>
  <c r="S34" i="59" s="1"/>
  <c r="M24" i="58"/>
  <c r="M14" i="58"/>
  <c r="M16" i="58"/>
  <c r="M12" i="58"/>
  <c r="M45" i="58"/>
  <c r="M48" i="58"/>
  <c r="B53" i="58"/>
  <c r="B15" i="58"/>
  <c r="M65" i="58"/>
  <c r="M35" i="58"/>
  <c r="O35" i="59" s="1"/>
  <c r="S35" i="59" s="1"/>
  <c r="M56" i="58"/>
  <c r="B44" i="58"/>
  <c r="B31" i="58"/>
  <c r="B34" i="58"/>
  <c r="B17" i="58"/>
  <c r="M53" i="58"/>
  <c r="M41" i="58"/>
  <c r="M61" i="58"/>
  <c r="B28" i="58"/>
  <c r="B41" i="58"/>
  <c r="B26" i="58"/>
  <c r="M67" i="57"/>
  <c r="M55" i="57"/>
  <c r="M18" i="57"/>
  <c r="O18" i="57"/>
  <c r="M43" i="57"/>
  <c r="O43" i="58"/>
  <c r="M13" i="57"/>
  <c r="O13" i="58"/>
  <c r="M41" i="57"/>
  <c r="O41" i="57" s="1"/>
  <c r="S41" i="57" s="1"/>
  <c r="O41" i="58"/>
  <c r="M38" i="57"/>
  <c r="M21" i="57"/>
  <c r="M14" i="57"/>
  <c r="M34" i="57"/>
  <c r="M28" i="57"/>
  <c r="O28" i="58"/>
  <c r="M47" i="57"/>
  <c r="M12" i="57"/>
  <c r="O12" i="58" s="1"/>
  <c r="S12" i="58" s="1"/>
  <c r="M35" i="57"/>
  <c r="M20" i="57"/>
  <c r="M33" i="57"/>
  <c r="M31" i="57"/>
  <c r="M26" i="57"/>
  <c r="O26" i="58"/>
  <c r="M59" i="57"/>
  <c r="O59" i="58"/>
  <c r="B24" i="56"/>
  <c r="B28" i="56"/>
  <c r="B54" i="56"/>
  <c r="B39" i="56"/>
  <c r="B25" i="56"/>
  <c r="B21" i="56"/>
  <c r="B42" i="56"/>
  <c r="B34" i="56"/>
  <c r="B46" i="56"/>
  <c r="B11" i="56"/>
  <c r="B27" i="56"/>
  <c r="B18" i="56"/>
  <c r="B19" i="56"/>
  <c r="B33" i="56"/>
  <c r="B22" i="56"/>
  <c r="B10" i="56"/>
  <c r="B56" i="56"/>
  <c r="B35" i="56"/>
  <c r="B30" i="56"/>
  <c r="B50" i="56"/>
  <c r="B29" i="56"/>
  <c r="B51" i="56"/>
  <c r="B43" i="56"/>
  <c r="B41" i="56"/>
  <c r="B48" i="56"/>
  <c r="B14" i="56"/>
  <c r="M38" i="56"/>
  <c r="M26" i="56"/>
  <c r="O26" i="57" s="1"/>
  <c r="S26" i="57" s="1"/>
  <c r="M55" i="56"/>
  <c r="M21" i="56"/>
  <c r="M58" i="56"/>
  <c r="O58" i="57" s="1"/>
  <c r="S58" i="57" s="1"/>
  <c r="M42" i="56"/>
  <c r="M46" i="56"/>
  <c r="O46" i="57" s="1"/>
  <c r="S46" i="57" s="1"/>
  <c r="M47" i="56"/>
  <c r="M68" i="56"/>
  <c r="M24" i="56"/>
  <c r="O24" i="57" s="1"/>
  <c r="S24" i="57" s="1"/>
  <c r="M39" i="56"/>
  <c r="M14" i="56"/>
  <c r="M44" i="56"/>
  <c r="M37" i="56"/>
  <c r="M59" i="56"/>
  <c r="O59" i="57" s="1"/>
  <c r="S59" i="57" s="1"/>
  <c r="M12" i="56"/>
  <c r="O12" i="57"/>
  <c r="M57" i="56"/>
  <c r="M40" i="56"/>
  <c r="M65" i="56"/>
  <c r="M11" i="56"/>
  <c r="M28" i="56"/>
  <c r="M13" i="56"/>
  <c r="M9" i="56"/>
  <c r="M23" i="56"/>
  <c r="O23" i="57" s="1"/>
  <c r="S23" i="57" s="1"/>
  <c r="M32" i="56"/>
  <c r="O32" i="57" s="1"/>
  <c r="S32" i="57" s="1"/>
  <c r="M64" i="56"/>
  <c r="M61" i="56"/>
  <c r="O61" i="57"/>
  <c r="S61" i="57" s="1"/>
  <c r="M22" i="60"/>
  <c r="M63" i="60"/>
  <c r="M61" i="60"/>
  <c r="O61" i="60" s="1"/>
  <c r="M64" i="60"/>
  <c r="M34" i="60"/>
  <c r="O34" i="60"/>
  <c r="M15" i="60"/>
  <c r="O15" i="60"/>
  <c r="M51" i="60"/>
  <c r="M63" i="55"/>
  <c r="M56" i="55"/>
  <c r="M32" i="55"/>
  <c r="M25" i="55"/>
  <c r="O25" i="56"/>
  <c r="M66" i="55"/>
  <c r="M47" i="55"/>
  <c r="O47" i="56" s="1"/>
  <c r="S47" i="56" s="1"/>
  <c r="M45" i="55"/>
  <c r="O45" i="56" s="1"/>
  <c r="S45" i="56" s="1"/>
  <c r="M32" i="59"/>
  <c r="M49" i="59"/>
  <c r="O49" i="60"/>
  <c r="B27" i="52"/>
  <c r="B11" i="52"/>
  <c r="B10" i="52"/>
  <c r="B24" i="52"/>
  <c r="B45" i="57"/>
  <c r="B48" i="57"/>
  <c r="B46" i="57"/>
  <c r="B36" i="57"/>
  <c r="B47" i="57"/>
  <c r="B43" i="57"/>
  <c r="B26" i="57"/>
  <c r="B22" i="57"/>
  <c r="B25" i="57"/>
  <c r="B12" i="57"/>
  <c r="B18" i="52"/>
  <c r="B32" i="57"/>
  <c r="B19" i="57"/>
  <c r="B16" i="57"/>
  <c r="M42" i="54"/>
  <c r="M41" i="54"/>
  <c r="B35" i="52"/>
  <c r="B30" i="52"/>
  <c r="B53" i="59"/>
  <c r="B52" i="52"/>
  <c r="B56" i="52"/>
  <c r="B43" i="52"/>
  <c r="B41" i="52"/>
  <c r="B28" i="57"/>
  <c r="B30" i="57"/>
  <c r="B20" i="57"/>
  <c r="B53" i="57"/>
  <c r="B11" i="57"/>
  <c r="B21" i="57"/>
  <c r="B55" i="57"/>
  <c r="B34" i="57"/>
  <c r="B24" i="57"/>
  <c r="B44" i="57"/>
  <c r="B15" i="57"/>
  <c r="B52" i="57"/>
  <c r="B17" i="52"/>
  <c r="B38" i="52"/>
  <c r="O15" i="57"/>
  <c r="I6" i="4"/>
  <c r="G2" i="55"/>
  <c r="I8" i="4"/>
  <c r="G2" i="57"/>
  <c r="I10" i="4"/>
  <c r="G2" i="59"/>
  <c r="I7" i="4"/>
  <c r="G2" i="56"/>
  <c r="I9" i="4"/>
  <c r="G2" i="58"/>
  <c r="I11" i="4"/>
  <c r="G2" i="60"/>
  <c r="I3" i="4"/>
  <c r="G2" i="52"/>
  <c r="C37" i="52"/>
  <c r="D37" i="52"/>
  <c r="I4" i="4"/>
  <c r="G2" i="53"/>
  <c r="I5" i="4"/>
  <c r="G2" i="54"/>
  <c r="I12" i="4"/>
  <c r="G2" i="61"/>
  <c r="I2" i="4"/>
  <c r="G2" i="1"/>
  <c r="M51" i="61"/>
  <c r="M14" i="61"/>
  <c r="M60" i="61"/>
  <c r="O60" i="61"/>
  <c r="S60" i="61"/>
  <c r="M34" i="61"/>
  <c r="O34" i="61" s="1"/>
  <c r="S34" i="61" s="1"/>
  <c r="M15" i="61"/>
  <c r="O15" i="61"/>
  <c r="M56" i="61"/>
  <c r="O56" i="61" s="1"/>
  <c r="M16" i="61"/>
  <c r="O16" i="61"/>
  <c r="M30" i="61"/>
  <c r="M23" i="61"/>
  <c r="M32" i="61"/>
  <c r="M20" i="61"/>
  <c r="M62" i="61"/>
  <c r="O62" i="61" s="1"/>
  <c r="S62" i="61" s="1"/>
  <c r="M47" i="61"/>
  <c r="M48" i="61"/>
  <c r="O48" i="61" s="1"/>
  <c r="S48" i="61" s="1"/>
  <c r="M24" i="61"/>
  <c r="M26" i="61"/>
  <c r="O26" i="61" s="1"/>
  <c r="S26" i="61" s="1"/>
  <c r="M57" i="61"/>
  <c r="O57" i="61"/>
  <c r="S57" i="61"/>
  <c r="M54" i="61"/>
  <c r="M50" i="61"/>
  <c r="O50" i="61" s="1"/>
  <c r="S50" i="61" s="1"/>
  <c r="M38" i="61"/>
  <c r="M21" i="61"/>
  <c r="M39" i="61"/>
  <c r="O39" i="61" s="1"/>
  <c r="S39" i="61" s="1"/>
  <c r="M35" i="61"/>
  <c r="O35" i="61"/>
  <c r="M25" i="61"/>
  <c r="O25" i="61" s="1"/>
  <c r="S25" i="61" s="1"/>
  <c r="M31" i="61"/>
  <c r="O31" i="61"/>
  <c r="M22" i="61"/>
  <c r="O22" i="61" s="1"/>
  <c r="S22" i="61" s="1"/>
  <c r="M63" i="61"/>
  <c r="M45" i="61"/>
  <c r="M44" i="61"/>
  <c r="O44" i="61" s="1"/>
  <c r="S44" i="61" s="1"/>
  <c r="M61" i="61"/>
  <c r="O61" i="61"/>
  <c r="S61" i="61" s="1"/>
  <c r="M40" i="61"/>
  <c r="O40" i="61"/>
  <c r="M37" i="61"/>
  <c r="M36" i="61"/>
  <c r="M41" i="61"/>
  <c r="M69" i="61"/>
  <c r="M68" i="61"/>
  <c r="M46" i="61"/>
  <c r="M33" i="61"/>
  <c r="O33" i="61"/>
  <c r="M58" i="61"/>
  <c r="M43" i="61"/>
  <c r="O43" i="61"/>
  <c r="M65" i="61"/>
  <c r="O65" i="61" s="1"/>
  <c r="S65" i="61" s="1"/>
  <c r="M19" i="61"/>
  <c r="O19" i="61"/>
  <c r="M18" i="61"/>
  <c r="M64" i="61"/>
  <c r="M59" i="61"/>
  <c r="M27" i="61"/>
  <c r="M67" i="61"/>
  <c r="O67" i="61"/>
  <c r="S67" i="61"/>
  <c r="M53" i="61"/>
  <c r="M66" i="61"/>
  <c r="O66" i="61"/>
  <c r="S66" i="61"/>
  <c r="M42" i="61"/>
  <c r="O42" i="61" s="1"/>
  <c r="S42" i="61" s="1"/>
  <c r="M17" i="61"/>
  <c r="O17" i="61"/>
  <c r="M52" i="61"/>
  <c r="M28" i="61"/>
  <c r="O28" i="61"/>
  <c r="M55" i="61"/>
  <c r="O55" i="61"/>
  <c r="M29" i="61"/>
  <c r="M49" i="61"/>
  <c r="O49" i="61"/>
  <c r="C31" i="52"/>
  <c r="D31" i="52"/>
  <c r="C20" i="52"/>
  <c r="D20" i="52"/>
  <c r="Q10" i="50"/>
  <c r="Q9" i="50"/>
  <c r="M24" i="54"/>
  <c r="M45" i="54"/>
  <c r="M63" i="54"/>
  <c r="M59" i="54"/>
  <c r="M48" i="54"/>
  <c r="M68" i="54"/>
  <c r="M9" i="54"/>
  <c r="M49" i="54"/>
  <c r="M44" i="54"/>
  <c r="M46" i="54"/>
  <c r="M65" i="54"/>
  <c r="M52" i="54"/>
  <c r="M40" i="54"/>
  <c r="M55" i="54"/>
  <c r="O55" i="54" s="1"/>
  <c r="S55" i="54" s="1"/>
  <c r="M30" i="54"/>
  <c r="O30" i="54" s="1"/>
  <c r="S30" i="54" s="1"/>
  <c r="M18" i="54"/>
  <c r="M8" i="54"/>
  <c r="M17" i="54"/>
  <c r="M53" i="54"/>
  <c r="O53" i="54" s="1"/>
  <c r="M39" i="54"/>
  <c r="M57" i="54"/>
  <c r="M50" i="54"/>
  <c r="M32" i="54"/>
  <c r="M47" i="54"/>
  <c r="M35" i="54"/>
  <c r="O35" i="54" s="1"/>
  <c r="S35" i="54" s="1"/>
  <c r="M61" i="54"/>
  <c r="O61" i="54" s="1"/>
  <c r="S61" i="54" s="1"/>
  <c r="M7" i="54"/>
  <c r="M34" i="54"/>
  <c r="M58" i="54"/>
  <c r="M64" i="54"/>
  <c r="O64" i="55"/>
  <c r="S64" i="55"/>
  <c r="M38" i="54"/>
  <c r="M22" i="54"/>
  <c r="M11" i="54"/>
  <c r="M29" i="54"/>
  <c r="M28" i="54"/>
  <c r="M26" i="54"/>
  <c r="M20" i="54"/>
  <c r="M19" i="54"/>
  <c r="M25" i="54"/>
  <c r="O25" i="54"/>
  <c r="M43" i="54"/>
  <c r="O43" i="54" s="1"/>
  <c r="S43" i="54" s="1"/>
  <c r="M60" i="54"/>
  <c r="M15" i="54"/>
  <c r="M21" i="54"/>
  <c r="M13" i="54"/>
  <c r="M67" i="54"/>
  <c r="M23" i="54"/>
  <c r="C11" i="1"/>
  <c r="D11" i="1"/>
  <c r="O17" i="54"/>
  <c r="Q6" i="50"/>
  <c r="Q5" i="50"/>
  <c r="K10" i="50"/>
  <c r="K8" i="50"/>
  <c r="K9" i="50"/>
  <c r="N10" i="50"/>
  <c r="C44" i="60"/>
  <c r="D44" i="60"/>
  <c r="L54" i="58"/>
  <c r="O13" i="57"/>
  <c r="H24" i="54"/>
  <c r="O44" i="57"/>
  <c r="O14" i="57"/>
  <c r="O47" i="57"/>
  <c r="O38" i="58"/>
  <c r="O18" i="58"/>
  <c r="L56" i="58"/>
  <c r="O64" i="56"/>
  <c r="S64" i="56"/>
  <c r="O65" i="59"/>
  <c r="O52" i="59"/>
  <c r="O25" i="58"/>
  <c r="C29" i="1"/>
  <c r="D29" i="1"/>
  <c r="O55" i="57"/>
  <c r="O61" i="59"/>
  <c r="O61" i="58"/>
  <c r="O62" i="58"/>
  <c r="C12" i="52"/>
  <c r="D12" i="52"/>
  <c r="O67" i="57"/>
  <c r="S67" i="57"/>
  <c r="O16" i="59"/>
  <c r="O16" i="58"/>
  <c r="O57" i="59"/>
  <c r="O68" i="57"/>
  <c r="S68" i="57" s="1"/>
  <c r="O20" i="58"/>
  <c r="O45" i="58"/>
  <c r="C23" i="52"/>
  <c r="D23" i="52"/>
  <c r="O11" i="57"/>
  <c r="O35" i="58"/>
  <c r="O40" i="58"/>
  <c r="O40" i="59"/>
  <c r="O32" i="59"/>
  <c r="O22" i="59"/>
  <c r="O54" i="58"/>
  <c r="O54" i="59"/>
  <c r="O11" i="54"/>
  <c r="C26" i="52"/>
  <c r="D26" i="52"/>
  <c r="E26" i="52"/>
  <c r="O38" i="54"/>
  <c r="O41" i="54"/>
  <c r="C42" i="52"/>
  <c r="D42" i="52"/>
  <c r="E42" i="52"/>
  <c r="F42" i="52"/>
  <c r="O33" i="58"/>
  <c r="S33" i="58" s="1"/>
  <c r="O47" i="58"/>
  <c r="O33" i="57"/>
  <c r="O53" i="59"/>
  <c r="O48" i="59"/>
  <c r="O48" i="58"/>
  <c r="O21" i="54"/>
  <c r="O25" i="55"/>
  <c r="O28" i="54"/>
  <c r="O32" i="54"/>
  <c r="O65" i="54"/>
  <c r="S65" i="54"/>
  <c r="O9" i="54"/>
  <c r="O63" i="54"/>
  <c r="S63" i="54"/>
  <c r="E20" i="52"/>
  <c r="F20" i="52"/>
  <c r="G20" i="52"/>
  <c r="E31" i="52"/>
  <c r="F31" i="52"/>
  <c r="G31" i="52"/>
  <c r="H35" i="54"/>
  <c r="H23" i="54"/>
  <c r="H46" i="54"/>
  <c r="C23" i="54"/>
  <c r="D23" i="54"/>
  <c r="H34" i="54"/>
  <c r="C35" i="54"/>
  <c r="D35" i="54"/>
  <c r="C46" i="54"/>
  <c r="D46" i="54"/>
  <c r="H52" i="54"/>
  <c r="C36" i="54"/>
  <c r="D36" i="54"/>
  <c r="H44" i="54"/>
  <c r="H27" i="54"/>
  <c r="C34" i="54"/>
  <c r="D34" i="54"/>
  <c r="H17" i="54"/>
  <c r="C45" i="54"/>
  <c r="D45" i="54"/>
  <c r="H31" i="54"/>
  <c r="C48" i="54"/>
  <c r="D48" i="54"/>
  <c r="C55" i="54"/>
  <c r="D55" i="54"/>
  <c r="H42" i="54"/>
  <c r="C21" i="54"/>
  <c r="D21" i="54"/>
  <c r="H54" i="54"/>
  <c r="H36" i="54"/>
  <c r="C17" i="54"/>
  <c r="D17" i="54"/>
  <c r="C44" i="54"/>
  <c r="D44" i="54"/>
  <c r="H37" i="54"/>
  <c r="C24" i="54"/>
  <c r="D24" i="54"/>
  <c r="H9" i="54"/>
  <c r="C52" i="54"/>
  <c r="D52" i="54"/>
  <c r="H29" i="54"/>
  <c r="H45" i="54"/>
  <c r="C31" i="54"/>
  <c r="D31" i="54"/>
  <c r="H48" i="54"/>
  <c r="H55" i="54"/>
  <c r="C37" i="54"/>
  <c r="D37" i="54"/>
  <c r="C38" i="54"/>
  <c r="D38" i="54"/>
  <c r="C51" i="54"/>
  <c r="D51" i="54"/>
  <c r="H14" i="54"/>
  <c r="H15" i="54"/>
  <c r="C43" i="54"/>
  <c r="D43" i="54"/>
  <c r="H40" i="54"/>
  <c r="H20" i="54"/>
  <c r="C29" i="54"/>
  <c r="D29" i="54"/>
  <c r="C27" i="54"/>
  <c r="D27" i="54"/>
  <c r="C22" i="54"/>
  <c r="D22" i="54"/>
  <c r="H32" i="54"/>
  <c r="C28" i="54"/>
  <c r="D28" i="54"/>
  <c r="C50" i="54"/>
  <c r="D50" i="54"/>
  <c r="H33" i="54"/>
  <c r="C9" i="54"/>
  <c r="D9" i="54"/>
  <c r="H22" i="54"/>
  <c r="H38" i="54"/>
  <c r="H28" i="54"/>
  <c r="C15" i="54"/>
  <c r="D15" i="54"/>
  <c r="H18" i="54"/>
  <c r="H50" i="54"/>
  <c r="H21" i="54"/>
  <c r="H51" i="54"/>
  <c r="C32" i="54"/>
  <c r="D32" i="54"/>
  <c r="C14" i="54"/>
  <c r="D14" i="54"/>
  <c r="C40" i="54"/>
  <c r="D40" i="54"/>
  <c r="C33" i="54"/>
  <c r="D33" i="54"/>
  <c r="C20" i="54"/>
  <c r="D20" i="54"/>
  <c r="C54" i="54"/>
  <c r="D54" i="54"/>
  <c r="C18" i="54"/>
  <c r="D18" i="54"/>
  <c r="H43" i="54"/>
  <c r="C30" i="54"/>
  <c r="D30" i="54"/>
  <c r="C49" i="54"/>
  <c r="D49" i="54"/>
  <c r="C19" i="54"/>
  <c r="D19" i="54"/>
  <c r="C25" i="54"/>
  <c r="D25" i="54"/>
  <c r="H56" i="54"/>
  <c r="H39" i="54"/>
  <c r="C26" i="54"/>
  <c r="D26" i="54"/>
  <c r="H8" i="54"/>
  <c r="H8" i="55"/>
  <c r="H12" i="54"/>
  <c r="C56" i="54"/>
  <c r="D56" i="54"/>
  <c r="C11" i="54"/>
  <c r="D11" i="54"/>
  <c r="H13" i="54"/>
  <c r="C53" i="54"/>
  <c r="D53" i="54"/>
  <c r="H19" i="54"/>
  <c r="H47" i="54"/>
  <c r="H41" i="54"/>
  <c r="H26" i="54"/>
  <c r="C16" i="54"/>
  <c r="D16" i="54"/>
  <c r="C10" i="54"/>
  <c r="D10" i="54"/>
  <c r="H30" i="54"/>
  <c r="H25" i="54"/>
  <c r="C39" i="54"/>
  <c r="D39" i="54"/>
  <c r="H11" i="54"/>
  <c r="C13" i="54"/>
  <c r="D13" i="54"/>
  <c r="C41" i="54"/>
  <c r="D41" i="54"/>
  <c r="C8" i="54"/>
  <c r="H16" i="54"/>
  <c r="H49" i="54"/>
  <c r="H53" i="54"/>
  <c r="C47" i="54"/>
  <c r="D47" i="54"/>
  <c r="C12" i="54"/>
  <c r="D12" i="54"/>
  <c r="H10" i="54"/>
  <c r="C42" i="54"/>
  <c r="D42" i="54"/>
  <c r="L15" i="58"/>
  <c r="L12" i="58"/>
  <c r="L46" i="58"/>
  <c r="L17" i="58"/>
  <c r="L55" i="58"/>
  <c r="L30" i="58"/>
  <c r="L36" i="58"/>
  <c r="L35" i="58"/>
  <c r="P35" i="58"/>
  <c r="L23" i="58"/>
  <c r="C36" i="58"/>
  <c r="D36" i="58"/>
  <c r="L50" i="58"/>
  <c r="N50" i="59"/>
  <c r="H23" i="58"/>
  <c r="C51" i="58"/>
  <c r="D51" i="58"/>
  <c r="H32" i="58"/>
  <c r="H36" i="58"/>
  <c r="C38" i="58"/>
  <c r="D38" i="58"/>
  <c r="C20" i="58"/>
  <c r="D20" i="58"/>
  <c r="H37" i="58"/>
  <c r="C35" i="58"/>
  <c r="D35" i="58"/>
  <c r="C32" i="58"/>
  <c r="D32" i="58"/>
  <c r="H22" i="58"/>
  <c r="L32" i="58"/>
  <c r="C19" i="58"/>
  <c r="D19" i="58"/>
  <c r="H30" i="58"/>
  <c r="L34" i="58"/>
  <c r="N34" i="59"/>
  <c r="H54" i="58"/>
  <c r="H51" i="58"/>
  <c r="C18" i="58"/>
  <c r="D18" i="58"/>
  <c r="L18" i="58"/>
  <c r="L45" i="58"/>
  <c r="L26" i="58"/>
  <c r="H48" i="58"/>
  <c r="L43" i="58"/>
  <c r="C22" i="58"/>
  <c r="D22" i="58"/>
  <c r="L20" i="58"/>
  <c r="L37" i="58"/>
  <c r="H19" i="58"/>
  <c r="H15" i="58"/>
  <c r="C34" i="58"/>
  <c r="D34" i="58"/>
  <c r="H17" i="58"/>
  <c r="H18" i="58"/>
  <c r="H55" i="58"/>
  <c r="H14" i="58"/>
  <c r="H45" i="58"/>
  <c r="H26" i="58"/>
  <c r="L22" i="58"/>
  <c r="N22" i="59"/>
  <c r="H38" i="58"/>
  <c r="H20" i="58"/>
  <c r="L19" i="58"/>
  <c r="C15" i="58"/>
  <c r="D15" i="58"/>
  <c r="C23" i="58"/>
  <c r="D23" i="58"/>
  <c r="L38" i="58"/>
  <c r="C37" i="58"/>
  <c r="D37" i="58"/>
  <c r="H35" i="58"/>
  <c r="C30" i="58"/>
  <c r="D30" i="58"/>
  <c r="H34" i="58"/>
  <c r="C14" i="58"/>
  <c r="D14" i="58"/>
  <c r="C28" i="58"/>
  <c r="D28" i="58"/>
  <c r="C53" i="58"/>
  <c r="D53" i="58"/>
  <c r="L39" i="58"/>
  <c r="C52" i="58"/>
  <c r="D52" i="58"/>
  <c r="L29" i="58"/>
  <c r="C21" i="58"/>
  <c r="D21" i="58"/>
  <c r="C56" i="58"/>
  <c r="D56" i="58"/>
  <c r="C24" i="58"/>
  <c r="D24" i="58"/>
  <c r="H46" i="58"/>
  <c r="C17" i="58"/>
  <c r="D17" i="58"/>
  <c r="L14" i="58"/>
  <c r="H28" i="58"/>
  <c r="L40" i="58"/>
  <c r="H39" i="58"/>
  <c r="H56" i="58"/>
  <c r="C55" i="58"/>
  <c r="D55" i="58"/>
  <c r="C45" i="58"/>
  <c r="D45" i="58"/>
  <c r="L28" i="58"/>
  <c r="L53" i="58"/>
  <c r="C39" i="58"/>
  <c r="D39" i="58"/>
  <c r="H52" i="58"/>
  <c r="H21" i="58"/>
  <c r="C46" i="58"/>
  <c r="D46" i="58"/>
  <c r="L51" i="58"/>
  <c r="C26" i="58"/>
  <c r="D26" i="58"/>
  <c r="C48" i="58"/>
  <c r="D48" i="58"/>
  <c r="C40" i="58"/>
  <c r="D40" i="58"/>
  <c r="H29" i="58"/>
  <c r="H24" i="58"/>
  <c r="C54" i="58"/>
  <c r="D54" i="58"/>
  <c r="L48" i="58"/>
  <c r="H40" i="58"/>
  <c r="H53" i="58"/>
  <c r="L52" i="58"/>
  <c r="C29" i="58"/>
  <c r="D29" i="58"/>
  <c r="L21" i="58"/>
  <c r="P21" i="58"/>
  <c r="L24" i="58"/>
  <c r="C44" i="58"/>
  <c r="D44" i="58"/>
  <c r="L42" i="58"/>
  <c r="P42" i="58"/>
  <c r="C33" i="58"/>
  <c r="D33" i="58"/>
  <c r="H13" i="58"/>
  <c r="H16" i="58"/>
  <c r="C31" i="58"/>
  <c r="D31" i="58"/>
  <c r="H31" i="58"/>
  <c r="C27" i="58"/>
  <c r="D27" i="58"/>
  <c r="C47" i="58"/>
  <c r="D47" i="58"/>
  <c r="H50" i="58"/>
  <c r="H44" i="58"/>
  <c r="L49" i="58"/>
  <c r="L25" i="58"/>
  <c r="C42" i="58"/>
  <c r="D42" i="58"/>
  <c r="L33" i="58"/>
  <c r="L13" i="58"/>
  <c r="H41" i="58"/>
  <c r="H43" i="58"/>
  <c r="C25" i="58"/>
  <c r="D25" i="58"/>
  <c r="H33" i="58"/>
  <c r="L16" i="58"/>
  <c r="L31" i="58"/>
  <c r="C41" i="58"/>
  <c r="D41" i="58"/>
  <c r="H47" i="58"/>
  <c r="H49" i="58"/>
  <c r="C43" i="58"/>
  <c r="D43" i="58"/>
  <c r="H42" i="58"/>
  <c r="C13" i="58"/>
  <c r="D13" i="58"/>
  <c r="C16" i="58"/>
  <c r="D16" i="58"/>
  <c r="C12" i="58"/>
  <c r="H27" i="58"/>
  <c r="L47" i="58"/>
  <c r="L44" i="58"/>
  <c r="C49" i="58"/>
  <c r="D49" i="58"/>
  <c r="H25" i="58"/>
  <c r="L41" i="58"/>
  <c r="H12" i="58"/>
  <c r="H12" i="59"/>
  <c r="L27" i="58"/>
  <c r="N27" i="59"/>
  <c r="C50" i="58"/>
  <c r="D50" i="58"/>
  <c r="H40" i="55"/>
  <c r="C40" i="55"/>
  <c r="D40" i="55"/>
  <c r="C54" i="55"/>
  <c r="D54" i="55"/>
  <c r="H35" i="55"/>
  <c r="H45" i="55"/>
  <c r="C35" i="55"/>
  <c r="D35" i="55"/>
  <c r="C56" i="55"/>
  <c r="D56" i="55"/>
  <c r="H23" i="55"/>
  <c r="H56" i="55"/>
  <c r="H52" i="55"/>
  <c r="C9" i="55"/>
  <c r="H38" i="55"/>
  <c r="C33" i="55"/>
  <c r="D33" i="55"/>
  <c r="C49" i="55"/>
  <c r="D49" i="55"/>
  <c r="H20" i="55"/>
  <c r="C25" i="55"/>
  <c r="D25" i="55"/>
  <c r="C31" i="55"/>
  <c r="D31" i="55"/>
  <c r="C38" i="55"/>
  <c r="D38" i="55"/>
  <c r="H49" i="55"/>
  <c r="C26" i="55"/>
  <c r="D26" i="55"/>
  <c r="C23" i="55"/>
  <c r="D23" i="55"/>
  <c r="C37" i="55"/>
  <c r="D37" i="55"/>
  <c r="C52" i="55"/>
  <c r="D52" i="55"/>
  <c r="C18" i="55"/>
  <c r="D18" i="55"/>
  <c r="C29" i="55"/>
  <c r="D29" i="55"/>
  <c r="C22" i="55"/>
  <c r="D22" i="55"/>
  <c r="C44" i="55"/>
  <c r="D44" i="55"/>
  <c r="C45" i="55"/>
  <c r="D45" i="55"/>
  <c r="H25" i="55"/>
  <c r="H37" i="55"/>
  <c r="H9" i="55"/>
  <c r="H9" i="56"/>
  <c r="H31" i="55"/>
  <c r="H29" i="55"/>
  <c r="H44" i="55"/>
  <c r="H26" i="55"/>
  <c r="H43" i="55"/>
  <c r="C50" i="55"/>
  <c r="D50" i="55"/>
  <c r="H42" i="55"/>
  <c r="C46" i="55"/>
  <c r="D46" i="55"/>
  <c r="C55" i="55"/>
  <c r="D55" i="55"/>
  <c r="H24" i="55"/>
  <c r="C41" i="55"/>
  <c r="D41" i="55"/>
  <c r="H18" i="55"/>
  <c r="C20" i="55"/>
  <c r="D20" i="55"/>
  <c r="H34" i="55"/>
  <c r="C39" i="55"/>
  <c r="D39" i="55"/>
  <c r="H46" i="55"/>
  <c r="C43" i="55"/>
  <c r="D43" i="55"/>
  <c r="H14" i="55"/>
  <c r="C16" i="55"/>
  <c r="D16" i="55"/>
  <c r="H51" i="55"/>
  <c r="C24" i="55"/>
  <c r="D24" i="55"/>
  <c r="H33" i="55"/>
  <c r="C34" i="55"/>
  <c r="D34" i="55"/>
  <c r="H50" i="55"/>
  <c r="H16" i="55"/>
  <c r="C51" i="55"/>
  <c r="D51" i="55"/>
  <c r="H39" i="55"/>
  <c r="H22" i="55"/>
  <c r="C14" i="55"/>
  <c r="D14" i="55"/>
  <c r="C42" i="55"/>
  <c r="D42" i="55"/>
  <c r="H55" i="55"/>
  <c r="H41" i="55"/>
  <c r="H54" i="55"/>
  <c r="H17" i="55"/>
  <c r="C32" i="55"/>
  <c r="D32" i="55"/>
  <c r="H13" i="55"/>
  <c r="H47" i="55"/>
  <c r="C19" i="55"/>
  <c r="D19" i="55"/>
  <c r="H32" i="55"/>
  <c r="C53" i="55"/>
  <c r="D53" i="55"/>
  <c r="C12" i="55"/>
  <c r="D12" i="55"/>
  <c r="C30" i="55"/>
  <c r="D30" i="55"/>
  <c r="C48" i="55"/>
  <c r="D48" i="55"/>
  <c r="C13" i="55"/>
  <c r="D13" i="55"/>
  <c r="C28" i="55"/>
  <c r="D28" i="55"/>
  <c r="C17" i="55"/>
  <c r="D17" i="55"/>
  <c r="H11" i="55"/>
  <c r="C15" i="55"/>
  <c r="D15" i="55"/>
  <c r="C36" i="55"/>
  <c r="D36" i="55"/>
  <c r="C47" i="55"/>
  <c r="D47" i="55"/>
  <c r="H19" i="55"/>
  <c r="H21" i="55"/>
  <c r="H12" i="55"/>
  <c r="H48" i="55"/>
  <c r="C11" i="55"/>
  <c r="D11" i="55"/>
  <c r="H27" i="55"/>
  <c r="H15" i="55"/>
  <c r="H53" i="55"/>
  <c r="C21" i="55"/>
  <c r="D21" i="55"/>
  <c r="H30" i="55"/>
  <c r="C27" i="55"/>
  <c r="D27" i="55"/>
  <c r="H28" i="55"/>
  <c r="H36" i="55"/>
  <c r="H10" i="55"/>
  <c r="E11" i="1"/>
  <c r="F11" i="1"/>
  <c r="G11" i="1"/>
  <c r="O50" i="54"/>
  <c r="E23" i="52"/>
  <c r="F23" i="52"/>
  <c r="G23" i="52"/>
  <c r="C53" i="53"/>
  <c r="D53" i="53"/>
  <c r="C50" i="53"/>
  <c r="D50" i="53"/>
  <c r="C56" i="53"/>
  <c r="D56" i="53"/>
  <c r="C48" i="53"/>
  <c r="D48" i="53"/>
  <c r="H56" i="53"/>
  <c r="H50" i="53"/>
  <c r="C42" i="53"/>
  <c r="D42" i="53"/>
  <c r="H46" i="53"/>
  <c r="H23" i="53"/>
  <c r="H38" i="53"/>
  <c r="H25" i="53"/>
  <c r="C7" i="53"/>
  <c r="H20" i="53"/>
  <c r="C55" i="53"/>
  <c r="D55" i="53"/>
  <c r="C24" i="53"/>
  <c r="D24" i="53"/>
  <c r="H48" i="53"/>
  <c r="C25" i="53"/>
  <c r="D25" i="53"/>
  <c r="H32" i="53"/>
  <c r="H7" i="53"/>
  <c r="H7" i="54"/>
  <c r="C16" i="53"/>
  <c r="D16" i="53"/>
  <c r="H34" i="53"/>
  <c r="C20" i="53"/>
  <c r="D20" i="53"/>
  <c r="H43" i="53"/>
  <c r="C23" i="53"/>
  <c r="D23" i="53"/>
  <c r="C33" i="53"/>
  <c r="D33" i="53"/>
  <c r="C35" i="53"/>
  <c r="D35" i="53"/>
  <c r="H47" i="53"/>
  <c r="H42" i="53"/>
  <c r="C37" i="53"/>
  <c r="D37" i="53"/>
  <c r="C32" i="53"/>
  <c r="D32" i="53"/>
  <c r="C46" i="53"/>
  <c r="D46" i="53"/>
  <c r="C49" i="53"/>
  <c r="D49" i="53"/>
  <c r="C43" i="53"/>
  <c r="D43" i="53"/>
  <c r="C26" i="53"/>
  <c r="D26" i="53"/>
  <c r="H24" i="53"/>
  <c r="H33" i="53"/>
  <c r="H35" i="53"/>
  <c r="C47" i="53"/>
  <c r="D47" i="53"/>
  <c r="H21" i="53"/>
  <c r="C8" i="53"/>
  <c r="D8" i="53"/>
  <c r="L29" i="53"/>
  <c r="P29" i="53"/>
  <c r="H29" i="53"/>
  <c r="C44" i="53"/>
  <c r="D44" i="53"/>
  <c r="C41" i="53"/>
  <c r="D41" i="53"/>
  <c r="H54" i="53"/>
  <c r="C29" i="53"/>
  <c r="D29" i="53"/>
  <c r="C40" i="53"/>
  <c r="D40" i="53"/>
  <c r="H9" i="53"/>
  <c r="C19" i="53"/>
  <c r="D19" i="53"/>
  <c r="C38" i="53"/>
  <c r="D38" i="53"/>
  <c r="H16" i="53"/>
  <c r="H26" i="53"/>
  <c r="H8" i="53"/>
  <c r="H41" i="53"/>
  <c r="C54" i="53"/>
  <c r="D54" i="53"/>
  <c r="H40" i="53"/>
  <c r="H18" i="53"/>
  <c r="H31" i="53"/>
  <c r="C10" i="53"/>
  <c r="D10" i="53"/>
  <c r="H37" i="53"/>
  <c r="H49" i="53"/>
  <c r="C9" i="53"/>
  <c r="D9" i="53"/>
  <c r="C18" i="53"/>
  <c r="D18" i="53"/>
  <c r="H51" i="53"/>
  <c r="C31" i="53"/>
  <c r="D31" i="53"/>
  <c r="H10" i="53"/>
  <c r="C34" i="53"/>
  <c r="D34" i="53"/>
  <c r="H55" i="53"/>
  <c r="H53" i="53"/>
  <c r="C21" i="53"/>
  <c r="D21" i="53"/>
  <c r="H19" i="53"/>
  <c r="C51" i="53"/>
  <c r="D51" i="53"/>
  <c r="H44" i="53"/>
  <c r="H36" i="53"/>
  <c r="C30" i="53"/>
  <c r="D30" i="53"/>
  <c r="H13" i="53"/>
  <c r="C22" i="53"/>
  <c r="D22" i="53"/>
  <c r="C45" i="53"/>
  <c r="D45" i="53"/>
  <c r="H17" i="53"/>
  <c r="H52" i="53"/>
  <c r="C27" i="53"/>
  <c r="D27" i="53"/>
  <c r="C28" i="53"/>
  <c r="D28" i="53"/>
  <c r="H28" i="53"/>
  <c r="C13" i="53"/>
  <c r="D13" i="53"/>
  <c r="C17" i="53"/>
  <c r="D17" i="53"/>
  <c r="C12" i="53"/>
  <c r="D12" i="53"/>
  <c r="C11" i="53"/>
  <c r="D11" i="53"/>
  <c r="C36" i="53"/>
  <c r="D36" i="53"/>
  <c r="H14" i="53"/>
  <c r="H15" i="53"/>
  <c r="L11" i="53"/>
  <c r="H30" i="53"/>
  <c r="H45" i="53"/>
  <c r="H12" i="53"/>
  <c r="H39" i="53"/>
  <c r="H11" i="53"/>
  <c r="H22" i="53"/>
  <c r="C14" i="53"/>
  <c r="D14" i="53"/>
  <c r="C52" i="53"/>
  <c r="D52" i="53"/>
  <c r="H27" i="53"/>
  <c r="C39" i="53"/>
  <c r="D39" i="53"/>
  <c r="C15" i="53"/>
  <c r="D15" i="53"/>
  <c r="H32" i="56"/>
  <c r="H53" i="56"/>
  <c r="C51" i="56"/>
  <c r="D51" i="56"/>
  <c r="C45" i="56"/>
  <c r="D45" i="56"/>
  <c r="C23" i="56"/>
  <c r="D23" i="56"/>
  <c r="C52" i="56"/>
  <c r="D52" i="56"/>
  <c r="C26" i="56"/>
  <c r="D26" i="56"/>
  <c r="C50" i="56"/>
  <c r="D50" i="56"/>
  <c r="H30" i="56"/>
  <c r="H34" i="56"/>
  <c r="H21" i="56"/>
  <c r="H16" i="56"/>
  <c r="C54" i="56"/>
  <c r="D54" i="56"/>
  <c r="H36" i="56"/>
  <c r="H24" i="56"/>
  <c r="H37" i="56"/>
  <c r="C16" i="56"/>
  <c r="D16" i="56"/>
  <c r="C33" i="56"/>
  <c r="D33" i="56"/>
  <c r="H20" i="56"/>
  <c r="C21" i="56"/>
  <c r="D21" i="56"/>
  <c r="H46" i="56"/>
  <c r="H47" i="56"/>
  <c r="C15" i="56"/>
  <c r="D15" i="56"/>
  <c r="C55" i="56"/>
  <c r="D55" i="56"/>
  <c r="H54" i="56"/>
  <c r="C14" i="56"/>
  <c r="D14" i="56"/>
  <c r="C48" i="56"/>
  <c r="D48" i="56"/>
  <c r="H25" i="56"/>
  <c r="H44" i="56"/>
  <c r="H39" i="56"/>
  <c r="C37" i="56"/>
  <c r="D37" i="56"/>
  <c r="H13" i="56"/>
  <c r="C56" i="56"/>
  <c r="D56" i="56"/>
  <c r="C40" i="56"/>
  <c r="D40" i="56"/>
  <c r="C44" i="56"/>
  <c r="D44" i="56"/>
  <c r="H12" i="56"/>
  <c r="C20" i="56"/>
  <c r="D20" i="56"/>
  <c r="H18" i="56"/>
  <c r="H38" i="56"/>
  <c r="C46" i="56"/>
  <c r="D46" i="56"/>
  <c r="C12" i="56"/>
  <c r="D12" i="56"/>
  <c r="H33" i="56"/>
  <c r="C34" i="56"/>
  <c r="D34" i="56"/>
  <c r="H29" i="56"/>
  <c r="C25" i="56"/>
  <c r="D25" i="56"/>
  <c r="C39" i="56"/>
  <c r="D39" i="56"/>
  <c r="H15" i="56"/>
  <c r="C22" i="56"/>
  <c r="D22" i="56"/>
  <c r="H27" i="56"/>
  <c r="H43" i="56"/>
  <c r="C42" i="56"/>
  <c r="D42" i="56"/>
  <c r="C10" i="56"/>
  <c r="H19" i="56"/>
  <c r="C35" i="56"/>
  <c r="D35" i="56"/>
  <c r="C41" i="56"/>
  <c r="D41" i="56"/>
  <c r="C27" i="56"/>
  <c r="D27" i="56"/>
  <c r="C43" i="56"/>
  <c r="D43" i="56"/>
  <c r="C31" i="56"/>
  <c r="D31" i="56"/>
  <c r="H26" i="56"/>
  <c r="C32" i="56"/>
  <c r="D32" i="56"/>
  <c r="C29" i="56"/>
  <c r="D29" i="56"/>
  <c r="C30" i="56"/>
  <c r="D30" i="56"/>
  <c r="C13" i="56"/>
  <c r="D13" i="56"/>
  <c r="H45" i="56"/>
  <c r="C47" i="56"/>
  <c r="D47" i="56"/>
  <c r="C11" i="56"/>
  <c r="D11" i="56"/>
  <c r="C18" i="56"/>
  <c r="D18" i="56"/>
  <c r="C17" i="56"/>
  <c r="D17" i="56"/>
  <c r="C38" i="56"/>
  <c r="D38" i="56"/>
  <c r="C24" i="56"/>
  <c r="D24" i="56"/>
  <c r="H52" i="56"/>
  <c r="H14" i="56"/>
  <c r="C53" i="56"/>
  <c r="D53" i="56"/>
  <c r="H56" i="56"/>
  <c r="H50" i="56"/>
  <c r="H40" i="56"/>
  <c r="H22" i="56"/>
  <c r="H42" i="56"/>
  <c r="H10" i="56"/>
  <c r="H10" i="57"/>
  <c r="H49" i="56"/>
  <c r="H51" i="56"/>
  <c r="H28" i="56"/>
  <c r="C36" i="56"/>
  <c r="D36" i="56"/>
  <c r="H11" i="56"/>
  <c r="H55" i="56"/>
  <c r="H23" i="56"/>
  <c r="H35" i="56"/>
  <c r="C49" i="56"/>
  <c r="D49" i="56"/>
  <c r="H48" i="56"/>
  <c r="H41" i="56"/>
  <c r="H31" i="56"/>
  <c r="C28" i="56"/>
  <c r="D28" i="56"/>
  <c r="C19" i="56"/>
  <c r="D19" i="56"/>
  <c r="H17" i="56"/>
  <c r="E44" i="60"/>
  <c r="F44" i="60"/>
  <c r="G44" i="60"/>
  <c r="O67" i="54"/>
  <c r="S67" i="54"/>
  <c r="O60" i="54"/>
  <c r="S60" i="54"/>
  <c r="O20" i="54"/>
  <c r="O20" i="55"/>
  <c r="O58" i="54"/>
  <c r="S58" i="54"/>
  <c r="O57" i="54"/>
  <c r="S57" i="54"/>
  <c r="O40" i="54"/>
  <c r="O44" i="54"/>
  <c r="S44" i="54" s="1"/>
  <c r="O48" i="54"/>
  <c r="E12" i="52"/>
  <c r="F12" i="52"/>
  <c r="G12" i="52"/>
  <c r="F26" i="52"/>
  <c r="C39" i="1"/>
  <c r="D39" i="1"/>
  <c r="C13" i="1"/>
  <c r="D13" i="1"/>
  <c r="C44" i="1"/>
  <c r="D44" i="1"/>
  <c r="C40" i="1"/>
  <c r="D40" i="1"/>
  <c r="L17" i="1"/>
  <c r="C49" i="1"/>
  <c r="D49" i="1"/>
  <c r="C26" i="1"/>
  <c r="D26" i="1"/>
  <c r="L15" i="1"/>
  <c r="L50" i="1"/>
  <c r="L23" i="1"/>
  <c r="C18" i="1"/>
  <c r="D18" i="1"/>
  <c r="L33" i="1"/>
  <c r="C53" i="1"/>
  <c r="D53" i="1"/>
  <c r="L53" i="1"/>
  <c r="H23" i="1"/>
  <c r="H26" i="1"/>
  <c r="H11" i="1"/>
  <c r="H9" i="1"/>
  <c r="H18" i="1"/>
  <c r="H55" i="1"/>
  <c r="H52" i="1"/>
  <c r="H40" i="1"/>
  <c r="H33" i="1"/>
  <c r="H38" i="1"/>
  <c r="C41" i="1"/>
  <c r="D41" i="1"/>
  <c r="H43" i="1"/>
  <c r="C14" i="1"/>
  <c r="D14" i="1"/>
  <c r="H5" i="1"/>
  <c r="H5" i="52"/>
  <c r="H53" i="1"/>
  <c r="H28" i="1"/>
  <c r="L18" i="1"/>
  <c r="L9" i="1"/>
  <c r="H6" i="1"/>
  <c r="H21" i="1"/>
  <c r="C33" i="1"/>
  <c r="D33" i="1"/>
  <c r="H17" i="1"/>
  <c r="H36" i="1"/>
  <c r="H46" i="1"/>
  <c r="H25" i="1"/>
  <c r="H31" i="1"/>
  <c r="H32" i="1"/>
  <c r="H49" i="1"/>
  <c r="H16" i="1"/>
  <c r="H54" i="1"/>
  <c r="L46" i="1"/>
  <c r="C8" i="1"/>
  <c r="D8" i="1"/>
  <c r="L29" i="1"/>
  <c r="L21" i="1"/>
  <c r="L54" i="1"/>
  <c r="L52" i="1"/>
  <c r="C51" i="1"/>
  <c r="D51" i="1"/>
  <c r="C22" i="1"/>
  <c r="D22" i="1"/>
  <c r="C36" i="1"/>
  <c r="D36" i="1"/>
  <c r="H10" i="1"/>
  <c r="H44" i="1"/>
  <c r="H7" i="1"/>
  <c r="H24" i="1"/>
  <c r="H12" i="1"/>
  <c r="H47" i="1"/>
  <c r="H20" i="1"/>
  <c r="L45" i="1"/>
  <c r="N45" i="52"/>
  <c r="L12" i="1"/>
  <c r="L37" i="1"/>
  <c r="L34" i="1"/>
  <c r="C16" i="1"/>
  <c r="D16" i="1"/>
  <c r="L22" i="1"/>
  <c r="L5" i="1"/>
  <c r="L5" i="52"/>
  <c r="N5" i="52"/>
  <c r="S5" i="52"/>
  <c r="L24" i="1"/>
  <c r="L56" i="1"/>
  <c r="L31" i="1"/>
  <c r="N31" i="52"/>
  <c r="C28" i="1"/>
  <c r="D28" i="1"/>
  <c r="C55" i="1"/>
  <c r="D55" i="1"/>
  <c r="H15" i="1"/>
  <c r="H30" i="1"/>
  <c r="H19" i="1"/>
  <c r="H35" i="1"/>
  <c r="H45" i="1"/>
  <c r="H48" i="1"/>
  <c r="H34" i="1"/>
  <c r="L36" i="1"/>
  <c r="N36" i="52"/>
  <c r="C50" i="1"/>
  <c r="D50" i="1"/>
  <c r="H50" i="1"/>
  <c r="H27" i="1"/>
  <c r="L19" i="1"/>
  <c r="H41" i="1"/>
  <c r="C32" i="1"/>
  <c r="D32" i="1"/>
  <c r="H51" i="1"/>
  <c r="H56" i="1"/>
  <c r="H42" i="1"/>
  <c r="H39" i="1"/>
  <c r="H14" i="1"/>
  <c r="H13" i="1"/>
  <c r="H22" i="1"/>
  <c r="H29" i="1"/>
  <c r="L13" i="1"/>
  <c r="H8" i="1"/>
  <c r="C30" i="1"/>
  <c r="D30" i="1"/>
  <c r="C56" i="1"/>
  <c r="D56" i="1"/>
  <c r="C45" i="1"/>
  <c r="D45" i="1"/>
  <c r="C35" i="1"/>
  <c r="D35" i="1"/>
  <c r="L14" i="1"/>
  <c r="L40" i="1"/>
  <c r="L26" i="1"/>
  <c r="C19" i="1"/>
  <c r="D19" i="1"/>
  <c r="C5" i="1"/>
  <c r="L49" i="1"/>
  <c r="L48" i="1"/>
  <c r="L20" i="1"/>
  <c r="L16" i="1"/>
  <c r="C10" i="1"/>
  <c r="D10" i="1"/>
  <c r="C6" i="1"/>
  <c r="D6" i="1"/>
  <c r="C15" i="1"/>
  <c r="D15" i="1"/>
  <c r="L39" i="1"/>
  <c r="L28" i="1"/>
  <c r="N28" i="52"/>
  <c r="C12" i="1"/>
  <c r="D12" i="1"/>
  <c r="C31" i="1"/>
  <c r="D31" i="1"/>
  <c r="L8" i="1"/>
  <c r="L47" i="1"/>
  <c r="C20" i="1"/>
  <c r="D20" i="1"/>
  <c r="C21" i="1"/>
  <c r="D21" i="1"/>
  <c r="C23" i="1"/>
  <c r="D23" i="1"/>
  <c r="C38" i="1"/>
  <c r="D38" i="1"/>
  <c r="C42" i="1"/>
  <c r="D42" i="1"/>
  <c r="L51" i="1"/>
  <c r="L27" i="1"/>
  <c r="L41" i="1"/>
  <c r="C9" i="1"/>
  <c r="D9" i="1"/>
  <c r="L55" i="1"/>
  <c r="C37" i="1"/>
  <c r="D37" i="1"/>
  <c r="C34" i="1"/>
  <c r="D34" i="1"/>
  <c r="C25" i="1"/>
  <c r="D25" i="1"/>
  <c r="L43" i="1"/>
  <c r="L10" i="1"/>
  <c r="C27" i="1"/>
  <c r="D27" i="1"/>
  <c r="L30" i="1"/>
  <c r="C46" i="1"/>
  <c r="D46" i="1"/>
  <c r="C52" i="1"/>
  <c r="D52" i="1"/>
  <c r="L42" i="1"/>
  <c r="L44" i="1"/>
  <c r="C54" i="1"/>
  <c r="D54" i="1"/>
  <c r="L25" i="1"/>
  <c r="L11" i="1"/>
  <c r="C7" i="1"/>
  <c r="D7" i="1"/>
  <c r="C24" i="1"/>
  <c r="D24" i="1"/>
  <c r="C43" i="1"/>
  <c r="D43" i="1"/>
  <c r="L7" i="1"/>
  <c r="C48" i="1"/>
  <c r="D48" i="1"/>
  <c r="C17" i="1"/>
  <c r="D17" i="1"/>
  <c r="L10" i="52"/>
  <c r="C50" i="52"/>
  <c r="D50" i="52"/>
  <c r="H35" i="52"/>
  <c r="H33" i="52"/>
  <c r="L17" i="52"/>
  <c r="H39" i="52"/>
  <c r="L38" i="52"/>
  <c r="L25" i="52"/>
  <c r="L54" i="52"/>
  <c r="N54" i="52"/>
  <c r="C19" i="52"/>
  <c r="D19" i="52"/>
  <c r="L49" i="52"/>
  <c r="H43" i="52"/>
  <c r="L8" i="52"/>
  <c r="H56" i="52"/>
  <c r="H17" i="52"/>
  <c r="L16" i="52"/>
  <c r="L7" i="52"/>
  <c r="H10" i="52"/>
  <c r="C44" i="52"/>
  <c r="D44" i="52"/>
  <c r="C53" i="52"/>
  <c r="D53" i="52"/>
  <c r="C28" i="52"/>
  <c r="D28" i="52"/>
  <c r="L45" i="52"/>
  <c r="H41" i="52"/>
  <c r="H15" i="52"/>
  <c r="H38" i="52"/>
  <c r="H8" i="52"/>
  <c r="H36" i="52"/>
  <c r="H46" i="52"/>
  <c r="L33" i="52"/>
  <c r="L36" i="52"/>
  <c r="L24" i="52"/>
  <c r="C48" i="52"/>
  <c r="D48" i="52"/>
  <c r="H11" i="52"/>
  <c r="C21" i="52"/>
  <c r="D21" i="52"/>
  <c r="C32" i="52"/>
  <c r="D32" i="52"/>
  <c r="H54" i="52"/>
  <c r="L43" i="52"/>
  <c r="L46" i="52"/>
  <c r="L52" i="52"/>
  <c r="N52" i="52"/>
  <c r="H52" i="52"/>
  <c r="L11" i="52"/>
  <c r="L48" i="52"/>
  <c r="C34" i="52"/>
  <c r="D34" i="52"/>
  <c r="C40" i="52"/>
  <c r="D40" i="52"/>
  <c r="L41" i="52"/>
  <c r="H48" i="52"/>
  <c r="H21" i="52"/>
  <c r="H55" i="52"/>
  <c r="L18" i="52"/>
  <c r="H34" i="52"/>
  <c r="L20" i="52"/>
  <c r="L23" i="52"/>
  <c r="C55" i="52"/>
  <c r="D55" i="52"/>
  <c r="H16" i="52"/>
  <c r="H44" i="52"/>
  <c r="H47" i="52"/>
  <c r="L51" i="52"/>
  <c r="H12" i="52"/>
  <c r="H51" i="52"/>
  <c r="H7" i="52"/>
  <c r="H50" i="52"/>
  <c r="C47" i="52"/>
  <c r="D47" i="52"/>
  <c r="L28" i="52"/>
  <c r="H26" i="52"/>
  <c r="H49" i="52"/>
  <c r="C7" i="52"/>
  <c r="D7" i="52"/>
  <c r="L30" i="52"/>
  <c r="L29" i="52"/>
  <c r="H27" i="52"/>
  <c r="C22" i="52"/>
  <c r="D22" i="52"/>
  <c r="H24" i="52"/>
  <c r="L31" i="52"/>
  <c r="L47" i="52"/>
  <c r="H20" i="52"/>
  <c r="C18" i="52"/>
  <c r="D18" i="52"/>
  <c r="C8" i="52"/>
  <c r="D8" i="52"/>
  <c r="C10" i="52"/>
  <c r="D10" i="52"/>
  <c r="C39" i="52"/>
  <c r="D39" i="52"/>
  <c r="C46" i="52"/>
  <c r="D46" i="52"/>
  <c r="C36" i="52"/>
  <c r="D36" i="52"/>
  <c r="C27" i="52"/>
  <c r="D27" i="52"/>
  <c r="C30" i="52"/>
  <c r="D30" i="52"/>
  <c r="C56" i="52"/>
  <c r="D56" i="52"/>
  <c r="H30" i="52"/>
  <c r="C43" i="52"/>
  <c r="D43" i="52"/>
  <c r="L56" i="52"/>
  <c r="C54" i="52"/>
  <c r="D54" i="52"/>
  <c r="L6" i="52"/>
  <c r="L34" i="52"/>
  <c r="C13" i="52"/>
  <c r="D13" i="52"/>
  <c r="C29" i="52"/>
  <c r="D29" i="52"/>
  <c r="H14" i="52"/>
  <c r="L14" i="52"/>
  <c r="C51" i="52"/>
  <c r="D51" i="52"/>
  <c r="H18" i="52"/>
  <c r="L12" i="52"/>
  <c r="H22" i="52"/>
  <c r="H40" i="52"/>
  <c r="C41" i="52"/>
  <c r="D41" i="52"/>
  <c r="C35" i="52"/>
  <c r="D35" i="52"/>
  <c r="C17" i="52"/>
  <c r="D17" i="52"/>
  <c r="C15" i="52"/>
  <c r="D15" i="52"/>
  <c r="C52" i="52"/>
  <c r="D52" i="52"/>
  <c r="C49" i="52"/>
  <c r="D49" i="52"/>
  <c r="C24" i="52"/>
  <c r="D24" i="52"/>
  <c r="C25" i="52"/>
  <c r="D25" i="52"/>
  <c r="C16" i="52"/>
  <c r="D16" i="52"/>
  <c r="C38" i="52"/>
  <c r="D38" i="52"/>
  <c r="H25" i="52"/>
  <c r="C11" i="52"/>
  <c r="D11" i="52"/>
  <c r="L15" i="52"/>
  <c r="L39" i="52"/>
  <c r="H13" i="52"/>
  <c r="C14" i="52"/>
  <c r="D14" i="52"/>
  <c r="H53" i="52"/>
  <c r="H32" i="52"/>
  <c r="L22" i="52"/>
  <c r="L27" i="52"/>
  <c r="L44" i="52"/>
  <c r="H28" i="52"/>
  <c r="H23" i="52"/>
  <c r="C33" i="52"/>
  <c r="D33" i="52"/>
  <c r="C6" i="52"/>
  <c r="L21" i="52"/>
  <c r="H9" i="52"/>
  <c r="L35" i="52"/>
  <c r="L37" i="52"/>
  <c r="H6" i="52"/>
  <c r="H6" i="53"/>
  <c r="L53" i="52"/>
  <c r="L32" i="52"/>
  <c r="C45" i="52"/>
  <c r="D45" i="52"/>
  <c r="L26" i="52"/>
  <c r="H37" i="52"/>
  <c r="H45" i="52"/>
  <c r="L42" i="52"/>
  <c r="L9" i="52"/>
  <c r="N9" i="52"/>
  <c r="H29" i="52"/>
  <c r="L19" i="52"/>
  <c r="H19" i="52"/>
  <c r="L50" i="52"/>
  <c r="H42" i="52"/>
  <c r="H31" i="52"/>
  <c r="H31" i="59"/>
  <c r="C31" i="59"/>
  <c r="D31" i="59"/>
  <c r="H17" i="59"/>
  <c r="H39" i="59"/>
  <c r="H43" i="59"/>
  <c r="H38" i="59"/>
  <c r="H36" i="59"/>
  <c r="H54" i="59"/>
  <c r="C56" i="59"/>
  <c r="D56" i="59"/>
  <c r="C32" i="59"/>
  <c r="D32" i="59"/>
  <c r="L35" i="59"/>
  <c r="N35" i="59"/>
  <c r="H44" i="59"/>
  <c r="H52" i="59"/>
  <c r="H33" i="59"/>
  <c r="H21" i="59"/>
  <c r="H45" i="59"/>
  <c r="C19" i="59"/>
  <c r="D19" i="59"/>
  <c r="C42" i="59"/>
  <c r="D42" i="59"/>
  <c r="H56" i="59"/>
  <c r="C13" i="59"/>
  <c r="C47" i="59"/>
  <c r="D47" i="59"/>
  <c r="C36" i="59"/>
  <c r="D36" i="59"/>
  <c r="H46" i="59"/>
  <c r="H14" i="59"/>
  <c r="C29" i="59"/>
  <c r="D29" i="59"/>
  <c r="C44" i="59"/>
  <c r="D44" i="59"/>
  <c r="H29" i="59"/>
  <c r="C27" i="59"/>
  <c r="D27" i="59"/>
  <c r="C53" i="59"/>
  <c r="D53" i="59"/>
  <c r="C26" i="59"/>
  <c r="D26" i="59"/>
  <c r="C34" i="59"/>
  <c r="D34" i="59"/>
  <c r="C20" i="59"/>
  <c r="D20" i="59"/>
  <c r="C25" i="59"/>
  <c r="D25" i="59"/>
  <c r="C54" i="59"/>
  <c r="D54" i="59"/>
  <c r="C55" i="59"/>
  <c r="D55" i="59"/>
  <c r="H37" i="59"/>
  <c r="H34" i="59"/>
  <c r="H24" i="59"/>
  <c r="H53" i="59"/>
  <c r="H41" i="59"/>
  <c r="C15" i="59"/>
  <c r="D15" i="59"/>
  <c r="H55" i="59"/>
  <c r="H47" i="59"/>
  <c r="C16" i="59"/>
  <c r="D16" i="59"/>
  <c r="H26" i="59"/>
  <c r="C41" i="59"/>
  <c r="D41" i="59"/>
  <c r="H16" i="59"/>
  <c r="H22" i="59"/>
  <c r="H19" i="59"/>
  <c r="H13" i="59"/>
  <c r="H13" i="60"/>
  <c r="C24" i="59"/>
  <c r="D24" i="59"/>
  <c r="C18" i="59"/>
  <c r="D18" i="59"/>
  <c r="H50" i="59"/>
  <c r="C49" i="59"/>
  <c r="D49" i="59"/>
  <c r="C30" i="59"/>
  <c r="D30" i="59"/>
  <c r="H20" i="59"/>
  <c r="C23" i="59"/>
  <c r="D23" i="59"/>
  <c r="H25" i="59"/>
  <c r="C37" i="59"/>
  <c r="D37" i="59"/>
  <c r="C22" i="59"/>
  <c r="D22" i="59"/>
  <c r="C21" i="59"/>
  <c r="D21" i="59"/>
  <c r="H35" i="59"/>
  <c r="C40" i="59"/>
  <c r="D40" i="59"/>
  <c r="H48" i="59"/>
  <c r="H18" i="59"/>
  <c r="H15" i="59"/>
  <c r="H27" i="59"/>
  <c r="C33" i="59"/>
  <c r="D33" i="59"/>
  <c r="C35" i="59"/>
  <c r="D35" i="59"/>
  <c r="C28" i="59"/>
  <c r="D28" i="59"/>
  <c r="C43" i="59"/>
  <c r="D43" i="59"/>
  <c r="C51" i="59"/>
  <c r="D51" i="59"/>
  <c r="C46" i="59"/>
  <c r="D46" i="59"/>
  <c r="C45" i="59"/>
  <c r="D45" i="59"/>
  <c r="C50" i="59"/>
  <c r="D50" i="59"/>
  <c r="C38" i="59"/>
  <c r="D38" i="59"/>
  <c r="H42" i="59"/>
  <c r="H40" i="59"/>
  <c r="H30" i="59"/>
  <c r="H32" i="59"/>
  <c r="H28" i="59"/>
  <c r="C48" i="59"/>
  <c r="D48" i="59"/>
  <c r="C39" i="59"/>
  <c r="D39" i="59"/>
  <c r="H49" i="59"/>
  <c r="C17" i="59"/>
  <c r="D17" i="59"/>
  <c r="C52" i="59"/>
  <c r="D52" i="59"/>
  <c r="H51" i="59"/>
  <c r="H23" i="59"/>
  <c r="C14" i="59"/>
  <c r="D14" i="59"/>
  <c r="C9" i="52"/>
  <c r="D9" i="52"/>
  <c r="H37" i="1"/>
  <c r="O13" i="55"/>
  <c r="O13" i="54"/>
  <c r="O26" i="54"/>
  <c r="O47" i="55"/>
  <c r="O47" i="54"/>
  <c r="O39" i="54"/>
  <c r="O18" i="54"/>
  <c r="O52" i="54"/>
  <c r="O49" i="54"/>
  <c r="O59" i="54"/>
  <c r="S59" i="54"/>
  <c r="C39" i="61"/>
  <c r="D39" i="61"/>
  <c r="H39" i="61"/>
  <c r="C49" i="61"/>
  <c r="D49" i="61"/>
  <c r="C41" i="61"/>
  <c r="D41" i="61"/>
  <c r="H49" i="61"/>
  <c r="C38" i="61"/>
  <c r="D38" i="61"/>
  <c r="H43" i="61"/>
  <c r="C30" i="61"/>
  <c r="D30" i="61"/>
  <c r="C55" i="61"/>
  <c r="D55" i="61"/>
  <c r="H33" i="61"/>
  <c r="C54" i="61"/>
  <c r="D54" i="61"/>
  <c r="C37" i="61"/>
  <c r="D37" i="61"/>
  <c r="C23" i="61"/>
  <c r="D23" i="61"/>
  <c r="H41" i="61"/>
  <c r="H38" i="61"/>
  <c r="H55" i="61"/>
  <c r="H56" i="61"/>
  <c r="H54" i="61"/>
  <c r="H37" i="61"/>
  <c r="C53" i="61"/>
  <c r="D53" i="61"/>
  <c r="H20" i="61"/>
  <c r="C29" i="61"/>
  <c r="D29" i="61"/>
  <c r="H51" i="61"/>
  <c r="H24" i="61"/>
  <c r="C56" i="61"/>
  <c r="D56" i="61"/>
  <c r="C48" i="61"/>
  <c r="D48" i="61"/>
  <c r="C24" i="61"/>
  <c r="D24" i="61"/>
  <c r="H30" i="61"/>
  <c r="H53" i="61"/>
  <c r="H48" i="61"/>
  <c r="C27" i="61"/>
  <c r="D27" i="61"/>
  <c r="H40" i="61"/>
  <c r="C17" i="61"/>
  <c r="D17" i="61"/>
  <c r="C34" i="61"/>
  <c r="D34" i="61"/>
  <c r="H50" i="61"/>
  <c r="C47" i="61"/>
  <c r="D47" i="61"/>
  <c r="C43" i="61"/>
  <c r="D43" i="61"/>
  <c r="H29" i="61"/>
  <c r="C40" i="61"/>
  <c r="D40" i="61"/>
  <c r="C45" i="61"/>
  <c r="D45" i="61"/>
  <c r="H47" i="61"/>
  <c r="C51" i="61"/>
  <c r="D51" i="61"/>
  <c r="H32" i="61"/>
  <c r="H27" i="61"/>
  <c r="H42" i="61"/>
  <c r="H23" i="61"/>
  <c r="C20" i="61"/>
  <c r="D20" i="61"/>
  <c r="C32" i="61"/>
  <c r="D32" i="61"/>
  <c r="C15" i="61"/>
  <c r="D15" i="61"/>
  <c r="H34" i="61"/>
  <c r="C42" i="61"/>
  <c r="D42" i="61"/>
  <c r="C50" i="61"/>
  <c r="D50" i="61"/>
  <c r="C33" i="61"/>
  <c r="D33" i="61"/>
  <c r="H15" i="61"/>
  <c r="H17" i="61"/>
  <c r="H45" i="61"/>
  <c r="C21" i="61"/>
  <c r="D21" i="61"/>
  <c r="H52" i="61"/>
  <c r="C25" i="61"/>
  <c r="D25" i="61"/>
  <c r="H46" i="61"/>
  <c r="H22" i="61"/>
  <c r="C16" i="61"/>
  <c r="D16" i="61"/>
  <c r="H26" i="61"/>
  <c r="H25" i="61"/>
  <c r="C44" i="61"/>
  <c r="D44" i="61"/>
  <c r="C31" i="61"/>
  <c r="D31" i="61"/>
  <c r="H19" i="61"/>
  <c r="H16" i="61"/>
  <c r="C26" i="61"/>
  <c r="D26" i="61"/>
  <c r="H21" i="61"/>
  <c r="C28" i="61"/>
  <c r="D28" i="61"/>
  <c r="H31" i="61"/>
  <c r="C19" i="61"/>
  <c r="D19" i="61"/>
  <c r="C18" i="61"/>
  <c r="D18" i="61"/>
  <c r="C52" i="61"/>
  <c r="D52" i="61"/>
  <c r="H35" i="61"/>
  <c r="H44" i="61"/>
  <c r="H28" i="61"/>
  <c r="C22" i="61"/>
  <c r="D22" i="61"/>
  <c r="H18" i="61"/>
  <c r="H36" i="61"/>
  <c r="C35" i="61"/>
  <c r="D35" i="61"/>
  <c r="C46" i="61"/>
  <c r="D46" i="61"/>
  <c r="C36" i="61"/>
  <c r="D36" i="61"/>
  <c r="H18" i="60"/>
  <c r="C32" i="60"/>
  <c r="D32" i="60"/>
  <c r="C18" i="60"/>
  <c r="D18" i="60"/>
  <c r="H52" i="60"/>
  <c r="C35" i="60"/>
  <c r="D35" i="60"/>
  <c r="C38" i="60"/>
  <c r="D38" i="60"/>
  <c r="C36" i="60"/>
  <c r="D36" i="60"/>
  <c r="H41" i="60"/>
  <c r="C16" i="60"/>
  <c r="D16" i="60"/>
  <c r="H36" i="60"/>
  <c r="C41" i="60"/>
  <c r="D41" i="60"/>
  <c r="H48" i="60"/>
  <c r="C14" i="60"/>
  <c r="H42" i="60"/>
  <c r="C15" i="60"/>
  <c r="D15" i="60"/>
  <c r="C52" i="60"/>
  <c r="D52" i="60"/>
  <c r="H19" i="60"/>
  <c r="H33" i="60"/>
  <c r="H45" i="60"/>
  <c r="C48" i="60"/>
  <c r="D48" i="60"/>
  <c r="C42" i="60"/>
  <c r="D42" i="60"/>
  <c r="H30" i="60"/>
  <c r="H55" i="60"/>
  <c r="H32" i="60"/>
  <c r="H35" i="60"/>
  <c r="C33" i="60"/>
  <c r="D33" i="60"/>
  <c r="H38" i="60"/>
  <c r="C21" i="60"/>
  <c r="D21" i="60"/>
  <c r="C45" i="60"/>
  <c r="D45" i="60"/>
  <c r="H16" i="60"/>
  <c r="C30" i="60"/>
  <c r="D30" i="60"/>
  <c r="C55" i="60"/>
  <c r="D55" i="60"/>
  <c r="H56" i="60"/>
  <c r="C37" i="60"/>
  <c r="D37" i="60"/>
  <c r="H27" i="60"/>
  <c r="H47" i="60"/>
  <c r="C46" i="60"/>
  <c r="D46" i="60"/>
  <c r="H34" i="60"/>
  <c r="C29" i="60"/>
  <c r="D29" i="60"/>
  <c r="C47" i="60"/>
  <c r="D47" i="60"/>
  <c r="C34" i="60"/>
  <c r="D34" i="60"/>
  <c r="H43" i="60"/>
  <c r="H21" i="60"/>
  <c r="H14" i="60"/>
  <c r="H14" i="61"/>
  <c r="H37" i="60"/>
  <c r="H24" i="60"/>
  <c r="C56" i="60"/>
  <c r="D56" i="60"/>
  <c r="C54" i="60"/>
  <c r="D54" i="60"/>
  <c r="C24" i="60"/>
  <c r="D24" i="60"/>
  <c r="H46" i="60"/>
  <c r="C43" i="60"/>
  <c r="D43" i="60"/>
  <c r="C19" i="60"/>
  <c r="D19" i="60"/>
  <c r="H54" i="60"/>
  <c r="C27" i="60"/>
  <c r="D27" i="60"/>
  <c r="H29" i="60"/>
  <c r="C40" i="60"/>
  <c r="D40" i="60"/>
  <c r="H51" i="60"/>
  <c r="C53" i="60"/>
  <c r="D53" i="60"/>
  <c r="E53" i="60"/>
  <c r="H28" i="60"/>
  <c r="C49" i="60"/>
  <c r="D49" i="60"/>
  <c r="H23" i="60"/>
  <c r="H17" i="60"/>
  <c r="C31" i="60"/>
  <c r="D31" i="60"/>
  <c r="C22" i="60"/>
  <c r="D22" i="60"/>
  <c r="C20" i="60"/>
  <c r="D20" i="60"/>
  <c r="C28" i="60"/>
  <c r="D28" i="60"/>
  <c r="C25" i="60"/>
  <c r="D25" i="60"/>
  <c r="C39" i="60"/>
  <c r="D39" i="60"/>
  <c r="C51" i="60"/>
  <c r="D51" i="60"/>
  <c r="H49" i="60"/>
  <c r="H25" i="60"/>
  <c r="H22" i="60"/>
  <c r="H53" i="60"/>
  <c r="C26" i="60"/>
  <c r="D26" i="60"/>
  <c r="E26" i="60"/>
  <c r="H50" i="60"/>
  <c r="H39" i="60"/>
  <c r="C17" i="60"/>
  <c r="D17" i="60"/>
  <c r="H44" i="60"/>
  <c r="H40" i="60"/>
  <c r="H20" i="60"/>
  <c r="H26" i="60"/>
  <c r="C50" i="60"/>
  <c r="D50" i="60"/>
  <c r="C23" i="60"/>
  <c r="D23" i="60"/>
  <c r="H31" i="60"/>
  <c r="H15" i="60"/>
  <c r="C17" i="57"/>
  <c r="D17" i="57"/>
  <c r="E17" i="57"/>
  <c r="H21" i="57"/>
  <c r="C21" i="57"/>
  <c r="D21" i="57"/>
  <c r="H34" i="57"/>
  <c r="H23" i="57"/>
  <c r="H36" i="57"/>
  <c r="H53" i="57"/>
  <c r="H26" i="57"/>
  <c r="C27" i="57"/>
  <c r="D27" i="57"/>
  <c r="C14" i="57"/>
  <c r="D14" i="57"/>
  <c r="C48" i="57"/>
  <c r="D48" i="57"/>
  <c r="H14" i="57"/>
  <c r="H20" i="57"/>
  <c r="C16" i="57"/>
  <c r="D16" i="57"/>
  <c r="C35" i="57"/>
  <c r="D35" i="57"/>
  <c r="H31" i="57"/>
  <c r="C30" i="57"/>
  <c r="D30" i="57"/>
  <c r="E30" i="57"/>
  <c r="F30" i="57"/>
  <c r="H46" i="57"/>
  <c r="C33" i="57"/>
  <c r="D33" i="57"/>
  <c r="H32" i="57"/>
  <c r="C44" i="57"/>
  <c r="D44" i="57"/>
  <c r="H11" i="57"/>
  <c r="H11" i="58"/>
  <c r="C43" i="57"/>
  <c r="D43" i="57"/>
  <c r="H29" i="57"/>
  <c r="C41" i="57"/>
  <c r="D41" i="57"/>
  <c r="H19" i="57"/>
  <c r="C39" i="57"/>
  <c r="D39" i="57"/>
  <c r="H33" i="57"/>
  <c r="H35" i="57"/>
  <c r="L32" i="57"/>
  <c r="H28" i="57"/>
  <c r="H37" i="57"/>
  <c r="H45" i="57"/>
  <c r="H15" i="57"/>
  <c r="C32" i="57"/>
  <c r="D32" i="57"/>
  <c r="C31" i="57"/>
  <c r="D31" i="57"/>
  <c r="H25" i="57"/>
  <c r="C42" i="57"/>
  <c r="D42" i="57"/>
  <c r="H16" i="57"/>
  <c r="C15" i="57"/>
  <c r="D15" i="57"/>
  <c r="C50" i="57"/>
  <c r="D50" i="57"/>
  <c r="H39" i="57"/>
  <c r="C37" i="57"/>
  <c r="D37" i="57"/>
  <c r="C46" i="57"/>
  <c r="D46" i="57"/>
  <c r="C19" i="57"/>
  <c r="D19" i="57"/>
  <c r="H41" i="57"/>
  <c r="C53" i="57"/>
  <c r="D53" i="57"/>
  <c r="H38" i="57"/>
  <c r="H52" i="57"/>
  <c r="C11" i="57"/>
  <c r="H54" i="57"/>
  <c r="H12" i="57"/>
  <c r="C12" i="57"/>
  <c r="D12" i="57"/>
  <c r="C40" i="57"/>
  <c r="D40" i="57"/>
  <c r="C38" i="57"/>
  <c r="D38" i="57"/>
  <c r="C18" i="57"/>
  <c r="D18" i="57"/>
  <c r="H56" i="57"/>
  <c r="C13" i="57"/>
  <c r="D13" i="57"/>
  <c r="H17" i="57"/>
  <c r="C23" i="57"/>
  <c r="D23" i="57"/>
  <c r="C25" i="57"/>
  <c r="D25" i="57"/>
  <c r="H13" i="57"/>
  <c r="H55" i="57"/>
  <c r="H24" i="57"/>
  <c r="H30" i="57"/>
  <c r="C49" i="57"/>
  <c r="D49" i="57"/>
  <c r="C54" i="57"/>
  <c r="D54" i="57"/>
  <c r="H48" i="57"/>
  <c r="C22" i="57"/>
  <c r="D22" i="57"/>
  <c r="H44" i="57"/>
  <c r="H47" i="57"/>
  <c r="C26" i="57"/>
  <c r="D26" i="57"/>
  <c r="H50" i="57"/>
  <c r="H51" i="57"/>
  <c r="C24" i="57"/>
  <c r="D24" i="57"/>
  <c r="E24" i="57"/>
  <c r="F24" i="57"/>
  <c r="C34" i="57"/>
  <c r="D34" i="57"/>
  <c r="C29" i="57"/>
  <c r="D29" i="57"/>
  <c r="L17" i="57"/>
  <c r="C52" i="57"/>
  <c r="D52" i="57"/>
  <c r="E52" i="57"/>
  <c r="F52" i="57"/>
  <c r="C47" i="57"/>
  <c r="D47" i="57"/>
  <c r="C45" i="57"/>
  <c r="D45" i="57"/>
  <c r="H27" i="57"/>
  <c r="H43" i="57"/>
  <c r="H22" i="57"/>
  <c r="H49" i="57"/>
  <c r="C36" i="57"/>
  <c r="D36" i="57"/>
  <c r="C28" i="57"/>
  <c r="D28" i="57"/>
  <c r="H42" i="57"/>
  <c r="H40" i="57"/>
  <c r="H18" i="57"/>
  <c r="C20" i="57"/>
  <c r="D20" i="57"/>
  <c r="E20" i="57"/>
  <c r="C56" i="57"/>
  <c r="D56" i="57"/>
  <c r="C51" i="57"/>
  <c r="D51" i="57"/>
  <c r="C55" i="57"/>
  <c r="D55" i="57"/>
  <c r="E55" i="57"/>
  <c r="F55" i="57"/>
  <c r="J55" i="57"/>
  <c r="C10" i="55"/>
  <c r="D10" i="55"/>
  <c r="O46" i="54"/>
  <c r="L13" i="52"/>
  <c r="C47" i="1"/>
  <c r="D47" i="1"/>
  <c r="E47" i="1"/>
  <c r="F47" i="1"/>
  <c r="J47" i="1"/>
  <c r="G26" i="52"/>
  <c r="J42" i="52"/>
  <c r="P42" i="52"/>
  <c r="G42" i="52"/>
  <c r="I42" i="52"/>
  <c r="I12" i="52"/>
  <c r="I31" i="52"/>
  <c r="I20" i="52"/>
  <c r="E51" i="57"/>
  <c r="F51" i="57"/>
  <c r="J51" i="57"/>
  <c r="E56" i="57"/>
  <c r="F56" i="57"/>
  <c r="J56" i="57"/>
  <c r="J52" i="57"/>
  <c r="J24" i="57"/>
  <c r="E25" i="57"/>
  <c r="F25" i="57"/>
  <c r="J25" i="57"/>
  <c r="E38" i="57"/>
  <c r="F38" i="57"/>
  <c r="J38" i="57"/>
  <c r="E42" i="57"/>
  <c r="F42" i="57"/>
  <c r="J42" i="57"/>
  <c r="J30" i="57"/>
  <c r="E23" i="60"/>
  <c r="F23" i="60"/>
  <c r="J23" i="60"/>
  <c r="E28" i="60"/>
  <c r="F28" i="60"/>
  <c r="J28" i="60"/>
  <c r="F53" i="60"/>
  <c r="J53" i="60"/>
  <c r="E27" i="60"/>
  <c r="F27" i="60"/>
  <c r="J27" i="60"/>
  <c r="E54" i="60"/>
  <c r="F54" i="60"/>
  <c r="J54" i="60"/>
  <c r="E34" i="60"/>
  <c r="F34" i="60"/>
  <c r="J34" i="60"/>
  <c r="E55" i="60"/>
  <c r="F55" i="60"/>
  <c r="J55" i="60"/>
  <c r="E21" i="60"/>
  <c r="F21" i="60"/>
  <c r="J21" i="60"/>
  <c r="E41" i="60"/>
  <c r="F41" i="60"/>
  <c r="J41" i="60"/>
  <c r="E36" i="61"/>
  <c r="F36" i="61"/>
  <c r="J36" i="61"/>
  <c r="E19" i="61"/>
  <c r="F19" i="61"/>
  <c r="J19" i="61"/>
  <c r="E31" i="61"/>
  <c r="F31" i="61"/>
  <c r="J31" i="61"/>
  <c r="E20" i="61"/>
  <c r="F20" i="61"/>
  <c r="J20" i="61"/>
  <c r="E45" i="61"/>
  <c r="F45" i="61"/>
  <c r="E43" i="61"/>
  <c r="F43" i="61"/>
  <c r="J43" i="61"/>
  <c r="E17" i="61"/>
  <c r="F17" i="61"/>
  <c r="J17" i="61"/>
  <c r="E56" i="61"/>
  <c r="F56" i="61"/>
  <c r="J56" i="61"/>
  <c r="E37" i="61"/>
  <c r="F37" i="61"/>
  <c r="J37" i="61"/>
  <c r="E30" i="61"/>
  <c r="F30" i="61"/>
  <c r="J30" i="61"/>
  <c r="E9" i="52"/>
  <c r="F9" i="52"/>
  <c r="J9" i="52"/>
  <c r="E17" i="59"/>
  <c r="F17" i="59"/>
  <c r="J17" i="59"/>
  <c r="E50" i="59"/>
  <c r="F50" i="59"/>
  <c r="J50" i="59"/>
  <c r="E51" i="59"/>
  <c r="F51" i="59"/>
  <c r="J51" i="59"/>
  <c r="E28" i="59"/>
  <c r="F28" i="59"/>
  <c r="J28" i="59"/>
  <c r="E40" i="59"/>
  <c r="F40" i="59"/>
  <c r="J40" i="59"/>
  <c r="E22" i="59"/>
  <c r="F22" i="59"/>
  <c r="J22" i="59"/>
  <c r="E23" i="59"/>
  <c r="F23" i="59"/>
  <c r="J23" i="59"/>
  <c r="E49" i="59"/>
  <c r="F49" i="59"/>
  <c r="J49" i="59"/>
  <c r="E20" i="59"/>
  <c r="F20" i="59"/>
  <c r="J20" i="59"/>
  <c r="E53" i="59"/>
  <c r="F53" i="59"/>
  <c r="J53" i="59"/>
  <c r="E44" i="59"/>
  <c r="F44" i="59"/>
  <c r="J44" i="59"/>
  <c r="E19" i="59"/>
  <c r="F19" i="59"/>
  <c r="J19" i="59"/>
  <c r="E56" i="59"/>
  <c r="F56" i="59"/>
  <c r="J56" i="59"/>
  <c r="E31" i="59"/>
  <c r="F31" i="59"/>
  <c r="J31" i="59"/>
  <c r="N50" i="52"/>
  <c r="P9" i="52"/>
  <c r="N26" i="52"/>
  <c r="N39" i="52"/>
  <c r="E38" i="52"/>
  <c r="F38" i="52"/>
  <c r="J38" i="52"/>
  <c r="P38" i="52"/>
  <c r="E49" i="52"/>
  <c r="F49" i="52"/>
  <c r="J49" i="52"/>
  <c r="P49" i="52"/>
  <c r="E35" i="52"/>
  <c r="F35" i="52"/>
  <c r="J35" i="52"/>
  <c r="P35" i="52"/>
  <c r="N12" i="52"/>
  <c r="E36" i="52"/>
  <c r="F36" i="52"/>
  <c r="J36" i="52"/>
  <c r="P36" i="52"/>
  <c r="E8" i="52"/>
  <c r="F8" i="52"/>
  <c r="J8" i="52"/>
  <c r="P8" i="52"/>
  <c r="N23" i="52"/>
  <c r="E40" i="52"/>
  <c r="F40" i="52"/>
  <c r="J40" i="52"/>
  <c r="E48" i="52"/>
  <c r="F48" i="52"/>
  <c r="J48" i="52"/>
  <c r="P48" i="52"/>
  <c r="E53" i="52"/>
  <c r="F53" i="52"/>
  <c r="J53" i="52"/>
  <c r="N25" i="52"/>
  <c r="E17" i="1"/>
  <c r="F17" i="1"/>
  <c r="J17" i="1"/>
  <c r="E24" i="1"/>
  <c r="F24" i="1"/>
  <c r="E54" i="1"/>
  <c r="F54" i="1"/>
  <c r="J54" i="1"/>
  <c r="E46" i="1"/>
  <c r="F46" i="1"/>
  <c r="J46" i="1"/>
  <c r="E21" i="1"/>
  <c r="F21" i="1"/>
  <c r="J21" i="1"/>
  <c r="E31" i="1"/>
  <c r="F31" i="1"/>
  <c r="J31" i="1"/>
  <c r="E15" i="1"/>
  <c r="F15" i="1"/>
  <c r="J15" i="1"/>
  <c r="E19" i="1"/>
  <c r="F19" i="1"/>
  <c r="J19" i="1"/>
  <c r="E35" i="1"/>
  <c r="F35" i="1"/>
  <c r="J35" i="1"/>
  <c r="E55" i="1"/>
  <c r="F55" i="1"/>
  <c r="J55" i="1"/>
  <c r="E22" i="1"/>
  <c r="F22" i="1"/>
  <c r="J22" i="1"/>
  <c r="E40" i="1"/>
  <c r="F40" i="1"/>
  <c r="J40" i="1"/>
  <c r="J44" i="60"/>
  <c r="E53" i="56"/>
  <c r="F53" i="56"/>
  <c r="J53" i="56"/>
  <c r="E24" i="56"/>
  <c r="F24" i="56"/>
  <c r="J24" i="56"/>
  <c r="E18" i="56"/>
  <c r="F18" i="56"/>
  <c r="J18" i="56"/>
  <c r="E13" i="56"/>
  <c r="F13" i="56"/>
  <c r="J13" i="56"/>
  <c r="E27" i="56"/>
  <c r="F27" i="56"/>
  <c r="J27" i="56"/>
  <c r="E41" i="56"/>
  <c r="F41" i="56"/>
  <c r="J41" i="56"/>
  <c r="C10" i="57"/>
  <c r="D10" i="57"/>
  <c r="D10" i="56"/>
  <c r="E39" i="56"/>
  <c r="F39" i="56"/>
  <c r="J39" i="56"/>
  <c r="E12" i="56"/>
  <c r="F12" i="56"/>
  <c r="J12" i="56"/>
  <c r="E20" i="56"/>
  <c r="F20" i="56"/>
  <c r="J20" i="56"/>
  <c r="E56" i="56"/>
  <c r="F56" i="56"/>
  <c r="J56" i="56"/>
  <c r="E21" i="56"/>
  <c r="F21" i="56"/>
  <c r="J21" i="56"/>
  <c r="E33" i="56"/>
  <c r="F33" i="56"/>
  <c r="J33" i="56"/>
  <c r="E52" i="56"/>
  <c r="F52" i="56"/>
  <c r="J52" i="56"/>
  <c r="E51" i="56"/>
  <c r="F51" i="56"/>
  <c r="J51" i="56"/>
  <c r="E15" i="53"/>
  <c r="F15" i="53"/>
  <c r="J15" i="53"/>
  <c r="E14" i="53"/>
  <c r="F14" i="53"/>
  <c r="J14" i="53"/>
  <c r="E12" i="53"/>
  <c r="F12" i="53"/>
  <c r="J12" i="53"/>
  <c r="E30" i="53"/>
  <c r="F30" i="53"/>
  <c r="J30" i="53"/>
  <c r="E51" i="53"/>
  <c r="F51" i="53"/>
  <c r="J51" i="53"/>
  <c r="E10" i="53"/>
  <c r="F10" i="53"/>
  <c r="J10" i="53"/>
  <c r="E54" i="53"/>
  <c r="F54" i="53"/>
  <c r="J54" i="53"/>
  <c r="E41" i="53"/>
  <c r="F41" i="53"/>
  <c r="J41" i="53"/>
  <c r="E26" i="53"/>
  <c r="F26" i="53"/>
  <c r="J26" i="53"/>
  <c r="E46" i="53"/>
  <c r="F46" i="53"/>
  <c r="J46" i="53"/>
  <c r="E33" i="53"/>
  <c r="F33" i="53"/>
  <c r="J33" i="53"/>
  <c r="E20" i="53"/>
  <c r="F20" i="53"/>
  <c r="J20" i="53"/>
  <c r="E24" i="53"/>
  <c r="F24" i="53"/>
  <c r="J24" i="53"/>
  <c r="E53" i="53"/>
  <c r="F53" i="53"/>
  <c r="J53" i="53"/>
  <c r="J23" i="52"/>
  <c r="P23" i="52"/>
  <c r="J11" i="1"/>
  <c r="E27" i="55"/>
  <c r="F27" i="55"/>
  <c r="J27" i="55"/>
  <c r="E11" i="55"/>
  <c r="F11" i="55"/>
  <c r="J11" i="55"/>
  <c r="E36" i="55"/>
  <c r="F36" i="55"/>
  <c r="G36" i="55"/>
  <c r="I36" i="55"/>
  <c r="E17" i="55"/>
  <c r="F17" i="55"/>
  <c r="J17" i="55"/>
  <c r="E48" i="55"/>
  <c r="F48" i="55"/>
  <c r="J48" i="55"/>
  <c r="E34" i="55"/>
  <c r="F34" i="55"/>
  <c r="J34" i="55"/>
  <c r="E43" i="55"/>
  <c r="F43" i="55"/>
  <c r="J43" i="55"/>
  <c r="E20" i="55"/>
  <c r="F20" i="55"/>
  <c r="J20" i="55"/>
  <c r="E55" i="55"/>
  <c r="F55" i="55"/>
  <c r="J55" i="55"/>
  <c r="E50" i="55"/>
  <c r="F50" i="55"/>
  <c r="J50" i="55"/>
  <c r="E18" i="55"/>
  <c r="F18" i="55"/>
  <c r="J18" i="55"/>
  <c r="E26" i="55"/>
  <c r="F26" i="55"/>
  <c r="J26" i="55"/>
  <c r="E31" i="55"/>
  <c r="F31" i="55"/>
  <c r="J31" i="55"/>
  <c r="E49" i="55"/>
  <c r="F49" i="55"/>
  <c r="J49" i="55"/>
  <c r="E35" i="55"/>
  <c r="F35" i="55"/>
  <c r="J35" i="55"/>
  <c r="E54" i="55"/>
  <c r="F54" i="55"/>
  <c r="E49" i="58"/>
  <c r="F49" i="58"/>
  <c r="J49" i="58"/>
  <c r="D12" i="58"/>
  <c r="C12" i="59"/>
  <c r="D12" i="59"/>
  <c r="E43" i="58"/>
  <c r="F43" i="58"/>
  <c r="J43" i="58"/>
  <c r="E42" i="58"/>
  <c r="F42" i="58"/>
  <c r="J42" i="58"/>
  <c r="E31" i="58"/>
  <c r="F31" i="58"/>
  <c r="E29" i="58"/>
  <c r="F29" i="58"/>
  <c r="J29" i="58"/>
  <c r="G29" i="58"/>
  <c r="I29" i="58"/>
  <c r="E40" i="58"/>
  <c r="F40" i="58"/>
  <c r="J40" i="58"/>
  <c r="E46" i="58"/>
  <c r="F46" i="58"/>
  <c r="J46" i="58"/>
  <c r="E56" i="58"/>
  <c r="F56" i="58"/>
  <c r="J56" i="58"/>
  <c r="E18" i="58"/>
  <c r="F18" i="58"/>
  <c r="J18" i="58"/>
  <c r="E32" i="58"/>
  <c r="F32" i="58"/>
  <c r="J32" i="58"/>
  <c r="E38" i="58"/>
  <c r="F38" i="58"/>
  <c r="J38" i="58"/>
  <c r="E42" i="54"/>
  <c r="F42" i="54"/>
  <c r="J42" i="54"/>
  <c r="E56" i="54"/>
  <c r="F56" i="54"/>
  <c r="J56" i="54"/>
  <c r="E26" i="54"/>
  <c r="F26" i="54"/>
  <c r="J26" i="54"/>
  <c r="E25" i="54"/>
  <c r="F25" i="54"/>
  <c r="J25" i="54"/>
  <c r="E54" i="54"/>
  <c r="F54" i="54"/>
  <c r="J54" i="54"/>
  <c r="E14" i="54"/>
  <c r="F14" i="54"/>
  <c r="J14" i="54"/>
  <c r="E50" i="54"/>
  <c r="F50" i="54"/>
  <c r="J50" i="54"/>
  <c r="E22" i="54"/>
  <c r="F22" i="54"/>
  <c r="J22" i="54"/>
  <c r="E24" i="54"/>
  <c r="F24" i="54"/>
  <c r="J24" i="54"/>
  <c r="E17" i="54"/>
  <c r="F17" i="54"/>
  <c r="J17" i="54"/>
  <c r="E45" i="54"/>
  <c r="F45" i="54"/>
  <c r="J45" i="54"/>
  <c r="E34" i="54"/>
  <c r="F34" i="54"/>
  <c r="J34" i="54"/>
  <c r="E46" i="54"/>
  <c r="F46" i="54"/>
  <c r="J46" i="54"/>
  <c r="F20" i="57"/>
  <c r="E13" i="57"/>
  <c r="F13" i="57"/>
  <c r="J13" i="57"/>
  <c r="G13" i="57"/>
  <c r="I13" i="57"/>
  <c r="E15" i="57"/>
  <c r="F15" i="57"/>
  <c r="J15" i="57"/>
  <c r="F17" i="57"/>
  <c r="E50" i="60"/>
  <c r="F50" i="60"/>
  <c r="J50" i="60"/>
  <c r="F26" i="60"/>
  <c r="E39" i="60"/>
  <c r="F39" i="60"/>
  <c r="J39" i="60"/>
  <c r="E20" i="60"/>
  <c r="F20" i="60"/>
  <c r="E43" i="60"/>
  <c r="F43" i="60"/>
  <c r="J43" i="60"/>
  <c r="E56" i="60"/>
  <c r="F56" i="60"/>
  <c r="E47" i="60"/>
  <c r="F47" i="60"/>
  <c r="J47" i="60"/>
  <c r="E29" i="60"/>
  <c r="F29" i="60"/>
  <c r="J29" i="60"/>
  <c r="E30" i="60"/>
  <c r="F30" i="60"/>
  <c r="J30" i="60"/>
  <c r="E48" i="60"/>
  <c r="F48" i="60"/>
  <c r="E52" i="60"/>
  <c r="F52" i="60"/>
  <c r="J52" i="60"/>
  <c r="D14" i="60"/>
  <c r="C14" i="61"/>
  <c r="D14" i="61"/>
  <c r="E36" i="60"/>
  <c r="F36" i="60"/>
  <c r="J36" i="60"/>
  <c r="E26" i="61"/>
  <c r="F26" i="61"/>
  <c r="E44" i="61"/>
  <c r="F44" i="61"/>
  <c r="J44" i="61"/>
  <c r="E16" i="61"/>
  <c r="F16" i="61"/>
  <c r="E25" i="61"/>
  <c r="F25" i="61"/>
  <c r="J25" i="61"/>
  <c r="E33" i="61"/>
  <c r="F33" i="61"/>
  <c r="J33" i="61"/>
  <c r="E47" i="61"/>
  <c r="F47" i="61"/>
  <c r="J47" i="61"/>
  <c r="E24" i="61"/>
  <c r="F24" i="61"/>
  <c r="E53" i="61"/>
  <c r="F53" i="61"/>
  <c r="E54" i="61"/>
  <c r="F54" i="61"/>
  <c r="E41" i="61"/>
  <c r="F41" i="61"/>
  <c r="J41" i="61"/>
  <c r="E49" i="61"/>
  <c r="F49" i="61"/>
  <c r="J49" i="61"/>
  <c r="E39" i="61"/>
  <c r="F39" i="61"/>
  <c r="J39" i="61"/>
  <c r="E45" i="59"/>
  <c r="F45" i="59"/>
  <c r="J45" i="59"/>
  <c r="E35" i="59"/>
  <c r="F35" i="59"/>
  <c r="J35" i="59"/>
  <c r="E41" i="59"/>
  <c r="F41" i="59"/>
  <c r="J41" i="59"/>
  <c r="E55" i="59"/>
  <c r="F55" i="59"/>
  <c r="J55" i="59"/>
  <c r="E34" i="59"/>
  <c r="F34" i="59"/>
  <c r="J34" i="59"/>
  <c r="E27" i="59"/>
  <c r="F27" i="59"/>
  <c r="J27" i="59"/>
  <c r="E29" i="59"/>
  <c r="F29" i="59"/>
  <c r="J29" i="59"/>
  <c r="E36" i="59"/>
  <c r="F36" i="59"/>
  <c r="J36" i="59"/>
  <c r="D13" i="59"/>
  <c r="C13" i="60"/>
  <c r="D13" i="60"/>
  <c r="N42" i="52"/>
  <c r="E45" i="52"/>
  <c r="F45" i="52"/>
  <c r="J45" i="52"/>
  <c r="N37" i="52"/>
  <c r="D6" i="52"/>
  <c r="C6" i="53"/>
  <c r="D6" i="53"/>
  <c r="N44" i="52"/>
  <c r="N15" i="52"/>
  <c r="E16" i="52"/>
  <c r="F16" i="52"/>
  <c r="J16" i="52"/>
  <c r="E52" i="52"/>
  <c r="F52" i="52"/>
  <c r="J52" i="52"/>
  <c r="P52" i="52"/>
  <c r="E41" i="52"/>
  <c r="F41" i="52"/>
  <c r="J41" i="52"/>
  <c r="E29" i="52"/>
  <c r="F29" i="52"/>
  <c r="J29" i="52"/>
  <c r="E54" i="52"/>
  <c r="F54" i="52"/>
  <c r="E56" i="52"/>
  <c r="F56" i="52"/>
  <c r="J56" i="52"/>
  <c r="E46" i="52"/>
  <c r="F46" i="52"/>
  <c r="J46" i="52"/>
  <c r="E18" i="52"/>
  <c r="F18" i="52"/>
  <c r="J18" i="52"/>
  <c r="P18" i="52"/>
  <c r="N30" i="52"/>
  <c r="E34" i="52"/>
  <c r="F34" i="52"/>
  <c r="J34" i="52"/>
  <c r="P34" i="52"/>
  <c r="E32" i="52"/>
  <c r="F32" i="52"/>
  <c r="J32" i="52"/>
  <c r="N24" i="52"/>
  <c r="E44" i="52"/>
  <c r="F44" i="52"/>
  <c r="J44" i="52"/>
  <c r="P44" i="52"/>
  <c r="N49" i="52"/>
  <c r="E48" i="1"/>
  <c r="F48" i="1"/>
  <c r="J48" i="1"/>
  <c r="E7" i="1"/>
  <c r="F7" i="1"/>
  <c r="J7" i="1"/>
  <c r="E25" i="1"/>
  <c r="F25" i="1"/>
  <c r="J25" i="1"/>
  <c r="E9" i="1"/>
  <c r="F9" i="1"/>
  <c r="J9" i="1"/>
  <c r="E42" i="1"/>
  <c r="F42" i="1"/>
  <c r="J42" i="1"/>
  <c r="E20" i="1"/>
  <c r="F20" i="1"/>
  <c r="J20" i="1"/>
  <c r="E12" i="1"/>
  <c r="F12" i="1"/>
  <c r="J12" i="1"/>
  <c r="E6" i="1"/>
  <c r="F6" i="1"/>
  <c r="J6" i="1"/>
  <c r="E45" i="1"/>
  <c r="F45" i="1"/>
  <c r="J45" i="1"/>
  <c r="E28" i="1"/>
  <c r="F28" i="1"/>
  <c r="J28" i="1"/>
  <c r="E51" i="1"/>
  <c r="F51" i="1"/>
  <c r="E33" i="1"/>
  <c r="F33" i="1"/>
  <c r="J33" i="1"/>
  <c r="E14" i="1"/>
  <c r="F14" i="1"/>
  <c r="E18" i="1"/>
  <c r="F18" i="1"/>
  <c r="J18" i="1"/>
  <c r="E26" i="1"/>
  <c r="F26" i="1"/>
  <c r="E44" i="1"/>
  <c r="F44" i="1"/>
  <c r="J44" i="1"/>
  <c r="J12" i="52"/>
  <c r="P12" i="52"/>
  <c r="I44" i="60"/>
  <c r="E19" i="56"/>
  <c r="F19" i="56"/>
  <c r="J19" i="56"/>
  <c r="E49" i="56"/>
  <c r="F49" i="56"/>
  <c r="E38" i="56"/>
  <c r="F38" i="56"/>
  <c r="E11" i="56"/>
  <c r="F11" i="56"/>
  <c r="J11" i="56"/>
  <c r="E30" i="56"/>
  <c r="F30" i="56"/>
  <c r="J30" i="56"/>
  <c r="E35" i="56"/>
  <c r="F35" i="56"/>
  <c r="J35" i="56"/>
  <c r="E42" i="56"/>
  <c r="F42" i="56"/>
  <c r="J42" i="56"/>
  <c r="E25" i="56"/>
  <c r="F25" i="56"/>
  <c r="J25" i="56"/>
  <c r="E46" i="56"/>
  <c r="F46" i="56"/>
  <c r="J46" i="56"/>
  <c r="E48" i="56"/>
  <c r="F48" i="56"/>
  <c r="J48" i="56"/>
  <c r="E55" i="56"/>
  <c r="F55" i="56"/>
  <c r="J55" i="56"/>
  <c r="E16" i="56"/>
  <c r="F16" i="56"/>
  <c r="J16" i="56"/>
  <c r="E50" i="56"/>
  <c r="F50" i="56"/>
  <c r="J50" i="56"/>
  <c r="E39" i="53"/>
  <c r="F39" i="53"/>
  <c r="J39" i="53"/>
  <c r="E36" i="53"/>
  <c r="F36" i="53"/>
  <c r="J36" i="53"/>
  <c r="E17" i="53"/>
  <c r="F17" i="53"/>
  <c r="J17" i="53"/>
  <c r="E27" i="53"/>
  <c r="F27" i="53"/>
  <c r="J27" i="53"/>
  <c r="E45" i="53"/>
  <c r="F45" i="53"/>
  <c r="J45" i="53"/>
  <c r="E18" i="53"/>
  <c r="F18" i="53"/>
  <c r="J18" i="53"/>
  <c r="E38" i="53"/>
  <c r="F38" i="53"/>
  <c r="J38" i="53"/>
  <c r="E40" i="53"/>
  <c r="F40" i="53"/>
  <c r="J40" i="53"/>
  <c r="G40" i="53"/>
  <c r="I40" i="53"/>
  <c r="E8" i="53"/>
  <c r="F8" i="53"/>
  <c r="J8" i="53"/>
  <c r="E43" i="53"/>
  <c r="F43" i="53"/>
  <c r="J43" i="53"/>
  <c r="E55" i="53"/>
  <c r="F55" i="53"/>
  <c r="G55" i="53"/>
  <c r="I55" i="53"/>
  <c r="C7" i="54"/>
  <c r="D7" i="54"/>
  <c r="D7" i="53"/>
  <c r="I23" i="52"/>
  <c r="E15" i="55"/>
  <c r="F15" i="55"/>
  <c r="J15" i="55"/>
  <c r="E30" i="55"/>
  <c r="F30" i="55"/>
  <c r="J30" i="55"/>
  <c r="E19" i="55"/>
  <c r="F19" i="55"/>
  <c r="J19" i="55"/>
  <c r="E42" i="55"/>
  <c r="F42" i="55"/>
  <c r="J42" i="55"/>
  <c r="E51" i="55"/>
  <c r="F51" i="55"/>
  <c r="J51" i="55"/>
  <c r="E46" i="55"/>
  <c r="F46" i="55"/>
  <c r="J46" i="55"/>
  <c r="E44" i="55"/>
  <c r="F44" i="55"/>
  <c r="J44" i="55"/>
  <c r="E52" i="55"/>
  <c r="F52" i="55"/>
  <c r="J52" i="55"/>
  <c r="E33" i="55"/>
  <c r="F33" i="55"/>
  <c r="J33" i="55"/>
  <c r="E16" i="58"/>
  <c r="F16" i="58"/>
  <c r="E47" i="58"/>
  <c r="F47" i="58"/>
  <c r="J47" i="58"/>
  <c r="E44" i="58"/>
  <c r="F44" i="58"/>
  <c r="E54" i="58"/>
  <c r="F54" i="58"/>
  <c r="J54" i="58"/>
  <c r="E48" i="58"/>
  <c r="F48" i="58"/>
  <c r="E17" i="58"/>
  <c r="F17" i="58"/>
  <c r="J17" i="58"/>
  <c r="E21" i="58"/>
  <c r="F21" i="58"/>
  <c r="J21" i="58"/>
  <c r="E53" i="58"/>
  <c r="F53" i="58"/>
  <c r="G53" i="58"/>
  <c r="J53" i="58"/>
  <c r="E30" i="58"/>
  <c r="F30" i="58"/>
  <c r="E23" i="58"/>
  <c r="F23" i="58"/>
  <c r="J23" i="58"/>
  <c r="P23" i="58"/>
  <c r="E34" i="58"/>
  <c r="F34" i="58"/>
  <c r="E19" i="58"/>
  <c r="F19" i="58"/>
  <c r="E35" i="58"/>
  <c r="F35" i="58"/>
  <c r="J35" i="58"/>
  <c r="D8" i="54"/>
  <c r="C8" i="55"/>
  <c r="D8" i="55"/>
  <c r="E39" i="54"/>
  <c r="F39" i="54"/>
  <c r="J39" i="54"/>
  <c r="E53" i="54"/>
  <c r="F53" i="54"/>
  <c r="E11" i="54"/>
  <c r="F11" i="54"/>
  <c r="J11" i="54"/>
  <c r="E19" i="54"/>
  <c r="F19" i="54"/>
  <c r="J19" i="54"/>
  <c r="E18" i="54"/>
  <c r="F18" i="54"/>
  <c r="E20" i="54"/>
  <c r="F20" i="54"/>
  <c r="J20" i="54"/>
  <c r="E32" i="54"/>
  <c r="F32" i="54"/>
  <c r="E15" i="54"/>
  <c r="F15" i="54"/>
  <c r="E51" i="54"/>
  <c r="F51" i="54"/>
  <c r="E52" i="54"/>
  <c r="F52" i="54"/>
  <c r="J52" i="54"/>
  <c r="E55" i="54"/>
  <c r="F55" i="54"/>
  <c r="J55" i="54"/>
  <c r="E35" i="54"/>
  <c r="F35" i="54"/>
  <c r="J31" i="52"/>
  <c r="P31" i="52"/>
  <c r="J20" i="52"/>
  <c r="E54" i="57"/>
  <c r="F54" i="57"/>
  <c r="E40" i="57"/>
  <c r="F40" i="57"/>
  <c r="J40" i="57"/>
  <c r="E41" i="57"/>
  <c r="F41" i="57"/>
  <c r="J41" i="57"/>
  <c r="E28" i="57"/>
  <c r="F28" i="57"/>
  <c r="E47" i="57"/>
  <c r="F47" i="57"/>
  <c r="E49" i="57"/>
  <c r="F49" i="57"/>
  <c r="J49" i="57"/>
  <c r="E23" i="57"/>
  <c r="F23" i="57"/>
  <c r="D11" i="57"/>
  <c r="C11" i="58"/>
  <c r="D11" i="58"/>
  <c r="E46" i="57"/>
  <c r="F46" i="57"/>
  <c r="J46" i="57"/>
  <c r="E31" i="57"/>
  <c r="F31" i="57"/>
  <c r="J31" i="57"/>
  <c r="E39" i="57"/>
  <c r="F39" i="57"/>
  <c r="J39" i="57"/>
  <c r="E44" i="57"/>
  <c r="F44" i="57"/>
  <c r="E35" i="57"/>
  <c r="F35" i="57"/>
  <c r="G35" i="57"/>
  <c r="E48" i="57"/>
  <c r="F48" i="57"/>
  <c r="J48" i="57"/>
  <c r="E27" i="57"/>
  <c r="F27" i="57"/>
  <c r="J27" i="57"/>
  <c r="E17" i="60"/>
  <c r="F17" i="60"/>
  <c r="E25" i="60"/>
  <c r="F25" i="60"/>
  <c r="E22" i="60"/>
  <c r="F22" i="60"/>
  <c r="E49" i="60"/>
  <c r="F49" i="60"/>
  <c r="G49" i="60"/>
  <c r="E40" i="60"/>
  <c r="F40" i="60"/>
  <c r="E37" i="60"/>
  <c r="F37" i="60"/>
  <c r="G37" i="60"/>
  <c r="E33" i="60"/>
  <c r="F33" i="60"/>
  <c r="J33" i="60"/>
  <c r="E15" i="60"/>
  <c r="F15" i="60"/>
  <c r="E38" i="60"/>
  <c r="F38" i="60"/>
  <c r="E32" i="60"/>
  <c r="F32" i="60"/>
  <c r="E46" i="61"/>
  <c r="F46" i="61"/>
  <c r="E22" i="61"/>
  <c r="F22" i="61"/>
  <c r="J22" i="61"/>
  <c r="E52" i="61"/>
  <c r="F52" i="61"/>
  <c r="J52" i="61"/>
  <c r="E28" i="61"/>
  <c r="F28" i="61"/>
  <c r="G28" i="61"/>
  <c r="E50" i="61"/>
  <c r="F50" i="61"/>
  <c r="E15" i="61"/>
  <c r="F15" i="61"/>
  <c r="J15" i="61"/>
  <c r="E51" i="61"/>
  <c r="F51" i="61"/>
  <c r="G51" i="61"/>
  <c r="E40" i="61"/>
  <c r="F40" i="61"/>
  <c r="J40" i="61"/>
  <c r="E27" i="61"/>
  <c r="F27" i="61"/>
  <c r="E48" i="61"/>
  <c r="F48" i="61"/>
  <c r="E38" i="61"/>
  <c r="F38" i="61"/>
  <c r="J38" i="61"/>
  <c r="E52" i="59"/>
  <c r="F52" i="59"/>
  <c r="E39" i="59"/>
  <c r="F39" i="59"/>
  <c r="J39" i="59"/>
  <c r="E46" i="59"/>
  <c r="F46" i="59"/>
  <c r="E21" i="59"/>
  <c r="F21" i="59"/>
  <c r="J21" i="59"/>
  <c r="E37" i="59"/>
  <c r="F37" i="59"/>
  <c r="E18" i="59"/>
  <c r="F18" i="59"/>
  <c r="E15" i="59"/>
  <c r="F15" i="59"/>
  <c r="J15" i="59"/>
  <c r="E54" i="59"/>
  <c r="F54" i="59"/>
  <c r="G54" i="59"/>
  <c r="I54" i="59"/>
  <c r="E32" i="59"/>
  <c r="F32" i="59"/>
  <c r="N19" i="52"/>
  <c r="P32" i="52"/>
  <c r="E33" i="52"/>
  <c r="F33" i="52"/>
  <c r="N27" i="52"/>
  <c r="E14" i="52"/>
  <c r="F14" i="52"/>
  <c r="E11" i="52"/>
  <c r="F11" i="52"/>
  <c r="J11" i="52"/>
  <c r="E25" i="52"/>
  <c r="F25" i="52"/>
  <c r="E15" i="52"/>
  <c r="F15" i="52"/>
  <c r="J15" i="52"/>
  <c r="P15" i="52"/>
  <c r="E51" i="52"/>
  <c r="F51" i="52"/>
  <c r="E13" i="52"/>
  <c r="F13" i="52"/>
  <c r="J13" i="52"/>
  <c r="N56" i="52"/>
  <c r="P56" i="52"/>
  <c r="E30" i="52"/>
  <c r="F30" i="52"/>
  <c r="J30" i="52"/>
  <c r="P30" i="52"/>
  <c r="E39" i="52"/>
  <c r="F39" i="52"/>
  <c r="E22" i="52"/>
  <c r="F22" i="52"/>
  <c r="J22" i="52"/>
  <c r="E7" i="52"/>
  <c r="F7" i="52"/>
  <c r="E47" i="52"/>
  <c r="F47" i="52"/>
  <c r="J47" i="52"/>
  <c r="P47" i="52"/>
  <c r="N48" i="52"/>
  <c r="E21" i="52"/>
  <c r="F21" i="52"/>
  <c r="P45" i="52"/>
  <c r="E19" i="52"/>
  <c r="F19" i="52"/>
  <c r="J19" i="52"/>
  <c r="P19" i="52"/>
  <c r="E50" i="52"/>
  <c r="F50" i="52"/>
  <c r="E27" i="1"/>
  <c r="F27" i="1"/>
  <c r="J27" i="1"/>
  <c r="E34" i="1"/>
  <c r="F34" i="1"/>
  <c r="E38" i="1"/>
  <c r="F38" i="1"/>
  <c r="J38" i="1"/>
  <c r="E10" i="1"/>
  <c r="F10" i="1"/>
  <c r="E56" i="1"/>
  <c r="F56" i="1"/>
  <c r="J56" i="1"/>
  <c r="E32" i="1"/>
  <c r="F32" i="1"/>
  <c r="E8" i="1"/>
  <c r="F8" i="1"/>
  <c r="G8" i="1"/>
  <c r="E49" i="1"/>
  <c r="F49" i="1"/>
  <c r="E13" i="1"/>
  <c r="F13" i="1"/>
  <c r="J13" i="1"/>
  <c r="I26" i="52"/>
  <c r="E28" i="56"/>
  <c r="F28" i="56"/>
  <c r="J28" i="56"/>
  <c r="E17" i="56"/>
  <c r="F17" i="56"/>
  <c r="J17" i="56"/>
  <c r="E47" i="56"/>
  <c r="F47" i="56"/>
  <c r="J47" i="56"/>
  <c r="E29" i="56"/>
  <c r="F29" i="56"/>
  <c r="J29" i="56"/>
  <c r="E31" i="56"/>
  <c r="F31" i="56"/>
  <c r="E22" i="56"/>
  <c r="F22" i="56"/>
  <c r="J22" i="56"/>
  <c r="E34" i="56"/>
  <c r="F34" i="56"/>
  <c r="J34" i="56"/>
  <c r="E44" i="56"/>
  <c r="F44" i="56"/>
  <c r="J44" i="56"/>
  <c r="E37" i="56"/>
  <c r="F37" i="56"/>
  <c r="E14" i="56"/>
  <c r="F14" i="56"/>
  <c r="E15" i="56"/>
  <c r="F15" i="56"/>
  <c r="J15" i="56"/>
  <c r="E26" i="56"/>
  <c r="F26" i="56"/>
  <c r="E23" i="56"/>
  <c r="F23" i="56"/>
  <c r="J23" i="56"/>
  <c r="E11" i="53"/>
  <c r="F11" i="53"/>
  <c r="J11" i="53"/>
  <c r="E22" i="53"/>
  <c r="F22" i="53"/>
  <c r="J22" i="53"/>
  <c r="E31" i="53"/>
  <c r="F31" i="53"/>
  <c r="G31" i="53"/>
  <c r="E9" i="53"/>
  <c r="F9" i="53"/>
  <c r="J9" i="53"/>
  <c r="E29" i="53"/>
  <c r="F29" i="53"/>
  <c r="J29" i="53"/>
  <c r="E44" i="53"/>
  <c r="F44" i="53"/>
  <c r="J44" i="53"/>
  <c r="E32" i="53"/>
  <c r="F32" i="53"/>
  <c r="J32" i="53"/>
  <c r="E23" i="53"/>
  <c r="F23" i="53"/>
  <c r="J23" i="53"/>
  <c r="E25" i="53"/>
  <c r="F25" i="53"/>
  <c r="J25" i="53"/>
  <c r="E48" i="53"/>
  <c r="F48" i="53"/>
  <c r="E56" i="53"/>
  <c r="F56" i="53"/>
  <c r="E47" i="55"/>
  <c r="F47" i="55"/>
  <c r="J47" i="55"/>
  <c r="E28" i="55"/>
  <c r="F28" i="55"/>
  <c r="J28" i="55"/>
  <c r="E12" i="55"/>
  <c r="F12" i="55"/>
  <c r="J12" i="55"/>
  <c r="E14" i="55"/>
  <c r="F14" i="55"/>
  <c r="J14" i="55"/>
  <c r="E16" i="55"/>
  <c r="F16" i="55"/>
  <c r="J16" i="55"/>
  <c r="E41" i="55"/>
  <c r="F41" i="55"/>
  <c r="J41" i="55"/>
  <c r="E45" i="55"/>
  <c r="F45" i="55"/>
  <c r="J45" i="55"/>
  <c r="E22" i="55"/>
  <c r="F22" i="55"/>
  <c r="J22" i="55"/>
  <c r="E37" i="55"/>
  <c r="F37" i="55"/>
  <c r="E25" i="55"/>
  <c r="F25" i="55"/>
  <c r="E40" i="55"/>
  <c r="F40" i="55"/>
  <c r="E13" i="58"/>
  <c r="F13" i="58"/>
  <c r="E27" i="58"/>
  <c r="F27" i="58"/>
  <c r="J27" i="58"/>
  <c r="E26" i="58"/>
  <c r="F26" i="58"/>
  <c r="E45" i="58"/>
  <c r="F45" i="58"/>
  <c r="J45" i="58"/>
  <c r="E28" i="58"/>
  <c r="F28" i="58"/>
  <c r="J28" i="58"/>
  <c r="E15" i="58"/>
  <c r="F15" i="58"/>
  <c r="J15" i="58"/>
  <c r="P15" i="58"/>
  <c r="E22" i="58"/>
  <c r="F22" i="58"/>
  <c r="J22" i="58"/>
  <c r="E36" i="58"/>
  <c r="F36" i="58"/>
  <c r="J36" i="58"/>
  <c r="P36" i="58"/>
  <c r="L12" i="59"/>
  <c r="N12" i="59"/>
  <c r="E12" i="54"/>
  <c r="F12" i="54"/>
  <c r="J12" i="54"/>
  <c r="E41" i="54"/>
  <c r="F41" i="54"/>
  <c r="E10" i="54"/>
  <c r="F10" i="54"/>
  <c r="G10" i="54"/>
  <c r="E49" i="54"/>
  <c r="F49" i="54"/>
  <c r="E33" i="54"/>
  <c r="F33" i="54"/>
  <c r="J33" i="54"/>
  <c r="E9" i="54"/>
  <c r="F9" i="54"/>
  <c r="J9" i="54"/>
  <c r="E28" i="54"/>
  <c r="F28" i="54"/>
  <c r="G28" i="54"/>
  <c r="E27" i="54"/>
  <c r="F27" i="54"/>
  <c r="J27" i="54"/>
  <c r="E43" i="54"/>
  <c r="F43" i="54"/>
  <c r="G43" i="54"/>
  <c r="E38" i="54"/>
  <c r="F38" i="54"/>
  <c r="E31" i="54"/>
  <c r="F31" i="54"/>
  <c r="J31" i="54"/>
  <c r="E44" i="54"/>
  <c r="F44" i="54"/>
  <c r="G44" i="54"/>
  <c r="J44" i="54"/>
  <c r="E48" i="54"/>
  <c r="F48" i="54"/>
  <c r="N13" i="52"/>
  <c r="E45" i="57"/>
  <c r="F45" i="57"/>
  <c r="E19" i="57"/>
  <c r="F19" i="57"/>
  <c r="G19" i="57"/>
  <c r="I19" i="57"/>
  <c r="J19" i="57"/>
  <c r="E33" i="57"/>
  <c r="F33" i="57"/>
  <c r="G33" i="57"/>
  <c r="J33" i="57"/>
  <c r="I33" i="57"/>
  <c r="E29" i="57"/>
  <c r="F29" i="57"/>
  <c r="J29" i="57"/>
  <c r="E22" i="57"/>
  <c r="F22" i="57"/>
  <c r="J22" i="57"/>
  <c r="E12" i="57"/>
  <c r="F12" i="57"/>
  <c r="G12" i="57"/>
  <c r="J12" i="57"/>
  <c r="E10" i="55"/>
  <c r="F10" i="55"/>
  <c r="J10" i="55"/>
  <c r="E36" i="57"/>
  <c r="F36" i="57"/>
  <c r="J36" i="57"/>
  <c r="E34" i="57"/>
  <c r="F34" i="57"/>
  <c r="J34" i="57"/>
  <c r="E26" i="57"/>
  <c r="F26" i="57"/>
  <c r="G26" i="57"/>
  <c r="I26" i="57"/>
  <c r="E18" i="57"/>
  <c r="F18" i="57"/>
  <c r="J18" i="57"/>
  <c r="E53" i="57"/>
  <c r="F53" i="57"/>
  <c r="J53" i="57"/>
  <c r="E37" i="57"/>
  <c r="F37" i="57"/>
  <c r="J37" i="57"/>
  <c r="E50" i="57"/>
  <c r="F50" i="57"/>
  <c r="J50" i="57"/>
  <c r="E32" i="57"/>
  <c r="F32" i="57"/>
  <c r="J32" i="57"/>
  <c r="E43" i="57"/>
  <c r="F43" i="57"/>
  <c r="J43" i="57"/>
  <c r="E16" i="57"/>
  <c r="F16" i="57"/>
  <c r="J16" i="57"/>
  <c r="E14" i="57"/>
  <c r="F14" i="57"/>
  <c r="J14" i="57"/>
  <c r="E21" i="57"/>
  <c r="F21" i="57"/>
  <c r="E51" i="60"/>
  <c r="F51" i="60"/>
  <c r="E31" i="60"/>
  <c r="F31" i="60"/>
  <c r="J31" i="60"/>
  <c r="E19" i="60"/>
  <c r="F19" i="60"/>
  <c r="J19" i="60"/>
  <c r="E24" i="60"/>
  <c r="F24" i="60"/>
  <c r="J24" i="60"/>
  <c r="E46" i="60"/>
  <c r="F46" i="60"/>
  <c r="J46" i="60"/>
  <c r="E45" i="60"/>
  <c r="F45" i="60"/>
  <c r="J45" i="60"/>
  <c r="E42" i="60"/>
  <c r="F42" i="60"/>
  <c r="E16" i="60"/>
  <c r="F16" i="60"/>
  <c r="E35" i="60"/>
  <c r="F35" i="60"/>
  <c r="E18" i="60"/>
  <c r="F18" i="60"/>
  <c r="E35" i="61"/>
  <c r="F35" i="61"/>
  <c r="J35" i="61"/>
  <c r="E18" i="61"/>
  <c r="F18" i="61"/>
  <c r="E21" i="61"/>
  <c r="F21" i="61"/>
  <c r="G21" i="61"/>
  <c r="J21" i="61"/>
  <c r="E42" i="61"/>
  <c r="F42" i="61"/>
  <c r="G42" i="61"/>
  <c r="E32" i="61"/>
  <c r="F32" i="61"/>
  <c r="E34" i="61"/>
  <c r="F34" i="61"/>
  <c r="E29" i="61"/>
  <c r="F29" i="61"/>
  <c r="J29" i="61"/>
  <c r="E23" i="61"/>
  <c r="F23" i="61"/>
  <c r="G23" i="61"/>
  <c r="E55" i="61"/>
  <c r="F55" i="61"/>
  <c r="J55" i="61"/>
  <c r="E14" i="59"/>
  <c r="F14" i="59"/>
  <c r="G14" i="59"/>
  <c r="I14" i="59"/>
  <c r="E48" i="59"/>
  <c r="F48" i="59"/>
  <c r="J48" i="59"/>
  <c r="E38" i="59"/>
  <c r="F38" i="59"/>
  <c r="J38" i="59"/>
  <c r="E43" i="59"/>
  <c r="F43" i="59"/>
  <c r="J43" i="59"/>
  <c r="G43" i="59"/>
  <c r="I43" i="59"/>
  <c r="E33" i="59"/>
  <c r="F33" i="59"/>
  <c r="J33" i="59"/>
  <c r="E30" i="59"/>
  <c r="F30" i="59"/>
  <c r="J30" i="59"/>
  <c r="E24" i="59"/>
  <c r="F24" i="59"/>
  <c r="J24" i="59"/>
  <c r="E16" i="59"/>
  <c r="F16" i="59"/>
  <c r="J16" i="59"/>
  <c r="E25" i="59"/>
  <c r="F25" i="59"/>
  <c r="G25" i="59"/>
  <c r="J25" i="59"/>
  <c r="E26" i="59"/>
  <c r="F26" i="59"/>
  <c r="E47" i="59"/>
  <c r="F47" i="59"/>
  <c r="J47" i="59"/>
  <c r="E42" i="59"/>
  <c r="F42" i="59"/>
  <c r="J42" i="59"/>
  <c r="N53" i="52"/>
  <c r="P53" i="52"/>
  <c r="E24" i="52"/>
  <c r="F24" i="52"/>
  <c r="J24" i="52"/>
  <c r="P24" i="52"/>
  <c r="E17" i="52"/>
  <c r="F17" i="52"/>
  <c r="G17" i="52"/>
  <c r="I17" i="52"/>
  <c r="N14" i="52"/>
  <c r="N34" i="52"/>
  <c r="E43" i="52"/>
  <c r="F43" i="52"/>
  <c r="J43" i="52"/>
  <c r="P43" i="52"/>
  <c r="E27" i="52"/>
  <c r="F27" i="52"/>
  <c r="J27" i="52"/>
  <c r="P27" i="52"/>
  <c r="E10" i="52"/>
  <c r="F10" i="52"/>
  <c r="J10" i="52"/>
  <c r="P10" i="52"/>
  <c r="N47" i="52"/>
  <c r="N51" i="52"/>
  <c r="E55" i="52"/>
  <c r="F55" i="52"/>
  <c r="G55" i="52"/>
  <c r="J55" i="52"/>
  <c r="N18" i="52"/>
  <c r="N41" i="52"/>
  <c r="P41" i="52"/>
  <c r="N43" i="52"/>
  <c r="E28" i="52"/>
  <c r="F28" i="52"/>
  <c r="N7" i="52"/>
  <c r="N8" i="52"/>
  <c r="N10" i="52"/>
  <c r="E43" i="1"/>
  <c r="F43" i="1"/>
  <c r="J43" i="1"/>
  <c r="E52" i="1"/>
  <c r="F52" i="1"/>
  <c r="J52" i="1"/>
  <c r="E37" i="1"/>
  <c r="F37" i="1"/>
  <c r="J37" i="1"/>
  <c r="E23" i="1"/>
  <c r="F23" i="1"/>
  <c r="J23" i="1"/>
  <c r="C5" i="52"/>
  <c r="D5" i="52"/>
  <c r="D5" i="1"/>
  <c r="E30" i="1"/>
  <c r="F30" i="1"/>
  <c r="E50" i="1"/>
  <c r="F50" i="1"/>
  <c r="J50" i="1"/>
  <c r="E16" i="1"/>
  <c r="F16" i="1"/>
  <c r="J16" i="1"/>
  <c r="E36" i="1"/>
  <c r="F36" i="1"/>
  <c r="G36" i="1"/>
  <c r="I36" i="1"/>
  <c r="E41" i="1"/>
  <c r="F41" i="1"/>
  <c r="J41" i="1"/>
  <c r="E53" i="1"/>
  <c r="F53" i="1"/>
  <c r="E39" i="1"/>
  <c r="F39" i="1"/>
  <c r="J39" i="1"/>
  <c r="J26" i="52"/>
  <c r="P26" i="52"/>
  <c r="E36" i="56"/>
  <c r="F36" i="56"/>
  <c r="J36" i="56"/>
  <c r="E32" i="56"/>
  <c r="F32" i="56"/>
  <c r="J32" i="56"/>
  <c r="E43" i="56"/>
  <c r="F43" i="56"/>
  <c r="J43" i="56"/>
  <c r="E40" i="56"/>
  <c r="F40" i="56"/>
  <c r="E54" i="56"/>
  <c r="F54" i="56"/>
  <c r="J54" i="56"/>
  <c r="E45" i="56"/>
  <c r="F45" i="56"/>
  <c r="E52" i="53"/>
  <c r="F52" i="53"/>
  <c r="J52" i="53"/>
  <c r="E13" i="53"/>
  <c r="F13" i="53"/>
  <c r="J13" i="53"/>
  <c r="E28" i="53"/>
  <c r="F28" i="53"/>
  <c r="J28" i="53"/>
  <c r="E21" i="53"/>
  <c r="F21" i="53"/>
  <c r="J21" i="53"/>
  <c r="E34" i="53"/>
  <c r="F34" i="53"/>
  <c r="J34" i="53"/>
  <c r="E19" i="53"/>
  <c r="F19" i="53"/>
  <c r="J19" i="53"/>
  <c r="E47" i="53"/>
  <c r="F47" i="53"/>
  <c r="E49" i="53"/>
  <c r="F49" i="53"/>
  <c r="J49" i="53"/>
  <c r="E37" i="53"/>
  <c r="F37" i="53"/>
  <c r="J37" i="53"/>
  <c r="E35" i="53"/>
  <c r="F35" i="53"/>
  <c r="J35" i="53"/>
  <c r="E16" i="53"/>
  <c r="F16" i="53"/>
  <c r="E42" i="53"/>
  <c r="F42" i="53"/>
  <c r="J42" i="53"/>
  <c r="E50" i="53"/>
  <c r="F50" i="53"/>
  <c r="G50" i="53"/>
  <c r="I50" i="53"/>
  <c r="I11" i="1"/>
  <c r="E21" i="55"/>
  <c r="F21" i="55"/>
  <c r="J21" i="55"/>
  <c r="E13" i="55"/>
  <c r="F13" i="55"/>
  <c r="E53" i="55"/>
  <c r="F53" i="55"/>
  <c r="G53" i="55"/>
  <c r="J53" i="55"/>
  <c r="E32" i="55"/>
  <c r="F32" i="55"/>
  <c r="J32" i="55"/>
  <c r="E24" i="55"/>
  <c r="F24" i="55"/>
  <c r="J24" i="55"/>
  <c r="E39" i="55"/>
  <c r="F39" i="55"/>
  <c r="J39" i="55"/>
  <c r="E29" i="55"/>
  <c r="F29" i="55"/>
  <c r="G29" i="55"/>
  <c r="I29" i="55"/>
  <c r="E23" i="55"/>
  <c r="F23" i="55"/>
  <c r="E38" i="55"/>
  <c r="F38" i="55"/>
  <c r="G38" i="55"/>
  <c r="C9" i="56"/>
  <c r="D9" i="56"/>
  <c r="E9" i="56"/>
  <c r="F9" i="56"/>
  <c r="D9" i="55"/>
  <c r="E9" i="55"/>
  <c r="E56" i="55"/>
  <c r="F56" i="55"/>
  <c r="J56" i="55"/>
  <c r="E50" i="58"/>
  <c r="F50" i="58"/>
  <c r="G50" i="58"/>
  <c r="E41" i="58"/>
  <c r="F41" i="58"/>
  <c r="J41" i="58"/>
  <c r="E25" i="58"/>
  <c r="F25" i="58"/>
  <c r="E33" i="58"/>
  <c r="F33" i="58"/>
  <c r="G33" i="58"/>
  <c r="I33" i="58"/>
  <c r="E39" i="58"/>
  <c r="F39" i="58"/>
  <c r="J39" i="58"/>
  <c r="E55" i="58"/>
  <c r="F55" i="58"/>
  <c r="E24" i="58"/>
  <c r="F24" i="58"/>
  <c r="E52" i="58"/>
  <c r="F52" i="58"/>
  <c r="E14" i="58"/>
  <c r="F14" i="58"/>
  <c r="E37" i="58"/>
  <c r="F37" i="58"/>
  <c r="G37" i="58"/>
  <c r="I37" i="58"/>
  <c r="E20" i="58"/>
  <c r="F20" i="58"/>
  <c r="J20" i="58"/>
  <c r="E51" i="58"/>
  <c r="F51" i="58"/>
  <c r="J51" i="58"/>
  <c r="E47" i="54"/>
  <c r="F47" i="54"/>
  <c r="E13" i="54"/>
  <c r="F13" i="54"/>
  <c r="E16" i="54"/>
  <c r="F16" i="54"/>
  <c r="G16" i="54"/>
  <c r="E30" i="54"/>
  <c r="F30" i="54"/>
  <c r="G30" i="54"/>
  <c r="I30" i="54"/>
  <c r="E40" i="54"/>
  <c r="F40" i="54"/>
  <c r="E29" i="54"/>
  <c r="F29" i="54"/>
  <c r="J29" i="54"/>
  <c r="E37" i="54"/>
  <c r="F37" i="54"/>
  <c r="E21" i="54"/>
  <c r="F21" i="54"/>
  <c r="G21" i="54"/>
  <c r="J21" i="54"/>
  <c r="E36" i="54"/>
  <c r="F36" i="54"/>
  <c r="J36" i="54"/>
  <c r="E23" i="54"/>
  <c r="F23" i="54"/>
  <c r="G36" i="53"/>
  <c r="I36" i="53"/>
  <c r="G50" i="56"/>
  <c r="I50" i="56"/>
  <c r="G41" i="52"/>
  <c r="I41" i="52"/>
  <c r="G43" i="60"/>
  <c r="I43" i="60"/>
  <c r="G56" i="58"/>
  <c r="I56" i="58"/>
  <c r="G22" i="1"/>
  <c r="I22" i="1"/>
  <c r="G19" i="1"/>
  <c r="I19" i="1"/>
  <c r="G43" i="1"/>
  <c r="I43" i="1"/>
  <c r="G47" i="56"/>
  <c r="I47" i="56"/>
  <c r="G15" i="61"/>
  <c r="I15" i="61"/>
  <c r="G18" i="57"/>
  <c r="I18" i="57"/>
  <c r="G27" i="54"/>
  <c r="I27" i="54"/>
  <c r="G15" i="56"/>
  <c r="I15" i="56"/>
  <c r="G39" i="57"/>
  <c r="I39" i="57"/>
  <c r="G47" i="58"/>
  <c r="I47" i="58"/>
  <c r="G44" i="61"/>
  <c r="I44" i="61"/>
  <c r="G31" i="55"/>
  <c r="I31" i="55"/>
  <c r="G19" i="61"/>
  <c r="I19" i="61"/>
  <c r="G46" i="57"/>
  <c r="I46" i="57"/>
  <c r="G14" i="57"/>
  <c r="I14" i="57"/>
  <c r="I31" i="53"/>
  <c r="G27" i="1"/>
  <c r="I27" i="1"/>
  <c r="G52" i="61"/>
  <c r="I52" i="61"/>
  <c r="G33" i="1"/>
  <c r="I33" i="1"/>
  <c r="G45" i="1"/>
  <c r="I45" i="1"/>
  <c r="G46" i="1"/>
  <c r="I46" i="1"/>
  <c r="G56" i="61"/>
  <c r="I56" i="61"/>
  <c r="G17" i="61"/>
  <c r="I17" i="61"/>
  <c r="G12" i="54"/>
  <c r="I12" i="54"/>
  <c r="G30" i="52"/>
  <c r="I30" i="52"/>
  <c r="G13" i="52"/>
  <c r="I13" i="52"/>
  <c r="G38" i="61"/>
  <c r="I38" i="61"/>
  <c r="G41" i="57"/>
  <c r="I41" i="57"/>
  <c r="G40" i="57"/>
  <c r="I40" i="57"/>
  <c r="G23" i="58"/>
  <c r="I23" i="58"/>
  <c r="G25" i="56"/>
  <c r="I25" i="56"/>
  <c r="G42" i="1"/>
  <c r="I42" i="1"/>
  <c r="G29" i="59"/>
  <c r="I29" i="59"/>
  <c r="G46" i="54"/>
  <c r="I46" i="54"/>
  <c r="G38" i="58"/>
  <c r="I38" i="58"/>
  <c r="G55" i="55"/>
  <c r="I55" i="55"/>
  <c r="G53" i="53"/>
  <c r="I53" i="53"/>
  <c r="G31" i="1"/>
  <c r="I31" i="1"/>
  <c r="G48" i="52"/>
  <c r="I48" i="52"/>
  <c r="G21" i="53"/>
  <c r="I21" i="53"/>
  <c r="G28" i="53"/>
  <c r="I28" i="53"/>
  <c r="G16" i="57"/>
  <c r="I16" i="57"/>
  <c r="I8" i="1"/>
  <c r="G21" i="59"/>
  <c r="I21" i="59"/>
  <c r="I28" i="61"/>
  <c r="G22" i="61"/>
  <c r="I22" i="61"/>
  <c r="G31" i="57"/>
  <c r="I31" i="57"/>
  <c r="G51" i="55"/>
  <c r="I51" i="55"/>
  <c r="G45" i="53"/>
  <c r="I45" i="53"/>
  <c r="G35" i="56"/>
  <c r="I35" i="56"/>
  <c r="G44" i="1"/>
  <c r="I44" i="1"/>
  <c r="G12" i="1"/>
  <c r="I12" i="1"/>
  <c r="G33" i="61"/>
  <c r="I33" i="61"/>
  <c r="G30" i="60"/>
  <c r="I30" i="60"/>
  <c r="G50" i="60"/>
  <c r="I50" i="60"/>
  <c r="G26" i="54"/>
  <c r="I26" i="54"/>
  <c r="G40" i="58"/>
  <c r="I40" i="58"/>
  <c r="G11" i="55"/>
  <c r="I11" i="55"/>
  <c r="G30" i="61"/>
  <c r="I30" i="61"/>
  <c r="G56" i="55"/>
  <c r="I56" i="55"/>
  <c r="I55" i="52"/>
  <c r="G38" i="59"/>
  <c r="I38" i="59"/>
  <c r="G37" i="57"/>
  <c r="I37" i="57"/>
  <c r="G28" i="58"/>
  <c r="I28" i="58"/>
  <c r="G22" i="52"/>
  <c r="I22" i="52"/>
  <c r="G20" i="54"/>
  <c r="I20" i="54"/>
  <c r="I53" i="58"/>
  <c r="G48" i="56"/>
  <c r="I48" i="56"/>
  <c r="G46" i="56"/>
  <c r="I46" i="56"/>
  <c r="G30" i="56"/>
  <c r="I30" i="56"/>
  <c r="G46" i="52"/>
  <c r="I46" i="52"/>
  <c r="G52" i="52"/>
  <c r="I52" i="52"/>
  <c r="G34" i="59"/>
  <c r="I34" i="59"/>
  <c r="G47" i="61"/>
  <c r="I47" i="61"/>
  <c r="G24" i="54"/>
  <c r="I24" i="54"/>
  <c r="G18" i="58"/>
  <c r="I18" i="58"/>
  <c r="G18" i="55"/>
  <c r="I18" i="55"/>
  <c r="G48" i="55"/>
  <c r="I48" i="55"/>
  <c r="G55" i="57"/>
  <c r="I55" i="57"/>
  <c r="G36" i="54"/>
  <c r="I36" i="54"/>
  <c r="G40" i="1"/>
  <c r="I40" i="1"/>
  <c r="G15" i="1"/>
  <c r="I15" i="1"/>
  <c r="G21" i="1"/>
  <c r="I21" i="1"/>
  <c r="G54" i="1"/>
  <c r="I54" i="1"/>
  <c r="G17" i="1"/>
  <c r="I17" i="1"/>
  <c r="G53" i="52"/>
  <c r="I53" i="52"/>
  <c r="G40" i="52"/>
  <c r="I40" i="52"/>
  <c r="G51" i="59"/>
  <c r="I51" i="59"/>
  <c r="G48" i="57"/>
  <c r="I48" i="57"/>
  <c r="G55" i="54"/>
  <c r="I55" i="54"/>
  <c r="G54" i="58"/>
  <c r="I54" i="58"/>
  <c r="G55" i="56"/>
  <c r="I55" i="56"/>
  <c r="G36" i="60"/>
  <c r="I36" i="60"/>
  <c r="G52" i="60"/>
  <c r="I52" i="60"/>
  <c r="G39" i="60"/>
  <c r="I39" i="60"/>
  <c r="G36" i="52"/>
  <c r="I36" i="52"/>
  <c r="G47" i="1"/>
  <c r="I47" i="1"/>
  <c r="G37" i="53"/>
  <c r="I37" i="53"/>
  <c r="G52" i="53"/>
  <c r="I52" i="53"/>
  <c r="G27" i="52"/>
  <c r="I27" i="52"/>
  <c r="I25" i="59"/>
  <c r="G55" i="61"/>
  <c r="I55" i="61"/>
  <c r="G35" i="61"/>
  <c r="I35" i="61"/>
  <c r="G45" i="60"/>
  <c r="I45" i="60"/>
  <c r="G36" i="58"/>
  <c r="I36" i="58"/>
  <c r="G27" i="58"/>
  <c r="I27" i="58"/>
  <c r="G44" i="53"/>
  <c r="I44" i="53"/>
  <c r="G34" i="56"/>
  <c r="I34" i="56"/>
  <c r="G22" i="56"/>
  <c r="I22" i="56"/>
  <c r="G38" i="1"/>
  <c r="I38" i="1"/>
  <c r="G11" i="52"/>
  <c r="I11" i="52"/>
  <c r="G15" i="59"/>
  <c r="I15" i="59"/>
  <c r="G39" i="59"/>
  <c r="I39" i="59"/>
  <c r="G40" i="61"/>
  <c r="I40" i="61"/>
  <c r="G27" i="57"/>
  <c r="I27" i="57"/>
  <c r="I35" i="57"/>
  <c r="G49" i="57"/>
  <c r="I49" i="57"/>
  <c r="G39" i="54"/>
  <c r="I39" i="54"/>
  <c r="G44" i="55"/>
  <c r="I44" i="55"/>
  <c r="G19" i="55"/>
  <c r="I19" i="55"/>
  <c r="G7" i="1"/>
  <c r="I7" i="1"/>
  <c r="G39" i="61"/>
  <c r="I39" i="61"/>
  <c r="G41" i="61"/>
  <c r="I41" i="61"/>
  <c r="G14" i="54"/>
  <c r="I14" i="54"/>
  <c r="G12" i="56"/>
  <c r="I12" i="56"/>
  <c r="G24" i="56"/>
  <c r="I24" i="56"/>
  <c r="G42" i="53"/>
  <c r="I42" i="53"/>
  <c r="G50" i="1"/>
  <c r="I50" i="1"/>
  <c r="G24" i="59"/>
  <c r="I24" i="59"/>
  <c r="G48" i="59"/>
  <c r="I48" i="59"/>
  <c r="G19" i="60"/>
  <c r="I19" i="60"/>
  <c r="I12" i="57"/>
  <c r="G22" i="57"/>
  <c r="I22" i="57"/>
  <c r="I44" i="54"/>
  <c r="G33" i="54"/>
  <c r="I33" i="54"/>
  <c r="G45" i="55"/>
  <c r="I45" i="55"/>
  <c r="G41" i="55"/>
  <c r="I41" i="55"/>
  <c r="G28" i="55"/>
  <c r="I28" i="55"/>
  <c r="G32" i="53"/>
  <c r="I32" i="53"/>
  <c r="G56" i="1"/>
  <c r="I56" i="1"/>
  <c r="G15" i="52"/>
  <c r="I15" i="52"/>
  <c r="I49" i="60"/>
  <c r="G11" i="54"/>
  <c r="I11" i="54"/>
  <c r="G17" i="58"/>
  <c r="I17" i="58"/>
  <c r="G16" i="56"/>
  <c r="I16" i="56"/>
  <c r="G18" i="1"/>
  <c r="I18" i="1"/>
  <c r="G25" i="1"/>
  <c r="I25" i="1"/>
  <c r="G48" i="1"/>
  <c r="I48" i="1"/>
  <c r="G49" i="61"/>
  <c r="I49" i="61"/>
  <c r="G25" i="61"/>
  <c r="I25" i="61"/>
  <c r="G29" i="60"/>
  <c r="I29" i="60"/>
  <c r="G45" i="54"/>
  <c r="I45" i="54"/>
  <c r="G54" i="54"/>
  <c r="I54" i="54"/>
  <c r="G24" i="53"/>
  <c r="I24" i="53"/>
  <c r="G8" i="52"/>
  <c r="I8" i="52"/>
  <c r="G19" i="59"/>
  <c r="I19" i="59"/>
  <c r="G53" i="59"/>
  <c r="I53" i="59"/>
  <c r="G9" i="52"/>
  <c r="I9" i="52"/>
  <c r="G37" i="61"/>
  <c r="I37" i="61"/>
  <c r="G43" i="61"/>
  <c r="I43" i="61"/>
  <c r="G31" i="61"/>
  <c r="I31" i="61"/>
  <c r="G36" i="61"/>
  <c r="I36" i="61"/>
  <c r="J13" i="54"/>
  <c r="G13" i="54"/>
  <c r="I13" i="54"/>
  <c r="J37" i="58"/>
  <c r="P37" i="58"/>
  <c r="J33" i="58"/>
  <c r="G41" i="58"/>
  <c r="I41" i="58"/>
  <c r="G29" i="61"/>
  <c r="I29" i="61"/>
  <c r="J16" i="60"/>
  <c r="G16" i="60"/>
  <c r="I16" i="60"/>
  <c r="J28" i="54"/>
  <c r="I28" i="54"/>
  <c r="J10" i="54"/>
  <c r="I10" i="54"/>
  <c r="J32" i="1"/>
  <c r="G32" i="1"/>
  <c r="I32" i="1"/>
  <c r="J51" i="52"/>
  <c r="P51" i="52"/>
  <c r="G51" i="52"/>
  <c r="I51" i="52"/>
  <c r="J33" i="52"/>
  <c r="G33" i="52"/>
  <c r="I33" i="52"/>
  <c r="J51" i="61"/>
  <c r="I51" i="61"/>
  <c r="J37" i="60"/>
  <c r="I37" i="60"/>
  <c r="J54" i="57"/>
  <c r="G54" i="57"/>
  <c r="I54" i="57"/>
  <c r="J51" i="54"/>
  <c r="G51" i="54"/>
  <c r="I51" i="54"/>
  <c r="J32" i="54"/>
  <c r="G32" i="54"/>
  <c r="I32" i="54"/>
  <c r="G35" i="58"/>
  <c r="I35" i="58"/>
  <c r="G21" i="58"/>
  <c r="I21" i="58"/>
  <c r="J26" i="1"/>
  <c r="G26" i="1"/>
  <c r="I26" i="1"/>
  <c r="J16" i="61"/>
  <c r="G16" i="61"/>
  <c r="I16" i="61"/>
  <c r="J56" i="60"/>
  <c r="G56" i="60"/>
  <c r="I56" i="60"/>
  <c r="J31" i="58"/>
  <c r="G31" i="58"/>
  <c r="I31" i="58"/>
  <c r="G51" i="58"/>
  <c r="I51" i="58"/>
  <c r="F9" i="55"/>
  <c r="J9" i="55"/>
  <c r="J42" i="61"/>
  <c r="I42" i="61"/>
  <c r="J49" i="1"/>
  <c r="G49" i="1"/>
  <c r="I49" i="1"/>
  <c r="J39" i="52"/>
  <c r="P39" i="52"/>
  <c r="G39" i="52"/>
  <c r="I39" i="52"/>
  <c r="J37" i="59"/>
  <c r="G37" i="59"/>
  <c r="I37" i="59"/>
  <c r="J15" i="60"/>
  <c r="G15" i="60"/>
  <c r="I15" i="60"/>
  <c r="J44" i="57"/>
  <c r="G44" i="57"/>
  <c r="I44" i="57"/>
  <c r="J30" i="58"/>
  <c r="G30" i="58"/>
  <c r="I30" i="58"/>
  <c r="J53" i="61"/>
  <c r="G53" i="61"/>
  <c r="I53" i="61"/>
  <c r="E12" i="59"/>
  <c r="F12" i="59"/>
  <c r="J12" i="59"/>
  <c r="I21" i="54"/>
  <c r="G29" i="54"/>
  <c r="I29" i="54"/>
  <c r="G20" i="58"/>
  <c r="I20" i="58"/>
  <c r="J55" i="58"/>
  <c r="P55" i="58"/>
  <c r="G55" i="58"/>
  <c r="I55" i="58"/>
  <c r="J50" i="58"/>
  <c r="I50" i="58"/>
  <c r="J9" i="56"/>
  <c r="G32" i="55"/>
  <c r="I32" i="55"/>
  <c r="I53" i="55"/>
  <c r="J34" i="61"/>
  <c r="G34" i="61"/>
  <c r="I34" i="61"/>
  <c r="I21" i="61"/>
  <c r="G31" i="54"/>
  <c r="I31" i="54"/>
  <c r="J41" i="54"/>
  <c r="G41" i="54"/>
  <c r="I41" i="54"/>
  <c r="J34" i="1"/>
  <c r="G34" i="1"/>
  <c r="I34" i="1"/>
  <c r="J7" i="52"/>
  <c r="P7" i="52"/>
  <c r="G7" i="52"/>
  <c r="I7" i="52"/>
  <c r="J14" i="52"/>
  <c r="P14" i="52"/>
  <c r="G14" i="52"/>
  <c r="I14" i="52"/>
  <c r="J18" i="59"/>
  <c r="G18" i="59"/>
  <c r="I18" i="59"/>
  <c r="J52" i="59"/>
  <c r="G52" i="59"/>
  <c r="I52" i="59"/>
  <c r="J48" i="61"/>
  <c r="G48" i="61"/>
  <c r="I48" i="61"/>
  <c r="J46" i="61"/>
  <c r="G46" i="61"/>
  <c r="I46" i="61"/>
  <c r="J22" i="60"/>
  <c r="G22" i="60"/>
  <c r="I22" i="60"/>
  <c r="J23" i="57"/>
  <c r="G23" i="57"/>
  <c r="I23" i="57"/>
  <c r="J35" i="54"/>
  <c r="G35" i="54"/>
  <c r="I35" i="54"/>
  <c r="J15" i="54"/>
  <c r="G15" i="54"/>
  <c r="I15" i="54"/>
  <c r="J34" i="58"/>
  <c r="G34" i="58"/>
  <c r="I34" i="58"/>
  <c r="J38" i="56"/>
  <c r="G38" i="56"/>
  <c r="I38" i="56"/>
  <c r="J51" i="1"/>
  <c r="G51" i="1"/>
  <c r="I51" i="1"/>
  <c r="J54" i="52"/>
  <c r="P54" i="52"/>
  <c r="G54" i="52"/>
  <c r="I54" i="52"/>
  <c r="J48" i="60"/>
  <c r="G48" i="60"/>
  <c r="I48" i="60"/>
  <c r="J26" i="60"/>
  <c r="G26" i="60"/>
  <c r="I26" i="60"/>
  <c r="J54" i="55"/>
  <c r="G54" i="55"/>
  <c r="I54" i="55"/>
  <c r="I16" i="54"/>
  <c r="G24" i="55"/>
  <c r="I24" i="55"/>
  <c r="E5" i="1"/>
  <c r="F5" i="1"/>
  <c r="J5" i="1"/>
  <c r="J18" i="60"/>
  <c r="G18" i="60"/>
  <c r="I18" i="60"/>
  <c r="J43" i="54"/>
  <c r="I43" i="54"/>
  <c r="J50" i="52"/>
  <c r="P50" i="52"/>
  <c r="G50" i="52"/>
  <c r="I50" i="52"/>
  <c r="J32" i="59"/>
  <c r="G32" i="59"/>
  <c r="I32" i="59"/>
  <c r="J27" i="61"/>
  <c r="G27" i="61"/>
  <c r="I27" i="61"/>
  <c r="J17" i="60"/>
  <c r="G17" i="60"/>
  <c r="I17" i="60"/>
  <c r="J28" i="57"/>
  <c r="G28" i="57"/>
  <c r="I28" i="57"/>
  <c r="J44" i="58"/>
  <c r="G44" i="58"/>
  <c r="I44" i="58"/>
  <c r="J52" i="58"/>
  <c r="P52" i="58"/>
  <c r="G52" i="58"/>
  <c r="I52" i="58"/>
  <c r="J25" i="58"/>
  <c r="G25" i="58"/>
  <c r="I25" i="58"/>
  <c r="J38" i="55"/>
  <c r="I38" i="55"/>
  <c r="G35" i="53"/>
  <c r="I35" i="53"/>
  <c r="G49" i="53"/>
  <c r="I49" i="53"/>
  <c r="G34" i="53"/>
  <c r="I34" i="53"/>
  <c r="G54" i="56"/>
  <c r="I54" i="56"/>
  <c r="G39" i="1"/>
  <c r="I39" i="1"/>
  <c r="G41" i="1"/>
  <c r="I41" i="1"/>
  <c r="G16" i="1"/>
  <c r="I16" i="1"/>
  <c r="G23" i="1"/>
  <c r="I23" i="1"/>
  <c r="G52" i="1"/>
  <c r="I52" i="1"/>
  <c r="G10" i="52"/>
  <c r="I10" i="52"/>
  <c r="G43" i="52"/>
  <c r="I43" i="52"/>
  <c r="G24" i="52"/>
  <c r="I24" i="52"/>
  <c r="G42" i="59"/>
  <c r="I42" i="59"/>
  <c r="G16" i="59"/>
  <c r="I16" i="59"/>
  <c r="G30" i="59"/>
  <c r="I30" i="59"/>
  <c r="G33" i="59"/>
  <c r="I33" i="59"/>
  <c r="J23" i="61"/>
  <c r="I23" i="61"/>
  <c r="J48" i="54"/>
  <c r="G48" i="54"/>
  <c r="I48" i="54"/>
  <c r="J26" i="56"/>
  <c r="G26" i="56"/>
  <c r="I26" i="56"/>
  <c r="J37" i="56"/>
  <c r="G37" i="56"/>
  <c r="I37" i="56"/>
  <c r="J10" i="1"/>
  <c r="G10" i="1"/>
  <c r="I10" i="1"/>
  <c r="J21" i="52"/>
  <c r="G21" i="52"/>
  <c r="I21" i="52"/>
  <c r="J25" i="52"/>
  <c r="P25" i="52"/>
  <c r="G25" i="52"/>
  <c r="I25" i="52"/>
  <c r="J54" i="59"/>
  <c r="J46" i="59"/>
  <c r="G46" i="59"/>
  <c r="I46" i="59"/>
  <c r="J50" i="61"/>
  <c r="G50" i="61"/>
  <c r="I50" i="61"/>
  <c r="J40" i="60"/>
  <c r="G40" i="60"/>
  <c r="I40" i="60"/>
  <c r="J18" i="54"/>
  <c r="G18" i="54"/>
  <c r="I18" i="54"/>
  <c r="J53" i="54"/>
  <c r="G53" i="54"/>
  <c r="I53" i="54"/>
  <c r="E8" i="54"/>
  <c r="F8" i="54"/>
  <c r="J8" i="54"/>
  <c r="J16" i="58"/>
  <c r="G16" i="58"/>
  <c r="I16" i="58"/>
  <c r="J14" i="1"/>
  <c r="G14" i="1"/>
  <c r="I14" i="1"/>
  <c r="E13" i="60"/>
  <c r="F13" i="60"/>
  <c r="G13" i="60"/>
  <c r="I13" i="60"/>
  <c r="J54" i="61"/>
  <c r="G54" i="61"/>
  <c r="I54" i="61"/>
  <c r="J24" i="61"/>
  <c r="G24" i="61"/>
  <c r="I24" i="61"/>
  <c r="J26" i="61"/>
  <c r="G26" i="61"/>
  <c r="I26" i="61"/>
  <c r="E14" i="60"/>
  <c r="F14" i="60"/>
  <c r="J14" i="60"/>
  <c r="J20" i="60"/>
  <c r="G20" i="60"/>
  <c r="I20" i="60"/>
  <c r="J17" i="57"/>
  <c r="P17" i="57"/>
  <c r="G17" i="57"/>
  <c r="I17" i="57"/>
  <c r="J20" i="57"/>
  <c r="G20" i="57"/>
  <c r="I20" i="57"/>
  <c r="E11" i="58"/>
  <c r="F11" i="58"/>
  <c r="J11" i="58"/>
  <c r="E13" i="59"/>
  <c r="F13" i="59"/>
  <c r="G13" i="59"/>
  <c r="J13" i="59"/>
  <c r="E12" i="58"/>
  <c r="F12" i="58"/>
  <c r="G33" i="53"/>
  <c r="I33" i="53"/>
  <c r="E5" i="52"/>
  <c r="F5" i="52"/>
  <c r="J5" i="52"/>
  <c r="G46" i="60"/>
  <c r="I46" i="60"/>
  <c r="G24" i="60"/>
  <c r="I24" i="60"/>
  <c r="G31" i="60"/>
  <c r="I31" i="60"/>
  <c r="G43" i="57"/>
  <c r="I43" i="57"/>
  <c r="G32" i="57"/>
  <c r="I32" i="57"/>
  <c r="G50" i="57"/>
  <c r="I50" i="57"/>
  <c r="G53" i="57"/>
  <c r="I53" i="57"/>
  <c r="G34" i="57"/>
  <c r="I34" i="57"/>
  <c r="G36" i="57"/>
  <c r="I36" i="57"/>
  <c r="G10" i="55"/>
  <c r="I10" i="55"/>
  <c r="G29" i="57"/>
  <c r="I29" i="57"/>
  <c r="G22" i="58"/>
  <c r="I22" i="58"/>
  <c r="G15" i="58"/>
  <c r="I15" i="58"/>
  <c r="G45" i="58"/>
  <c r="I45" i="58"/>
  <c r="G22" i="55"/>
  <c r="I22" i="55"/>
  <c r="G16" i="55"/>
  <c r="I16" i="55"/>
  <c r="G14" i="55"/>
  <c r="I14" i="55"/>
  <c r="G12" i="55"/>
  <c r="I12" i="55"/>
  <c r="G47" i="55"/>
  <c r="I47" i="55"/>
  <c r="G25" i="53"/>
  <c r="I25" i="53"/>
  <c r="G23" i="53"/>
  <c r="I23" i="53"/>
  <c r="G29" i="53"/>
  <c r="I29" i="53"/>
  <c r="G9" i="53"/>
  <c r="I9" i="53"/>
  <c r="G22" i="53"/>
  <c r="I22" i="53"/>
  <c r="G11" i="53"/>
  <c r="I11" i="53"/>
  <c r="G44" i="56"/>
  <c r="I44" i="56"/>
  <c r="G29" i="56"/>
  <c r="I29" i="56"/>
  <c r="G17" i="56"/>
  <c r="I17" i="56"/>
  <c r="G28" i="56"/>
  <c r="I28" i="56"/>
  <c r="G13" i="1"/>
  <c r="I13" i="1"/>
  <c r="G19" i="52"/>
  <c r="I19" i="52"/>
  <c r="E11" i="57"/>
  <c r="F11" i="57"/>
  <c r="G52" i="54"/>
  <c r="I52" i="54"/>
  <c r="G19" i="54"/>
  <c r="I19" i="54"/>
  <c r="G33" i="55"/>
  <c r="I33" i="55"/>
  <c r="G52" i="55"/>
  <c r="I52" i="55"/>
  <c r="G46" i="55"/>
  <c r="I46" i="55"/>
  <c r="G42" i="55"/>
  <c r="I42" i="55"/>
  <c r="G30" i="55"/>
  <c r="I30" i="55"/>
  <c r="G15" i="55"/>
  <c r="I15" i="55"/>
  <c r="E7" i="53"/>
  <c r="F7" i="53"/>
  <c r="G8" i="53"/>
  <c r="I8" i="53"/>
  <c r="G38" i="53"/>
  <c r="I38" i="53"/>
  <c r="G18" i="53"/>
  <c r="I18" i="53"/>
  <c r="G27" i="53"/>
  <c r="I27" i="53"/>
  <c r="G17" i="53"/>
  <c r="I17" i="53"/>
  <c r="G39" i="53"/>
  <c r="I39" i="53"/>
  <c r="G42" i="56"/>
  <c r="I42" i="56"/>
  <c r="G11" i="56"/>
  <c r="I11" i="56"/>
  <c r="G19" i="56"/>
  <c r="I19" i="56"/>
  <c r="G28" i="1"/>
  <c r="I28" i="1"/>
  <c r="G6" i="1"/>
  <c r="I6" i="1"/>
  <c r="G20" i="1"/>
  <c r="I20" i="1"/>
  <c r="G9" i="1"/>
  <c r="I9" i="1"/>
  <c r="G44" i="52"/>
  <c r="I44" i="52"/>
  <c r="G32" i="52"/>
  <c r="I32" i="52"/>
  <c r="G34" i="52"/>
  <c r="I34" i="52"/>
  <c r="G18" i="52"/>
  <c r="I18" i="52"/>
  <c r="G56" i="52"/>
  <c r="I56" i="52"/>
  <c r="G29" i="52"/>
  <c r="I29" i="52"/>
  <c r="E6" i="53"/>
  <c r="F6" i="53"/>
  <c r="G6" i="53"/>
  <c r="I6" i="53"/>
  <c r="J6" i="53"/>
  <c r="G45" i="52"/>
  <c r="I45" i="52"/>
  <c r="G36" i="59"/>
  <c r="I36" i="59"/>
  <c r="G27" i="59"/>
  <c r="I27" i="59"/>
  <c r="G55" i="59"/>
  <c r="I55" i="59"/>
  <c r="G41" i="59"/>
  <c r="I41" i="59"/>
  <c r="G35" i="59"/>
  <c r="I35" i="59"/>
  <c r="G45" i="59"/>
  <c r="I45" i="59"/>
  <c r="G47" i="60"/>
  <c r="I47" i="60"/>
  <c r="G15" i="57"/>
  <c r="I15" i="57"/>
  <c r="G34" i="54"/>
  <c r="I34" i="54"/>
  <c r="G17" i="54"/>
  <c r="I17" i="54"/>
  <c r="G22" i="54"/>
  <c r="I22" i="54"/>
  <c r="G25" i="54"/>
  <c r="I25" i="54"/>
  <c r="G56" i="54"/>
  <c r="I56" i="54"/>
  <c r="G42" i="54"/>
  <c r="I42" i="54"/>
  <c r="G32" i="58"/>
  <c r="I32" i="58"/>
  <c r="G46" i="58"/>
  <c r="I46" i="58"/>
  <c r="G42" i="58"/>
  <c r="I42" i="58"/>
  <c r="G43" i="58"/>
  <c r="I43" i="58"/>
  <c r="G49" i="58"/>
  <c r="I49" i="58"/>
  <c r="G35" i="55"/>
  <c r="I35" i="55"/>
  <c r="G49" i="55"/>
  <c r="I49" i="55"/>
  <c r="G26" i="55"/>
  <c r="I26" i="55"/>
  <c r="G50" i="55"/>
  <c r="I50" i="55"/>
  <c r="G20" i="55"/>
  <c r="I20" i="55"/>
  <c r="G43" i="55"/>
  <c r="I43" i="55"/>
  <c r="G34" i="55"/>
  <c r="I34" i="55"/>
  <c r="G17" i="55"/>
  <c r="I17" i="55"/>
  <c r="G27" i="55"/>
  <c r="I27" i="55"/>
  <c r="G20" i="53"/>
  <c r="I20" i="53"/>
  <c r="G26" i="53"/>
  <c r="I26" i="53"/>
  <c r="G54" i="53"/>
  <c r="I54" i="53"/>
  <c r="G30" i="53"/>
  <c r="I30" i="53"/>
  <c r="G14" i="53"/>
  <c r="I14" i="53"/>
  <c r="G51" i="56"/>
  <c r="I51" i="56"/>
  <c r="G21" i="56"/>
  <c r="I21" i="56"/>
  <c r="G20" i="56"/>
  <c r="I20" i="56"/>
  <c r="E10" i="56"/>
  <c r="F10" i="56"/>
  <c r="J10" i="56"/>
  <c r="G27" i="56"/>
  <c r="I27" i="56"/>
  <c r="G18" i="56"/>
  <c r="I18" i="56"/>
  <c r="G53" i="56"/>
  <c r="I53" i="56"/>
  <c r="G35" i="1"/>
  <c r="I35" i="1"/>
  <c r="G49" i="52"/>
  <c r="I49" i="52"/>
  <c r="G44" i="59"/>
  <c r="I44" i="59"/>
  <c r="G20" i="59"/>
  <c r="I20" i="59"/>
  <c r="G49" i="59"/>
  <c r="I49" i="59"/>
  <c r="G22" i="59"/>
  <c r="I22" i="59"/>
  <c r="G28" i="59"/>
  <c r="I28" i="59"/>
  <c r="G50" i="59"/>
  <c r="I50" i="59"/>
  <c r="G55" i="60"/>
  <c r="I55" i="60"/>
  <c r="G34" i="60"/>
  <c r="I34" i="60"/>
  <c r="G53" i="60"/>
  <c r="I53" i="60"/>
  <c r="G24" i="57"/>
  <c r="I24" i="57"/>
  <c r="G56" i="57"/>
  <c r="I56" i="57"/>
  <c r="E8" i="55"/>
  <c r="F8" i="55"/>
  <c r="J8" i="55"/>
  <c r="E7" i="54"/>
  <c r="F7" i="54"/>
  <c r="E6" i="52"/>
  <c r="F6" i="52"/>
  <c r="J6" i="52"/>
  <c r="E14" i="61"/>
  <c r="F14" i="61"/>
  <c r="E10" i="57"/>
  <c r="F10" i="57"/>
  <c r="J10" i="57"/>
  <c r="G46" i="53"/>
  <c r="I46" i="53"/>
  <c r="G41" i="53"/>
  <c r="I41" i="53"/>
  <c r="G10" i="53"/>
  <c r="I10" i="53"/>
  <c r="G51" i="53"/>
  <c r="I51" i="53"/>
  <c r="G12" i="53"/>
  <c r="I12" i="53"/>
  <c r="G15" i="53"/>
  <c r="I15" i="53"/>
  <c r="G52" i="56"/>
  <c r="I52" i="56"/>
  <c r="G33" i="56"/>
  <c r="I33" i="56"/>
  <c r="G56" i="56"/>
  <c r="I56" i="56"/>
  <c r="G39" i="56"/>
  <c r="I39" i="56"/>
  <c r="G41" i="56"/>
  <c r="I41" i="56"/>
  <c r="G13" i="56"/>
  <c r="I13" i="56"/>
  <c r="G55" i="1"/>
  <c r="I55" i="1"/>
  <c r="G35" i="52"/>
  <c r="I35" i="52"/>
  <c r="G38" i="52"/>
  <c r="I38" i="52"/>
  <c r="G31" i="59"/>
  <c r="I31" i="59"/>
  <c r="G56" i="59"/>
  <c r="I56" i="59"/>
  <c r="G23" i="59"/>
  <c r="I23" i="59"/>
  <c r="G40" i="59"/>
  <c r="I40" i="59"/>
  <c r="G17" i="59"/>
  <c r="I17" i="59"/>
  <c r="G20" i="61"/>
  <c r="I20" i="61"/>
  <c r="G41" i="60"/>
  <c r="I41" i="60"/>
  <c r="G21" i="60"/>
  <c r="I21" i="60"/>
  <c r="G54" i="60"/>
  <c r="I54" i="60"/>
  <c r="G27" i="60"/>
  <c r="I27" i="60"/>
  <c r="G28" i="60"/>
  <c r="I28" i="60"/>
  <c r="G23" i="60"/>
  <c r="I23" i="60"/>
  <c r="G30" i="57"/>
  <c r="I30" i="57"/>
  <c r="G42" i="57"/>
  <c r="I42" i="57"/>
  <c r="G38" i="57"/>
  <c r="I38" i="57"/>
  <c r="G25" i="57"/>
  <c r="I25" i="57"/>
  <c r="G52" i="57"/>
  <c r="I52" i="57"/>
  <c r="G12" i="59"/>
  <c r="I12" i="59"/>
  <c r="G5" i="1"/>
  <c r="Q5" i="52"/>
  <c r="G10" i="57"/>
  <c r="I10" i="57"/>
  <c r="G5" i="52"/>
  <c r="I5" i="52"/>
  <c r="G9" i="55"/>
  <c r="I9" i="55"/>
  <c r="G9" i="56"/>
  <c r="I9" i="56"/>
  <c r="P16" i="58"/>
  <c r="P25" i="58"/>
  <c r="P30" i="58"/>
  <c r="P37" i="56"/>
  <c r="P34" i="58"/>
  <c r="P31" i="58"/>
  <c r="P33" i="58"/>
  <c r="P39" i="58"/>
  <c r="P41" i="58"/>
  <c r="P11" i="53"/>
  <c r="P53" i="58"/>
  <c r="P54" i="58"/>
  <c r="O38" i="60"/>
  <c r="O38" i="61"/>
  <c r="O20" i="60"/>
  <c r="O20" i="61"/>
  <c r="M28" i="52"/>
  <c r="M19" i="52"/>
  <c r="O19" i="53" s="1"/>
  <c r="S19" i="53" s="1"/>
  <c r="M34" i="52"/>
  <c r="O34" i="53" s="1"/>
  <c r="M39" i="52"/>
  <c r="M31" i="52"/>
  <c r="M42" i="52"/>
  <c r="M49" i="52"/>
  <c r="M41" i="52"/>
  <c r="M11" i="52"/>
  <c r="M29" i="52"/>
  <c r="M48" i="52"/>
  <c r="M64" i="52"/>
  <c r="O64" i="53" s="1"/>
  <c r="S64" i="53" s="1"/>
  <c r="M67" i="52"/>
  <c r="M26" i="52"/>
  <c r="M20" i="52"/>
  <c r="M36" i="52"/>
  <c r="M55" i="52"/>
  <c r="O55" i="53"/>
  <c r="M52" i="52"/>
  <c r="M17" i="52"/>
  <c r="M18" i="52"/>
  <c r="M68" i="52"/>
  <c r="M30" i="52"/>
  <c r="O30" i="53"/>
  <c r="M6" i="52"/>
  <c r="M54" i="52"/>
  <c r="M14" i="52"/>
  <c r="M32" i="52"/>
  <c r="M63" i="52"/>
  <c r="M15" i="52"/>
  <c r="M40" i="52"/>
  <c r="M61" i="52"/>
  <c r="M46" i="52"/>
  <c r="O46" i="53"/>
  <c r="M58" i="52"/>
  <c r="M25" i="52"/>
  <c r="M47" i="52"/>
  <c r="M45" i="52"/>
  <c r="M59" i="52"/>
  <c r="M12" i="52"/>
  <c r="M57" i="52"/>
  <c r="M27" i="52"/>
  <c r="M53" i="52"/>
  <c r="M65" i="52"/>
  <c r="M51" i="52"/>
  <c r="M8" i="52"/>
  <c r="M21" i="52"/>
  <c r="M24" i="52"/>
  <c r="M7" i="52"/>
  <c r="M69" i="52"/>
  <c r="M38" i="52"/>
  <c r="O38" i="53"/>
  <c r="M66" i="52"/>
  <c r="M62" i="52"/>
  <c r="M22" i="52"/>
  <c r="O22" i="53"/>
  <c r="M50" i="52"/>
  <c r="O50" i="53"/>
  <c r="M35" i="52"/>
  <c r="M44" i="52"/>
  <c r="M9" i="52"/>
  <c r="O9" i="53"/>
  <c r="M16" i="52"/>
  <c r="M23" i="52"/>
  <c r="M56" i="52"/>
  <c r="M13" i="52"/>
  <c r="O13" i="53" s="1"/>
  <c r="S13" i="53" s="1"/>
  <c r="M37" i="52"/>
  <c r="M60" i="52"/>
  <c r="O60" i="53"/>
  <c r="S60" i="53"/>
  <c r="M10" i="52"/>
  <c r="M43" i="52"/>
  <c r="M33" i="52"/>
  <c r="L42" i="53"/>
  <c r="N42" i="53"/>
  <c r="L43" i="53"/>
  <c r="N43" i="53"/>
  <c r="L35" i="53"/>
  <c r="N35" i="53"/>
  <c r="L21" i="53"/>
  <c r="L8" i="53"/>
  <c r="N8" i="53"/>
  <c r="L22" i="53"/>
  <c r="L30" i="53"/>
  <c r="N30" i="53"/>
  <c r="L27" i="53"/>
  <c r="N27" i="53"/>
  <c r="L7" i="53"/>
  <c r="L56" i="53"/>
  <c r="L49" i="53"/>
  <c r="N49" i="53"/>
  <c r="L33" i="53"/>
  <c r="N33" i="53"/>
  <c r="L25" i="53"/>
  <c r="P25" i="53"/>
  <c r="N25" i="53"/>
  <c r="L34" i="53"/>
  <c r="L9" i="53"/>
  <c r="N9" i="53"/>
  <c r="L20" i="53"/>
  <c r="L40" i="53"/>
  <c r="L44" i="53"/>
  <c r="N44" i="53"/>
  <c r="L48" i="53"/>
  <c r="N48" i="53"/>
  <c r="L46" i="53"/>
  <c r="N46" i="53"/>
  <c r="S46" i="53"/>
  <c r="L16" i="53"/>
  <c r="N16" i="53"/>
  <c r="L23" i="53"/>
  <c r="N23" i="53"/>
  <c r="L54" i="53"/>
  <c r="N54" i="53"/>
  <c r="L19" i="53"/>
  <c r="N19" i="53"/>
  <c r="L10" i="53"/>
  <c r="N10" i="53"/>
  <c r="L28" i="53"/>
  <c r="N28" i="53"/>
  <c r="L17" i="53"/>
  <c r="N17" i="53"/>
  <c r="L15" i="53"/>
  <c r="N15" i="53"/>
  <c r="L45" i="53"/>
  <c r="N45" i="53"/>
  <c r="L37" i="53"/>
  <c r="N37" i="53"/>
  <c r="L55" i="53"/>
  <c r="L24" i="53"/>
  <c r="N24" i="53"/>
  <c r="L53" i="53"/>
  <c r="N53" i="53"/>
  <c r="L41" i="53"/>
  <c r="N41" i="53"/>
  <c r="L32" i="53"/>
  <c r="N32" i="53"/>
  <c r="L47" i="53"/>
  <c r="N47" i="53"/>
  <c r="L14" i="53"/>
  <c r="N14" i="53"/>
  <c r="L36" i="53"/>
  <c r="N36" i="53"/>
  <c r="L13" i="53"/>
  <c r="L50" i="53"/>
  <c r="N50" i="53"/>
  <c r="L51" i="53"/>
  <c r="L12" i="53"/>
  <c r="N12" i="53"/>
  <c r="L39" i="53"/>
  <c r="N39" i="53"/>
  <c r="L18" i="53"/>
  <c r="N18" i="53"/>
  <c r="L38" i="53"/>
  <c r="N38" i="53"/>
  <c r="L31" i="53"/>
  <c r="N31" i="53"/>
  <c r="L52" i="53"/>
  <c r="L26" i="53"/>
  <c r="N26" i="53"/>
  <c r="L53" i="54"/>
  <c r="L30" i="54"/>
  <c r="N30" i="54"/>
  <c r="L16" i="54"/>
  <c r="N16" i="54"/>
  <c r="L51" i="54"/>
  <c r="L42" i="54"/>
  <c r="L25" i="54"/>
  <c r="N25" i="54"/>
  <c r="L41" i="54"/>
  <c r="N41" i="54"/>
  <c r="L40" i="54"/>
  <c r="N40" i="54"/>
  <c r="L24" i="54"/>
  <c r="L19" i="54"/>
  <c r="L45" i="54"/>
  <c r="N45" i="54"/>
  <c r="L14" i="54"/>
  <c r="L36" i="54"/>
  <c r="L18" i="54"/>
  <c r="N18" i="54"/>
  <c r="L12" i="54"/>
  <c r="N12" i="54"/>
  <c r="L39" i="54"/>
  <c r="L35" i="54"/>
  <c r="L27" i="54"/>
  <c r="N27" i="54"/>
  <c r="L17" i="54"/>
  <c r="N17" i="54"/>
  <c r="L22" i="54"/>
  <c r="N22" i="54"/>
  <c r="L10" i="54"/>
  <c r="L11" i="54"/>
  <c r="N11" i="54"/>
  <c r="L46" i="54"/>
  <c r="N46" i="54"/>
  <c r="L48" i="54"/>
  <c r="N48" i="54"/>
  <c r="L20" i="54"/>
  <c r="N20" i="55"/>
  <c r="L50" i="54"/>
  <c r="N50" i="54"/>
  <c r="L29" i="54"/>
  <c r="N29" i="54"/>
  <c r="L34" i="54"/>
  <c r="L9" i="54"/>
  <c r="L52" i="54"/>
  <c r="L44" i="54"/>
  <c r="N44" i="54"/>
  <c r="L32" i="54"/>
  <c r="L37" i="54"/>
  <c r="L15" i="54"/>
  <c r="N15" i="54"/>
  <c r="L13" i="54"/>
  <c r="L33" i="54"/>
  <c r="N33" i="54"/>
  <c r="L28" i="54"/>
  <c r="L23" i="54"/>
  <c r="N23" i="54"/>
  <c r="L8" i="54"/>
  <c r="L55" i="54"/>
  <c r="N55" i="54"/>
  <c r="L38" i="54"/>
  <c r="N38" i="54"/>
  <c r="L43" i="54"/>
  <c r="N43" i="54"/>
  <c r="L49" i="54"/>
  <c r="N49" i="54"/>
  <c r="L56" i="54"/>
  <c r="L54" i="54"/>
  <c r="L21" i="54"/>
  <c r="N21" i="54"/>
  <c r="L47" i="54"/>
  <c r="N47" i="54"/>
  <c r="L31" i="54"/>
  <c r="L26" i="54"/>
  <c r="L34" i="55"/>
  <c r="N34" i="55"/>
  <c r="L20" i="55"/>
  <c r="L32" i="55"/>
  <c r="L28" i="55"/>
  <c r="N28" i="55"/>
  <c r="L29" i="55"/>
  <c r="N29" i="55"/>
  <c r="L39" i="55"/>
  <c r="N39" i="55"/>
  <c r="L37" i="55"/>
  <c r="N37" i="55"/>
  <c r="L13" i="55"/>
  <c r="L45" i="55"/>
  <c r="N45" i="55"/>
  <c r="L18" i="55"/>
  <c r="L38" i="55"/>
  <c r="N38" i="55"/>
  <c r="L24" i="55"/>
  <c r="L56" i="55"/>
  <c r="N56" i="55"/>
  <c r="L35" i="55"/>
  <c r="L46" i="55"/>
  <c r="N46" i="55"/>
  <c r="L30" i="55"/>
  <c r="L53" i="55"/>
  <c r="L40" i="55"/>
  <c r="L44" i="55"/>
  <c r="N44" i="55"/>
  <c r="L15" i="55"/>
  <c r="L21" i="55"/>
  <c r="L9" i="55"/>
  <c r="L31" i="55"/>
  <c r="L25" i="55"/>
  <c r="L19" i="55"/>
  <c r="N19" i="55"/>
  <c r="L33" i="55"/>
  <c r="N33" i="55"/>
  <c r="L22" i="55"/>
  <c r="N22" i="55"/>
  <c r="L50" i="55"/>
  <c r="N50" i="56"/>
  <c r="L55" i="55"/>
  <c r="N55" i="55"/>
  <c r="L41" i="55"/>
  <c r="N41" i="55"/>
  <c r="L27" i="55"/>
  <c r="L10" i="55"/>
  <c r="L49" i="55"/>
  <c r="L43" i="55"/>
  <c r="L16" i="55"/>
  <c r="N16" i="55"/>
  <c r="L26" i="55"/>
  <c r="N26" i="55"/>
  <c r="L47" i="55"/>
  <c r="L12" i="55"/>
  <c r="N12" i="56"/>
  <c r="L11" i="55"/>
  <c r="L54" i="55"/>
  <c r="L52" i="55"/>
  <c r="N52" i="55"/>
  <c r="L36" i="55"/>
  <c r="N36" i="55"/>
  <c r="L42" i="55"/>
  <c r="L23" i="55"/>
  <c r="L14" i="55"/>
  <c r="L51" i="55"/>
  <c r="L22" i="56"/>
  <c r="N22" i="56"/>
  <c r="L45" i="56"/>
  <c r="L39" i="56"/>
  <c r="N39" i="56"/>
  <c r="L41" i="56"/>
  <c r="N41" i="56"/>
  <c r="L19" i="56"/>
  <c r="L33" i="56"/>
  <c r="L40" i="56"/>
  <c r="L12" i="56"/>
  <c r="L32" i="56"/>
  <c r="N32" i="56"/>
  <c r="L35" i="56"/>
  <c r="L24" i="56"/>
  <c r="N24" i="56"/>
  <c r="L29" i="56"/>
  <c r="N29" i="56"/>
  <c r="L43" i="56"/>
  <c r="L47" i="56"/>
  <c r="L42" i="56"/>
  <c r="L46" i="56"/>
  <c r="L25" i="56"/>
  <c r="L13" i="56"/>
  <c r="N13" i="56"/>
  <c r="L53" i="56"/>
  <c r="N53" i="56"/>
  <c r="L17" i="56"/>
  <c r="N17" i="57"/>
  <c r="L44" i="56"/>
  <c r="L50" i="56"/>
  <c r="L16" i="56"/>
  <c r="L28" i="56"/>
  <c r="L51" i="56"/>
  <c r="N51" i="56"/>
  <c r="L27" i="56"/>
  <c r="L38" i="56"/>
  <c r="N38" i="56"/>
  <c r="L30" i="56"/>
  <c r="N30" i="56"/>
  <c r="L52" i="56"/>
  <c r="L36" i="56"/>
  <c r="L15" i="56"/>
  <c r="N15" i="56"/>
  <c r="L20" i="56"/>
  <c r="L55" i="56"/>
  <c r="N55" i="56"/>
  <c r="L14" i="56"/>
  <c r="L54" i="56"/>
  <c r="N54" i="56"/>
  <c r="L56" i="56"/>
  <c r="L26" i="56"/>
  <c r="L21" i="56"/>
  <c r="L10" i="56"/>
  <c r="L31" i="56"/>
  <c r="N31" i="56"/>
  <c r="L49" i="56"/>
  <c r="L11" i="56"/>
  <c r="L48" i="56"/>
  <c r="L23" i="56"/>
  <c r="L34" i="56"/>
  <c r="N34" i="56"/>
  <c r="L27" i="57"/>
  <c r="L18" i="57"/>
  <c r="L33" i="57"/>
  <c r="L19" i="57"/>
  <c r="P19" i="57"/>
  <c r="L45" i="57"/>
  <c r="L21" i="57"/>
  <c r="L36" i="57"/>
  <c r="L12" i="57"/>
  <c r="P12" i="57"/>
  <c r="L52" i="57"/>
  <c r="L25" i="57"/>
  <c r="L34" i="57"/>
  <c r="L39" i="57"/>
  <c r="L41" i="57"/>
  <c r="L46" i="57"/>
  <c r="L26" i="57"/>
  <c r="L44" i="57"/>
  <c r="L20" i="57"/>
  <c r="L56" i="57"/>
  <c r="L28" i="57"/>
  <c r="L51" i="57"/>
  <c r="L14" i="57"/>
  <c r="L37" i="57"/>
  <c r="P37" i="57"/>
  <c r="L35" i="57"/>
  <c r="L22" i="57"/>
  <c r="L49" i="57"/>
  <c r="L43" i="57"/>
  <c r="P43" i="57"/>
  <c r="L15" i="57"/>
  <c r="L53" i="57"/>
  <c r="L31" i="57"/>
  <c r="L55" i="57"/>
  <c r="P55" i="57"/>
  <c r="L54" i="57"/>
  <c r="L47" i="57"/>
  <c r="L30" i="57"/>
  <c r="L50" i="57"/>
  <c r="L40" i="57"/>
  <c r="L13" i="57"/>
  <c r="L29" i="57"/>
  <c r="L38" i="57"/>
  <c r="L24" i="57"/>
  <c r="S61" i="58"/>
  <c r="P49" i="58"/>
  <c r="P45" i="58"/>
  <c r="L54" i="59"/>
  <c r="N54" i="59"/>
  <c r="L56" i="59"/>
  <c r="N56" i="59"/>
  <c r="L19" i="59"/>
  <c r="N19" i="59"/>
  <c r="L52" i="59"/>
  <c r="N52" i="59"/>
  <c r="L50" i="59"/>
  <c r="L53" i="59"/>
  <c r="N53" i="59"/>
  <c r="L34" i="59"/>
  <c r="L30" i="59"/>
  <c r="N30" i="59"/>
  <c r="S30" i="59"/>
  <c r="L26" i="59"/>
  <c r="N26" i="59"/>
  <c r="L38" i="59"/>
  <c r="N38" i="59"/>
  <c r="L16" i="59"/>
  <c r="N16" i="59"/>
  <c r="L36" i="59"/>
  <c r="N36" i="59"/>
  <c r="L24" i="59"/>
  <c r="N24" i="59"/>
  <c r="L51" i="59"/>
  <c r="N51" i="59"/>
  <c r="L55" i="59"/>
  <c r="N55" i="59"/>
  <c r="L28" i="59"/>
  <c r="N28" i="59"/>
  <c r="L37" i="59"/>
  <c r="N37" i="59"/>
  <c r="L44" i="59"/>
  <c r="N44" i="59"/>
  <c r="L33" i="59"/>
  <c r="N33" i="59"/>
  <c r="L40" i="59"/>
  <c r="N40" i="59"/>
  <c r="L23" i="59"/>
  <c r="N23" i="59"/>
  <c r="L20" i="59"/>
  <c r="N20" i="60"/>
  <c r="N20" i="59"/>
  <c r="L13" i="59"/>
  <c r="L31" i="59"/>
  <c r="N31" i="59"/>
  <c r="L49" i="59"/>
  <c r="N49" i="59"/>
  <c r="L29" i="59"/>
  <c r="L48" i="59"/>
  <c r="L22" i="59"/>
  <c r="L32" i="59"/>
  <c r="L18" i="59"/>
  <c r="N18" i="59"/>
  <c r="L39" i="59"/>
  <c r="L14" i="59"/>
  <c r="N14" i="59"/>
  <c r="L43" i="59"/>
  <c r="L46" i="59"/>
  <c r="N46" i="59"/>
  <c r="L47" i="59"/>
  <c r="N47" i="59"/>
  <c r="L25" i="59"/>
  <c r="N25" i="59"/>
  <c r="L42" i="59"/>
  <c r="N42" i="59"/>
  <c r="L27" i="59"/>
  <c r="L41" i="59"/>
  <c r="L17" i="59"/>
  <c r="L21" i="59"/>
  <c r="N21" i="59"/>
  <c r="L40" i="60"/>
  <c r="N40" i="60"/>
  <c r="L42" i="60"/>
  <c r="L52" i="60"/>
  <c r="N52" i="60"/>
  <c r="L21" i="60"/>
  <c r="N21" i="60"/>
  <c r="L24" i="60"/>
  <c r="L25" i="60"/>
  <c r="N25" i="60"/>
  <c r="L32" i="60"/>
  <c r="L28" i="60"/>
  <c r="N28" i="60"/>
  <c r="L35" i="60"/>
  <c r="N35" i="60"/>
  <c r="L46" i="60"/>
  <c r="N46" i="60"/>
  <c r="L45" i="60"/>
  <c r="N45" i="60"/>
  <c r="L27" i="60"/>
  <c r="N27" i="60"/>
  <c r="L56" i="60"/>
  <c r="L30" i="60"/>
  <c r="N30" i="60"/>
  <c r="L49" i="60"/>
  <c r="N49" i="60"/>
  <c r="L39" i="60"/>
  <c r="L50" i="60"/>
  <c r="L15" i="60"/>
  <c r="L36" i="60"/>
  <c r="N36" i="60"/>
  <c r="L54" i="60"/>
  <c r="N54" i="60"/>
  <c r="L31" i="60"/>
  <c r="N31" i="60"/>
  <c r="L20" i="60"/>
  <c r="L22" i="60"/>
  <c r="N22" i="60"/>
  <c r="L38" i="60"/>
  <c r="N38" i="60"/>
  <c r="L43" i="60"/>
  <c r="L47" i="60"/>
  <c r="L37" i="60"/>
  <c r="L48" i="60"/>
  <c r="L44" i="60"/>
  <c r="L14" i="60"/>
  <c r="P14" i="60"/>
  <c r="L55" i="60"/>
  <c r="N55" i="60"/>
  <c r="L41" i="60"/>
  <c r="L18" i="60"/>
  <c r="L51" i="60"/>
  <c r="N51" i="60"/>
  <c r="L26" i="60"/>
  <c r="N26" i="60"/>
  <c r="L17" i="60"/>
  <c r="N17" i="60"/>
  <c r="L23" i="60"/>
  <c r="N23" i="61"/>
  <c r="L16" i="60"/>
  <c r="N16" i="60"/>
  <c r="L34" i="60"/>
  <c r="N34" i="60"/>
  <c r="L53" i="60"/>
  <c r="N53" i="60"/>
  <c r="L35" i="61"/>
  <c r="N35" i="61"/>
  <c r="L36" i="61"/>
  <c r="N36" i="61"/>
  <c r="L51" i="61"/>
  <c r="L33" i="61"/>
  <c r="P33" i="61"/>
  <c r="L22" i="61"/>
  <c r="N22" i="61"/>
  <c r="L27" i="61"/>
  <c r="N27" i="61"/>
  <c r="L38" i="61"/>
  <c r="L30" i="61"/>
  <c r="N30" i="61"/>
  <c r="L25" i="61"/>
  <c r="N25" i="61"/>
  <c r="L23" i="61"/>
  <c r="L43" i="61"/>
  <c r="N43" i="61"/>
  <c r="S43" i="61"/>
  <c r="L50" i="61"/>
  <c r="L20" i="61"/>
  <c r="N20" i="61"/>
  <c r="L32" i="61"/>
  <c r="N32" i="61"/>
  <c r="L15" i="61"/>
  <c r="L24" i="61"/>
  <c r="L47" i="61"/>
  <c r="L16" i="61"/>
  <c r="L42" i="61"/>
  <c r="L31" i="61"/>
  <c r="N31" i="61"/>
  <c r="L52" i="61"/>
  <c r="N52" i="61"/>
  <c r="L54" i="61"/>
  <c r="L18" i="61"/>
  <c r="N18" i="61"/>
  <c r="L29" i="61"/>
  <c r="L40" i="61"/>
  <c r="N40" i="61"/>
  <c r="L21" i="61"/>
  <c r="L46" i="61"/>
  <c r="L19" i="61"/>
  <c r="P19" i="61"/>
  <c r="L45" i="61"/>
  <c r="N45" i="61"/>
  <c r="L49" i="61"/>
  <c r="N49" i="61"/>
  <c r="L48" i="61"/>
  <c r="L34" i="61"/>
  <c r="N34" i="61"/>
  <c r="L28" i="61"/>
  <c r="N28" i="61"/>
  <c r="L37" i="61"/>
  <c r="N37" i="61"/>
  <c r="L56" i="61"/>
  <c r="L53" i="61"/>
  <c r="N53" i="61"/>
  <c r="L44" i="61"/>
  <c r="N44" i="61"/>
  <c r="L41" i="61"/>
  <c r="N41" i="61"/>
  <c r="L26" i="61"/>
  <c r="P26" i="61"/>
  <c r="L39" i="61"/>
  <c r="N39" i="61"/>
  <c r="L17" i="61"/>
  <c r="N17" i="61"/>
  <c r="P53" i="54"/>
  <c r="P18" i="54"/>
  <c r="S18" i="54"/>
  <c r="P48" i="54"/>
  <c r="S48" i="54"/>
  <c r="P23" i="61"/>
  <c r="P44" i="58"/>
  <c r="P37" i="59"/>
  <c r="P9" i="55"/>
  <c r="P51" i="58"/>
  <c r="P54" i="57"/>
  <c r="P10" i="54"/>
  <c r="P36" i="54"/>
  <c r="P20" i="58"/>
  <c r="P18" i="58"/>
  <c r="P53" i="55"/>
  <c r="P38" i="53"/>
  <c r="P37" i="53"/>
  <c r="P21" i="53"/>
  <c r="P30" i="59"/>
  <c r="P14" i="57"/>
  <c r="P50" i="57"/>
  <c r="P36" i="57"/>
  <c r="P12" i="54"/>
  <c r="P22" i="58"/>
  <c r="P27" i="58"/>
  <c r="P14" i="55"/>
  <c r="P28" i="55"/>
  <c r="P26" i="53"/>
  <c r="P23" i="53"/>
  <c r="P34" i="56"/>
  <c r="P31" i="57"/>
  <c r="P55" i="54"/>
  <c r="P30" i="55"/>
  <c r="P45" i="53"/>
  <c r="P55" i="56"/>
  <c r="P25" i="61"/>
  <c r="P15" i="57"/>
  <c r="L48" i="57"/>
  <c r="L19" i="60"/>
  <c r="N19" i="60"/>
  <c r="L33" i="60"/>
  <c r="N33" i="60"/>
  <c r="L15" i="59"/>
  <c r="N15" i="59"/>
  <c r="L48" i="55"/>
  <c r="L17" i="55"/>
  <c r="P10" i="56"/>
  <c r="P43" i="54"/>
  <c r="P48" i="61"/>
  <c r="P41" i="54"/>
  <c r="S41" i="54"/>
  <c r="P50" i="58"/>
  <c r="P16" i="61"/>
  <c r="P32" i="55"/>
  <c r="P42" i="53"/>
  <c r="P43" i="53"/>
  <c r="P19" i="53"/>
  <c r="P44" i="53"/>
  <c r="P31" i="60"/>
  <c r="P33" i="54"/>
  <c r="P16" i="55"/>
  <c r="P33" i="53"/>
  <c r="P29" i="56"/>
  <c r="P17" i="56"/>
  <c r="P55" i="59"/>
  <c r="P49" i="57"/>
  <c r="P8" i="53"/>
  <c r="P15" i="53"/>
  <c r="P43" i="60"/>
  <c r="P50" i="55"/>
  <c r="P24" i="56"/>
  <c r="P53" i="59"/>
  <c r="L23" i="57"/>
  <c r="L16" i="57"/>
  <c r="L42" i="57"/>
  <c r="P42" i="57"/>
  <c r="L11" i="57"/>
  <c r="L29" i="60"/>
  <c r="N29" i="60"/>
  <c r="L18" i="56"/>
  <c r="P35" i="61"/>
  <c r="P16" i="57"/>
  <c r="P32" i="57"/>
  <c r="P18" i="57"/>
  <c r="P10" i="55"/>
  <c r="P33" i="57"/>
  <c r="P9" i="54"/>
  <c r="P28" i="58"/>
  <c r="P15" i="56"/>
  <c r="P22" i="56"/>
  <c r="P47" i="56"/>
  <c r="P13" i="52"/>
  <c r="P40" i="61"/>
  <c r="P15" i="61"/>
  <c r="P22" i="61"/>
  <c r="P46" i="57"/>
  <c r="P40" i="57"/>
  <c r="P11" i="54"/>
  <c r="P47" i="58"/>
  <c r="P44" i="55"/>
  <c r="P19" i="55"/>
  <c r="P17" i="53"/>
  <c r="P39" i="53"/>
  <c r="P50" i="56"/>
  <c r="P48" i="56"/>
  <c r="P11" i="56"/>
  <c r="P45" i="54"/>
  <c r="P22" i="54"/>
  <c r="P38" i="58"/>
  <c r="P20" i="55"/>
  <c r="S20" i="55"/>
  <c r="P46" i="53"/>
  <c r="P30" i="53"/>
  <c r="P41" i="56"/>
  <c r="P53" i="56"/>
  <c r="P36" i="61"/>
  <c r="P56" i="57"/>
  <c r="P18" i="53"/>
  <c r="P36" i="53"/>
  <c r="P35" i="56"/>
  <c r="P30" i="56"/>
  <c r="P35" i="59"/>
  <c r="P47" i="61"/>
  <c r="P47" i="60"/>
  <c r="P32" i="58"/>
  <c r="P46" i="58"/>
  <c r="P51" i="53"/>
  <c r="P12" i="53"/>
  <c r="P17" i="59"/>
  <c r="P38" i="57"/>
  <c r="P50" i="54"/>
  <c r="P25" i="54"/>
  <c r="S25" i="54"/>
  <c r="P56" i="54"/>
  <c r="P56" i="58"/>
  <c r="P40" i="58"/>
  <c r="P31" i="55"/>
  <c r="P55" i="55"/>
  <c r="P41" i="53"/>
  <c r="P14" i="53"/>
  <c r="P51" i="56"/>
  <c r="P39" i="56"/>
  <c r="P25" i="57"/>
  <c r="P52" i="57"/>
  <c r="P39" i="61"/>
  <c r="P44" i="61"/>
  <c r="P24" i="54"/>
  <c r="P49" i="55"/>
  <c r="P10" i="53"/>
  <c r="P13" i="56"/>
  <c r="P30" i="61"/>
  <c r="P20" i="61"/>
  <c r="O58" i="59"/>
  <c r="O58" i="58"/>
  <c r="S58" i="58" s="1"/>
  <c r="O55" i="59"/>
  <c r="O55" i="58"/>
  <c r="O29" i="54"/>
  <c r="O51" i="61"/>
  <c r="O64" i="60"/>
  <c r="O64" i="61"/>
  <c r="S64" i="61"/>
  <c r="O22" i="60"/>
  <c r="O38" i="57"/>
  <c r="O56" i="59"/>
  <c r="O64" i="59"/>
  <c r="S64" i="59" s="1"/>
  <c r="O24" i="54"/>
  <c r="O69" i="54"/>
  <c r="S69" i="54" s="1"/>
  <c r="O65" i="58"/>
  <c r="S65" i="58" s="1"/>
  <c r="O65" i="57"/>
  <c r="S65" i="57" s="1"/>
  <c r="O17" i="59"/>
  <c r="O17" i="60"/>
  <c r="O68" i="61"/>
  <c r="S68" i="61" s="1"/>
  <c r="O29" i="61"/>
  <c r="O40" i="57"/>
  <c r="O19" i="57"/>
  <c r="O19" i="58"/>
  <c r="O49" i="57"/>
  <c r="O49" i="58"/>
  <c r="O64" i="58"/>
  <c r="S64" i="58"/>
  <c r="O64" i="57"/>
  <c r="S64" i="57" s="1"/>
  <c r="O19" i="59"/>
  <c r="O19" i="60"/>
  <c r="O33" i="60"/>
  <c r="O33" i="59"/>
  <c r="L55" i="52"/>
  <c r="N55" i="52"/>
  <c r="L40" i="52"/>
  <c r="N40" i="52"/>
  <c r="S68" i="58"/>
  <c r="O9" i="52"/>
  <c r="S9" i="52" s="1"/>
  <c r="L38" i="1"/>
  <c r="N38" i="52"/>
  <c r="L35" i="1"/>
  <c r="N35" i="52"/>
  <c r="L32" i="1"/>
  <c r="N32" i="52"/>
  <c r="O36" i="61"/>
  <c r="S59" i="58"/>
  <c r="O67" i="58"/>
  <c r="S67" i="58"/>
  <c r="O66" i="59"/>
  <c r="O36" i="58"/>
  <c r="O45" i="54"/>
  <c r="O66" i="54"/>
  <c r="S66" i="54" s="1"/>
  <c r="O46" i="58"/>
  <c r="S46" i="58"/>
  <c r="O44" i="59"/>
  <c r="S62" i="58"/>
  <c r="O18" i="61"/>
  <c r="O47" i="61"/>
  <c r="O37" i="57"/>
  <c r="O47" i="59"/>
  <c r="O56" i="57"/>
  <c r="O41" i="61"/>
  <c r="O52" i="61"/>
  <c r="O65" i="60"/>
  <c r="O54" i="61"/>
  <c r="O31" i="60"/>
  <c r="O58" i="61"/>
  <c r="S58" i="61"/>
  <c r="O23" i="61"/>
  <c r="O16" i="55"/>
  <c r="S16" i="55" s="1"/>
  <c r="O20" i="56"/>
  <c r="O62" i="57"/>
  <c r="S62" i="57"/>
  <c r="O36" i="57"/>
  <c r="O27" i="61"/>
  <c r="O46" i="61"/>
  <c r="O41" i="59"/>
  <c r="O69" i="57"/>
  <c r="S69" i="57" s="1"/>
  <c r="O22" i="52"/>
  <c r="O46" i="52"/>
  <c r="O50" i="52"/>
  <c r="O55" i="52"/>
  <c r="O60" i="52"/>
  <c r="S60" i="52" s="1"/>
  <c r="O13" i="52"/>
  <c r="S13" i="52" s="1"/>
  <c r="O64" i="52"/>
  <c r="S64" i="52"/>
  <c r="O6" i="52"/>
  <c r="O30" i="52"/>
  <c r="O34" i="52"/>
  <c r="O19" i="52"/>
  <c r="S19" i="52" s="1"/>
  <c r="J7" i="53"/>
  <c r="P7" i="53"/>
  <c r="G7" i="53"/>
  <c r="J11" i="57"/>
  <c r="P11" i="57"/>
  <c r="G11" i="57"/>
  <c r="J12" i="58"/>
  <c r="P12" i="58"/>
  <c r="G12" i="58"/>
  <c r="J14" i="61"/>
  <c r="G14" i="61"/>
  <c r="I14" i="61"/>
  <c r="I13" i="59"/>
  <c r="Q13" i="60"/>
  <c r="G7" i="54"/>
  <c r="I7" i="54"/>
  <c r="J7" i="54"/>
  <c r="G9" i="54"/>
  <c r="I9" i="54"/>
  <c r="J37" i="54"/>
  <c r="P37" i="54"/>
  <c r="G37" i="54"/>
  <c r="I37" i="54"/>
  <c r="G40" i="54"/>
  <c r="I40" i="54"/>
  <c r="J40" i="54"/>
  <c r="P40" i="54"/>
  <c r="S40" i="54"/>
  <c r="G47" i="54"/>
  <c r="I47" i="54"/>
  <c r="J47" i="54"/>
  <c r="P47" i="54"/>
  <c r="S47" i="54"/>
  <c r="G23" i="55"/>
  <c r="I23" i="55"/>
  <c r="J23" i="55"/>
  <c r="G16" i="53"/>
  <c r="I16" i="53"/>
  <c r="J16" i="53"/>
  <c r="P16" i="53"/>
  <c r="G47" i="53"/>
  <c r="I47" i="53"/>
  <c r="J47" i="53"/>
  <c r="P47" i="53"/>
  <c r="J30" i="1"/>
  <c r="G30" i="1"/>
  <c r="I30" i="1"/>
  <c r="J28" i="52"/>
  <c r="P28" i="52"/>
  <c r="G28" i="52"/>
  <c r="I28" i="52"/>
  <c r="G26" i="59"/>
  <c r="I26" i="59"/>
  <c r="J26" i="59"/>
  <c r="G14" i="60"/>
  <c r="G8" i="55"/>
  <c r="I8" i="55"/>
  <c r="J23" i="54"/>
  <c r="P23" i="54"/>
  <c r="G23" i="54"/>
  <c r="I23" i="54"/>
  <c r="J32" i="61"/>
  <c r="P32" i="61"/>
  <c r="G32" i="61"/>
  <c r="I32" i="61"/>
  <c r="G35" i="60"/>
  <c r="I35" i="60"/>
  <c r="J35" i="60"/>
  <c r="J42" i="60"/>
  <c r="P42" i="60"/>
  <c r="G42" i="60"/>
  <c r="I42" i="60"/>
  <c r="J51" i="60"/>
  <c r="G51" i="60"/>
  <c r="I51" i="60"/>
  <c r="J14" i="56"/>
  <c r="P14" i="56"/>
  <c r="G14" i="56"/>
  <c r="I14" i="56"/>
  <c r="J38" i="60"/>
  <c r="P38" i="60"/>
  <c r="G38" i="60"/>
  <c r="I38" i="60"/>
  <c r="Q9" i="56"/>
  <c r="I5" i="1"/>
  <c r="G6" i="52"/>
  <c r="G23" i="56"/>
  <c r="I23" i="56"/>
  <c r="G39" i="58"/>
  <c r="I39" i="58"/>
  <c r="G32" i="56"/>
  <c r="I32" i="56"/>
  <c r="G47" i="52"/>
  <c r="I47" i="52"/>
  <c r="G37" i="1"/>
  <c r="I37" i="1"/>
  <c r="G33" i="60"/>
  <c r="I33" i="60"/>
  <c r="G13" i="55"/>
  <c r="I13" i="55"/>
  <c r="J13" i="55"/>
  <c r="P13" i="55"/>
  <c r="J45" i="56"/>
  <c r="P45" i="56"/>
  <c r="G45" i="56"/>
  <c r="I45" i="56"/>
  <c r="J53" i="1"/>
  <c r="G53" i="1"/>
  <c r="I53" i="1"/>
  <c r="J17" i="52"/>
  <c r="P17" i="52"/>
  <c r="J26" i="57"/>
  <c r="P26" i="57"/>
  <c r="J14" i="58"/>
  <c r="P14" i="58"/>
  <c r="G14" i="58"/>
  <c r="I14" i="58"/>
  <c r="G8" i="54"/>
  <c r="G10" i="56"/>
  <c r="G11" i="58"/>
  <c r="I11" i="58"/>
  <c r="J13" i="60"/>
  <c r="G13" i="53"/>
  <c r="I13" i="53"/>
  <c r="J24" i="58"/>
  <c r="P24" i="58"/>
  <c r="G24" i="58"/>
  <c r="I24" i="58"/>
  <c r="J40" i="56"/>
  <c r="P40" i="56"/>
  <c r="G40" i="56"/>
  <c r="I40" i="56"/>
  <c r="J18" i="61"/>
  <c r="P18" i="61"/>
  <c r="G18" i="61"/>
  <c r="I18" i="61"/>
  <c r="J45" i="57"/>
  <c r="P45" i="57"/>
  <c r="G45" i="57"/>
  <c r="I45" i="57"/>
  <c r="J26" i="58"/>
  <c r="P26" i="58"/>
  <c r="G26" i="58"/>
  <c r="I26" i="58"/>
  <c r="J13" i="58"/>
  <c r="P13" i="58"/>
  <c r="G13" i="58"/>
  <c r="I13" i="58"/>
  <c r="J25" i="55"/>
  <c r="P25" i="55"/>
  <c r="G25" i="55"/>
  <c r="I25" i="55"/>
  <c r="J31" i="56"/>
  <c r="P31" i="56"/>
  <c r="G31" i="56"/>
  <c r="I31" i="56"/>
  <c r="G39" i="55"/>
  <c r="I39" i="55"/>
  <c r="J16" i="54"/>
  <c r="P16" i="54"/>
  <c r="S16" i="54"/>
  <c r="J29" i="55"/>
  <c r="P29" i="55"/>
  <c r="G47" i="59"/>
  <c r="I47" i="59"/>
  <c r="G43" i="56"/>
  <c r="I43" i="56"/>
  <c r="G19" i="53"/>
  <c r="I19" i="53"/>
  <c r="J40" i="55"/>
  <c r="G40" i="55"/>
  <c r="I40" i="55"/>
  <c r="G37" i="55"/>
  <c r="I37" i="55"/>
  <c r="J37" i="55"/>
  <c r="P37" i="55"/>
  <c r="G21" i="55"/>
  <c r="I21" i="55"/>
  <c r="G36" i="56"/>
  <c r="I36" i="56"/>
  <c r="J30" i="54"/>
  <c r="P30" i="54"/>
  <c r="J50" i="53"/>
  <c r="P50" i="53"/>
  <c r="S50" i="53"/>
  <c r="J36" i="1"/>
  <c r="J14" i="59"/>
  <c r="P14" i="59"/>
  <c r="J48" i="53"/>
  <c r="P48" i="53"/>
  <c r="G48" i="53"/>
  <c r="I48" i="53"/>
  <c r="J8" i="1"/>
  <c r="G21" i="57"/>
  <c r="I21" i="57"/>
  <c r="J21" i="57"/>
  <c r="P21" i="57"/>
  <c r="J38" i="54"/>
  <c r="P38" i="54"/>
  <c r="S38" i="54"/>
  <c r="G38" i="54"/>
  <c r="I38" i="54"/>
  <c r="G49" i="54"/>
  <c r="I49" i="54"/>
  <c r="J49" i="54"/>
  <c r="P49" i="54"/>
  <c r="S49" i="54"/>
  <c r="J56" i="53"/>
  <c r="G56" i="53"/>
  <c r="I56" i="53"/>
  <c r="J32" i="60"/>
  <c r="P32" i="60"/>
  <c r="G32" i="60"/>
  <c r="I32" i="60"/>
  <c r="J25" i="60"/>
  <c r="G25" i="60"/>
  <c r="I25" i="60"/>
  <c r="J47" i="57"/>
  <c r="P47" i="57"/>
  <c r="G47" i="57"/>
  <c r="I47" i="57"/>
  <c r="J31" i="53"/>
  <c r="P31" i="53"/>
  <c r="J28" i="61"/>
  <c r="P28" i="61"/>
  <c r="J35" i="57"/>
  <c r="P35" i="57"/>
  <c r="J49" i="60"/>
  <c r="P49" i="60"/>
  <c r="G19" i="58"/>
  <c r="I19" i="58"/>
  <c r="J19" i="58"/>
  <c r="P19" i="58"/>
  <c r="J49" i="56"/>
  <c r="P49" i="56"/>
  <c r="G49" i="56"/>
  <c r="I49" i="56"/>
  <c r="J48" i="58"/>
  <c r="P48" i="58"/>
  <c r="G48" i="58"/>
  <c r="I48" i="58"/>
  <c r="G43" i="53"/>
  <c r="I43" i="53"/>
  <c r="J55" i="53"/>
  <c r="P55" i="53"/>
  <c r="G16" i="52"/>
  <c r="I16" i="52"/>
  <c r="G50" i="54"/>
  <c r="I50" i="54"/>
  <c r="J36" i="55"/>
  <c r="P36" i="55"/>
  <c r="J45" i="61"/>
  <c r="P45" i="61"/>
  <c r="G45" i="61"/>
  <c r="I45" i="61"/>
  <c r="J24" i="1"/>
  <c r="G24" i="1"/>
  <c r="I24" i="1"/>
  <c r="G51" i="57"/>
  <c r="I51" i="57"/>
  <c r="G29" i="1"/>
  <c r="I29" i="1"/>
  <c r="E29" i="1"/>
  <c r="F29" i="1"/>
  <c r="J29" i="1"/>
  <c r="E37" i="52"/>
  <c r="F37" i="52"/>
  <c r="J37" i="52"/>
  <c r="P37" i="52"/>
  <c r="S28" i="61"/>
  <c r="S50" i="52"/>
  <c r="S30" i="52"/>
  <c r="O23" i="54"/>
  <c r="S23" i="54" s="1"/>
  <c r="O15" i="54"/>
  <c r="O19" i="55"/>
  <c r="S19" i="55" s="1"/>
  <c r="O19" i="54"/>
  <c r="O30" i="57"/>
  <c r="O30" i="58"/>
  <c r="O18" i="59"/>
  <c r="O18" i="60"/>
  <c r="O45" i="59"/>
  <c r="O45" i="60"/>
  <c r="O67" i="59"/>
  <c r="O67" i="60"/>
  <c r="O28" i="57"/>
  <c r="O57" i="57"/>
  <c r="S57" i="57" s="1"/>
  <c r="O27" i="59"/>
  <c r="O27" i="58"/>
  <c r="O51" i="59"/>
  <c r="O51" i="58"/>
  <c r="O39" i="58"/>
  <c r="O39" i="59"/>
  <c r="O63" i="59"/>
  <c r="O63" i="58"/>
  <c r="S63" i="58" s="1"/>
  <c r="O14" i="59"/>
  <c r="O14" i="58"/>
  <c r="O15" i="59"/>
  <c r="O15" i="58"/>
  <c r="S15" i="58" s="1"/>
  <c r="O50" i="58"/>
  <c r="O50" i="57"/>
  <c r="O23" i="59"/>
  <c r="O23" i="60"/>
  <c r="O52" i="60"/>
  <c r="O63" i="61"/>
  <c r="S63" i="61"/>
  <c r="O63" i="60"/>
  <c r="S63" i="60"/>
  <c r="O42" i="58"/>
  <c r="O42" i="57"/>
  <c r="O16" i="56"/>
  <c r="O16" i="60"/>
  <c r="O41" i="60"/>
  <c r="O62" i="60"/>
  <c r="S62" i="60" s="1"/>
  <c r="O69" i="60"/>
  <c r="S69" i="60" s="1"/>
  <c r="O69" i="59"/>
  <c r="S69" i="59" s="1"/>
  <c r="O20" i="57"/>
  <c r="O11" i="55"/>
  <c r="S11" i="55"/>
  <c r="O11" i="56"/>
  <c r="O36" i="55"/>
  <c r="S36" i="55" s="1"/>
  <c r="O36" i="56"/>
  <c r="O43" i="57"/>
  <c r="O22" i="57"/>
  <c r="O22" i="58"/>
  <c r="O56" i="56"/>
  <c r="O56" i="55"/>
  <c r="O39" i="57"/>
  <c r="O21" i="58"/>
  <c r="O21" i="57"/>
  <c r="O12" i="54"/>
  <c r="S12" i="54"/>
  <c r="O53" i="61"/>
  <c r="S53" i="61" s="1"/>
  <c r="O53" i="60"/>
  <c r="O46" i="55"/>
  <c r="O46" i="56"/>
  <c r="O27" i="57"/>
  <c r="O35" i="57"/>
  <c r="O64" i="54"/>
  <c r="S64" i="54"/>
  <c r="S14" i="59"/>
  <c r="P31" i="61"/>
  <c r="P41" i="61"/>
  <c r="N16" i="58"/>
  <c r="N16" i="57"/>
  <c r="P40" i="52"/>
  <c r="S55" i="59"/>
  <c r="P48" i="55"/>
  <c r="N48" i="55"/>
  <c r="P27" i="61"/>
  <c r="S27" i="61"/>
  <c r="N26" i="61"/>
  <c r="N46" i="61"/>
  <c r="S46" i="61"/>
  <c r="N42" i="61"/>
  <c r="N15" i="61"/>
  <c r="S15" i="61"/>
  <c r="N51" i="61"/>
  <c r="P43" i="61"/>
  <c r="N23" i="60"/>
  <c r="N18" i="60"/>
  <c r="S18" i="60"/>
  <c r="N44" i="60"/>
  <c r="N56" i="60"/>
  <c r="N24" i="60"/>
  <c r="P31" i="59"/>
  <c r="S31" i="59"/>
  <c r="N29" i="57"/>
  <c r="N29" i="58"/>
  <c r="N30" i="57"/>
  <c r="S30" i="57"/>
  <c r="P30" i="57"/>
  <c r="N30" i="58"/>
  <c r="S30" i="58"/>
  <c r="N31" i="58"/>
  <c r="N31" i="57"/>
  <c r="N49" i="57"/>
  <c r="S49" i="57"/>
  <c r="N49" i="58"/>
  <c r="S49" i="58"/>
  <c r="N14" i="57"/>
  <c r="S14" i="57"/>
  <c r="N14" i="58"/>
  <c r="S14" i="58"/>
  <c r="N20" i="58"/>
  <c r="S20" i="58"/>
  <c r="N20" i="57"/>
  <c r="S20" i="57"/>
  <c r="P20" i="57"/>
  <c r="N41" i="57"/>
  <c r="N41" i="58"/>
  <c r="S41" i="58"/>
  <c r="N52" i="57"/>
  <c r="S52" i="57"/>
  <c r="N52" i="58"/>
  <c r="S52" i="58"/>
  <c r="N45" i="57"/>
  <c r="N45" i="58"/>
  <c r="S45" i="58"/>
  <c r="N27" i="58"/>
  <c r="S27" i="58"/>
  <c r="N27" i="57"/>
  <c r="N11" i="56"/>
  <c r="N21" i="56"/>
  <c r="N14" i="56"/>
  <c r="N36" i="56"/>
  <c r="N27" i="56"/>
  <c r="P27" i="56"/>
  <c r="N47" i="56"/>
  <c r="N35" i="56"/>
  <c r="P33" i="56"/>
  <c r="N33" i="56"/>
  <c r="N45" i="56"/>
  <c r="N23" i="55"/>
  <c r="N54" i="55"/>
  <c r="P54" i="55"/>
  <c r="N50" i="55"/>
  <c r="N25" i="55"/>
  <c r="N15" i="55"/>
  <c r="P15" i="55"/>
  <c r="N30" i="55"/>
  <c r="P24" i="55"/>
  <c r="N24" i="55"/>
  <c r="N13" i="55"/>
  <c r="S13" i="55"/>
  <c r="N26" i="54"/>
  <c r="S26" i="54"/>
  <c r="P26" i="54"/>
  <c r="N54" i="54"/>
  <c r="N28" i="54"/>
  <c r="N37" i="54"/>
  <c r="S37" i="54"/>
  <c r="N9" i="54"/>
  <c r="N20" i="54"/>
  <c r="N35" i="54"/>
  <c r="N36" i="54"/>
  <c r="N24" i="54"/>
  <c r="S24" i="54"/>
  <c r="P46" i="54"/>
  <c r="S46" i="54"/>
  <c r="S38" i="53"/>
  <c r="N40" i="53"/>
  <c r="P40" i="53"/>
  <c r="N7" i="53"/>
  <c r="L7" i="54"/>
  <c r="N7" i="54"/>
  <c r="O10" i="52"/>
  <c r="S10" i="52" s="1"/>
  <c r="O10" i="53"/>
  <c r="S10" i="53" s="1"/>
  <c r="O44" i="53"/>
  <c r="O44" i="52"/>
  <c r="S44" i="52"/>
  <c r="O62" i="52"/>
  <c r="S62" i="52"/>
  <c r="O62" i="53"/>
  <c r="S62" i="53"/>
  <c r="O7" i="52"/>
  <c r="O7" i="53"/>
  <c r="O51" i="52"/>
  <c r="S51" i="52"/>
  <c r="O51" i="53"/>
  <c r="O57" i="52"/>
  <c r="S57" i="52" s="1"/>
  <c r="O57" i="53"/>
  <c r="S57" i="53" s="1"/>
  <c r="O47" i="53"/>
  <c r="S47" i="53" s="1"/>
  <c r="O47" i="52"/>
  <c r="S47" i="52"/>
  <c r="O61" i="53"/>
  <c r="S61" i="53"/>
  <c r="O61" i="52"/>
  <c r="S61" i="52"/>
  <c r="O32" i="52"/>
  <c r="S32" i="52" s="1"/>
  <c r="O32" i="53"/>
  <c r="O52" i="53"/>
  <c r="O52" i="52"/>
  <c r="S52" i="52" s="1"/>
  <c r="O26" i="52"/>
  <c r="S26" i="52" s="1"/>
  <c r="O26" i="53"/>
  <c r="S26" i="53" s="1"/>
  <c r="O29" i="53"/>
  <c r="O29" i="52"/>
  <c r="O42" i="52"/>
  <c r="S42" i="52"/>
  <c r="O42" i="53"/>
  <c r="S42" i="53"/>
  <c r="P21" i="56"/>
  <c r="P52" i="55"/>
  <c r="P22" i="53"/>
  <c r="P34" i="53"/>
  <c r="P12" i="56"/>
  <c r="P27" i="53"/>
  <c r="P49" i="61"/>
  <c r="S49" i="61"/>
  <c r="P9" i="53"/>
  <c r="P55" i="52"/>
  <c r="S55" i="52"/>
  <c r="P49" i="53"/>
  <c r="P51" i="61"/>
  <c r="S51" i="61"/>
  <c r="P35" i="54"/>
  <c r="P13" i="54"/>
  <c r="P46" i="61"/>
  <c r="P17" i="61"/>
  <c r="S17" i="61"/>
  <c r="P34" i="54"/>
  <c r="P38" i="56"/>
  <c r="P42" i="61"/>
  <c r="P38" i="55"/>
  <c r="N23" i="58"/>
  <c r="N23" i="57"/>
  <c r="P23" i="57"/>
  <c r="S41" i="61"/>
  <c r="N54" i="61"/>
  <c r="P54" i="61"/>
  <c r="S54" i="61"/>
  <c r="S23" i="61"/>
  <c r="S36" i="61"/>
  <c r="P21" i="60"/>
  <c r="N13" i="59"/>
  <c r="L13" i="60"/>
  <c r="N13" i="60"/>
  <c r="S13" i="60"/>
  <c r="P13" i="57"/>
  <c r="N13" i="58"/>
  <c r="S13" i="58"/>
  <c r="N13" i="57"/>
  <c r="N47" i="57"/>
  <c r="N47" i="58"/>
  <c r="S47" i="58"/>
  <c r="N53" i="58"/>
  <c r="N53" i="57"/>
  <c r="P22" i="57"/>
  <c r="N22" i="57"/>
  <c r="S22" i="57"/>
  <c r="N22" i="58"/>
  <c r="S22" i="58"/>
  <c r="N51" i="57"/>
  <c r="S51" i="57"/>
  <c r="P51" i="57"/>
  <c r="N51" i="58"/>
  <c r="N44" i="57"/>
  <c r="S44" i="57"/>
  <c r="N44" i="58"/>
  <c r="P44" i="57"/>
  <c r="N39" i="57"/>
  <c r="N39" i="58"/>
  <c r="S39" i="58"/>
  <c r="N12" i="58"/>
  <c r="N12" i="57"/>
  <c r="S12" i="57"/>
  <c r="N19" i="57"/>
  <c r="S19" i="57"/>
  <c r="N19" i="58"/>
  <c r="S19" i="58"/>
  <c r="N26" i="56"/>
  <c r="P26" i="56"/>
  <c r="N52" i="56"/>
  <c r="P52" i="56"/>
  <c r="P25" i="56"/>
  <c r="N25" i="56"/>
  <c r="N43" i="56"/>
  <c r="P43" i="56"/>
  <c r="P19" i="56"/>
  <c r="N19" i="56"/>
  <c r="P42" i="55"/>
  <c r="N42" i="55"/>
  <c r="P11" i="55"/>
  <c r="N11" i="55"/>
  <c r="P27" i="55"/>
  <c r="N27" i="55"/>
  <c r="P17" i="54"/>
  <c r="P20" i="53"/>
  <c r="O23" i="53"/>
  <c r="O23" i="52"/>
  <c r="S23" i="52" s="1"/>
  <c r="O35" i="52"/>
  <c r="S35" i="52"/>
  <c r="O35" i="53"/>
  <c r="S35" i="53"/>
  <c r="O66" i="52"/>
  <c r="S66" i="52"/>
  <c r="O66" i="53"/>
  <c r="S66" i="53"/>
  <c r="O24" i="53"/>
  <c r="S24" i="53"/>
  <c r="O24" i="52"/>
  <c r="S24" i="52" s="1"/>
  <c r="O65" i="53"/>
  <c r="S65" i="53" s="1"/>
  <c r="O65" i="52"/>
  <c r="S65" i="52" s="1"/>
  <c r="O12" i="52"/>
  <c r="S12" i="52" s="1"/>
  <c r="O12" i="53"/>
  <c r="O25" i="53"/>
  <c r="S25" i="53"/>
  <c r="O25" i="52"/>
  <c r="S25" i="52"/>
  <c r="O40" i="53"/>
  <c r="S40" i="53" s="1"/>
  <c r="O40" i="52"/>
  <c r="O14" i="52"/>
  <c r="S14" i="52"/>
  <c r="O14" i="53"/>
  <c r="S14" i="53"/>
  <c r="O68" i="53"/>
  <c r="S68" i="53"/>
  <c r="O68" i="52"/>
  <c r="S68" i="52"/>
  <c r="O67" i="52"/>
  <c r="S67" i="52"/>
  <c r="O67" i="53"/>
  <c r="S67" i="53"/>
  <c r="O11" i="52"/>
  <c r="O11" i="53"/>
  <c r="O31" i="53"/>
  <c r="S31" i="53"/>
  <c r="O31" i="52"/>
  <c r="S31" i="52"/>
  <c r="O28" i="53"/>
  <c r="S28" i="53"/>
  <c r="O28" i="52"/>
  <c r="P24" i="53"/>
  <c r="P52" i="54"/>
  <c r="P45" i="55"/>
  <c r="P46" i="60"/>
  <c r="P56" i="55"/>
  <c r="P54" i="53"/>
  <c r="P33" i="55"/>
  <c r="P20" i="54"/>
  <c r="P15" i="59"/>
  <c r="P27" i="54"/>
  <c r="P19" i="60"/>
  <c r="S19" i="60"/>
  <c r="P36" i="56"/>
  <c r="S36" i="56"/>
  <c r="P35" i="53"/>
  <c r="P29" i="54"/>
  <c r="S29" i="54"/>
  <c r="P51" i="54"/>
  <c r="P53" i="61"/>
  <c r="P15" i="54"/>
  <c r="S15" i="54"/>
  <c r="P54" i="59"/>
  <c r="S54" i="59"/>
  <c r="P41" i="60"/>
  <c r="P53" i="53"/>
  <c r="P18" i="60"/>
  <c r="P34" i="61"/>
  <c r="S25" i="55"/>
  <c r="S28" i="52"/>
  <c r="S9" i="54"/>
  <c r="N11" i="57"/>
  <c r="L11" i="58"/>
  <c r="N11" i="58"/>
  <c r="S11" i="58"/>
  <c r="S40" i="61"/>
  <c r="S20" i="61"/>
  <c r="S35" i="61"/>
  <c r="N37" i="60"/>
  <c r="P37" i="60"/>
  <c r="P55" i="60"/>
  <c r="S53" i="59"/>
  <c r="P27" i="59"/>
  <c r="S27" i="59"/>
  <c r="N24" i="58"/>
  <c r="N24" i="57"/>
  <c r="P24" i="57"/>
  <c r="N40" i="58"/>
  <c r="S40" i="58"/>
  <c r="N40" i="57"/>
  <c r="S40" i="57"/>
  <c r="N54" i="57"/>
  <c r="N54" i="58"/>
  <c r="S54" i="58"/>
  <c r="N15" i="57"/>
  <c r="S15" i="57"/>
  <c r="N15" i="58"/>
  <c r="N35" i="58"/>
  <c r="S35" i="58"/>
  <c r="N35" i="57"/>
  <c r="S35" i="57"/>
  <c r="N28" i="57"/>
  <c r="S28" i="57"/>
  <c r="N28" i="58"/>
  <c r="S28" i="58"/>
  <c r="N26" i="58"/>
  <c r="S26" i="58"/>
  <c r="N26" i="57"/>
  <c r="N34" i="57"/>
  <c r="N34" i="58"/>
  <c r="N36" i="58"/>
  <c r="S36" i="58"/>
  <c r="N36" i="57"/>
  <c r="S36" i="57"/>
  <c r="N33" i="57"/>
  <c r="S33" i="57"/>
  <c r="N33" i="58"/>
  <c r="P56" i="56"/>
  <c r="S56" i="56"/>
  <c r="N56" i="56"/>
  <c r="N20" i="56"/>
  <c r="S20" i="56"/>
  <c r="P20" i="56"/>
  <c r="P28" i="56"/>
  <c r="N28" i="56"/>
  <c r="N46" i="56"/>
  <c r="S46" i="56"/>
  <c r="P46" i="56"/>
  <c r="P51" i="55"/>
  <c r="N51" i="55"/>
  <c r="N12" i="55"/>
  <c r="P12" i="55"/>
  <c r="N43" i="55"/>
  <c r="P43" i="55"/>
  <c r="L9" i="56"/>
  <c r="N9" i="56"/>
  <c r="S9" i="56"/>
  <c r="N9" i="55"/>
  <c r="N35" i="55"/>
  <c r="P35" i="55"/>
  <c r="N18" i="55"/>
  <c r="P18" i="55"/>
  <c r="L8" i="55"/>
  <c r="N8" i="55"/>
  <c r="S8" i="55"/>
  <c r="N8" i="54"/>
  <c r="S17" i="54"/>
  <c r="S45" i="54"/>
  <c r="P39" i="54"/>
  <c r="N55" i="53"/>
  <c r="S55" i="53"/>
  <c r="S9" i="53"/>
  <c r="S30" i="53"/>
  <c r="O33" i="53"/>
  <c r="S33" i="53" s="1"/>
  <c r="O33" i="52"/>
  <c r="O37" i="53"/>
  <c r="O37" i="52"/>
  <c r="S37" i="52" s="1"/>
  <c r="O16" i="52"/>
  <c r="O16" i="53"/>
  <c r="O21" i="53"/>
  <c r="O21" i="52"/>
  <c r="O53" i="53"/>
  <c r="S53" i="53" s="1"/>
  <c r="O53" i="52"/>
  <c r="S53" i="52" s="1"/>
  <c r="O59" i="52"/>
  <c r="S59" i="52" s="1"/>
  <c r="O59" i="53"/>
  <c r="S59" i="53" s="1"/>
  <c r="O58" i="52"/>
  <c r="S58" i="52" s="1"/>
  <c r="O58" i="53"/>
  <c r="S58" i="53" s="1"/>
  <c r="O15" i="52"/>
  <c r="S15" i="52" s="1"/>
  <c r="O15" i="53"/>
  <c r="S15" i="53" s="1"/>
  <c r="O54" i="52"/>
  <c r="S54" i="52" s="1"/>
  <c r="O54" i="53"/>
  <c r="S54" i="53" s="1"/>
  <c r="O18" i="52"/>
  <c r="S18" i="52" s="1"/>
  <c r="O18" i="53"/>
  <c r="S18" i="53" s="1"/>
  <c r="O36" i="52"/>
  <c r="S36" i="52" s="1"/>
  <c r="O36" i="53"/>
  <c r="S36" i="53" s="1"/>
  <c r="O41" i="53"/>
  <c r="S41" i="53" s="1"/>
  <c r="T2" i="53" s="1"/>
  <c r="O41" i="52"/>
  <c r="S41" i="52"/>
  <c r="O39" i="53"/>
  <c r="S39" i="53"/>
  <c r="O39" i="52"/>
  <c r="S39" i="52"/>
  <c r="O38" i="52"/>
  <c r="S38" i="52"/>
  <c r="P26" i="55"/>
  <c r="P39" i="57"/>
  <c r="P29" i="57"/>
  <c r="P16" i="59"/>
  <c r="S16" i="59"/>
  <c r="P34" i="55"/>
  <c r="P41" i="57"/>
  <c r="P23" i="56"/>
  <c r="P41" i="55"/>
  <c r="P44" i="54"/>
  <c r="P45" i="60"/>
  <c r="S45" i="60"/>
  <c r="P33" i="59"/>
  <c r="S33" i="59"/>
  <c r="P32" i="56"/>
  <c r="P39" i="55"/>
  <c r="P56" i="60"/>
  <c r="P31" i="54"/>
  <c r="P50" i="61"/>
  <c r="S16" i="58"/>
  <c r="P32" i="53"/>
  <c r="S32" i="53"/>
  <c r="P13" i="59"/>
  <c r="P32" i="59"/>
  <c r="P21" i="54"/>
  <c r="S21" i="54"/>
  <c r="S51" i="58"/>
  <c r="S39" i="57"/>
  <c r="S11" i="56"/>
  <c r="S15" i="59"/>
  <c r="S56" i="55"/>
  <c r="S47" i="57"/>
  <c r="S16" i="53"/>
  <c r="S11" i="57"/>
  <c r="N42" i="58"/>
  <c r="S42" i="58"/>
  <c r="N42" i="57"/>
  <c r="S42" i="57"/>
  <c r="N19" i="61"/>
  <c r="S19" i="61"/>
  <c r="N29" i="61"/>
  <c r="S31" i="61"/>
  <c r="N24" i="61"/>
  <c r="P24" i="61"/>
  <c r="N33" i="61"/>
  <c r="S33" i="61"/>
  <c r="P37" i="61"/>
  <c r="N14" i="60"/>
  <c r="L14" i="61"/>
  <c r="N14" i="61"/>
  <c r="N15" i="60"/>
  <c r="S37" i="59"/>
  <c r="P34" i="59"/>
  <c r="N38" i="58"/>
  <c r="S38" i="58"/>
  <c r="N38" i="57"/>
  <c r="S38" i="57"/>
  <c r="N50" i="57"/>
  <c r="S50" i="57"/>
  <c r="N50" i="58"/>
  <c r="S50" i="58"/>
  <c r="N55" i="57"/>
  <c r="S55" i="57"/>
  <c r="N55" i="58"/>
  <c r="S55" i="58"/>
  <c r="N43" i="57"/>
  <c r="S43" i="57"/>
  <c r="N43" i="58"/>
  <c r="S43" i="58"/>
  <c r="N37" i="57"/>
  <c r="S37" i="57"/>
  <c r="N37" i="58"/>
  <c r="N56" i="58"/>
  <c r="N56" i="57"/>
  <c r="S56" i="57"/>
  <c r="N46" i="58"/>
  <c r="N46" i="57"/>
  <c r="N25" i="57"/>
  <c r="N25" i="58"/>
  <c r="S25" i="58"/>
  <c r="N21" i="57"/>
  <c r="S21" i="57"/>
  <c r="N21" i="58"/>
  <c r="S21" i="58"/>
  <c r="N18" i="57"/>
  <c r="S18" i="57"/>
  <c r="N18" i="58"/>
  <c r="S18" i="58"/>
  <c r="N48" i="56"/>
  <c r="N10" i="56"/>
  <c r="L10" i="57"/>
  <c r="N10" i="57"/>
  <c r="S10" i="57"/>
  <c r="P16" i="56"/>
  <c r="N16" i="56"/>
  <c r="S16" i="56"/>
  <c r="N42" i="56"/>
  <c r="P42" i="56"/>
  <c r="N47" i="55"/>
  <c r="S47" i="55"/>
  <c r="P47" i="55"/>
  <c r="N21" i="55"/>
  <c r="P21" i="55"/>
  <c r="S50" i="54"/>
  <c r="S11" i="54"/>
  <c r="N19" i="54"/>
  <c r="P19" i="54"/>
  <c r="P14" i="54"/>
  <c r="S12" i="53"/>
  <c r="S37" i="53"/>
  <c r="S23" i="53"/>
  <c r="S44" i="53"/>
  <c r="O43" i="53"/>
  <c r="O43" i="52"/>
  <c r="S43" i="52" s="1"/>
  <c r="O69" i="53"/>
  <c r="S69" i="53" s="1"/>
  <c r="O69" i="52"/>
  <c r="S69" i="52" s="1"/>
  <c r="O8" i="52"/>
  <c r="S8" i="52" s="1"/>
  <c r="O8" i="53"/>
  <c r="S8" i="53" s="1"/>
  <c r="O27" i="53"/>
  <c r="S27" i="53" s="1"/>
  <c r="O27" i="52"/>
  <c r="S27" i="52" s="1"/>
  <c r="O45" i="52"/>
  <c r="S45" i="52" s="1"/>
  <c r="O45" i="53"/>
  <c r="S45" i="53" s="1"/>
  <c r="O63" i="52"/>
  <c r="S63" i="52" s="1"/>
  <c r="O63" i="53"/>
  <c r="S63" i="53" s="1"/>
  <c r="O17" i="53"/>
  <c r="S17" i="53" s="1"/>
  <c r="O17" i="52"/>
  <c r="O20" i="52"/>
  <c r="O20" i="53"/>
  <c r="O48" i="53"/>
  <c r="S48" i="53"/>
  <c r="O48" i="52"/>
  <c r="S48" i="52"/>
  <c r="O49" i="53"/>
  <c r="S49" i="53"/>
  <c r="O49" i="52"/>
  <c r="S49" i="52"/>
  <c r="N32" i="57"/>
  <c r="P28" i="59"/>
  <c r="P46" i="55"/>
  <c r="S46" i="55"/>
  <c r="P27" i="57"/>
  <c r="S27" i="57"/>
  <c r="P34" i="57"/>
  <c r="P28" i="53"/>
  <c r="P44" i="60"/>
  <c r="S44" i="60"/>
  <c r="P54" i="54"/>
  <c r="P52" i="61"/>
  <c r="S52" i="61"/>
  <c r="P22" i="55"/>
  <c r="P53" i="57"/>
  <c r="P29" i="61"/>
  <c r="P47" i="59"/>
  <c r="S47" i="59"/>
  <c r="P54" i="56"/>
  <c r="P28" i="54"/>
  <c r="S28" i="54"/>
  <c r="P22" i="60"/>
  <c r="S22" i="60"/>
  <c r="P28" i="57"/>
  <c r="P8" i="54"/>
  <c r="P18" i="59"/>
  <c r="S18" i="59"/>
  <c r="N37" i="56"/>
  <c r="P32" i="54"/>
  <c r="P52" i="59"/>
  <c r="S52" i="59"/>
  <c r="I10" i="56"/>
  <c r="Q10" i="57"/>
  <c r="I11" i="57"/>
  <c r="Q11" i="58"/>
  <c r="G37" i="52"/>
  <c r="I37" i="52"/>
  <c r="Q8" i="55"/>
  <c r="I8" i="54"/>
  <c r="Q14" i="61"/>
  <c r="I14" i="60"/>
  <c r="I6" i="52"/>
  <c r="Q6" i="53"/>
  <c r="I12" i="58"/>
  <c r="Q12" i="59"/>
  <c r="S12" i="59"/>
  <c r="Q7" i="54"/>
  <c r="S7" i="54"/>
  <c r="I7" i="53"/>
  <c r="S14" i="61"/>
  <c r="S13" i="57"/>
  <c r="S25" i="56"/>
  <c r="S40" i="52"/>
  <c r="S29" i="61"/>
  <c r="S7" i="53"/>
  <c r="S20" i="54"/>
  <c r="S54" i="54"/>
  <c r="P21" i="52"/>
  <c r="N21" i="52"/>
  <c r="S21" i="52"/>
  <c r="P22" i="52"/>
  <c r="N22" i="52"/>
  <c r="L6" i="53"/>
  <c r="N6" i="53"/>
  <c r="S6" i="53"/>
  <c r="P6" i="52"/>
  <c r="P29" i="52"/>
  <c r="N29" i="52"/>
  <c r="S29" i="52"/>
  <c r="N29" i="53"/>
  <c r="S29" i="53"/>
  <c r="P20" i="52"/>
  <c r="N20" i="52"/>
  <c r="P11" i="52"/>
  <c r="N11" i="52"/>
  <c r="S11" i="52"/>
  <c r="N17" i="55"/>
  <c r="P17" i="55"/>
  <c r="N17" i="56"/>
  <c r="P48" i="57"/>
  <c r="N48" i="58"/>
  <c r="S48" i="58"/>
  <c r="N48" i="57"/>
  <c r="S43" i="53"/>
  <c r="S19" i="54"/>
  <c r="S18" i="61"/>
  <c r="N48" i="60"/>
  <c r="N48" i="61"/>
  <c r="N50" i="61"/>
  <c r="N50" i="60"/>
  <c r="N41" i="59"/>
  <c r="N41" i="60"/>
  <c r="S41" i="60"/>
  <c r="N43" i="59"/>
  <c r="N43" i="60"/>
  <c r="P43" i="59"/>
  <c r="N48" i="59"/>
  <c r="S48" i="59"/>
  <c r="P48" i="59"/>
  <c r="N40" i="55"/>
  <c r="N40" i="56"/>
  <c r="P40" i="55"/>
  <c r="S7" i="52"/>
  <c r="P38" i="61"/>
  <c r="N38" i="61"/>
  <c r="S26" i="60"/>
  <c r="N44" i="56"/>
  <c r="P44" i="56"/>
  <c r="N42" i="54"/>
  <c r="P42" i="54"/>
  <c r="N52" i="53"/>
  <c r="S52" i="53"/>
  <c r="P52" i="53"/>
  <c r="N13" i="53"/>
  <c r="N13" i="54"/>
  <c r="S13" i="54"/>
  <c r="P13" i="53"/>
  <c r="N56" i="53"/>
  <c r="N56" i="54"/>
  <c r="P56" i="53"/>
  <c r="N21" i="53"/>
  <c r="S21" i="53"/>
  <c r="O56" i="53"/>
  <c r="O56" i="52"/>
  <c r="S56" i="52" s="1"/>
  <c r="S68" i="59"/>
  <c r="S59" i="59"/>
  <c r="S61" i="59"/>
  <c r="S65" i="59"/>
  <c r="P51" i="59"/>
  <c r="P36" i="59"/>
  <c r="P24" i="59"/>
  <c r="P39" i="59"/>
  <c r="P19" i="59"/>
  <c r="S19" i="59"/>
  <c r="P29" i="59"/>
  <c r="P44" i="59"/>
  <c r="S44" i="59"/>
  <c r="P26" i="59"/>
  <c r="S26" i="59"/>
  <c r="S67" i="59"/>
  <c r="S51" i="59"/>
  <c r="P40" i="59"/>
  <c r="S40" i="59"/>
  <c r="P25" i="59"/>
  <c r="P38" i="59"/>
  <c r="P21" i="59"/>
  <c r="P20" i="59"/>
  <c r="P45" i="59"/>
  <c r="S45" i="59"/>
  <c r="P49" i="59"/>
  <c r="S57" i="59"/>
  <c r="P46" i="59"/>
  <c r="P56" i="59"/>
  <c r="S56" i="59"/>
  <c r="P41" i="59"/>
  <c r="P23" i="59"/>
  <c r="S23" i="59"/>
  <c r="P22" i="59"/>
  <c r="S22" i="59"/>
  <c r="S58" i="59"/>
  <c r="S66" i="59"/>
  <c r="S36" i="59"/>
  <c r="S63" i="59"/>
  <c r="P42" i="59"/>
  <c r="S42" i="59"/>
  <c r="P50" i="59"/>
  <c r="S61" i="60"/>
  <c r="S68" i="60"/>
  <c r="P15" i="60"/>
  <c r="S15" i="60"/>
  <c r="P40" i="60"/>
  <c r="P17" i="60"/>
  <c r="S17" i="60"/>
  <c r="P16" i="60"/>
  <c r="S16" i="60"/>
  <c r="P24" i="60"/>
  <c r="P27" i="60"/>
  <c r="S27" i="60"/>
  <c r="P28" i="60"/>
  <c r="S65" i="60"/>
  <c r="P35" i="60"/>
  <c r="P51" i="60"/>
  <c r="P25" i="60"/>
  <c r="S49" i="60"/>
  <c r="S31" i="60"/>
  <c r="S40" i="60"/>
  <c r="P26" i="60"/>
  <c r="P23" i="60"/>
  <c r="S23" i="60"/>
  <c r="P52" i="60"/>
  <c r="S52" i="60"/>
  <c r="P34" i="60"/>
  <c r="S34" i="60"/>
  <c r="P29" i="60"/>
  <c r="P54" i="60"/>
  <c r="S54" i="60"/>
  <c r="P39" i="60"/>
  <c r="P33" i="60"/>
  <c r="S33" i="60"/>
  <c r="P20" i="60"/>
  <c r="S20" i="60"/>
  <c r="P48" i="60"/>
  <c r="P36" i="60"/>
  <c r="S36" i="60"/>
  <c r="P30" i="60"/>
  <c r="P50" i="60"/>
  <c r="P53" i="60"/>
  <c r="S53" i="60"/>
  <c r="S64" i="60"/>
  <c r="S38" i="60"/>
  <c r="S67" i="60"/>
  <c r="S34" i="52"/>
  <c r="N16" i="61"/>
  <c r="S16" i="61"/>
  <c r="N31" i="54"/>
  <c r="N31" i="55"/>
  <c r="N32" i="54"/>
  <c r="S32" i="54"/>
  <c r="N32" i="55"/>
  <c r="N10" i="54"/>
  <c r="N10" i="55"/>
  <c r="O66" i="56"/>
  <c r="S66" i="56"/>
  <c r="O66" i="55"/>
  <c r="S66" i="55"/>
  <c r="N18" i="56"/>
  <c r="P18" i="56"/>
  <c r="N56" i="61"/>
  <c r="S56" i="61"/>
  <c r="P56" i="61"/>
  <c r="N21" i="61"/>
  <c r="P21" i="61"/>
  <c r="N23" i="56"/>
  <c r="P23" i="55"/>
  <c r="N53" i="54"/>
  <c r="S53" i="54"/>
  <c r="N53" i="55"/>
  <c r="N51" i="53"/>
  <c r="S51" i="53"/>
  <c r="N51" i="54"/>
  <c r="N22" i="53"/>
  <c r="S22" i="53"/>
  <c r="N11" i="53"/>
  <c r="S11" i="53"/>
  <c r="O24" i="58"/>
  <c r="S24" i="58" s="1"/>
  <c r="O24" i="59"/>
  <c r="S24" i="59" s="1"/>
  <c r="O29" i="58"/>
  <c r="S29" i="58" s="1"/>
  <c r="O29" i="59"/>
  <c r="S29" i="59" s="1"/>
  <c r="O30" i="61"/>
  <c r="S30" i="61"/>
  <c r="O30" i="60"/>
  <c r="S30" i="60"/>
  <c r="N47" i="60"/>
  <c r="S47" i="60"/>
  <c r="N47" i="61"/>
  <c r="S47" i="61"/>
  <c r="N32" i="59"/>
  <c r="S32" i="59"/>
  <c r="N32" i="60"/>
  <c r="N14" i="54"/>
  <c r="N14" i="55"/>
  <c r="N34" i="53"/>
  <c r="S34" i="53"/>
  <c r="N34" i="54"/>
  <c r="S34" i="54"/>
  <c r="P29" i="58"/>
  <c r="N29" i="59"/>
  <c r="N32" i="58"/>
  <c r="P17" i="58"/>
  <c r="N17" i="58"/>
  <c r="S17" i="58"/>
  <c r="N17" i="59"/>
  <c r="S17" i="59"/>
  <c r="N42" i="60"/>
  <c r="S42" i="60"/>
  <c r="N39" i="59"/>
  <c r="S39" i="59"/>
  <c r="N39" i="60"/>
  <c r="N49" i="55"/>
  <c r="N49" i="56"/>
  <c r="N52" i="54"/>
  <c r="S52" i="54"/>
  <c r="N39" i="54"/>
  <c r="S39" i="54"/>
  <c r="N20" i="53"/>
  <c r="S20" i="53"/>
  <c r="N46" i="52"/>
  <c r="P46" i="52"/>
  <c r="N33" i="52"/>
  <c r="P33" i="52"/>
  <c r="P16" i="52"/>
  <c r="N16" i="52"/>
  <c r="S16" i="52"/>
  <c r="N17" i="52"/>
  <c r="S17" i="52"/>
  <c r="O60" i="57"/>
  <c r="S60" i="57"/>
  <c r="O60" i="58"/>
  <c r="S60" i="58"/>
  <c r="O28" i="60"/>
  <c r="S28" i="60"/>
  <c r="O28" i="59"/>
  <c r="S28" i="59"/>
  <c r="O42" i="54"/>
  <c r="O42" i="55"/>
  <c r="S42" i="55" s="1"/>
  <c r="O46" i="59"/>
  <c r="S46" i="59" s="1"/>
  <c r="O56" i="58"/>
  <c r="S56" i="58" s="1"/>
  <c r="O32" i="61"/>
  <c r="S32" i="61" s="1"/>
  <c r="O32" i="60"/>
  <c r="O37" i="60"/>
  <c r="S37" i="60"/>
  <c r="O37" i="61"/>
  <c r="S37" i="61"/>
  <c r="O16" i="57"/>
  <c r="S16" i="57"/>
  <c r="L55" i="61"/>
  <c r="O63" i="56"/>
  <c r="S63" i="56"/>
  <c r="O63" i="55"/>
  <c r="S63" i="55"/>
  <c r="O68" i="54"/>
  <c r="S68" i="54"/>
  <c r="O43" i="60"/>
  <c r="O43" i="59"/>
  <c r="O59" i="61"/>
  <c r="S59" i="61"/>
  <c r="O59" i="60"/>
  <c r="S59" i="60"/>
  <c r="O45" i="55"/>
  <c r="S45" i="55"/>
  <c r="O32" i="56"/>
  <c r="S32" i="56"/>
  <c r="O32" i="55"/>
  <c r="O31" i="58"/>
  <c r="S31" i="58" s="1"/>
  <c r="O31" i="57"/>
  <c r="S31" i="57" s="1"/>
  <c r="O34" i="57"/>
  <c r="S34" i="57" s="1"/>
  <c r="O34" i="58"/>
  <c r="S34" i="58" s="1"/>
  <c r="O49" i="59"/>
  <c r="S49" i="59"/>
  <c r="O53" i="57"/>
  <c r="S53" i="57" s="1"/>
  <c r="O53" i="58"/>
  <c r="S53" i="58"/>
  <c r="O25" i="60"/>
  <c r="S25" i="60" s="1"/>
  <c r="O25" i="59"/>
  <c r="S25" i="59" s="1"/>
  <c r="L6" i="1"/>
  <c r="N6" i="52"/>
  <c r="S6" i="52"/>
  <c r="T2" i="52" s="1"/>
  <c r="M37" i="55"/>
  <c r="O37" i="55" s="1"/>
  <c r="S37" i="55" s="1"/>
  <c r="O37" i="56"/>
  <c r="S37" i="56" s="1"/>
  <c r="M12" i="55"/>
  <c r="O12" i="55" s="1"/>
  <c r="S12" i="55" s="1"/>
  <c r="M21" i="55"/>
  <c r="O21" i="56" s="1"/>
  <c r="S21" i="56" s="1"/>
  <c r="M28" i="55"/>
  <c r="M15" i="55"/>
  <c r="M68" i="55"/>
  <c r="O68" i="56"/>
  <c r="S68" i="56" s="1"/>
  <c r="M51" i="55"/>
  <c r="M33" i="55"/>
  <c r="O33" i="56" s="1"/>
  <c r="S33" i="56" s="1"/>
  <c r="M27" i="55"/>
  <c r="M55" i="55"/>
  <c r="O55" i="56"/>
  <c r="S55" i="56"/>
  <c r="M31" i="55"/>
  <c r="M17" i="55"/>
  <c r="M26" i="55"/>
  <c r="O26" i="56" s="1"/>
  <c r="M39" i="55"/>
  <c r="O39" i="56" s="1"/>
  <c r="S39" i="56" s="1"/>
  <c r="M59" i="55"/>
  <c r="M52" i="55"/>
  <c r="M43" i="55"/>
  <c r="O43" i="56" s="1"/>
  <c r="S43" i="56" s="1"/>
  <c r="M30" i="55"/>
  <c r="O30" i="56" s="1"/>
  <c r="S30" i="56" s="1"/>
  <c r="M58" i="55"/>
  <c r="M65" i="55"/>
  <c r="M57" i="55"/>
  <c r="O57" i="56" s="1"/>
  <c r="S57" i="56" s="1"/>
  <c r="M22" i="55"/>
  <c r="O22" i="56" s="1"/>
  <c r="S22" i="56" s="1"/>
  <c r="M34" i="55"/>
  <c r="M54" i="55"/>
  <c r="M53" i="55"/>
  <c r="M69" i="55"/>
  <c r="O69" i="55" s="1"/>
  <c r="S69" i="55" s="1"/>
  <c r="M24" i="55"/>
  <c r="M44" i="55"/>
  <c r="M67" i="55"/>
  <c r="M9" i="55"/>
  <c r="O9" i="55" s="1"/>
  <c r="S9" i="55" s="1"/>
  <c r="M38" i="55"/>
  <c r="M18" i="55"/>
  <c r="M50" i="55"/>
  <c r="O50" i="56"/>
  <c r="S50" i="56"/>
  <c r="M23" i="55"/>
  <c r="M61" i="55"/>
  <c r="M8" i="55"/>
  <c r="M40" i="55"/>
  <c r="O40" i="55" s="1"/>
  <c r="M29" i="55"/>
  <c r="M41" i="55"/>
  <c r="M62" i="55"/>
  <c r="M60" i="55"/>
  <c r="M35" i="55"/>
  <c r="O35" i="56" s="1"/>
  <c r="M14" i="55"/>
  <c r="M49" i="55"/>
  <c r="M42" i="55"/>
  <c r="O42" i="56"/>
  <c r="S42" i="56" s="1"/>
  <c r="M48" i="55"/>
  <c r="M10" i="55"/>
  <c r="O37" i="58"/>
  <c r="S37" i="58" s="1"/>
  <c r="O55" i="55"/>
  <c r="S55" i="55"/>
  <c r="O60" i="56"/>
  <c r="S60" i="56"/>
  <c r="O60" i="55"/>
  <c r="S60" i="55"/>
  <c r="O57" i="55"/>
  <c r="S57" i="55" s="1"/>
  <c r="O43" i="55"/>
  <c r="S43" i="55"/>
  <c r="S26" i="56"/>
  <c r="O26" i="55"/>
  <c r="S26" i="55" s="1"/>
  <c r="O15" i="56"/>
  <c r="S15" i="56"/>
  <c r="O15" i="55"/>
  <c r="S15" i="55" s="1"/>
  <c r="O50" i="55"/>
  <c r="S50" i="55"/>
  <c r="S33" i="52"/>
  <c r="S39" i="60"/>
  <c r="S42" i="54"/>
  <c r="S43" i="59"/>
  <c r="S50" i="60"/>
  <c r="S20" i="52"/>
  <c r="S22" i="52"/>
  <c r="O69" i="56"/>
  <c r="S69" i="56"/>
  <c r="O22" i="55"/>
  <c r="S22" i="55"/>
  <c r="O30" i="55"/>
  <c r="S30" i="55"/>
  <c r="O39" i="55"/>
  <c r="S39" i="55"/>
  <c r="O62" i="56"/>
  <c r="S62" i="56" s="1"/>
  <c r="O62" i="55"/>
  <c r="S62" i="55"/>
  <c r="O44" i="55"/>
  <c r="S44" i="55" s="1"/>
  <c r="O44" i="56"/>
  <c r="O54" i="55"/>
  <c r="S54" i="55"/>
  <c r="O54" i="56"/>
  <c r="S54" i="56" s="1"/>
  <c r="O65" i="55"/>
  <c r="S65" i="55"/>
  <c r="O65" i="56"/>
  <c r="S65" i="56" s="1"/>
  <c r="O52" i="56"/>
  <c r="S52" i="56"/>
  <c r="O52" i="55"/>
  <c r="S52" i="55" s="1"/>
  <c r="O17" i="56"/>
  <c r="O17" i="55"/>
  <c r="S17" i="55"/>
  <c r="O33" i="55"/>
  <c r="S33" i="55"/>
  <c r="O28" i="55"/>
  <c r="S28" i="55"/>
  <c r="O28" i="56"/>
  <c r="S28" i="56"/>
  <c r="P55" i="61"/>
  <c r="N55" i="61"/>
  <c r="S56" i="53"/>
  <c r="S38" i="61"/>
  <c r="O48" i="56"/>
  <c r="S48" i="56" s="1"/>
  <c r="O48" i="55"/>
  <c r="S48" i="55"/>
  <c r="O35" i="55"/>
  <c r="S35" i="55" s="1"/>
  <c r="S35" i="56"/>
  <c r="O12" i="56"/>
  <c r="S12" i="56"/>
  <c r="O49" i="55"/>
  <c r="S49" i="55" s="1"/>
  <c r="O49" i="56"/>
  <c r="O10" i="56"/>
  <c r="S10" i="56" s="1"/>
  <c r="O10" i="55"/>
  <c r="S10" i="55"/>
  <c r="O14" i="56"/>
  <c r="S14" i="56" s="1"/>
  <c r="O14" i="55"/>
  <c r="S14" i="55"/>
  <c r="O41" i="55"/>
  <c r="S41" i="55" s="1"/>
  <c r="O41" i="56"/>
  <c r="S41" i="56"/>
  <c r="O61" i="56"/>
  <c r="S61" i="56" s="1"/>
  <c r="O61" i="55"/>
  <c r="S61" i="55"/>
  <c r="O38" i="55"/>
  <c r="S38" i="55" s="1"/>
  <c r="O38" i="56"/>
  <c r="S38" i="56"/>
  <c r="O24" i="56"/>
  <c r="S24" i="56" s="1"/>
  <c r="O24" i="55"/>
  <c r="S24" i="55"/>
  <c r="O34" i="56"/>
  <c r="S34" i="56" s="1"/>
  <c r="O34" i="55"/>
  <c r="S34" i="55"/>
  <c r="O58" i="56"/>
  <c r="S58" i="56" s="1"/>
  <c r="O58" i="55"/>
  <c r="S58" i="55"/>
  <c r="O59" i="56"/>
  <c r="S59" i="56" s="1"/>
  <c r="O59" i="55"/>
  <c r="S59" i="55"/>
  <c r="O31" i="55"/>
  <c r="S31" i="55" s="1"/>
  <c r="O31" i="56"/>
  <c r="S31" i="56"/>
  <c r="O51" i="55"/>
  <c r="S51" i="55" s="1"/>
  <c r="O51" i="56"/>
  <c r="S51" i="56"/>
  <c r="O68" i="55"/>
  <c r="S68" i="55"/>
  <c r="S46" i="52"/>
  <c r="S49" i="56"/>
  <c r="S32" i="60"/>
  <c r="S32" i="55"/>
  <c r="S44" i="56"/>
  <c r="S41" i="59"/>
  <c r="S17" i="56"/>
  <c r="S40" i="55"/>
  <c r="S43" i="60"/>
  <c r="S48" i="60"/>
  <c r="T40" i="53"/>
  <c r="T15" i="53"/>
  <c r="T19" i="53"/>
  <c r="T9" i="53"/>
  <c r="T45" i="53"/>
  <c r="T30" i="53"/>
  <c r="T63" i="53"/>
  <c r="T17" i="53"/>
  <c r="T68" i="53"/>
  <c r="T67" i="53"/>
  <c r="S55" i="61"/>
  <c r="T21" i="53"/>
  <c r="T2" i="54"/>
  <c r="T42" i="54" s="1"/>
  <c r="T2" i="61"/>
  <c r="T25" i="61" s="1"/>
  <c r="T64" i="52"/>
  <c r="T44" i="52"/>
  <c r="D3" i="50"/>
  <c r="T13" i="52"/>
  <c r="T49" i="52"/>
  <c r="T48" i="52"/>
  <c r="T39" i="52"/>
  <c r="T68" i="52"/>
  <c r="T52" i="52"/>
  <c r="T30" i="52"/>
  <c r="T66" i="52"/>
  <c r="T36" i="52"/>
  <c r="T6" i="52"/>
  <c r="T17" i="52"/>
  <c r="T29" i="52"/>
  <c r="T46" i="52"/>
  <c r="T34" i="52" l="1"/>
  <c r="T48" i="53"/>
  <c r="T62" i="53"/>
  <c r="T38" i="53"/>
  <c r="T24" i="53"/>
  <c r="T44" i="53"/>
  <c r="T53" i="53"/>
  <c r="T35" i="53"/>
  <c r="T39" i="53"/>
  <c r="T23" i="53"/>
  <c r="T28" i="53"/>
  <c r="T43" i="53"/>
  <c r="T22" i="53"/>
  <c r="T56" i="53"/>
  <c r="T16" i="53"/>
  <c r="T42" i="53"/>
  <c r="T7" i="53"/>
  <c r="T25" i="53"/>
  <c r="T26" i="53"/>
  <c r="T32" i="53"/>
  <c r="T18" i="53"/>
  <c r="T8" i="53"/>
  <c r="T69" i="53"/>
  <c r="T46" i="53"/>
  <c r="T51" i="53"/>
  <c r="T13" i="53"/>
  <c r="T34" i="53"/>
  <c r="T29" i="53"/>
  <c r="T11" i="53"/>
  <c r="T6" i="53"/>
  <c r="T14" i="53"/>
  <c r="T64" i="53"/>
  <c r="T59" i="53"/>
  <c r="T36" i="53"/>
  <c r="T55" i="53"/>
  <c r="D4" i="50"/>
  <c r="T61" i="53"/>
  <c r="T50" i="53"/>
  <c r="T47" i="53"/>
  <c r="T52" i="53"/>
  <c r="T47" i="61"/>
  <c r="T37" i="61"/>
  <c r="T30" i="61"/>
  <c r="T39" i="61"/>
  <c r="D12" i="50"/>
  <c r="T31" i="61"/>
  <c r="T22" i="61"/>
  <c r="T60" i="61"/>
  <c r="T68" i="61"/>
  <c r="T69" i="61"/>
  <c r="T27" i="61"/>
  <c r="T41" i="61"/>
  <c r="T43" i="61"/>
  <c r="T53" i="61"/>
  <c r="T52" i="54"/>
  <c r="T56" i="54"/>
  <c r="T53" i="54"/>
  <c r="T21" i="54"/>
  <c r="T28" i="54"/>
  <c r="T27" i="54"/>
  <c r="T38" i="54"/>
  <c r="T40" i="54"/>
  <c r="D5" i="50"/>
  <c r="T45" i="54"/>
  <c r="T54" i="54"/>
  <c r="T48" i="54"/>
  <c r="T33" i="54"/>
  <c r="T8" i="54"/>
  <c r="T47" i="54"/>
  <c r="T16" i="54"/>
  <c r="O29" i="56"/>
  <c r="S29" i="56" s="1"/>
  <c r="O29" i="55"/>
  <c r="S29" i="55" s="1"/>
  <c r="O23" i="55"/>
  <c r="S23" i="55" s="1"/>
  <c r="O23" i="56"/>
  <c r="S23" i="56" s="1"/>
  <c r="O18" i="56"/>
  <c r="S18" i="56" s="1"/>
  <c r="O18" i="55"/>
  <c r="S18" i="55" s="1"/>
  <c r="T20" i="52"/>
  <c r="T28" i="52"/>
  <c r="T8" i="52"/>
  <c r="T5" i="52"/>
  <c r="T62" i="52"/>
  <c r="T47" i="52"/>
  <c r="T51" i="52"/>
  <c r="T55" i="52"/>
  <c r="T61" i="52"/>
  <c r="T18" i="52"/>
  <c r="T23" i="52"/>
  <c r="T57" i="52"/>
  <c r="T19" i="52"/>
  <c r="T37" i="52"/>
  <c r="T21" i="52"/>
  <c r="T65" i="52"/>
  <c r="T45" i="52"/>
  <c r="T69" i="52"/>
  <c r="T10" i="52"/>
  <c r="T42" i="52"/>
  <c r="T15" i="52"/>
  <c r="T54" i="52"/>
  <c r="T26" i="52"/>
  <c r="T25" i="52"/>
  <c r="T63" i="52"/>
  <c r="T67" i="52"/>
  <c r="T50" i="52"/>
  <c r="T31" i="52"/>
  <c r="T12" i="52"/>
  <c r="T56" i="52"/>
  <c r="T16" i="52"/>
  <c r="T2" i="60"/>
  <c r="T55" i="61"/>
  <c r="T18" i="61"/>
  <c r="T21" i="61"/>
  <c r="T49" i="61"/>
  <c r="T19" i="61"/>
  <c r="T14" i="61"/>
  <c r="T62" i="61"/>
  <c r="T67" i="61"/>
  <c r="T14" i="54"/>
  <c r="T19" i="54"/>
  <c r="T30" i="54"/>
  <c r="T58" i="54"/>
  <c r="T43" i="54"/>
  <c r="T17" i="54"/>
  <c r="T18" i="54"/>
  <c r="T22" i="54"/>
  <c r="T38" i="61"/>
  <c r="T44" i="61"/>
  <c r="T48" i="61"/>
  <c r="T59" i="61"/>
  <c r="T46" i="61"/>
  <c r="T23" i="61"/>
  <c r="T15" i="61"/>
  <c r="T40" i="61"/>
  <c r="T61" i="61"/>
  <c r="T35" i="61"/>
  <c r="T20" i="61"/>
  <c r="T54" i="61"/>
  <c r="T28" i="61"/>
  <c r="T65" i="61"/>
  <c r="T22" i="52"/>
  <c r="T39" i="54"/>
  <c r="T13" i="54"/>
  <c r="T68" i="54"/>
  <c r="T20" i="54"/>
  <c r="T35" i="54"/>
  <c r="T26" i="54"/>
  <c r="T41" i="54"/>
  <c r="T11" i="54"/>
  <c r="T46" i="54"/>
  <c r="T9" i="54"/>
  <c r="T55" i="54"/>
  <c r="T49" i="54"/>
  <c r="T57" i="54"/>
  <c r="T69" i="54"/>
  <c r="T36" i="54"/>
  <c r="T62" i="54"/>
  <c r="T11" i="52"/>
  <c r="T40" i="52"/>
  <c r="T38" i="52"/>
  <c r="T58" i="52"/>
  <c r="T9" i="52"/>
  <c r="T43" i="52"/>
  <c r="T41" i="52"/>
  <c r="T53" i="52"/>
  <c r="T37" i="53"/>
  <c r="T49" i="53"/>
  <c r="T31" i="53"/>
  <c r="T60" i="53"/>
  <c r="T12" i="53"/>
  <c r="T32" i="61"/>
  <c r="T36" i="61"/>
  <c r="T17" i="61"/>
  <c r="T66" i="61"/>
  <c r="T33" i="61"/>
  <c r="T45" i="61"/>
  <c r="T58" i="61"/>
  <c r="T10" i="54"/>
  <c r="T31" i="54"/>
  <c r="T37" i="54"/>
  <c r="T7" i="54"/>
  <c r="T44" i="54"/>
  <c r="T63" i="54"/>
  <c r="T65" i="54"/>
  <c r="T15" i="54"/>
  <c r="F3" i="50"/>
  <c r="L3" i="50"/>
  <c r="M3" i="50" s="1"/>
  <c r="T16" i="61"/>
  <c r="T56" i="61"/>
  <c r="T50" i="61"/>
  <c r="T26" i="61"/>
  <c r="T57" i="61"/>
  <c r="T63" i="61"/>
  <c r="T24" i="61"/>
  <c r="T29" i="61"/>
  <c r="T51" i="61"/>
  <c r="T52" i="61"/>
  <c r="T42" i="61"/>
  <c r="T64" i="61"/>
  <c r="T34" i="61"/>
  <c r="T34" i="54"/>
  <c r="T51" i="54"/>
  <c r="T32" i="54"/>
  <c r="T12" i="54"/>
  <c r="T29" i="54"/>
  <c r="T66" i="54"/>
  <c r="T60" i="54"/>
  <c r="T59" i="54"/>
  <c r="T24" i="54"/>
  <c r="T50" i="54"/>
  <c r="T25" i="54"/>
  <c r="T64" i="54"/>
  <c r="T61" i="54"/>
  <c r="T23" i="54"/>
  <c r="T67" i="54"/>
  <c r="T33" i="52"/>
  <c r="T7" i="52"/>
  <c r="T32" i="52"/>
  <c r="T59" i="52"/>
  <c r="T35" i="52"/>
  <c r="T60" i="52"/>
  <c r="T14" i="52"/>
  <c r="T27" i="52"/>
  <c r="T24" i="52"/>
  <c r="T20" i="53"/>
  <c r="T54" i="53"/>
  <c r="T66" i="53"/>
  <c r="T33" i="53"/>
  <c r="T10" i="53"/>
  <c r="T57" i="53"/>
  <c r="O21" i="55"/>
  <c r="S21" i="55" s="1"/>
  <c r="T2" i="59"/>
  <c r="O27" i="55"/>
  <c r="S27" i="55" s="1"/>
  <c r="O27" i="56"/>
  <c r="S27" i="56" s="1"/>
  <c r="T27" i="53"/>
  <c r="T58" i="53"/>
  <c r="T65" i="53"/>
  <c r="T2" i="58"/>
  <c r="T41" i="53"/>
  <c r="O67" i="55"/>
  <c r="S67" i="55" s="1"/>
  <c r="O67" i="56"/>
  <c r="S67" i="56" s="1"/>
  <c r="O53" i="56"/>
  <c r="S53" i="56" s="1"/>
  <c r="O53" i="55"/>
  <c r="S53" i="55" s="1"/>
  <c r="O40" i="56"/>
  <c r="S40" i="56" s="1"/>
  <c r="T2" i="57"/>
  <c r="T24" i="57" s="1"/>
  <c r="T59" i="58" l="1"/>
  <c r="T26" i="58"/>
  <c r="T19" i="58"/>
  <c r="T58" i="58"/>
  <c r="T51" i="58"/>
  <c r="T27" i="58"/>
  <c r="T49" i="58"/>
  <c r="T43" i="58"/>
  <c r="T21" i="58"/>
  <c r="T46" i="58"/>
  <c r="T38" i="58"/>
  <c r="T39" i="58"/>
  <c r="T40" i="58"/>
  <c r="T36" i="58"/>
  <c r="T52" i="58"/>
  <c r="D9" i="50"/>
  <c r="T35" i="58"/>
  <c r="T55" i="58"/>
  <c r="T15" i="58"/>
  <c r="T17" i="58"/>
  <c r="T53" i="58"/>
  <c r="T48" i="58"/>
  <c r="T68" i="58"/>
  <c r="T67" i="58"/>
  <c r="T14" i="58"/>
  <c r="T66" i="58"/>
  <c r="T47" i="58"/>
  <c r="T50" i="58"/>
  <c r="T30" i="58"/>
  <c r="T25" i="58"/>
  <c r="T32" i="58"/>
  <c r="T29" i="58"/>
  <c r="T24" i="58"/>
  <c r="T61" i="58"/>
  <c r="T41" i="58"/>
  <c r="T22" i="58"/>
  <c r="T16" i="58"/>
  <c r="T11" i="58"/>
  <c r="T31" i="58"/>
  <c r="T20" i="58"/>
  <c r="T54" i="58"/>
  <c r="T42" i="58"/>
  <c r="T12" i="58"/>
  <c r="T33" i="58"/>
  <c r="T34" i="58"/>
  <c r="T62" i="58"/>
  <c r="T64" i="58"/>
  <c r="T18" i="58"/>
  <c r="T69" i="58"/>
  <c r="T45" i="58"/>
  <c r="T56" i="58"/>
  <c r="T28" i="58"/>
  <c r="T23" i="58"/>
  <c r="T63" i="58"/>
  <c r="T65" i="58"/>
  <c r="T13" i="58"/>
  <c r="T57" i="57"/>
  <c r="S70" i="61"/>
  <c r="F4" i="50"/>
  <c r="O4" i="50"/>
  <c r="P4" i="50" s="1"/>
  <c r="L4" i="50"/>
  <c r="M4" i="50" s="1"/>
  <c r="L5" i="50"/>
  <c r="M5" i="50" s="1"/>
  <c r="O5" i="50"/>
  <c r="P5" i="50" s="1"/>
  <c r="T34" i="57"/>
  <c r="T15" i="59"/>
  <c r="T30" i="59"/>
  <c r="T52" i="59"/>
  <c r="T31" i="59"/>
  <c r="T68" i="59"/>
  <c r="T60" i="59"/>
  <c r="T25" i="59"/>
  <c r="T45" i="59"/>
  <c r="T63" i="59"/>
  <c r="T51" i="59"/>
  <c r="T36" i="59"/>
  <c r="T62" i="59"/>
  <c r="T39" i="59"/>
  <c r="T33" i="59"/>
  <c r="T14" i="59"/>
  <c r="T53" i="59"/>
  <c r="T22" i="59"/>
  <c r="T56" i="59"/>
  <c r="T50" i="59"/>
  <c r="T66" i="59"/>
  <c r="T59" i="59"/>
  <c r="T55" i="59"/>
  <c r="T16" i="59"/>
  <c r="T69" i="59"/>
  <c r="T18" i="59"/>
  <c r="T27" i="59"/>
  <c r="T34" i="59"/>
  <c r="T17" i="59"/>
  <c r="T40" i="59"/>
  <c r="T21" i="59"/>
  <c r="T49" i="59"/>
  <c r="T48" i="59"/>
  <c r="T67" i="59"/>
  <c r="T65" i="59"/>
  <c r="T28" i="59"/>
  <c r="T19" i="59"/>
  <c r="T13" i="59"/>
  <c r="T57" i="59"/>
  <c r="T23" i="59"/>
  <c r="T42" i="59"/>
  <c r="T35" i="59"/>
  <c r="T46" i="59"/>
  <c r="D10" i="50"/>
  <c r="T54" i="59"/>
  <c r="T37" i="59"/>
  <c r="T64" i="59"/>
  <c r="T47" i="59"/>
  <c r="T12" i="59"/>
  <c r="T58" i="59"/>
  <c r="T38" i="59"/>
  <c r="T29" i="59"/>
  <c r="T26" i="59"/>
  <c r="T44" i="59"/>
  <c r="T32" i="59"/>
  <c r="T24" i="59"/>
  <c r="T61" i="59"/>
  <c r="T20" i="59"/>
  <c r="T43" i="59"/>
  <c r="T41" i="59"/>
  <c r="T37" i="58"/>
  <c r="R5" i="50"/>
  <c r="S5" i="50" s="1"/>
  <c r="F5" i="50"/>
  <c r="T66" i="57"/>
  <c r="T58" i="57"/>
  <c r="T25" i="57"/>
  <c r="T61" i="57"/>
  <c r="T45" i="60"/>
  <c r="T55" i="60"/>
  <c r="T22" i="60"/>
  <c r="T52" i="60"/>
  <c r="T41" i="60"/>
  <c r="T19" i="60"/>
  <c r="T46" i="60"/>
  <c r="T14" i="60"/>
  <c r="T65" i="60"/>
  <c r="T64" i="60"/>
  <c r="T21" i="60"/>
  <c r="T53" i="60"/>
  <c r="T66" i="60"/>
  <c r="T62" i="60"/>
  <c r="T18" i="60"/>
  <c r="T28" i="60"/>
  <c r="T27" i="60"/>
  <c r="T68" i="60"/>
  <c r="T34" i="60"/>
  <c r="T59" i="60"/>
  <c r="T60" i="60"/>
  <c r="T20" i="60"/>
  <c r="T15" i="60"/>
  <c r="T48" i="60"/>
  <c r="T39" i="60"/>
  <c r="T32" i="60"/>
  <c r="D11" i="50"/>
  <c r="T33" i="60"/>
  <c r="T24" i="60"/>
  <c r="T31" i="60"/>
  <c r="T54" i="60"/>
  <c r="T40" i="60"/>
  <c r="T63" i="60"/>
  <c r="T13" i="60"/>
  <c r="T17" i="60"/>
  <c r="T58" i="60"/>
  <c r="T36" i="60"/>
  <c r="T49" i="60"/>
  <c r="T26" i="60"/>
  <c r="T25" i="60"/>
  <c r="T61" i="60"/>
  <c r="T29" i="60"/>
  <c r="T38" i="60"/>
  <c r="T16" i="60"/>
  <c r="T47" i="60"/>
  <c r="T51" i="60"/>
  <c r="T43" i="60"/>
  <c r="T69" i="60"/>
  <c r="T44" i="60"/>
  <c r="T42" i="60"/>
  <c r="T23" i="60"/>
  <c r="T67" i="60"/>
  <c r="T56" i="60"/>
  <c r="T37" i="60"/>
  <c r="T35" i="60"/>
  <c r="T57" i="60"/>
  <c r="T30" i="60"/>
  <c r="T50" i="60"/>
  <c r="S70" i="52"/>
  <c r="S70" i="53"/>
  <c r="T2" i="56"/>
  <c r="T29" i="56" s="1"/>
  <c r="T22" i="57"/>
  <c r="T35" i="57"/>
  <c r="T38" i="57"/>
  <c r="T28" i="57"/>
  <c r="T42" i="57"/>
  <c r="T15" i="57"/>
  <c r="T55" i="57"/>
  <c r="T39" i="57"/>
  <c r="T33" i="57"/>
  <c r="T49" i="57"/>
  <c r="T11" i="57"/>
  <c r="T30" i="57"/>
  <c r="T56" i="57"/>
  <c r="T14" i="57"/>
  <c r="T43" i="57"/>
  <c r="T47" i="57"/>
  <c r="T13" i="57"/>
  <c r="T16" i="57"/>
  <c r="T48" i="57"/>
  <c r="T29" i="57"/>
  <c r="T36" i="57"/>
  <c r="T50" i="57"/>
  <c r="T19" i="57"/>
  <c r="T23" i="57"/>
  <c r="T40" i="57"/>
  <c r="T37" i="57"/>
  <c r="T10" i="57"/>
  <c r="T31" i="57"/>
  <c r="T17" i="57"/>
  <c r="T26" i="57"/>
  <c r="T41" i="57"/>
  <c r="D8" i="50"/>
  <c r="T21" i="57"/>
  <c r="T60" i="57"/>
  <c r="T63" i="57"/>
  <c r="T44" i="57"/>
  <c r="T18" i="57"/>
  <c r="T65" i="57"/>
  <c r="T54" i="57"/>
  <c r="T45" i="57"/>
  <c r="T67" i="57"/>
  <c r="T46" i="57"/>
  <c r="T20" i="57"/>
  <c r="T51" i="57"/>
  <c r="T32" i="57"/>
  <c r="T27" i="57"/>
  <c r="T62" i="57"/>
  <c r="T12" i="57"/>
  <c r="T52" i="57"/>
  <c r="T69" i="57"/>
  <c r="T44" i="58"/>
  <c r="T68" i="57"/>
  <c r="T60" i="58"/>
  <c r="T59" i="57"/>
  <c r="S70" i="54"/>
  <c r="T53" i="57"/>
  <c r="T57" i="58"/>
  <c r="T64" i="57"/>
  <c r="T2" i="55"/>
  <c r="T23" i="55" s="1"/>
  <c r="O12" i="50"/>
  <c r="P12" i="50" s="1"/>
  <c r="G12" i="50" s="1"/>
  <c r="F12" i="50"/>
  <c r="T18" i="55" l="1"/>
  <c r="T67" i="55"/>
  <c r="T67" i="56"/>
  <c r="T29" i="55"/>
  <c r="T27" i="56"/>
  <c r="T40" i="56"/>
  <c r="T53" i="56"/>
  <c r="R9" i="50"/>
  <c r="S9" i="50" s="1"/>
  <c r="R10" i="50"/>
  <c r="S10" i="50" s="1"/>
  <c r="F9" i="50"/>
  <c r="T22" i="55"/>
  <c r="T60" i="55"/>
  <c r="T12" i="55"/>
  <c r="T13" i="55"/>
  <c r="T8" i="55"/>
  <c r="T47" i="55"/>
  <c r="T66" i="55"/>
  <c r="T45" i="55"/>
  <c r="T62" i="55"/>
  <c r="T15" i="55"/>
  <c r="T64" i="55"/>
  <c r="T19" i="55"/>
  <c r="T25" i="55"/>
  <c r="T16" i="55"/>
  <c r="T9" i="55"/>
  <c r="T17" i="55"/>
  <c r="T51" i="55"/>
  <c r="T46" i="55"/>
  <c r="T42" i="55"/>
  <c r="T10" i="55"/>
  <c r="T24" i="55"/>
  <c r="T14" i="55"/>
  <c r="T11" i="55"/>
  <c r="T56" i="55"/>
  <c r="T57" i="55"/>
  <c r="T39" i="55"/>
  <c r="T69" i="55"/>
  <c r="T32" i="55"/>
  <c r="T20" i="55"/>
  <c r="T63" i="55"/>
  <c r="T50" i="55"/>
  <c r="T28" i="55"/>
  <c r="T65" i="55"/>
  <c r="T49" i="55"/>
  <c r="T31" i="55"/>
  <c r="T54" i="55"/>
  <c r="T59" i="55"/>
  <c r="T26" i="55"/>
  <c r="D6" i="50"/>
  <c r="T36" i="55"/>
  <c r="T37" i="55"/>
  <c r="T61" i="55"/>
  <c r="T34" i="55"/>
  <c r="T68" i="55"/>
  <c r="T35" i="55"/>
  <c r="T30" i="55"/>
  <c r="T44" i="55"/>
  <c r="T40" i="55"/>
  <c r="T38" i="55"/>
  <c r="T33" i="55"/>
  <c r="T48" i="55"/>
  <c r="T52" i="55"/>
  <c r="T55" i="55"/>
  <c r="T58" i="55"/>
  <c r="T43" i="55"/>
  <c r="T41" i="55"/>
  <c r="F8" i="50"/>
  <c r="O9" i="50"/>
  <c r="P9" i="50" s="1"/>
  <c r="O8" i="50"/>
  <c r="P8" i="50" s="1"/>
  <c r="G8" i="50" s="1"/>
  <c r="O10" i="50"/>
  <c r="P10" i="50" s="1"/>
  <c r="L11" i="50"/>
  <c r="M11" i="50" s="1"/>
  <c r="G11" i="50" s="1"/>
  <c r="L12" i="50"/>
  <c r="M12" i="50" s="1"/>
  <c r="F11" i="50"/>
  <c r="T23" i="56"/>
  <c r="T21" i="55"/>
  <c r="T45" i="56"/>
  <c r="T46" i="56"/>
  <c r="T64" i="56"/>
  <c r="T66" i="56"/>
  <c r="T49" i="56"/>
  <c r="T30" i="56"/>
  <c r="T39" i="56"/>
  <c r="T38" i="56"/>
  <c r="T20" i="56"/>
  <c r="T16" i="56"/>
  <c r="D7" i="50"/>
  <c r="T50" i="56"/>
  <c r="T63" i="56"/>
  <c r="T32" i="56"/>
  <c r="T41" i="56"/>
  <c r="T33" i="56"/>
  <c r="T44" i="56"/>
  <c r="T25" i="56"/>
  <c r="T9" i="56"/>
  <c r="T37" i="56"/>
  <c r="T35" i="56"/>
  <c r="T60" i="56"/>
  <c r="T48" i="56"/>
  <c r="T11" i="56"/>
  <c r="T62" i="56"/>
  <c r="T57" i="56"/>
  <c r="T56" i="56"/>
  <c r="T19" i="56"/>
  <c r="T55" i="56"/>
  <c r="T26" i="56"/>
  <c r="T42" i="56"/>
  <c r="T21" i="56"/>
  <c r="T34" i="56"/>
  <c r="T54" i="56"/>
  <c r="T36" i="56"/>
  <c r="T13" i="56"/>
  <c r="T22" i="56"/>
  <c r="T15" i="56"/>
  <c r="T24" i="56"/>
  <c r="T10" i="56"/>
  <c r="T47" i="56"/>
  <c r="T43" i="56"/>
  <c r="T52" i="56"/>
  <c r="T69" i="56"/>
  <c r="T28" i="56"/>
  <c r="T31" i="56"/>
  <c r="T65" i="56"/>
  <c r="T58" i="56"/>
  <c r="T68" i="56"/>
  <c r="T51" i="56"/>
  <c r="T14" i="56"/>
  <c r="T17" i="56"/>
  <c r="T61" i="56"/>
  <c r="T59" i="56"/>
  <c r="T12" i="56"/>
  <c r="S70" i="60"/>
  <c r="S70" i="59"/>
  <c r="T18" i="56"/>
  <c r="S70" i="58"/>
  <c r="S70" i="57"/>
  <c r="T53" i="55"/>
  <c r="U10" i="50"/>
  <c r="V10" i="50" s="1"/>
  <c r="G10" i="50" s="1"/>
  <c r="F10" i="50"/>
  <c r="T27" i="55"/>
  <c r="S70" i="56" l="1"/>
  <c r="L9" i="50"/>
  <c r="M9" i="50" s="1"/>
  <c r="L8" i="50"/>
  <c r="M8" i="50" s="1"/>
  <c r="F7" i="50"/>
  <c r="L7" i="50"/>
  <c r="M7" i="50" s="1"/>
  <c r="G7" i="50" s="1"/>
  <c r="L10" i="50"/>
  <c r="M10" i="50" s="1"/>
  <c r="U6" i="50"/>
  <c r="V6" i="50" s="1"/>
  <c r="G6" i="50" s="1"/>
  <c r="F6" i="50"/>
  <c r="O6" i="50"/>
  <c r="P6" i="50" s="1"/>
  <c r="G4" i="50" s="1"/>
  <c r="R6" i="50"/>
  <c r="S6" i="50" s="1"/>
  <c r="G5" i="50" s="1"/>
  <c r="L6" i="50"/>
  <c r="M6" i="50" s="1"/>
  <c r="G3" i="50" s="1"/>
  <c r="G9" i="50"/>
  <c r="S70" i="55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<sst xmlns="http://schemas.openxmlformats.org/spreadsheetml/2006/main" count="416" uniqueCount="61">
  <si>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</si>
  <si>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</si>
  <si>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</si>
  <si>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</si>
  <si>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</si>
  <si>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</si>
  <si>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</si>
  <si>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</si>
  <si>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</si>
  <si>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</si>
  <si>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</si>
  <si>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</si>
  <si>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</si>
  <si>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</si>
  <si>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</si>
  <si>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</si>
  <si>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</si>
  <si>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</si>
  <si>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</si>
  <si>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</si>
  <si>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</si>
  <si>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</si>
  <si>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</si>
  <si>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</si>
  <si>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</si>
  <si>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</si>
  <si>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</si>
  <si>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</si>
  <si>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</si>
  <si>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</si>
  <si>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</si>
  <si>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</si>
  <si>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</si>
  <si>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</si>
  <si>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</si>
  <si>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</si>
  <si>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</si>
  <si>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</si>
  <si>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</si>
  <si>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</si>
  <si>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</si>
  <si>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</si>
  <si>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</si>
  <si>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</si>
  <si>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</si>
  <si>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</si>
  <si>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</si>
  <si>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</si>
  <si>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</si>
  <si>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</si>
  <si>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</si>
  <si>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</si>
  <si>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</si>
  <si>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</si>
  <si>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</si>
  <si>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</si>
  <si>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</si>
  <si>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</si>
  <si>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</si>
  <si>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</si>
  <si>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metapartm.xls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</si>
</sst>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8" formatCode="0.000"/>
    <numFmt numFmtId="170" formatCode="0.0000000"/>
    <numFmt numFmtId="171" formatCode="0.0000"/>
    <numFmt numFmtId="173" formatCode="0.0"/>
    <numFmt numFmtId="174" formatCode="0.0%"/>
  </numFmts>
  <fonts count="8" x14ac:knownFonts="1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8" fontId="3" fillId="0" borderId="0" applyFont="0" applyAlignment="0"/>
    <xf numFmtId="3" fontId="3" fillId="0" borderId="0"/>
    <xf numFmtId="1" fontId="3" fillId="0" borderId="0"/>
    <xf numFmtId="174" fontId="3" fillId="0" borderId="0"/>
    <xf numFmtId="168" fontId="6" fillId="0" borderId="0"/>
  </cellStyleXfs>
  <cellXfs count="31">
    <xf numFmtId="0" fontId="0" fillId="0" borderId="0" xfId="0"/>
    <xf numFmtId="168" fontId="0" fillId="0" borderId="0" xfId="0" applyNumberFormat="1"/>
    <xf numFmtId="168" fontId="3" fillId="0" borderId="0" xfId="0" applyNumberFormat="1" applyFont="1"/>
    <xf numFmtId="168" fontId="4" fillId="0" borderId="0" xfId="0" applyNumberFormat="1" applyFont="1"/>
    <xf numFmtId="170" fontId="0" fillId="0" borderId="0" xfId="0" applyNumberFormat="1"/>
    <xf numFmtId="1" fontId="0" fillId="0" borderId="0" xfId="0" applyNumberFormat="1"/>
    <xf numFmtId="171" fontId="0" fillId="0" borderId="0" xfId="0" applyNumberFormat="1"/>
    <xf numFmtId="1" fontId="3" fillId="0" borderId="0" xfId="0" applyNumberFormat="1" applyFont="1"/>
    <xf numFmtId="168" fontId="1" fillId="0" borderId="0" xfId="0" applyNumberFormat="1" applyFont="1"/>
    <xf numFmtId="0" fontId="1" fillId="0" borderId="0" xfId="0" applyFont="1"/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 applyAlignment="1">
      <alignment vertical="top" wrapText="1"/>
    </xf>
    <xf numFmtId="168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73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8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3" fontId="0" fillId="0" borderId="0" xfId="0" applyNumberFormat="1" applyFont="1"/>
    <xf numFmtId="168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8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workbookViewId="0">
      <selection activeCell="O1" sqref="O1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51552</v>
      </c>
      <c r="C2" s="19">
        <v>22776</v>
      </c>
      <c r="D2" s="23">
        <v>5.3999999999999999E-2</v>
      </c>
      <c r="E2" s="23">
        <v>1</v>
      </c>
      <c r="F2" s="23">
        <v>0.71199999999999997</v>
      </c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0">
        <v>0.86599999999999999</v>
      </c>
      <c r="P2" s="24">
        <v>11298</v>
      </c>
      <c r="Q2" s="24">
        <v>8279</v>
      </c>
      <c r="R2" s="8">
        <v>0.28000000000000003</v>
      </c>
      <c r="S2" s="22">
        <f>4362+2192</f>
        <v>6554</v>
      </c>
      <c r="T2" s="19">
        <v>90004</v>
      </c>
      <c r="U2" s="19">
        <v>37583</v>
      </c>
      <c r="V2" s="23">
        <v>3.2000000000000001E-2</v>
      </c>
      <c r="W2" s="19">
        <v>2075</v>
      </c>
      <c r="X2" s="23">
        <v>0.81599999999999995</v>
      </c>
    </row>
    <row r="3" spans="1:24" x14ac:dyDescent="0.2">
      <c r="A3" s="18">
        <v>9</v>
      </c>
      <c r="B3" s="19">
        <v>53408</v>
      </c>
      <c r="C3" s="19">
        <v>23596</v>
      </c>
      <c r="D3" s="23">
        <v>5.1999999999999998E-2</v>
      </c>
      <c r="E3" s="23">
        <v>0.97599999999999998</v>
      </c>
      <c r="F3" s="23">
        <v>0.72299999999999998</v>
      </c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0">
        <v>1.54</v>
      </c>
      <c r="Q3" s="15"/>
      <c r="R3" s="15"/>
      <c r="T3" s="19">
        <v>91458</v>
      </c>
      <c r="U3" s="19">
        <v>38189</v>
      </c>
      <c r="V3" s="23">
        <v>3.2000000000000001E-2</v>
      </c>
      <c r="W3" s="19">
        <v>2032</v>
      </c>
      <c r="X3" s="23">
        <v>0.82099999999999995</v>
      </c>
    </row>
    <row r="4" spans="1:24" x14ac:dyDescent="0.2">
      <c r="A4" s="18">
        <v>10</v>
      </c>
      <c r="B4" s="19">
        <v>55331</v>
      </c>
      <c r="C4" s="19">
        <v>24446</v>
      </c>
      <c r="D4" s="23">
        <v>0.05</v>
      </c>
      <c r="E4" s="23">
        <v>0.97599999999999998</v>
      </c>
      <c r="F4" s="23">
        <v>0.73499999999999999</v>
      </c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0">
        <v>2.0630000000000002</v>
      </c>
      <c r="Q4" s="15"/>
      <c r="R4" s="15"/>
      <c r="T4" s="19">
        <v>92935</v>
      </c>
      <c r="U4" s="19">
        <v>38806</v>
      </c>
      <c r="V4" s="23">
        <v>3.1E-2</v>
      </c>
      <c r="W4" s="19">
        <v>1991</v>
      </c>
      <c r="X4" s="23">
        <v>0.82699999999999996</v>
      </c>
    </row>
    <row r="5" spans="1:24" x14ac:dyDescent="0.2">
      <c r="A5" s="18">
        <v>11</v>
      </c>
      <c r="B5" s="19">
        <v>57323</v>
      </c>
      <c r="C5" s="19">
        <v>25326</v>
      </c>
      <c r="D5" s="23">
        <v>4.8000000000000001E-2</v>
      </c>
      <c r="E5" s="23">
        <v>0.97599999999999998</v>
      </c>
      <c r="F5" s="23">
        <v>0.747</v>
      </c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0">
        <v>2.5329999999999999</v>
      </c>
      <c r="Q5" s="15"/>
      <c r="R5" s="15"/>
      <c r="T5" s="19">
        <v>94435</v>
      </c>
      <c r="U5" s="19">
        <v>39433</v>
      </c>
      <c r="V5" s="23">
        <v>3.1E-2</v>
      </c>
      <c r="W5" s="19">
        <v>1950</v>
      </c>
      <c r="X5" s="23">
        <v>0.83299999999999996</v>
      </c>
    </row>
    <row r="6" spans="1:24" x14ac:dyDescent="0.2">
      <c r="A6" s="18">
        <v>12</v>
      </c>
      <c r="B6" s="19">
        <v>64339</v>
      </c>
      <c r="C6" s="19">
        <v>28426</v>
      </c>
      <c r="D6" s="23">
        <v>4.2000000000000003E-2</v>
      </c>
      <c r="E6" s="23">
        <v>0.97599999999999998</v>
      </c>
      <c r="F6" s="23">
        <v>0.78800000000000003</v>
      </c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0">
        <v>3.2090000000000001</v>
      </c>
      <c r="Q6" s="15"/>
      <c r="R6" s="15"/>
      <c r="T6" s="19">
        <v>95960</v>
      </c>
      <c r="U6" s="19">
        <v>40070</v>
      </c>
      <c r="V6" s="23">
        <v>0.03</v>
      </c>
      <c r="W6" s="19">
        <v>1911</v>
      </c>
      <c r="X6" s="23">
        <v>0.83899999999999997</v>
      </c>
    </row>
    <row r="7" spans="1:24" x14ac:dyDescent="0.2">
      <c r="A7" s="18">
        <v>13</v>
      </c>
      <c r="B7" s="19">
        <v>66832</v>
      </c>
      <c r="C7" s="19">
        <v>29372</v>
      </c>
      <c r="D7" s="23">
        <v>4.1000000000000002E-2</v>
      </c>
      <c r="E7" s="23">
        <v>0.876</v>
      </c>
      <c r="F7" s="23">
        <v>0.79500000000000004</v>
      </c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0">
        <v>3.4049999999999998</v>
      </c>
      <c r="Q7" s="15"/>
      <c r="R7" s="15"/>
      <c r="T7" s="19">
        <v>97878</v>
      </c>
      <c r="U7" s="19">
        <v>40751</v>
      </c>
      <c r="V7" s="23">
        <v>0.03</v>
      </c>
      <c r="W7" s="19">
        <v>1896</v>
      </c>
      <c r="X7" s="23">
        <v>0.84299999999999997</v>
      </c>
    </row>
    <row r="8" spans="1:24" x14ac:dyDescent="0.2">
      <c r="A8" s="18">
        <v>14</v>
      </c>
      <c r="B8" s="19">
        <v>69422</v>
      </c>
      <c r="C8" s="19">
        <v>30349</v>
      </c>
      <c r="D8" s="23">
        <v>0.04</v>
      </c>
      <c r="E8" s="23">
        <v>0.876</v>
      </c>
      <c r="F8" s="23">
        <v>0.80100000000000005</v>
      </c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0">
        <v>3.2679999999999998</v>
      </c>
      <c r="Q8" s="15"/>
      <c r="R8" s="15"/>
      <c r="T8" s="19">
        <v>99834</v>
      </c>
      <c r="U8" s="19">
        <v>41445</v>
      </c>
      <c r="V8" s="23">
        <v>2.9000000000000001E-2</v>
      </c>
      <c r="W8" s="19">
        <v>1881</v>
      </c>
      <c r="X8" s="23">
        <v>0.84599999999999997</v>
      </c>
    </row>
    <row r="9" spans="1:24" x14ac:dyDescent="0.2">
      <c r="A9" s="18">
        <v>15</v>
      </c>
      <c r="B9" s="19">
        <v>72112</v>
      </c>
      <c r="C9" s="19">
        <v>31359</v>
      </c>
      <c r="D9" s="23">
        <v>3.9E-2</v>
      </c>
      <c r="E9" s="23">
        <v>0.876</v>
      </c>
      <c r="F9" s="23">
        <v>0.80800000000000005</v>
      </c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0">
        <v>3.0110000000000001</v>
      </c>
      <c r="Q9" s="15"/>
      <c r="R9" s="15"/>
      <c r="T9" s="19">
        <v>101829</v>
      </c>
      <c r="U9" s="19">
        <v>42150</v>
      </c>
      <c r="V9" s="23">
        <v>2.9000000000000001E-2</v>
      </c>
      <c r="W9" s="19">
        <v>1867</v>
      </c>
      <c r="X9" s="23">
        <v>0.85</v>
      </c>
    </row>
    <row r="10" spans="1:24" x14ac:dyDescent="0.2">
      <c r="A10" s="18">
        <v>16</v>
      </c>
      <c r="B10" s="19">
        <v>90835</v>
      </c>
      <c r="C10" s="19">
        <v>38349</v>
      </c>
      <c r="D10" s="23">
        <v>3.1E-2</v>
      </c>
      <c r="E10" s="23">
        <v>0.876</v>
      </c>
      <c r="F10" s="23">
        <v>0.85299999999999998</v>
      </c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0">
        <v>2.746</v>
      </c>
      <c r="Q10" s="15"/>
      <c r="R10" s="15"/>
      <c r="T10" s="19">
        <v>103863</v>
      </c>
      <c r="U10" s="19">
        <v>42867</v>
      </c>
      <c r="V10" s="23">
        <v>2.9000000000000001E-2</v>
      </c>
      <c r="W10" s="19">
        <v>1852</v>
      </c>
      <c r="X10" s="23">
        <v>0.85299999999999998</v>
      </c>
    </row>
    <row r="11" spans="1:24" x14ac:dyDescent="0.2">
      <c r="A11" s="18">
        <v>17</v>
      </c>
      <c r="B11" s="19">
        <v>92984</v>
      </c>
      <c r="C11" s="19">
        <v>39092</v>
      </c>
      <c r="D11" s="23">
        <v>3.1E-2</v>
      </c>
      <c r="E11" s="23">
        <v>0.66500000000000004</v>
      </c>
      <c r="F11" s="23">
        <v>0.85299999999999998</v>
      </c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0">
        <v>2.56</v>
      </c>
      <c r="Q11" s="15"/>
      <c r="R11" s="15"/>
      <c r="T11" s="19">
        <v>105777</v>
      </c>
      <c r="U11" s="19">
        <v>43512</v>
      </c>
      <c r="V11" s="23">
        <v>2.8000000000000001E-2</v>
      </c>
      <c r="W11" s="19">
        <v>1852</v>
      </c>
      <c r="X11" s="23">
        <v>0.85299999999999998</v>
      </c>
    </row>
    <row r="12" spans="1:24" x14ac:dyDescent="0.2">
      <c r="A12" s="18">
        <v>18</v>
      </c>
      <c r="B12" s="19">
        <v>107726</v>
      </c>
      <c r="C12" s="19">
        <v>44168</v>
      </c>
      <c r="D12" s="23">
        <v>2.8000000000000001E-2</v>
      </c>
      <c r="E12" s="23">
        <v>0.66500000000000004</v>
      </c>
      <c r="F12" s="23">
        <v>0.85299999999999998</v>
      </c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0">
        <v>2.4420000000000002</v>
      </c>
      <c r="Q12" s="15"/>
      <c r="R12" s="15"/>
      <c r="T12" s="19">
        <v>107726</v>
      </c>
      <c r="U12" s="19">
        <v>44168</v>
      </c>
      <c r="V12" s="23">
        <v>2.8000000000000001E-2</v>
      </c>
      <c r="W12" s="19">
        <v>1852</v>
      </c>
      <c r="X12" s="23">
        <v>0.85299999999999998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0">
        <v>2.0329999999999999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0">
        <v>2.0329999999999999</v>
      </c>
    </row>
    <row r="15" spans="1:24" ht="14.25" x14ac:dyDescent="0.2">
      <c r="B15" s="14"/>
      <c r="C15" s="14"/>
      <c r="D15" s="17"/>
      <c r="E15" s="17"/>
      <c r="F15" s="27"/>
      <c r="L15" s="9">
        <v>13</v>
      </c>
      <c r="M15" s="8">
        <f t="shared" si="0"/>
        <v>1.3785110448524549</v>
      </c>
      <c r="N15" s="22">
        <v>27</v>
      </c>
      <c r="O15" s="30">
        <v>2.0329999999999999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0">
        <v>2.0329999999999999</v>
      </c>
    </row>
    <row r="17" spans="2:15" ht="14.25" x14ac:dyDescent="0.2">
      <c r="B17" s="14"/>
      <c r="C17" s="14"/>
      <c r="D17" s="17"/>
      <c r="E17" s="17"/>
      <c r="F17" s="27" t="s">
        <v>60</v>
      </c>
      <c r="L17" s="9">
        <v>15</v>
      </c>
      <c r="M17" s="8">
        <f t="shared" si="0"/>
        <v>1.4482981664981105</v>
      </c>
      <c r="N17" s="22">
        <v>29</v>
      </c>
      <c r="O17" s="30">
        <v>2.0329999999999999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0">
        <v>1.675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0">
        <v>1.675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0">
        <v>1.675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0">
        <v>1.675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0">
        <v>1.675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0">
        <v>1.266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0">
        <v>1.266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0">
        <v>1.266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0">
        <v>1.266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0">
        <v>1.266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0">
        <v>1.131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0">
        <v>1.131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0">
        <v>1.131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0">
        <v>1.131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0">
        <v>1.131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0">
        <v>0.95899999999999996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0">
        <v>0.95899999999999996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0">
        <v>0.95899999999999996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0">
        <v>0.95899999999999996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0">
        <v>0.95899999999999996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0">
        <v>0.69399999999999995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0">
        <v>0.69399999999999995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0">
        <v>0.69399999999999995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0">
        <v>0.69399999999999995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0">
        <v>0.69399999999999995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0">
        <v>0.41499999999999998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0">
        <v>0.41499999999999998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0">
        <v>0.41499999999999998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0">
        <v>0.41499999999999998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0">
        <v>0.41499999999999998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0">
        <v>0.22800000000000001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0">
        <v>0.22800000000000001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0">
        <v>0.22800000000000001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0">
        <v>0.22800000000000001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0">
        <v>0.22800000000000001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0">
        <v>7.1999999999999995E-2</v>
      </c>
    </row>
    <row r="54" spans="12:15" x14ac:dyDescent="0.2">
      <c r="N54" s="22">
        <v>66</v>
      </c>
      <c r="O54" s="30">
        <v>7.1999999999999995E-2</v>
      </c>
    </row>
    <row r="55" spans="12:15" x14ac:dyDescent="0.2">
      <c r="N55" s="22">
        <v>67</v>
      </c>
      <c r="O55" s="30">
        <v>7.1999999999999995E-2</v>
      </c>
    </row>
    <row r="56" spans="12:15" x14ac:dyDescent="0.2">
      <c r="N56" s="22">
        <v>68</v>
      </c>
      <c r="O56" s="30">
        <v>7.1999999999999995E-2</v>
      </c>
    </row>
    <row r="57" spans="12:15" x14ac:dyDescent="0.2">
      <c r="N57" s="22">
        <v>69</v>
      </c>
      <c r="O57" s="30">
        <v>7.1999999999999995E-2</v>
      </c>
    </row>
    <row r="58" spans="12:15" x14ac:dyDescent="0.2">
      <c r="N58" s="22">
        <v>70</v>
      </c>
      <c r="O58" s="30">
        <v>7.1999999999999995E-2</v>
      </c>
    </row>
    <row r="59" spans="12:15" x14ac:dyDescent="0.2">
      <c r="N59" s="22">
        <v>71</v>
      </c>
      <c r="O59" s="30">
        <v>7.1999999999999995E-2</v>
      </c>
    </row>
    <row r="60" spans="12:15" x14ac:dyDescent="0.2">
      <c r="N60" s="22">
        <v>72</v>
      </c>
      <c r="O60" s="30">
        <v>7.1999999999999995E-2</v>
      </c>
    </row>
    <row r="61" spans="12:15" x14ac:dyDescent="0.2">
      <c r="N61" s="22">
        <v>73</v>
      </c>
      <c r="O61" s="30">
        <v>7.1999999999999995E-2</v>
      </c>
    </row>
    <row r="62" spans="12:15" x14ac:dyDescent="0.2">
      <c r="N62" s="22">
        <v>74</v>
      </c>
      <c r="O62" s="30">
        <v>7.1999999999999995E-2</v>
      </c>
    </row>
    <row r="63" spans="12:15" x14ac:dyDescent="0.2">
      <c r="N63" s="22">
        <v>75</v>
      </c>
      <c r="O63" s="30">
        <v>7.1999999999999995E-2</v>
      </c>
    </row>
    <row r="64" spans="12:15" x14ac:dyDescent="0.2">
      <c r="N64" s="22">
        <v>76</v>
      </c>
      <c r="O64" s="30">
        <v>7.1999999999999995E-2</v>
      </c>
    </row>
    <row r="65" spans="14:15" x14ac:dyDescent="0.2">
      <c r="N65" s="22">
        <v>77</v>
      </c>
      <c r="O65" s="30">
        <v>7.1999999999999995E-2</v>
      </c>
    </row>
    <row r="66" spans="14:15" x14ac:dyDescent="0.2">
      <c r="N66" s="22">
        <v>78</v>
      </c>
      <c r="O66" s="30">
        <v>7.1999999999999995E-2</v>
      </c>
    </row>
    <row r="67" spans="14:15" x14ac:dyDescent="0.2">
      <c r="N67" s="22">
        <v>79</v>
      </c>
      <c r="O67" s="30">
        <v>7.1999999999999995E-2</v>
      </c>
    </row>
    <row r="68" spans="14:15" x14ac:dyDescent="0.2">
      <c r="N68" s="22">
        <v>80</v>
      </c>
      <c r="O68" s="30">
        <v>7.1999999999999995E-2</v>
      </c>
    </row>
    <row r="69" spans="14:15" x14ac:dyDescent="0.2">
      <c r="N69" s="22">
        <v>81</v>
      </c>
      <c r="O69" s="30">
        <v>7.1999999999999995E-2</v>
      </c>
    </row>
    <row r="70" spans="14:15" x14ac:dyDescent="0.2">
      <c r="N70" s="22">
        <v>82</v>
      </c>
      <c r="O70" s="30">
        <v>7.1999999999999995E-2</v>
      </c>
    </row>
    <row r="71" spans="14:15" x14ac:dyDescent="0.2">
      <c r="N71" s="22">
        <v>83</v>
      </c>
      <c r="O71" s="30">
        <v>7.1999999999999995E-2</v>
      </c>
    </row>
    <row r="72" spans="14:15" x14ac:dyDescent="0.2">
      <c r="N72" s="22">
        <v>84</v>
      </c>
      <c r="O72" s="30">
        <v>7.1999999999999995E-2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72112</v>
      </c>
      <c r="D2" s="7">
        <f>Meta!C9</f>
        <v>31359</v>
      </c>
      <c r="E2" s="1">
        <f>Meta!D9</f>
        <v>3.9E-2</v>
      </c>
      <c r="F2" s="1">
        <f>Meta!F9</f>
        <v>0.80800000000000005</v>
      </c>
      <c r="G2" s="1">
        <f>Meta!I9</f>
        <v>1.8114695812355892</v>
      </c>
      <c r="H2" s="1">
        <f>Meta!E9</f>
        <v>0.876</v>
      </c>
      <c r="I2" s="13"/>
      <c r="J2" s="1">
        <f>Meta!X8</f>
        <v>0.84599999999999997</v>
      </c>
      <c r="K2" s="1">
        <f>Meta!D8</f>
        <v>0.04</v>
      </c>
      <c r="L2" s="28"/>
      <c r="N2" s="22">
        <f>Meta!T9</f>
        <v>101829</v>
      </c>
      <c r="O2" s="22">
        <f>Meta!U9</f>
        <v>42150</v>
      </c>
      <c r="P2" s="1">
        <f>Meta!V9</f>
        <v>2.9000000000000001E-2</v>
      </c>
      <c r="Q2" s="1">
        <f>Meta!X9</f>
        <v>0.85</v>
      </c>
      <c r="R2" s="22">
        <f>Meta!W9</f>
        <v>1867</v>
      </c>
      <c r="T2" s="12">
        <f>IRR(S5:S69)+1</f>
        <v>0.98383963104423322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3776.7707021408951</v>
      </c>
      <c r="D11" s="5">
        <f t="shared" ref="D11:D36" si="0">IF(A11&lt;startage,1,0)*(C11*(1-initialunempprob))+IF(A11=startage,1,0)*(C11*(1-unempprob))+IF(A11&gt;startage,1,0)*(C11*(1-unempprob)+unempprob*300*52)</f>
        <v>3625.699874055259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277.36604036522732</v>
      </c>
      <c r="G11" s="5">
        <f t="shared" ref="G11:G56" si="3">D11-F11</f>
        <v>3348.3338336900315</v>
      </c>
      <c r="H11" s="22">
        <f>0.1*Grade14!H11</f>
        <v>1651.0791109341999</v>
      </c>
      <c r="I11" s="5">
        <f t="shared" ref="I11:I36" si="4">G11+IF(A11&lt;startage,1,0)*(H11*(1-initialunempprob))+IF(A11&gt;=startage,1,0)*(H11*(1-unempprob))</f>
        <v>4933.3697801868639</v>
      </c>
      <c r="J11" s="25">
        <f t="shared" ref="J11:J56" si="5">(F11-(IF(A11&gt;startage,1,0)*(unempprob*300*52)))/(IF(A11&lt;startage,1,0)*((C11+H11)*(1-initialunempprob))+IF(A11&gt;=startage,1,0)*((C11+H11)*(1-unempprob)))</f>
        <v>5.3229726072706492E-2</v>
      </c>
      <c r="L11" s="22">
        <f>0.1*Grade14!L11</f>
        <v>7463.1185326691593</v>
      </c>
      <c r="M11" s="5">
        <f>scrimecost*Meta!O8</f>
        <v>6101.3559999999998</v>
      </c>
      <c r="N11" s="5">
        <f>L11-Grade14!L11</f>
        <v>-67168.066794022423</v>
      </c>
      <c r="O11" s="5"/>
      <c r="P11" s="22"/>
      <c r="Q11" s="22">
        <f>0.05*feel*Grade14!G11</f>
        <v>381.06724112467043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-75828.134035147086</v>
      </c>
      <c r="T11" s="22">
        <f t="shared" ref="T11:T42" si="7">S11/sreturn^(A11-startage+1)</f>
        <v>-75828.134035147086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39808.562477109313</v>
      </c>
      <c r="D12" s="5">
        <f t="shared" si="0"/>
        <v>38256.028540502048</v>
      </c>
      <c r="E12" s="5">
        <f t="shared" si="1"/>
        <v>28756.028540502048</v>
      </c>
      <c r="F12" s="5">
        <f t="shared" si="2"/>
        <v>9690.5933184739188</v>
      </c>
      <c r="G12" s="5">
        <f t="shared" si="3"/>
        <v>28565.435222028129</v>
      </c>
      <c r="H12" s="22">
        <f t="shared" ref="H12:H36" si="10">benefits*B12/expnorm</f>
        <v>17311.358868422329</v>
      </c>
      <c r="I12" s="5">
        <f t="shared" si="4"/>
        <v>45201.65109458199</v>
      </c>
      <c r="J12" s="25">
        <f t="shared" si="5"/>
        <v>0.17653847865198691</v>
      </c>
      <c r="L12" s="22">
        <f t="shared" ref="L12:L36" si="11">(sincome+sbenefits)*(1-sunemp)*B12/expnorm</f>
        <v>77176.901256404788</v>
      </c>
      <c r="M12" s="5">
        <f>scrimecost*Meta!O9</f>
        <v>5621.5370000000003</v>
      </c>
      <c r="N12" s="5">
        <f>L12-Grade14!L12</f>
        <v>679.93629654592951</v>
      </c>
      <c r="O12" s="5">
        <f>Grade14!M12-M12</f>
        <v>42.153999999999542</v>
      </c>
      <c r="P12" s="22">
        <f t="shared" ref="P12:P56" si="12">(spart-initialspart)*(L12*J12+nptrans)</f>
        <v>80.714770939521344</v>
      </c>
      <c r="Q12" s="22"/>
      <c r="R12" s="22"/>
      <c r="S12" s="22">
        <f t="shared" si="6"/>
        <v>613.91360975111945</v>
      </c>
      <c r="T12" s="22">
        <f t="shared" si="7"/>
        <v>623.9976418712879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40803.77653903704</v>
      </c>
      <c r="D13" s="5">
        <f t="shared" si="0"/>
        <v>39820.829254014599</v>
      </c>
      <c r="E13" s="5">
        <f t="shared" si="1"/>
        <v>30320.829254014599</v>
      </c>
      <c r="F13" s="5">
        <f t="shared" si="2"/>
        <v>10201.500751435768</v>
      </c>
      <c r="G13" s="5">
        <f t="shared" si="3"/>
        <v>29619.328502578832</v>
      </c>
      <c r="H13" s="22">
        <f t="shared" si="10"/>
        <v>17744.142840132885</v>
      </c>
      <c r="I13" s="5">
        <f t="shared" si="4"/>
        <v>46671.449771946529</v>
      </c>
      <c r="J13" s="25">
        <f t="shared" si="5"/>
        <v>0.17049990912926763</v>
      </c>
      <c r="L13" s="22">
        <f t="shared" si="11"/>
        <v>79106.323787814908</v>
      </c>
      <c r="M13" s="5">
        <f>scrimecost*Meta!O10</f>
        <v>5126.7820000000002</v>
      </c>
      <c r="N13" s="5">
        <f>L13-Grade14!L13</f>
        <v>696.93470395957411</v>
      </c>
      <c r="O13" s="5">
        <f>Grade14!M13-M13</f>
        <v>38.443999999999505</v>
      </c>
      <c r="P13" s="22">
        <f t="shared" si="12"/>
        <v>80.166484069491531</v>
      </c>
      <c r="Q13" s="22"/>
      <c r="R13" s="22"/>
      <c r="S13" s="22">
        <f t="shared" si="6"/>
        <v>622.84036461317305</v>
      </c>
      <c r="T13" s="22">
        <f t="shared" si="7"/>
        <v>643.46973428595231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41823.870952512974</v>
      </c>
      <c r="D14" s="5">
        <f t="shared" si="0"/>
        <v>40801.139985364971</v>
      </c>
      <c r="E14" s="5">
        <f t="shared" si="1"/>
        <v>31301.139985364971</v>
      </c>
      <c r="F14" s="5">
        <f t="shared" si="2"/>
        <v>10521.572205221662</v>
      </c>
      <c r="G14" s="5">
        <f t="shared" si="3"/>
        <v>30279.567780143308</v>
      </c>
      <c r="H14" s="22">
        <f t="shared" si="10"/>
        <v>18187.746411136206</v>
      </c>
      <c r="I14" s="5">
        <f t="shared" si="4"/>
        <v>47757.992081245204</v>
      </c>
      <c r="J14" s="25">
        <f t="shared" si="5"/>
        <v>0.17189131393256599</v>
      </c>
      <c r="L14" s="22">
        <f t="shared" si="11"/>
        <v>81083.98188251027</v>
      </c>
      <c r="M14" s="5">
        <f>scrimecost*Meta!O11</f>
        <v>4779.5200000000004</v>
      </c>
      <c r="N14" s="5">
        <f>L14-Grade14!L14</f>
        <v>714.35807155855582</v>
      </c>
      <c r="O14" s="5">
        <f>Grade14!M14-M14</f>
        <v>35.839999999999236</v>
      </c>
      <c r="P14" s="22">
        <f t="shared" si="12"/>
        <v>81.966528738676331</v>
      </c>
      <c r="Q14" s="22"/>
      <c r="R14" s="22"/>
      <c r="S14" s="22">
        <f t="shared" si="6"/>
        <v>635.10953925758031</v>
      </c>
      <c r="T14" s="22">
        <f t="shared" si="7"/>
        <v>666.92300346137927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42869.467726325798</v>
      </c>
      <c r="D15" s="5">
        <f t="shared" si="0"/>
        <v>41805.958484999093</v>
      </c>
      <c r="E15" s="5">
        <f t="shared" si="1"/>
        <v>32305.958484999093</v>
      </c>
      <c r="F15" s="5">
        <f t="shared" si="2"/>
        <v>10849.645445352204</v>
      </c>
      <c r="G15" s="5">
        <f t="shared" si="3"/>
        <v>30956.313039646891</v>
      </c>
      <c r="H15" s="22">
        <f t="shared" si="10"/>
        <v>18642.440071414614</v>
      </c>
      <c r="I15" s="5">
        <f t="shared" si="4"/>
        <v>48871.697948276335</v>
      </c>
      <c r="J15" s="25">
        <f t="shared" si="5"/>
        <v>0.1732487820333449</v>
      </c>
      <c r="L15" s="22">
        <f t="shared" si="11"/>
        <v>83111.081429573023</v>
      </c>
      <c r="M15" s="5">
        <f>scrimecost*Meta!O12</f>
        <v>4559.2139999999999</v>
      </c>
      <c r="N15" s="5">
        <f>L15-Grade14!L15</f>
        <v>732.21702334751899</v>
      </c>
      <c r="O15" s="5">
        <f>Grade14!M15-M15</f>
        <v>34.188000000000102</v>
      </c>
      <c r="P15" s="22">
        <f t="shared" si="12"/>
        <v>83.811574524590782</v>
      </c>
      <c r="Q15" s="22"/>
      <c r="R15" s="22"/>
      <c r="S15" s="22">
        <f t="shared" si="6"/>
        <v>648.57642286810426</v>
      </c>
      <c r="T15" s="22">
        <f t="shared" si="7"/>
        <v>692.25150047363491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43941.20441948394</v>
      </c>
      <c r="D16" s="5">
        <f t="shared" si="0"/>
        <v>42835.897447124065</v>
      </c>
      <c r="E16" s="5">
        <f t="shared" si="1"/>
        <v>33335.897447124065</v>
      </c>
      <c r="F16" s="5">
        <f t="shared" si="2"/>
        <v>11185.920516486007</v>
      </c>
      <c r="G16" s="5">
        <f t="shared" si="3"/>
        <v>31649.976930638059</v>
      </c>
      <c r="H16" s="22">
        <f t="shared" si="10"/>
        <v>19108.501073199976</v>
      </c>
      <c r="I16" s="5">
        <f t="shared" si="4"/>
        <v>50013.246461983232</v>
      </c>
      <c r="J16" s="25">
        <f t="shared" si="5"/>
        <v>0.17457314115605599</v>
      </c>
      <c r="L16" s="22">
        <f t="shared" si="11"/>
        <v>85188.858465312354</v>
      </c>
      <c r="M16" s="5">
        <f>scrimecost*Meta!O13</f>
        <v>3795.6109999999999</v>
      </c>
      <c r="N16" s="5">
        <f>L16-Grade14!L16</f>
        <v>750.52244893122406</v>
      </c>
      <c r="O16" s="5">
        <f>Grade14!M16-M16</f>
        <v>28.461999999999989</v>
      </c>
      <c r="P16" s="22">
        <f t="shared" si="12"/>
        <v>85.702746455153061</v>
      </c>
      <c r="Q16" s="22"/>
      <c r="R16" s="22"/>
      <c r="S16" s="22">
        <f t="shared" si="6"/>
        <v>658.84733336890349</v>
      </c>
      <c r="T16" s="22">
        <f t="shared" si="7"/>
        <v>714.76491794850108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45039.734529971029</v>
      </c>
      <c r="D17" s="5">
        <f t="shared" si="0"/>
        <v>43891.584883302159</v>
      </c>
      <c r="E17" s="5">
        <f t="shared" si="1"/>
        <v>34391.584883302159</v>
      </c>
      <c r="F17" s="5">
        <f t="shared" si="2"/>
        <v>11530.602464398155</v>
      </c>
      <c r="G17" s="5">
        <f t="shared" si="3"/>
        <v>32360.982418904005</v>
      </c>
      <c r="H17" s="22">
        <f t="shared" si="10"/>
        <v>19586.213600029976</v>
      </c>
      <c r="I17" s="5">
        <f t="shared" si="4"/>
        <v>51183.33368853281</v>
      </c>
      <c r="J17" s="25">
        <f t="shared" si="5"/>
        <v>0.17586519883674975</v>
      </c>
      <c r="L17" s="22">
        <f t="shared" si="11"/>
        <v>87318.579926945138</v>
      </c>
      <c r="M17" s="5">
        <f>scrimecost*Meta!O14</f>
        <v>3795.6109999999999</v>
      </c>
      <c r="N17" s="5">
        <f>L17-Grade14!L17</f>
        <v>769.28551015448465</v>
      </c>
      <c r="O17" s="5">
        <f>Grade14!M17-M17</f>
        <v>28.461999999999989</v>
      </c>
      <c r="P17" s="22">
        <f t="shared" si="12"/>
        <v>87.641197683979399</v>
      </c>
      <c r="Q17" s="22"/>
      <c r="R17" s="22"/>
      <c r="S17" s="22">
        <f t="shared" si="6"/>
        <v>674.5163920321952</v>
      </c>
      <c r="T17" s="22">
        <f t="shared" si="7"/>
        <v>743.78365674692566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46165.727893220297</v>
      </c>
      <c r="D18" s="5">
        <f t="shared" si="0"/>
        <v>44973.664505384702</v>
      </c>
      <c r="E18" s="5">
        <f t="shared" si="1"/>
        <v>35473.664505384702</v>
      </c>
      <c r="F18" s="5">
        <f t="shared" si="2"/>
        <v>11981.267911546574</v>
      </c>
      <c r="G18" s="5">
        <f t="shared" si="3"/>
        <v>32992.39659383813</v>
      </c>
      <c r="H18" s="22">
        <f t="shared" si="10"/>
        <v>20075.868940030723</v>
      </c>
      <c r="I18" s="5">
        <f t="shared" si="4"/>
        <v>52285.306645207653</v>
      </c>
      <c r="J18" s="25">
        <f t="shared" si="5"/>
        <v>0.17865526290589959</v>
      </c>
      <c r="L18" s="22">
        <f t="shared" si="11"/>
        <v>89501.544425118758</v>
      </c>
      <c r="M18" s="5">
        <f>scrimecost*Meta!O15</f>
        <v>3795.6109999999999</v>
      </c>
      <c r="N18" s="5">
        <f>L18-Grade14!L18</f>
        <v>788.51764790833113</v>
      </c>
      <c r="O18" s="5">
        <f>Grade14!M18-M18</f>
        <v>28.461999999999989</v>
      </c>
      <c r="P18" s="22">
        <f t="shared" si="12"/>
        <v>90.175687799014653</v>
      </c>
      <c r="Q18" s="22"/>
      <c r="R18" s="22"/>
      <c r="S18" s="22">
        <f t="shared" si="6"/>
        <v>691.0568551444801</v>
      </c>
      <c r="T18" s="22">
        <f t="shared" si="7"/>
        <v>774.539533496388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47319.871090550812</v>
      </c>
      <c r="D19" s="5">
        <f t="shared" si="0"/>
        <v>46082.796118019331</v>
      </c>
      <c r="E19" s="5">
        <f t="shared" si="1"/>
        <v>36582.796118019331</v>
      </c>
      <c r="F19" s="5">
        <f t="shared" si="2"/>
        <v>12454.312544335246</v>
      </c>
      <c r="G19" s="5">
        <f t="shared" si="3"/>
        <v>33628.483573684083</v>
      </c>
      <c r="H19" s="22">
        <f t="shared" si="10"/>
        <v>20577.765663531489</v>
      </c>
      <c r="I19" s="5">
        <f t="shared" si="4"/>
        <v>53403.716376337848</v>
      </c>
      <c r="J19" s="25">
        <f t="shared" si="5"/>
        <v>0.18154758487189032</v>
      </c>
      <c r="L19" s="22">
        <f t="shared" si="11"/>
        <v>91739.083035746749</v>
      </c>
      <c r="M19" s="5">
        <f>scrimecost*Meta!O16</f>
        <v>3795.6109999999999</v>
      </c>
      <c r="N19" s="5">
        <f>L19-Grade14!L19</f>
        <v>808.23058910608233</v>
      </c>
      <c r="O19" s="5">
        <f>Grade14!M19-M19</f>
        <v>28.461999999999989</v>
      </c>
      <c r="P19" s="22">
        <f t="shared" si="12"/>
        <v>92.836035854006582</v>
      </c>
      <c r="Q19" s="22"/>
      <c r="R19" s="22"/>
      <c r="S19" s="22">
        <f t="shared" si="6"/>
        <v>708.06557605649868</v>
      </c>
      <c r="T19" s="22">
        <f t="shared" si="7"/>
        <v>806.63855870739326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48502.867867814573</v>
      </c>
      <c r="D20" s="5">
        <f t="shared" si="0"/>
        <v>47219.656020969807</v>
      </c>
      <c r="E20" s="5">
        <f t="shared" si="1"/>
        <v>37719.656020969807</v>
      </c>
      <c r="F20" s="5">
        <f t="shared" si="2"/>
        <v>12939.183292943624</v>
      </c>
      <c r="G20" s="5">
        <f t="shared" si="3"/>
        <v>34280.472728026187</v>
      </c>
      <c r="H20" s="22">
        <f t="shared" si="10"/>
        <v>21092.209805119775</v>
      </c>
      <c r="I20" s="5">
        <f t="shared" si="4"/>
        <v>54550.086350746293</v>
      </c>
      <c r="J20" s="25">
        <f t="shared" si="5"/>
        <v>0.18436936239968604</v>
      </c>
      <c r="L20" s="22">
        <f t="shared" si="11"/>
        <v>94032.5601116404</v>
      </c>
      <c r="M20" s="5">
        <f>scrimecost*Meta!O17</f>
        <v>3795.6109999999999</v>
      </c>
      <c r="N20" s="5">
        <f>L20-Grade14!L20</f>
        <v>828.4363538337202</v>
      </c>
      <c r="O20" s="5">
        <f>Grade14!M20-M20</f>
        <v>28.461999999999989</v>
      </c>
      <c r="P20" s="22">
        <f t="shared" si="12"/>
        <v>95.562892610373254</v>
      </c>
      <c r="Q20" s="22"/>
      <c r="R20" s="22"/>
      <c r="S20" s="22">
        <f t="shared" si="6"/>
        <v>725.49951499127508</v>
      </c>
      <c r="T20" s="22">
        <f t="shared" si="7"/>
        <v>840.07548420194837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49715.439564509936</v>
      </c>
      <c r="D21" s="5">
        <f t="shared" si="0"/>
        <v>48384.937421494047</v>
      </c>
      <c r="E21" s="5">
        <f t="shared" si="1"/>
        <v>38884.937421494047</v>
      </c>
      <c r="F21" s="5">
        <f t="shared" si="2"/>
        <v>13436.175810267212</v>
      </c>
      <c r="G21" s="5">
        <f t="shared" si="3"/>
        <v>34948.761611226837</v>
      </c>
      <c r="H21" s="22">
        <f t="shared" si="10"/>
        <v>21619.515050247766</v>
      </c>
      <c r="I21" s="5">
        <f t="shared" si="4"/>
        <v>55725.115574514944</v>
      </c>
      <c r="J21" s="25">
        <f t="shared" si="5"/>
        <v>0.18712231608534036</v>
      </c>
      <c r="L21" s="22">
        <f t="shared" si="11"/>
        <v>96383.374114431397</v>
      </c>
      <c r="M21" s="5">
        <f>scrimecost*Meta!O18</f>
        <v>3127.2249999999999</v>
      </c>
      <c r="N21" s="5">
        <f>L21-Grade14!L21</f>
        <v>849.14726267954393</v>
      </c>
      <c r="O21" s="5">
        <f>Grade14!M21-M21</f>
        <v>23.450000000000273</v>
      </c>
      <c r="P21" s="22">
        <f t="shared" si="12"/>
        <v>98.357920785649071</v>
      </c>
      <c r="Q21" s="22"/>
      <c r="R21" s="22"/>
      <c r="S21" s="22">
        <f t="shared" si="6"/>
        <v>738.97879039941722</v>
      </c>
      <c r="T21" s="22">
        <f t="shared" si="7"/>
        <v>869.73880119569321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50958.325553622679</v>
      </c>
      <c r="D22" s="5">
        <f t="shared" si="0"/>
        <v>49579.350857031393</v>
      </c>
      <c r="E22" s="5">
        <f t="shared" si="1"/>
        <v>40079.350857031393</v>
      </c>
      <c r="F22" s="5">
        <f t="shared" si="2"/>
        <v>13945.59314052389</v>
      </c>
      <c r="G22" s="5">
        <f t="shared" si="3"/>
        <v>35633.757716507505</v>
      </c>
      <c r="H22" s="22">
        <f t="shared" si="10"/>
        <v>22160.002926503963</v>
      </c>
      <c r="I22" s="5">
        <f t="shared" si="4"/>
        <v>56929.520528877809</v>
      </c>
      <c r="J22" s="25">
        <f t="shared" si="5"/>
        <v>0.1898081245591495</v>
      </c>
      <c r="L22" s="22">
        <f t="shared" si="11"/>
        <v>98792.958467292177</v>
      </c>
      <c r="M22" s="5">
        <f>scrimecost*Meta!O19</f>
        <v>3127.2249999999999</v>
      </c>
      <c r="N22" s="5">
        <f>L22-Grade14!L22</f>
        <v>870.37594424653798</v>
      </c>
      <c r="O22" s="5">
        <f>Grade14!M22-M22</f>
        <v>23.450000000000273</v>
      </c>
      <c r="P22" s="22">
        <f t="shared" si="12"/>
        <v>101.22282466530679</v>
      </c>
      <c r="Q22" s="22"/>
      <c r="R22" s="22"/>
      <c r="S22" s="22">
        <f t="shared" si="6"/>
        <v>757.29532249278111</v>
      </c>
      <c r="T22" s="22">
        <f t="shared" si="7"/>
        <v>905.93665761507805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52232.283692463243</v>
      </c>
      <c r="D23" s="5">
        <f t="shared" si="0"/>
        <v>50803.624628457175</v>
      </c>
      <c r="E23" s="5">
        <f t="shared" si="1"/>
        <v>41303.624628457175</v>
      </c>
      <c r="F23" s="5">
        <f t="shared" si="2"/>
        <v>14467.745904036983</v>
      </c>
      <c r="G23" s="5">
        <f t="shared" si="3"/>
        <v>36335.878724420196</v>
      </c>
      <c r="H23" s="22">
        <f t="shared" si="10"/>
        <v>22714.002999666562</v>
      </c>
      <c r="I23" s="5">
        <f t="shared" si="4"/>
        <v>58164.035607099766</v>
      </c>
      <c r="J23" s="25">
        <f t="shared" si="5"/>
        <v>0.19242842550920716</v>
      </c>
      <c r="L23" s="22">
        <f t="shared" si="11"/>
        <v>101262.78242897447</v>
      </c>
      <c r="M23" s="5">
        <f>scrimecost*Meta!O20</f>
        <v>3127.2249999999999</v>
      </c>
      <c r="N23" s="5">
        <f>L23-Grade14!L23</f>
        <v>892.13534285270725</v>
      </c>
      <c r="O23" s="5">
        <f>Grade14!M23-M23</f>
        <v>23.450000000000273</v>
      </c>
      <c r="P23" s="22">
        <f t="shared" si="12"/>
        <v>104.15935114195595</v>
      </c>
      <c r="Q23" s="22"/>
      <c r="R23" s="22"/>
      <c r="S23" s="22">
        <f t="shared" si="6"/>
        <v>776.06976788847953</v>
      </c>
      <c r="T23" s="22">
        <f t="shared" si="7"/>
        <v>943.64580081151291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53538.090784774824</v>
      </c>
      <c r="D24" s="5">
        <f t="shared" si="0"/>
        <v>52058.505244168606</v>
      </c>
      <c r="E24" s="5">
        <f t="shared" si="1"/>
        <v>42558.505244168606</v>
      </c>
      <c r="F24" s="5">
        <f t="shared" si="2"/>
        <v>15002.952486637911</v>
      </c>
      <c r="G24" s="5">
        <f t="shared" si="3"/>
        <v>37055.552757530691</v>
      </c>
      <c r="H24" s="22">
        <f t="shared" si="10"/>
        <v>23281.853074658222</v>
      </c>
      <c r="I24" s="5">
        <f t="shared" si="4"/>
        <v>59429.413562277245</v>
      </c>
      <c r="J24" s="25">
        <f t="shared" si="5"/>
        <v>0.1949848166799952</v>
      </c>
      <c r="L24" s="22">
        <f t="shared" si="11"/>
        <v>103794.35198969883</v>
      </c>
      <c r="M24" s="5">
        <f>scrimecost*Meta!O21</f>
        <v>3127.2249999999999</v>
      </c>
      <c r="N24" s="5">
        <f>L24-Grade14!L24</f>
        <v>914.4387264240213</v>
      </c>
      <c r="O24" s="5">
        <f>Grade14!M24-M24</f>
        <v>23.450000000000273</v>
      </c>
      <c r="P24" s="22">
        <f t="shared" si="12"/>
        <v>107.16929078052138</v>
      </c>
      <c r="Q24" s="22"/>
      <c r="R24" s="22"/>
      <c r="S24" s="22">
        <f t="shared" si="6"/>
        <v>795.31357441906312</v>
      </c>
      <c r="T24" s="22">
        <f t="shared" si="7"/>
        <v>982.92940669946404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54876.543054394191</v>
      </c>
      <c r="D25" s="5">
        <f t="shared" si="0"/>
        <v>53344.757875272815</v>
      </c>
      <c r="E25" s="5">
        <f t="shared" si="1"/>
        <v>43844.757875272815</v>
      </c>
      <c r="F25" s="5">
        <f t="shared" si="2"/>
        <v>15551.539233803855</v>
      </c>
      <c r="G25" s="5">
        <f t="shared" si="3"/>
        <v>37793.218641468964</v>
      </c>
      <c r="H25" s="22">
        <f t="shared" si="10"/>
        <v>23863.899401524675</v>
      </c>
      <c r="I25" s="5">
        <f t="shared" si="4"/>
        <v>60726.42596633418</v>
      </c>
      <c r="J25" s="25">
        <f t="shared" si="5"/>
        <v>0.19747885684661762</v>
      </c>
      <c r="L25" s="22">
        <f t="shared" si="11"/>
        <v>106389.21078944129</v>
      </c>
      <c r="M25" s="5">
        <f>scrimecost*Meta!O22</f>
        <v>3127.2249999999999</v>
      </c>
      <c r="N25" s="5">
        <f>L25-Grade14!L25</f>
        <v>937.29969458462438</v>
      </c>
      <c r="O25" s="5">
        <f>Grade14!M25-M25</f>
        <v>23.450000000000273</v>
      </c>
      <c r="P25" s="22">
        <f t="shared" si="12"/>
        <v>110.25447891005091</v>
      </c>
      <c r="Q25" s="22"/>
      <c r="R25" s="22"/>
      <c r="S25" s="22">
        <f t="shared" si="6"/>
        <v>815.0384761129161</v>
      </c>
      <c r="T25" s="22">
        <f t="shared" si="7"/>
        <v>1023.8532934128074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56248.456630754037</v>
      </c>
      <c r="D26" s="5">
        <f t="shared" si="0"/>
        <v>54663.166822154628</v>
      </c>
      <c r="E26" s="5">
        <f t="shared" si="1"/>
        <v>45163.166822154628</v>
      </c>
      <c r="F26" s="5">
        <f t="shared" si="2"/>
        <v>16113.84064964895</v>
      </c>
      <c r="G26" s="5">
        <f t="shared" si="3"/>
        <v>38549.32617250568</v>
      </c>
      <c r="H26" s="22">
        <f t="shared" si="10"/>
        <v>24460.496886562792</v>
      </c>
      <c r="I26" s="5">
        <f t="shared" si="4"/>
        <v>62055.863680492519</v>
      </c>
      <c r="J26" s="25">
        <f t="shared" si="5"/>
        <v>0.19991206676527365</v>
      </c>
      <c r="L26" s="22">
        <f t="shared" si="11"/>
        <v>109048.94105917732</v>
      </c>
      <c r="M26" s="5">
        <f>scrimecost*Meta!O23</f>
        <v>2363.6219999999998</v>
      </c>
      <c r="N26" s="5">
        <f>L26-Grade14!L26</f>
        <v>960.73218694921525</v>
      </c>
      <c r="O26" s="5">
        <f>Grade14!M26-M26</f>
        <v>17.72400000000016</v>
      </c>
      <c r="P26" s="22">
        <f t="shared" si="12"/>
        <v>113.41679674281869</v>
      </c>
      <c r="Q26" s="22"/>
      <c r="R26" s="22"/>
      <c r="S26" s="22">
        <f t="shared" si="6"/>
        <v>830.24052434909493</v>
      </c>
      <c r="T26" s="22">
        <f t="shared" si="7"/>
        <v>1060.0814503200052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57654.6680465229</v>
      </c>
      <c r="D27" s="5">
        <f t="shared" si="0"/>
        <v>56014.535992708508</v>
      </c>
      <c r="E27" s="5">
        <f t="shared" si="1"/>
        <v>46514.535992708508</v>
      </c>
      <c r="F27" s="5">
        <f t="shared" si="2"/>
        <v>16690.199600890181</v>
      </c>
      <c r="G27" s="5">
        <f t="shared" si="3"/>
        <v>39324.336391818331</v>
      </c>
      <c r="H27" s="22">
        <f t="shared" si="10"/>
        <v>25072.009308726861</v>
      </c>
      <c r="I27" s="5">
        <f t="shared" si="4"/>
        <v>63418.537337504844</v>
      </c>
      <c r="J27" s="25">
        <f t="shared" si="5"/>
        <v>0.20228593010054791</v>
      </c>
      <c r="L27" s="22">
        <f t="shared" si="11"/>
        <v>111775.16458565678</v>
      </c>
      <c r="M27" s="5">
        <f>scrimecost*Meta!O24</f>
        <v>2363.6219999999998</v>
      </c>
      <c r="N27" s="5">
        <f>L27-Grade14!L27</f>
        <v>984.75049162298092</v>
      </c>
      <c r="O27" s="5">
        <f>Grade14!M27-M27</f>
        <v>17.72400000000016</v>
      </c>
      <c r="P27" s="22">
        <f t="shared" si="12"/>
        <v>116.65817252140572</v>
      </c>
      <c r="Q27" s="22"/>
      <c r="R27" s="22"/>
      <c r="S27" s="22">
        <f t="shared" si="6"/>
        <v>850.96399919122314</v>
      </c>
      <c r="T27" s="22">
        <f t="shared" si="7"/>
        <v>1104.3892787451132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59096.034747685968</v>
      </c>
      <c r="D28" s="5">
        <f t="shared" si="0"/>
        <v>57399.689392526212</v>
      </c>
      <c r="E28" s="5">
        <f t="shared" si="1"/>
        <v>47899.689392526212</v>
      </c>
      <c r="F28" s="5">
        <f t="shared" si="2"/>
        <v>17280.967525912431</v>
      </c>
      <c r="G28" s="5">
        <f t="shared" si="3"/>
        <v>40118.721866613778</v>
      </c>
      <c r="H28" s="22">
        <f t="shared" si="10"/>
        <v>25698.809541445036</v>
      </c>
      <c r="I28" s="5">
        <f t="shared" si="4"/>
        <v>64815.277835942456</v>
      </c>
      <c r="J28" s="25">
        <f t="shared" si="5"/>
        <v>0.20460189433008363</v>
      </c>
      <c r="L28" s="22">
        <f t="shared" si="11"/>
        <v>114569.54370029818</v>
      </c>
      <c r="M28" s="5">
        <f>scrimecost*Meta!O25</f>
        <v>2363.6219999999998</v>
      </c>
      <c r="N28" s="5">
        <f>L28-Grade14!L28</f>
        <v>1009.3692539135518</v>
      </c>
      <c r="O28" s="5">
        <f>Grade14!M28-M28</f>
        <v>17.72400000000016</v>
      </c>
      <c r="P28" s="22">
        <f t="shared" si="12"/>
        <v>119.98058269445734</v>
      </c>
      <c r="Q28" s="22"/>
      <c r="R28" s="22"/>
      <c r="S28" s="22">
        <f t="shared" si="6"/>
        <v>872.20556090437549</v>
      </c>
      <c r="T28" s="22">
        <f t="shared" si="7"/>
        <v>1150.5500962959813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60573.435616378105</v>
      </c>
      <c r="D29" s="5">
        <f t="shared" si="0"/>
        <v>58819.471627339357</v>
      </c>
      <c r="E29" s="5">
        <f t="shared" si="1"/>
        <v>49319.471627339357</v>
      </c>
      <c r="F29" s="5">
        <f t="shared" si="2"/>
        <v>17886.504649060236</v>
      </c>
      <c r="G29" s="5">
        <f t="shared" si="3"/>
        <v>40932.966978279117</v>
      </c>
      <c r="H29" s="22">
        <f t="shared" si="10"/>
        <v>26341.279779981156</v>
      </c>
      <c r="I29" s="5">
        <f t="shared" si="4"/>
        <v>66246.93684684101</v>
      </c>
      <c r="J29" s="25">
        <f t="shared" si="5"/>
        <v>0.2068613716271917</v>
      </c>
      <c r="L29" s="22">
        <f t="shared" si="11"/>
        <v>117433.78229280563</v>
      </c>
      <c r="M29" s="5">
        <f>scrimecost*Meta!O26</f>
        <v>2363.6219999999998</v>
      </c>
      <c r="N29" s="5">
        <f>L29-Grade14!L29</f>
        <v>1034.6034852613957</v>
      </c>
      <c r="O29" s="5">
        <f>Grade14!M29-M29</f>
        <v>17.72400000000016</v>
      </c>
      <c r="P29" s="22">
        <f t="shared" si="12"/>
        <v>123.38605312183526</v>
      </c>
      <c r="Q29" s="22"/>
      <c r="R29" s="22"/>
      <c r="S29" s="22">
        <f t="shared" si="6"/>
        <v>893.97816166036307</v>
      </c>
      <c r="T29" s="22">
        <f t="shared" si="7"/>
        <v>1198.6414140875245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62087.771506787562</v>
      </c>
      <c r="D30" s="5">
        <f t="shared" si="0"/>
        <v>60274.748418022849</v>
      </c>
      <c r="E30" s="5">
        <f t="shared" si="1"/>
        <v>50774.748418022849</v>
      </c>
      <c r="F30" s="5">
        <f t="shared" si="2"/>
        <v>18507.180200286748</v>
      </c>
      <c r="G30" s="5">
        <f t="shared" si="3"/>
        <v>41767.568217736101</v>
      </c>
      <c r="H30" s="22">
        <f t="shared" si="10"/>
        <v>26999.811774480688</v>
      </c>
      <c r="I30" s="5">
        <f t="shared" si="4"/>
        <v>67714.38733301204</v>
      </c>
      <c r="J30" s="25">
        <f t="shared" si="5"/>
        <v>0.20906573972193135</v>
      </c>
      <c r="L30" s="22">
        <f t="shared" si="11"/>
        <v>120369.62685012576</v>
      </c>
      <c r="M30" s="5">
        <f>scrimecost*Meta!O27</f>
        <v>2363.6219999999998</v>
      </c>
      <c r="N30" s="5">
        <f>L30-Grade14!L30</f>
        <v>1060.4685723928997</v>
      </c>
      <c r="O30" s="5">
        <f>Grade14!M30-M30</f>
        <v>17.72400000000016</v>
      </c>
      <c r="P30" s="22">
        <f t="shared" si="12"/>
        <v>126.87666030989767</v>
      </c>
      <c r="Q30" s="22"/>
      <c r="R30" s="22"/>
      <c r="S30" s="22">
        <f t="shared" si="6"/>
        <v>916.29507743522356</v>
      </c>
      <c r="T30" s="22">
        <f t="shared" si="7"/>
        <v>1248.743985838202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63639.965794457254</v>
      </c>
      <c r="D31" s="5">
        <f t="shared" si="0"/>
        <v>61766.407128473416</v>
      </c>
      <c r="E31" s="5">
        <f t="shared" si="1"/>
        <v>52266.407128473416</v>
      </c>
      <c r="F31" s="5">
        <f t="shared" si="2"/>
        <v>19143.372640293914</v>
      </c>
      <c r="G31" s="5">
        <f t="shared" si="3"/>
        <v>42623.034488179503</v>
      </c>
      <c r="H31" s="22">
        <f t="shared" si="10"/>
        <v>27674.807068842703</v>
      </c>
      <c r="I31" s="5">
        <f t="shared" si="4"/>
        <v>69218.524081337338</v>
      </c>
      <c r="J31" s="25">
        <f t="shared" si="5"/>
        <v>0.21121634274118942</v>
      </c>
      <c r="L31" s="22">
        <f t="shared" si="11"/>
        <v>123378.86752137891</v>
      </c>
      <c r="M31" s="5">
        <f>scrimecost*Meta!O28</f>
        <v>2111.5770000000002</v>
      </c>
      <c r="N31" s="5">
        <f>L31-Grade14!L31</f>
        <v>1086.9802867027611</v>
      </c>
      <c r="O31" s="5">
        <f>Grade14!M31-M31</f>
        <v>15.833999999999833</v>
      </c>
      <c r="P31" s="22">
        <f t="shared" si="12"/>
        <v>130.4545326776616</v>
      </c>
      <c r="Q31" s="22"/>
      <c r="R31" s="22"/>
      <c r="S31" s="22">
        <f t="shared" si="6"/>
        <v>937.51427610450742</v>
      </c>
      <c r="T31" s="22">
        <f t="shared" si="7"/>
        <v>1298.6485443420872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65230.96493931867</v>
      </c>
      <c r="D32" s="5">
        <f t="shared" si="0"/>
        <v>63295.35730668524</v>
      </c>
      <c r="E32" s="5">
        <f t="shared" si="1"/>
        <v>53795.35730668524</v>
      </c>
      <c r="F32" s="5">
        <f t="shared" si="2"/>
        <v>19795.469891301254</v>
      </c>
      <c r="G32" s="5">
        <f t="shared" si="3"/>
        <v>43499.887415383986</v>
      </c>
      <c r="H32" s="22">
        <f t="shared" si="10"/>
        <v>28366.677245563766</v>
      </c>
      <c r="I32" s="5">
        <f t="shared" si="4"/>
        <v>70760.26424837076</v>
      </c>
      <c r="J32" s="25">
        <f t="shared" si="5"/>
        <v>0.21331449202827052</v>
      </c>
      <c r="L32" s="22">
        <f t="shared" si="11"/>
        <v>126463.33920941337</v>
      </c>
      <c r="M32" s="5">
        <f>scrimecost*Meta!O29</f>
        <v>2111.5770000000002</v>
      </c>
      <c r="N32" s="5">
        <f>L32-Grade14!L32</f>
        <v>1114.1547938703297</v>
      </c>
      <c r="O32" s="5">
        <f>Grade14!M32-M32</f>
        <v>15.833999999999833</v>
      </c>
      <c r="P32" s="22">
        <f t="shared" si="12"/>
        <v>134.12185185461962</v>
      </c>
      <c r="Q32" s="22"/>
      <c r="R32" s="22"/>
      <c r="S32" s="22">
        <f t="shared" si="6"/>
        <v>960.96098574049404</v>
      </c>
      <c r="T32" s="22">
        <f t="shared" si="7"/>
        <v>1352.9918685829523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66861.739062801629</v>
      </c>
      <c r="D33" s="5">
        <f t="shared" si="0"/>
        <v>64862.531239352364</v>
      </c>
      <c r="E33" s="5">
        <f t="shared" si="1"/>
        <v>55362.531239352364</v>
      </c>
      <c r="F33" s="5">
        <f t="shared" si="2"/>
        <v>20463.869573583783</v>
      </c>
      <c r="G33" s="5">
        <f t="shared" si="3"/>
        <v>44398.661665768581</v>
      </c>
      <c r="H33" s="22">
        <f t="shared" si="10"/>
        <v>29075.844176702856</v>
      </c>
      <c r="I33" s="5">
        <f t="shared" si="4"/>
        <v>72340.547919580029</v>
      </c>
      <c r="J33" s="25">
        <f t="shared" si="5"/>
        <v>0.21536146694249603</v>
      </c>
      <c r="L33" s="22">
        <f t="shared" si="11"/>
        <v>129624.92268964869</v>
      </c>
      <c r="M33" s="5">
        <f>scrimecost*Meta!O30</f>
        <v>2111.5770000000002</v>
      </c>
      <c r="N33" s="5">
        <f>L33-Grade14!L33</f>
        <v>1142.0086637170753</v>
      </c>
      <c r="O33" s="5">
        <f>Grade14!M33-M33</f>
        <v>15.833999999999833</v>
      </c>
      <c r="P33" s="22">
        <f t="shared" si="12"/>
        <v>137.88085401100165</v>
      </c>
      <c r="Q33" s="22"/>
      <c r="R33" s="22"/>
      <c r="S33" s="22">
        <f t="shared" si="6"/>
        <v>984.99386311737146</v>
      </c>
      <c r="T33" s="22">
        <f t="shared" si="7"/>
        <v>1409.6089299580258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68533.282539371678</v>
      </c>
      <c r="D34" s="5">
        <f t="shared" si="0"/>
        <v>66468.884520336171</v>
      </c>
      <c r="E34" s="5">
        <f t="shared" si="1"/>
        <v>56968.884520336171</v>
      </c>
      <c r="F34" s="5">
        <f t="shared" si="2"/>
        <v>21148.979247923377</v>
      </c>
      <c r="G34" s="5">
        <f t="shared" si="3"/>
        <v>45319.905272412798</v>
      </c>
      <c r="H34" s="22">
        <f t="shared" si="10"/>
        <v>29802.74028112043</v>
      </c>
      <c r="I34" s="5">
        <f t="shared" si="4"/>
        <v>73960.338682569534</v>
      </c>
      <c r="J34" s="25">
        <f t="shared" si="5"/>
        <v>0.21735851563930136</v>
      </c>
      <c r="L34" s="22">
        <f t="shared" si="11"/>
        <v>132865.54575688991</v>
      </c>
      <c r="M34" s="5">
        <f>scrimecost*Meta!O31</f>
        <v>2111.5770000000002</v>
      </c>
      <c r="N34" s="5">
        <f>L34-Grade14!L34</f>
        <v>1170.5588803100109</v>
      </c>
      <c r="O34" s="5">
        <f>Grade14!M34-M34</f>
        <v>15.833999999999833</v>
      </c>
      <c r="P34" s="22">
        <f t="shared" si="12"/>
        <v>141.7338312212932</v>
      </c>
      <c r="Q34" s="22"/>
      <c r="R34" s="22"/>
      <c r="S34" s="22">
        <f t="shared" si="6"/>
        <v>1009.6275624286867</v>
      </c>
      <c r="T34" s="22">
        <f t="shared" si="7"/>
        <v>1468.5948569466245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70246.614602855974</v>
      </c>
      <c r="D35" s="5">
        <f t="shared" si="0"/>
        <v>68115.396633344586</v>
      </c>
      <c r="E35" s="5">
        <f t="shared" si="1"/>
        <v>58615.396633344586</v>
      </c>
      <c r="F35" s="5">
        <f t="shared" si="2"/>
        <v>21851.216664121464</v>
      </c>
      <c r="G35" s="5">
        <f t="shared" si="3"/>
        <v>46264.179969223122</v>
      </c>
      <c r="H35" s="22">
        <f t="shared" si="10"/>
        <v>30547.808788148439</v>
      </c>
      <c r="I35" s="5">
        <f t="shared" si="4"/>
        <v>75620.624214633775</v>
      </c>
      <c r="J35" s="25">
        <f t="shared" si="5"/>
        <v>0.21930685583130657</v>
      </c>
      <c r="L35" s="22">
        <f t="shared" si="11"/>
        <v>136187.18440081217</v>
      </c>
      <c r="M35" s="5">
        <f>scrimecost*Meta!O32</f>
        <v>2111.5770000000002</v>
      </c>
      <c r="N35" s="5">
        <f>L35-Grade14!L35</f>
        <v>1199.8228523177677</v>
      </c>
      <c r="O35" s="5">
        <f>Grade14!M35-M35</f>
        <v>15.833999999999833</v>
      </c>
      <c r="P35" s="22">
        <f t="shared" si="12"/>
        <v>145.68313286184204</v>
      </c>
      <c r="Q35" s="22"/>
      <c r="R35" s="22"/>
      <c r="S35" s="22">
        <f t="shared" si="6"/>
        <v>1034.8771042227831</v>
      </c>
      <c r="T35" s="22">
        <f t="shared" si="7"/>
        <v>1530.0487579222176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72002.779967927359</v>
      </c>
      <c r="D36" s="5">
        <f t="shared" si="0"/>
        <v>69803.071549178188</v>
      </c>
      <c r="E36" s="5">
        <f t="shared" si="1"/>
        <v>60303.071549178188</v>
      </c>
      <c r="F36" s="5">
        <f t="shared" si="2"/>
        <v>22571.0100157245</v>
      </c>
      <c r="G36" s="5">
        <f t="shared" si="3"/>
        <v>47232.061533453685</v>
      </c>
      <c r="H36" s="22">
        <f t="shared" si="10"/>
        <v>31311.504007852149</v>
      </c>
      <c r="I36" s="5">
        <f t="shared" si="4"/>
        <v>77322.416884999606</v>
      </c>
      <c r="J36" s="25">
        <f t="shared" si="5"/>
        <v>0.22120767553082385</v>
      </c>
      <c r="L36" s="22">
        <f t="shared" si="11"/>
        <v>139591.86401083245</v>
      </c>
      <c r="M36" s="5">
        <f>scrimecost*Meta!O33</f>
        <v>1790.453</v>
      </c>
      <c r="N36" s="5">
        <f>L36-Grade14!L36</f>
        <v>1229.818423625693</v>
      </c>
      <c r="O36" s="5">
        <f>Grade14!M36-M36</f>
        <v>13.425999999999931</v>
      </c>
      <c r="P36" s="22">
        <f t="shared" si="12"/>
        <v>149.73116704340458</v>
      </c>
      <c r="Q36" s="22"/>
      <c r="R36" s="22"/>
      <c r="S36" s="22">
        <f t="shared" si="6"/>
        <v>1058.6484765617133</v>
      </c>
      <c r="T36" s="22">
        <f t="shared" si="7"/>
        <v>1590.9039350608352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73802.849467125532</v>
      </c>
      <c r="D37" s="5">
        <f t="shared" ref="D37:D56" si="15">IF(A37&lt;startage,1,0)*(C37*(1-initialunempprob))+IF(A37=startage,1,0)*(C37*(1-unempprob))+IF(A37&gt;startage,1,0)*(C37*(1-unempprob)+unempprob*300*52)</f>
        <v>71532.938337907632</v>
      </c>
      <c r="E37" s="5">
        <f t="shared" si="1"/>
        <v>62032.938337907632</v>
      </c>
      <c r="F37" s="5">
        <f t="shared" si="2"/>
        <v>23308.798201117603</v>
      </c>
      <c r="G37" s="5">
        <f t="shared" si="3"/>
        <v>48224.140136790025</v>
      </c>
      <c r="H37" s="22">
        <f t="shared" ref="H37:H56" si="16">benefits*B37/expnorm</f>
        <v>32094.29160804845</v>
      </c>
      <c r="I37" s="5">
        <f t="shared" ref="I37:I56" si="17">G37+IF(A37&lt;startage,1,0)*(H37*(1-initialunempprob))+IF(A37&gt;=startage,1,0)*(H37*(1-unempprob))</f>
        <v>79066.754372124589</v>
      </c>
      <c r="J37" s="25">
        <f t="shared" si="5"/>
        <v>0.22306213377425532</v>
      </c>
      <c r="L37" s="22">
        <f t="shared" ref="L37:L56" si="18">(sincome+sbenefits)*(1-sunemp)*B37/expnorm</f>
        <v>143081.66061110323</v>
      </c>
      <c r="M37" s="5">
        <f>scrimecost*Meta!O34</f>
        <v>1790.453</v>
      </c>
      <c r="N37" s="5">
        <f>L37-Grade14!L37</f>
        <v>1260.5638842163316</v>
      </c>
      <c r="O37" s="5">
        <f>Grade14!M37-M37</f>
        <v>13.425999999999931</v>
      </c>
      <c r="P37" s="22">
        <f t="shared" si="12"/>
        <v>153.88040207950615</v>
      </c>
      <c r="Q37" s="22"/>
      <c r="R37" s="22"/>
      <c r="S37" s="22">
        <f t="shared" si="6"/>
        <v>1085.1762764091279</v>
      </c>
      <c r="T37" s="22">
        <f t="shared" si="7"/>
        <v>1657.5557991430019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75647.920703803669</v>
      </c>
      <c r="D38" s="5">
        <f t="shared" si="15"/>
        <v>73306.051796355314</v>
      </c>
      <c r="E38" s="5">
        <f t="shared" si="1"/>
        <v>63806.051796355314</v>
      </c>
      <c r="F38" s="5">
        <f t="shared" si="2"/>
        <v>24065.031091145542</v>
      </c>
      <c r="G38" s="5">
        <f t="shared" si="3"/>
        <v>49241.020705209768</v>
      </c>
      <c r="H38" s="22">
        <f t="shared" si="16"/>
        <v>32896.648898249659</v>
      </c>
      <c r="I38" s="5">
        <f t="shared" si="17"/>
        <v>80854.700296427691</v>
      </c>
      <c r="J38" s="25">
        <f t="shared" si="5"/>
        <v>0.22487136132882263</v>
      </c>
      <c r="L38" s="22">
        <f t="shared" si="18"/>
        <v>146658.70212638078</v>
      </c>
      <c r="M38" s="5">
        <f>scrimecost*Meta!O35</f>
        <v>1790.453</v>
      </c>
      <c r="N38" s="5">
        <f>L38-Grade14!L38</f>
        <v>1292.0779813216941</v>
      </c>
      <c r="O38" s="5">
        <f>Grade14!M38-M38</f>
        <v>13.425999999999931</v>
      </c>
      <c r="P38" s="22">
        <f t="shared" si="12"/>
        <v>158.13336799151031</v>
      </c>
      <c r="Q38" s="22"/>
      <c r="R38" s="22"/>
      <c r="S38" s="22">
        <f t="shared" si="6"/>
        <v>1112.3672712526964</v>
      </c>
      <c r="T38" s="22">
        <f t="shared" si="7"/>
        <v>1726.9976865985925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77539.118721398758</v>
      </c>
      <c r="D39" s="5">
        <f t="shared" si="15"/>
        <v>75123.493091264201</v>
      </c>
      <c r="E39" s="5">
        <f t="shared" si="1"/>
        <v>65623.493091264201</v>
      </c>
      <c r="F39" s="5">
        <f t="shared" si="2"/>
        <v>24840.169803424182</v>
      </c>
      <c r="G39" s="5">
        <f t="shared" si="3"/>
        <v>50283.323287840016</v>
      </c>
      <c r="H39" s="22">
        <f t="shared" si="16"/>
        <v>33719.065120705898</v>
      </c>
      <c r="I39" s="5">
        <f t="shared" si="17"/>
        <v>82687.34486883838</v>
      </c>
      <c r="J39" s="25">
        <f t="shared" si="5"/>
        <v>0.22663646138205906</v>
      </c>
      <c r="L39" s="22">
        <f t="shared" si="18"/>
        <v>150325.16967954033</v>
      </c>
      <c r="M39" s="5">
        <f>scrimecost*Meta!O36</f>
        <v>1790.453</v>
      </c>
      <c r="N39" s="5">
        <f>L39-Grade14!L39</f>
        <v>1324.3799308548041</v>
      </c>
      <c r="O39" s="5">
        <f>Grade14!M39-M39</f>
        <v>13.425999999999931</v>
      </c>
      <c r="P39" s="22">
        <f t="shared" si="12"/>
        <v>162.49265805131461</v>
      </c>
      <c r="Q39" s="22"/>
      <c r="R39" s="22"/>
      <c r="S39" s="22">
        <f t="shared" si="6"/>
        <v>1140.2380409674386</v>
      </c>
      <c r="T39" s="22">
        <f t="shared" si="7"/>
        <v>1799.3463475150527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79477.596689433718</v>
      </c>
      <c r="D40" s="5">
        <f t="shared" si="15"/>
        <v>76986.37041854579</v>
      </c>
      <c r="E40" s="5">
        <f t="shared" si="1"/>
        <v>67486.37041854579</v>
      </c>
      <c r="F40" s="5">
        <f t="shared" si="2"/>
        <v>25634.686983509779</v>
      </c>
      <c r="G40" s="5">
        <f t="shared" si="3"/>
        <v>51351.683435036015</v>
      </c>
      <c r="H40" s="22">
        <f t="shared" si="16"/>
        <v>34562.041748723539</v>
      </c>
      <c r="I40" s="5">
        <f t="shared" si="17"/>
        <v>84565.805555559346</v>
      </c>
      <c r="J40" s="25">
        <f t="shared" si="5"/>
        <v>0.22835851021448478</v>
      </c>
      <c r="L40" s="22">
        <f t="shared" si="18"/>
        <v>154083.29892152883</v>
      </c>
      <c r="M40" s="5">
        <f>scrimecost*Meta!O37</f>
        <v>1790.453</v>
      </c>
      <c r="N40" s="5">
        <f>L40-Grade14!L40</f>
        <v>1357.4894291261153</v>
      </c>
      <c r="O40" s="5">
        <f>Grade14!M40-M40</f>
        <v>13.425999999999931</v>
      </c>
      <c r="P40" s="22">
        <f t="shared" si="12"/>
        <v>166.96093036261396</v>
      </c>
      <c r="Q40" s="22"/>
      <c r="R40" s="22"/>
      <c r="S40" s="22">
        <f t="shared" si="6"/>
        <v>1168.8055799249551</v>
      </c>
      <c r="T40" s="22">
        <f t="shared" si="7"/>
        <v>1874.7234168068287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81464.536606669571</v>
      </c>
      <c r="D41" s="5">
        <f t="shared" si="15"/>
        <v>78895.819679009452</v>
      </c>
      <c r="E41" s="5">
        <f t="shared" si="1"/>
        <v>69395.819679009452</v>
      </c>
      <c r="F41" s="5">
        <f t="shared" si="2"/>
        <v>26449.067093097532</v>
      </c>
      <c r="G41" s="5">
        <f t="shared" si="3"/>
        <v>52446.75258591192</v>
      </c>
      <c r="H41" s="22">
        <f t="shared" si="16"/>
        <v>35426.092792441632</v>
      </c>
      <c r="I41" s="5">
        <f t="shared" si="17"/>
        <v>86491.227759448317</v>
      </c>
      <c r="J41" s="25">
        <f t="shared" si="5"/>
        <v>0.23003855785587582</v>
      </c>
      <c r="L41" s="22">
        <f t="shared" si="18"/>
        <v>157935.38139456706</v>
      </c>
      <c r="M41" s="5">
        <f>scrimecost*Meta!O38</f>
        <v>1295.6979999999999</v>
      </c>
      <c r="N41" s="5">
        <f>L41-Grade14!L41</f>
        <v>1391.4266648543125</v>
      </c>
      <c r="O41" s="5">
        <f>Grade14!M41-M41</f>
        <v>9.7160000000001219</v>
      </c>
      <c r="P41" s="22">
        <f t="shared" si="12"/>
        <v>171.54090948169585</v>
      </c>
      <c r="Q41" s="22"/>
      <c r="R41" s="22"/>
      <c r="S41" s="22">
        <f t="shared" si="6"/>
        <v>1194.8373473564866</v>
      </c>
      <c r="T41" s="22">
        <f t="shared" si="7"/>
        <v>1947.9571711440858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83501.150021836293</v>
      </c>
      <c r="D42" s="5">
        <f t="shared" si="15"/>
        <v>80853.005170984674</v>
      </c>
      <c r="E42" s="5">
        <f t="shared" si="1"/>
        <v>71353.005170984674</v>
      </c>
      <c r="F42" s="5">
        <f t="shared" si="2"/>
        <v>27283.806705424966</v>
      </c>
      <c r="G42" s="5">
        <f t="shared" si="3"/>
        <v>53569.198465559704</v>
      </c>
      <c r="H42" s="22">
        <f t="shared" si="16"/>
        <v>36311.745112252669</v>
      </c>
      <c r="I42" s="5">
        <f t="shared" si="17"/>
        <v>88464.78551843451</v>
      </c>
      <c r="J42" s="25">
        <f t="shared" si="5"/>
        <v>0.23167762872552558</v>
      </c>
      <c r="L42" s="22">
        <f t="shared" si="18"/>
        <v>161883.76592943119</v>
      </c>
      <c r="M42" s="5">
        <f>scrimecost*Meta!O39</f>
        <v>1295.6979999999999</v>
      </c>
      <c r="N42" s="5">
        <f>L42-Grade14!L42</f>
        <v>1426.2123314756027</v>
      </c>
      <c r="O42" s="5">
        <f>Grade14!M42-M42</f>
        <v>9.7160000000001219</v>
      </c>
      <c r="P42" s="22">
        <f t="shared" si="12"/>
        <v>176.23538807875474</v>
      </c>
      <c r="Q42" s="22"/>
      <c r="R42" s="22"/>
      <c r="S42" s="22">
        <f t="shared" si="6"/>
        <v>1224.8511179737229</v>
      </c>
      <c r="T42" s="22">
        <f t="shared" si="7"/>
        <v>2029.6895003208697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85588.678772382234</v>
      </c>
      <c r="D43" s="5">
        <f t="shared" si="15"/>
        <v>82859.120300259325</v>
      </c>
      <c r="E43" s="5">
        <f t="shared" si="1"/>
        <v>73359.120300259325</v>
      </c>
      <c r="F43" s="5">
        <f t="shared" si="2"/>
        <v>28139.414808060599</v>
      </c>
      <c r="G43" s="5">
        <f t="shared" si="3"/>
        <v>54719.705492198729</v>
      </c>
      <c r="H43" s="22">
        <f t="shared" si="16"/>
        <v>37219.53874005899</v>
      </c>
      <c r="I43" s="5">
        <f t="shared" si="17"/>
        <v>90487.682221395415</v>
      </c>
      <c r="J43" s="25">
        <f t="shared" si="5"/>
        <v>0.23327672225689119</v>
      </c>
      <c r="L43" s="22">
        <f t="shared" si="18"/>
        <v>165930.86007766702</v>
      </c>
      <c r="M43" s="5">
        <f>scrimecost*Meta!O40</f>
        <v>1295.6979999999999</v>
      </c>
      <c r="N43" s="5">
        <f>L43-Grade14!L43</f>
        <v>1461.8676397625823</v>
      </c>
      <c r="O43" s="5">
        <f>Grade14!M43-M43</f>
        <v>9.7160000000001219</v>
      </c>
      <c r="P43" s="22">
        <f t="shared" si="12"/>
        <v>181.04722864074017</v>
      </c>
      <c r="Q43" s="22"/>
      <c r="R43" s="22"/>
      <c r="S43" s="22">
        <f t="shared" ref="S43:S69" si="19">IF(A43&lt;startage,1,0)*(N43-Q43-R43)+IF(A43&gt;=startage,1,0)*completionprob*(N43*spart+O43+P43)</f>
        <v>1255.615232856507</v>
      </c>
      <c r="T43" s="22">
        <f t="shared" ref="T43:T69" si="20">S43/sreturn^(A43-startage+1)</f>
        <v>2114.8451088381453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87728.395741691755</v>
      </c>
      <c r="D44" s="5">
        <f t="shared" si="15"/>
        <v>84915.388307765767</v>
      </c>
      <c r="E44" s="5">
        <f t="shared" si="1"/>
        <v>75415.388307765767</v>
      </c>
      <c r="F44" s="5">
        <f t="shared" si="2"/>
        <v>29016.413113262097</v>
      </c>
      <c r="G44" s="5">
        <f t="shared" si="3"/>
        <v>55898.97519450367</v>
      </c>
      <c r="H44" s="22">
        <f t="shared" si="16"/>
        <v>38150.027208560459</v>
      </c>
      <c r="I44" s="5">
        <f t="shared" si="17"/>
        <v>92561.151341930265</v>
      </c>
      <c r="J44" s="25">
        <f t="shared" si="5"/>
        <v>0.23483681350700389</v>
      </c>
      <c r="L44" s="22">
        <f t="shared" si="18"/>
        <v>170079.13157960866</v>
      </c>
      <c r="M44" s="5">
        <f>scrimecost*Meta!O41</f>
        <v>1295.6979999999999</v>
      </c>
      <c r="N44" s="5">
        <f>L44-Grade14!L44</f>
        <v>1498.4143307566119</v>
      </c>
      <c r="O44" s="5">
        <f>Grade14!M44-M44</f>
        <v>9.7160000000001219</v>
      </c>
      <c r="P44" s="22">
        <f t="shared" si="12"/>
        <v>185.97936521677508</v>
      </c>
      <c r="Q44" s="22"/>
      <c r="R44" s="22"/>
      <c r="S44" s="22">
        <f t="shared" si="19"/>
        <v>1287.1484506112681</v>
      </c>
      <c r="T44" s="22">
        <f t="shared" si="20"/>
        <v>2203.5672784520134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89921.605635234053</v>
      </c>
      <c r="D45" s="5">
        <f t="shared" si="15"/>
        <v>87023.06301545992</v>
      </c>
      <c r="E45" s="5">
        <f t="shared" si="1"/>
        <v>77523.06301545992</v>
      </c>
      <c r="F45" s="5">
        <f t="shared" si="2"/>
        <v>29915.336376093655</v>
      </c>
      <c r="G45" s="5">
        <f t="shared" si="3"/>
        <v>57107.726639366265</v>
      </c>
      <c r="H45" s="22">
        <f t="shared" si="16"/>
        <v>39103.777888774464</v>
      </c>
      <c r="I45" s="5">
        <f t="shared" si="17"/>
        <v>94686.457190478526</v>
      </c>
      <c r="J45" s="25">
        <f t="shared" si="5"/>
        <v>0.23635885375101642</v>
      </c>
      <c r="L45" s="22">
        <f t="shared" si="18"/>
        <v>174331.10986909884</v>
      </c>
      <c r="M45" s="5">
        <f>scrimecost*Meta!O42</f>
        <v>1295.6979999999999</v>
      </c>
      <c r="N45" s="5">
        <f>L45-Grade14!L45</f>
        <v>1535.8746890255134</v>
      </c>
      <c r="O45" s="5">
        <f>Grade14!M45-M45</f>
        <v>9.7160000000001219</v>
      </c>
      <c r="P45" s="22">
        <f t="shared" si="12"/>
        <v>191.03480520721101</v>
      </c>
      <c r="Q45" s="22"/>
      <c r="R45" s="22"/>
      <c r="S45" s="22">
        <f t="shared" si="19"/>
        <v>1319.4699988099144</v>
      </c>
      <c r="T45" s="22">
        <f t="shared" si="20"/>
        <v>2296.0052863697783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92169.645776114907</v>
      </c>
      <c r="D46" s="5">
        <f t="shared" si="15"/>
        <v>89183.429590846412</v>
      </c>
      <c r="E46" s="5">
        <f t="shared" si="1"/>
        <v>79683.429590846412</v>
      </c>
      <c r="F46" s="5">
        <f t="shared" si="2"/>
        <v>30836.732720495995</v>
      </c>
      <c r="G46" s="5">
        <f t="shared" si="3"/>
        <v>58346.696870350417</v>
      </c>
      <c r="H46" s="22">
        <f t="shared" si="16"/>
        <v>40081.37233599383</v>
      </c>
      <c r="I46" s="5">
        <f t="shared" si="17"/>
        <v>96864.895685240481</v>
      </c>
      <c r="J46" s="25">
        <f t="shared" si="5"/>
        <v>0.23784377106224805</v>
      </c>
      <c r="L46" s="22">
        <f t="shared" si="18"/>
        <v>178689.38761582633</v>
      </c>
      <c r="M46" s="5">
        <f>scrimecost*Meta!O43</f>
        <v>774.80499999999995</v>
      </c>
      <c r="N46" s="5">
        <f>L46-Grade14!L46</f>
        <v>1574.2715562511876</v>
      </c>
      <c r="O46" s="5">
        <f>Grade14!M46-M46</f>
        <v>5.8100000000000591</v>
      </c>
      <c r="P46" s="22">
        <f t="shared" si="12"/>
        <v>196.21663119740779</v>
      </c>
      <c r="Q46" s="22"/>
      <c r="R46" s="22"/>
      <c r="S46" s="22">
        <f t="shared" si="19"/>
        <v>1349.1779297135636</v>
      </c>
      <c r="T46" s="22">
        <f t="shared" si="20"/>
        <v>2386.2628445438045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94473.886920517762</v>
      </c>
      <c r="D47" s="5">
        <f t="shared" si="15"/>
        <v>91397.805330617557</v>
      </c>
      <c r="E47" s="5">
        <f t="shared" si="1"/>
        <v>81897.805330617557</v>
      </c>
      <c r="F47" s="5">
        <f t="shared" si="2"/>
        <v>31781.163973508388</v>
      </c>
      <c r="G47" s="5">
        <f t="shared" si="3"/>
        <v>59616.641357109169</v>
      </c>
      <c r="H47" s="22">
        <f t="shared" si="16"/>
        <v>41083.406644393668</v>
      </c>
      <c r="I47" s="5">
        <f t="shared" si="17"/>
        <v>99097.795142371484</v>
      </c>
      <c r="J47" s="25">
        <f t="shared" si="5"/>
        <v>0.23929247087808383</v>
      </c>
      <c r="L47" s="22">
        <f t="shared" si="18"/>
        <v>183156.62230622195</v>
      </c>
      <c r="M47" s="5">
        <f>scrimecost*Meta!O44</f>
        <v>774.80499999999995</v>
      </c>
      <c r="N47" s="5">
        <f>L47-Grade14!L47</f>
        <v>1613.6283451573981</v>
      </c>
      <c r="O47" s="5">
        <f>Grade14!M47-M47</f>
        <v>5.8100000000000591</v>
      </c>
      <c r="P47" s="22">
        <f t="shared" si="12"/>
        <v>201.52800283735945</v>
      </c>
      <c r="Q47" s="22"/>
      <c r="R47" s="22"/>
      <c r="S47" s="22">
        <f t="shared" si="19"/>
        <v>1383.1357562897256</v>
      </c>
      <c r="T47" s="22">
        <f t="shared" si="20"/>
        <v>2486.5062012722478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96835.734093530715</v>
      </c>
      <c r="D48" s="5">
        <f t="shared" si="15"/>
        <v>93667.540463883008</v>
      </c>
      <c r="E48" s="5">
        <f t="shared" si="1"/>
        <v>84167.540463883008</v>
      </c>
      <c r="F48" s="5">
        <f t="shared" si="2"/>
        <v>32766.232221762595</v>
      </c>
      <c r="G48" s="5">
        <f t="shared" si="3"/>
        <v>60901.308242120416</v>
      </c>
      <c r="H48" s="22">
        <f t="shared" si="16"/>
        <v>42110.491810503518</v>
      </c>
      <c r="I48" s="5">
        <f t="shared" si="17"/>
        <v>101369.49087201428</v>
      </c>
      <c r="J48" s="25">
        <f t="shared" si="5"/>
        <v>0.24083334763760667</v>
      </c>
      <c r="L48" s="22">
        <f t="shared" si="18"/>
        <v>187735.53786387754</v>
      </c>
      <c r="M48" s="5">
        <f>scrimecost*Meta!O45</f>
        <v>774.80499999999995</v>
      </c>
      <c r="N48" s="5">
        <f>L48-Grade14!L48</f>
        <v>1653.9690537864226</v>
      </c>
      <c r="O48" s="5">
        <f>Grade14!M48-M48</f>
        <v>5.8100000000000591</v>
      </c>
      <c r="P48" s="22">
        <f t="shared" si="12"/>
        <v>207.06791221721733</v>
      </c>
      <c r="Q48" s="22"/>
      <c r="R48" s="22"/>
      <c r="S48" s="22">
        <f t="shared" si="19"/>
        <v>1418.0264085516526</v>
      </c>
      <c r="T48" s="22">
        <f t="shared" si="20"/>
        <v>2591.1033998112739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99256.627445868959</v>
      </c>
      <c r="D49" s="5">
        <f t="shared" si="15"/>
        <v>95994.018975480067</v>
      </c>
      <c r="E49" s="5">
        <f t="shared" si="1"/>
        <v>86494.018975480067</v>
      </c>
      <c r="F49" s="5">
        <f t="shared" si="2"/>
        <v>33828.269662306651</v>
      </c>
      <c r="G49" s="5">
        <f t="shared" si="3"/>
        <v>62165.749313173415</v>
      </c>
      <c r="H49" s="22">
        <f t="shared" si="16"/>
        <v>43163.254105766093</v>
      </c>
      <c r="I49" s="5">
        <f t="shared" si="17"/>
        <v>103645.63650881463</v>
      </c>
      <c r="J49" s="25">
        <f t="shared" si="5"/>
        <v>0.24271907942072896</v>
      </c>
      <c r="L49" s="22">
        <f t="shared" si="18"/>
        <v>192428.92631047446</v>
      </c>
      <c r="M49" s="5">
        <f>scrimecost*Meta!O46</f>
        <v>774.80499999999995</v>
      </c>
      <c r="N49" s="5">
        <f>L49-Grade14!L49</f>
        <v>1695.3182801311195</v>
      </c>
      <c r="O49" s="5">
        <f>Grade14!M49-M49</f>
        <v>5.8100000000000591</v>
      </c>
      <c r="P49" s="22">
        <f t="shared" si="12"/>
        <v>213.04068739199079</v>
      </c>
      <c r="Q49" s="22"/>
      <c r="R49" s="22"/>
      <c r="S49" s="22">
        <f t="shared" si="19"/>
        <v>1454.0471935410153</v>
      </c>
      <c r="T49" s="22">
        <f t="shared" si="20"/>
        <v>2700.5648759754777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101738.04313201568</v>
      </c>
      <c r="D50" s="5">
        <f t="shared" si="15"/>
        <v>98378.65944986706</v>
      </c>
      <c r="E50" s="5">
        <f t="shared" si="1"/>
        <v>88878.65944986706</v>
      </c>
      <c r="F50" s="5">
        <f t="shared" si="2"/>
        <v>34916.858038864317</v>
      </c>
      <c r="G50" s="5">
        <f t="shared" si="3"/>
        <v>63461.801411002743</v>
      </c>
      <c r="H50" s="22">
        <f t="shared" si="16"/>
        <v>44242.335458410242</v>
      </c>
      <c r="I50" s="5">
        <f t="shared" si="17"/>
        <v>105978.68578653497</v>
      </c>
      <c r="J50" s="25">
        <f t="shared" si="5"/>
        <v>0.24455881774572624</v>
      </c>
      <c r="L50" s="22">
        <f t="shared" si="18"/>
        <v>197239.64946823625</v>
      </c>
      <c r="M50" s="5">
        <f>scrimecost*Meta!O47</f>
        <v>774.80499999999995</v>
      </c>
      <c r="N50" s="5">
        <f>L50-Grade14!L50</f>
        <v>1737.7012371342862</v>
      </c>
      <c r="O50" s="5">
        <f>Grade14!M50-M50</f>
        <v>5.8100000000000591</v>
      </c>
      <c r="P50" s="22">
        <f t="shared" si="12"/>
        <v>219.16278194613346</v>
      </c>
      <c r="Q50" s="22"/>
      <c r="R50" s="22"/>
      <c r="S50" s="22">
        <f t="shared" si="19"/>
        <v>1490.9684981550026</v>
      </c>
      <c r="T50" s="22">
        <f t="shared" si="20"/>
        <v>2814.6232259244002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104281.49421031607</v>
      </c>
      <c r="D51" s="5">
        <f t="shared" si="15"/>
        <v>100822.91593611374</v>
      </c>
      <c r="E51" s="5">
        <f t="shared" si="1"/>
        <v>91322.915936113743</v>
      </c>
      <c r="F51" s="5">
        <f t="shared" si="2"/>
        <v>36032.661124835926</v>
      </c>
      <c r="G51" s="5">
        <f t="shared" si="3"/>
        <v>64790.254811277817</v>
      </c>
      <c r="H51" s="22">
        <f t="shared" si="16"/>
        <v>45348.393844870501</v>
      </c>
      <c r="I51" s="5">
        <f t="shared" si="17"/>
        <v>108370.06129619837</v>
      </c>
      <c r="J51" s="25">
        <f t="shared" si="5"/>
        <v>0.24635368440426023</v>
      </c>
      <c r="L51" s="22">
        <f t="shared" si="18"/>
        <v>202170.6407049422</v>
      </c>
      <c r="M51" s="5">
        <f>scrimecost*Meta!O48</f>
        <v>425.67599999999999</v>
      </c>
      <c r="N51" s="5">
        <f>L51-Grade14!L51</f>
        <v>1781.1437680626987</v>
      </c>
      <c r="O51" s="5">
        <f>Grade14!M51-M51</f>
        <v>3.1920000000000073</v>
      </c>
      <c r="P51" s="22">
        <f t="shared" si="12"/>
        <v>225.43792886412987</v>
      </c>
      <c r="Q51" s="22"/>
      <c r="R51" s="22"/>
      <c r="S51" s="22">
        <f t="shared" si="19"/>
        <v>1526.519467384463</v>
      </c>
      <c r="T51" s="22">
        <f t="shared" si="20"/>
        <v>2929.0705602927706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106888.53156557395</v>
      </c>
      <c r="D52" s="5">
        <f t="shared" si="15"/>
        <v>103328.27883451656</v>
      </c>
      <c r="E52" s="5">
        <f t="shared" si="1"/>
        <v>93828.278834516561</v>
      </c>
      <c r="F52" s="5">
        <f t="shared" si="2"/>
        <v>37176.35928795681</v>
      </c>
      <c r="G52" s="5">
        <f t="shared" si="3"/>
        <v>66151.919546559744</v>
      </c>
      <c r="H52" s="22">
        <f t="shared" si="16"/>
        <v>46482.103690992262</v>
      </c>
      <c r="I52" s="5">
        <f t="shared" si="17"/>
        <v>110821.2211936033</v>
      </c>
      <c r="J52" s="25">
        <f t="shared" si="5"/>
        <v>0.24810477382722013</v>
      </c>
      <c r="L52" s="22">
        <f t="shared" si="18"/>
        <v>207224.90672256571</v>
      </c>
      <c r="M52" s="5">
        <f>scrimecost*Meta!O49</f>
        <v>425.67599999999999</v>
      </c>
      <c r="N52" s="5">
        <f>L52-Grade14!L52</f>
        <v>1825.6723622642166</v>
      </c>
      <c r="O52" s="5">
        <f>Grade14!M52-M52</f>
        <v>3.1920000000000073</v>
      </c>
      <c r="P52" s="22">
        <f t="shared" si="12"/>
        <v>231.86995445507603</v>
      </c>
      <c r="Q52" s="22"/>
      <c r="R52" s="22"/>
      <c r="S52" s="22">
        <f t="shared" si="19"/>
        <v>1565.3099130445823</v>
      </c>
      <c r="T52" s="22">
        <f t="shared" si="20"/>
        <v>3052.836246524666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109560.7448547133</v>
      </c>
      <c r="D53" s="5">
        <f t="shared" si="15"/>
        <v>105896.27580537947</v>
      </c>
      <c r="E53" s="5">
        <f t="shared" si="1"/>
        <v>96396.275805379468</v>
      </c>
      <c r="F53" s="5">
        <f t="shared" si="2"/>
        <v>38348.649905155733</v>
      </c>
      <c r="G53" s="5">
        <f t="shared" si="3"/>
        <v>67547.625900223735</v>
      </c>
      <c r="H53" s="22">
        <f t="shared" si="16"/>
        <v>47644.156283267061</v>
      </c>
      <c r="I53" s="5">
        <f t="shared" si="17"/>
        <v>113333.66008844337</v>
      </c>
      <c r="J53" s="25">
        <f t="shared" si="5"/>
        <v>0.24981315375205923</v>
      </c>
      <c r="L53" s="22">
        <f t="shared" si="18"/>
        <v>212405.52939062988</v>
      </c>
      <c r="M53" s="5">
        <f>scrimecost*Meta!O50</f>
        <v>425.67599999999999</v>
      </c>
      <c r="N53" s="5">
        <f>L53-Grade14!L53</f>
        <v>1871.3141713208752</v>
      </c>
      <c r="O53" s="5">
        <f>Grade14!M53-M53</f>
        <v>3.1920000000000073</v>
      </c>
      <c r="P53" s="22">
        <f t="shared" si="12"/>
        <v>238.46278068579602</v>
      </c>
      <c r="Q53" s="22"/>
      <c r="R53" s="22"/>
      <c r="S53" s="22">
        <f t="shared" si="19"/>
        <v>1605.0701198462809</v>
      </c>
      <c r="T53" s="22">
        <f t="shared" si="20"/>
        <v>3181.7999520359613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112299.76347608113</v>
      </c>
      <c r="D54" s="5">
        <f t="shared" si="15"/>
        <v>108528.47270051396</v>
      </c>
      <c r="E54" s="5">
        <f t="shared" si="1"/>
        <v>99028.472700513958</v>
      </c>
      <c r="F54" s="5">
        <f t="shared" si="2"/>
        <v>39443.082480352758</v>
      </c>
      <c r="G54" s="5">
        <f t="shared" si="3"/>
        <v>69085.390220161207</v>
      </c>
      <c r="H54" s="22">
        <f t="shared" si="16"/>
        <v>48835.260190348738</v>
      </c>
      <c r="I54" s="5">
        <f t="shared" si="17"/>
        <v>116016.07526308634</v>
      </c>
      <c r="J54" s="25">
        <f t="shared" si="5"/>
        <v>0.25078781044581716</v>
      </c>
      <c r="L54" s="22">
        <f t="shared" si="18"/>
        <v>217715.66762539558</v>
      </c>
      <c r="M54" s="5">
        <f>scrimecost*Meta!O51</f>
        <v>425.67599999999999</v>
      </c>
      <c r="N54" s="5">
        <f>L54-Grade14!L54</f>
        <v>1918.0970256038418</v>
      </c>
      <c r="O54" s="5">
        <f>Grade14!M54-M54</f>
        <v>3.1920000000000073</v>
      </c>
      <c r="P54" s="22">
        <f t="shared" si="12"/>
        <v>244.61774233408917</v>
      </c>
      <c r="Q54" s="22"/>
      <c r="R54" s="22"/>
      <c r="S54" s="22">
        <f t="shared" si="19"/>
        <v>1645.2963795492826</v>
      </c>
      <c r="T54" s="22">
        <f t="shared" si="20"/>
        <v>3315.1157001328243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115107.25756298317</v>
      </c>
      <c r="D55" s="5">
        <f t="shared" si="15"/>
        <v>111226.47451802682</v>
      </c>
      <c r="E55" s="5">
        <f t="shared" si="1"/>
        <v>101726.47451802682</v>
      </c>
      <c r="F55" s="5">
        <f t="shared" si="2"/>
        <v>40507.444197361576</v>
      </c>
      <c r="G55" s="5">
        <f t="shared" si="3"/>
        <v>70719.030320665246</v>
      </c>
      <c r="H55" s="22">
        <f t="shared" si="16"/>
        <v>50056.141695107457</v>
      </c>
      <c r="I55" s="5">
        <f t="shared" si="17"/>
        <v>118822.98248966351</v>
      </c>
      <c r="J55" s="25">
        <f t="shared" si="5"/>
        <v>0.25137685695027207</v>
      </c>
      <c r="L55" s="22">
        <f t="shared" si="18"/>
        <v>223158.55931603047</v>
      </c>
      <c r="M55" s="5">
        <f>scrimecost*Meta!O52</f>
        <v>425.67599999999999</v>
      </c>
      <c r="N55" s="5">
        <f>L55-Grade14!L55</f>
        <v>1966.0494512440055</v>
      </c>
      <c r="O55" s="5">
        <f>Grade14!M55-M55</f>
        <v>3.1920000000000073</v>
      </c>
      <c r="P55" s="22">
        <f t="shared" si="12"/>
        <v>250.6035889696586</v>
      </c>
      <c r="Q55" s="22"/>
      <c r="R55" s="22"/>
      <c r="S55" s="22">
        <f t="shared" si="19"/>
        <v>1686.2453573337075</v>
      </c>
      <c r="T55" s="22">
        <f t="shared" si="20"/>
        <v>3453.4327424828925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117984.93900205771</v>
      </c>
      <c r="D56" s="5">
        <f t="shared" si="15"/>
        <v>113991.92638097746</v>
      </c>
      <c r="E56" s="5">
        <f t="shared" si="1"/>
        <v>104491.92638097746</v>
      </c>
      <c r="F56" s="5">
        <f t="shared" si="2"/>
        <v>41598.414957295608</v>
      </c>
      <c r="G56" s="5">
        <f t="shared" si="3"/>
        <v>72393.511423681848</v>
      </c>
      <c r="H56" s="22">
        <f t="shared" si="16"/>
        <v>51307.54523748513</v>
      </c>
      <c r="I56" s="5">
        <f t="shared" si="17"/>
        <v>121700.06239690506</v>
      </c>
      <c r="J56" s="25">
        <f t="shared" si="5"/>
        <v>0.25195153646681351</v>
      </c>
      <c r="L56" s="22">
        <f t="shared" si="18"/>
        <v>228737.52329893119</v>
      </c>
      <c r="M56" s="5">
        <f>scrimecost*Meta!O53</f>
        <v>134.42399999999998</v>
      </c>
      <c r="N56" s="5">
        <f>L56-Grade14!L56</f>
        <v>2015.2006875250372</v>
      </c>
      <c r="O56" s="5">
        <f>Grade14!M56-M56</f>
        <v>1.0080000000000098</v>
      </c>
      <c r="P56" s="22">
        <f t="shared" si="12"/>
        <v>256.7390817711173</v>
      </c>
      <c r="Q56" s="22"/>
      <c r="R56" s="22"/>
      <c r="S56" s="22">
        <f t="shared" si="19"/>
        <v>1726.3048755626414</v>
      </c>
      <c r="T56" s="22">
        <f t="shared" si="20"/>
        <v>3593.5477467312853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134.42399999999998</v>
      </c>
      <c r="N57" s="5">
        <f>L57-Grade14!L57</f>
        <v>0</v>
      </c>
      <c r="O57" s="5">
        <f>Grade14!M57-M57</f>
        <v>1.0080000000000098</v>
      </c>
      <c r="Q57" s="22"/>
      <c r="R57" s="22"/>
      <c r="S57" s="22">
        <f t="shared" si="19"/>
        <v>0.88300800000000856</v>
      </c>
      <c r="T57" s="22">
        <f t="shared" si="20"/>
        <v>1.868298426146928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134.42399999999998</v>
      </c>
      <c r="N58" s="5">
        <f>L58-Grade14!L58</f>
        <v>0</v>
      </c>
      <c r="O58" s="5">
        <f>Grade14!M58-M58</f>
        <v>1.0080000000000098</v>
      </c>
      <c r="Q58" s="22"/>
      <c r="R58" s="22"/>
      <c r="S58" s="22">
        <f t="shared" si="19"/>
        <v>0.88300800000000856</v>
      </c>
      <c r="T58" s="22">
        <f t="shared" si="20"/>
        <v>1.8989867527128814</v>
      </c>
    </row>
    <row r="59" spans="1:20" x14ac:dyDescent="0.2">
      <c r="A59" s="5">
        <v>68</v>
      </c>
      <c r="H59" s="21"/>
      <c r="I59" s="5"/>
      <c r="M59" s="5">
        <f>scrimecost*Meta!O56</f>
        <v>134.42399999999998</v>
      </c>
      <c r="N59" s="5">
        <f>L59-Grade14!L59</f>
        <v>0</v>
      </c>
      <c r="O59" s="5">
        <f>Grade14!M59-M59</f>
        <v>1.0080000000000098</v>
      </c>
      <c r="Q59" s="22"/>
      <c r="R59" s="22"/>
      <c r="S59" s="22">
        <f t="shared" si="19"/>
        <v>0.88300800000000856</v>
      </c>
      <c r="T59" s="22">
        <f t="shared" si="20"/>
        <v>1.9301791600906788</v>
      </c>
    </row>
    <row r="60" spans="1:20" x14ac:dyDescent="0.2">
      <c r="A60" s="5">
        <v>69</v>
      </c>
      <c r="H60" s="21"/>
      <c r="I60" s="5"/>
      <c r="M60" s="5">
        <f>scrimecost*Meta!O57</f>
        <v>134.42399999999998</v>
      </c>
      <c r="N60" s="5">
        <f>L60-Grade14!L60</f>
        <v>0</v>
      </c>
      <c r="O60" s="5">
        <f>Grade14!M60-M60</f>
        <v>1.0080000000000098</v>
      </c>
      <c r="Q60" s="22"/>
      <c r="R60" s="22"/>
      <c r="S60" s="22">
        <f t="shared" si="19"/>
        <v>0.88300800000000856</v>
      </c>
      <c r="T60" s="22">
        <f t="shared" si="20"/>
        <v>1.9618839282190883</v>
      </c>
    </row>
    <row r="61" spans="1:20" x14ac:dyDescent="0.2">
      <c r="A61" s="5">
        <v>70</v>
      </c>
      <c r="H61" s="21"/>
      <c r="I61" s="5"/>
      <c r="M61" s="5">
        <f>scrimecost*Meta!O58</f>
        <v>134.42399999999998</v>
      </c>
      <c r="N61" s="5">
        <f>L61-Grade14!L61</f>
        <v>0</v>
      </c>
      <c r="O61" s="5">
        <f>Grade14!M61-M61</f>
        <v>1.0080000000000098</v>
      </c>
      <c r="Q61" s="22"/>
      <c r="R61" s="22"/>
      <c r="S61" s="22">
        <f t="shared" si="19"/>
        <v>0.88300800000000856</v>
      </c>
      <c r="T61" s="22">
        <f t="shared" si="20"/>
        <v>1.9941094730416307</v>
      </c>
    </row>
    <row r="62" spans="1:20" x14ac:dyDescent="0.2">
      <c r="A62" s="5">
        <v>71</v>
      </c>
      <c r="H62" s="21"/>
      <c r="I62" s="5"/>
      <c r="M62" s="5">
        <f>scrimecost*Meta!O59</f>
        <v>134.42399999999998</v>
      </c>
      <c r="N62" s="5">
        <f>L62-Grade14!L62</f>
        <v>0</v>
      </c>
      <c r="O62" s="5">
        <f>Grade14!M62-M62</f>
        <v>1.0080000000000098</v>
      </c>
      <c r="Q62" s="22"/>
      <c r="R62" s="22"/>
      <c r="S62" s="22">
        <f t="shared" si="19"/>
        <v>0.88300800000000856</v>
      </c>
      <c r="T62" s="22">
        <f t="shared" si="20"/>
        <v>2.0268643487405686</v>
      </c>
    </row>
    <row r="63" spans="1:20" x14ac:dyDescent="0.2">
      <c r="A63" s="5">
        <v>72</v>
      </c>
      <c r="H63" s="21"/>
      <c r="M63" s="5">
        <f>scrimecost*Meta!O60</f>
        <v>134.42399999999998</v>
      </c>
      <c r="N63" s="5">
        <f>L63-Grade14!L63</f>
        <v>0</v>
      </c>
      <c r="O63" s="5">
        <f>Grade14!M63-M63</f>
        <v>1.0080000000000098</v>
      </c>
      <c r="Q63" s="22"/>
      <c r="R63" s="22"/>
      <c r="S63" s="22">
        <f t="shared" si="19"/>
        <v>0.88300800000000856</v>
      </c>
      <c r="T63" s="22">
        <f t="shared" si="20"/>
        <v>2.0601572500075891</v>
      </c>
    </row>
    <row r="64" spans="1:20" x14ac:dyDescent="0.2">
      <c r="A64" s="5">
        <v>73</v>
      </c>
      <c r="H64" s="21"/>
      <c r="M64" s="5">
        <f>scrimecost*Meta!O61</f>
        <v>134.42399999999998</v>
      </c>
      <c r="N64" s="5">
        <f>L64-Grade14!L64</f>
        <v>0</v>
      </c>
      <c r="O64" s="5">
        <f>Grade14!M64-M64</f>
        <v>1.0080000000000098</v>
      </c>
      <c r="Q64" s="22"/>
      <c r="R64" s="22"/>
      <c r="S64" s="22">
        <f t="shared" si="19"/>
        <v>0.88300800000000856</v>
      </c>
      <c r="T64" s="22">
        <f t="shared" si="20"/>
        <v>2.0939970143517876</v>
      </c>
    </row>
    <row r="65" spans="1:20" x14ac:dyDescent="0.2">
      <c r="A65" s="5">
        <v>74</v>
      </c>
      <c r="H65" s="21"/>
      <c r="M65" s="5">
        <f>scrimecost*Meta!O62</f>
        <v>134.42399999999998</v>
      </c>
      <c r="N65" s="5">
        <f>L65-Grade14!L65</f>
        <v>0</v>
      </c>
      <c r="O65" s="5">
        <f>Grade14!M65-M65</f>
        <v>1.0080000000000098</v>
      </c>
      <c r="Q65" s="22"/>
      <c r="R65" s="22"/>
      <c r="S65" s="22">
        <f t="shared" si="19"/>
        <v>0.88300800000000856</v>
      </c>
      <c r="T65" s="22">
        <f t="shared" si="20"/>
        <v>2.1283926244455609</v>
      </c>
    </row>
    <row r="66" spans="1:20" x14ac:dyDescent="0.2">
      <c r="A66" s="5">
        <v>75</v>
      </c>
      <c r="H66" s="21"/>
      <c r="M66" s="5">
        <f>scrimecost*Meta!O63</f>
        <v>134.42399999999998</v>
      </c>
      <c r="N66" s="5">
        <f>L66-Grade14!L66</f>
        <v>0</v>
      </c>
      <c r="O66" s="5">
        <f>Grade14!M66-M66</f>
        <v>1.0080000000000098</v>
      </c>
      <c r="Q66" s="22"/>
      <c r="R66" s="22"/>
      <c r="S66" s="22">
        <f t="shared" si="19"/>
        <v>0.88300800000000856</v>
      </c>
      <c r="T66" s="22">
        <f t="shared" si="20"/>
        <v>2.1633532105090292</v>
      </c>
    </row>
    <row r="67" spans="1:20" x14ac:dyDescent="0.2">
      <c r="A67" s="5">
        <v>76</v>
      </c>
      <c r="H67" s="21"/>
      <c r="M67" s="5">
        <f>scrimecost*Meta!O64</f>
        <v>134.42399999999998</v>
      </c>
      <c r="N67" s="5">
        <f>L67-Grade14!L67</f>
        <v>0</v>
      </c>
      <c r="O67" s="5">
        <f>Grade14!M67-M67</f>
        <v>1.0080000000000098</v>
      </c>
      <c r="Q67" s="22"/>
      <c r="R67" s="22"/>
      <c r="S67" s="22">
        <f t="shared" si="19"/>
        <v>0.88300800000000856</v>
      </c>
      <c r="T67" s="22">
        <f t="shared" si="20"/>
        <v>2.1988880527336319</v>
      </c>
    </row>
    <row r="68" spans="1:20" x14ac:dyDescent="0.2">
      <c r="A68" s="5">
        <v>77</v>
      </c>
      <c r="H68" s="21"/>
      <c r="M68" s="5">
        <f>scrimecost*Meta!O65</f>
        <v>134.42399999999998</v>
      </c>
      <c r="N68" s="5">
        <f>L68-Grade14!L68</f>
        <v>0</v>
      </c>
      <c r="O68" s="5">
        <f>Grade14!M68-M68</f>
        <v>1.0080000000000098</v>
      </c>
      <c r="Q68" s="22"/>
      <c r="R68" s="22"/>
      <c r="S68" s="22">
        <f t="shared" si="19"/>
        <v>0.88300800000000856</v>
      </c>
      <c r="T68" s="22">
        <f t="shared" si="20"/>
        <v>2.2350065837455277</v>
      </c>
    </row>
    <row r="69" spans="1:20" x14ac:dyDescent="0.2">
      <c r="A69" s="5">
        <v>78</v>
      </c>
      <c r="H69" s="21"/>
      <c r="M69" s="5">
        <f>scrimecost*Meta!O66</f>
        <v>134.42399999999998</v>
      </c>
      <c r="N69" s="5">
        <f>L69-Grade14!L69</f>
        <v>0</v>
      </c>
      <c r="O69" s="5">
        <f>Grade14!M69-M69</f>
        <v>1.0080000000000098</v>
      </c>
      <c r="Q69" s="22"/>
      <c r="R69" s="22"/>
      <c r="S69" s="22">
        <f t="shared" si="19"/>
        <v>0.88300800000000856</v>
      </c>
      <c r="T69" s="22">
        <f t="shared" si="20"/>
        <v>2.2717183911094576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1.2284482764357563E-8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90835</v>
      </c>
      <c r="D2" s="7">
        <f>Meta!C10</f>
        <v>38349</v>
      </c>
      <c r="E2" s="1">
        <f>Meta!D10</f>
        <v>3.1E-2</v>
      </c>
      <c r="F2" s="1">
        <f>Meta!F10</f>
        <v>0.85299999999999998</v>
      </c>
      <c r="G2" s="1">
        <f>Meta!I10</f>
        <v>1.7852800699689915</v>
      </c>
      <c r="H2" s="1">
        <f>Meta!E10</f>
        <v>0.876</v>
      </c>
      <c r="I2" s="13"/>
      <c r="J2" s="1">
        <f>Meta!X9</f>
        <v>0.85</v>
      </c>
      <c r="K2" s="1">
        <f>Meta!D9</f>
        <v>3.9E-2</v>
      </c>
      <c r="L2" s="28"/>
      <c r="N2" s="22">
        <f>Meta!T10</f>
        <v>103863</v>
      </c>
      <c r="O2" s="22">
        <f>Meta!U10</f>
        <v>42867</v>
      </c>
      <c r="P2" s="1">
        <f>Meta!V10</f>
        <v>2.9000000000000001E-2</v>
      </c>
      <c r="Q2" s="1">
        <f>Meta!X10</f>
        <v>0.85299999999999998</v>
      </c>
      <c r="R2" s="22">
        <f>Meta!W10</f>
        <v>1852</v>
      </c>
      <c r="T2" s="12">
        <f>IRR(S5:S69)+1</f>
        <v>0.98134325441667625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3980.8562477109317</v>
      </c>
      <c r="D12" s="5">
        <f t="shared" ref="D12:D36" si="0">IF(A12&lt;startage,1,0)*(C12*(1-initialunempprob))+IF(A12=startage,1,0)*(C12*(1-unempprob))+IF(A12&gt;startage,1,0)*(C12*(1-unempprob)+unempprob*300*52)</f>
        <v>3825.6028540502052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292.6586183348407</v>
      </c>
      <c r="G12" s="5">
        <f t="shared" ref="G12:G56" si="3">D12-F12</f>
        <v>3532.9442357153644</v>
      </c>
      <c r="H12" s="22">
        <f>0.1*Grade15!H12</f>
        <v>1731.135886842233</v>
      </c>
      <c r="I12" s="5">
        <f t="shared" ref="I12:I36" si="4">G12+IF(A12&lt;startage,1,0)*(H12*(1-initialunempprob))+IF(A12&gt;=startage,1,0)*(H12*(1-unempprob))</f>
        <v>5196.5658229707506</v>
      </c>
      <c r="J12" s="25">
        <f t="shared" ref="J12:J56" si="5">(F12-(IF(A12&gt;startage,1,0)*(unempprob*300*52)))/(IF(A12&lt;startage,1,0)*((C12+H12)*(1-initialunempprob))+IF(A12&gt;=startage,1,0)*((C12+H12)*(1-unempprob)))</f>
        <v>5.3315112446965809E-2</v>
      </c>
      <c r="L12" s="22">
        <f>0.1*Grade15!L12</f>
        <v>7717.690125640479</v>
      </c>
      <c r="M12" s="5">
        <f>scrimecost*Meta!O9</f>
        <v>5576.3720000000003</v>
      </c>
      <c r="N12" s="5">
        <f>L12-Grade15!L12</f>
        <v>-69459.211130764306</v>
      </c>
      <c r="O12" s="5"/>
      <c r="P12" s="22"/>
      <c r="Q12" s="22">
        <f>0.05*feel*Grade15!G12</f>
        <v>399.91609310839385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-78138.127223872696</v>
      </c>
      <c r="T12" s="22">
        <f t="shared" ref="T12:T43" si="7">S12/sreturn^(A12-startage+1)</f>
        <v>-78138.127223872696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50879.972015582804</v>
      </c>
      <c r="D13" s="5">
        <f t="shared" si="0"/>
        <v>49302.692883099735</v>
      </c>
      <c r="E13" s="5">
        <f t="shared" si="1"/>
        <v>39802.692883099735</v>
      </c>
      <c r="F13" s="5">
        <f t="shared" si="2"/>
        <v>13827.598514642037</v>
      </c>
      <c r="G13" s="5">
        <f t="shared" si="3"/>
        <v>35475.0943684577</v>
      </c>
      <c r="H13" s="22">
        <f t="shared" ref="H13:H36" si="10">benefits*B13/expnorm</f>
        <v>21480.663255634779</v>
      </c>
      <c r="I13" s="5">
        <f t="shared" si="4"/>
        <v>56289.857063167801</v>
      </c>
      <c r="J13" s="25">
        <f t="shared" si="5"/>
        <v>0.19720622205546878</v>
      </c>
      <c r="L13" s="22">
        <f t="shared" ref="L13:L36" si="11">(sincome+sbenefits)*(1-sunemp)*B13/expnorm</f>
        <v>79805.310324488542</v>
      </c>
      <c r="M13" s="5">
        <f>scrimecost*Meta!O10</f>
        <v>5085.5919999999996</v>
      </c>
      <c r="N13" s="5">
        <f>L13-Grade15!L13</f>
        <v>698.98653667363396</v>
      </c>
      <c r="O13" s="5">
        <f>Grade15!M13-M13</f>
        <v>41.190000000000509</v>
      </c>
      <c r="P13" s="22">
        <f t="shared" ref="P13:P56" si="12">(spart-initialspart)*(L13*J13+nptrans)</f>
        <v>66.876311247170108</v>
      </c>
      <c r="Q13" s="22"/>
      <c r="R13" s="22"/>
      <c r="S13" s="22">
        <f t="shared" si="6"/>
        <v>616.96840047808757</v>
      </c>
      <c r="T13" s="22">
        <f t="shared" si="7"/>
        <v>628.69785643436455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52151.971315972369</v>
      </c>
      <c r="D14" s="5">
        <f t="shared" si="0"/>
        <v>51018.860205177225</v>
      </c>
      <c r="E14" s="5">
        <f t="shared" si="1"/>
        <v>41518.860205177225</v>
      </c>
      <c r="F14" s="5">
        <f t="shared" si="2"/>
        <v>14559.543877508087</v>
      </c>
      <c r="G14" s="5">
        <f t="shared" si="3"/>
        <v>36459.316327669134</v>
      </c>
      <c r="H14" s="22">
        <f t="shared" si="10"/>
        <v>22017.679837025647</v>
      </c>
      <c r="I14" s="5">
        <f t="shared" si="4"/>
        <v>57794.448089746984</v>
      </c>
      <c r="J14" s="25">
        <f t="shared" si="5"/>
        <v>0.19585177556734681</v>
      </c>
      <c r="L14" s="22">
        <f t="shared" si="11"/>
        <v>81800.443082600745</v>
      </c>
      <c r="M14" s="5">
        <f>scrimecost*Meta!O11</f>
        <v>4741.12</v>
      </c>
      <c r="N14" s="5">
        <f>L14-Grade15!L14</f>
        <v>716.46120009047445</v>
      </c>
      <c r="O14" s="5">
        <f>Grade15!M14-M14</f>
        <v>38.400000000000546</v>
      </c>
      <c r="P14" s="22">
        <f t="shared" si="12"/>
        <v>67.724286059769199</v>
      </c>
      <c r="Q14" s="22"/>
      <c r="R14" s="22"/>
      <c r="S14" s="22">
        <f t="shared" si="6"/>
        <v>628.32474420956328</v>
      </c>
      <c r="T14" s="22">
        <f t="shared" si="7"/>
        <v>652.4425553434836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53455.770598871684</v>
      </c>
      <c r="D15" s="5">
        <f t="shared" si="0"/>
        <v>52282.241710306662</v>
      </c>
      <c r="E15" s="5">
        <f t="shared" si="1"/>
        <v>42782.241710306662</v>
      </c>
      <c r="F15" s="5">
        <f t="shared" si="2"/>
        <v>15098.376089445792</v>
      </c>
      <c r="G15" s="5">
        <f t="shared" si="3"/>
        <v>37183.865620860874</v>
      </c>
      <c r="H15" s="22">
        <f t="shared" si="10"/>
        <v>22568.121832951285</v>
      </c>
      <c r="I15" s="5">
        <f t="shared" si="4"/>
        <v>59052.375676990669</v>
      </c>
      <c r="J15" s="25">
        <f t="shared" si="5"/>
        <v>0.19838931924207284</v>
      </c>
      <c r="L15" s="22">
        <f t="shared" si="11"/>
        <v>83845.454159665765</v>
      </c>
      <c r="M15" s="5">
        <f>scrimecost*Meta!O12</f>
        <v>4522.5840000000007</v>
      </c>
      <c r="N15" s="5">
        <f>L15-Grade15!L15</f>
        <v>734.37273009274213</v>
      </c>
      <c r="O15" s="5">
        <f>Grade15!M15-M15</f>
        <v>36.6299999999992</v>
      </c>
      <c r="P15" s="22">
        <f t="shared" si="12"/>
        <v>69.5641277168356</v>
      </c>
      <c r="Q15" s="22"/>
      <c r="R15" s="22"/>
      <c r="S15" s="22">
        <f t="shared" si="6"/>
        <v>641.7699222416868</v>
      </c>
      <c r="T15" s="22">
        <f t="shared" si="7"/>
        <v>679.07311151781255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54792.164863843471</v>
      </c>
      <c r="D16" s="5">
        <f t="shared" si="0"/>
        <v>53577.207753064322</v>
      </c>
      <c r="E16" s="5">
        <f t="shared" si="1"/>
        <v>44077.207753064322</v>
      </c>
      <c r="F16" s="5">
        <f t="shared" si="2"/>
        <v>15650.679106681933</v>
      </c>
      <c r="G16" s="5">
        <f t="shared" si="3"/>
        <v>37926.528646382387</v>
      </c>
      <c r="H16" s="22">
        <f t="shared" si="10"/>
        <v>23132.324878775067</v>
      </c>
      <c r="I16" s="5">
        <f t="shared" si="4"/>
        <v>60341.751453915422</v>
      </c>
      <c r="J16" s="25">
        <f t="shared" si="5"/>
        <v>0.20086497160765915</v>
      </c>
      <c r="L16" s="22">
        <f t="shared" si="11"/>
        <v>85941.590513657415</v>
      </c>
      <c r="M16" s="5">
        <f>scrimecost*Meta!O13</f>
        <v>3765.116</v>
      </c>
      <c r="N16" s="5">
        <f>L16-Grade15!L16</f>
        <v>752.73204834506032</v>
      </c>
      <c r="O16" s="5">
        <f>Grade15!M16-M16</f>
        <v>30.494999999999891</v>
      </c>
      <c r="P16" s="22">
        <f t="shared" si="12"/>
        <v>71.449965415328649</v>
      </c>
      <c r="Q16" s="22"/>
      <c r="R16" s="22"/>
      <c r="S16" s="22">
        <f t="shared" si="6"/>
        <v>651.76625272461047</v>
      </c>
      <c r="T16" s="22">
        <f t="shared" si="7"/>
        <v>702.76173038787226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56161.968985439555</v>
      </c>
      <c r="D17" s="5">
        <f t="shared" si="0"/>
        <v>54904.547946890925</v>
      </c>
      <c r="E17" s="5">
        <f t="shared" si="1"/>
        <v>45404.547946890925</v>
      </c>
      <c r="F17" s="5">
        <f t="shared" si="2"/>
        <v>16216.789699348979</v>
      </c>
      <c r="G17" s="5">
        <f t="shared" si="3"/>
        <v>38687.758247541948</v>
      </c>
      <c r="H17" s="22">
        <f t="shared" si="10"/>
        <v>23710.633000744441</v>
      </c>
      <c r="I17" s="5">
        <f t="shared" si="4"/>
        <v>61663.361625263307</v>
      </c>
      <c r="J17" s="25">
        <f t="shared" si="5"/>
        <v>0.20328024220823115</v>
      </c>
      <c r="L17" s="22">
        <f t="shared" si="11"/>
        <v>88090.130276498836</v>
      </c>
      <c r="M17" s="5">
        <f>scrimecost*Meta!O14</f>
        <v>3765.116</v>
      </c>
      <c r="N17" s="5">
        <f>L17-Grade15!L17</f>
        <v>771.55034955369774</v>
      </c>
      <c r="O17" s="5">
        <f>Grade15!M17-M17</f>
        <v>30.494999999999891</v>
      </c>
      <c r="P17" s="22">
        <f t="shared" si="12"/>
        <v>73.382949056284019</v>
      </c>
      <c r="Q17" s="22"/>
      <c r="R17" s="22"/>
      <c r="S17" s="22">
        <f t="shared" si="6"/>
        <v>667.52110796961517</v>
      </c>
      <c r="T17" s="22">
        <f t="shared" si="7"/>
        <v>733.4327447149883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57566.018210075541</v>
      </c>
      <c r="D18" s="5">
        <f t="shared" si="0"/>
        <v>56265.071645563199</v>
      </c>
      <c r="E18" s="5">
        <f t="shared" si="1"/>
        <v>46765.071645563199</v>
      </c>
      <c r="F18" s="5">
        <f t="shared" si="2"/>
        <v>16797.053056832705</v>
      </c>
      <c r="G18" s="5">
        <f t="shared" si="3"/>
        <v>39468.018588730498</v>
      </c>
      <c r="H18" s="22">
        <f t="shared" si="10"/>
        <v>24303.398825763052</v>
      </c>
      <c r="I18" s="5">
        <f t="shared" si="4"/>
        <v>63018.012050894889</v>
      </c>
      <c r="J18" s="25">
        <f t="shared" si="5"/>
        <v>0.20563660376976486</v>
      </c>
      <c r="L18" s="22">
        <f t="shared" si="11"/>
        <v>90292.383533411296</v>
      </c>
      <c r="M18" s="5">
        <f>scrimecost*Meta!O15</f>
        <v>3765.116</v>
      </c>
      <c r="N18" s="5">
        <f>L18-Grade15!L18</f>
        <v>790.83910829253728</v>
      </c>
      <c r="O18" s="5">
        <f>Grade15!M18-M18</f>
        <v>30.494999999999891</v>
      </c>
      <c r="P18" s="22">
        <f t="shared" si="12"/>
        <v>75.364257288263289</v>
      </c>
      <c r="Q18" s="22"/>
      <c r="R18" s="22"/>
      <c r="S18" s="22">
        <f t="shared" si="6"/>
        <v>683.66983459573453</v>
      </c>
      <c r="T18" s="22">
        <f t="shared" si="7"/>
        <v>765.45694669444265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59005.168665327423</v>
      </c>
      <c r="D19" s="5">
        <f t="shared" si="0"/>
        <v>57659.60843670227</v>
      </c>
      <c r="E19" s="5">
        <f t="shared" si="1"/>
        <v>48159.60843670227</v>
      </c>
      <c r="F19" s="5">
        <f t="shared" si="2"/>
        <v>17391.822998253519</v>
      </c>
      <c r="G19" s="5">
        <f t="shared" si="3"/>
        <v>40267.785438448751</v>
      </c>
      <c r="H19" s="22">
        <f t="shared" si="10"/>
        <v>24910.983796407127</v>
      </c>
      <c r="I19" s="5">
        <f t="shared" si="4"/>
        <v>64406.52873716726</v>
      </c>
      <c r="J19" s="25">
        <f t="shared" si="5"/>
        <v>0.20793549309809042</v>
      </c>
      <c r="L19" s="22">
        <f t="shared" si="11"/>
        <v>92549.693121746575</v>
      </c>
      <c r="M19" s="5">
        <f>scrimecost*Meta!O16</f>
        <v>3765.116</v>
      </c>
      <c r="N19" s="5">
        <f>L19-Grade15!L19</f>
        <v>810.61008599982597</v>
      </c>
      <c r="O19" s="5">
        <f>Grade15!M19-M19</f>
        <v>30.494999999999891</v>
      </c>
      <c r="P19" s="22">
        <f t="shared" si="12"/>
        <v>77.395098226042037</v>
      </c>
      <c r="Q19" s="22"/>
      <c r="R19" s="22"/>
      <c r="S19" s="22">
        <f t="shared" si="6"/>
        <v>700.22227938749063</v>
      </c>
      <c r="T19" s="22">
        <f t="shared" si="7"/>
        <v>798.89432104162995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60480.297881960607</v>
      </c>
      <c r="D20" s="5">
        <f t="shared" si="0"/>
        <v>59089.008647619827</v>
      </c>
      <c r="E20" s="5">
        <f t="shared" si="1"/>
        <v>49589.008647619827</v>
      </c>
      <c r="F20" s="5">
        <f t="shared" si="2"/>
        <v>18001.462188209858</v>
      </c>
      <c r="G20" s="5">
        <f t="shared" si="3"/>
        <v>41087.546459409969</v>
      </c>
      <c r="H20" s="22">
        <f t="shared" si="10"/>
        <v>25533.758391317304</v>
      </c>
      <c r="I20" s="5">
        <f t="shared" si="4"/>
        <v>65829.75834059644</v>
      </c>
      <c r="J20" s="25">
        <f t="shared" si="5"/>
        <v>0.2101783119549934</v>
      </c>
      <c r="L20" s="22">
        <f t="shared" si="11"/>
        <v>94863.435449790239</v>
      </c>
      <c r="M20" s="5">
        <f>scrimecost*Meta!O17</f>
        <v>3765.116</v>
      </c>
      <c r="N20" s="5">
        <f>L20-Grade15!L20</f>
        <v>830.87533814983908</v>
      </c>
      <c r="O20" s="5">
        <f>Grade15!M20-M20</f>
        <v>30.494999999999891</v>
      </c>
      <c r="P20" s="22">
        <f t="shared" si="12"/>
        <v>79.47671018726524</v>
      </c>
      <c r="Q20" s="22"/>
      <c r="R20" s="22"/>
      <c r="S20" s="22">
        <f t="shared" si="6"/>
        <v>717.18853529907221</v>
      </c>
      <c r="T20" s="22">
        <f t="shared" si="7"/>
        <v>833.8075169237685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61992.305329009614</v>
      </c>
      <c r="D21" s="5">
        <f t="shared" si="0"/>
        <v>60554.143863810314</v>
      </c>
      <c r="E21" s="5">
        <f t="shared" si="1"/>
        <v>51054.143863810314</v>
      </c>
      <c r="F21" s="5">
        <f t="shared" si="2"/>
        <v>18626.342357915099</v>
      </c>
      <c r="G21" s="5">
        <f t="shared" si="3"/>
        <v>41927.801505895215</v>
      </c>
      <c r="H21" s="22">
        <f t="shared" si="10"/>
        <v>26172.102351100235</v>
      </c>
      <c r="I21" s="5">
        <f t="shared" si="4"/>
        <v>67288.568684111349</v>
      </c>
      <c r="J21" s="25">
        <f t="shared" si="5"/>
        <v>0.21236642791294749</v>
      </c>
      <c r="L21" s="22">
        <f t="shared" si="11"/>
        <v>97235.021336034988</v>
      </c>
      <c r="M21" s="5">
        <f>scrimecost*Meta!O18</f>
        <v>3102.1</v>
      </c>
      <c r="N21" s="5">
        <f>L21-Grade15!L21</f>
        <v>851.64722160359088</v>
      </c>
      <c r="O21" s="5">
        <f>Grade15!M21-M21</f>
        <v>25.125</v>
      </c>
      <c r="P21" s="22">
        <f t="shared" si="12"/>
        <v>81.610362447519037</v>
      </c>
      <c r="Q21" s="22"/>
      <c r="R21" s="22"/>
      <c r="S21" s="22">
        <f t="shared" si="6"/>
        <v>729.87482760843466</v>
      </c>
      <c r="T21" s="22">
        <f t="shared" si="7"/>
        <v>864.68895518899603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63542.112962234853</v>
      </c>
      <c r="D22" s="5">
        <f t="shared" si="0"/>
        <v>62055.907460405571</v>
      </c>
      <c r="E22" s="5">
        <f t="shared" si="1"/>
        <v>52555.907460405571</v>
      </c>
      <c r="F22" s="5">
        <f t="shared" si="2"/>
        <v>19266.844531862975</v>
      </c>
      <c r="G22" s="5">
        <f t="shared" si="3"/>
        <v>42789.062928542597</v>
      </c>
      <c r="H22" s="22">
        <f t="shared" si="10"/>
        <v>26826.404909877736</v>
      </c>
      <c r="I22" s="5">
        <f t="shared" si="4"/>
        <v>68783.849286214128</v>
      </c>
      <c r="J22" s="25">
        <f t="shared" si="5"/>
        <v>0.21450117518900028</v>
      </c>
      <c r="L22" s="22">
        <f t="shared" si="11"/>
        <v>99665.896869435848</v>
      </c>
      <c r="M22" s="5">
        <f>scrimecost*Meta!O19</f>
        <v>3102.1</v>
      </c>
      <c r="N22" s="5">
        <f>L22-Grade15!L22</f>
        <v>872.93840214367083</v>
      </c>
      <c r="O22" s="5">
        <f>Grade15!M22-M22</f>
        <v>25.125</v>
      </c>
      <c r="P22" s="22">
        <f t="shared" si="12"/>
        <v>83.797356014279146</v>
      </c>
      <c r="Q22" s="22"/>
      <c r="R22" s="22"/>
      <c r="S22" s="22">
        <f t="shared" si="6"/>
        <v>747.70000022551926</v>
      </c>
      <c r="T22" s="22">
        <f t="shared" si="7"/>
        <v>902.64704604175904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65130.665786290723</v>
      </c>
      <c r="D23" s="5">
        <f t="shared" si="0"/>
        <v>63595.215146915711</v>
      </c>
      <c r="E23" s="5">
        <f t="shared" si="1"/>
        <v>54095.215146915711</v>
      </c>
      <c r="F23" s="5">
        <f t="shared" si="2"/>
        <v>19923.359260159552</v>
      </c>
      <c r="G23" s="5">
        <f t="shared" si="3"/>
        <v>43671.855886756159</v>
      </c>
      <c r="H23" s="22">
        <f t="shared" si="10"/>
        <v>27497.06503262468</v>
      </c>
      <c r="I23" s="5">
        <f t="shared" si="4"/>
        <v>70316.511903369479</v>
      </c>
      <c r="J23" s="25">
        <f t="shared" si="5"/>
        <v>0.2165838554583201</v>
      </c>
      <c r="L23" s="22">
        <f t="shared" si="11"/>
        <v>102157.54429117174</v>
      </c>
      <c r="M23" s="5">
        <f>scrimecost*Meta!O20</f>
        <v>3102.1</v>
      </c>
      <c r="N23" s="5">
        <f>L23-Grade15!L23</f>
        <v>894.76186219726515</v>
      </c>
      <c r="O23" s="5">
        <f>Grade15!M23-M23</f>
        <v>25.125</v>
      </c>
      <c r="P23" s="22">
        <f t="shared" si="12"/>
        <v>86.039024420208307</v>
      </c>
      <c r="Q23" s="22"/>
      <c r="R23" s="22"/>
      <c r="S23" s="22">
        <f t="shared" si="6"/>
        <v>765.97080215804044</v>
      </c>
      <c r="T23" s="22">
        <f t="shared" si="7"/>
        <v>942.28408949026539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66758.932430947985</v>
      </c>
      <c r="D24" s="5">
        <f t="shared" si="0"/>
        <v>65173.005525588596</v>
      </c>
      <c r="E24" s="5">
        <f t="shared" si="1"/>
        <v>55673.005525588596</v>
      </c>
      <c r="F24" s="5">
        <f t="shared" si="2"/>
        <v>20596.286856663537</v>
      </c>
      <c r="G24" s="5">
        <f t="shared" si="3"/>
        <v>44576.718668925059</v>
      </c>
      <c r="H24" s="22">
        <f t="shared" si="10"/>
        <v>28184.491658440296</v>
      </c>
      <c r="I24" s="5">
        <f t="shared" si="4"/>
        <v>71887.491085953705</v>
      </c>
      <c r="J24" s="25">
        <f t="shared" si="5"/>
        <v>0.21861573864790035</v>
      </c>
      <c r="L24" s="22">
        <f t="shared" si="11"/>
        <v>104711.48289845104</v>
      </c>
      <c r="M24" s="5">
        <f>scrimecost*Meta!O21</f>
        <v>3102.1</v>
      </c>
      <c r="N24" s="5">
        <f>L24-Grade15!L24</f>
        <v>917.13090875220951</v>
      </c>
      <c r="O24" s="5">
        <f>Grade15!M24-M24</f>
        <v>25.125</v>
      </c>
      <c r="P24" s="22">
        <f t="shared" si="12"/>
        <v>88.336734536285647</v>
      </c>
      <c r="Q24" s="22"/>
      <c r="R24" s="22"/>
      <c r="S24" s="22">
        <f t="shared" si="6"/>
        <v>784.69837413888229</v>
      </c>
      <c r="T24" s="22">
        <f t="shared" si="7"/>
        <v>983.67459263185583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68427.905741721683</v>
      </c>
      <c r="D25" s="5">
        <f t="shared" si="0"/>
        <v>66790.240663728313</v>
      </c>
      <c r="E25" s="5">
        <f t="shared" si="1"/>
        <v>57290.240663728313</v>
      </c>
      <c r="F25" s="5">
        <f t="shared" si="2"/>
        <v>21286.037643080126</v>
      </c>
      <c r="G25" s="5">
        <f t="shared" si="3"/>
        <v>45504.203020648187</v>
      </c>
      <c r="H25" s="22">
        <f t="shared" si="10"/>
        <v>28889.103949901302</v>
      </c>
      <c r="I25" s="5">
        <f t="shared" si="4"/>
        <v>73497.744748102545</v>
      </c>
      <c r="J25" s="25">
        <f t="shared" si="5"/>
        <v>0.22059806371090557</v>
      </c>
      <c r="L25" s="22">
        <f t="shared" si="11"/>
        <v>107329.26997091231</v>
      </c>
      <c r="M25" s="5">
        <f>scrimecost*Meta!O22</f>
        <v>3102.1</v>
      </c>
      <c r="N25" s="5">
        <f>L25-Grade15!L25</f>
        <v>940.05918147102057</v>
      </c>
      <c r="O25" s="5">
        <f>Grade15!M25-M25</f>
        <v>25.125</v>
      </c>
      <c r="P25" s="22">
        <f t="shared" si="12"/>
        <v>90.691887405264964</v>
      </c>
      <c r="Q25" s="22"/>
      <c r="R25" s="22"/>
      <c r="S25" s="22">
        <f t="shared" si="6"/>
        <v>803.89413541923989</v>
      </c>
      <c r="T25" s="22">
        <f t="shared" si="7"/>
        <v>1026.8963736423232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70138.603385264723</v>
      </c>
      <c r="D26" s="5">
        <f t="shared" si="0"/>
        <v>68447.906680321525</v>
      </c>
      <c r="E26" s="5">
        <f t="shared" si="1"/>
        <v>58947.906680321525</v>
      </c>
      <c r="F26" s="5">
        <f t="shared" si="2"/>
        <v>21993.032199157133</v>
      </c>
      <c r="G26" s="5">
        <f t="shared" si="3"/>
        <v>46454.874481164392</v>
      </c>
      <c r="H26" s="22">
        <f t="shared" si="10"/>
        <v>29611.331548648832</v>
      </c>
      <c r="I26" s="5">
        <f t="shared" si="4"/>
        <v>75148.254751805114</v>
      </c>
      <c r="J26" s="25">
        <f t="shared" si="5"/>
        <v>0.22253203938213015</v>
      </c>
      <c r="L26" s="22">
        <f t="shared" si="11"/>
        <v>110012.50172018512</v>
      </c>
      <c r="M26" s="5">
        <f>scrimecost*Meta!O23</f>
        <v>2344.6320000000001</v>
      </c>
      <c r="N26" s="5">
        <f>L26-Grade15!L26</f>
        <v>963.56066100779572</v>
      </c>
      <c r="O26" s="5">
        <f>Grade15!M26-M26</f>
        <v>18.989999999999782</v>
      </c>
      <c r="P26" s="22">
        <f t="shared" si="12"/>
        <v>93.105919095968773</v>
      </c>
      <c r="Q26" s="22"/>
      <c r="R26" s="22"/>
      <c r="S26" s="22">
        <f t="shared" si="6"/>
        <v>818.19553073160159</v>
      </c>
      <c r="T26" s="22">
        <f t="shared" si="7"/>
        <v>1065.0351005936941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71892.06846989633</v>
      </c>
      <c r="D27" s="5">
        <f t="shared" si="0"/>
        <v>70147.014347329547</v>
      </c>
      <c r="E27" s="5">
        <f t="shared" si="1"/>
        <v>60647.014347329547</v>
      </c>
      <c r="F27" s="5">
        <f t="shared" si="2"/>
        <v>22717.701619136053</v>
      </c>
      <c r="G27" s="5">
        <f t="shared" si="3"/>
        <v>47429.312728193494</v>
      </c>
      <c r="H27" s="22">
        <f t="shared" si="10"/>
        <v>30351.61483736505</v>
      </c>
      <c r="I27" s="5">
        <f t="shared" si="4"/>
        <v>76840.027505600228</v>
      </c>
      <c r="J27" s="25">
        <f t="shared" si="5"/>
        <v>0.22441884491503208</v>
      </c>
      <c r="L27" s="22">
        <f t="shared" si="11"/>
        <v>112762.81426318974</v>
      </c>
      <c r="M27" s="5">
        <f>scrimecost*Meta!O24</f>
        <v>2344.6320000000001</v>
      </c>
      <c r="N27" s="5">
        <f>L27-Grade15!L27</f>
        <v>987.64967753295787</v>
      </c>
      <c r="O27" s="5">
        <f>Grade15!M27-M27</f>
        <v>18.989999999999782</v>
      </c>
      <c r="P27" s="22">
        <f t="shared" si="12"/>
        <v>95.580301578940123</v>
      </c>
      <c r="Q27" s="22"/>
      <c r="R27" s="22"/>
      <c r="S27" s="22">
        <f t="shared" si="6"/>
        <v>838.36307742674842</v>
      </c>
      <c r="T27" s="22">
        <f t="shared" si="7"/>
        <v>1112.0338823248826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73689.370181643753</v>
      </c>
      <c r="D28" s="5">
        <f t="shared" si="0"/>
        <v>71888.599706012799</v>
      </c>
      <c r="E28" s="5">
        <f t="shared" si="1"/>
        <v>62388.599706012799</v>
      </c>
      <c r="F28" s="5">
        <f t="shared" si="2"/>
        <v>23460.487774614459</v>
      </c>
      <c r="G28" s="5">
        <f t="shared" si="3"/>
        <v>48428.111931398336</v>
      </c>
      <c r="H28" s="22">
        <f t="shared" si="10"/>
        <v>31110.40520829918</v>
      </c>
      <c r="I28" s="5">
        <f t="shared" si="4"/>
        <v>78574.094578240241</v>
      </c>
      <c r="J28" s="25">
        <f t="shared" si="5"/>
        <v>0.22625963080079015</v>
      </c>
      <c r="L28" s="22">
        <f t="shared" si="11"/>
        <v>115581.88461976949</v>
      </c>
      <c r="M28" s="5">
        <f>scrimecost*Meta!O25</f>
        <v>2344.6320000000001</v>
      </c>
      <c r="N28" s="5">
        <f>L28-Grade15!L28</f>
        <v>1012.3409194713167</v>
      </c>
      <c r="O28" s="5">
        <f>Grade15!M28-M28</f>
        <v>18.989999999999782</v>
      </c>
      <c r="P28" s="22">
        <f t="shared" si="12"/>
        <v>98.116543623985805</v>
      </c>
      <c r="Q28" s="22"/>
      <c r="R28" s="22"/>
      <c r="S28" s="22">
        <f t="shared" si="6"/>
        <v>859.03481278932441</v>
      </c>
      <c r="T28" s="22">
        <f t="shared" si="7"/>
        <v>1161.1162398270287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75531.604436184847</v>
      </c>
      <c r="D29" s="5">
        <f t="shared" si="0"/>
        <v>73673.724698663122</v>
      </c>
      <c r="E29" s="5">
        <f t="shared" si="1"/>
        <v>64173.724698663122</v>
      </c>
      <c r="F29" s="5">
        <f t="shared" si="2"/>
        <v>24221.843583979822</v>
      </c>
      <c r="G29" s="5">
        <f t="shared" si="3"/>
        <v>49451.881114683303</v>
      </c>
      <c r="H29" s="22">
        <f t="shared" si="10"/>
        <v>31888.16533850666</v>
      </c>
      <c r="I29" s="5">
        <f t="shared" si="4"/>
        <v>80351.513327696259</v>
      </c>
      <c r="J29" s="25">
        <f t="shared" si="5"/>
        <v>0.22805551946982242</v>
      </c>
      <c r="L29" s="22">
        <f t="shared" si="11"/>
        <v>118471.43173526372</v>
      </c>
      <c r="M29" s="5">
        <f>scrimecost*Meta!O26</f>
        <v>2344.6320000000001</v>
      </c>
      <c r="N29" s="5">
        <f>L29-Grade15!L29</f>
        <v>1037.6494424580887</v>
      </c>
      <c r="O29" s="5">
        <f>Grade15!M29-M29</f>
        <v>18.989999999999782</v>
      </c>
      <c r="P29" s="22">
        <f t="shared" si="12"/>
        <v>100.71619172015758</v>
      </c>
      <c r="Q29" s="22"/>
      <c r="R29" s="22"/>
      <c r="S29" s="22">
        <f t="shared" si="6"/>
        <v>880.22334153593056</v>
      </c>
      <c r="T29" s="22">
        <f t="shared" si="7"/>
        <v>1212.3747268011318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77419.89454708944</v>
      </c>
      <c r="D30" s="5">
        <f t="shared" si="0"/>
        <v>75503.477816129671</v>
      </c>
      <c r="E30" s="5">
        <f t="shared" si="1"/>
        <v>66003.477816129671</v>
      </c>
      <c r="F30" s="5">
        <f t="shared" si="2"/>
        <v>25002.233288579304</v>
      </c>
      <c r="G30" s="5">
        <f t="shared" si="3"/>
        <v>50501.244527550371</v>
      </c>
      <c r="H30" s="22">
        <f t="shared" si="10"/>
        <v>32685.369471969319</v>
      </c>
      <c r="I30" s="5">
        <f t="shared" si="4"/>
        <v>82173.367545888643</v>
      </c>
      <c r="J30" s="25">
        <f t="shared" si="5"/>
        <v>0.22980760597619529</v>
      </c>
      <c r="L30" s="22">
        <f t="shared" si="11"/>
        <v>121433.21752864528</v>
      </c>
      <c r="M30" s="5">
        <f>scrimecost*Meta!O27</f>
        <v>2344.6320000000001</v>
      </c>
      <c r="N30" s="5">
        <f>L30-Grade15!L30</f>
        <v>1063.5906785195257</v>
      </c>
      <c r="O30" s="5">
        <f>Grade15!M30-M30</f>
        <v>18.989999999999782</v>
      </c>
      <c r="P30" s="22">
        <f t="shared" si="12"/>
        <v>103.38083101873367</v>
      </c>
      <c r="Q30" s="22"/>
      <c r="R30" s="22"/>
      <c r="S30" s="22">
        <f t="shared" si="6"/>
        <v>901.94158350119869</v>
      </c>
      <c r="T30" s="22">
        <f t="shared" si="7"/>
        <v>1265.9060117402496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79355.391910766688</v>
      </c>
      <c r="D31" s="5">
        <f t="shared" si="0"/>
        <v>77378.974761532925</v>
      </c>
      <c r="E31" s="5">
        <f t="shared" si="1"/>
        <v>67878.974761532925</v>
      </c>
      <c r="F31" s="5">
        <f t="shared" si="2"/>
        <v>25802.132735793792</v>
      </c>
      <c r="G31" s="5">
        <f t="shared" si="3"/>
        <v>51576.842025739134</v>
      </c>
      <c r="H31" s="22">
        <f t="shared" si="10"/>
        <v>33502.503708768556</v>
      </c>
      <c r="I31" s="5">
        <f t="shared" si="4"/>
        <v>84040.76811953586</v>
      </c>
      <c r="J31" s="25">
        <f t="shared" si="5"/>
        <v>0.23151695866533964</v>
      </c>
      <c r="L31" s="22">
        <f t="shared" si="11"/>
        <v>124469.04796686143</v>
      </c>
      <c r="M31" s="5">
        <f>scrimecost*Meta!O28</f>
        <v>2094.6120000000001</v>
      </c>
      <c r="N31" s="5">
        <f>L31-Grade15!L31</f>
        <v>1090.1804454825178</v>
      </c>
      <c r="O31" s="5">
        <f>Grade15!M31-M31</f>
        <v>16.965000000000146</v>
      </c>
      <c r="P31" s="22">
        <f t="shared" si="12"/>
        <v>106.11208629977421</v>
      </c>
      <c r="Q31" s="22"/>
      <c r="R31" s="22"/>
      <c r="S31" s="22">
        <f t="shared" si="6"/>
        <v>922.42888151561306</v>
      </c>
      <c r="T31" s="22">
        <f t="shared" si="7"/>
        <v>1319.2739979769619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81339.27670853585</v>
      </c>
      <c r="D32" s="5">
        <f t="shared" si="0"/>
        <v>79301.359130571247</v>
      </c>
      <c r="E32" s="5">
        <f t="shared" si="1"/>
        <v>69801.359130571247</v>
      </c>
      <c r="F32" s="5">
        <f t="shared" si="2"/>
        <v>26622.02966918864</v>
      </c>
      <c r="G32" s="5">
        <f t="shared" si="3"/>
        <v>52679.329461382607</v>
      </c>
      <c r="H32" s="22">
        <f t="shared" si="10"/>
        <v>34340.066301487765</v>
      </c>
      <c r="I32" s="5">
        <f t="shared" si="4"/>
        <v>85954.853707524249</v>
      </c>
      <c r="J32" s="25">
        <f t="shared" si="5"/>
        <v>0.23318461982548047</v>
      </c>
      <c r="L32" s="22">
        <f t="shared" si="11"/>
        <v>127580.77416603296</v>
      </c>
      <c r="M32" s="5">
        <f>scrimecost*Meta!O29</f>
        <v>2094.6120000000001</v>
      </c>
      <c r="N32" s="5">
        <f>L32-Grade15!L32</f>
        <v>1117.4349566195888</v>
      </c>
      <c r="O32" s="5">
        <f>Grade15!M32-M32</f>
        <v>16.965000000000146</v>
      </c>
      <c r="P32" s="22">
        <f t="shared" si="12"/>
        <v>108.91162296284074</v>
      </c>
      <c r="Q32" s="22"/>
      <c r="R32" s="22"/>
      <c r="S32" s="22">
        <f t="shared" si="6"/>
        <v>945.24660948039059</v>
      </c>
      <c r="T32" s="22">
        <f t="shared" si="7"/>
        <v>1377.6100334393252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83372.75862624924</v>
      </c>
      <c r="D33" s="5">
        <f t="shared" si="0"/>
        <v>81271.80310883552</v>
      </c>
      <c r="E33" s="5">
        <f t="shared" si="1"/>
        <v>71771.80310883552</v>
      </c>
      <c r="F33" s="5">
        <f t="shared" si="2"/>
        <v>27462.42402591835</v>
      </c>
      <c r="G33" s="5">
        <f t="shared" si="3"/>
        <v>53809.37908291717</v>
      </c>
      <c r="H33" s="22">
        <f t="shared" si="10"/>
        <v>35198.567959024957</v>
      </c>
      <c r="I33" s="5">
        <f t="shared" si="4"/>
        <v>87916.791435212363</v>
      </c>
      <c r="J33" s="25">
        <f t="shared" si="5"/>
        <v>0.23481160632317877</v>
      </c>
      <c r="L33" s="22">
        <f t="shared" si="11"/>
        <v>130770.29352018377</v>
      </c>
      <c r="M33" s="5">
        <f>scrimecost*Meta!O30</f>
        <v>2094.6120000000001</v>
      </c>
      <c r="N33" s="5">
        <f>L33-Grade15!L33</f>
        <v>1145.3708305350738</v>
      </c>
      <c r="O33" s="5">
        <f>Grade15!M33-M33</f>
        <v>16.965000000000146</v>
      </c>
      <c r="P33" s="22">
        <f t="shared" si="12"/>
        <v>111.78114804248388</v>
      </c>
      <c r="Q33" s="22"/>
      <c r="R33" s="22"/>
      <c r="S33" s="22">
        <f t="shared" si="6"/>
        <v>968.63478064427807</v>
      </c>
      <c r="T33" s="22">
        <f t="shared" si="7"/>
        <v>1438.5345152162606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85457.077591905458</v>
      </c>
      <c r="D34" s="5">
        <f t="shared" si="0"/>
        <v>83291.508186556399</v>
      </c>
      <c r="E34" s="5">
        <f t="shared" si="1"/>
        <v>73791.508186556399</v>
      </c>
      <c r="F34" s="5">
        <f t="shared" si="2"/>
        <v>28323.828241566302</v>
      </c>
      <c r="G34" s="5">
        <f t="shared" si="3"/>
        <v>54967.679944990101</v>
      </c>
      <c r="H34" s="22">
        <f t="shared" si="10"/>
        <v>36078.532158000577</v>
      </c>
      <c r="I34" s="5">
        <f t="shared" si="4"/>
        <v>89927.777606092655</v>
      </c>
      <c r="J34" s="25">
        <f t="shared" si="5"/>
        <v>0.23639891022337226</v>
      </c>
      <c r="L34" s="22">
        <f t="shared" si="11"/>
        <v>134039.55085818836</v>
      </c>
      <c r="M34" s="5">
        <f>scrimecost*Meta!O31</f>
        <v>2094.6120000000001</v>
      </c>
      <c r="N34" s="5">
        <f>L34-Grade15!L34</f>
        <v>1174.0051012984477</v>
      </c>
      <c r="O34" s="5">
        <f>Grade15!M34-M34</f>
        <v>16.965000000000146</v>
      </c>
      <c r="P34" s="22">
        <f t="shared" si="12"/>
        <v>114.72241124911814</v>
      </c>
      <c r="Q34" s="22"/>
      <c r="R34" s="22"/>
      <c r="S34" s="22">
        <f t="shared" si="6"/>
        <v>992.6076560872641</v>
      </c>
      <c r="T34" s="22">
        <f t="shared" si="7"/>
        <v>1502.1624668030795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87593.504531703104</v>
      </c>
      <c r="D35" s="5">
        <f t="shared" si="0"/>
        <v>85361.705891220307</v>
      </c>
      <c r="E35" s="5">
        <f t="shared" si="1"/>
        <v>75861.705891220307</v>
      </c>
      <c r="F35" s="5">
        <f t="shared" si="2"/>
        <v>29206.767562605459</v>
      </c>
      <c r="G35" s="5">
        <f t="shared" si="3"/>
        <v>56154.938328614851</v>
      </c>
      <c r="H35" s="22">
        <f t="shared" si="10"/>
        <v>36980.495461950595</v>
      </c>
      <c r="I35" s="5">
        <f t="shared" si="4"/>
        <v>91989.038431244975</v>
      </c>
      <c r="J35" s="25">
        <f t="shared" si="5"/>
        <v>0.23794749939429269</v>
      </c>
      <c r="L35" s="22">
        <f t="shared" si="11"/>
        <v>137390.53962964306</v>
      </c>
      <c r="M35" s="5">
        <f>scrimecost*Meta!O32</f>
        <v>2094.6120000000001</v>
      </c>
      <c r="N35" s="5">
        <f>L35-Grade15!L35</f>
        <v>1203.3552288308856</v>
      </c>
      <c r="O35" s="5">
        <f>Grade15!M35-M35</f>
        <v>16.965000000000146</v>
      </c>
      <c r="P35" s="22">
        <f t="shared" si="12"/>
        <v>117.73720603591821</v>
      </c>
      <c r="Q35" s="22"/>
      <c r="R35" s="22"/>
      <c r="S35" s="22">
        <f t="shared" si="6"/>
        <v>1017.1798534163094</v>
      </c>
      <c r="T35" s="22">
        <f t="shared" si="7"/>
        <v>1568.6140262799863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89783.34214499568</v>
      </c>
      <c r="D36" s="5">
        <f t="shared" si="0"/>
        <v>87483.658538500822</v>
      </c>
      <c r="E36" s="5">
        <f t="shared" si="1"/>
        <v>77983.658538500822</v>
      </c>
      <c r="F36" s="5">
        <f t="shared" si="2"/>
        <v>30111.780366670602</v>
      </c>
      <c r="G36" s="5">
        <f t="shared" si="3"/>
        <v>57371.87817183022</v>
      </c>
      <c r="H36" s="22">
        <f t="shared" si="10"/>
        <v>37905.007848499357</v>
      </c>
      <c r="I36" s="5">
        <f t="shared" si="4"/>
        <v>94101.830777026102</v>
      </c>
      <c r="J36" s="25">
        <f t="shared" si="5"/>
        <v>0.23945831809762982</v>
      </c>
      <c r="L36" s="22">
        <f t="shared" si="11"/>
        <v>140825.30312038414</v>
      </c>
      <c r="M36" s="5">
        <f>scrimecost*Meta!O33</f>
        <v>1776.068</v>
      </c>
      <c r="N36" s="5">
        <f>L36-Grade15!L36</f>
        <v>1233.4391095516912</v>
      </c>
      <c r="O36" s="5">
        <f>Grade15!M36-M36</f>
        <v>14.384999999999991</v>
      </c>
      <c r="P36" s="22">
        <f t="shared" si="12"/>
        <v>120.82737069238839</v>
      </c>
      <c r="Q36" s="22"/>
      <c r="R36" s="22"/>
      <c r="S36" s="22">
        <f t="shared" si="6"/>
        <v>1040.1062756786232</v>
      </c>
      <c r="T36" s="22">
        <f t="shared" si="7"/>
        <v>1634.4630969606139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92027.925698620558</v>
      </c>
      <c r="D37" s="5">
        <f t="shared" ref="D37:D56" si="15">IF(A37&lt;startage,1,0)*(C37*(1-initialunempprob))+IF(A37=startage,1,0)*(C37*(1-unempprob))+IF(A37&gt;startage,1,0)*(C37*(1-unempprob)+unempprob*300*52)</f>
        <v>89658.660001963319</v>
      </c>
      <c r="E37" s="5">
        <f t="shared" si="1"/>
        <v>80158.660001963319</v>
      </c>
      <c r="F37" s="5">
        <f t="shared" si="2"/>
        <v>31039.418490837357</v>
      </c>
      <c r="G37" s="5">
        <f t="shared" si="3"/>
        <v>58619.241511125962</v>
      </c>
      <c r="H37" s="22">
        <f t="shared" ref="H37:H56" si="16">benefits*B37/expnorm</f>
        <v>38852.633044711845</v>
      </c>
      <c r="I37" s="5">
        <f t="shared" ref="I37:I56" si="17">G37+IF(A37&lt;startage,1,0)*(H37*(1-initialunempprob))+IF(A37&gt;=startage,1,0)*(H37*(1-unempprob))</f>
        <v>96267.442931451747</v>
      </c>
      <c r="J37" s="25">
        <f t="shared" si="5"/>
        <v>0.24093228756430007</v>
      </c>
      <c r="L37" s="22">
        <f t="shared" ref="L37:L56" si="18">(sincome+sbenefits)*(1-sunemp)*B37/expnorm</f>
        <v>144345.93569839373</v>
      </c>
      <c r="M37" s="5">
        <f>scrimecost*Meta!O34</f>
        <v>1776.068</v>
      </c>
      <c r="N37" s="5">
        <f>L37-Grade15!L37</f>
        <v>1264.2750872905017</v>
      </c>
      <c r="O37" s="5">
        <f>Grade15!M37-M37</f>
        <v>14.384999999999991</v>
      </c>
      <c r="P37" s="22">
        <f t="shared" si="12"/>
        <v>123.99478946527022</v>
      </c>
      <c r="Q37" s="22"/>
      <c r="R37" s="22"/>
      <c r="S37" s="22">
        <f t="shared" si="6"/>
        <v>1065.9224404974839</v>
      </c>
      <c r="T37" s="22">
        <f t="shared" si="7"/>
        <v>1706.8763717619647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94328.623841086053</v>
      </c>
      <c r="D38" s="5">
        <f t="shared" si="15"/>
        <v>91888.036502012386</v>
      </c>
      <c r="E38" s="5">
        <f t="shared" si="1"/>
        <v>82388.036502012386</v>
      </c>
      <c r="F38" s="5">
        <f t="shared" si="2"/>
        <v>31990.24756810828</v>
      </c>
      <c r="G38" s="5">
        <f t="shared" si="3"/>
        <v>59897.788933904107</v>
      </c>
      <c r="H38" s="22">
        <f t="shared" si="16"/>
        <v>39823.948870829627</v>
      </c>
      <c r="I38" s="5">
        <f t="shared" si="17"/>
        <v>98487.195389738015</v>
      </c>
      <c r="J38" s="25">
        <f t="shared" si="5"/>
        <v>0.24237030655617348</v>
      </c>
      <c r="L38" s="22">
        <f t="shared" si="18"/>
        <v>147954.58409085355</v>
      </c>
      <c r="M38" s="5">
        <f>scrimecost*Meta!O35</f>
        <v>1776.068</v>
      </c>
      <c r="N38" s="5">
        <f>L38-Grade15!L38</f>
        <v>1295.8819644727628</v>
      </c>
      <c r="O38" s="5">
        <f>Grade15!M38-M38</f>
        <v>14.384999999999991</v>
      </c>
      <c r="P38" s="22">
        <f t="shared" si="12"/>
        <v>127.24139370747407</v>
      </c>
      <c r="Q38" s="22"/>
      <c r="R38" s="22"/>
      <c r="S38" s="22">
        <f t="shared" si="6"/>
        <v>1092.3840094368009</v>
      </c>
      <c r="T38" s="22">
        <f t="shared" si="7"/>
        <v>1782.5053984350816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96686.839437113216</v>
      </c>
      <c r="D39" s="5">
        <f t="shared" si="15"/>
        <v>94173.147414562714</v>
      </c>
      <c r="E39" s="5">
        <f t="shared" si="1"/>
        <v>84673.147414562714</v>
      </c>
      <c r="F39" s="5">
        <f t="shared" si="2"/>
        <v>32997.041794747878</v>
      </c>
      <c r="G39" s="5">
        <f t="shared" si="3"/>
        <v>61176.105619814836</v>
      </c>
      <c r="H39" s="22">
        <f t="shared" si="16"/>
        <v>40819.547592600371</v>
      </c>
      <c r="I39" s="5">
        <f t="shared" si="17"/>
        <v>100730.24723704459</v>
      </c>
      <c r="J39" s="25">
        <f t="shared" si="5"/>
        <v>0.24401487253171172</v>
      </c>
      <c r="L39" s="22">
        <f t="shared" si="18"/>
        <v>151653.4486931249</v>
      </c>
      <c r="M39" s="5">
        <f>scrimecost*Meta!O36</f>
        <v>1776.068</v>
      </c>
      <c r="N39" s="5">
        <f>L39-Grade15!L39</f>
        <v>1328.2790135845717</v>
      </c>
      <c r="O39" s="5">
        <f>Grade15!M39-M39</f>
        <v>14.384999999999991</v>
      </c>
      <c r="P39" s="22">
        <f t="shared" si="12"/>
        <v>130.67909085554217</v>
      </c>
      <c r="Q39" s="22"/>
      <c r="R39" s="22"/>
      <c r="S39" s="22">
        <f t="shared" si="6"/>
        <v>1119.6034143522274</v>
      </c>
      <c r="T39" s="22">
        <f t="shared" si="7"/>
        <v>1861.6532475422216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99104.010423041036</v>
      </c>
      <c r="D40" s="5">
        <f t="shared" si="15"/>
        <v>96515.386099926764</v>
      </c>
      <c r="E40" s="5">
        <f t="shared" si="1"/>
        <v>87015.386099926764</v>
      </c>
      <c r="F40" s="5">
        <f t="shared" si="2"/>
        <v>34066.273754616566</v>
      </c>
      <c r="G40" s="5">
        <f t="shared" si="3"/>
        <v>62449.112345310197</v>
      </c>
      <c r="H40" s="22">
        <f t="shared" si="16"/>
        <v>41840.036282415378</v>
      </c>
      <c r="I40" s="5">
        <f t="shared" si="17"/>
        <v>102992.1075029707</v>
      </c>
      <c r="J40" s="25">
        <f t="shared" si="5"/>
        <v>0.24589220239187398</v>
      </c>
      <c r="L40" s="22">
        <f t="shared" si="18"/>
        <v>155444.78491045299</v>
      </c>
      <c r="M40" s="5">
        <f>scrimecost*Meta!O37</f>
        <v>1776.068</v>
      </c>
      <c r="N40" s="5">
        <f>L40-Grade15!L40</f>
        <v>1361.4859889241634</v>
      </c>
      <c r="O40" s="5">
        <f>Grade15!M40-M40</f>
        <v>14.384999999999991</v>
      </c>
      <c r="P40" s="22">
        <f t="shared" si="12"/>
        <v>134.32998153588738</v>
      </c>
      <c r="Q40" s="22"/>
      <c r="R40" s="22"/>
      <c r="S40" s="22">
        <f t="shared" si="6"/>
        <v>1147.6147763572619</v>
      </c>
      <c r="T40" s="22">
        <f t="shared" si="7"/>
        <v>1944.5081509521658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101581.61068361705</v>
      </c>
      <c r="D41" s="5">
        <f t="shared" si="15"/>
        <v>98916.180752424931</v>
      </c>
      <c r="E41" s="5">
        <f t="shared" si="1"/>
        <v>89416.180752424931</v>
      </c>
      <c r="F41" s="5">
        <f t="shared" si="2"/>
        <v>35162.236513481977</v>
      </c>
      <c r="G41" s="5">
        <f t="shared" si="3"/>
        <v>63753.944238942953</v>
      </c>
      <c r="H41" s="22">
        <f t="shared" si="16"/>
        <v>42886.037189475748</v>
      </c>
      <c r="I41" s="5">
        <f t="shared" si="17"/>
        <v>105310.51427554495</v>
      </c>
      <c r="J41" s="25">
        <f t="shared" si="5"/>
        <v>0.24772374371886166</v>
      </c>
      <c r="L41" s="22">
        <f t="shared" si="18"/>
        <v>159330.90453321431</v>
      </c>
      <c r="M41" s="5">
        <f>scrimecost*Meta!O38</f>
        <v>1285.288</v>
      </c>
      <c r="N41" s="5">
        <f>L41-Grade15!L41</f>
        <v>1395.5231386472587</v>
      </c>
      <c r="O41" s="5">
        <f>Grade15!M41-M41</f>
        <v>10.409999999999854</v>
      </c>
      <c r="P41" s="22">
        <f t="shared" si="12"/>
        <v>138.07214448324132</v>
      </c>
      <c r="Q41" s="22"/>
      <c r="R41" s="22"/>
      <c r="S41" s="22">
        <f t="shared" si="6"/>
        <v>1172.844322412433</v>
      </c>
      <c r="T41" s="22">
        <f t="shared" si="7"/>
        <v>2025.0374757573554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104121.15095070748</v>
      </c>
      <c r="D42" s="5">
        <f t="shared" si="15"/>
        <v>101376.99527123556</v>
      </c>
      <c r="E42" s="5">
        <f t="shared" si="1"/>
        <v>91876.995271235559</v>
      </c>
      <c r="F42" s="5">
        <f t="shared" si="2"/>
        <v>36285.598341319033</v>
      </c>
      <c r="G42" s="5">
        <f t="shared" si="3"/>
        <v>65091.396929916526</v>
      </c>
      <c r="H42" s="22">
        <f t="shared" si="16"/>
        <v>43958.188119212653</v>
      </c>
      <c r="I42" s="5">
        <f t="shared" si="17"/>
        <v>107686.88121743358</v>
      </c>
      <c r="J42" s="25">
        <f t="shared" si="5"/>
        <v>0.24951061330616658</v>
      </c>
      <c r="L42" s="22">
        <f t="shared" si="18"/>
        <v>163314.17714654468</v>
      </c>
      <c r="M42" s="5">
        <f>scrimecost*Meta!O39</f>
        <v>1285.288</v>
      </c>
      <c r="N42" s="5">
        <f>L42-Grade15!L42</f>
        <v>1430.4112171134911</v>
      </c>
      <c r="O42" s="5">
        <f>Grade15!M42-M42</f>
        <v>10.409999999999854</v>
      </c>
      <c r="P42" s="22">
        <f t="shared" si="12"/>
        <v>141.90786150427903</v>
      </c>
      <c r="Q42" s="22"/>
      <c r="R42" s="22"/>
      <c r="S42" s="22">
        <f t="shared" si="6"/>
        <v>1202.2737596190282</v>
      </c>
      <c r="T42" s="22">
        <f t="shared" si="7"/>
        <v>2115.3153545666601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106724.17972447515</v>
      </c>
      <c r="D43" s="5">
        <f t="shared" si="15"/>
        <v>103899.33015301642</v>
      </c>
      <c r="E43" s="5">
        <f t="shared" si="1"/>
        <v>94399.330153016417</v>
      </c>
      <c r="F43" s="5">
        <f t="shared" si="2"/>
        <v>37437.044214851994</v>
      </c>
      <c r="G43" s="5">
        <f t="shared" si="3"/>
        <v>66462.285938164423</v>
      </c>
      <c r="H43" s="22">
        <f t="shared" si="16"/>
        <v>45057.14282219296</v>
      </c>
      <c r="I43" s="5">
        <f t="shared" si="17"/>
        <v>110122.65733286939</v>
      </c>
      <c r="J43" s="25">
        <f t="shared" si="5"/>
        <v>0.2512539007084153</v>
      </c>
      <c r="L43" s="22">
        <f t="shared" si="18"/>
        <v>167397.03157520824</v>
      </c>
      <c r="M43" s="5">
        <f>scrimecost*Meta!O40</f>
        <v>1285.288</v>
      </c>
      <c r="N43" s="5">
        <f>L43-Grade15!L43</f>
        <v>1466.1714975412178</v>
      </c>
      <c r="O43" s="5">
        <f>Grade15!M43-M43</f>
        <v>10.409999999999854</v>
      </c>
      <c r="P43" s="22">
        <f t="shared" si="12"/>
        <v>145.83947145084261</v>
      </c>
      <c r="Q43" s="22"/>
      <c r="R43" s="22"/>
      <c r="S43" s="22">
        <f t="shared" si="6"/>
        <v>1232.4389327556671</v>
      </c>
      <c r="T43" s="22">
        <f t="shared" si="7"/>
        <v>2209.6130238998694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109392.28421758706</v>
      </c>
      <c r="D44" s="5">
        <f t="shared" si="15"/>
        <v>106484.72340684186</v>
      </c>
      <c r="E44" s="5">
        <f t="shared" si="1"/>
        <v>96984.723406841862</v>
      </c>
      <c r="F44" s="5">
        <f t="shared" si="2"/>
        <v>38617.276235223311</v>
      </c>
      <c r="G44" s="5">
        <f t="shared" si="3"/>
        <v>67867.447171618551</v>
      </c>
      <c r="H44" s="22">
        <f t="shared" si="16"/>
        <v>46183.571392747799</v>
      </c>
      <c r="I44" s="5">
        <f t="shared" si="17"/>
        <v>112619.32785119116</v>
      </c>
      <c r="J44" s="25">
        <f t="shared" si="5"/>
        <v>0.25295466890573121</v>
      </c>
      <c r="L44" s="22">
        <f t="shared" si="18"/>
        <v>171581.95736458851</v>
      </c>
      <c r="M44" s="5">
        <f>scrimecost*Meta!O41</f>
        <v>1285.288</v>
      </c>
      <c r="N44" s="5">
        <f>L44-Grade15!L44</f>
        <v>1502.8257849798538</v>
      </c>
      <c r="O44" s="5">
        <f>Grade15!M44-M44</f>
        <v>10.409999999999854</v>
      </c>
      <c r="P44" s="22">
        <f t="shared" si="12"/>
        <v>149.86937164607045</v>
      </c>
      <c r="Q44" s="22"/>
      <c r="R44" s="22"/>
      <c r="S44" s="22">
        <f t="shared" ref="S44:S69" si="19">IF(A44&lt;startage,1,0)*(N44-Q44-R44)+IF(A44&gt;=startage,1,0)*completionprob*(N44*spart+O44+P44)</f>
        <v>1263.3582352208839</v>
      </c>
      <c r="T44" s="22">
        <f t="shared" ref="T44:T69" si="20">S44/sreturn^(A44-startage+1)</f>
        <v>2308.1093799538157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112127.09132302672</v>
      </c>
      <c r="D45" s="5">
        <f t="shared" si="15"/>
        <v>109134.75149201289</v>
      </c>
      <c r="E45" s="5">
        <f t="shared" si="1"/>
        <v>99634.751492012889</v>
      </c>
      <c r="F45" s="5">
        <f t="shared" si="2"/>
        <v>39682.259463599083</v>
      </c>
      <c r="G45" s="5">
        <f t="shared" si="3"/>
        <v>69452.492028413806</v>
      </c>
      <c r="H45" s="22">
        <f t="shared" si="16"/>
        <v>47338.160677566484</v>
      </c>
      <c r="I45" s="5">
        <f t="shared" si="17"/>
        <v>115323.16972497573</v>
      </c>
      <c r="J45" s="25">
        <f t="shared" si="5"/>
        <v>0.25367716438149307</v>
      </c>
      <c r="L45" s="22">
        <f t="shared" si="18"/>
        <v>175871.50629870317</v>
      </c>
      <c r="M45" s="5">
        <f>scrimecost*Meta!O42</f>
        <v>1285.288</v>
      </c>
      <c r="N45" s="5">
        <f>L45-Grade15!L45</f>
        <v>1540.3964296043268</v>
      </c>
      <c r="O45" s="5">
        <f>Grade15!M45-M45</f>
        <v>10.409999999999854</v>
      </c>
      <c r="P45" s="22">
        <f t="shared" si="12"/>
        <v>153.50575504007088</v>
      </c>
      <c r="Q45" s="22"/>
      <c r="R45" s="22"/>
      <c r="S45" s="22">
        <f t="shared" si="19"/>
        <v>1294.617544715484</v>
      </c>
      <c r="T45" s="22">
        <f t="shared" si="20"/>
        <v>2410.185209620583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114930.26860610237</v>
      </c>
      <c r="D46" s="5">
        <f t="shared" si="15"/>
        <v>111851.0302793132</v>
      </c>
      <c r="E46" s="5">
        <f t="shared" si="1"/>
        <v>102351.0302793132</v>
      </c>
      <c r="F46" s="5">
        <f t="shared" si="2"/>
        <v>40753.831445189055</v>
      </c>
      <c r="G46" s="5">
        <f t="shared" si="3"/>
        <v>71097.198834124138</v>
      </c>
      <c r="H46" s="22">
        <f t="shared" si="16"/>
        <v>48521.614694505639</v>
      </c>
      <c r="I46" s="5">
        <f t="shared" si="17"/>
        <v>118114.64347310009</v>
      </c>
      <c r="J46" s="25">
        <f t="shared" si="5"/>
        <v>0.25425553712729509</v>
      </c>
      <c r="L46" s="22">
        <f t="shared" si="18"/>
        <v>180268.29395617076</v>
      </c>
      <c r="M46" s="5">
        <f>scrimecost*Meta!O43</f>
        <v>768.57999999999993</v>
      </c>
      <c r="N46" s="5">
        <f>L46-Grade15!L46</f>
        <v>1578.9063403444306</v>
      </c>
      <c r="O46" s="5">
        <f>Grade15!M46-M46</f>
        <v>6.2250000000000227</v>
      </c>
      <c r="P46" s="22">
        <f t="shared" si="12"/>
        <v>157.16463572054209</v>
      </c>
      <c r="Q46" s="22"/>
      <c r="R46" s="22"/>
      <c r="S46" s="22">
        <f t="shared" si="19"/>
        <v>1322.9323477740829</v>
      </c>
      <c r="T46" s="22">
        <f t="shared" si="20"/>
        <v>2509.7220304173898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117803.52532125493</v>
      </c>
      <c r="D47" s="5">
        <f t="shared" si="15"/>
        <v>114635.21603629603</v>
      </c>
      <c r="E47" s="5">
        <f t="shared" si="1"/>
        <v>105135.21603629603</v>
      </c>
      <c r="F47" s="5">
        <f t="shared" si="2"/>
        <v>41852.192726318783</v>
      </c>
      <c r="G47" s="5">
        <f t="shared" si="3"/>
        <v>72783.023309977245</v>
      </c>
      <c r="H47" s="22">
        <f t="shared" si="16"/>
        <v>49734.655061868281</v>
      </c>
      <c r="I47" s="5">
        <f t="shared" si="17"/>
        <v>120975.9040649276</v>
      </c>
      <c r="J47" s="25">
        <f t="shared" si="5"/>
        <v>0.25481980322076042</v>
      </c>
      <c r="L47" s="22">
        <f t="shared" si="18"/>
        <v>184775.00130507504</v>
      </c>
      <c r="M47" s="5">
        <f>scrimecost*Meta!O44</f>
        <v>768.57999999999993</v>
      </c>
      <c r="N47" s="5">
        <f>L47-Grade15!L47</f>
        <v>1618.3789988530916</v>
      </c>
      <c r="O47" s="5">
        <f>Grade15!M47-M47</f>
        <v>6.2250000000000227</v>
      </c>
      <c r="P47" s="22">
        <f t="shared" si="12"/>
        <v>160.91498841802508</v>
      </c>
      <c r="Q47" s="22"/>
      <c r="R47" s="22"/>
      <c r="S47" s="22">
        <f t="shared" si="19"/>
        <v>1355.712732409188</v>
      </c>
      <c r="T47" s="22">
        <f t="shared" si="20"/>
        <v>2620.8050712449276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120748.6134542863</v>
      </c>
      <c r="D48" s="5">
        <f t="shared" si="15"/>
        <v>117489.00643720342</v>
      </c>
      <c r="E48" s="5">
        <f t="shared" si="1"/>
        <v>107989.00643720342</v>
      </c>
      <c r="F48" s="5">
        <f t="shared" si="2"/>
        <v>42978.013039476748</v>
      </c>
      <c r="G48" s="5">
        <f t="shared" si="3"/>
        <v>74510.993397726677</v>
      </c>
      <c r="H48" s="22">
        <f t="shared" si="16"/>
        <v>50978.02143841498</v>
      </c>
      <c r="I48" s="5">
        <f t="shared" si="17"/>
        <v>123908.69617155079</v>
      </c>
      <c r="J48" s="25">
        <f t="shared" si="5"/>
        <v>0.25537030672658034</v>
      </c>
      <c r="L48" s="22">
        <f t="shared" si="18"/>
        <v>189394.37633770189</v>
      </c>
      <c r="M48" s="5">
        <f>scrimecost*Meta!O45</f>
        <v>768.57999999999993</v>
      </c>
      <c r="N48" s="5">
        <f>L48-Grade15!L48</f>
        <v>1658.8384738243476</v>
      </c>
      <c r="O48" s="5">
        <f>Grade15!M48-M48</f>
        <v>6.2250000000000227</v>
      </c>
      <c r="P48" s="22">
        <f t="shared" si="12"/>
        <v>164.75909993294511</v>
      </c>
      <c r="Q48" s="22"/>
      <c r="R48" s="22"/>
      <c r="S48" s="22">
        <f t="shared" si="19"/>
        <v>1389.3126266600793</v>
      </c>
      <c r="T48" s="22">
        <f t="shared" si="20"/>
        <v>2736.8190669757391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123767.32879064346</v>
      </c>
      <c r="D49" s="5">
        <f t="shared" si="15"/>
        <v>120414.14159813352</v>
      </c>
      <c r="E49" s="5">
        <f t="shared" si="1"/>
        <v>110914.14159813352</v>
      </c>
      <c r="F49" s="5">
        <f t="shared" si="2"/>
        <v>44131.978860463671</v>
      </c>
      <c r="G49" s="5">
        <f t="shared" si="3"/>
        <v>76282.162737669845</v>
      </c>
      <c r="H49" s="22">
        <f t="shared" si="16"/>
        <v>52252.471974375359</v>
      </c>
      <c r="I49" s="5">
        <f t="shared" si="17"/>
        <v>126914.80808083958</v>
      </c>
      <c r="J49" s="25">
        <f t="shared" si="5"/>
        <v>0.25590738331762414</v>
      </c>
      <c r="L49" s="22">
        <f t="shared" si="18"/>
        <v>194129.23574614443</v>
      </c>
      <c r="M49" s="5">
        <f>scrimecost*Meta!O46</f>
        <v>768.57999999999993</v>
      </c>
      <c r="N49" s="5">
        <f>L49-Grade15!L49</f>
        <v>1700.309435669973</v>
      </c>
      <c r="O49" s="5">
        <f>Grade15!M49-M49</f>
        <v>6.2250000000000227</v>
      </c>
      <c r="P49" s="22">
        <f t="shared" si="12"/>
        <v>168.69931423573817</v>
      </c>
      <c r="Q49" s="22"/>
      <c r="R49" s="22"/>
      <c r="S49" s="22">
        <f t="shared" si="19"/>
        <v>1423.7525182673091</v>
      </c>
      <c r="T49" s="22">
        <f t="shared" si="20"/>
        <v>2857.9831749663626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126861.51201040953</v>
      </c>
      <c r="D50" s="5">
        <f t="shared" si="15"/>
        <v>123412.40513808683</v>
      </c>
      <c r="E50" s="5">
        <f t="shared" si="1"/>
        <v>113912.40513808683</v>
      </c>
      <c r="F50" s="5">
        <f t="shared" si="2"/>
        <v>45314.793826975256</v>
      </c>
      <c r="G50" s="5">
        <f t="shared" si="3"/>
        <v>78097.61131111157</v>
      </c>
      <c r="H50" s="22">
        <f t="shared" si="16"/>
        <v>53558.783773734736</v>
      </c>
      <c r="I50" s="5">
        <f t="shared" si="17"/>
        <v>129996.07278786052</v>
      </c>
      <c r="J50" s="25">
        <f t="shared" si="5"/>
        <v>0.25643136047961812</v>
      </c>
      <c r="L50" s="22">
        <f t="shared" si="18"/>
        <v>198982.46663979805</v>
      </c>
      <c r="M50" s="5">
        <f>scrimecost*Meta!O47</f>
        <v>768.57999999999993</v>
      </c>
      <c r="N50" s="5">
        <f>L50-Grade15!L50</f>
        <v>1742.8171715617937</v>
      </c>
      <c r="O50" s="5">
        <f>Grade15!M50-M50</f>
        <v>6.2250000000000227</v>
      </c>
      <c r="P50" s="22">
        <f t="shared" si="12"/>
        <v>172.73803389610106</v>
      </c>
      <c r="Q50" s="22"/>
      <c r="R50" s="22"/>
      <c r="S50" s="22">
        <f t="shared" si="19"/>
        <v>1459.0534071647605</v>
      </c>
      <c r="T50" s="22">
        <f t="shared" si="20"/>
        <v>2984.5262982745558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130033.04981066973</v>
      </c>
      <c r="D51" s="5">
        <f t="shared" si="15"/>
        <v>126485.62526653898</v>
      </c>
      <c r="E51" s="5">
        <f t="shared" si="1"/>
        <v>116985.62526653898</v>
      </c>
      <c r="F51" s="5">
        <f t="shared" si="2"/>
        <v>46527.179167649629</v>
      </c>
      <c r="G51" s="5">
        <f t="shared" si="3"/>
        <v>79958.446098889341</v>
      </c>
      <c r="H51" s="22">
        <f t="shared" si="16"/>
        <v>54897.753368078091</v>
      </c>
      <c r="I51" s="5">
        <f t="shared" si="17"/>
        <v>133154.369112557</v>
      </c>
      <c r="J51" s="25">
        <f t="shared" si="5"/>
        <v>0.25694255771083169</v>
      </c>
      <c r="L51" s="22">
        <f t="shared" si="18"/>
        <v>203957.02830579295</v>
      </c>
      <c r="M51" s="5">
        <f>scrimecost*Meta!O48</f>
        <v>422.25600000000003</v>
      </c>
      <c r="N51" s="5">
        <f>L51-Grade15!L51</f>
        <v>1786.3876008507505</v>
      </c>
      <c r="O51" s="5">
        <f>Grade15!M51-M51</f>
        <v>3.4199999999999591</v>
      </c>
      <c r="P51" s="22">
        <f t="shared" si="12"/>
        <v>176.87772154797298</v>
      </c>
      <c r="Q51" s="22"/>
      <c r="R51" s="22"/>
      <c r="S51" s="22">
        <f t="shared" si="19"/>
        <v>1492.7796382845288</v>
      </c>
      <c r="T51" s="22">
        <f t="shared" si="20"/>
        <v>3111.5657470266633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133283.87605593647</v>
      </c>
      <c r="D52" s="5">
        <f t="shared" si="15"/>
        <v>129635.67589820245</v>
      </c>
      <c r="E52" s="5">
        <f t="shared" si="1"/>
        <v>120135.67589820245</v>
      </c>
      <c r="F52" s="5">
        <f t="shared" si="2"/>
        <v>47769.874141840861</v>
      </c>
      <c r="G52" s="5">
        <f t="shared" si="3"/>
        <v>81865.801756361587</v>
      </c>
      <c r="H52" s="22">
        <f t="shared" si="16"/>
        <v>56270.197202280047</v>
      </c>
      <c r="I52" s="5">
        <f t="shared" si="17"/>
        <v>136391.62284537096</v>
      </c>
      <c r="J52" s="25">
        <f t="shared" si="5"/>
        <v>0.2574412867168937</v>
      </c>
      <c r="L52" s="22">
        <f t="shared" si="18"/>
        <v>209055.95401343776</v>
      </c>
      <c r="M52" s="5">
        <f>scrimecost*Meta!O49</f>
        <v>422.25600000000003</v>
      </c>
      <c r="N52" s="5">
        <f>L52-Grade15!L52</f>
        <v>1831.0472908720549</v>
      </c>
      <c r="O52" s="5">
        <f>Grade15!M52-M52</f>
        <v>3.4199999999999591</v>
      </c>
      <c r="P52" s="22">
        <f t="shared" si="12"/>
        <v>181.12090139114167</v>
      </c>
      <c r="Q52" s="22"/>
      <c r="R52" s="22"/>
      <c r="S52" s="22">
        <f t="shared" si="19"/>
        <v>1529.8676346823838</v>
      </c>
      <c r="T52" s="22">
        <f t="shared" si="20"/>
        <v>3249.4974073853691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136615.97295733489</v>
      </c>
      <c r="D53" s="5">
        <f t="shared" si="15"/>
        <v>132864.4777956575</v>
      </c>
      <c r="E53" s="5">
        <f t="shared" si="1"/>
        <v>123364.4777956575</v>
      </c>
      <c r="F53" s="5">
        <f t="shared" si="2"/>
        <v>49043.636490386882</v>
      </c>
      <c r="G53" s="5">
        <f t="shared" si="3"/>
        <v>83820.841305270616</v>
      </c>
      <c r="H53" s="22">
        <f t="shared" si="16"/>
        <v>57676.952132337043</v>
      </c>
      <c r="I53" s="5">
        <f t="shared" si="17"/>
        <v>139709.80792150521</v>
      </c>
      <c r="J53" s="25">
        <f t="shared" si="5"/>
        <v>0.25792785160085668</v>
      </c>
      <c r="L53" s="22">
        <f t="shared" si="18"/>
        <v>214282.3528637737</v>
      </c>
      <c r="M53" s="5">
        <f>scrimecost*Meta!O50</f>
        <v>422.25600000000003</v>
      </c>
      <c r="N53" s="5">
        <f>L53-Grade15!L53</f>
        <v>1876.8234731438279</v>
      </c>
      <c r="O53" s="5">
        <f>Grade15!M53-M53</f>
        <v>3.4199999999999591</v>
      </c>
      <c r="P53" s="22">
        <f t="shared" si="12"/>
        <v>185.47016073038967</v>
      </c>
      <c r="Q53" s="22"/>
      <c r="R53" s="22"/>
      <c r="S53" s="22">
        <f t="shared" si="19"/>
        <v>1567.8828309901373</v>
      </c>
      <c r="T53" s="22">
        <f t="shared" si="20"/>
        <v>3393.5558473327301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140031.37228126827</v>
      </c>
      <c r="D54" s="5">
        <f t="shared" si="15"/>
        <v>136173.99974054896</v>
      </c>
      <c r="E54" s="5">
        <f t="shared" si="1"/>
        <v>126673.99974054896</v>
      </c>
      <c r="F54" s="5">
        <f t="shared" si="2"/>
        <v>50349.24289764656</v>
      </c>
      <c r="G54" s="5">
        <f t="shared" si="3"/>
        <v>85824.756842902396</v>
      </c>
      <c r="H54" s="22">
        <f t="shared" si="16"/>
        <v>59118.875935645468</v>
      </c>
      <c r="I54" s="5">
        <f t="shared" si="17"/>
        <v>143110.94762454287</v>
      </c>
      <c r="J54" s="25">
        <f t="shared" si="5"/>
        <v>0.25840254904862547</v>
      </c>
      <c r="L54" s="22">
        <f t="shared" si="18"/>
        <v>219639.41168536802</v>
      </c>
      <c r="M54" s="5">
        <f>scrimecost*Meta!O51</f>
        <v>422.25600000000003</v>
      </c>
      <c r="N54" s="5">
        <f>L54-Grade15!L54</f>
        <v>1923.7440599724359</v>
      </c>
      <c r="O54" s="5">
        <f>Grade15!M54-M54</f>
        <v>3.4199999999999591</v>
      </c>
      <c r="P54" s="22">
        <f t="shared" si="12"/>
        <v>189.92815155311882</v>
      </c>
      <c r="Q54" s="22"/>
      <c r="R54" s="22"/>
      <c r="S54" s="22">
        <f t="shared" si="19"/>
        <v>1606.8484072056156</v>
      </c>
      <c r="T54" s="22">
        <f t="shared" si="20"/>
        <v>3544.0134494970539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143532.15658829996</v>
      </c>
      <c r="D55" s="5">
        <f t="shared" si="15"/>
        <v>139566.25973406265</v>
      </c>
      <c r="E55" s="5">
        <f t="shared" si="1"/>
        <v>130066.25973406265</v>
      </c>
      <c r="F55" s="5">
        <f t="shared" si="2"/>
        <v>51687.489465087718</v>
      </c>
      <c r="G55" s="5">
        <f t="shared" si="3"/>
        <v>87878.770268974942</v>
      </c>
      <c r="H55" s="22">
        <f t="shared" si="16"/>
        <v>60596.847834036598</v>
      </c>
      <c r="I55" s="5">
        <f t="shared" si="17"/>
        <v>146597.11582015641</v>
      </c>
      <c r="J55" s="25">
        <f t="shared" si="5"/>
        <v>0.25886566850986331</v>
      </c>
      <c r="L55" s="22">
        <f t="shared" si="18"/>
        <v>225130.39697750221</v>
      </c>
      <c r="M55" s="5">
        <f>scrimecost*Meta!O52</f>
        <v>422.25600000000003</v>
      </c>
      <c r="N55" s="5">
        <f>L55-Grade15!L55</f>
        <v>1971.8376614717417</v>
      </c>
      <c r="O55" s="5">
        <f>Grade15!M55-M55</f>
        <v>3.4199999999999591</v>
      </c>
      <c r="P55" s="22">
        <f t="shared" si="12"/>
        <v>194.49759214641622</v>
      </c>
      <c r="Q55" s="22"/>
      <c r="R55" s="22"/>
      <c r="S55" s="22">
        <f t="shared" si="19"/>
        <v>1646.7881228264673</v>
      </c>
      <c r="T55" s="22">
        <f t="shared" si="20"/>
        <v>3701.1547105382438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147120.46050300746</v>
      </c>
      <c r="D56" s="5">
        <f t="shared" si="15"/>
        <v>143043.32622741422</v>
      </c>
      <c r="E56" s="5">
        <f t="shared" si="1"/>
        <v>133543.32622741422</v>
      </c>
      <c r="F56" s="5">
        <f t="shared" si="2"/>
        <v>53059.192196714903</v>
      </c>
      <c r="G56" s="5">
        <f t="shared" si="3"/>
        <v>89984.134030699322</v>
      </c>
      <c r="H56" s="22">
        <f t="shared" si="16"/>
        <v>62111.769029887524</v>
      </c>
      <c r="I56" s="5">
        <f t="shared" si="17"/>
        <v>150170.43822066032</v>
      </c>
      <c r="J56" s="25">
        <f t="shared" si="5"/>
        <v>0.25931749237448554</v>
      </c>
      <c r="L56" s="22">
        <f t="shared" si="18"/>
        <v>230758.65690193977</v>
      </c>
      <c r="M56" s="5">
        <f>scrimecost*Meta!O53</f>
        <v>133.34399999999999</v>
      </c>
      <c r="N56" s="5">
        <f>L56-Grade15!L56</f>
        <v>2021.1336030085804</v>
      </c>
      <c r="O56" s="5">
        <f>Grade15!M56-M56</f>
        <v>1.0799999999999841</v>
      </c>
      <c r="P56" s="22">
        <f t="shared" si="12"/>
        <v>199.18126875454607</v>
      </c>
      <c r="Q56" s="22"/>
      <c r="R56" s="22"/>
      <c r="S56" s="22">
        <f t="shared" si="19"/>
        <v>1685.6764913378777</v>
      </c>
      <c r="T56" s="22">
        <f t="shared" si="20"/>
        <v>3860.5821806377576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133.34399999999999</v>
      </c>
      <c r="N57" s="5">
        <f>L57-Grade15!L57</f>
        <v>0</v>
      </c>
      <c r="O57" s="5">
        <f>Grade15!M57-M57</f>
        <v>1.0799999999999841</v>
      </c>
      <c r="Q57" s="22"/>
      <c r="R57" s="22"/>
      <c r="S57" s="22">
        <f t="shared" si="19"/>
        <v>0.94607999999998604</v>
      </c>
      <c r="T57" s="22">
        <f t="shared" si="20"/>
        <v>2.2079309725067859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133.34399999999999</v>
      </c>
      <c r="N58" s="5">
        <f>L58-Grade15!L58</f>
        <v>0</v>
      </c>
      <c r="O58" s="5">
        <f>Grade15!M58-M58</f>
        <v>1.0799999999999841</v>
      </c>
      <c r="Q58" s="22"/>
      <c r="R58" s="22"/>
      <c r="S58" s="22">
        <f t="shared" si="19"/>
        <v>0.94607999999998604</v>
      </c>
      <c r="T58" s="22">
        <f t="shared" si="20"/>
        <v>2.2499069133757996</v>
      </c>
    </row>
    <row r="59" spans="1:20" x14ac:dyDescent="0.2">
      <c r="A59" s="5">
        <v>68</v>
      </c>
      <c r="H59" s="21"/>
      <c r="I59" s="5"/>
      <c r="M59" s="5">
        <f>scrimecost*Meta!O56</f>
        <v>133.34399999999999</v>
      </c>
      <c r="N59" s="5">
        <f>L59-Grade15!L59</f>
        <v>0</v>
      </c>
      <c r="O59" s="5">
        <f>Grade15!M59-M59</f>
        <v>1.0799999999999841</v>
      </c>
      <c r="Q59" s="22"/>
      <c r="R59" s="22"/>
      <c r="S59" s="22">
        <f t="shared" si="19"/>
        <v>0.94607999999998604</v>
      </c>
      <c r="T59" s="22">
        <f t="shared" si="20"/>
        <v>2.2926808772055756</v>
      </c>
    </row>
    <row r="60" spans="1:20" x14ac:dyDescent="0.2">
      <c r="A60" s="5">
        <v>69</v>
      </c>
      <c r="H60" s="21"/>
      <c r="I60" s="5"/>
      <c r="M60" s="5">
        <f>scrimecost*Meta!O57</f>
        <v>133.34399999999999</v>
      </c>
      <c r="N60" s="5">
        <f>L60-Grade15!L60</f>
        <v>0</v>
      </c>
      <c r="O60" s="5">
        <f>Grade15!M60-M60</f>
        <v>1.0799999999999841</v>
      </c>
      <c r="Q60" s="22"/>
      <c r="R60" s="22"/>
      <c r="S60" s="22">
        <f t="shared" si="19"/>
        <v>0.94607999999998604</v>
      </c>
      <c r="T60" s="22">
        <f t="shared" si="20"/>
        <v>2.3362680355594603</v>
      </c>
    </row>
    <row r="61" spans="1:20" x14ac:dyDescent="0.2">
      <c r="A61" s="5">
        <v>70</v>
      </c>
      <c r="H61" s="21"/>
      <c r="I61" s="5"/>
      <c r="M61" s="5">
        <f>scrimecost*Meta!O58</f>
        <v>133.34399999999999</v>
      </c>
      <c r="N61" s="5">
        <f>L61-Grade15!L61</f>
        <v>0</v>
      </c>
      <c r="O61" s="5">
        <f>Grade15!M61-M61</f>
        <v>1.0799999999999841</v>
      </c>
      <c r="Q61" s="22"/>
      <c r="R61" s="22"/>
      <c r="S61" s="22">
        <f t="shared" si="19"/>
        <v>0.94607999999998604</v>
      </c>
      <c r="T61" s="22">
        <f t="shared" si="20"/>
        <v>2.3806838484340216</v>
      </c>
    </row>
    <row r="62" spans="1:20" x14ac:dyDescent="0.2">
      <c r="A62" s="5">
        <v>71</v>
      </c>
      <c r="H62" s="21"/>
      <c r="I62" s="5"/>
      <c r="M62" s="5">
        <f>scrimecost*Meta!O59</f>
        <v>133.34399999999999</v>
      </c>
      <c r="N62" s="5">
        <f>L62-Grade15!L62</f>
        <v>0</v>
      </c>
      <c r="O62" s="5">
        <f>Grade15!M62-M62</f>
        <v>1.0799999999999841</v>
      </c>
      <c r="Q62" s="22"/>
      <c r="R62" s="22"/>
      <c r="S62" s="22">
        <f t="shared" si="19"/>
        <v>0.94607999999998604</v>
      </c>
      <c r="T62" s="22">
        <f t="shared" si="20"/>
        <v>2.4259440697425818</v>
      </c>
    </row>
    <row r="63" spans="1:20" x14ac:dyDescent="0.2">
      <c r="A63" s="5">
        <v>72</v>
      </c>
      <c r="H63" s="21"/>
      <c r="M63" s="5">
        <f>scrimecost*Meta!O60</f>
        <v>133.34399999999999</v>
      </c>
      <c r="N63" s="5">
        <f>L63-Grade15!L63</f>
        <v>0</v>
      </c>
      <c r="O63" s="5">
        <f>Grade15!M63-M63</f>
        <v>1.0799999999999841</v>
      </c>
      <c r="Q63" s="22"/>
      <c r="R63" s="22"/>
      <c r="S63" s="22">
        <f t="shared" si="19"/>
        <v>0.94607999999998604</v>
      </c>
      <c r="T63" s="22">
        <f t="shared" si="20"/>
        <v>2.4720647529029951</v>
      </c>
    </row>
    <row r="64" spans="1:20" x14ac:dyDescent="0.2">
      <c r="A64" s="5">
        <v>73</v>
      </c>
      <c r="H64" s="21"/>
      <c r="M64" s="5">
        <f>scrimecost*Meta!O61</f>
        <v>133.34399999999999</v>
      </c>
      <c r="N64" s="5">
        <f>L64-Grade15!L64</f>
        <v>0</v>
      </c>
      <c r="O64" s="5">
        <f>Grade15!M64-M64</f>
        <v>1.0799999999999841</v>
      </c>
      <c r="Q64" s="22"/>
      <c r="R64" s="22"/>
      <c r="S64" s="22">
        <f t="shared" si="19"/>
        <v>0.94607999999998604</v>
      </c>
      <c r="T64" s="22">
        <f t="shared" si="20"/>
        <v>2.5190622565316598</v>
      </c>
    </row>
    <row r="65" spans="1:20" x14ac:dyDescent="0.2">
      <c r="A65" s="5">
        <v>74</v>
      </c>
      <c r="H65" s="21"/>
      <c r="M65" s="5">
        <f>scrimecost*Meta!O62</f>
        <v>133.34399999999999</v>
      </c>
      <c r="N65" s="5">
        <f>L65-Grade15!L65</f>
        <v>0</v>
      </c>
      <c r="O65" s="5">
        <f>Grade15!M65-M65</f>
        <v>1.0799999999999841</v>
      </c>
      <c r="Q65" s="22"/>
      <c r="R65" s="22"/>
      <c r="S65" s="22">
        <f t="shared" si="19"/>
        <v>0.94607999999998604</v>
      </c>
      <c r="T65" s="22">
        <f t="shared" si="20"/>
        <v>2.5669532502457812</v>
      </c>
    </row>
    <row r="66" spans="1:20" x14ac:dyDescent="0.2">
      <c r="A66" s="5">
        <v>75</v>
      </c>
      <c r="H66" s="21"/>
      <c r="M66" s="5">
        <f>scrimecost*Meta!O63</f>
        <v>133.34399999999999</v>
      </c>
      <c r="N66" s="5">
        <f>L66-Grade15!L66</f>
        <v>0</v>
      </c>
      <c r="O66" s="5">
        <f>Grade15!M66-M66</f>
        <v>1.0799999999999841</v>
      </c>
      <c r="Q66" s="22"/>
      <c r="R66" s="22"/>
      <c r="S66" s="22">
        <f t="shared" si="19"/>
        <v>0.94607999999998604</v>
      </c>
      <c r="T66" s="22">
        <f t="shared" si="20"/>
        <v>2.615754720575945</v>
      </c>
    </row>
    <row r="67" spans="1:20" x14ac:dyDescent="0.2">
      <c r="A67" s="5">
        <v>76</v>
      </c>
      <c r="H67" s="21"/>
      <c r="M67" s="5">
        <f>scrimecost*Meta!O64</f>
        <v>133.34399999999999</v>
      </c>
      <c r="N67" s="5">
        <f>L67-Grade15!L67</f>
        <v>0</v>
      </c>
      <c r="O67" s="5">
        <f>Grade15!M67-M67</f>
        <v>1.0799999999999841</v>
      </c>
      <c r="Q67" s="22"/>
      <c r="R67" s="22"/>
      <c r="S67" s="22">
        <f t="shared" si="19"/>
        <v>0.94607999999998604</v>
      </c>
      <c r="T67" s="22">
        <f t="shared" si="20"/>
        <v>2.6654839769910939</v>
      </c>
    </row>
    <row r="68" spans="1:20" x14ac:dyDescent="0.2">
      <c r="A68" s="5">
        <v>77</v>
      </c>
      <c r="H68" s="21"/>
      <c r="M68" s="5">
        <f>scrimecost*Meta!O65</f>
        <v>133.34399999999999</v>
      </c>
      <c r="N68" s="5">
        <f>L68-Grade15!L68</f>
        <v>0</v>
      </c>
      <c r="O68" s="5">
        <f>Grade15!M68-M68</f>
        <v>1.0799999999999841</v>
      </c>
      <c r="Q68" s="22"/>
      <c r="R68" s="22"/>
      <c r="S68" s="22">
        <f t="shared" si="19"/>
        <v>0.94607999999998604</v>
      </c>
      <c r="T68" s="22">
        <f t="shared" si="20"/>
        <v>2.7161586580380517</v>
      </c>
    </row>
    <row r="69" spans="1:20" x14ac:dyDescent="0.2">
      <c r="A69" s="5">
        <v>78</v>
      </c>
      <c r="H69" s="21"/>
      <c r="M69" s="5">
        <f>scrimecost*Meta!O66</f>
        <v>133.34399999999999</v>
      </c>
      <c r="N69" s="5">
        <f>L69-Grade15!L69</f>
        <v>0</v>
      </c>
      <c r="O69" s="5">
        <f>Grade15!M69-M69</f>
        <v>1.0799999999999841</v>
      </c>
      <c r="Q69" s="22"/>
      <c r="R69" s="22"/>
      <c r="S69" s="22">
        <f t="shared" si="19"/>
        <v>0.94607999999998604</v>
      </c>
      <c r="T69" s="22">
        <f t="shared" si="20"/>
        <v>2.7677967375977666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2.6227997551586668E-10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92984</v>
      </c>
      <c r="D2" s="7">
        <f>Meta!C11</f>
        <v>39092</v>
      </c>
      <c r="E2" s="1">
        <f>Meta!D11</f>
        <v>3.1E-2</v>
      </c>
      <c r="F2" s="1">
        <f>Meta!F11</f>
        <v>0.85299999999999998</v>
      </c>
      <c r="G2" s="1">
        <f>Meta!I11</f>
        <v>1.7595535582220223</v>
      </c>
      <c r="H2" s="1">
        <f>Meta!E11</f>
        <v>0.66500000000000004</v>
      </c>
      <c r="I2" s="13"/>
      <c r="J2" s="1">
        <f>Meta!X10</f>
        <v>0.85299999999999998</v>
      </c>
      <c r="K2" s="1">
        <f>Meta!D10</f>
        <v>3.1E-2</v>
      </c>
      <c r="L2" s="28"/>
      <c r="N2" s="22">
        <f>Meta!T11</f>
        <v>105777</v>
      </c>
      <c r="O2" s="22">
        <f>Meta!U11</f>
        <v>43512</v>
      </c>
      <c r="P2" s="1">
        <f>Meta!V11</f>
        <v>2.8000000000000001E-2</v>
      </c>
      <c r="Q2" s="1">
        <f>Meta!X11</f>
        <v>0.85299999999999998</v>
      </c>
      <c r="R2" s="22">
        <f>Meta!W11</f>
        <v>1852</v>
      </c>
      <c r="T2" s="12">
        <f>IRR(S5:S69)+1</f>
        <v>0.96406929242379469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5087.9972015582807</v>
      </c>
      <c r="D13" s="5">
        <f t="shared" ref="D13:D36" si="0">IF(A13&lt;startage,1,0)*(C13*(1-initialunempprob))+IF(A13=startage,1,0)*(C13*(1-unempprob))+IF(A13&gt;startage,1,0)*(C13*(1-unempprob)+unempprob*300*52)</f>
        <v>4930.2692883099735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377.16560055571296</v>
      </c>
      <c r="G13" s="5">
        <f t="shared" ref="G13:G56" si="3">D13-F13</f>
        <v>4553.1036877542601</v>
      </c>
      <c r="H13" s="22">
        <f>0.1*Grade16!H13</f>
        <v>2148.0663255634781</v>
      </c>
      <c r="I13" s="5">
        <f t="shared" ref="I13:I36" si="4">G13+IF(A13&lt;startage,1,0)*(H13*(1-initialunempprob))+IF(A13&gt;=startage,1,0)*(H13*(1-unempprob))</f>
        <v>6634.5799572252708</v>
      </c>
      <c r="J13" s="25">
        <f t="shared" ref="J13:J56" si="5">(F13-(IF(A13&gt;startage,1,0)*(unempprob*300*52)))/(IF(A13&lt;startage,1,0)*((C13+H13)*(1-initialunempprob))+IF(A13&gt;=startage,1,0)*((C13+H13)*(1-unempprob)))</f>
        <v>5.3790542946494914E-2</v>
      </c>
      <c r="L13" s="22">
        <f>0.1*Grade16!L13</f>
        <v>7980.5310324488546</v>
      </c>
      <c r="M13" s="5">
        <f>scrimecost*Meta!O10</f>
        <v>5085.5919999999996</v>
      </c>
      <c r="N13" s="5">
        <f>L13-Grade16!L13</f>
        <v>-71824.77929203969</v>
      </c>
      <c r="O13" s="5"/>
      <c r="P13" s="22"/>
      <c r="Q13" s="22">
        <f>0.05*feel*Grade16!G13</f>
        <v>496.65132115840788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-80600.430613198099</v>
      </c>
      <c r="T13" s="22">
        <f t="shared" ref="T13:T44" si="7">S13/sreturn^(A13-startage+1)</f>
        <v>-80600.430613198099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52845.222906404524</v>
      </c>
      <c r="D14" s="5">
        <f t="shared" si="0"/>
        <v>51207.020996305982</v>
      </c>
      <c r="E14" s="5">
        <f t="shared" si="1"/>
        <v>41707.020996305982</v>
      </c>
      <c r="F14" s="5">
        <f t="shared" si="2"/>
        <v>14639.7944549245</v>
      </c>
      <c r="G14" s="5">
        <f t="shared" si="3"/>
        <v>36567.226541381482</v>
      </c>
      <c r="H14" s="22">
        <f t="shared" ref="H14:H36" si="10">benefits*B14/expnorm</f>
        <v>22216.999202628042</v>
      </c>
      <c r="I14" s="5">
        <f t="shared" si="4"/>
        <v>58095.498768728052</v>
      </c>
      <c r="J14" s="25">
        <f t="shared" si="5"/>
        <v>0.20127497678340056</v>
      </c>
      <c r="L14" s="22">
        <f t="shared" ref="L14:L36" si="11">(sincome+sbenefits)*(1-sunemp)*B14/expnorm</f>
        <v>82469.16231787132</v>
      </c>
      <c r="M14" s="5">
        <f>scrimecost*Meta!O11</f>
        <v>4741.12</v>
      </c>
      <c r="N14" s="5">
        <f>L14-Grade16!L14</f>
        <v>668.71923527057515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379.32764261105746</v>
      </c>
      <c r="T14" s="22">
        <f t="shared" si="7"/>
        <v>393.46512288279484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54166.35347906463</v>
      </c>
      <c r="D15" s="5">
        <f t="shared" si="0"/>
        <v>52970.796521213626</v>
      </c>
      <c r="E15" s="5">
        <f t="shared" si="1"/>
        <v>43470.796521213626</v>
      </c>
      <c r="F15" s="5">
        <f t="shared" si="2"/>
        <v>15392.044716297611</v>
      </c>
      <c r="G15" s="5">
        <f t="shared" si="3"/>
        <v>37578.751804916013</v>
      </c>
      <c r="H15" s="22">
        <f t="shared" si="10"/>
        <v>22772.42418269374</v>
      </c>
      <c r="I15" s="5">
        <f t="shared" si="4"/>
        <v>59645.230837946248</v>
      </c>
      <c r="J15" s="25">
        <f t="shared" si="5"/>
        <v>0.19996927858305932</v>
      </c>
      <c r="L15" s="22">
        <f t="shared" si="11"/>
        <v>84530.891375818086</v>
      </c>
      <c r="M15" s="5">
        <f>scrimecost*Meta!O12</f>
        <v>4522.5840000000007</v>
      </c>
      <c r="N15" s="5">
        <f>L15-Grade16!L15</f>
        <v>685.43721615232062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388.81083367632317</v>
      </c>
      <c r="T15" s="22">
        <f t="shared" si="7"/>
        <v>418.33274239126621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55520.512316041248</v>
      </c>
      <c r="D16" s="5">
        <f t="shared" si="0"/>
        <v>54282.976434243967</v>
      </c>
      <c r="E16" s="5">
        <f t="shared" si="1"/>
        <v>44782.976434243967</v>
      </c>
      <c r="F16" s="5">
        <f t="shared" si="2"/>
        <v>15951.689449205051</v>
      </c>
      <c r="G16" s="5">
        <f t="shared" si="3"/>
        <v>38331.286985038918</v>
      </c>
      <c r="H16" s="22">
        <f t="shared" si="10"/>
        <v>23341.734787261081</v>
      </c>
      <c r="I16" s="5">
        <f t="shared" si="4"/>
        <v>60949.427993894904</v>
      </c>
      <c r="J16" s="25">
        <f t="shared" si="5"/>
        <v>0.2024154927660729</v>
      </c>
      <c r="L16" s="22">
        <f t="shared" si="11"/>
        <v>86644.16366021354</v>
      </c>
      <c r="M16" s="5">
        <f>scrimecost*Meta!O13</f>
        <v>3765.116</v>
      </c>
      <c r="N16" s="5">
        <f>L16-Grade16!L16</f>
        <v>702.57314655612572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398.5311045182296</v>
      </c>
      <c r="T16" s="22">
        <f t="shared" si="7"/>
        <v>444.77203487418421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56908.52512394228</v>
      </c>
      <c r="D17" s="5">
        <f t="shared" si="0"/>
        <v>55627.960845100068</v>
      </c>
      <c r="E17" s="5">
        <f t="shared" si="1"/>
        <v>46127.960845100068</v>
      </c>
      <c r="F17" s="5">
        <f t="shared" si="2"/>
        <v>16525.325300435179</v>
      </c>
      <c r="G17" s="5">
        <f t="shared" si="3"/>
        <v>39102.635544664889</v>
      </c>
      <c r="H17" s="22">
        <f t="shared" si="10"/>
        <v>23925.278156942612</v>
      </c>
      <c r="I17" s="5">
        <f t="shared" si="4"/>
        <v>62286.230078742279</v>
      </c>
      <c r="J17" s="25">
        <f t="shared" si="5"/>
        <v>0.20480204318852521</v>
      </c>
      <c r="L17" s="22">
        <f t="shared" si="11"/>
        <v>88810.267751718871</v>
      </c>
      <c r="M17" s="5">
        <f>scrimecost*Meta!O14</f>
        <v>3765.116</v>
      </c>
      <c r="N17" s="5">
        <f>L17-Grade16!L17</f>
        <v>720.13747522003541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408.49438213118901</v>
      </c>
      <c r="T17" s="22">
        <f t="shared" si="7"/>
        <v>472.88233255503155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58331.238252040828</v>
      </c>
      <c r="D18" s="5">
        <f t="shared" si="0"/>
        <v>57006.569866227561</v>
      </c>
      <c r="E18" s="5">
        <f t="shared" si="1"/>
        <v>47506.569866227561</v>
      </c>
      <c r="F18" s="5">
        <f t="shared" si="2"/>
        <v>17113.302047946054</v>
      </c>
      <c r="G18" s="5">
        <f t="shared" si="3"/>
        <v>39893.267818281507</v>
      </c>
      <c r="H18" s="22">
        <f t="shared" si="10"/>
        <v>24523.410110866174</v>
      </c>
      <c r="I18" s="5">
        <f t="shared" si="4"/>
        <v>63656.452215710829</v>
      </c>
      <c r="J18" s="25">
        <f t="shared" si="5"/>
        <v>0.20713038506408846</v>
      </c>
      <c r="L18" s="22">
        <f t="shared" si="11"/>
        <v>91030.524445511852</v>
      </c>
      <c r="M18" s="5">
        <f>scrimecost*Meta!O15</f>
        <v>3765.116</v>
      </c>
      <c r="N18" s="5">
        <f>L18-Grade16!L18</f>
        <v>738.14091210055631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418.70674168448011</v>
      </c>
      <c r="T18" s="22">
        <f t="shared" si="7"/>
        <v>502.76924561128908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59789.519208341844</v>
      </c>
      <c r="D19" s="5">
        <f t="shared" si="0"/>
        <v>58419.644112883245</v>
      </c>
      <c r="E19" s="5">
        <f t="shared" si="1"/>
        <v>48919.644112883245</v>
      </c>
      <c r="F19" s="5">
        <f t="shared" si="2"/>
        <v>17715.978214144703</v>
      </c>
      <c r="G19" s="5">
        <f t="shared" si="3"/>
        <v>40703.665898738545</v>
      </c>
      <c r="H19" s="22">
        <f t="shared" si="10"/>
        <v>25136.495363637823</v>
      </c>
      <c r="I19" s="5">
        <f t="shared" si="4"/>
        <v>65060.9299061036</v>
      </c>
      <c r="J19" s="25">
        <f t="shared" si="5"/>
        <v>0.20940193811341837</v>
      </c>
      <c r="L19" s="22">
        <f t="shared" si="11"/>
        <v>93306.287556649637</v>
      </c>
      <c r="M19" s="5">
        <f>scrimecost*Meta!O16</f>
        <v>3765.116</v>
      </c>
      <c r="N19" s="5">
        <f>L19-Grade16!L19</f>
        <v>756.59443490306148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429.17441022658716</v>
      </c>
      <c r="T19" s="22">
        <f t="shared" si="7"/>
        <v>534.54505895104069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61284.257188550386</v>
      </c>
      <c r="D20" s="5">
        <f t="shared" si="0"/>
        <v>59868.045215705322</v>
      </c>
      <c r="E20" s="5">
        <f t="shared" si="1"/>
        <v>50368.045215705322</v>
      </c>
      <c r="F20" s="5">
        <f t="shared" si="2"/>
        <v>18333.721284498319</v>
      </c>
      <c r="G20" s="5">
        <f t="shared" si="3"/>
        <v>41534.323931207007</v>
      </c>
      <c r="H20" s="22">
        <f t="shared" si="10"/>
        <v>25764.907747728765</v>
      </c>
      <c r="I20" s="5">
        <f t="shared" si="4"/>
        <v>66500.519538756183</v>
      </c>
      <c r="J20" s="25">
        <f t="shared" si="5"/>
        <v>0.21161808742983787</v>
      </c>
      <c r="L20" s="22">
        <f t="shared" si="11"/>
        <v>95638.944745565866</v>
      </c>
      <c r="M20" s="5">
        <f>scrimecost*Meta!O17</f>
        <v>3765.116</v>
      </c>
      <c r="N20" s="5">
        <f>L20-Grade16!L20</f>
        <v>775.50929577562783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439.90377048224599</v>
      </c>
      <c r="T20" s="22">
        <f t="shared" si="7"/>
        <v>568.32915406660891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62816.363618264149</v>
      </c>
      <c r="D21" s="5">
        <f t="shared" si="0"/>
        <v>61352.65634609796</v>
      </c>
      <c r="E21" s="5">
        <f t="shared" si="1"/>
        <v>51852.65634609796</v>
      </c>
      <c r="F21" s="5">
        <f t="shared" si="2"/>
        <v>18966.907931610778</v>
      </c>
      <c r="G21" s="5">
        <f t="shared" si="3"/>
        <v>42385.748414487185</v>
      </c>
      <c r="H21" s="22">
        <f t="shared" si="10"/>
        <v>26409.030441421986</v>
      </c>
      <c r="I21" s="5">
        <f t="shared" si="4"/>
        <v>67976.09891222509</v>
      </c>
      <c r="J21" s="25">
        <f t="shared" si="5"/>
        <v>0.21378018432390564</v>
      </c>
      <c r="L21" s="22">
        <f t="shared" si="11"/>
        <v>98029.918364205005</v>
      </c>
      <c r="M21" s="5">
        <f>scrimecost*Meta!O18</f>
        <v>3102.1</v>
      </c>
      <c r="N21" s="5">
        <f>L21-Grade16!L21</f>
        <v>794.89702817001671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450.90136474430113</v>
      </c>
      <c r="T21" s="22">
        <f t="shared" si="7"/>
        <v>604.2484575498703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64386.772708720753</v>
      </c>
      <c r="D22" s="5">
        <f t="shared" si="0"/>
        <v>62874.382754750404</v>
      </c>
      <c r="E22" s="5">
        <f t="shared" si="1"/>
        <v>53374.382754750404</v>
      </c>
      <c r="F22" s="5">
        <f t="shared" si="2"/>
        <v>19615.924244901049</v>
      </c>
      <c r="G22" s="5">
        <f t="shared" si="3"/>
        <v>43258.458509849355</v>
      </c>
      <c r="H22" s="22">
        <f t="shared" si="10"/>
        <v>27069.256202457535</v>
      </c>
      <c r="I22" s="5">
        <f t="shared" si="4"/>
        <v>69488.567770030699</v>
      </c>
      <c r="J22" s="25">
        <f t="shared" si="5"/>
        <v>0.21588954714738642</v>
      </c>
      <c r="L22" s="22">
        <f t="shared" si="11"/>
        <v>100480.66632331013</v>
      </c>
      <c r="M22" s="5">
        <f>scrimecost*Meta!O19</f>
        <v>3102.1</v>
      </c>
      <c r="N22" s="5">
        <f>L22-Grade16!L22</f>
        <v>814.76945387427986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462.17389886291591</v>
      </c>
      <c r="T22" s="22">
        <f t="shared" si="7"/>
        <v>642.43791795451659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65996.442026438759</v>
      </c>
      <c r="D23" s="5">
        <f t="shared" si="0"/>
        <v>64434.152323619157</v>
      </c>
      <c r="E23" s="5">
        <f t="shared" si="1"/>
        <v>54934.152323619157</v>
      </c>
      <c r="F23" s="5">
        <f t="shared" si="2"/>
        <v>20281.165966023571</v>
      </c>
      <c r="G23" s="5">
        <f t="shared" si="3"/>
        <v>44152.986357595582</v>
      </c>
      <c r="H23" s="22">
        <f t="shared" si="10"/>
        <v>27745.987607518971</v>
      </c>
      <c r="I23" s="5">
        <f t="shared" si="4"/>
        <v>71038.84834928147</v>
      </c>
      <c r="J23" s="25">
        <f t="shared" si="5"/>
        <v>0.21794746209712373</v>
      </c>
      <c r="L23" s="22">
        <f t="shared" si="11"/>
        <v>102992.68298139288</v>
      </c>
      <c r="M23" s="5">
        <f>scrimecost*Meta!O20</f>
        <v>3102.1</v>
      </c>
      <c r="N23" s="5">
        <f>L23-Grade16!L23</f>
        <v>835.13869022113795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473.72824633448943</v>
      </c>
      <c r="T23" s="22">
        <f t="shared" si="7"/>
        <v>683.041012796735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67646.353077099717</v>
      </c>
      <c r="D24" s="5">
        <f t="shared" si="0"/>
        <v>66032.91613170963</v>
      </c>
      <c r="E24" s="5">
        <f t="shared" si="1"/>
        <v>56532.91613170963</v>
      </c>
      <c r="F24" s="5">
        <f t="shared" si="2"/>
        <v>20963.038730174158</v>
      </c>
      <c r="G24" s="5">
        <f t="shared" si="3"/>
        <v>45069.877401535472</v>
      </c>
      <c r="H24" s="22">
        <f t="shared" si="10"/>
        <v>28439.637297706944</v>
      </c>
      <c r="I24" s="5">
        <f t="shared" si="4"/>
        <v>72627.885943013505</v>
      </c>
      <c r="J24" s="25">
        <f t="shared" si="5"/>
        <v>0.21995518399930652</v>
      </c>
      <c r="L24" s="22">
        <f t="shared" si="11"/>
        <v>105567.5000559277</v>
      </c>
      <c r="M24" s="5">
        <f>scrimecost*Meta!O21</f>
        <v>3102.1</v>
      </c>
      <c r="N24" s="5">
        <f>L24-Grade16!L24</f>
        <v>856.0171574766573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485.57145249284645</v>
      </c>
      <c r="T24" s="22">
        <f t="shared" si="7"/>
        <v>726.21028759920478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69337.511904027211</v>
      </c>
      <c r="D25" s="5">
        <f t="shared" si="0"/>
        <v>67671.649035002367</v>
      </c>
      <c r="E25" s="5">
        <f t="shared" si="1"/>
        <v>58171.649035002367</v>
      </c>
      <c r="F25" s="5">
        <f t="shared" si="2"/>
        <v>21661.958313428509</v>
      </c>
      <c r="G25" s="5">
        <f t="shared" si="3"/>
        <v>46009.690721573861</v>
      </c>
      <c r="H25" s="22">
        <f t="shared" si="10"/>
        <v>29150.628230149618</v>
      </c>
      <c r="I25" s="5">
        <f t="shared" si="4"/>
        <v>74256.649476588835</v>
      </c>
      <c r="J25" s="25">
        <f t="shared" si="5"/>
        <v>0.22191393707460674</v>
      </c>
      <c r="L25" s="22">
        <f t="shared" si="11"/>
        <v>108206.68755732589</v>
      </c>
      <c r="M25" s="5">
        <f>scrimecost*Meta!O22</f>
        <v>3102.1</v>
      </c>
      <c r="N25" s="5">
        <f>L25-Grade16!L25</f>
        <v>877.41758641357592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497.71073880516889</v>
      </c>
      <c r="T25" s="22">
        <f t="shared" si="7"/>
        <v>772.10792900348031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71070.949701627891</v>
      </c>
      <c r="D26" s="5">
        <f t="shared" si="0"/>
        <v>69351.350260877429</v>
      </c>
      <c r="E26" s="5">
        <f t="shared" si="1"/>
        <v>59851.350260877429</v>
      </c>
      <c r="F26" s="5">
        <f t="shared" si="2"/>
        <v>22378.350886264227</v>
      </c>
      <c r="G26" s="5">
        <f t="shared" si="3"/>
        <v>46972.999374613202</v>
      </c>
      <c r="H26" s="22">
        <f t="shared" si="10"/>
        <v>29879.393935903354</v>
      </c>
      <c r="I26" s="5">
        <f t="shared" si="4"/>
        <v>75926.132098503556</v>
      </c>
      <c r="J26" s="25">
        <f t="shared" si="5"/>
        <v>0.22382491568465582</v>
      </c>
      <c r="L26" s="22">
        <f t="shared" si="11"/>
        <v>110911.85474625902</v>
      </c>
      <c r="M26" s="5">
        <f>scrimecost*Meta!O23</f>
        <v>2344.6320000000001</v>
      </c>
      <c r="N26" s="5">
        <f>L26-Grade16!L26</f>
        <v>899.35302607390622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510.1535072752929</v>
      </c>
      <c r="T26" s="22">
        <f t="shared" si="7"/>
        <v>820.9063741039306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72847.723444168587</v>
      </c>
      <c r="D27" s="5">
        <f t="shared" si="0"/>
        <v>71073.04401739937</v>
      </c>
      <c r="E27" s="5">
        <f t="shared" si="1"/>
        <v>61573.04401739937</v>
      </c>
      <c r="F27" s="5">
        <f t="shared" si="2"/>
        <v>23112.65327342083</v>
      </c>
      <c r="G27" s="5">
        <f t="shared" si="3"/>
        <v>47960.39074397854</v>
      </c>
      <c r="H27" s="22">
        <f t="shared" si="10"/>
        <v>30626.378784300938</v>
      </c>
      <c r="I27" s="5">
        <f t="shared" si="4"/>
        <v>77637.351785966152</v>
      </c>
      <c r="J27" s="25">
        <f t="shared" si="5"/>
        <v>0.22568928506031338</v>
      </c>
      <c r="L27" s="22">
        <f t="shared" si="11"/>
        <v>113684.6511149155</v>
      </c>
      <c r="M27" s="5">
        <f>scrimecost*Meta!O24</f>
        <v>2344.6320000000001</v>
      </c>
      <c r="N27" s="5">
        <f>L27-Grade16!L27</f>
        <v>921.83685172576224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522.90734495718004</v>
      </c>
      <c r="T27" s="22">
        <f t="shared" si="7"/>
        <v>872.7889582926922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74668.916530272778</v>
      </c>
      <c r="D28" s="5">
        <f t="shared" si="0"/>
        <v>72837.780117834322</v>
      </c>
      <c r="E28" s="5">
        <f t="shared" si="1"/>
        <v>63337.780117834322</v>
      </c>
      <c r="F28" s="5">
        <f t="shared" si="2"/>
        <v>23865.313220256339</v>
      </c>
      <c r="G28" s="5">
        <f t="shared" si="3"/>
        <v>48972.466897577979</v>
      </c>
      <c r="H28" s="22">
        <f t="shared" si="10"/>
        <v>31392.038253908453</v>
      </c>
      <c r="I28" s="5">
        <f t="shared" si="4"/>
        <v>79391.351965615264</v>
      </c>
      <c r="J28" s="25">
        <f t="shared" si="5"/>
        <v>0.22750818201217438</v>
      </c>
      <c r="L28" s="22">
        <f t="shared" si="11"/>
        <v>116526.76739278837</v>
      </c>
      <c r="M28" s="5">
        <f>scrimecost*Meta!O25</f>
        <v>2344.6320000000001</v>
      </c>
      <c r="N28" s="5">
        <f>L28-Grade16!L28</f>
        <v>944.88277301887865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535.98002858109385</v>
      </c>
      <c r="T28" s="22">
        <f t="shared" si="7"/>
        <v>927.9506040492397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76535.639443529624</v>
      </c>
      <c r="D29" s="5">
        <f t="shared" si="0"/>
        <v>74646.634620780213</v>
      </c>
      <c r="E29" s="5">
        <f t="shared" si="1"/>
        <v>65146.634620780213</v>
      </c>
      <c r="F29" s="5">
        <f t="shared" si="2"/>
        <v>24636.789665762761</v>
      </c>
      <c r="G29" s="5">
        <f t="shared" si="3"/>
        <v>50009.844955017456</v>
      </c>
      <c r="H29" s="22">
        <f t="shared" si="10"/>
        <v>32176.83921025617</v>
      </c>
      <c r="I29" s="5">
        <f t="shared" si="4"/>
        <v>81189.202149755685</v>
      </c>
      <c r="J29" s="25">
        <f t="shared" si="5"/>
        <v>0.22928271562374619</v>
      </c>
      <c r="L29" s="22">
        <f t="shared" si="11"/>
        <v>119439.9365776081</v>
      </c>
      <c r="M29" s="5">
        <f>scrimecost*Meta!O26</f>
        <v>2344.6320000000001</v>
      </c>
      <c r="N29" s="5">
        <f>L29-Grade16!L29</f>
        <v>968.50484234438045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549.37952929563812</v>
      </c>
      <c r="T29" s="22">
        <f t="shared" si="7"/>
        <v>986.5985532628963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78449.030429617851</v>
      </c>
      <c r="D30" s="5">
        <f t="shared" si="0"/>
        <v>76500.710486299708</v>
      </c>
      <c r="E30" s="5">
        <f t="shared" si="1"/>
        <v>67000.710486299708</v>
      </c>
      <c r="F30" s="5">
        <f t="shared" si="2"/>
        <v>25427.553022406828</v>
      </c>
      <c r="G30" s="5">
        <f t="shared" si="3"/>
        <v>51073.15746389288</v>
      </c>
      <c r="H30" s="22">
        <f t="shared" si="10"/>
        <v>32981.260190512578</v>
      </c>
      <c r="I30" s="5">
        <f t="shared" si="4"/>
        <v>83031.998588499569</v>
      </c>
      <c r="J30" s="25">
        <f t="shared" si="5"/>
        <v>0.23101396792771867</v>
      </c>
      <c r="L30" s="22">
        <f t="shared" si="11"/>
        <v>122425.93499204829</v>
      </c>
      <c r="M30" s="5">
        <f>scrimecost*Meta!O27</f>
        <v>2344.6320000000001</v>
      </c>
      <c r="N30" s="5">
        <f>L30-Grade16!L30</f>
        <v>992.71746340300888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563.11401752803977</v>
      </c>
      <c r="T30" s="22">
        <f t="shared" si="7"/>
        <v>1048.953145838761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80410.256190358283</v>
      </c>
      <c r="D31" s="5">
        <f t="shared" si="0"/>
        <v>78401.13824845718</v>
      </c>
      <c r="E31" s="5">
        <f t="shared" si="1"/>
        <v>68901.13824845718</v>
      </c>
      <c r="F31" s="5">
        <f t="shared" si="2"/>
        <v>26238.085462966985</v>
      </c>
      <c r="G31" s="5">
        <f t="shared" si="3"/>
        <v>52163.052785490196</v>
      </c>
      <c r="H31" s="22">
        <f t="shared" si="10"/>
        <v>33805.791695275388</v>
      </c>
      <c r="I31" s="5">
        <f t="shared" si="4"/>
        <v>84920.864938212049</v>
      </c>
      <c r="J31" s="25">
        <f t="shared" si="5"/>
        <v>0.23270299456574048</v>
      </c>
      <c r="L31" s="22">
        <f t="shared" si="11"/>
        <v>125486.58336684947</v>
      </c>
      <c r="M31" s="5">
        <f>scrimecost*Meta!O28</f>
        <v>2094.6120000000001</v>
      </c>
      <c r="N31" s="5">
        <f>L31-Grade16!L31</f>
        <v>1017.5353999880463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577.19186796621932</v>
      </c>
      <c r="T31" s="22">
        <f t="shared" si="7"/>
        <v>1115.2486475132471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82420.512595117252</v>
      </c>
      <c r="D32" s="5">
        <f t="shared" si="0"/>
        <v>80349.076704668623</v>
      </c>
      <c r="E32" s="5">
        <f t="shared" si="1"/>
        <v>70849.076704668623</v>
      </c>
      <c r="F32" s="5">
        <f t="shared" si="2"/>
        <v>27068.881214541168</v>
      </c>
      <c r="G32" s="5">
        <f t="shared" si="3"/>
        <v>53280.195490127458</v>
      </c>
      <c r="H32" s="22">
        <f t="shared" si="10"/>
        <v>34650.936487657273</v>
      </c>
      <c r="I32" s="5">
        <f t="shared" si="4"/>
        <v>86856.952946667356</v>
      </c>
      <c r="J32" s="25">
        <f t="shared" si="5"/>
        <v>0.23435082543210339</v>
      </c>
      <c r="L32" s="22">
        <f t="shared" si="11"/>
        <v>128623.7479510207</v>
      </c>
      <c r="M32" s="5">
        <f>scrimecost*Meta!O29</f>
        <v>2094.6120000000001</v>
      </c>
      <c r="N32" s="5">
        <f>L32-Grade16!L32</f>
        <v>1042.973784987742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591.62166466537167</v>
      </c>
      <c r="T32" s="22">
        <f t="shared" si="7"/>
        <v>1185.7341299888269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84481.025409995185</v>
      </c>
      <c r="D33" s="5">
        <f t="shared" si="0"/>
        <v>82345.713622285344</v>
      </c>
      <c r="E33" s="5">
        <f t="shared" si="1"/>
        <v>72845.713622285344</v>
      </c>
      <c r="F33" s="5">
        <f t="shared" si="2"/>
        <v>27920.446859904696</v>
      </c>
      <c r="G33" s="5">
        <f t="shared" si="3"/>
        <v>54425.266762380648</v>
      </c>
      <c r="H33" s="22">
        <f t="shared" si="10"/>
        <v>35517.209899848698</v>
      </c>
      <c r="I33" s="5">
        <f t="shared" si="4"/>
        <v>88841.44315533404</v>
      </c>
      <c r="J33" s="25">
        <f t="shared" si="5"/>
        <v>0.23595846530172565</v>
      </c>
      <c r="L33" s="22">
        <f t="shared" si="11"/>
        <v>131839.34164979623</v>
      </c>
      <c r="M33" s="5">
        <f>scrimecost*Meta!O30</f>
        <v>2094.6120000000001</v>
      </c>
      <c r="N33" s="5">
        <f>L33-Grade16!L33</f>
        <v>1069.0481296124635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606.41220628202188</v>
      </c>
      <c r="T33" s="22">
        <f t="shared" si="7"/>
        <v>1260.674406694319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86593.051045245054</v>
      </c>
      <c r="D34" s="5">
        <f t="shared" si="0"/>
        <v>84392.266462842468</v>
      </c>
      <c r="E34" s="5">
        <f t="shared" si="1"/>
        <v>74892.266462842468</v>
      </c>
      <c r="F34" s="5">
        <f t="shared" si="2"/>
        <v>28793.301646402309</v>
      </c>
      <c r="G34" s="5">
        <f t="shared" si="3"/>
        <v>55598.964816440159</v>
      </c>
      <c r="H34" s="22">
        <f t="shared" si="10"/>
        <v>36405.140147344915</v>
      </c>
      <c r="I34" s="5">
        <f t="shared" si="4"/>
        <v>90875.545619217388</v>
      </c>
      <c r="J34" s="25">
        <f t="shared" si="5"/>
        <v>0.23752689444282055</v>
      </c>
      <c r="L34" s="22">
        <f t="shared" si="11"/>
        <v>135135.32519104113</v>
      </c>
      <c r="M34" s="5">
        <f>scrimecost*Meta!O31</f>
        <v>2094.6120000000001</v>
      </c>
      <c r="N34" s="5">
        <f>L34-Grade16!L34</f>
        <v>1095.7743328527722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621.57251143907081</v>
      </c>
      <c r="T34" s="22">
        <f t="shared" si="7"/>
        <v>1340.3510276869602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88757.87732137616</v>
      </c>
      <c r="D35" s="5">
        <f t="shared" si="0"/>
        <v>86489.983124413498</v>
      </c>
      <c r="E35" s="5">
        <f t="shared" si="1"/>
        <v>76989.983124413498</v>
      </c>
      <c r="F35" s="5">
        <f t="shared" si="2"/>
        <v>29687.977802562356</v>
      </c>
      <c r="G35" s="5">
        <f t="shared" si="3"/>
        <v>56802.005321851146</v>
      </c>
      <c r="H35" s="22">
        <f t="shared" si="10"/>
        <v>37315.268651028535</v>
      </c>
      <c r="I35" s="5">
        <f t="shared" si="4"/>
        <v>92960.500644697793</v>
      </c>
      <c r="J35" s="25">
        <f t="shared" si="5"/>
        <v>0.23905706921462042</v>
      </c>
      <c r="L35" s="22">
        <f t="shared" si="11"/>
        <v>138513.70832081712</v>
      </c>
      <c r="M35" s="5">
        <f>scrimecost*Meta!O32</f>
        <v>2094.6120000000001</v>
      </c>
      <c r="N35" s="5">
        <f>L35-Grade16!L35</f>
        <v>1123.168691174069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637.11182422503475</v>
      </c>
      <c r="T35" s="22">
        <f t="shared" si="7"/>
        <v>1425.0633374340198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90976.824254410574</v>
      </c>
      <c r="D36" s="5">
        <f t="shared" si="0"/>
        <v>88640.142702523852</v>
      </c>
      <c r="E36" s="5">
        <f t="shared" si="1"/>
        <v>79140.142702523852</v>
      </c>
      <c r="F36" s="5">
        <f t="shared" si="2"/>
        <v>30605.020862626421</v>
      </c>
      <c r="G36" s="5">
        <f t="shared" si="3"/>
        <v>58035.121839897431</v>
      </c>
      <c r="H36" s="22">
        <f t="shared" si="10"/>
        <v>38248.150367304246</v>
      </c>
      <c r="I36" s="5">
        <f t="shared" si="4"/>
        <v>95097.579545815242</v>
      </c>
      <c r="J36" s="25">
        <f t="shared" si="5"/>
        <v>0.2405499226505228</v>
      </c>
      <c r="L36" s="22">
        <f t="shared" si="11"/>
        <v>141976.55102883757</v>
      </c>
      <c r="M36" s="5">
        <f>scrimecost*Meta!O33</f>
        <v>1776.068</v>
      </c>
      <c r="N36" s="5">
        <f>L36-Grade16!L36</f>
        <v>1151.247908453428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653.03961983066472</v>
      </c>
      <c r="T36" s="22">
        <f t="shared" si="7"/>
        <v>1515.1295994476873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93251.244860770836</v>
      </c>
      <c r="D37" s="5">
        <f t="shared" ref="D37:D56" si="15">IF(A37&lt;startage,1,0)*(C37*(1-initialunempprob))+IF(A37=startage,1,0)*(C37*(1-unempprob))+IF(A37&gt;startage,1,0)*(C37*(1-unempprob)+unempprob*300*52)</f>
        <v>90844.056270086949</v>
      </c>
      <c r="E37" s="5">
        <f t="shared" si="1"/>
        <v>81344.056270086949</v>
      </c>
      <c r="F37" s="5">
        <f t="shared" si="2"/>
        <v>31544.989999192083</v>
      </c>
      <c r="G37" s="5">
        <f t="shared" si="3"/>
        <v>59299.066270894866</v>
      </c>
      <c r="H37" s="22">
        <f t="shared" ref="H37:H56" si="16">benefits*B37/expnorm</f>
        <v>39204.354126486847</v>
      </c>
      <c r="I37" s="5">
        <f t="shared" ref="I37:I56" si="17">G37+IF(A37&lt;startage,1,0)*(H37*(1-initialunempprob))+IF(A37&gt;=startage,1,0)*(H37*(1-unempprob))</f>
        <v>97288.085419460622</v>
      </c>
      <c r="J37" s="25">
        <f t="shared" si="5"/>
        <v>0.24200636502701289</v>
      </c>
      <c r="L37" s="22">
        <f t="shared" ref="L37:L56" si="18">(sincome+sbenefits)*(1-sunemp)*B37/expnorm</f>
        <v>145525.96480455852</v>
      </c>
      <c r="M37" s="5">
        <f>scrimecost*Meta!O34</f>
        <v>1776.068</v>
      </c>
      <c r="N37" s="5">
        <f>L37-Grade16!L37</f>
        <v>1180.0291061647877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669.36561032644499</v>
      </c>
      <c r="T37" s="22">
        <f t="shared" si="7"/>
        <v>1610.8881919985738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95582.525982290099</v>
      </c>
      <c r="D38" s="5">
        <f t="shared" si="15"/>
        <v>93103.067676839113</v>
      </c>
      <c r="E38" s="5">
        <f t="shared" si="1"/>
        <v>83603.067676839113</v>
      </c>
      <c r="F38" s="5">
        <f t="shared" si="2"/>
        <v>32508.550394477053</v>
      </c>
      <c r="G38" s="5">
        <f t="shared" si="3"/>
        <v>60594.51728236206</v>
      </c>
      <c r="H38" s="22">
        <f t="shared" si="16"/>
        <v>40184.462979649026</v>
      </c>
      <c r="I38" s="5">
        <f t="shared" si="17"/>
        <v>99533.261909641966</v>
      </c>
      <c r="J38" s="25">
        <f t="shared" si="5"/>
        <v>0.24342798395926801</v>
      </c>
      <c r="L38" s="22">
        <f t="shared" si="18"/>
        <v>149164.11392467248</v>
      </c>
      <c r="M38" s="5">
        <f>scrimecost*Meta!O35</f>
        <v>1776.068</v>
      </c>
      <c r="N38" s="5">
        <f>L38-Grade16!L38</f>
        <v>1209.5298338189314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686.09975058461976</v>
      </c>
      <c r="T38" s="22">
        <f t="shared" si="7"/>
        <v>1712.6988794004012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97972.089131847344</v>
      </c>
      <c r="D39" s="5">
        <f t="shared" si="15"/>
        <v>95418.554368760073</v>
      </c>
      <c r="E39" s="5">
        <f t="shared" si="1"/>
        <v>85918.554368760073</v>
      </c>
      <c r="F39" s="5">
        <f t="shared" si="2"/>
        <v>33565.570069338974</v>
      </c>
      <c r="G39" s="5">
        <f t="shared" si="3"/>
        <v>61852.984299421099</v>
      </c>
      <c r="H39" s="22">
        <f t="shared" si="16"/>
        <v>41189.074554140236</v>
      </c>
      <c r="I39" s="5">
        <f t="shared" si="17"/>
        <v>101765.19754238299</v>
      </c>
      <c r="J39" s="25">
        <f t="shared" si="5"/>
        <v>0.24532936549764975</v>
      </c>
      <c r="L39" s="22">
        <f t="shared" si="18"/>
        <v>152893.21677278922</v>
      </c>
      <c r="M39" s="5">
        <f>scrimecost*Meta!O36</f>
        <v>1776.068</v>
      </c>
      <c r="N39" s="5">
        <f>L39-Grade16!L39</f>
        <v>1239.7680796643253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703.25224434919016</v>
      </c>
      <c r="T39" s="22">
        <f t="shared" si="7"/>
        <v>1820.9441636417068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100421.39136014351</v>
      </c>
      <c r="D40" s="5">
        <f t="shared" si="15"/>
        <v>97791.928227979064</v>
      </c>
      <c r="E40" s="5">
        <f t="shared" si="1"/>
        <v>88291.928227979064</v>
      </c>
      <c r="F40" s="5">
        <f t="shared" si="2"/>
        <v>34649.015236072446</v>
      </c>
      <c r="G40" s="5">
        <f t="shared" si="3"/>
        <v>63142.912991906618</v>
      </c>
      <c r="H40" s="22">
        <f t="shared" si="16"/>
        <v>42218.801417993745</v>
      </c>
      <c r="I40" s="5">
        <f t="shared" si="17"/>
        <v>104052.93156594256</v>
      </c>
      <c r="J40" s="25">
        <f t="shared" si="5"/>
        <v>0.24718437187655878</v>
      </c>
      <c r="L40" s="22">
        <f t="shared" si="18"/>
        <v>156715.54719210896</v>
      </c>
      <c r="M40" s="5">
        <f>scrimecost*Meta!O37</f>
        <v>1776.068</v>
      </c>
      <c r="N40" s="5">
        <f>L40-Grade16!L40</f>
        <v>1270.7622816559742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720.83355045794303</v>
      </c>
      <c r="T40" s="22">
        <f t="shared" si="7"/>
        <v>1936.0307214435468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102931.9261441471</v>
      </c>
      <c r="D41" s="5">
        <f t="shared" si="15"/>
        <v>100224.63643367855</v>
      </c>
      <c r="E41" s="5">
        <f t="shared" si="1"/>
        <v>90724.636433678548</v>
      </c>
      <c r="F41" s="5">
        <f t="shared" si="2"/>
        <v>35759.546531974258</v>
      </c>
      <c r="G41" s="5">
        <f t="shared" si="3"/>
        <v>64465.08990170429</v>
      </c>
      <c r="H41" s="22">
        <f t="shared" si="16"/>
        <v>43274.271453443587</v>
      </c>
      <c r="I41" s="5">
        <f t="shared" si="17"/>
        <v>106397.85894009113</v>
      </c>
      <c r="J41" s="25">
        <f t="shared" si="5"/>
        <v>0.24899413419744568</v>
      </c>
      <c r="L41" s="22">
        <f t="shared" si="18"/>
        <v>160633.4358719117</v>
      </c>
      <c r="M41" s="5">
        <f>scrimecost*Meta!O38</f>
        <v>1285.288</v>
      </c>
      <c r="N41" s="5">
        <f>L41-Grade16!L41</f>
        <v>1302.5313386973867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738.85438921939908</v>
      </c>
      <c r="T41" s="22">
        <f t="shared" si="7"/>
        <v>2058.3909321398864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105505.22429775077</v>
      </c>
      <c r="D42" s="5">
        <f t="shared" si="15"/>
        <v>102718.1623445205</v>
      </c>
      <c r="E42" s="5">
        <f t="shared" si="1"/>
        <v>93218.162344520504</v>
      </c>
      <c r="F42" s="5">
        <f t="shared" si="2"/>
        <v>36897.841110273614</v>
      </c>
      <c r="G42" s="5">
        <f t="shared" si="3"/>
        <v>65820.321234246891</v>
      </c>
      <c r="H42" s="22">
        <f t="shared" si="16"/>
        <v>44356.128239779675</v>
      </c>
      <c r="I42" s="5">
        <f t="shared" si="17"/>
        <v>108801.40949859339</v>
      </c>
      <c r="J42" s="25">
        <f t="shared" si="5"/>
        <v>0.25075975597392069</v>
      </c>
      <c r="L42" s="22">
        <f t="shared" si="18"/>
        <v>164649.27176870947</v>
      </c>
      <c r="M42" s="5">
        <f>scrimecost*Meta!O39</f>
        <v>1285.288</v>
      </c>
      <c r="N42" s="5">
        <f>L42-Grade16!L42</f>
        <v>1335.0946221647901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757.32574894986635</v>
      </c>
      <c r="T42" s="22">
        <f t="shared" si="7"/>
        <v>2188.4845021242168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108142.85490519454</v>
      </c>
      <c r="D43" s="5">
        <f t="shared" si="15"/>
        <v>105274.02640313351</v>
      </c>
      <c r="E43" s="5">
        <f t="shared" si="1"/>
        <v>95774.02640313351</v>
      </c>
      <c r="F43" s="5">
        <f t="shared" si="2"/>
        <v>38064.593053030447</v>
      </c>
      <c r="G43" s="5">
        <f t="shared" si="3"/>
        <v>67209.433350103063</v>
      </c>
      <c r="H43" s="22">
        <f t="shared" si="16"/>
        <v>45465.03144577417</v>
      </c>
      <c r="I43" s="5">
        <f t="shared" si="17"/>
        <v>111265.04882105824</v>
      </c>
      <c r="J43" s="25">
        <f t="shared" si="5"/>
        <v>0.25248231380462793</v>
      </c>
      <c r="L43" s="22">
        <f t="shared" si="18"/>
        <v>168765.50356292722</v>
      </c>
      <c r="M43" s="5">
        <f>scrimecost*Meta!O40</f>
        <v>1285.288</v>
      </c>
      <c r="N43" s="5">
        <f>L43-Grade16!L43</f>
        <v>1368.4719877189782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776.25889267365187</v>
      </c>
      <c r="T43" s="22">
        <f t="shared" si="7"/>
        <v>2326.8001919631197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110846.42627782439</v>
      </c>
      <c r="D44" s="5">
        <f t="shared" si="15"/>
        <v>107893.78706321183</v>
      </c>
      <c r="E44" s="5">
        <f t="shared" si="1"/>
        <v>98393.787063211828</v>
      </c>
      <c r="F44" s="5">
        <f t="shared" si="2"/>
        <v>39192.698996437066</v>
      </c>
      <c r="G44" s="5">
        <f t="shared" si="3"/>
        <v>68701.08806677477</v>
      </c>
      <c r="H44" s="22">
        <f t="shared" si="16"/>
        <v>46601.657231918514</v>
      </c>
      <c r="I44" s="5">
        <f t="shared" si="17"/>
        <v>113858.0939245038</v>
      </c>
      <c r="J44" s="25">
        <f t="shared" si="5"/>
        <v>0.25371836667726999</v>
      </c>
      <c r="L44" s="22">
        <f t="shared" si="18"/>
        <v>172984.64115200035</v>
      </c>
      <c r="M44" s="5">
        <f>scrimecost*Meta!O41</f>
        <v>1285.288</v>
      </c>
      <c r="N44" s="5">
        <f>L44-Grade16!L44</f>
        <v>1402.6837874118355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795.66536499042661</v>
      </c>
      <c r="T44" s="22">
        <f t="shared" si="7"/>
        <v>2473.8576526650645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113617.58693477004</v>
      </c>
      <c r="D45" s="5">
        <f t="shared" si="15"/>
        <v>110579.04173979217</v>
      </c>
      <c r="E45" s="5">
        <f t="shared" si="1"/>
        <v>101079.04173979217</v>
      </c>
      <c r="F45" s="5">
        <f t="shared" si="2"/>
        <v>40252.031966348011</v>
      </c>
      <c r="G45" s="5">
        <f t="shared" si="3"/>
        <v>70327.009773444152</v>
      </c>
      <c r="H45" s="22">
        <f t="shared" si="16"/>
        <v>47766.698662716488</v>
      </c>
      <c r="I45" s="5">
        <f t="shared" si="17"/>
        <v>116612.94077761643</v>
      </c>
      <c r="J45" s="25">
        <f t="shared" si="5"/>
        <v>0.25430414932767548</v>
      </c>
      <c r="L45" s="22">
        <f t="shared" si="18"/>
        <v>177309.2571808004</v>
      </c>
      <c r="M45" s="5">
        <f>scrimecost*Meta!O42</f>
        <v>1285.288</v>
      </c>
      <c r="N45" s="5">
        <f>L45-Grade16!L45</f>
        <v>1437.7508820972289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815.55699911524266</v>
      </c>
      <c r="T45" s="22">
        <f t="shared" ref="T45:T69" si="20">S45/sreturn^(A45-startage+1)</f>
        <v>2630.2093780072341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116458.02660813926</v>
      </c>
      <c r="D46" s="5">
        <f t="shared" si="15"/>
        <v>113331.42778328694</v>
      </c>
      <c r="E46" s="5">
        <f t="shared" si="1"/>
        <v>103831.42778328694</v>
      </c>
      <c r="F46" s="5">
        <f t="shared" si="2"/>
        <v>41337.848260506697</v>
      </c>
      <c r="G46" s="5">
        <f t="shared" si="3"/>
        <v>71993.579522780245</v>
      </c>
      <c r="H46" s="22">
        <f t="shared" si="16"/>
        <v>48960.866129284397</v>
      </c>
      <c r="I46" s="5">
        <f t="shared" si="17"/>
        <v>119436.65880205683</v>
      </c>
      <c r="J46" s="25">
        <f t="shared" si="5"/>
        <v>0.25487564459636364</v>
      </c>
      <c r="L46" s="22">
        <f t="shared" si="18"/>
        <v>181741.98861032038</v>
      </c>
      <c r="M46" s="5">
        <f>scrimecost*Meta!O43</f>
        <v>768.57999999999993</v>
      </c>
      <c r="N46" s="5">
        <f>L46-Grade16!L46</f>
        <v>1473.6946541496145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835.94592409309814</v>
      </c>
      <c r="T46" s="22">
        <f t="shared" si="20"/>
        <v>2796.4427802480145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119369.47727334274</v>
      </c>
      <c r="D47" s="5">
        <f t="shared" si="15"/>
        <v>116152.62347786911</v>
      </c>
      <c r="E47" s="5">
        <f t="shared" si="1"/>
        <v>106652.62347786911</v>
      </c>
      <c r="F47" s="5">
        <f t="shared" si="2"/>
        <v>42450.809962019368</v>
      </c>
      <c r="G47" s="5">
        <f t="shared" si="3"/>
        <v>73701.813515849746</v>
      </c>
      <c r="H47" s="22">
        <f t="shared" si="16"/>
        <v>50184.887782516496</v>
      </c>
      <c r="I47" s="5">
        <f t="shared" si="17"/>
        <v>122330.96977710823</v>
      </c>
      <c r="J47" s="25">
        <f t="shared" si="5"/>
        <v>0.25543320095605954</v>
      </c>
      <c r="L47" s="22">
        <f t="shared" si="18"/>
        <v>186285.53832557838</v>
      </c>
      <c r="M47" s="5">
        <f>scrimecost*Meta!O44</f>
        <v>768.57999999999993</v>
      </c>
      <c r="N47" s="5">
        <f>L47-Grade16!L47</f>
        <v>1510.5370205033396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856.84457219541696</v>
      </c>
      <c r="T47" s="22">
        <f t="shared" si="20"/>
        <v>2973.1823970326886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122353.71420517629</v>
      </c>
      <c r="D48" s="5">
        <f t="shared" si="15"/>
        <v>119044.34906481583</v>
      </c>
      <c r="E48" s="5">
        <f t="shared" si="1"/>
        <v>109544.34906481583</v>
      </c>
      <c r="F48" s="5">
        <f t="shared" si="2"/>
        <v>43591.595706069842</v>
      </c>
      <c r="G48" s="5">
        <f t="shared" si="3"/>
        <v>75452.753358745991</v>
      </c>
      <c r="H48" s="22">
        <f t="shared" si="16"/>
        <v>51439.509977079411</v>
      </c>
      <c r="I48" s="5">
        <f t="shared" si="17"/>
        <v>125297.63852653594</v>
      </c>
      <c r="J48" s="25">
        <f t="shared" si="5"/>
        <v>0.255977158380153</v>
      </c>
      <c r="L48" s="22">
        <f t="shared" si="18"/>
        <v>190942.67678371785</v>
      </c>
      <c r="M48" s="5">
        <f>scrimecost*Meta!O45</f>
        <v>768.57999999999993</v>
      </c>
      <c r="N48" s="5">
        <f>L48-Grade16!L48</f>
        <v>1548.3004460159573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878.26568650032164</v>
      </c>
      <c r="T48" s="22">
        <f t="shared" si="20"/>
        <v>3161.0922377754969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125412.5570603057</v>
      </c>
      <c r="D49" s="5">
        <f t="shared" si="15"/>
        <v>122008.36779143622</v>
      </c>
      <c r="E49" s="5">
        <f t="shared" si="1"/>
        <v>112508.36779143622</v>
      </c>
      <c r="F49" s="5">
        <f t="shared" si="2"/>
        <v>44760.901093721586</v>
      </c>
      <c r="G49" s="5">
        <f t="shared" si="3"/>
        <v>77247.466697714641</v>
      </c>
      <c r="H49" s="22">
        <f t="shared" si="16"/>
        <v>52725.497726506394</v>
      </c>
      <c r="I49" s="5">
        <f t="shared" si="17"/>
        <v>128338.47399469934</v>
      </c>
      <c r="J49" s="25">
        <f t="shared" si="5"/>
        <v>0.25650784855000031</v>
      </c>
      <c r="L49" s="22">
        <f t="shared" si="18"/>
        <v>195716.24370331076</v>
      </c>
      <c r="M49" s="5">
        <f>scrimecost*Meta!O46</f>
        <v>768.57999999999993</v>
      </c>
      <c r="N49" s="5">
        <f>L49-Grade16!L49</f>
        <v>1587.0079571663227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900.22232866281081</v>
      </c>
      <c r="T49" s="22">
        <f t="shared" si="20"/>
        <v>3360.8782783379988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128547.87098681334</v>
      </c>
      <c r="D50" s="5">
        <f t="shared" si="15"/>
        <v>125046.48698622214</v>
      </c>
      <c r="E50" s="5">
        <f t="shared" si="1"/>
        <v>115546.48698622214</v>
      </c>
      <c r="F50" s="5">
        <f t="shared" si="2"/>
        <v>45959.439116064634</v>
      </c>
      <c r="G50" s="5">
        <f t="shared" si="3"/>
        <v>79087.047870157505</v>
      </c>
      <c r="H50" s="22">
        <f t="shared" si="16"/>
        <v>54043.635169669047</v>
      </c>
      <c r="I50" s="5">
        <f t="shared" si="17"/>
        <v>131455.33034956682</v>
      </c>
      <c r="J50" s="25">
        <f t="shared" si="5"/>
        <v>0.25702559505716849</v>
      </c>
      <c r="L50" s="22">
        <f t="shared" si="18"/>
        <v>200609.14979589355</v>
      </c>
      <c r="M50" s="5">
        <f>scrimecost*Meta!O47</f>
        <v>768.57999999999993</v>
      </c>
      <c r="N50" s="5">
        <f>L50-Grade16!L50</f>
        <v>1626.6831560955034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922.72788687939374</v>
      </c>
      <c r="T50" s="22">
        <f t="shared" si="20"/>
        <v>3573.2911133758575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131761.56776148366</v>
      </c>
      <c r="D51" s="5">
        <f t="shared" si="15"/>
        <v>128160.55916087767</v>
      </c>
      <c r="E51" s="5">
        <f t="shared" si="1"/>
        <v>118660.55916087767</v>
      </c>
      <c r="F51" s="5">
        <f t="shared" si="2"/>
        <v>47187.940588966245</v>
      </c>
      <c r="G51" s="5">
        <f t="shared" si="3"/>
        <v>80972.618571911429</v>
      </c>
      <c r="H51" s="22">
        <f t="shared" si="16"/>
        <v>55394.726048910772</v>
      </c>
      <c r="I51" s="5">
        <f t="shared" si="17"/>
        <v>134650.10811330596</v>
      </c>
      <c r="J51" s="25">
        <f t="shared" si="5"/>
        <v>0.25753071360074714</v>
      </c>
      <c r="L51" s="22">
        <f t="shared" si="18"/>
        <v>205624.37854079087</v>
      </c>
      <c r="M51" s="5">
        <f>scrimecost*Meta!O48</f>
        <v>422.25600000000003</v>
      </c>
      <c r="N51" s="5">
        <f>L51-Grade16!L51</f>
        <v>1667.3502349979244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945.79608405139777</v>
      </c>
      <c r="T51" s="22">
        <f t="shared" si="20"/>
        <v>3799.1287763165028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135055.60695552072</v>
      </c>
      <c r="D52" s="5">
        <f t="shared" si="15"/>
        <v>131352.48313989956</v>
      </c>
      <c r="E52" s="5">
        <f t="shared" si="1"/>
        <v>121852.48313989956</v>
      </c>
      <c r="F52" s="5">
        <f t="shared" si="2"/>
        <v>48447.154598690373</v>
      </c>
      <c r="G52" s="5">
        <f t="shared" si="3"/>
        <v>82905.328541209194</v>
      </c>
      <c r="H52" s="22">
        <f t="shared" si="16"/>
        <v>56779.594200133528</v>
      </c>
      <c r="I52" s="5">
        <f t="shared" si="17"/>
        <v>137924.7553211386</v>
      </c>
      <c r="J52" s="25">
        <f t="shared" si="5"/>
        <v>0.25802351217984815</v>
      </c>
      <c r="L52" s="22">
        <f t="shared" si="18"/>
        <v>210764.98800431058</v>
      </c>
      <c r="M52" s="5">
        <f>scrimecost*Meta!O49</f>
        <v>422.25600000000003</v>
      </c>
      <c r="N52" s="5">
        <f>L52-Grade16!L52</f>
        <v>1709.0339908728201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969.44098615265284</v>
      </c>
      <c r="T52" s="22">
        <f t="shared" si="20"/>
        <v>4039.2397375649298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138431.99712940876</v>
      </c>
      <c r="D53" s="5">
        <f t="shared" si="15"/>
        <v>134624.20521839708</v>
      </c>
      <c r="E53" s="5">
        <f t="shared" si="1"/>
        <v>125124.20521839708</v>
      </c>
      <c r="F53" s="5">
        <f t="shared" si="2"/>
        <v>49737.848958657654</v>
      </c>
      <c r="G53" s="5">
        <f t="shared" si="3"/>
        <v>84886.356259739434</v>
      </c>
      <c r="H53" s="22">
        <f t="shared" si="16"/>
        <v>58199.084055136867</v>
      </c>
      <c r="I53" s="5">
        <f t="shared" si="17"/>
        <v>141281.26870916705</v>
      </c>
      <c r="J53" s="25">
        <f t="shared" si="5"/>
        <v>0.25850429128141034</v>
      </c>
      <c r="L53" s="22">
        <f t="shared" si="18"/>
        <v>216034.11270441837</v>
      </c>
      <c r="M53" s="5">
        <f>scrimecost*Meta!O50</f>
        <v>422.25600000000003</v>
      </c>
      <c r="N53" s="5">
        <f>L53-Grade16!L53</f>
        <v>1751.7598406446632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993.67701080648203</v>
      </c>
      <c r="T53" s="22">
        <f t="shared" si="20"/>
        <v>4294.5260922013777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141892.79705764397</v>
      </c>
      <c r="D54" s="5">
        <f t="shared" si="15"/>
        <v>137977.72034885699</v>
      </c>
      <c r="E54" s="5">
        <f t="shared" si="1"/>
        <v>128477.72034885699</v>
      </c>
      <c r="F54" s="5">
        <f t="shared" si="2"/>
        <v>51060.810677624082</v>
      </c>
      <c r="G54" s="5">
        <f t="shared" si="3"/>
        <v>86916.909671232919</v>
      </c>
      <c r="H54" s="22">
        <f t="shared" si="16"/>
        <v>59654.061156515279</v>
      </c>
      <c r="I54" s="5">
        <f t="shared" si="17"/>
        <v>144721.69493189623</v>
      </c>
      <c r="J54" s="25">
        <f t="shared" si="5"/>
        <v>0.25897334406342198</v>
      </c>
      <c r="L54" s="22">
        <f t="shared" si="18"/>
        <v>221434.96552202883</v>
      </c>
      <c r="M54" s="5">
        <f>scrimecost*Meta!O51</f>
        <v>422.25600000000003</v>
      </c>
      <c r="N54" s="5">
        <f>L54-Grade16!L54</f>
        <v>1795.5538366608089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1018.5189360766605</v>
      </c>
      <c r="T54" s="22">
        <f t="shared" si="20"/>
        <v>4565.9469491446662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145440.11698408503</v>
      </c>
      <c r="D55" s="5">
        <f t="shared" si="15"/>
        <v>141415.0733575784</v>
      </c>
      <c r="E55" s="5">
        <f t="shared" si="1"/>
        <v>131915.0733575784</v>
      </c>
      <c r="F55" s="5">
        <f t="shared" si="2"/>
        <v>52416.846439564673</v>
      </c>
      <c r="G55" s="5">
        <f t="shared" si="3"/>
        <v>88998.226918013723</v>
      </c>
      <c r="H55" s="22">
        <f t="shared" si="16"/>
        <v>61145.412685428171</v>
      </c>
      <c r="I55" s="5">
        <f t="shared" si="17"/>
        <v>148248.13181019362</v>
      </c>
      <c r="J55" s="25">
        <f t="shared" si="5"/>
        <v>0.25943095653367743</v>
      </c>
      <c r="L55" s="22">
        <f t="shared" si="18"/>
        <v>226970.83966007951</v>
      </c>
      <c r="M55" s="5">
        <f>scrimecost*Meta!O52</f>
        <v>422.25600000000003</v>
      </c>
      <c r="N55" s="5">
        <f>L55-Grade16!L55</f>
        <v>1840.4426825772971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1043.9819094785589</v>
      </c>
      <c r="T55" s="22">
        <f t="shared" si="20"/>
        <v>4854.5220345177031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149076.11990868716</v>
      </c>
      <c r="D56" s="5">
        <f t="shared" si="15"/>
        <v>144938.36019151786</v>
      </c>
      <c r="E56" s="5">
        <f t="shared" si="1"/>
        <v>135438.36019151786</v>
      </c>
      <c r="F56" s="5">
        <f t="shared" si="2"/>
        <v>53806.783095553794</v>
      </c>
      <c r="G56" s="5">
        <f t="shared" si="3"/>
        <v>91131.577095964065</v>
      </c>
      <c r="H56" s="22">
        <f t="shared" si="16"/>
        <v>62674.048002563861</v>
      </c>
      <c r="I56" s="5">
        <f t="shared" si="17"/>
        <v>151862.72961044844</v>
      </c>
      <c r="J56" s="25">
        <f t="shared" si="5"/>
        <v>0.25987740772417045</v>
      </c>
      <c r="L56" s="22">
        <f t="shared" si="18"/>
        <v>232645.11065158149</v>
      </c>
      <c r="M56" s="5">
        <f>scrimecost*Meta!O53</f>
        <v>133.34399999999999</v>
      </c>
      <c r="N56" s="5">
        <f>L56-Grade16!L56</f>
        <v>1886.4537496417179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1070.0814572155164</v>
      </c>
      <c r="T56" s="22">
        <f t="shared" si="20"/>
        <v>5161.3355227512711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133.34399999999999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133.34399999999999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133.34399999999999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133.34399999999999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133.34399999999999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133.34399999999999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133.34399999999999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133.34399999999999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133.34399999999999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133.34399999999999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133.34399999999999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133.34399999999999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133.34399999999999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7.5760908657684922E-10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107726</v>
      </c>
      <c r="D2" s="7">
        <f>Meta!C12</f>
        <v>44168</v>
      </c>
      <c r="E2" s="1">
        <f>Meta!D12</f>
        <v>2.8000000000000001E-2</v>
      </c>
      <c r="F2" s="1">
        <f>Meta!F12</f>
        <v>0.85299999999999998</v>
      </c>
      <c r="G2" s="1">
        <f>Meta!I12</f>
        <v>1.7342811382937739</v>
      </c>
      <c r="H2" s="1">
        <f>Meta!E12</f>
        <v>0.66500000000000004</v>
      </c>
      <c r="I2" s="13"/>
      <c r="J2" s="1">
        <f>Meta!X11</f>
        <v>0.85299999999999998</v>
      </c>
      <c r="K2" s="1">
        <f>Meta!D11</f>
        <v>3.1E-2</v>
      </c>
      <c r="L2" s="28"/>
      <c r="N2" s="22">
        <f>Meta!T12</f>
        <v>107726</v>
      </c>
      <c r="O2" s="22">
        <f>Meta!U12</f>
        <v>44168</v>
      </c>
      <c r="P2" s="1">
        <f>Meta!V12</f>
        <v>2.8000000000000001E-2</v>
      </c>
      <c r="Q2" s="1">
        <f>Meta!X12</f>
        <v>0.85299999999999998</v>
      </c>
      <c r="R2" s="22">
        <f>Meta!W12</f>
        <v>1852</v>
      </c>
      <c r="T2" s="12">
        <f>IRR(S5:S69)+1</f>
        <v>0.95753565373929594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5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5284.5222906404524</v>
      </c>
      <c r="D14" s="5">
        <f t="shared" ref="D14:D36" si="0">IF(A14&lt;startage,1,0)*(C14*(1-initialunempprob))+IF(A14=startage,1,0)*(C14*(1-unempprob))+IF(A14&gt;startage,1,0)*(C14*(1-unempprob)+unempprob*300*52)</f>
        <v>5120.7020996305982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391.73371062174078</v>
      </c>
      <c r="G14" s="5">
        <f t="shared" ref="G14:G56" si="3">D14-F14</f>
        <v>4728.9683890088572</v>
      </c>
      <c r="H14" s="22">
        <f>0.1*Grade17!H14</f>
        <v>2221.6999202628044</v>
      </c>
      <c r="I14" s="5">
        <f t="shared" ref="I14:I36" si="4">G14+IF(A14&lt;startage,1,0)*(H14*(1-initialunempprob))+IF(A14&gt;=startage,1,0)*(H14*(1-unempprob))</f>
        <v>6881.7956117435151</v>
      </c>
      <c r="J14" s="25">
        <f t="shared" ref="J14:J56" si="5">(F14-(IF(A14&gt;startage,1,0)*(unempprob*300*52)))/(IF(A14&lt;startage,1,0)*((C14+H14)*(1-initialunempprob))+IF(A14&gt;=startage,1,0)*((C14+H14)*(1-unempprob)))</f>
        <v>5.3857445713074284E-2</v>
      </c>
      <c r="L14" s="22">
        <f>0.1*Grade17!L14</f>
        <v>8246.9162317871323</v>
      </c>
      <c r="M14" s="5">
        <f>scrimecost*Meta!O11</f>
        <v>4741.12</v>
      </c>
      <c r="N14" s="5">
        <f>L14-Grade17!L14</f>
        <v>-74222.246086084182</v>
      </c>
      <c r="O14" s="5"/>
      <c r="P14" s="22"/>
      <c r="Q14" s="22">
        <f>0.05*feel*Grade17!G14</f>
        <v>511.94117157934085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-83013.187257663521</v>
      </c>
      <c r="T14" s="22">
        <f t="shared" ref="T14:T45" si="7">S14/sreturn^(A14-startage+1)</f>
        <v>-83013.187257663521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62115.649891679808</v>
      </c>
      <c r="D15" s="5">
        <f t="shared" si="0"/>
        <v>60376.41169471277</v>
      </c>
      <c r="E15" s="5">
        <f t="shared" si="1"/>
        <v>50876.41169471277</v>
      </c>
      <c r="F15" s="5">
        <f t="shared" si="2"/>
        <v>18550.539587794996</v>
      </c>
      <c r="G15" s="5">
        <f t="shared" si="3"/>
        <v>41825.87210691777</v>
      </c>
      <c r="H15" s="22">
        <f t="shared" ref="H15:H36" si="10">benefits*B15/expnorm</f>
        <v>25467.6125022345</v>
      </c>
      <c r="I15" s="5">
        <f t="shared" si="4"/>
        <v>66580.391459089704</v>
      </c>
      <c r="J15" s="25">
        <f t="shared" si="5"/>
        <v>0.21790598739697251</v>
      </c>
      <c r="L15" s="22">
        <f t="shared" ref="L15:L36" si="11">(sincome+sbenefits)*(1-sunemp)*B15/expnorm</f>
        <v>85130.931046884711</v>
      </c>
      <c r="M15" s="5">
        <f>scrimecost*Meta!O12</f>
        <v>4522.5840000000007</v>
      </c>
      <c r="N15" s="5">
        <f>L15-Grade17!L15</f>
        <v>600.03967106662458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340.36950321418749</v>
      </c>
      <c r="T15" s="22">
        <f t="shared" si="7"/>
        <v>355.46405179274757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63668.541138971807</v>
      </c>
      <c r="D16" s="5">
        <f t="shared" si="0"/>
        <v>62322.621987080594</v>
      </c>
      <c r="E16" s="5">
        <f t="shared" si="1"/>
        <v>52822.621987080594</v>
      </c>
      <c r="F16" s="5">
        <f t="shared" si="2"/>
        <v>19380.598277489873</v>
      </c>
      <c r="G16" s="5">
        <f t="shared" si="3"/>
        <v>42942.023709590721</v>
      </c>
      <c r="H16" s="22">
        <f t="shared" si="10"/>
        <v>26104.302814790364</v>
      </c>
      <c r="I16" s="5">
        <f t="shared" si="4"/>
        <v>68315.406045566953</v>
      </c>
      <c r="J16" s="25">
        <f t="shared" si="5"/>
        <v>0.21709799469812815</v>
      </c>
      <c r="L16" s="22">
        <f t="shared" si="11"/>
        <v>87259.204323056823</v>
      </c>
      <c r="M16" s="5">
        <f>scrimecost*Meta!O13</f>
        <v>3765.116</v>
      </c>
      <c r="N16" s="5">
        <f>L16-Grade17!L16</f>
        <v>615.04066284328292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348.87874079453803</v>
      </c>
      <c r="T16" s="22">
        <f t="shared" si="7"/>
        <v>380.50870655805585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65260.254667446097</v>
      </c>
      <c r="D17" s="5">
        <f t="shared" si="0"/>
        <v>63869.767536757608</v>
      </c>
      <c r="E17" s="5">
        <f t="shared" si="1"/>
        <v>54369.767536757608</v>
      </c>
      <c r="F17" s="5">
        <f t="shared" si="2"/>
        <v>20040.45585442712</v>
      </c>
      <c r="G17" s="5">
        <f t="shared" si="3"/>
        <v>43829.311682330488</v>
      </c>
      <c r="H17" s="22">
        <f t="shared" si="10"/>
        <v>26756.910385160121</v>
      </c>
      <c r="I17" s="5">
        <f t="shared" si="4"/>
        <v>69837.028576706129</v>
      </c>
      <c r="J17" s="25">
        <f t="shared" si="5"/>
        <v>0.21918052147198597</v>
      </c>
      <c r="L17" s="22">
        <f t="shared" si="11"/>
        <v>89440.684431133253</v>
      </c>
      <c r="M17" s="5">
        <f>scrimecost*Meta!O14</f>
        <v>3765.116</v>
      </c>
      <c r="N17" s="5">
        <f>L17-Grade17!L17</f>
        <v>630.41667941438209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357.60070931441112</v>
      </c>
      <c r="T17" s="22">
        <f t="shared" si="7"/>
        <v>407.31791312306285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66891.761034132243</v>
      </c>
      <c r="D18" s="5">
        <f t="shared" si="0"/>
        <v>65455.591725176542</v>
      </c>
      <c r="E18" s="5">
        <f t="shared" si="1"/>
        <v>55955.591725176542</v>
      </c>
      <c r="F18" s="5">
        <f t="shared" si="2"/>
        <v>20716.809870787794</v>
      </c>
      <c r="G18" s="5">
        <f t="shared" si="3"/>
        <v>44738.781854388748</v>
      </c>
      <c r="H18" s="22">
        <f t="shared" si="10"/>
        <v>27425.833144789121</v>
      </c>
      <c r="I18" s="5">
        <f t="shared" si="4"/>
        <v>71396.691671123772</v>
      </c>
      <c r="J18" s="25">
        <f t="shared" si="5"/>
        <v>0.22121225490989599</v>
      </c>
      <c r="L18" s="22">
        <f t="shared" si="11"/>
        <v>91676.701541911563</v>
      </c>
      <c r="M18" s="5">
        <f>scrimecost*Meta!O15</f>
        <v>3765.116</v>
      </c>
      <c r="N18" s="5">
        <f>L18-Grade17!L18</f>
        <v>646.17709639971144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366.54072704725434</v>
      </c>
      <c r="T18" s="22">
        <f t="shared" si="7"/>
        <v>436.01599514412561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68564.055059985549</v>
      </c>
      <c r="D19" s="5">
        <f t="shared" si="0"/>
        <v>67081.061518305956</v>
      </c>
      <c r="E19" s="5">
        <f t="shared" si="1"/>
        <v>57581.061518305956</v>
      </c>
      <c r="F19" s="5">
        <f t="shared" si="2"/>
        <v>21410.07273755749</v>
      </c>
      <c r="G19" s="5">
        <f t="shared" si="3"/>
        <v>45670.988780748463</v>
      </c>
      <c r="H19" s="22">
        <f t="shared" si="10"/>
        <v>28111.478973408848</v>
      </c>
      <c r="I19" s="5">
        <f t="shared" si="4"/>
        <v>72995.346342901859</v>
      </c>
      <c r="J19" s="25">
        <f t="shared" si="5"/>
        <v>0.22319443387371066</v>
      </c>
      <c r="L19" s="22">
        <f t="shared" si="11"/>
        <v>93968.61908045935</v>
      </c>
      <c r="M19" s="5">
        <f>scrimecost*Meta!O16</f>
        <v>3765.116</v>
      </c>
      <c r="N19" s="5">
        <f>L19-Grade17!L19</f>
        <v>662.33152380971296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375.70424522344064</v>
      </c>
      <c r="T19" s="22">
        <f t="shared" si="7"/>
        <v>466.73603565305427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70278.15643648518</v>
      </c>
      <c r="D20" s="5">
        <f t="shared" si="0"/>
        <v>68747.168056263603</v>
      </c>
      <c r="E20" s="5">
        <f t="shared" si="1"/>
        <v>59247.168056263603</v>
      </c>
      <c r="F20" s="5">
        <f t="shared" si="2"/>
        <v>22120.66717599643</v>
      </c>
      <c r="G20" s="5">
        <f t="shared" si="3"/>
        <v>46626.500880267173</v>
      </c>
      <c r="H20" s="22">
        <f t="shared" si="10"/>
        <v>28814.265947744068</v>
      </c>
      <c r="I20" s="5">
        <f t="shared" si="4"/>
        <v>74633.967381474402</v>
      </c>
      <c r="J20" s="25">
        <f t="shared" si="5"/>
        <v>0.22512826700913963</v>
      </c>
      <c r="L20" s="22">
        <f t="shared" si="11"/>
        <v>96317.834557470822</v>
      </c>
      <c r="M20" s="5">
        <f>scrimecost*Meta!O17</f>
        <v>3765.116</v>
      </c>
      <c r="N20" s="5">
        <f>L20-Grade17!L20</f>
        <v>678.88981190495542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385.09685135402646</v>
      </c>
      <c r="T20" s="22">
        <f t="shared" si="7"/>
        <v>499.6204942094339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72035.110347397305</v>
      </c>
      <c r="D21" s="5">
        <f t="shared" si="0"/>
        <v>70454.927257670177</v>
      </c>
      <c r="E21" s="5">
        <f t="shared" si="1"/>
        <v>60954.927257670177</v>
      </c>
      <c r="F21" s="5">
        <f t="shared" si="2"/>
        <v>22849.026475396327</v>
      </c>
      <c r="G21" s="5">
        <f t="shared" si="3"/>
        <v>47605.900782273849</v>
      </c>
      <c r="H21" s="22">
        <f t="shared" si="10"/>
        <v>29534.622596437668</v>
      </c>
      <c r="I21" s="5">
        <f t="shared" si="4"/>
        <v>76313.553946011263</v>
      </c>
      <c r="J21" s="25">
        <f t="shared" si="5"/>
        <v>0.22701493348272875</v>
      </c>
      <c r="L21" s="22">
        <f t="shared" si="11"/>
        <v>98725.780421407573</v>
      </c>
      <c r="M21" s="5">
        <f>scrimecost*Meta!O18</f>
        <v>3102.1</v>
      </c>
      <c r="N21" s="5">
        <f>L21-Grade17!L21</f>
        <v>695.86205720256839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394.72427263787091</v>
      </c>
      <c r="T21" s="22">
        <f t="shared" si="7"/>
        <v>534.8218675354849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73835.988106082237</v>
      </c>
      <c r="D22" s="5">
        <f t="shared" si="0"/>
        <v>72205.380439111934</v>
      </c>
      <c r="E22" s="5">
        <f t="shared" si="1"/>
        <v>62705.380439111934</v>
      </c>
      <c r="F22" s="5">
        <f t="shared" si="2"/>
        <v>23595.59475728124</v>
      </c>
      <c r="G22" s="5">
        <f t="shared" si="3"/>
        <v>48609.78568183069</v>
      </c>
      <c r="H22" s="22">
        <f t="shared" si="10"/>
        <v>30272.98816134861</v>
      </c>
      <c r="I22" s="5">
        <f t="shared" si="4"/>
        <v>78035.130174661535</v>
      </c>
      <c r="J22" s="25">
        <f t="shared" si="5"/>
        <v>0.22885558370086462</v>
      </c>
      <c r="L22" s="22">
        <f t="shared" si="11"/>
        <v>101193.92493194279</v>
      </c>
      <c r="M22" s="5">
        <f>scrimecost*Meta!O19</f>
        <v>3102.1</v>
      </c>
      <c r="N22" s="5">
        <f>L22-Grade17!L22</f>
        <v>713.2586086326628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404.59237945383484</v>
      </c>
      <c r="T22" s="22">
        <f t="shared" si="7"/>
        <v>572.50339669665107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75681.887808734289</v>
      </c>
      <c r="D23" s="5">
        <f t="shared" si="0"/>
        <v>73999.594950089726</v>
      </c>
      <c r="E23" s="5">
        <f t="shared" si="1"/>
        <v>64499.594950089726</v>
      </c>
      <c r="F23" s="5">
        <f t="shared" si="2"/>
        <v>24360.82724621327</v>
      </c>
      <c r="G23" s="5">
        <f t="shared" si="3"/>
        <v>49638.767703876452</v>
      </c>
      <c r="H23" s="22">
        <f t="shared" si="10"/>
        <v>31029.812865382319</v>
      </c>
      <c r="I23" s="5">
        <f t="shared" si="4"/>
        <v>79799.745809028071</v>
      </c>
      <c r="J23" s="25">
        <f t="shared" si="5"/>
        <v>0.23065134001124102</v>
      </c>
      <c r="L23" s="22">
        <f t="shared" si="11"/>
        <v>103723.77305524134</v>
      </c>
      <c r="M23" s="5">
        <f>scrimecost*Meta!O20</f>
        <v>3102.1</v>
      </c>
      <c r="N23" s="5">
        <f>L23-Grade17!L23</f>
        <v>731.09007384846336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414.70718894017165</v>
      </c>
      <c r="T23" s="22">
        <f t="shared" si="7"/>
        <v>612.83982410729573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77573.935003952633</v>
      </c>
      <c r="D24" s="5">
        <f t="shared" si="0"/>
        <v>75838.664823841958</v>
      </c>
      <c r="E24" s="5">
        <f t="shared" si="1"/>
        <v>66338.664823841958</v>
      </c>
      <c r="F24" s="5">
        <f t="shared" si="2"/>
        <v>25145.190547368598</v>
      </c>
      <c r="G24" s="5">
        <f t="shared" si="3"/>
        <v>50693.47427647336</v>
      </c>
      <c r="H24" s="22">
        <f t="shared" si="10"/>
        <v>31805.558187016875</v>
      </c>
      <c r="I24" s="5">
        <f t="shared" si="4"/>
        <v>81608.476834253757</v>
      </c>
      <c r="J24" s="25">
        <f t="shared" si="5"/>
        <v>0.23240329738721802</v>
      </c>
      <c r="L24" s="22">
        <f t="shared" si="11"/>
        <v>106316.86738162236</v>
      </c>
      <c r="M24" s="5">
        <f>scrimecost*Meta!O21</f>
        <v>3102.1</v>
      </c>
      <c r="N24" s="5">
        <f>L24-Grade17!L24</f>
        <v>749.36732569466403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425.07486866366975</v>
      </c>
      <c r="T24" s="22">
        <f t="shared" si="7"/>
        <v>656.01820387253758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79513.283379051441</v>
      </c>
      <c r="D25" s="5">
        <f t="shared" si="0"/>
        <v>77723.711444437999</v>
      </c>
      <c r="E25" s="5">
        <f t="shared" si="1"/>
        <v>68223.711444437999</v>
      </c>
      <c r="F25" s="5">
        <f t="shared" si="2"/>
        <v>25949.162931052808</v>
      </c>
      <c r="G25" s="5">
        <f t="shared" si="3"/>
        <v>51774.548513385191</v>
      </c>
      <c r="H25" s="22">
        <f t="shared" si="10"/>
        <v>32600.697141692297</v>
      </c>
      <c r="I25" s="5">
        <f t="shared" si="4"/>
        <v>83462.426135110101</v>
      </c>
      <c r="J25" s="25">
        <f t="shared" si="5"/>
        <v>0.23411252409548822</v>
      </c>
      <c r="L25" s="22">
        <f t="shared" si="11"/>
        <v>108974.78906616291</v>
      </c>
      <c r="M25" s="5">
        <f>scrimecost*Meta!O22</f>
        <v>3102.1</v>
      </c>
      <c r="N25" s="5">
        <f>L25-Grade17!L25</f>
        <v>768.10150883701863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435.70174038025465</v>
      </c>
      <c r="T25" s="22">
        <f t="shared" si="7"/>
        <v>702.23876922333068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81501.11546352772</v>
      </c>
      <c r="D26" s="5">
        <f t="shared" si="0"/>
        <v>79655.884230548938</v>
      </c>
      <c r="E26" s="5">
        <f t="shared" si="1"/>
        <v>70155.884230548938</v>
      </c>
      <c r="F26" s="5">
        <f t="shared" si="2"/>
        <v>26773.234624329121</v>
      </c>
      <c r="G26" s="5">
        <f t="shared" si="3"/>
        <v>52882.649606219813</v>
      </c>
      <c r="H26" s="22">
        <f t="shared" si="10"/>
        <v>33415.714570234602</v>
      </c>
      <c r="I26" s="5">
        <f t="shared" si="4"/>
        <v>85362.724168487854</v>
      </c>
      <c r="J26" s="25">
        <f t="shared" si="5"/>
        <v>0.2357800623474591</v>
      </c>
      <c r="L26" s="22">
        <f t="shared" si="11"/>
        <v>111699.15879281699</v>
      </c>
      <c r="M26" s="5">
        <f>scrimecost*Meta!O23</f>
        <v>2344.6320000000001</v>
      </c>
      <c r="N26" s="5">
        <f>L26-Grade17!L26</f>
        <v>787.30404655796883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446.59428388977506</v>
      </c>
      <c r="T26" s="22">
        <f t="shared" si="7"/>
        <v>751.71586106799089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83538.643350115919</v>
      </c>
      <c r="D27" s="5">
        <f t="shared" si="0"/>
        <v>81636.361336312679</v>
      </c>
      <c r="E27" s="5">
        <f t="shared" si="1"/>
        <v>72136.361336312679</v>
      </c>
      <c r="F27" s="5">
        <f t="shared" si="2"/>
        <v>27617.908109937358</v>
      </c>
      <c r="G27" s="5">
        <f t="shared" si="3"/>
        <v>54018.453226375321</v>
      </c>
      <c r="H27" s="22">
        <f t="shared" si="10"/>
        <v>34251.107434490463</v>
      </c>
      <c r="I27" s="5">
        <f t="shared" si="4"/>
        <v>87310.529652700046</v>
      </c>
      <c r="J27" s="25">
        <f t="shared" si="5"/>
        <v>0.23740692893474791</v>
      </c>
      <c r="L27" s="22">
        <f t="shared" si="11"/>
        <v>114491.6377626374</v>
      </c>
      <c r="M27" s="5">
        <f>scrimecost*Meta!O24</f>
        <v>2344.6320000000001</v>
      </c>
      <c r="N27" s="5">
        <f>L27-Grade17!L27</f>
        <v>806.98664772190386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457.75914098701134</v>
      </c>
      <c r="T27" s="22">
        <f t="shared" si="7"/>
        <v>804.6789219657195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85627.109433868813</v>
      </c>
      <c r="D28" s="5">
        <f t="shared" si="0"/>
        <v>83666.350369720487</v>
      </c>
      <c r="E28" s="5">
        <f t="shared" si="1"/>
        <v>74166.350369720487</v>
      </c>
      <c r="F28" s="5">
        <f t="shared" si="2"/>
        <v>28483.698432685789</v>
      </c>
      <c r="G28" s="5">
        <f t="shared" si="3"/>
        <v>55182.651937034694</v>
      </c>
      <c r="H28" s="22">
        <f t="shared" si="10"/>
        <v>35107.385120352723</v>
      </c>
      <c r="I28" s="5">
        <f t="shared" si="4"/>
        <v>89307.030274017539</v>
      </c>
      <c r="J28" s="25">
        <f t="shared" si="5"/>
        <v>0.2389941158491759</v>
      </c>
      <c r="L28" s="22">
        <f t="shared" si="11"/>
        <v>117353.92870670333</v>
      </c>
      <c r="M28" s="5">
        <f>scrimecost*Meta!O25</f>
        <v>2344.6320000000001</v>
      </c>
      <c r="N28" s="5">
        <f>L28-Grade17!L28</f>
        <v>827.16131391495583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469.20311951168907</v>
      </c>
      <c r="T28" s="22">
        <f t="shared" si="7"/>
        <v>861.37356013213309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87767.787169715535</v>
      </c>
      <c r="D29" s="5">
        <f t="shared" si="0"/>
        <v>85747.089128963504</v>
      </c>
      <c r="E29" s="5">
        <f t="shared" si="1"/>
        <v>76247.089128963504</v>
      </c>
      <c r="F29" s="5">
        <f t="shared" si="2"/>
        <v>29371.133513502933</v>
      </c>
      <c r="G29" s="5">
        <f t="shared" si="3"/>
        <v>56375.955615460567</v>
      </c>
      <c r="H29" s="22">
        <f t="shared" si="10"/>
        <v>35985.069748361537</v>
      </c>
      <c r="I29" s="5">
        <f t="shared" si="4"/>
        <v>91353.443410867971</v>
      </c>
      <c r="J29" s="25">
        <f t="shared" si="5"/>
        <v>0.24054259088764232</v>
      </c>
      <c r="L29" s="22">
        <f t="shared" si="11"/>
        <v>120287.7769243709</v>
      </c>
      <c r="M29" s="5">
        <f>scrimecost*Meta!O26</f>
        <v>2344.6320000000001</v>
      </c>
      <c r="N29" s="5">
        <f>L29-Grade17!L29</f>
        <v>847.84034676280862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480.93319749946937</v>
      </c>
      <c r="T29" s="22">
        <f t="shared" si="7"/>
        <v>922.06268841013821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89961.981848958429</v>
      </c>
      <c r="D30" s="5">
        <f t="shared" si="0"/>
        <v>87879.846357187591</v>
      </c>
      <c r="E30" s="5">
        <f t="shared" si="1"/>
        <v>78379.846357187591</v>
      </c>
      <c r="F30" s="5">
        <f t="shared" si="2"/>
        <v>30280.754471340508</v>
      </c>
      <c r="G30" s="5">
        <f t="shared" si="3"/>
        <v>57599.091885847083</v>
      </c>
      <c r="H30" s="22">
        <f t="shared" si="10"/>
        <v>36884.696492070587</v>
      </c>
      <c r="I30" s="5">
        <f t="shared" si="4"/>
        <v>93451.016876139693</v>
      </c>
      <c r="J30" s="25">
        <f t="shared" si="5"/>
        <v>0.24205329824224364</v>
      </c>
      <c r="L30" s="22">
        <f t="shared" si="11"/>
        <v>123294.9713474802</v>
      </c>
      <c r="M30" s="5">
        <f>scrimecost*Meta!O27</f>
        <v>2344.6320000000001</v>
      </c>
      <c r="N30" s="5">
        <f>L30-Grade17!L30</f>
        <v>869.03635543190467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492.95652743697082</v>
      </c>
      <c r="T30" s="22">
        <f t="shared" si="7"/>
        <v>987.02774348885202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92211.031395182377</v>
      </c>
      <c r="D31" s="5">
        <f t="shared" si="0"/>
        <v>90065.922516117265</v>
      </c>
      <c r="E31" s="5">
        <f t="shared" si="1"/>
        <v>80565.922516117265</v>
      </c>
      <c r="F31" s="5">
        <f t="shared" si="2"/>
        <v>31213.115953124016</v>
      </c>
      <c r="G31" s="5">
        <f t="shared" si="3"/>
        <v>58852.806562993253</v>
      </c>
      <c r="H31" s="22">
        <f t="shared" si="10"/>
        <v>37806.813904372342</v>
      </c>
      <c r="I31" s="5">
        <f t="shared" si="4"/>
        <v>95601.029678043167</v>
      </c>
      <c r="J31" s="25">
        <f t="shared" si="5"/>
        <v>0.24352715907600103</v>
      </c>
      <c r="L31" s="22">
        <f t="shared" si="11"/>
        <v>126377.34563116719</v>
      </c>
      <c r="M31" s="5">
        <f>scrimecost*Meta!O28</f>
        <v>2094.6120000000001</v>
      </c>
      <c r="N31" s="5">
        <f>L31-Grade17!L31</f>
        <v>890.76226431771647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505.28044062290309</v>
      </c>
      <c r="T31" s="22">
        <f t="shared" si="7"/>
        <v>1056.5699910235837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94516.307180061922</v>
      </c>
      <c r="D32" s="5">
        <f t="shared" si="0"/>
        <v>92306.650579020192</v>
      </c>
      <c r="E32" s="5">
        <f t="shared" si="1"/>
        <v>82806.650579020192</v>
      </c>
      <c r="F32" s="5">
        <f t="shared" si="2"/>
        <v>32168.786471952109</v>
      </c>
      <c r="G32" s="5">
        <f t="shared" si="3"/>
        <v>60137.864107068082</v>
      </c>
      <c r="H32" s="22">
        <f t="shared" si="10"/>
        <v>38751.984251981645</v>
      </c>
      <c r="I32" s="5">
        <f t="shared" si="4"/>
        <v>97804.792799994233</v>
      </c>
      <c r="J32" s="25">
        <f t="shared" si="5"/>
        <v>0.24496507208454485</v>
      </c>
      <c r="L32" s="22">
        <f t="shared" si="11"/>
        <v>129536.77927194636</v>
      </c>
      <c r="M32" s="5">
        <f>scrimecost*Meta!O29</f>
        <v>2094.6120000000001</v>
      </c>
      <c r="N32" s="5">
        <f>L32-Grade17!L32</f>
        <v>913.03132092565647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517.91245163847395</v>
      </c>
      <c r="T32" s="22">
        <f t="shared" si="7"/>
        <v>1131.011922710117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96879.214859563479</v>
      </c>
      <c r="D33" s="5">
        <f t="shared" si="0"/>
        <v>94603.396843495706</v>
      </c>
      <c r="E33" s="5">
        <f t="shared" si="1"/>
        <v>85103.396843495706</v>
      </c>
      <c r="F33" s="5">
        <f t="shared" si="2"/>
        <v>33193.450659055787</v>
      </c>
      <c r="G33" s="5">
        <f t="shared" si="3"/>
        <v>61409.946184439919</v>
      </c>
      <c r="H33" s="22">
        <f t="shared" si="10"/>
        <v>39720.783858281196</v>
      </c>
      <c r="I33" s="5">
        <f t="shared" si="4"/>
        <v>100018.54809468923</v>
      </c>
      <c r="J33" s="25">
        <f t="shared" si="5"/>
        <v>0.24670760026357608</v>
      </c>
      <c r="L33" s="22">
        <f t="shared" si="11"/>
        <v>132775.198753745</v>
      </c>
      <c r="M33" s="5">
        <f>scrimecost*Meta!O30</f>
        <v>2094.6120000000001</v>
      </c>
      <c r="N33" s="5">
        <f>L33-Grade17!L33</f>
        <v>935.85710394877242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530.86026292942142</v>
      </c>
      <c r="T33" s="22">
        <f t="shared" si="7"/>
        <v>1210.6987517913067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99301.195231052567</v>
      </c>
      <c r="D34" s="5">
        <f t="shared" si="0"/>
        <v>96957.561764583093</v>
      </c>
      <c r="E34" s="5">
        <f t="shared" si="1"/>
        <v>87457.561764583093</v>
      </c>
      <c r="F34" s="5">
        <f t="shared" si="2"/>
        <v>34268.126945532182</v>
      </c>
      <c r="G34" s="5">
        <f t="shared" si="3"/>
        <v>62689.434819050912</v>
      </c>
      <c r="H34" s="22">
        <f t="shared" si="10"/>
        <v>40713.803454738219</v>
      </c>
      <c r="I34" s="5">
        <f t="shared" si="4"/>
        <v>102263.25177705646</v>
      </c>
      <c r="J34" s="25">
        <f t="shared" si="5"/>
        <v>0.24858688173386395</v>
      </c>
      <c r="L34" s="22">
        <f t="shared" si="11"/>
        <v>136094.57872258863</v>
      </c>
      <c r="M34" s="5">
        <f>scrimecost*Meta!O31</f>
        <v>2094.6120000000001</v>
      </c>
      <c r="N34" s="5">
        <f>L34-Grade17!L34</f>
        <v>959.2535315474961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544.13176950265949</v>
      </c>
      <c r="T34" s="22">
        <f t="shared" si="7"/>
        <v>1296.0000139315623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101783.72511182887</v>
      </c>
      <c r="D35" s="5">
        <f t="shared" si="0"/>
        <v>99370.580808697661</v>
      </c>
      <c r="E35" s="5">
        <f t="shared" si="1"/>
        <v>89870.580808697661</v>
      </c>
      <c r="F35" s="5">
        <f t="shared" si="2"/>
        <v>35369.670139170485</v>
      </c>
      <c r="G35" s="5">
        <f t="shared" si="3"/>
        <v>64000.910669527177</v>
      </c>
      <c r="H35" s="22">
        <f t="shared" si="10"/>
        <v>41731.648541106675</v>
      </c>
      <c r="I35" s="5">
        <f t="shared" si="4"/>
        <v>104564.07305148286</v>
      </c>
      <c r="J35" s="25">
        <f t="shared" si="5"/>
        <v>0.2504203270707302</v>
      </c>
      <c r="L35" s="22">
        <f t="shared" si="11"/>
        <v>139496.94319065334</v>
      </c>
      <c r="M35" s="5">
        <f>scrimecost*Meta!O32</f>
        <v>2094.6120000000001</v>
      </c>
      <c r="N35" s="5">
        <f>L35-Grade17!L35</f>
        <v>983.23486983621842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557.73506374024578</v>
      </c>
      <c r="T35" s="22">
        <f t="shared" si="7"/>
        <v>1387.3112808826816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104328.31823962457</v>
      </c>
      <c r="D36" s="5">
        <f t="shared" si="0"/>
        <v>101843.92532891508</v>
      </c>
      <c r="E36" s="5">
        <f t="shared" si="1"/>
        <v>92343.92532891508</v>
      </c>
      <c r="F36" s="5">
        <f t="shared" si="2"/>
        <v>36498.751912649735</v>
      </c>
      <c r="G36" s="5">
        <f t="shared" si="3"/>
        <v>65345.173416265345</v>
      </c>
      <c r="H36" s="22">
        <f t="shared" si="10"/>
        <v>42774.939754634332</v>
      </c>
      <c r="I36" s="5">
        <f t="shared" si="4"/>
        <v>106922.41485776991</v>
      </c>
      <c r="J36" s="25">
        <f t="shared" si="5"/>
        <v>0.25220905422864848</v>
      </c>
      <c r="L36" s="22">
        <f t="shared" si="11"/>
        <v>142984.36677041967</v>
      </c>
      <c r="M36" s="5">
        <f>scrimecost*Meta!O33</f>
        <v>1776.068</v>
      </c>
      <c r="N36" s="5">
        <f>L36-Grade17!L36</f>
        <v>1007.8157415821042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571.6784403337407</v>
      </c>
      <c r="T36" s="22">
        <f t="shared" si="7"/>
        <v>1485.0559948881871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106936.52619561518</v>
      </c>
      <c r="D37" s="5">
        <f t="shared" ref="D37:D56" si="15">IF(A37&lt;startage,1,0)*(C37*(1-initialunempprob))+IF(A37=startage,1,0)*(C37*(1-unempprob))+IF(A37&gt;startage,1,0)*(C37*(1-unempprob)+unempprob*300*52)</f>
        <v>104379.10346213795</v>
      </c>
      <c r="E37" s="5">
        <f t="shared" si="1"/>
        <v>94879.103462137951</v>
      </c>
      <c r="F37" s="5">
        <f t="shared" si="2"/>
        <v>37656.060730465979</v>
      </c>
      <c r="G37" s="5">
        <f t="shared" si="3"/>
        <v>66723.042731671972</v>
      </c>
      <c r="H37" s="22">
        <f t="shared" ref="H37:H56" si="16">benefits*B37/expnorm</f>
        <v>43844.313248500192</v>
      </c>
      <c r="I37" s="5">
        <f t="shared" ref="I37:I56" si="17">G37+IF(A37&lt;startage,1,0)*(H37*(1-initialunempprob))+IF(A37&gt;=startage,1,0)*(H37*(1-unempprob))</f>
        <v>109339.71520921416</v>
      </c>
      <c r="J37" s="25">
        <f t="shared" si="5"/>
        <v>0.25395415389491022</v>
      </c>
      <c r="L37" s="22">
        <f t="shared" ref="L37:L56" si="18">(sincome+sbenefits)*(1-sunemp)*B37/expnorm</f>
        <v>146558.97593968015</v>
      </c>
      <c r="M37" s="5">
        <f>scrimecost*Meta!O34</f>
        <v>1776.068</v>
      </c>
      <c r="N37" s="5">
        <f>L37-Grade17!L37</f>
        <v>1033.0111351216328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585.97040134207066</v>
      </c>
      <c r="T37" s="22">
        <f t="shared" si="7"/>
        <v>1589.6874323332449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109609.93935050556</v>
      </c>
      <c r="D38" s="5">
        <f t="shared" si="15"/>
        <v>106977.66104869141</v>
      </c>
      <c r="E38" s="5">
        <f t="shared" si="1"/>
        <v>97477.661048691414</v>
      </c>
      <c r="F38" s="5">
        <f t="shared" si="2"/>
        <v>38831.287283708763</v>
      </c>
      <c r="G38" s="5">
        <f t="shared" si="3"/>
        <v>68146.373764982651</v>
      </c>
      <c r="H38" s="22">
        <f t="shared" si="16"/>
        <v>44940.421079712702</v>
      </c>
      <c r="I38" s="5">
        <f t="shared" si="17"/>
        <v>111828.4630544634</v>
      </c>
      <c r="J38" s="25">
        <f t="shared" si="5"/>
        <v>0.25558336590565939</v>
      </c>
      <c r="L38" s="22">
        <f t="shared" si="18"/>
        <v>150222.95033817217</v>
      </c>
      <c r="M38" s="5">
        <f>scrimecost*Meta!O35</f>
        <v>1776.068</v>
      </c>
      <c r="N38" s="5">
        <f>L38-Grade17!L38</f>
        <v>1058.8364134996955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600.61966137563479</v>
      </c>
      <c r="T38" s="22">
        <f t="shared" si="7"/>
        <v>1701.6908057454407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112350.1878342682</v>
      </c>
      <c r="D39" s="5">
        <f t="shared" si="15"/>
        <v>109641.1825749087</v>
      </c>
      <c r="E39" s="5">
        <f t="shared" si="1"/>
        <v>100141.1825749087</v>
      </c>
      <c r="F39" s="5">
        <f t="shared" si="2"/>
        <v>39882.046525801481</v>
      </c>
      <c r="G39" s="5">
        <f t="shared" si="3"/>
        <v>69759.136049107212</v>
      </c>
      <c r="H39" s="22">
        <f t="shared" si="16"/>
        <v>46063.931606705519</v>
      </c>
      <c r="I39" s="5">
        <f t="shared" si="17"/>
        <v>114533.27757082498</v>
      </c>
      <c r="J39" s="25">
        <f t="shared" si="5"/>
        <v>0.25617368887786141</v>
      </c>
      <c r="L39" s="22">
        <f t="shared" si="18"/>
        <v>153978.52409662647</v>
      </c>
      <c r="M39" s="5">
        <f>scrimecost*Meta!O36</f>
        <v>1776.068</v>
      </c>
      <c r="N39" s="5">
        <f>L39-Grade17!L39</f>
        <v>1085.3073238372453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615.6351529100582</v>
      </c>
      <c r="T39" s="22">
        <f t="shared" si="7"/>
        <v>1821.5855138946747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115158.9425301249</v>
      </c>
      <c r="D40" s="5">
        <f t="shared" si="15"/>
        <v>112371.2921392814</v>
      </c>
      <c r="E40" s="5">
        <f t="shared" si="1"/>
        <v>102871.2921392814</v>
      </c>
      <c r="F40" s="5">
        <f t="shared" si="2"/>
        <v>40959.074748946507</v>
      </c>
      <c r="G40" s="5">
        <f t="shared" si="3"/>
        <v>71412.217390334903</v>
      </c>
      <c r="H40" s="22">
        <f t="shared" si="16"/>
        <v>47215.529896873137</v>
      </c>
      <c r="I40" s="5">
        <f t="shared" si="17"/>
        <v>117305.7124500956</v>
      </c>
      <c r="J40" s="25">
        <f t="shared" si="5"/>
        <v>0.25674961372879024</v>
      </c>
      <c r="L40" s="22">
        <f t="shared" si="18"/>
        <v>157827.98719904208</v>
      </c>
      <c r="M40" s="5">
        <f>scrimecost*Meta!O37</f>
        <v>1776.068</v>
      </c>
      <c r="N40" s="5">
        <f>L40-Grade17!L40</f>
        <v>1112.4400069331168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631.02603173277589</v>
      </c>
      <c r="T40" s="22">
        <f t="shared" si="7"/>
        <v>1949.9275504265408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118037.91609337799</v>
      </c>
      <c r="D41" s="5">
        <f t="shared" si="15"/>
        <v>115169.65444276341</v>
      </c>
      <c r="E41" s="5">
        <f t="shared" si="1"/>
        <v>105669.65444276341</v>
      </c>
      <c r="F41" s="5">
        <f t="shared" si="2"/>
        <v>42063.028677670161</v>
      </c>
      <c r="G41" s="5">
        <f t="shared" si="3"/>
        <v>73106.625765093253</v>
      </c>
      <c r="H41" s="22">
        <f t="shared" si="16"/>
        <v>48395.91814429497</v>
      </c>
      <c r="I41" s="5">
        <f t="shared" si="17"/>
        <v>120147.45820134797</v>
      </c>
      <c r="J41" s="25">
        <f t="shared" si="5"/>
        <v>0.25731149163213535</v>
      </c>
      <c r="L41" s="22">
        <f t="shared" si="18"/>
        <v>161773.68687901812</v>
      </c>
      <c r="M41" s="5">
        <f>scrimecost*Meta!O38</f>
        <v>1285.288</v>
      </c>
      <c r="N41" s="5">
        <f>L41-Grade17!L41</f>
        <v>1140.2510071064171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646.80168252607962</v>
      </c>
      <c r="T41" s="22">
        <f t="shared" si="7"/>
        <v>2087.3120821998414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120988.86399571245</v>
      </c>
      <c r="D42" s="5">
        <f t="shared" si="15"/>
        <v>118037.97580383251</v>
      </c>
      <c r="E42" s="5">
        <f t="shared" si="1"/>
        <v>108537.97580383251</v>
      </c>
      <c r="F42" s="5">
        <f t="shared" si="2"/>
        <v>43194.581454611929</v>
      </c>
      <c r="G42" s="5">
        <f t="shared" si="3"/>
        <v>74843.394349220587</v>
      </c>
      <c r="H42" s="22">
        <f t="shared" si="16"/>
        <v>49605.816097902338</v>
      </c>
      <c r="I42" s="5">
        <f t="shared" si="17"/>
        <v>123060.24759638167</v>
      </c>
      <c r="J42" s="25">
        <f t="shared" si="5"/>
        <v>0.2578596651963746</v>
      </c>
      <c r="L42" s="22">
        <f t="shared" si="18"/>
        <v>165818.02905099356</v>
      </c>
      <c r="M42" s="5">
        <f>scrimecost*Meta!O39</f>
        <v>1285.288</v>
      </c>
      <c r="N42" s="5">
        <f>L42-Grade17!L42</f>
        <v>1168.7572822840884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662.97172458923774</v>
      </c>
      <c r="T42" s="22">
        <f t="shared" si="7"/>
        <v>2234.3762092825086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124013.58559560525</v>
      </c>
      <c r="D43" s="5">
        <f t="shared" si="15"/>
        <v>120978.00519892831</v>
      </c>
      <c r="E43" s="5">
        <f t="shared" si="1"/>
        <v>111478.00519892831</v>
      </c>
      <c r="F43" s="5">
        <f t="shared" si="2"/>
        <v>44354.423050977217</v>
      </c>
      <c r="G43" s="5">
        <f t="shared" si="3"/>
        <v>76623.582147951092</v>
      </c>
      <c r="H43" s="22">
        <f t="shared" si="16"/>
        <v>50845.961500349898</v>
      </c>
      <c r="I43" s="5">
        <f t="shared" si="17"/>
        <v>126045.85672629118</v>
      </c>
      <c r="J43" s="25">
        <f t="shared" si="5"/>
        <v>0.2583944686736811</v>
      </c>
      <c r="L43" s="22">
        <f t="shared" si="18"/>
        <v>169963.4797772684</v>
      </c>
      <c r="M43" s="5">
        <f>scrimecost*Meta!O40</f>
        <v>1285.288</v>
      </c>
      <c r="N43" s="5">
        <f>L43-Grade17!L43</f>
        <v>1197.976214341179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679.54601770396209</v>
      </c>
      <c r="T43" s="22">
        <f t="shared" si="7"/>
        <v>2391.8019194072767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127113.92523549539</v>
      </c>
      <c r="D44" s="5">
        <f t="shared" si="15"/>
        <v>123991.53532890152</v>
      </c>
      <c r="E44" s="5">
        <f t="shared" si="1"/>
        <v>114491.53532890152</v>
      </c>
      <c r="F44" s="5">
        <f t="shared" si="2"/>
        <v>45543.260687251648</v>
      </c>
      <c r="G44" s="5">
        <f t="shared" si="3"/>
        <v>78448.27464164987</v>
      </c>
      <c r="H44" s="22">
        <f t="shared" si="16"/>
        <v>52117.110537858651</v>
      </c>
      <c r="I44" s="5">
        <f t="shared" si="17"/>
        <v>129106.10608444847</v>
      </c>
      <c r="J44" s="25">
        <f t="shared" si="5"/>
        <v>0.25891622816373622</v>
      </c>
      <c r="L44" s="22">
        <f t="shared" si="18"/>
        <v>174212.56677170011</v>
      </c>
      <c r="M44" s="5">
        <f>scrimecost*Meta!O41</f>
        <v>1285.288</v>
      </c>
      <c r="N44" s="5">
        <f>L44-Grade17!L44</f>
        <v>1227.9256196997594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696.53466814659009</v>
      </c>
      <c r="T44" s="22">
        <f t="shared" si="7"/>
        <v>2560.3192505874522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130291.77336638275</v>
      </c>
      <c r="D45" s="5">
        <f t="shared" si="15"/>
        <v>127080.40371212404</v>
      </c>
      <c r="E45" s="5">
        <f t="shared" si="1"/>
        <v>117580.40371212404</v>
      </c>
      <c r="F45" s="5">
        <f t="shared" si="2"/>
        <v>46761.819264432932</v>
      </c>
      <c r="G45" s="5">
        <f t="shared" si="3"/>
        <v>80318.584447691101</v>
      </c>
      <c r="H45" s="22">
        <f t="shared" si="16"/>
        <v>53420.038301305103</v>
      </c>
      <c r="I45" s="5">
        <f t="shared" si="17"/>
        <v>132242.86167655967</v>
      </c>
      <c r="J45" s="25">
        <f t="shared" si="5"/>
        <v>0.25942526181257053</v>
      </c>
      <c r="L45" s="22">
        <f t="shared" si="18"/>
        <v>178567.88094099259</v>
      </c>
      <c r="M45" s="5">
        <f>scrimecost*Meta!O42</f>
        <v>1285.288</v>
      </c>
      <c r="N45" s="5">
        <f>L45-Grade17!L45</f>
        <v>1258.6237601921894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713.94803485021851</v>
      </c>
      <c r="T45" s="22">
        <f t="shared" si="7"/>
        <v>2740.7096765574006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133549.06770054236</v>
      </c>
      <c r="D46" s="5">
        <f t="shared" si="15"/>
        <v>130246.49380492717</v>
      </c>
      <c r="E46" s="5">
        <f t="shared" si="1"/>
        <v>120746.49380492717</v>
      </c>
      <c r="F46" s="5">
        <f t="shared" si="2"/>
        <v>48010.841806043762</v>
      </c>
      <c r="G46" s="5">
        <f t="shared" si="3"/>
        <v>82235.651998883404</v>
      </c>
      <c r="H46" s="22">
        <f t="shared" si="16"/>
        <v>54755.539258837744</v>
      </c>
      <c r="I46" s="5">
        <f t="shared" si="17"/>
        <v>135458.0361584737</v>
      </c>
      <c r="J46" s="25">
        <f t="shared" si="5"/>
        <v>0.25992188000655519</v>
      </c>
      <c r="L46" s="22">
        <f t="shared" si="18"/>
        <v>183032.07796451746</v>
      </c>
      <c r="M46" s="5">
        <f>scrimecost*Meta!O43</f>
        <v>768.57999999999993</v>
      </c>
      <c r="N46" s="5">
        <f>L46-Grade17!L46</f>
        <v>1290.0893541970872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731.79673572152683</v>
      </c>
      <c r="T46" s="22">
        <f t="shared" ref="T46:T69" si="20">S46/sreturn^(A46-startage+1)</f>
        <v>2933.8097307407365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136887.7943930559</v>
      </c>
      <c r="D47" s="5">
        <f t="shared" si="15"/>
        <v>133491.7361500503</v>
      </c>
      <c r="E47" s="5">
        <f t="shared" si="1"/>
        <v>123991.7361500503</v>
      </c>
      <c r="F47" s="5">
        <f t="shared" si="2"/>
        <v>49291.089911194838</v>
      </c>
      <c r="G47" s="5">
        <f t="shared" si="3"/>
        <v>84200.646238855465</v>
      </c>
      <c r="H47" s="22">
        <f t="shared" si="16"/>
        <v>56124.427740308674</v>
      </c>
      <c r="I47" s="5">
        <f t="shared" si="17"/>
        <v>138753.59000243549</v>
      </c>
      <c r="J47" s="25">
        <f t="shared" si="5"/>
        <v>0.26040638556166212</v>
      </c>
      <c r="L47" s="22">
        <f t="shared" si="18"/>
        <v>187607.87991363034</v>
      </c>
      <c r="M47" s="5">
        <f>scrimecost*Meta!O44</f>
        <v>768.57999999999993</v>
      </c>
      <c r="N47" s="5">
        <f>L47-Grade17!L47</f>
        <v>1322.3415880519606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750.09165411453444</v>
      </c>
      <c r="T47" s="22">
        <f t="shared" si="20"/>
        <v>3140.5148855458465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140309.98925288228</v>
      </c>
      <c r="D48" s="5">
        <f t="shared" si="15"/>
        <v>136818.10955380157</v>
      </c>
      <c r="E48" s="5">
        <f t="shared" si="1"/>
        <v>127318.10955380157</v>
      </c>
      <c r="F48" s="5">
        <f t="shared" si="2"/>
        <v>50603.344218974715</v>
      </c>
      <c r="G48" s="5">
        <f t="shared" si="3"/>
        <v>86214.76533482685</v>
      </c>
      <c r="H48" s="22">
        <f t="shared" si="16"/>
        <v>57527.538433816386</v>
      </c>
      <c r="I48" s="5">
        <f t="shared" si="17"/>
        <v>142131.53269249637</v>
      </c>
      <c r="J48" s="25">
        <f t="shared" si="5"/>
        <v>0.26087907390810805</v>
      </c>
      <c r="L48" s="22">
        <f t="shared" si="18"/>
        <v>192298.07691147109</v>
      </c>
      <c r="M48" s="5">
        <f>scrimecost*Meta!O45</f>
        <v>768.57999999999993</v>
      </c>
      <c r="N48" s="5">
        <f>L48-Grade17!L48</f>
        <v>1355.400127753237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768.84394546738497</v>
      </c>
      <c r="T48" s="22">
        <f t="shared" si="20"/>
        <v>3361.7837049865821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143817.73898420433</v>
      </c>
      <c r="D49" s="5">
        <f t="shared" si="15"/>
        <v>140227.6422926466</v>
      </c>
      <c r="E49" s="5">
        <f t="shared" si="1"/>
        <v>130727.6422926466</v>
      </c>
      <c r="F49" s="5">
        <f t="shared" si="2"/>
        <v>51948.40488444909</v>
      </c>
      <c r="G49" s="5">
        <f t="shared" si="3"/>
        <v>88279.237408197514</v>
      </c>
      <c r="H49" s="22">
        <f t="shared" si="16"/>
        <v>58965.726894661799</v>
      </c>
      <c r="I49" s="5">
        <f t="shared" si="17"/>
        <v>145593.92394980878</v>
      </c>
      <c r="J49" s="25">
        <f t="shared" si="5"/>
        <v>0.26134023327049427</v>
      </c>
      <c r="L49" s="22">
        <f t="shared" si="18"/>
        <v>197105.52883425786</v>
      </c>
      <c r="M49" s="5">
        <f>scrimecost*Meta!O46</f>
        <v>768.57999999999993</v>
      </c>
      <c r="N49" s="5">
        <f>L49-Grade17!L49</f>
        <v>1389.2851309471007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788.0650441040882</v>
      </c>
      <c r="T49" s="22">
        <f t="shared" si="20"/>
        <v>3598.6422898770811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147413.18245880943</v>
      </c>
      <c r="D50" s="5">
        <f t="shared" si="15"/>
        <v>143722.41334996276</v>
      </c>
      <c r="E50" s="5">
        <f t="shared" si="1"/>
        <v>134222.41334996276</v>
      </c>
      <c r="F50" s="5">
        <f t="shared" si="2"/>
        <v>53327.092066560312</v>
      </c>
      <c r="G50" s="5">
        <f t="shared" si="3"/>
        <v>90395.321283402445</v>
      </c>
      <c r="H50" s="22">
        <f t="shared" si="16"/>
        <v>60439.870067028329</v>
      </c>
      <c r="I50" s="5">
        <f t="shared" si="17"/>
        <v>149142.87498855399</v>
      </c>
      <c r="J50" s="25">
        <f t="shared" si="5"/>
        <v>0.26179014484355401</v>
      </c>
      <c r="L50" s="22">
        <f t="shared" si="18"/>
        <v>202033.16705511429</v>
      </c>
      <c r="M50" s="5">
        <f>scrimecost*Meta!O47</f>
        <v>768.57999999999993</v>
      </c>
      <c r="N50" s="5">
        <f>L50-Grade17!L50</f>
        <v>1424.0172592207382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807.76667020666775</v>
      </c>
      <c r="T50" s="22">
        <f t="shared" si="20"/>
        <v>3852.1890362196223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151098.51202027968</v>
      </c>
      <c r="D51" s="5">
        <f t="shared" si="15"/>
        <v>147304.55368371183</v>
      </c>
      <c r="E51" s="5">
        <f t="shared" si="1"/>
        <v>137804.55368371183</v>
      </c>
      <c r="F51" s="5">
        <f t="shared" si="2"/>
        <v>54740.246428224316</v>
      </c>
      <c r="G51" s="5">
        <f t="shared" si="3"/>
        <v>92564.307255487511</v>
      </c>
      <c r="H51" s="22">
        <f t="shared" si="16"/>
        <v>61950.866818704046</v>
      </c>
      <c r="I51" s="5">
        <f t="shared" si="17"/>
        <v>152780.54980326784</v>
      </c>
      <c r="J51" s="25">
        <f t="shared" si="5"/>
        <v>0.26222908296361219</v>
      </c>
      <c r="L51" s="22">
        <f t="shared" si="18"/>
        <v>207083.99623149217</v>
      </c>
      <c r="M51" s="5">
        <f>scrimecost*Meta!O48</f>
        <v>422.25600000000003</v>
      </c>
      <c r="N51" s="5">
        <f>L51-Grade17!L51</f>
        <v>1459.6176907012996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827.96083696185872</v>
      </c>
      <c r="T51" s="22">
        <f t="shared" si="20"/>
        <v>4123.5997288517347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154875.97482078665</v>
      </c>
      <c r="D52" s="5">
        <f t="shared" si="15"/>
        <v>150976.24752580462</v>
      </c>
      <c r="E52" s="5">
        <f t="shared" si="1"/>
        <v>141476.24752580462</v>
      </c>
      <c r="F52" s="5">
        <f t="shared" si="2"/>
        <v>56188.729648929926</v>
      </c>
      <c r="G52" s="5">
        <f t="shared" si="3"/>
        <v>94787.517876874685</v>
      </c>
      <c r="H52" s="22">
        <f t="shared" si="16"/>
        <v>63499.638489171644</v>
      </c>
      <c r="I52" s="5">
        <f t="shared" si="17"/>
        <v>156509.16648834953</v>
      </c>
      <c r="J52" s="25">
        <f t="shared" si="5"/>
        <v>0.26265731527586417</v>
      </c>
      <c r="L52" s="22">
        <f t="shared" si="18"/>
        <v>212261.09613727944</v>
      </c>
      <c r="M52" s="5">
        <f>scrimecost*Meta!O49</f>
        <v>422.25600000000003</v>
      </c>
      <c r="N52" s="5">
        <f>L52-Grade17!L52</f>
        <v>1496.1081329688604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848.65985788592138</v>
      </c>
      <c r="T52" s="22">
        <f t="shared" si="20"/>
        <v>4414.1329939698426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158747.87419130627</v>
      </c>
      <c r="D53" s="5">
        <f t="shared" si="15"/>
        <v>154739.73371394968</v>
      </c>
      <c r="E53" s="5">
        <f t="shared" si="1"/>
        <v>145239.73371394968</v>
      </c>
      <c r="F53" s="5">
        <f t="shared" si="2"/>
        <v>57673.424950153145</v>
      </c>
      <c r="G53" s="5">
        <f t="shared" si="3"/>
        <v>97066.308763796536</v>
      </c>
      <c r="H53" s="22">
        <f t="shared" si="16"/>
        <v>65087.129451400913</v>
      </c>
      <c r="I53" s="5">
        <f t="shared" si="17"/>
        <v>160330.99859055821</v>
      </c>
      <c r="J53" s="25">
        <f t="shared" si="5"/>
        <v>0.2630751028975733</v>
      </c>
      <c r="L53" s="22">
        <f t="shared" si="18"/>
        <v>217567.62354071139</v>
      </c>
      <c r="M53" s="5">
        <f>scrimecost*Meta!O50</f>
        <v>422.25600000000003</v>
      </c>
      <c r="N53" s="5">
        <f>L53-Grade17!L53</f>
        <v>1533.5108362930187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869.87635433303342</v>
      </c>
      <c r="T53" s="22">
        <f t="shared" si="20"/>
        <v>4725.1361358192962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162716.57104608894</v>
      </c>
      <c r="D54" s="5">
        <f t="shared" si="15"/>
        <v>158597.30705679843</v>
      </c>
      <c r="E54" s="5">
        <f t="shared" si="1"/>
        <v>149097.30705679843</v>
      </c>
      <c r="F54" s="5">
        <f t="shared" si="2"/>
        <v>59195.237633906974</v>
      </c>
      <c r="G54" s="5">
        <f t="shared" si="3"/>
        <v>99402.069422891451</v>
      </c>
      <c r="H54" s="22">
        <f t="shared" si="16"/>
        <v>66714.307687685941</v>
      </c>
      <c r="I54" s="5">
        <f t="shared" si="17"/>
        <v>164248.37649532218</v>
      </c>
      <c r="J54" s="25">
        <f t="shared" si="5"/>
        <v>0.26348270057728962</v>
      </c>
      <c r="L54" s="22">
        <f t="shared" si="18"/>
        <v>223006.81412922917</v>
      </c>
      <c r="M54" s="5">
        <f>scrimecost*Meta!O51</f>
        <v>422.25600000000003</v>
      </c>
      <c r="N54" s="5">
        <f>L54-Grade17!L54</f>
        <v>1571.8486072003434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891.62326319135889</v>
      </c>
      <c r="T54" s="22">
        <f t="shared" si="20"/>
        <v>5058.0513846155245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166784.48532224115</v>
      </c>
      <c r="D55" s="5">
        <f t="shared" si="15"/>
        <v>162551.31973321838</v>
      </c>
      <c r="E55" s="5">
        <f t="shared" si="1"/>
        <v>153051.31973321838</v>
      </c>
      <c r="F55" s="5">
        <f t="shared" si="2"/>
        <v>60755.095634754653</v>
      </c>
      <c r="G55" s="5">
        <f t="shared" si="3"/>
        <v>101796.22409846372</v>
      </c>
      <c r="H55" s="22">
        <f t="shared" si="16"/>
        <v>68382.16537987809</v>
      </c>
      <c r="I55" s="5">
        <f t="shared" si="17"/>
        <v>168263.6888477052</v>
      </c>
      <c r="J55" s="25">
        <f t="shared" si="5"/>
        <v>0.26388035685018363</v>
      </c>
      <c r="L55" s="22">
        <f t="shared" si="18"/>
        <v>228581.9844824599</v>
      </c>
      <c r="M55" s="5">
        <f>scrimecost*Meta!O52</f>
        <v>422.25600000000003</v>
      </c>
      <c r="N55" s="5">
        <f>L55-Grade17!L55</f>
        <v>1611.1448223803891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913.91384477116378</v>
      </c>
      <c r="T55" s="22">
        <f t="shared" si="20"/>
        <v>5414.4225846681557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170954.09745529719</v>
      </c>
      <c r="D56" s="5">
        <f t="shared" si="15"/>
        <v>166604.18272654884</v>
      </c>
      <c r="E56" s="5">
        <f t="shared" si="1"/>
        <v>157104.18272654884</v>
      </c>
      <c r="F56" s="5">
        <f t="shared" si="2"/>
        <v>62353.95008562351</v>
      </c>
      <c r="G56" s="5">
        <f t="shared" si="3"/>
        <v>104250.23264092533</v>
      </c>
      <c r="H56" s="22">
        <f t="shared" si="16"/>
        <v>70091.719514375043</v>
      </c>
      <c r="I56" s="5">
        <f t="shared" si="17"/>
        <v>172379.38400889788</v>
      </c>
      <c r="J56" s="25">
        <f t="shared" si="5"/>
        <v>0.26426831418959229</v>
      </c>
      <c r="L56" s="22">
        <f t="shared" si="18"/>
        <v>234296.53409452137</v>
      </c>
      <c r="M56" s="5">
        <f>scrimecost*Meta!O53</f>
        <v>133.34399999999999</v>
      </c>
      <c r="N56" s="5">
        <f>L56-Grade17!L56</f>
        <v>1651.4234429398784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936.7616908904314</v>
      </c>
      <c r="T56" s="22">
        <f t="shared" si="20"/>
        <v>5795.9023537266712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133.34399999999999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133.34399999999999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133.34399999999999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133.34399999999999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133.34399999999999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133.34399999999999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133.34399999999999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133.34399999999999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133.34399999999999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133.34399999999999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133.34399999999999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133.34399999999999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133.34399999999999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3.0013325158506632E-11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C21" sqref="C21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0.97599999999999998</v>
      </c>
      <c r="D3" s="8">
        <f>Grade9!T2</f>
        <v>0.98584717241692155</v>
      </c>
      <c r="F3" s="15">
        <f t="shared" ref="F3:F12" si="0">(D3-1)*100</f>
        <v>-1.4152827583078453</v>
      </c>
      <c r="G3" s="15">
        <f>K3*M3+K4*M4+K5*M5+K6*M6</f>
        <v>-1.338868606548872</v>
      </c>
      <c r="H3" s="15"/>
      <c r="I3" s="15"/>
      <c r="K3" s="8">
        <f>1-B3</f>
        <v>2.4000000000000021E-2</v>
      </c>
      <c r="L3" s="8">
        <f>D3</f>
        <v>0.98584717241692155</v>
      </c>
      <c r="M3" s="8">
        <f t="shared" ref="M3:M12" si="1">(L3-1)*100</f>
        <v>-1.4152827583078453</v>
      </c>
    </row>
    <row r="4" spans="1:22" x14ac:dyDescent="0.2">
      <c r="A4" s="18">
        <v>10</v>
      </c>
      <c r="B4" s="11">
        <f>Meta!E4</f>
        <v>0.97599999999999998</v>
      </c>
      <c r="D4" s="8">
        <f>Grade10!T2</f>
        <v>0.98923996440740225</v>
      </c>
      <c r="F4" s="15">
        <f t="shared" si="0"/>
        <v>-1.076003559259775</v>
      </c>
      <c r="G4" s="15">
        <f>N4*P4+N5*P5+N6*P6</f>
        <v>-1.3079032030519797</v>
      </c>
      <c r="H4" s="15"/>
      <c r="I4" s="15"/>
      <c r="K4" s="8">
        <f>B3*(1-B4)</f>
        <v>2.3424000000000021E-2</v>
      </c>
      <c r="L4" s="8">
        <f>(D3*D4)^0.5</f>
        <v>0.98754211138201775</v>
      </c>
      <c r="M4" s="8">
        <f t="shared" si="1"/>
        <v>-1.2457888617982249</v>
      </c>
      <c r="N4" s="8">
        <f>1-B4</f>
        <v>2.4000000000000021E-2</v>
      </c>
      <c r="O4" s="8">
        <f>D4</f>
        <v>0.98923996440740225</v>
      </c>
      <c r="P4" s="8">
        <f>(O4-1)*100</f>
        <v>-1.076003559259775</v>
      </c>
    </row>
    <row r="5" spans="1:22" x14ac:dyDescent="0.2">
      <c r="A5" s="18">
        <v>11</v>
      </c>
      <c r="B5" s="11">
        <f>Meta!E5</f>
        <v>0.97599999999999998</v>
      </c>
      <c r="D5" s="8">
        <f>Grade11!T2</f>
        <v>0.98443435557665404</v>
      </c>
      <c r="F5" s="15">
        <f t="shared" si="0"/>
        <v>-1.5565644423345959</v>
      </c>
      <c r="G5" s="15">
        <f>Q5*S5+Q6*S6</f>
        <v>-1.4350707076937042</v>
      </c>
      <c r="H5" s="15"/>
      <c r="I5" s="15"/>
      <c r="K5" s="8">
        <f>B3*B4*(1-B5)</f>
        <v>2.286182400000002E-2</v>
      </c>
      <c r="L5" s="8">
        <f>(D3*D4*D5)^(1/3)</f>
        <v>0.9865051042115065</v>
      </c>
      <c r="M5" s="8">
        <f t="shared" si="1"/>
        <v>-1.3494895788493499</v>
      </c>
      <c r="N5" s="8">
        <f>B4*(1-B5)</f>
        <v>2.3424000000000021E-2</v>
      </c>
      <c r="O5" s="8">
        <f>(D4*D5)^0.5</f>
        <v>0.98683423474871057</v>
      </c>
      <c r="P5" s="8">
        <f>(O5-1)*100</f>
        <v>-1.316576525128943</v>
      </c>
      <c r="Q5" s="8">
        <f>1-B5</f>
        <v>2.4000000000000021E-2</v>
      </c>
      <c r="R5" s="8">
        <f>D5</f>
        <v>0.98443435557665404</v>
      </c>
      <c r="S5" s="8">
        <f>(R5-1)*100</f>
        <v>-1.5565644423345959</v>
      </c>
    </row>
    <row r="6" spans="1:22" x14ac:dyDescent="0.2">
      <c r="A6" s="18">
        <v>12</v>
      </c>
      <c r="B6" s="11">
        <f>Meta!E6</f>
        <v>0.97599999999999998</v>
      </c>
      <c r="D6" s="8">
        <f>Grade12!T2</f>
        <v>0.98692555534681525</v>
      </c>
      <c r="F6" s="15">
        <f t="shared" si="0"/>
        <v>-1.3074444653184747</v>
      </c>
      <c r="G6" s="15">
        <f>T6*V6</f>
        <v>-1.3074444653184747</v>
      </c>
      <c r="H6" s="15"/>
      <c r="I6" s="15"/>
      <c r="K6" s="8">
        <f>B3*B4*B5</f>
        <v>0.92971417599999995</v>
      </c>
      <c r="L6" s="8">
        <f>(D3*D4*D5*D6)^0.25</f>
        <v>0.98661020019975221</v>
      </c>
      <c r="M6" s="8">
        <f t="shared" si="1"/>
        <v>-1.3389799800247792</v>
      </c>
      <c r="N6" s="8">
        <f>B4*B5</f>
        <v>0.95257599999999998</v>
      </c>
      <c r="O6" s="8">
        <f>(D4*D5*D6)^(1/3)</f>
        <v>0.98686467400915912</v>
      </c>
      <c r="P6" s="8">
        <f>(O6-1)*100</f>
        <v>-1.3135325990840885</v>
      </c>
      <c r="Q6" s="8">
        <f>B5</f>
        <v>0.97599999999999998</v>
      </c>
      <c r="R6" s="8">
        <f>(D5*D6)^0.5</f>
        <v>0.98567916843158121</v>
      </c>
      <c r="S6" s="8">
        <f>(R6-1)*100</f>
        <v>-1.432083156841879</v>
      </c>
      <c r="T6" s="8">
        <v>1</v>
      </c>
      <c r="U6" s="8">
        <f>D6</f>
        <v>0.98692555534681525</v>
      </c>
      <c r="V6" s="8">
        <f>(U6-1)*100</f>
        <v>-1.3074444653184747</v>
      </c>
    </row>
    <row r="7" spans="1:22" x14ac:dyDescent="0.2">
      <c r="A7" s="18">
        <v>13</v>
      </c>
      <c r="B7" s="11">
        <f>Meta!E7</f>
        <v>0.876</v>
      </c>
      <c r="D7" s="8">
        <f>Grade13!T2</f>
        <v>0.98674695653648781</v>
      </c>
      <c r="F7" s="15">
        <f t="shared" si="0"/>
        <v>-1.3253043463512193</v>
      </c>
      <c r="G7" s="15">
        <f>K7*M7+K8*M8+K9*M9+K10*M10</f>
        <v>-1.4533626566194324</v>
      </c>
      <c r="H7" s="15"/>
      <c r="I7" s="15"/>
      <c r="K7" s="8">
        <f>1-B7</f>
        <v>0.124</v>
      </c>
      <c r="L7" s="8">
        <f>D7</f>
        <v>0.98674695653648781</v>
      </c>
      <c r="M7" s="8">
        <f t="shared" si="1"/>
        <v>-1.3253043463512193</v>
      </c>
    </row>
    <row r="8" spans="1:22" x14ac:dyDescent="0.2">
      <c r="A8" s="18">
        <v>14</v>
      </c>
      <c r="B8" s="11">
        <f>Meta!E8</f>
        <v>0.876</v>
      </c>
      <c r="D8" s="8">
        <f>Grade14!T2</f>
        <v>0.98757563802549742</v>
      </c>
      <c r="F8" s="15">
        <f t="shared" si="0"/>
        <v>-1.2424361974502585</v>
      </c>
      <c r="G8" s="15">
        <f>N8*P8+N9*P9+N10*P10</f>
        <v>-1.5179854698946387</v>
      </c>
      <c r="H8" s="15"/>
      <c r="I8" s="15"/>
      <c r="K8" s="8">
        <f>B7*(1-B8)</f>
        <v>0.108624</v>
      </c>
      <c r="L8" s="8">
        <f>(D7*D8)^0.5</f>
        <v>0.98716121032546644</v>
      </c>
      <c r="M8" s="8">
        <f t="shared" si="1"/>
        <v>-1.2838789674533557</v>
      </c>
      <c r="N8" s="8">
        <f>1-B8</f>
        <v>0.124</v>
      </c>
      <c r="O8" s="8">
        <f>D8</f>
        <v>0.98757563802549742</v>
      </c>
      <c r="P8" s="8">
        <f>(O8-1)*100</f>
        <v>-1.2424361974502585</v>
      </c>
    </row>
    <row r="9" spans="1:22" x14ac:dyDescent="0.2">
      <c r="A9" s="18">
        <v>15</v>
      </c>
      <c r="B9" s="11">
        <f>Meta!E9</f>
        <v>0.876</v>
      </c>
      <c r="D9" s="8">
        <f>Grade15!T2</f>
        <v>0.98383963104423322</v>
      </c>
      <c r="F9" s="15">
        <f t="shared" si="0"/>
        <v>-1.616036895576678</v>
      </c>
      <c r="G9" s="15">
        <f>Q9*S9+Q10*S10</f>
        <v>-1.7254476401497882</v>
      </c>
      <c r="H9" s="15"/>
      <c r="I9" s="15"/>
      <c r="K9" s="8">
        <f>B7*B8*(1-B9)</f>
        <v>9.5154623999999993E-2</v>
      </c>
      <c r="L9" s="8">
        <f>(D7*D8*D9)^(1/3)</f>
        <v>0.98605277308512806</v>
      </c>
      <c r="M9" s="8">
        <f t="shared" si="1"/>
        <v>-1.3947226914871935</v>
      </c>
      <c r="N9" s="8">
        <f>B8*(1-B9)</f>
        <v>0.108624</v>
      </c>
      <c r="O9" s="8">
        <f>(D8*D9)^0.5</f>
        <v>0.98570586451703657</v>
      </c>
      <c r="P9" s="8">
        <f>(O9-1)*100</f>
        <v>-1.4294135482963433</v>
      </c>
      <c r="Q9" s="8">
        <f>1-B9</f>
        <v>0.124</v>
      </c>
      <c r="R9" s="8">
        <f>D9</f>
        <v>0.98383963104423322</v>
      </c>
      <c r="S9" s="8">
        <f>(R9-1)*100</f>
        <v>-1.616036895576678</v>
      </c>
    </row>
    <row r="10" spans="1:22" x14ac:dyDescent="0.2">
      <c r="A10" s="18">
        <v>16</v>
      </c>
      <c r="B10" s="11">
        <f>Meta!E10</f>
        <v>0.876</v>
      </c>
      <c r="D10" s="8">
        <f>Grade16!T2</f>
        <v>0.98134325441667625</v>
      </c>
      <c r="F10" s="15">
        <f t="shared" si="0"/>
        <v>-1.8656745583323753</v>
      </c>
      <c r="G10" s="15">
        <f>T10*V10</f>
        <v>-1.8656745583323753</v>
      </c>
      <c r="H10" s="15"/>
      <c r="I10" s="15"/>
      <c r="K10" s="8">
        <f>B7*B8*B9</f>
        <v>0.67222137599999998</v>
      </c>
      <c r="L10" s="8">
        <f>(D7*D8*D9*D10)^0.25</f>
        <v>0.98487327877805397</v>
      </c>
      <c r="M10" s="8">
        <f t="shared" si="1"/>
        <v>-1.5126721221946027</v>
      </c>
      <c r="N10" s="8">
        <f>B8*B9</f>
        <v>0.76737599999999995</v>
      </c>
      <c r="O10" s="8">
        <f>(D8*D9*D10)^(1/3)</f>
        <v>0.98424951048585485</v>
      </c>
      <c r="P10" s="8">
        <f>(O10-1)*100</f>
        <v>-1.575048951414515</v>
      </c>
      <c r="Q10" s="8">
        <f>B9</f>
        <v>0.876</v>
      </c>
      <c r="R10" s="8">
        <f>(D9*D10)^0.5</f>
        <v>0.98259064994180045</v>
      </c>
      <c r="S10" s="8">
        <f>(R10-1)*100</f>
        <v>-1.7409350058199546</v>
      </c>
      <c r="T10" s="8">
        <v>1</v>
      </c>
      <c r="U10" s="8">
        <f>D10</f>
        <v>0.98134325441667625</v>
      </c>
      <c r="V10" s="8">
        <f>(U10-1)*100</f>
        <v>-1.8656745583323753</v>
      </c>
    </row>
    <row r="11" spans="1:22" x14ac:dyDescent="0.2">
      <c r="A11" s="18">
        <v>17</v>
      </c>
      <c r="B11" s="11">
        <f>Meta!E11</f>
        <v>0.66500000000000004</v>
      </c>
      <c r="D11" s="8">
        <f>Grade17!T2</f>
        <v>0.96406929242379469</v>
      </c>
      <c r="F11" s="15">
        <f t="shared" si="0"/>
        <v>-3.5930707576205312</v>
      </c>
      <c r="G11" s="15">
        <f>K11*M11+K12*M12</f>
        <v>-3.8106835691545164</v>
      </c>
      <c r="H11" s="15"/>
      <c r="I11" s="15"/>
      <c r="K11" s="8">
        <f>1-B11</f>
        <v>0.33499999999999996</v>
      </c>
      <c r="L11" s="8">
        <f>D11</f>
        <v>0.96406929242379469</v>
      </c>
      <c r="M11" s="8">
        <f t="shared" si="1"/>
        <v>-3.5930707576205312</v>
      </c>
    </row>
    <row r="12" spans="1:22" x14ac:dyDescent="0.2">
      <c r="A12" s="18">
        <v>18</v>
      </c>
      <c r="B12" s="11">
        <f>Meta!E12</f>
        <v>0.66500000000000004</v>
      </c>
      <c r="D12" s="8">
        <f>Grade18!T2</f>
        <v>0.95753565373929594</v>
      </c>
      <c r="F12" s="15">
        <f t="shared" si="0"/>
        <v>-4.2464346260704051</v>
      </c>
      <c r="G12" s="15">
        <f>N12*P12</f>
        <v>-4.2464346260704051</v>
      </c>
      <c r="H12" s="15"/>
      <c r="I12" s="15"/>
      <c r="K12" s="8">
        <f>B11</f>
        <v>0.66500000000000004</v>
      </c>
      <c r="L12" s="8">
        <f>(D11*D12)^0.5</f>
        <v>0.96079691931802047</v>
      </c>
      <c r="M12" s="8">
        <f t="shared" si="1"/>
        <v>-3.920308068197953</v>
      </c>
      <c r="N12" s="8">
        <v>1</v>
      </c>
      <c r="O12" s="8">
        <f>D12</f>
        <v>0.95753565373929594</v>
      </c>
      <c r="P12" s="8">
        <f>(O12-1)*100</f>
        <v>-4.2464346260704051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29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51552</v>
      </c>
      <c r="D2" s="7">
        <f>Meta!C2</f>
        <v>22776</v>
      </c>
      <c r="E2" s="1">
        <f>Meta!D2</f>
        <v>5.3999999999999999E-2</v>
      </c>
      <c r="F2" s="1">
        <f>Meta!F2</f>
        <v>0.71199999999999997</v>
      </c>
      <c r="G2" s="1">
        <f>Meta!I2</f>
        <v>2.0085479604911836</v>
      </c>
      <c r="H2" s="1">
        <f>Meta!E2</f>
        <v>1</v>
      </c>
      <c r="I2" s="13"/>
      <c r="K2" s="1">
        <f>Meta!D2</f>
        <v>5.3999999999999999E-2</v>
      </c>
      <c r="L2" s="13"/>
      <c r="N2" s="22">
        <f>Meta!T2</f>
        <v>90004</v>
      </c>
      <c r="O2" s="22">
        <f>Meta!U2</f>
        <v>37583</v>
      </c>
      <c r="P2" s="1">
        <f>Meta!V2</f>
        <v>3.2000000000000001E-2</v>
      </c>
      <c r="Q2" s="1">
        <f>Meta!X2</f>
        <v>0.81599999999999995</v>
      </c>
      <c r="R2" s="22">
        <f>Meta!W2</f>
        <v>2075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25666.3027291582</v>
      </c>
      <c r="D5" s="5">
        <f>IF(A5&lt;startage,1,0)*(C5*(1-initialunempprob))+IF(A5=startage,1,0)*(C5*(1-unempprob))+IF(A5&gt;startage,1,0)*(C5*(1-unempprob)+unempprob*300*52)</f>
        <v>24280.322381783655</v>
      </c>
      <c r="E5" s="5">
        <f>IF(D5-9500&gt;0,1,0)*(D5-9500)</f>
        <v>14780.322381783655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5127.5252576523635</v>
      </c>
      <c r="G5" s="5">
        <f>D5-F5</f>
        <v>19152.797124131292</v>
      </c>
      <c r="H5" s="22">
        <f t="shared" ref="H5:H36" si="1">benefits*B5/expnorm</f>
        <v>11339.535051196988</v>
      </c>
      <c r="I5" s="5">
        <f>G5+IF(A5&lt;startage,1,0)*(H5*(1-initialunempprob))+IF(A5&gt;=startage,1,0)*(H5*(1-unempprob))</f>
        <v>29879.997282563643</v>
      </c>
      <c r="J5" s="25">
        <f t="shared" ref="J5:J36" si="2">(F5-(IF(A5&gt;startage,1,0)*(unempprob*300*52)))/(IF(A5&lt;startage,1,0)*((C5+H5)*(1-initialunempprob))+IF(A5&gt;=startage,1,0)*((C5+H5)*(1-unempprob)))</f>
        <v>0.14646924105417505</v>
      </c>
      <c r="L5" s="22">
        <f t="shared" ref="L5:L36" si="3">(sincome+sbenefits)*(1-sunemp)*B5/expnorm</f>
        <v>61489.303929689318</v>
      </c>
      <c r="M5" s="5">
        <f>scrimecost*Meta!O2</f>
        <v>1796.95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26307.960297387152</v>
      </c>
      <c r="D6" s="5">
        <f t="shared" ref="D6:D36" si="5">IF(A6&lt;startage,1,0)*(C6*(1-initialunempprob))+IF(A6=startage,1,0)*(C6*(1-unempprob))+IF(A6&gt;startage,1,0)*(C6*(1-unempprob)+unempprob*300*52)</f>
        <v>25729.730441328247</v>
      </c>
      <c r="E6" s="5">
        <f t="shared" ref="E6:E56" si="6">IF(D6-9500&gt;0,1,0)*(D6-9500)</f>
        <v>16229.730441328247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5600.7569890936729</v>
      </c>
      <c r="G6" s="5">
        <f t="shared" ref="G6:G56" si="8">D6-F6</f>
        <v>20128.973452234575</v>
      </c>
      <c r="H6" s="22">
        <f t="shared" si="1"/>
        <v>11623.023427476912</v>
      </c>
      <c r="I6" s="5">
        <f t="shared" ref="I6:I36" si="9">G6+IF(A6&lt;startage,1,0)*(H6*(1-initialunempprob))+IF(A6&gt;=startage,1,0)*(H6*(1-unempprob))</f>
        <v>31124.353614627733</v>
      </c>
      <c r="J6" s="25">
        <f t="shared" si="2"/>
        <v>0.13260862708070284</v>
      </c>
      <c r="L6" s="22">
        <f t="shared" si="3"/>
        <v>63026.536527931545</v>
      </c>
      <c r="M6" s="5">
        <f>scrimecost*Meta!O3</f>
        <v>3195.5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26965.659304821831</v>
      </c>
      <c r="D7" s="5">
        <f t="shared" si="5"/>
        <v>26351.913702361453</v>
      </c>
      <c r="E7" s="5">
        <f t="shared" si="6"/>
        <v>16851.913702361453</v>
      </c>
      <c r="F7" s="5">
        <f t="shared" si="7"/>
        <v>5803.8998238210143</v>
      </c>
      <c r="G7" s="5">
        <f t="shared" si="8"/>
        <v>20548.013878540438</v>
      </c>
      <c r="H7" s="22">
        <f t="shared" si="1"/>
        <v>11913.599013163835</v>
      </c>
      <c r="I7" s="5">
        <f t="shared" si="9"/>
        <v>31818.278544993424</v>
      </c>
      <c r="J7" s="25">
        <f t="shared" si="2"/>
        <v>0.13489749106340099</v>
      </c>
      <c r="L7" s="22">
        <f t="shared" si="3"/>
        <v>64602.199941129831</v>
      </c>
      <c r="M7" s="5">
        <f>scrimecost*Meta!O4</f>
        <v>4280.7250000000004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27639.800787442375</v>
      </c>
      <c r="D8" s="5">
        <f t="shared" si="5"/>
        <v>26989.651544920485</v>
      </c>
      <c r="E8" s="5">
        <f t="shared" si="6"/>
        <v>17489.651544920485</v>
      </c>
      <c r="F8" s="5">
        <f t="shared" si="7"/>
        <v>6012.121229416538</v>
      </c>
      <c r="G8" s="5">
        <f t="shared" si="8"/>
        <v>20977.530315503947</v>
      </c>
      <c r="H8" s="22">
        <f t="shared" si="1"/>
        <v>12211.43898849293</v>
      </c>
      <c r="I8" s="5">
        <f t="shared" si="9"/>
        <v>32529.551598618258</v>
      </c>
      <c r="J8" s="25">
        <f t="shared" si="2"/>
        <v>0.1371305290953016</v>
      </c>
      <c r="L8" s="22">
        <f t="shared" si="3"/>
        <v>66217.254939658087</v>
      </c>
      <c r="M8" s="5">
        <f>scrimecost*Meta!O5</f>
        <v>5255.9749999999995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28330.795807128434</v>
      </c>
      <c r="D9" s="5">
        <f t="shared" si="5"/>
        <v>27643.3328335435</v>
      </c>
      <c r="E9" s="5">
        <f t="shared" si="6"/>
        <v>18143.3328335435</v>
      </c>
      <c r="F9" s="5">
        <f t="shared" si="7"/>
        <v>6225.5481701519529</v>
      </c>
      <c r="G9" s="5">
        <f t="shared" si="8"/>
        <v>21417.784663391547</v>
      </c>
      <c r="H9" s="22">
        <f t="shared" si="1"/>
        <v>12516.724963205252</v>
      </c>
      <c r="I9" s="5">
        <f t="shared" si="9"/>
        <v>33258.606478583715</v>
      </c>
      <c r="J9" s="25">
        <f t="shared" si="2"/>
        <v>0.13930910278496078</v>
      </c>
      <c r="L9" s="22">
        <f t="shared" si="3"/>
        <v>67872.686313149519</v>
      </c>
      <c r="M9" s="5">
        <f>scrimecost*Meta!O6</f>
        <v>6658.6750000000002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29039.065702306641</v>
      </c>
      <c r="D10" s="5">
        <f t="shared" si="5"/>
        <v>28313.356154382083</v>
      </c>
      <c r="E10" s="5">
        <f t="shared" si="6"/>
        <v>18813.356154382083</v>
      </c>
      <c r="F10" s="5">
        <f t="shared" si="7"/>
        <v>6444.3107844057504</v>
      </c>
      <c r="G10" s="5">
        <f t="shared" si="8"/>
        <v>21869.045369976331</v>
      </c>
      <c r="H10" s="22">
        <f t="shared" si="1"/>
        <v>12829.643087285382</v>
      </c>
      <c r="I10" s="5">
        <f t="shared" si="9"/>
        <v>34005.887730548304</v>
      </c>
      <c r="J10" s="25">
        <f t="shared" si="2"/>
        <v>0.14143454053096971</v>
      </c>
      <c r="L10" s="22">
        <f t="shared" si="3"/>
        <v>69569.503470978263</v>
      </c>
      <c r="M10" s="5">
        <f>scrimecost*Meta!O7</f>
        <v>7065.375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29765.042344864305</v>
      </c>
      <c r="D11" s="5">
        <f t="shared" si="5"/>
        <v>29000.130058241633</v>
      </c>
      <c r="E11" s="5">
        <f t="shared" si="6"/>
        <v>19500.130058241633</v>
      </c>
      <c r="F11" s="5">
        <f t="shared" si="7"/>
        <v>6668.5424640158926</v>
      </c>
      <c r="G11" s="5">
        <f t="shared" si="8"/>
        <v>22331.587594225741</v>
      </c>
      <c r="H11" s="22">
        <f t="shared" si="1"/>
        <v>13150.384164467518</v>
      </c>
      <c r="I11" s="5">
        <f t="shared" si="9"/>
        <v>34771.851013812011</v>
      </c>
      <c r="J11" s="25">
        <f t="shared" si="2"/>
        <v>0.143508138331954</v>
      </c>
      <c r="L11" s="22">
        <f t="shared" si="3"/>
        <v>71308.741057752704</v>
      </c>
      <c r="M11" s="5">
        <f>scrimecost*Meta!O8</f>
        <v>6781.0999999999995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30509.168403485914</v>
      </c>
      <c r="D12" s="5">
        <f t="shared" si="5"/>
        <v>29704.073309697673</v>
      </c>
      <c r="E12" s="5">
        <f t="shared" si="6"/>
        <v>20204.073309697673</v>
      </c>
      <c r="F12" s="5">
        <f t="shared" si="7"/>
        <v>6898.3799356162899</v>
      </c>
      <c r="G12" s="5">
        <f t="shared" si="8"/>
        <v>22805.693374081384</v>
      </c>
      <c r="H12" s="22">
        <f t="shared" si="1"/>
        <v>13479.143768579206</v>
      </c>
      <c r="I12" s="5">
        <f t="shared" si="9"/>
        <v>35556.963379157314</v>
      </c>
      <c r="J12" s="25">
        <f t="shared" si="2"/>
        <v>0.14553116057681675</v>
      </c>
      <c r="L12" s="22">
        <f t="shared" si="3"/>
        <v>73091.45958419652</v>
      </c>
      <c r="M12" s="5">
        <f>scrimecost*Meta!O9</f>
        <v>6247.8249999999998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31271.897613573059</v>
      </c>
      <c r="D13" s="5">
        <f t="shared" si="5"/>
        <v>30425.615142440114</v>
      </c>
      <c r="E13" s="5">
        <f t="shared" si="6"/>
        <v>20925.615142440114</v>
      </c>
      <c r="F13" s="5">
        <f t="shared" si="7"/>
        <v>7133.9633440066973</v>
      </c>
      <c r="G13" s="5">
        <f t="shared" si="8"/>
        <v>23291.651798433417</v>
      </c>
      <c r="H13" s="22">
        <f t="shared" si="1"/>
        <v>13816.122362793683</v>
      </c>
      <c r="I13" s="5">
        <f t="shared" si="9"/>
        <v>36361.703553636238</v>
      </c>
      <c r="J13" s="25">
        <f t="shared" si="2"/>
        <v>0.14750484081570728</v>
      </c>
      <c r="L13" s="22">
        <f t="shared" si="3"/>
        <v>74918.746073801434</v>
      </c>
      <c r="M13" s="5">
        <f>scrimecost*Meta!O10</f>
        <v>5697.95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32053.695053912379</v>
      </c>
      <c r="D14" s="5">
        <f t="shared" si="5"/>
        <v>31165.195521001111</v>
      </c>
      <c r="E14" s="5">
        <f t="shared" si="6"/>
        <v>21665.195521001111</v>
      </c>
      <c r="F14" s="5">
        <f t="shared" si="7"/>
        <v>7375.4363376068613</v>
      </c>
      <c r="G14" s="5">
        <f t="shared" si="8"/>
        <v>23789.75918339425</v>
      </c>
      <c r="H14" s="22">
        <f t="shared" si="1"/>
        <v>14161.525421863524</v>
      </c>
      <c r="I14" s="5">
        <f t="shared" si="9"/>
        <v>37186.562232477139</v>
      </c>
      <c r="J14" s="25">
        <f t="shared" si="2"/>
        <v>0.14943038251218574</v>
      </c>
      <c r="L14" s="22">
        <f t="shared" si="3"/>
        <v>76791.714725646452</v>
      </c>
      <c r="M14" s="5">
        <f>scrimecost*Meta!O11</f>
        <v>5312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32855.037430260192</v>
      </c>
      <c r="D15" s="5">
        <f t="shared" si="5"/>
        <v>31923.265409026142</v>
      </c>
      <c r="E15" s="5">
        <f t="shared" si="6"/>
        <v>22423.265409026142</v>
      </c>
      <c r="F15" s="5">
        <f t="shared" si="7"/>
        <v>7622.9461560470354</v>
      </c>
      <c r="G15" s="5">
        <f t="shared" si="8"/>
        <v>24300.319252979105</v>
      </c>
      <c r="H15" s="22">
        <f t="shared" si="1"/>
        <v>14515.563557410111</v>
      </c>
      <c r="I15" s="5">
        <f t="shared" si="9"/>
        <v>38032.042378289072</v>
      </c>
      <c r="J15" s="25">
        <f t="shared" si="2"/>
        <v>0.1513089597770429</v>
      </c>
      <c r="L15" s="22">
        <f t="shared" si="3"/>
        <v>78711.507593787625</v>
      </c>
      <c r="M15" s="5">
        <f>scrimecost*Meta!O12</f>
        <v>5067.1500000000005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33676.413366016692</v>
      </c>
      <c r="D16" s="5">
        <f t="shared" si="5"/>
        <v>32700.287044251789</v>
      </c>
      <c r="E16" s="5">
        <f t="shared" si="6"/>
        <v>23200.287044251789</v>
      </c>
      <c r="F16" s="5">
        <f t="shared" si="7"/>
        <v>7876.6437199482089</v>
      </c>
      <c r="G16" s="5">
        <f t="shared" si="8"/>
        <v>24823.643324303579</v>
      </c>
      <c r="H16" s="22">
        <f t="shared" si="1"/>
        <v>14878.452646345364</v>
      </c>
      <c r="I16" s="5">
        <f t="shared" si="9"/>
        <v>38898.659527746291</v>
      </c>
      <c r="J16" s="25">
        <f t="shared" si="2"/>
        <v>0.15314171808422053</v>
      </c>
      <c r="L16" s="22">
        <f t="shared" si="3"/>
        <v>80679.295283632309</v>
      </c>
      <c r="M16" s="5">
        <f>scrimecost*Meta!O13</f>
        <v>4218.4749999999995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34518.323700167108</v>
      </c>
      <c r="D17" s="5">
        <f t="shared" si="5"/>
        <v>33496.734220358085</v>
      </c>
      <c r="E17" s="5">
        <f t="shared" si="6"/>
        <v>23996.734220358085</v>
      </c>
      <c r="F17" s="5">
        <f t="shared" si="7"/>
        <v>8136.6837229469147</v>
      </c>
      <c r="G17" s="5">
        <f t="shared" si="8"/>
        <v>25360.050497411168</v>
      </c>
      <c r="H17" s="22">
        <f t="shared" si="1"/>
        <v>15250.413962503997</v>
      </c>
      <c r="I17" s="5">
        <f t="shared" si="9"/>
        <v>39786.942105939946</v>
      </c>
      <c r="J17" s="25">
        <f t="shared" si="2"/>
        <v>0.15492977496927193</v>
      </c>
      <c r="L17" s="22">
        <f t="shared" si="3"/>
        <v>82696.277665723115</v>
      </c>
      <c r="M17" s="5">
        <f>scrimecost*Meta!O14</f>
        <v>4218.4749999999995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35381.281792671281</v>
      </c>
      <c r="D18" s="5">
        <f t="shared" si="5"/>
        <v>34313.092575867035</v>
      </c>
      <c r="E18" s="5">
        <f t="shared" si="6"/>
        <v>24813.092575867035</v>
      </c>
      <c r="F18" s="5">
        <f t="shared" si="7"/>
        <v>8403.2247260205877</v>
      </c>
      <c r="G18" s="5">
        <f t="shared" si="8"/>
        <v>25909.867849846447</v>
      </c>
      <c r="H18" s="22">
        <f t="shared" si="1"/>
        <v>15631.674311566598</v>
      </c>
      <c r="I18" s="5">
        <f t="shared" si="9"/>
        <v>40697.431748588446</v>
      </c>
      <c r="J18" s="25">
        <f t="shared" si="2"/>
        <v>0.15667422071078549</v>
      </c>
      <c r="L18" s="22">
        <f t="shared" si="3"/>
        <v>84763.684607366187</v>
      </c>
      <c r="M18" s="5">
        <f>scrimecost*Meta!O15</f>
        <v>4218.4749999999995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36265.813837488058</v>
      </c>
      <c r="D19" s="5">
        <f t="shared" si="5"/>
        <v>35149.859890263702</v>
      </c>
      <c r="E19" s="5">
        <f t="shared" si="6"/>
        <v>25649.859890263702</v>
      </c>
      <c r="F19" s="5">
        <f t="shared" si="7"/>
        <v>8676.4292541710984</v>
      </c>
      <c r="G19" s="5">
        <f t="shared" si="8"/>
        <v>26473.430636092606</v>
      </c>
      <c r="H19" s="22">
        <f t="shared" si="1"/>
        <v>16022.466169355761</v>
      </c>
      <c r="I19" s="5">
        <f t="shared" si="9"/>
        <v>41630.683632303153</v>
      </c>
      <c r="J19" s="25">
        <f t="shared" si="2"/>
        <v>0.15837611899518886</v>
      </c>
      <c r="L19" s="22">
        <f t="shared" si="3"/>
        <v>86882.776722550319</v>
      </c>
      <c r="M19" s="5">
        <f>scrimecost*Meta!O16</f>
        <v>4218.4749999999995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37172.459183425264</v>
      </c>
      <c r="D20" s="5">
        <f t="shared" si="5"/>
        <v>36007.546387520299</v>
      </c>
      <c r="E20" s="5">
        <f t="shared" si="6"/>
        <v>26507.546387520299</v>
      </c>
      <c r="F20" s="5">
        <f t="shared" si="7"/>
        <v>8956.4638955253777</v>
      </c>
      <c r="G20" s="5">
        <f t="shared" si="8"/>
        <v>27051.082491994923</v>
      </c>
      <c r="H20" s="22">
        <f t="shared" si="1"/>
        <v>16423.027823589655</v>
      </c>
      <c r="I20" s="5">
        <f t="shared" si="9"/>
        <v>42587.266813110735</v>
      </c>
      <c r="J20" s="25">
        <f t="shared" si="2"/>
        <v>0.16003650756533863</v>
      </c>
      <c r="L20" s="22">
        <f t="shared" si="3"/>
        <v>89054.8461406141</v>
      </c>
      <c r="M20" s="5">
        <f>scrimecost*Meta!O17</f>
        <v>4218.4749999999995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38101.770663010902</v>
      </c>
      <c r="D21" s="5">
        <f t="shared" si="5"/>
        <v>36886.675047208315</v>
      </c>
      <c r="E21" s="5">
        <f t="shared" si="6"/>
        <v>27386.675047208315</v>
      </c>
      <c r="F21" s="5">
        <f t="shared" si="7"/>
        <v>9243.4994029135141</v>
      </c>
      <c r="G21" s="5">
        <f t="shared" si="8"/>
        <v>27643.175644294803</v>
      </c>
      <c r="H21" s="22">
        <f t="shared" si="1"/>
        <v>16833.603519179396</v>
      </c>
      <c r="I21" s="5">
        <f t="shared" si="9"/>
        <v>43567.764573438515</v>
      </c>
      <c r="J21" s="25">
        <f t="shared" si="2"/>
        <v>0.16165639885328958</v>
      </c>
      <c r="L21" s="22">
        <f t="shared" si="3"/>
        <v>91281.217294129441</v>
      </c>
      <c r="M21" s="5">
        <f>scrimecost*Meta!O18</f>
        <v>3475.625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39054.314929586166</v>
      </c>
      <c r="D22" s="5">
        <f t="shared" si="5"/>
        <v>37787.781923388509</v>
      </c>
      <c r="E22" s="5">
        <f t="shared" si="6"/>
        <v>28287.781923388509</v>
      </c>
      <c r="F22" s="5">
        <f t="shared" si="7"/>
        <v>9537.7107979863486</v>
      </c>
      <c r="G22" s="5">
        <f t="shared" si="8"/>
        <v>28250.071125402159</v>
      </c>
      <c r="H22" s="22">
        <f t="shared" si="1"/>
        <v>17254.443607158879</v>
      </c>
      <c r="I22" s="5">
        <f t="shared" si="9"/>
        <v>44572.774777774459</v>
      </c>
      <c r="J22" s="25">
        <f t="shared" si="2"/>
        <v>0.16323678059763191</v>
      </c>
      <c r="L22" s="22">
        <f t="shared" si="3"/>
        <v>93563.247726482674</v>
      </c>
      <c r="M22" s="5">
        <f>scrimecost*Meta!O19</f>
        <v>3475.625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40030.672802825822</v>
      </c>
      <c r="D23" s="5">
        <f t="shared" si="5"/>
        <v>38711.416471473225</v>
      </c>
      <c r="E23" s="5">
        <f t="shared" si="6"/>
        <v>29211.416471473225</v>
      </c>
      <c r="F23" s="5">
        <f t="shared" si="7"/>
        <v>9839.2774779360079</v>
      </c>
      <c r="G23" s="5">
        <f t="shared" si="8"/>
        <v>28872.138993537217</v>
      </c>
      <c r="H23" s="22">
        <f t="shared" si="1"/>
        <v>17685.804697337851</v>
      </c>
      <c r="I23" s="5">
        <f t="shared" si="9"/>
        <v>45602.910237218821</v>
      </c>
      <c r="J23" s="25">
        <f t="shared" si="2"/>
        <v>0.16477861644577083</v>
      </c>
      <c r="L23" s="22">
        <f t="shared" si="3"/>
        <v>95902.328919644744</v>
      </c>
      <c r="M23" s="5">
        <f>scrimecost*Meta!O20</f>
        <v>3475.625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41031.439622896469</v>
      </c>
      <c r="D24" s="5">
        <f t="shared" si="5"/>
        <v>39658.141883260061</v>
      </c>
      <c r="E24" s="5">
        <f t="shared" si="6"/>
        <v>30158.141883260061</v>
      </c>
      <c r="F24" s="5">
        <f t="shared" si="7"/>
        <v>10148.383324884409</v>
      </c>
      <c r="G24" s="5">
        <f t="shared" si="8"/>
        <v>29509.758558375652</v>
      </c>
      <c r="H24" s="22">
        <f t="shared" si="1"/>
        <v>18127.949814771298</v>
      </c>
      <c r="I24" s="5">
        <f t="shared" si="9"/>
        <v>46658.799083149301</v>
      </c>
      <c r="J24" s="25">
        <f t="shared" si="2"/>
        <v>0.16628284654151612</v>
      </c>
      <c r="L24" s="22">
        <f t="shared" si="3"/>
        <v>98299.887142635867</v>
      </c>
      <c r="M24" s="5">
        <f>scrimecost*Meta!O21</f>
        <v>3475.625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42057.225613468872</v>
      </c>
      <c r="D25" s="5">
        <f t="shared" si="5"/>
        <v>40628.535430341552</v>
      </c>
      <c r="E25" s="5">
        <f t="shared" si="6"/>
        <v>31128.535430341552</v>
      </c>
      <c r="F25" s="5">
        <f t="shared" si="7"/>
        <v>10465.216818006516</v>
      </c>
      <c r="G25" s="5">
        <f t="shared" si="8"/>
        <v>30163.318612335035</v>
      </c>
      <c r="H25" s="22">
        <f t="shared" si="1"/>
        <v>18581.148560140577</v>
      </c>
      <c r="I25" s="5">
        <f t="shared" si="9"/>
        <v>47741.08515022802</v>
      </c>
      <c r="J25" s="25">
        <f t="shared" si="2"/>
        <v>0.16775038809834075</v>
      </c>
      <c r="L25" s="22">
        <f t="shared" si="3"/>
        <v>100757.38432120174</v>
      </c>
      <c r="M25" s="5">
        <f>scrimecost*Meta!O22</f>
        <v>3475.625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43108.656253805588</v>
      </c>
      <c r="D26" s="5">
        <f t="shared" si="5"/>
        <v>41623.188816100082</v>
      </c>
      <c r="E26" s="5">
        <f t="shared" si="6"/>
        <v>32123.188816100082</v>
      </c>
      <c r="F26" s="5">
        <f t="shared" si="7"/>
        <v>10789.971148456676</v>
      </c>
      <c r="G26" s="5">
        <f t="shared" si="8"/>
        <v>30833.217667643406</v>
      </c>
      <c r="H26" s="22">
        <f t="shared" si="1"/>
        <v>19045.677274144091</v>
      </c>
      <c r="I26" s="5">
        <f t="shared" si="9"/>
        <v>48850.428368983718</v>
      </c>
      <c r="J26" s="25">
        <f t="shared" si="2"/>
        <v>0.16918213595865744</v>
      </c>
      <c r="L26" s="22">
        <f t="shared" si="3"/>
        <v>103276.31892923177</v>
      </c>
      <c r="M26" s="5">
        <f>scrimecost*Meta!O23</f>
        <v>2626.95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44186.37266015073</v>
      </c>
      <c r="D27" s="5">
        <f t="shared" si="5"/>
        <v>42642.708536502592</v>
      </c>
      <c r="E27" s="5">
        <f t="shared" si="6"/>
        <v>33142.708536502592</v>
      </c>
      <c r="F27" s="5">
        <f t="shared" si="7"/>
        <v>11122.844337168097</v>
      </c>
      <c r="G27" s="5">
        <f t="shared" si="8"/>
        <v>31519.864199334494</v>
      </c>
      <c r="H27" s="22">
        <f t="shared" si="1"/>
        <v>19521.819205997694</v>
      </c>
      <c r="I27" s="5">
        <f t="shared" si="9"/>
        <v>49987.505168208314</v>
      </c>
      <c r="J27" s="25">
        <f t="shared" si="2"/>
        <v>0.17057896313945434</v>
      </c>
      <c r="L27" s="22">
        <f t="shared" si="3"/>
        <v>105858.22690246256</v>
      </c>
      <c r="M27" s="5">
        <f>scrimecost*Meta!O24</f>
        <v>2626.95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45291.0319766545</v>
      </c>
      <c r="D28" s="5">
        <f t="shared" si="5"/>
        <v>43687.716249915153</v>
      </c>
      <c r="E28" s="5">
        <f t="shared" si="6"/>
        <v>34187.716249915153</v>
      </c>
      <c r="F28" s="5">
        <f t="shared" si="7"/>
        <v>11464.039355597297</v>
      </c>
      <c r="G28" s="5">
        <f t="shared" si="8"/>
        <v>32223.676894317854</v>
      </c>
      <c r="H28" s="22">
        <f t="shared" si="1"/>
        <v>20009.864686147637</v>
      </c>
      <c r="I28" s="5">
        <f t="shared" si="9"/>
        <v>51153.008887413518</v>
      </c>
      <c r="J28" s="25">
        <f t="shared" si="2"/>
        <v>0.17194172136462194</v>
      </c>
      <c r="L28" s="22">
        <f t="shared" si="3"/>
        <v>108504.68257502413</v>
      </c>
      <c r="M28" s="5">
        <f>scrimecost*Meta!O25</f>
        <v>2626.95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46423.307776070855</v>
      </c>
      <c r="D29" s="5">
        <f t="shared" si="5"/>
        <v>44758.849156163029</v>
      </c>
      <c r="E29" s="5">
        <f t="shared" si="6"/>
        <v>35258.849156163029</v>
      </c>
      <c r="F29" s="5">
        <f t="shared" si="7"/>
        <v>11889.649165103532</v>
      </c>
      <c r="G29" s="5">
        <f t="shared" si="8"/>
        <v>32869.199991059497</v>
      </c>
      <c r="H29" s="22">
        <f t="shared" si="1"/>
        <v>20510.111303301324</v>
      </c>
      <c r="I29" s="5">
        <f t="shared" si="9"/>
        <v>52271.765283982546</v>
      </c>
      <c r="J29" s="25">
        <f t="shared" si="2"/>
        <v>0.17446969541805596</v>
      </c>
      <c r="L29" s="22">
        <f t="shared" si="3"/>
        <v>111217.29963939973</v>
      </c>
      <c r="M29" s="5">
        <f>scrimecost*Meta!O26</f>
        <v>2626.95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47583.890470472623</v>
      </c>
      <c r="D30" s="5">
        <f t="shared" si="5"/>
        <v>45856.7603850671</v>
      </c>
      <c r="E30" s="5">
        <f t="shared" si="6"/>
        <v>36356.7603850671</v>
      </c>
      <c r="F30" s="5">
        <f t="shared" si="7"/>
        <v>12357.908304231118</v>
      </c>
      <c r="G30" s="5">
        <f t="shared" si="8"/>
        <v>33498.852080835983</v>
      </c>
      <c r="H30" s="22">
        <f t="shared" si="1"/>
        <v>21022.864085883855</v>
      </c>
      <c r="I30" s="5">
        <f t="shared" si="9"/>
        <v>53386.481506082113</v>
      </c>
      <c r="J30" s="25">
        <f t="shared" si="2"/>
        <v>0.17742920267756185</v>
      </c>
      <c r="L30" s="22">
        <f t="shared" si="3"/>
        <v>113997.73213038471</v>
      </c>
      <c r="M30" s="5">
        <f>scrimecost*Meta!O27</f>
        <v>2626.95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48773.487732234433</v>
      </c>
      <c r="D31" s="5">
        <f t="shared" si="5"/>
        <v>46982.119394693771</v>
      </c>
      <c r="E31" s="5">
        <f t="shared" si="6"/>
        <v>37482.119394693771</v>
      </c>
      <c r="F31" s="5">
        <f t="shared" si="7"/>
        <v>12837.873921836892</v>
      </c>
      <c r="G31" s="5">
        <f t="shared" si="8"/>
        <v>34144.245472856877</v>
      </c>
      <c r="H31" s="22">
        <f t="shared" si="1"/>
        <v>21548.43568803095</v>
      </c>
      <c r="I31" s="5">
        <f t="shared" si="9"/>
        <v>54529.06563373415</v>
      </c>
      <c r="J31" s="25">
        <f t="shared" si="2"/>
        <v>0.18031652683317734</v>
      </c>
      <c r="L31" s="22">
        <f t="shared" si="3"/>
        <v>116847.67543364431</v>
      </c>
      <c r="M31" s="5">
        <f>scrimecost*Meta!O28</f>
        <v>2346.8249999999998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49992.824925540299</v>
      </c>
      <c r="D32" s="5">
        <f t="shared" si="5"/>
        <v>48135.61237956112</v>
      </c>
      <c r="E32" s="5">
        <f t="shared" si="6"/>
        <v>38635.61237956112</v>
      </c>
      <c r="F32" s="5">
        <f t="shared" si="7"/>
        <v>13329.838679882818</v>
      </c>
      <c r="G32" s="5">
        <f t="shared" si="8"/>
        <v>34805.773699678306</v>
      </c>
      <c r="H32" s="22">
        <f t="shared" si="1"/>
        <v>22087.146580231722</v>
      </c>
      <c r="I32" s="5">
        <f t="shared" si="9"/>
        <v>55700.214364577514</v>
      </c>
      <c r="J32" s="25">
        <f t="shared" si="2"/>
        <v>0.18313342844841202</v>
      </c>
      <c r="L32" s="22">
        <f t="shared" si="3"/>
        <v>119768.86731948542</v>
      </c>
      <c r="M32" s="5">
        <f>scrimecost*Meta!O29</f>
        <v>2346.8249999999998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51242.645548678796</v>
      </c>
      <c r="D33" s="5">
        <f t="shared" si="5"/>
        <v>49317.942689050142</v>
      </c>
      <c r="E33" s="5">
        <f t="shared" si="6"/>
        <v>39817.942689050142</v>
      </c>
      <c r="F33" s="5">
        <f t="shared" si="7"/>
        <v>13834.102556879885</v>
      </c>
      <c r="G33" s="5">
        <f t="shared" si="8"/>
        <v>35483.840132170255</v>
      </c>
      <c r="H33" s="22">
        <f t="shared" si="1"/>
        <v>22639.325244737513</v>
      </c>
      <c r="I33" s="5">
        <f t="shared" si="9"/>
        <v>56900.641813691938</v>
      </c>
      <c r="J33" s="25">
        <f t="shared" si="2"/>
        <v>0.18588162514620185</v>
      </c>
      <c r="L33" s="22">
        <f t="shared" si="3"/>
        <v>122763.08900247255</v>
      </c>
      <c r="M33" s="5">
        <f>scrimecost*Meta!O30</f>
        <v>2346.8249999999998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52523.711687395778</v>
      </c>
      <c r="D34" s="5">
        <f t="shared" si="5"/>
        <v>50529.831256276404</v>
      </c>
      <c r="E34" s="5">
        <f t="shared" si="6"/>
        <v>41029.831256276404</v>
      </c>
      <c r="F34" s="5">
        <f t="shared" si="7"/>
        <v>14350.973030801888</v>
      </c>
      <c r="G34" s="5">
        <f t="shared" si="8"/>
        <v>36178.858225474512</v>
      </c>
      <c r="H34" s="22">
        <f t="shared" si="1"/>
        <v>23205.308375855955</v>
      </c>
      <c r="I34" s="5">
        <f t="shared" si="9"/>
        <v>58131.079949034247</v>
      </c>
      <c r="J34" s="25">
        <f t="shared" si="2"/>
        <v>0.18856279265624082</v>
      </c>
      <c r="L34" s="22">
        <f t="shared" si="3"/>
        <v>125832.16622753437</v>
      </c>
      <c r="M34" s="5">
        <f>scrimecost*Meta!O31</f>
        <v>2346.8249999999998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53836.804479580656</v>
      </c>
      <c r="D35" s="5">
        <f t="shared" si="5"/>
        <v>51772.017037683298</v>
      </c>
      <c r="E35" s="5">
        <f t="shared" si="6"/>
        <v>42272.017037683298</v>
      </c>
      <c r="F35" s="5">
        <f t="shared" si="7"/>
        <v>14880.765266571925</v>
      </c>
      <c r="G35" s="5">
        <f t="shared" si="8"/>
        <v>36891.251771111376</v>
      </c>
      <c r="H35" s="22">
        <f t="shared" si="1"/>
        <v>23785.441085252347</v>
      </c>
      <c r="I35" s="5">
        <f t="shared" si="9"/>
        <v>59392.27903776009</v>
      </c>
      <c r="J35" s="25">
        <f t="shared" si="2"/>
        <v>0.19117856583676654</v>
      </c>
      <c r="L35" s="22">
        <f t="shared" si="3"/>
        <v>128977.9703832227</v>
      </c>
      <c r="M35" s="5">
        <f>scrimecost*Meta!O32</f>
        <v>2346.8249999999998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55182.724591570186</v>
      </c>
      <c r="D36" s="5">
        <f t="shared" si="5"/>
        <v>53045.257463625392</v>
      </c>
      <c r="E36" s="5">
        <f t="shared" si="6"/>
        <v>43545.257463625392</v>
      </c>
      <c r="F36" s="5">
        <f t="shared" si="7"/>
        <v>15423.802308236231</v>
      </c>
      <c r="G36" s="5">
        <f t="shared" si="8"/>
        <v>37621.455155389165</v>
      </c>
      <c r="H36" s="22">
        <f t="shared" si="1"/>
        <v>24380.077112383664</v>
      </c>
      <c r="I36" s="5">
        <f t="shared" si="9"/>
        <v>60685.008103704109</v>
      </c>
      <c r="J36" s="25">
        <f t="shared" si="2"/>
        <v>0.19373053967142589</v>
      </c>
      <c r="L36" s="22">
        <f t="shared" si="3"/>
        <v>132202.41964280332</v>
      </c>
      <c r="M36" s="5">
        <f>scrimecost*Meta!O33</f>
        <v>1989.925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56562.292706359425</v>
      </c>
      <c r="D37" s="5">
        <f t="shared" ref="D37:D56" si="12">IF(A37&lt;startage,1,0)*(C37*(1-initialunempprob))+IF(A37=startage,1,0)*(C37*(1-unempprob))+IF(A37&gt;startage,1,0)*(C37*(1-unempprob)+unempprob*300*52)</f>
        <v>54350.328900216016</v>
      </c>
      <c r="E37" s="5">
        <f t="shared" si="6"/>
        <v>44850.328900216016</v>
      </c>
      <c r="F37" s="5">
        <f t="shared" si="7"/>
        <v>15980.41527594213</v>
      </c>
      <c r="G37" s="5">
        <f t="shared" si="8"/>
        <v>38369.91362427389</v>
      </c>
      <c r="H37" s="22">
        <f t="shared" ref="H37:H56" si="13">benefits*B37/expnorm</f>
        <v>24989.57904019325</v>
      </c>
      <c r="I37" s="5">
        <f t="shared" ref="I37:I56" si="14">G37+IF(A37&lt;startage,1,0)*(H37*(1-initialunempprob))+IF(A37&gt;=startage,1,0)*(H37*(1-unempprob))</f>
        <v>62010.055396296702</v>
      </c>
      <c r="J37" s="25">
        <f t="shared" ref="J37:J56" si="15">(F37-(IF(A37&gt;startage,1,0)*(unempprob*300*52)))/(IF(A37&lt;startage,1,0)*((C37+H37)*(1-initialunempprob))+IF(A37&gt;=startage,1,0)*((C37+H37)*(1-unempprob)))</f>
        <v>0.19622027024182517</v>
      </c>
      <c r="L37" s="22">
        <f t="shared" ref="L37:L56" si="16">(sincome+sbenefits)*(1-sunemp)*B37/expnorm</f>
        <v>135507.48013387335</v>
      </c>
      <c r="M37" s="5">
        <f>scrimecost*Meta!O34</f>
        <v>1989.925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57976.350024018408</v>
      </c>
      <c r="D38" s="5">
        <f t="shared" si="12"/>
        <v>55688.027122721411</v>
      </c>
      <c r="E38" s="5">
        <f t="shared" si="6"/>
        <v>46188.027122721411</v>
      </c>
      <c r="F38" s="5">
        <f t="shared" si="7"/>
        <v>16550.943567840681</v>
      </c>
      <c r="G38" s="5">
        <f t="shared" si="8"/>
        <v>39137.08355488073</v>
      </c>
      <c r="H38" s="22">
        <f t="shared" si="13"/>
        <v>25614.318516198076</v>
      </c>
      <c r="I38" s="5">
        <f t="shared" si="14"/>
        <v>63368.228871204105</v>
      </c>
      <c r="J38" s="25">
        <f t="shared" si="15"/>
        <v>0.19864927567636106</v>
      </c>
      <c r="L38" s="22">
        <f t="shared" si="16"/>
        <v>138895.16713722018</v>
      </c>
      <c r="M38" s="5">
        <f>scrimecost*Meta!O35</f>
        <v>1989.925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59425.758774618866</v>
      </c>
      <c r="D39" s="5">
        <f t="shared" si="12"/>
        <v>57059.167800789444</v>
      </c>
      <c r="E39" s="5">
        <f t="shared" si="6"/>
        <v>47559.167800789444</v>
      </c>
      <c r="F39" s="5">
        <f t="shared" si="7"/>
        <v>17135.735067036698</v>
      </c>
      <c r="G39" s="5">
        <f t="shared" si="8"/>
        <v>39923.43273375275</v>
      </c>
      <c r="H39" s="22">
        <f t="shared" si="13"/>
        <v>26254.676479103029</v>
      </c>
      <c r="I39" s="5">
        <f t="shared" si="14"/>
        <v>64760.356682984217</v>
      </c>
      <c r="J39" s="25">
        <f t="shared" si="15"/>
        <v>0.20101903707590832</v>
      </c>
      <c r="L39" s="22">
        <f t="shared" si="16"/>
        <v>142367.54631565069</v>
      </c>
      <c r="M39" s="5">
        <f>scrimecost*Meta!O36</f>
        <v>1989.925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60911.402743984334</v>
      </c>
      <c r="D40" s="5">
        <f t="shared" si="12"/>
        <v>58464.586995809179</v>
      </c>
      <c r="E40" s="5">
        <f t="shared" si="6"/>
        <v>48964.586995809179</v>
      </c>
      <c r="F40" s="5">
        <f t="shared" si="7"/>
        <v>17735.146353712615</v>
      </c>
      <c r="G40" s="5">
        <f t="shared" si="8"/>
        <v>40729.440642096568</v>
      </c>
      <c r="H40" s="22">
        <f t="shared" si="13"/>
        <v>26911.043391080602</v>
      </c>
      <c r="I40" s="5">
        <f t="shared" si="14"/>
        <v>66187.287690058816</v>
      </c>
      <c r="J40" s="25">
        <f t="shared" si="15"/>
        <v>0.20333099941693003</v>
      </c>
      <c r="L40" s="22">
        <f t="shared" si="16"/>
        <v>145926.73497354193</v>
      </c>
      <c r="M40" s="5">
        <f>scrimecost*Meta!O37</f>
        <v>1989.925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62434.187812583943</v>
      </c>
      <c r="D41" s="5">
        <f t="shared" si="12"/>
        <v>59905.141670704412</v>
      </c>
      <c r="E41" s="5">
        <f t="shared" si="6"/>
        <v>50405.141670704412</v>
      </c>
      <c r="F41" s="5">
        <f t="shared" si="7"/>
        <v>18349.542922555433</v>
      </c>
      <c r="G41" s="5">
        <f t="shared" si="8"/>
        <v>41555.598748148979</v>
      </c>
      <c r="H41" s="22">
        <f t="shared" si="13"/>
        <v>27583.819475857621</v>
      </c>
      <c r="I41" s="5">
        <f t="shared" si="14"/>
        <v>67649.891972310288</v>
      </c>
      <c r="J41" s="25">
        <f t="shared" si="15"/>
        <v>0.20558657243256098</v>
      </c>
      <c r="L41" s="22">
        <f t="shared" si="16"/>
        <v>149574.90334788052</v>
      </c>
      <c r="M41" s="5">
        <f>scrimecost*Meta!O38</f>
        <v>1440.05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63995.042507898535</v>
      </c>
      <c r="D42" s="5">
        <f t="shared" si="12"/>
        <v>61381.710212472011</v>
      </c>
      <c r="E42" s="5">
        <f t="shared" si="6"/>
        <v>51881.710212472011</v>
      </c>
      <c r="F42" s="5">
        <f t="shared" si="7"/>
        <v>18979.299405619313</v>
      </c>
      <c r="G42" s="5">
        <f t="shared" si="8"/>
        <v>42402.410806852698</v>
      </c>
      <c r="H42" s="22">
        <f t="shared" si="13"/>
        <v>28273.414962754057</v>
      </c>
      <c r="I42" s="5">
        <f t="shared" si="14"/>
        <v>69149.061361618034</v>
      </c>
      <c r="J42" s="25">
        <f t="shared" si="15"/>
        <v>0.20778713147220088</v>
      </c>
      <c r="L42" s="22">
        <f t="shared" si="16"/>
        <v>153314.27593157749</v>
      </c>
      <c r="M42" s="5">
        <f>scrimecost*Meta!O39</f>
        <v>1440.05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65594.918570595997</v>
      </c>
      <c r="D43" s="5">
        <f t="shared" si="12"/>
        <v>62895.192967783812</v>
      </c>
      <c r="E43" s="5">
        <f t="shared" si="6"/>
        <v>53395.192967783812</v>
      </c>
      <c r="F43" s="5">
        <f t="shared" si="7"/>
        <v>19624.799800759796</v>
      </c>
      <c r="G43" s="5">
        <f t="shared" si="8"/>
        <v>43270.393167024013</v>
      </c>
      <c r="H43" s="22">
        <f t="shared" si="13"/>
        <v>28980.250336822901</v>
      </c>
      <c r="I43" s="5">
        <f t="shared" si="14"/>
        <v>70685.709985658468</v>
      </c>
      <c r="J43" s="25">
        <f t="shared" si="15"/>
        <v>0.20993401834014225</v>
      </c>
      <c r="L43" s="22">
        <f t="shared" si="16"/>
        <v>157147.13282986687</v>
      </c>
      <c r="M43" s="5">
        <f>scrimecost*Meta!O40</f>
        <v>1440.05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67234.791534860895</v>
      </c>
      <c r="D44" s="5">
        <f t="shared" si="12"/>
        <v>64446.512791978406</v>
      </c>
      <c r="E44" s="5">
        <f t="shared" si="6"/>
        <v>54946.512791978406</v>
      </c>
      <c r="F44" s="5">
        <f t="shared" si="7"/>
        <v>20286.43770577879</v>
      </c>
      <c r="G44" s="5">
        <f t="shared" si="8"/>
        <v>44160.07508619962</v>
      </c>
      <c r="H44" s="22">
        <f t="shared" si="13"/>
        <v>29704.756595243474</v>
      </c>
      <c r="I44" s="5">
        <f t="shared" si="14"/>
        <v>72260.774825299944</v>
      </c>
      <c r="J44" s="25">
        <f t="shared" si="15"/>
        <v>0.21202854211374361</v>
      </c>
      <c r="L44" s="22">
        <f t="shared" si="16"/>
        <v>161075.81115061356</v>
      </c>
      <c r="M44" s="5">
        <f>scrimecost*Meta!O41</f>
        <v>1440.05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68915.661323232402</v>
      </c>
      <c r="D45" s="5">
        <f t="shared" si="12"/>
        <v>66036.615611777845</v>
      </c>
      <c r="E45" s="5">
        <f t="shared" si="6"/>
        <v>56536.615611777845</v>
      </c>
      <c r="F45" s="5">
        <f t="shared" si="7"/>
        <v>20964.616558423251</v>
      </c>
      <c r="G45" s="5">
        <f t="shared" si="8"/>
        <v>45071.999053354593</v>
      </c>
      <c r="H45" s="22">
        <f t="shared" si="13"/>
        <v>30447.375510124559</v>
      </c>
      <c r="I45" s="5">
        <f t="shared" si="14"/>
        <v>73875.216285932431</v>
      </c>
      <c r="J45" s="25">
        <f t="shared" si="15"/>
        <v>0.21407197994164731</v>
      </c>
      <c r="L45" s="22">
        <f t="shared" si="16"/>
        <v>165102.70642937889</v>
      </c>
      <c r="M45" s="5">
        <f>scrimecost*Meta!O42</f>
        <v>1440.05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70638.55285631321</v>
      </c>
      <c r="D46" s="5">
        <f t="shared" si="12"/>
        <v>67666.471002072285</v>
      </c>
      <c r="E46" s="5">
        <f t="shared" si="6"/>
        <v>58166.471002072285</v>
      </c>
      <c r="F46" s="5">
        <f t="shared" si="7"/>
        <v>21659.749882383829</v>
      </c>
      <c r="G46" s="5">
        <f t="shared" si="8"/>
        <v>46006.72111968846</v>
      </c>
      <c r="H46" s="22">
        <f t="shared" si="13"/>
        <v>31208.559897877672</v>
      </c>
      <c r="I46" s="5">
        <f t="shared" si="14"/>
        <v>75530.018783080741</v>
      </c>
      <c r="J46" s="25">
        <f t="shared" si="15"/>
        <v>0.216065577822529</v>
      </c>
      <c r="L46" s="22">
        <f t="shared" si="16"/>
        <v>169230.27409011338</v>
      </c>
      <c r="M46" s="5">
        <f>scrimecost*Meta!O43</f>
        <v>861.125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72404.516677721054</v>
      </c>
      <c r="D47" s="5">
        <f t="shared" si="12"/>
        <v>69337.072777124107</v>
      </c>
      <c r="E47" s="5">
        <f t="shared" si="6"/>
        <v>59837.072777124107</v>
      </c>
      <c r="F47" s="5">
        <f t="shared" si="7"/>
        <v>22372.261539443432</v>
      </c>
      <c r="G47" s="5">
        <f t="shared" si="8"/>
        <v>46964.811237680675</v>
      </c>
      <c r="H47" s="22">
        <f t="shared" si="13"/>
        <v>31988.773895324612</v>
      </c>
      <c r="I47" s="5">
        <f t="shared" si="14"/>
        <v>77226.191342657752</v>
      </c>
      <c r="J47" s="25">
        <f t="shared" si="15"/>
        <v>0.21801055136485267</v>
      </c>
      <c r="L47" s="22">
        <f t="shared" si="16"/>
        <v>173461.0309423662</v>
      </c>
      <c r="M47" s="5">
        <f>scrimecost*Meta!O44</f>
        <v>861.125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74214.629594664075</v>
      </c>
      <c r="D48" s="5">
        <f t="shared" si="12"/>
        <v>71049.439596552213</v>
      </c>
      <c r="E48" s="5">
        <f t="shared" si="6"/>
        <v>61549.439596552213</v>
      </c>
      <c r="F48" s="5">
        <f t="shared" si="7"/>
        <v>23102.58598792952</v>
      </c>
      <c r="G48" s="5">
        <f t="shared" si="8"/>
        <v>47946.853608622696</v>
      </c>
      <c r="H48" s="22">
        <f t="shared" si="13"/>
        <v>32788.493242707729</v>
      </c>
      <c r="I48" s="5">
        <f t="shared" si="14"/>
        <v>78964.768216224213</v>
      </c>
      <c r="J48" s="25">
        <f t="shared" si="15"/>
        <v>0.21990808652809529</v>
      </c>
      <c r="L48" s="22">
        <f t="shared" si="16"/>
        <v>177797.55671592534</v>
      </c>
      <c r="M48" s="5">
        <f>scrimecost*Meta!O45</f>
        <v>861.125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76069.995334530657</v>
      </c>
      <c r="D49" s="5">
        <f t="shared" si="12"/>
        <v>72804.615586465996</v>
      </c>
      <c r="E49" s="5">
        <f t="shared" si="6"/>
        <v>63304.615586465996</v>
      </c>
      <c r="F49" s="5">
        <f t="shared" si="7"/>
        <v>23851.168547627745</v>
      </c>
      <c r="G49" s="5">
        <f t="shared" si="8"/>
        <v>48953.447038838247</v>
      </c>
      <c r="H49" s="22">
        <f t="shared" si="13"/>
        <v>33608.20557377542</v>
      </c>
      <c r="I49" s="5">
        <f t="shared" si="14"/>
        <v>80746.809511629792</v>
      </c>
      <c r="J49" s="25">
        <f t="shared" si="15"/>
        <v>0.22175934034589281</v>
      </c>
      <c r="L49" s="22">
        <f t="shared" si="16"/>
        <v>182242.49563382345</v>
      </c>
      <c r="M49" s="5">
        <f>scrimecost*Meta!O46</f>
        <v>861.125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77971.745217893927</v>
      </c>
      <c r="D50" s="5">
        <f t="shared" si="12"/>
        <v>74603.670976127643</v>
      </c>
      <c r="E50" s="5">
        <f t="shared" si="6"/>
        <v>65103.670976127643</v>
      </c>
      <c r="F50" s="5">
        <f t="shared" si="7"/>
        <v>24618.465671318441</v>
      </c>
      <c r="G50" s="5">
        <f t="shared" si="8"/>
        <v>49985.205304809206</v>
      </c>
      <c r="H50" s="22">
        <f t="shared" si="13"/>
        <v>34448.410713119803</v>
      </c>
      <c r="I50" s="5">
        <f t="shared" si="14"/>
        <v>82573.401839420534</v>
      </c>
      <c r="J50" s="25">
        <f t="shared" si="15"/>
        <v>0.22356544163154907</v>
      </c>
      <c r="L50" s="22">
        <f t="shared" si="16"/>
        <v>186798.55802466907</v>
      </c>
      <c r="M50" s="5">
        <f>scrimecost*Meta!O47</f>
        <v>861.125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79921.038848341253</v>
      </c>
      <c r="D51" s="5">
        <f t="shared" si="12"/>
        <v>76447.702750530822</v>
      </c>
      <c r="E51" s="5">
        <f t="shared" si="6"/>
        <v>66947.702750530822</v>
      </c>
      <c r="F51" s="5">
        <f t="shared" si="7"/>
        <v>25404.945223101393</v>
      </c>
      <c r="G51" s="5">
        <f t="shared" si="8"/>
        <v>51042.757527429429</v>
      </c>
      <c r="H51" s="22">
        <f t="shared" si="13"/>
        <v>35309.620980947788</v>
      </c>
      <c r="I51" s="5">
        <f t="shared" si="14"/>
        <v>84445.658975406026</v>
      </c>
      <c r="J51" s="25">
        <f t="shared" si="15"/>
        <v>0.22532749166633559</v>
      </c>
      <c r="L51" s="22">
        <f t="shared" si="16"/>
        <v>191468.52197528572</v>
      </c>
      <c r="M51" s="5">
        <f>scrimecost*Meta!O48</f>
        <v>473.1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81919.064819549807</v>
      </c>
      <c r="D52" s="5">
        <f t="shared" si="12"/>
        <v>78337.835319294114</v>
      </c>
      <c r="E52" s="5">
        <f t="shared" si="6"/>
        <v>68837.835319294114</v>
      </c>
      <c r="F52" s="5">
        <f t="shared" si="7"/>
        <v>26211.086763678941</v>
      </c>
      <c r="G52" s="5">
        <f t="shared" si="8"/>
        <v>52126.748555615173</v>
      </c>
      <c r="H52" s="22">
        <f t="shared" si="13"/>
        <v>36192.36150547149</v>
      </c>
      <c r="I52" s="5">
        <f t="shared" si="14"/>
        <v>86364.722539791197</v>
      </c>
      <c r="J52" s="25">
        <f t="shared" si="15"/>
        <v>0.22704656487100547</v>
      </c>
      <c r="L52" s="22">
        <f t="shared" si="16"/>
        <v>196255.2350246679</v>
      </c>
      <c r="M52" s="5">
        <f>scrimecost*Meta!O49</f>
        <v>473.1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83967.041440038534</v>
      </c>
      <c r="D53" s="5">
        <f t="shared" si="12"/>
        <v>80275.221202276443</v>
      </c>
      <c r="E53" s="5">
        <f t="shared" si="6"/>
        <v>70775.221202276443</v>
      </c>
      <c r="F53" s="5">
        <f t="shared" si="7"/>
        <v>27037.381842770905</v>
      </c>
      <c r="G53" s="5">
        <f t="shared" si="8"/>
        <v>53237.839359505539</v>
      </c>
      <c r="H53" s="22">
        <f t="shared" si="13"/>
        <v>37097.170543108281</v>
      </c>
      <c r="I53" s="5">
        <f t="shared" si="14"/>
        <v>88331.762693285971</v>
      </c>
      <c r="J53" s="25">
        <f t="shared" si="15"/>
        <v>0.22872370946092718</v>
      </c>
      <c r="L53" s="22">
        <f t="shared" si="16"/>
        <v>201161.61590028458</v>
      </c>
      <c r="M53" s="5">
        <f>scrimecost*Meta!O50</f>
        <v>473.1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86066.217476039499</v>
      </c>
      <c r="D54" s="5">
        <f t="shared" si="12"/>
        <v>82261.041732333353</v>
      </c>
      <c r="E54" s="5">
        <f t="shared" si="6"/>
        <v>72761.041732333353</v>
      </c>
      <c r="F54" s="5">
        <f t="shared" si="7"/>
        <v>27884.334298840175</v>
      </c>
      <c r="G54" s="5">
        <f t="shared" si="8"/>
        <v>54376.707433493182</v>
      </c>
      <c r="H54" s="22">
        <f t="shared" si="13"/>
        <v>38024.599806685983</v>
      </c>
      <c r="I54" s="5">
        <f t="shared" si="14"/>
        <v>90347.978850618121</v>
      </c>
      <c r="J54" s="25">
        <f t="shared" si="15"/>
        <v>0.23035994808524107</v>
      </c>
      <c r="L54" s="22">
        <f t="shared" si="16"/>
        <v>206190.65629779166</v>
      </c>
      <c r="M54" s="5">
        <f>scrimecost*Meta!O51</f>
        <v>473.1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88217.872912940496</v>
      </c>
      <c r="D55" s="5">
        <f t="shared" si="12"/>
        <v>84296.507775641701</v>
      </c>
      <c r="E55" s="5">
        <f t="shared" si="6"/>
        <v>74796.507775641701</v>
      </c>
      <c r="F55" s="5">
        <f t="shared" si="7"/>
        <v>28752.460566311187</v>
      </c>
      <c r="G55" s="5">
        <f t="shared" si="8"/>
        <v>55544.047209330514</v>
      </c>
      <c r="H55" s="22">
        <f t="shared" si="13"/>
        <v>38975.21480185313</v>
      </c>
      <c r="I55" s="5">
        <f t="shared" si="14"/>
        <v>92414.60041188357</v>
      </c>
      <c r="J55" s="25">
        <f t="shared" si="15"/>
        <v>0.23195627845042543</v>
      </c>
      <c r="L55" s="22">
        <f t="shared" si="16"/>
        <v>211345.42270523647</v>
      </c>
      <c r="M55" s="5">
        <f>scrimecost*Meta!O52</f>
        <v>473.1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90423.319735764002</v>
      </c>
      <c r="D56" s="5">
        <f t="shared" si="12"/>
        <v>86382.860470032741</v>
      </c>
      <c r="E56" s="5">
        <f t="shared" si="6"/>
        <v>76882.860470032741</v>
      </c>
      <c r="F56" s="5">
        <f t="shared" si="7"/>
        <v>29642.289990468966</v>
      </c>
      <c r="G56" s="5">
        <f t="shared" si="8"/>
        <v>56740.570479563772</v>
      </c>
      <c r="H56" s="22">
        <f t="shared" si="13"/>
        <v>39949.595171899455</v>
      </c>
      <c r="I56" s="5">
        <f t="shared" si="14"/>
        <v>94532.887512180663</v>
      </c>
      <c r="J56" s="25">
        <f t="shared" si="15"/>
        <v>0.23351367392865405</v>
      </c>
      <c r="L56" s="22">
        <f t="shared" si="16"/>
        <v>216629.05827286741</v>
      </c>
      <c r="M56" s="5">
        <f>scrimecost*Meta!O53</f>
        <v>149.39999999999998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149.39999999999998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149.39999999999998</v>
      </c>
      <c r="N58" s="5"/>
    </row>
    <row r="59" spans="1:14" x14ac:dyDescent="0.2">
      <c r="A59" s="5">
        <v>68</v>
      </c>
      <c r="H59" s="21"/>
      <c r="I59" s="5"/>
      <c r="M59" s="5">
        <f>scrimecost*Meta!O56</f>
        <v>149.39999999999998</v>
      </c>
      <c r="N59" s="5"/>
    </row>
    <row r="60" spans="1:14" x14ac:dyDescent="0.2">
      <c r="A60" s="5">
        <v>69</v>
      </c>
      <c r="H60" s="21"/>
      <c r="I60" s="5"/>
      <c r="M60" s="5">
        <f>scrimecost*Meta!O57</f>
        <v>149.39999999999998</v>
      </c>
      <c r="N60" s="5"/>
    </row>
    <row r="61" spans="1:14" x14ac:dyDescent="0.2">
      <c r="A61" s="5">
        <v>70</v>
      </c>
      <c r="H61" s="21"/>
      <c r="I61" s="5"/>
      <c r="M61" s="5">
        <f>scrimecost*Meta!O58</f>
        <v>149.39999999999998</v>
      </c>
      <c r="N61" s="5"/>
    </row>
    <row r="62" spans="1:14" x14ac:dyDescent="0.2">
      <c r="A62" s="5">
        <v>71</v>
      </c>
      <c r="H62" s="21"/>
      <c r="I62" s="5"/>
      <c r="M62" s="5">
        <f>scrimecost*Meta!O59</f>
        <v>149.39999999999998</v>
      </c>
      <c r="N62" s="5"/>
    </row>
    <row r="63" spans="1:14" x14ac:dyDescent="0.2">
      <c r="A63" s="5">
        <v>72</v>
      </c>
      <c r="H63" s="21"/>
      <c r="M63" s="5">
        <f>scrimecost*Meta!O60</f>
        <v>149.39999999999998</v>
      </c>
      <c r="N63" s="5"/>
    </row>
    <row r="64" spans="1:14" x14ac:dyDescent="0.2">
      <c r="A64" s="5">
        <v>73</v>
      </c>
      <c r="H64" s="21"/>
      <c r="M64" s="5">
        <f>scrimecost*Meta!O61</f>
        <v>149.39999999999998</v>
      </c>
      <c r="N64" s="5"/>
    </row>
    <row r="65" spans="1:14" x14ac:dyDescent="0.2">
      <c r="A65" s="5">
        <v>74</v>
      </c>
      <c r="H65" s="21"/>
      <c r="M65" s="5">
        <f>scrimecost*Meta!O62</f>
        <v>149.39999999999998</v>
      </c>
      <c r="N65" s="5"/>
    </row>
    <row r="66" spans="1:14" x14ac:dyDescent="0.2">
      <c r="A66" s="5">
        <v>75</v>
      </c>
      <c r="H66" s="21"/>
      <c r="M66" s="5">
        <f>scrimecost*Meta!O63</f>
        <v>149.39999999999998</v>
      </c>
      <c r="N66" s="5"/>
    </row>
    <row r="67" spans="1:14" x14ac:dyDescent="0.2">
      <c r="A67" s="5">
        <v>76</v>
      </c>
      <c r="H67" s="21"/>
      <c r="M67" s="5">
        <f>scrimecost*Meta!O64</f>
        <v>149.39999999999998</v>
      </c>
      <c r="N67" s="5"/>
    </row>
    <row r="68" spans="1:14" x14ac:dyDescent="0.2">
      <c r="A68" s="5">
        <v>77</v>
      </c>
      <c r="H68" s="21"/>
      <c r="M68" s="5">
        <f>scrimecost*Meta!O65</f>
        <v>149.39999999999998</v>
      </c>
      <c r="N68" s="5"/>
    </row>
    <row r="69" spans="1:14" x14ac:dyDescent="0.2">
      <c r="A69" s="5">
        <v>78</v>
      </c>
      <c r="H69" s="21"/>
      <c r="M69" s="5">
        <f>scrimecost*Meta!O66</f>
        <v>149.39999999999998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53408</v>
      </c>
      <c r="D2" s="7">
        <f>Meta!C3</f>
        <v>23596</v>
      </c>
      <c r="E2" s="1">
        <f>Meta!D3</f>
        <v>5.1999999999999998E-2</v>
      </c>
      <c r="F2" s="1">
        <f>Meta!F3</f>
        <v>0.72299999999999998</v>
      </c>
      <c r="G2" s="1">
        <f>Meta!I3</f>
        <v>1.978852107996969</v>
      </c>
      <c r="H2" s="1">
        <f>Meta!E3</f>
        <v>0.97599999999999998</v>
      </c>
      <c r="I2" s="13"/>
      <c r="J2" s="1">
        <f>Meta!X2</f>
        <v>0.81599999999999995</v>
      </c>
      <c r="K2" s="1">
        <f>Meta!D2</f>
        <v>5.3999999999999999E-2</v>
      </c>
      <c r="L2" s="28"/>
      <c r="N2" s="22">
        <f>Meta!T3</f>
        <v>91458</v>
      </c>
      <c r="O2" s="22">
        <f>Meta!U3</f>
        <v>38189</v>
      </c>
      <c r="P2" s="1">
        <f>Meta!V3</f>
        <v>3.2000000000000001E-2</v>
      </c>
      <c r="Q2" s="1">
        <f>Meta!X3</f>
        <v>0.82099999999999995</v>
      </c>
      <c r="R2" s="22">
        <f>Meta!W3</f>
        <v>2032</v>
      </c>
      <c r="T2" s="12">
        <f>IRR(S5:S69)+1</f>
        <v>0.98584717241692155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2566.6302729158201</v>
      </c>
      <c r="D5" s="5">
        <f>IF(A5&lt;startage,1,0)*(C5*(1-initialunempprob))+IF(A5=startage,1,0)*(C5*(1-unempprob))+IF(A5&gt;startage,1,0)*(C5*(1-unempprob)+unempprob*300*52)</f>
        <v>2428.0322381783658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185.74446622064497</v>
      </c>
      <c r="G5" s="5">
        <f>D5-F5</f>
        <v>2242.2877719577209</v>
      </c>
      <c r="H5" s="22">
        <f>0.1*Grade8!H5</f>
        <v>1133.9535051196988</v>
      </c>
      <c r="I5" s="5">
        <f>G5+IF(A5&lt;startage,1,0)*(H5*(1-initialunempprob))+IF(A5&gt;=startage,1,0)*(H5*(1-unempprob))</f>
        <v>3315.0077878009561</v>
      </c>
      <c r="J5" s="25">
        <f t="shared" ref="J5:J36" si="0">(F5-(IF(A5&gt;startage,1,0)*(unempprob*300*52)))/(IF(A5&lt;startage,1,0)*((C5+H5)*(1-initialunempprob))+IF(A5&gt;=startage,1,0)*((C5+H5)*(1-unempprob)))</f>
        <v>5.3058443655150146E-2</v>
      </c>
      <c r="L5" s="22">
        <f>0.1*Grade8!L5</f>
        <v>6148.9303929689322</v>
      </c>
      <c r="M5" s="5"/>
      <c r="N5" s="5">
        <f>L5-Grade8!L5</f>
        <v>-55340.373536720384</v>
      </c>
      <c r="O5" s="5"/>
      <c r="P5" s="22"/>
      <c r="Q5" s="22">
        <f>0.05*feel*Grade8!G5</f>
        <v>268.1391597378381</v>
      </c>
      <c r="R5" s="22">
        <f>hstuition</f>
        <v>11298</v>
      </c>
      <c r="S5" s="22">
        <f t="shared" ref="S5:S36" si="1">IF(A5&lt;startage,1,0)*(N5-Q5-R5)+IF(A5&gt;=startage,1,0)*completionprob*(N5*spart+O5+P5)</f>
        <v>-66906.51269645823</v>
      </c>
      <c r="T5" s="22">
        <f t="shared" ref="T5:T36" si="2">S5/sreturn^(A5-startage+1)</f>
        <v>-66906.51269645823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26989.384292119019</v>
      </c>
      <c r="D6" s="5">
        <f t="shared" ref="D6:D36" si="5">IF(A6&lt;startage,1,0)*(C6*(1-initialunempprob))+IF(A6=startage,1,0)*(C6*(1-unempprob))+IF(A6&gt;startage,1,0)*(C6*(1-unempprob)+unempprob*300*52)</f>
        <v>25585.936308928827</v>
      </c>
      <c r="E6" s="5">
        <f t="shared" ref="E6:E56" si="6">IF(D6-9500&gt;0,1,0)*(D6-9500)</f>
        <v>16085.936308928827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5553.8082048652623</v>
      </c>
      <c r="G6" s="5">
        <f t="shared" ref="G6:G56" si="8">D6-F6</f>
        <v>20032.128104063566</v>
      </c>
      <c r="H6" s="22">
        <f t="shared" ref="H6:H36" si="9">benefits*B6/expnorm</f>
        <v>11924.084626963007</v>
      </c>
      <c r="I6" s="5">
        <f t="shared" ref="I6:I36" si="10">G6+IF(A6&lt;startage,1,0)*(H6*(1-initialunempprob))+IF(A6&gt;=startage,1,0)*(H6*(1-unempprob))</f>
        <v>31336.160330424496</v>
      </c>
      <c r="J6" s="25">
        <f t="shared" si="0"/>
        <v>0.15055063545398167</v>
      </c>
      <c r="L6" s="22">
        <f t="shared" ref="L6:L36" si="11">(sincome+sbenefits)*(1-sunemp)*B6/expnorm</f>
        <v>63419.744958622359</v>
      </c>
      <c r="M6" s="5">
        <f>scrimecost*Meta!O3</f>
        <v>3129.28</v>
      </c>
      <c r="N6" s="5">
        <f>L6-Grade8!L6</f>
        <v>393.20843069081457</v>
      </c>
      <c r="O6" s="5">
        <f>Grade8!M6-M6</f>
        <v>66.2199999999998</v>
      </c>
      <c r="P6" s="22">
        <f t="shared" ref="P6:P37" si="12">(spart-initialspart)*(L6*J6+nptrans)</f>
        <v>80.509414519250299</v>
      </c>
      <c r="S6" s="22">
        <f t="shared" si="1"/>
        <v>458.28425124961501</v>
      </c>
      <c r="T6" s="22">
        <f t="shared" si="2"/>
        <v>464.86338255256817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27664.118899421992</v>
      </c>
      <c r="D7" s="5">
        <f t="shared" si="5"/>
        <v>27036.784716652048</v>
      </c>
      <c r="E7" s="5">
        <f t="shared" si="6"/>
        <v>17536.784716652048</v>
      </c>
      <c r="F7" s="5">
        <f t="shared" si="7"/>
        <v>6027.5102099868936</v>
      </c>
      <c r="G7" s="5">
        <f t="shared" si="8"/>
        <v>21009.274506665155</v>
      </c>
      <c r="H7" s="22">
        <f t="shared" si="9"/>
        <v>12222.186742637083</v>
      </c>
      <c r="I7" s="5">
        <f t="shared" si="10"/>
        <v>32595.907538685111</v>
      </c>
      <c r="J7" s="25">
        <f t="shared" si="0"/>
        <v>0.13795303530351896</v>
      </c>
      <c r="L7" s="22">
        <f t="shared" si="11"/>
        <v>65005.23858258791</v>
      </c>
      <c r="M7" s="5">
        <f>scrimecost*Meta!O4</f>
        <v>4192.0160000000005</v>
      </c>
      <c r="N7" s="5">
        <f>L7-Grade8!L7</f>
        <v>403.03864145807893</v>
      </c>
      <c r="O7" s="5">
        <f>Grade8!M7-M7</f>
        <v>88.708999999999833</v>
      </c>
      <c r="P7" s="22">
        <f t="shared" si="12"/>
        <v>77.608349865487185</v>
      </c>
      <c r="S7" s="22">
        <f t="shared" si="1"/>
        <v>485.27898471450811</v>
      </c>
      <c r="T7" s="22">
        <f t="shared" si="2"/>
        <v>499.31233393606459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28355.721871907543</v>
      </c>
      <c r="D8" s="5">
        <f t="shared" si="5"/>
        <v>27692.42433456835</v>
      </c>
      <c r="E8" s="5">
        <f t="shared" si="6"/>
        <v>18192.42433456835</v>
      </c>
      <c r="F8" s="5">
        <f t="shared" si="7"/>
        <v>6241.5765452365667</v>
      </c>
      <c r="G8" s="5">
        <f t="shared" si="8"/>
        <v>21450.847789331783</v>
      </c>
      <c r="H8" s="22">
        <f t="shared" si="9"/>
        <v>12527.741411203009</v>
      </c>
      <c r="I8" s="5">
        <f t="shared" si="10"/>
        <v>33327.146647152236</v>
      </c>
      <c r="J8" s="25">
        <f t="shared" si="0"/>
        <v>0.14011154733187345</v>
      </c>
      <c r="L8" s="22">
        <f t="shared" si="11"/>
        <v>66630.369547152601</v>
      </c>
      <c r="M8" s="5">
        <f>scrimecost*Meta!O5</f>
        <v>5147.0559999999996</v>
      </c>
      <c r="N8" s="5">
        <f>L8-Grade8!L8</f>
        <v>413.11460749451362</v>
      </c>
      <c r="O8" s="5">
        <f>Grade8!M8-M8</f>
        <v>108.91899999999987</v>
      </c>
      <c r="P8" s="22">
        <f t="shared" si="12"/>
        <v>79.448420882730517</v>
      </c>
      <c r="S8" s="22">
        <f t="shared" si="1"/>
        <v>514.87368530846857</v>
      </c>
      <c r="T8" s="22">
        <f t="shared" si="2"/>
        <v>537.36813579967361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29064.614918705229</v>
      </c>
      <c r="D9" s="5">
        <f t="shared" si="5"/>
        <v>28364.454942932556</v>
      </c>
      <c r="E9" s="5">
        <f t="shared" si="6"/>
        <v>18864.454942932556</v>
      </c>
      <c r="F9" s="5">
        <f t="shared" si="7"/>
        <v>6460.9945388674796</v>
      </c>
      <c r="G9" s="5">
        <f t="shared" si="8"/>
        <v>21903.460404065077</v>
      </c>
      <c r="H9" s="22">
        <f t="shared" si="9"/>
        <v>12840.934946483083</v>
      </c>
      <c r="I9" s="5">
        <f t="shared" si="10"/>
        <v>34076.66673333104</v>
      </c>
      <c r="J9" s="25">
        <f t="shared" si="0"/>
        <v>0.14221741272539004</v>
      </c>
      <c r="L9" s="22">
        <f t="shared" si="11"/>
        <v>68296.128785831432</v>
      </c>
      <c r="M9" s="5">
        <f>scrimecost*Meta!O6</f>
        <v>6520.6880000000001</v>
      </c>
      <c r="N9" s="5">
        <f>L9-Grade8!L9</f>
        <v>423.44247268191248</v>
      </c>
      <c r="O9" s="5">
        <f>Grade8!M9-M9</f>
        <v>137.98700000000008</v>
      </c>
      <c r="P9" s="22">
        <f t="shared" si="12"/>
        <v>81.334493675404971</v>
      </c>
      <c r="S9" s="22">
        <f t="shared" si="1"/>
        <v>553.36053741732098</v>
      </c>
      <c r="T9" s="22">
        <f t="shared" si="2"/>
        <v>585.82756655368871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29791.230291672855</v>
      </c>
      <c r="D10" s="5">
        <f t="shared" si="5"/>
        <v>29053.286316505866</v>
      </c>
      <c r="E10" s="5">
        <f t="shared" si="6"/>
        <v>19553.286316505866</v>
      </c>
      <c r="F10" s="5">
        <f t="shared" si="7"/>
        <v>6685.8979823391655</v>
      </c>
      <c r="G10" s="5">
        <f t="shared" si="8"/>
        <v>22367.388334166702</v>
      </c>
      <c r="H10" s="22">
        <f t="shared" si="9"/>
        <v>13161.958320145159</v>
      </c>
      <c r="I10" s="5">
        <f t="shared" si="10"/>
        <v>34844.92482166431</v>
      </c>
      <c r="J10" s="25">
        <f t="shared" si="0"/>
        <v>0.14427191554833305</v>
      </c>
      <c r="L10" s="22">
        <f t="shared" si="11"/>
        <v>70003.532005477202</v>
      </c>
      <c r="M10" s="5">
        <f>scrimecost*Meta!O7</f>
        <v>6918.96</v>
      </c>
      <c r="N10" s="5">
        <f>L10-Grade8!L10</f>
        <v>434.02853449893882</v>
      </c>
      <c r="O10" s="5">
        <f>Grade8!M10-M10</f>
        <v>146.41499999999996</v>
      </c>
      <c r="P10" s="22">
        <f t="shared" si="12"/>
        <v>83.267718287896244</v>
      </c>
      <c r="S10" s="22">
        <f t="shared" si="1"/>
        <v>571.95566162884836</v>
      </c>
      <c r="T10" s="22">
        <f t="shared" si="2"/>
        <v>614.20647090250293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30536.011048964672</v>
      </c>
      <c r="D11" s="5">
        <f t="shared" si="5"/>
        <v>29759.33847441851</v>
      </c>
      <c r="E11" s="5">
        <f t="shared" si="6"/>
        <v>20259.33847441851</v>
      </c>
      <c r="F11" s="5">
        <f t="shared" si="7"/>
        <v>6916.4240118976431</v>
      </c>
      <c r="G11" s="5">
        <f t="shared" si="8"/>
        <v>22842.914462520865</v>
      </c>
      <c r="H11" s="22">
        <f t="shared" si="9"/>
        <v>13491.007278148787</v>
      </c>
      <c r="I11" s="5">
        <f t="shared" si="10"/>
        <v>35632.389362205911</v>
      </c>
      <c r="J11" s="25">
        <f t="shared" si="0"/>
        <v>0.1462763085463262</v>
      </c>
      <c r="L11" s="22">
        <f t="shared" si="11"/>
        <v>71753.620305614124</v>
      </c>
      <c r="M11" s="5">
        <f>scrimecost*Meta!O8</f>
        <v>6640.576</v>
      </c>
      <c r="N11" s="5">
        <f>L11-Grade8!L11</f>
        <v>444.87924786141957</v>
      </c>
      <c r="O11" s="5">
        <f>Grade8!M11-M11</f>
        <v>140.52399999999943</v>
      </c>
      <c r="P11" s="22">
        <f t="shared" si="12"/>
        <v>85.249273515699826</v>
      </c>
      <c r="S11" s="22">
        <f t="shared" si="1"/>
        <v>576.83467674568658</v>
      </c>
      <c r="T11" s="22">
        <f t="shared" si="2"/>
        <v>628.3386715402977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31299.411325188787</v>
      </c>
      <c r="D12" s="5">
        <f t="shared" si="5"/>
        <v>30483.041936278969</v>
      </c>
      <c r="E12" s="5">
        <f t="shared" si="6"/>
        <v>20983.041936278969</v>
      </c>
      <c r="F12" s="5">
        <f t="shared" si="7"/>
        <v>7152.7131921950831</v>
      </c>
      <c r="G12" s="5">
        <f t="shared" si="8"/>
        <v>23330.328744083887</v>
      </c>
      <c r="H12" s="22">
        <f t="shared" si="9"/>
        <v>13828.282460102506</v>
      </c>
      <c r="I12" s="5">
        <f t="shared" si="10"/>
        <v>36439.540516261062</v>
      </c>
      <c r="J12" s="25">
        <f t="shared" si="0"/>
        <v>0.148231813910222</v>
      </c>
      <c r="L12" s="22">
        <f t="shared" si="11"/>
        <v>73547.460813254467</v>
      </c>
      <c r="M12" s="5">
        <f>scrimecost*Meta!O9</f>
        <v>6118.3519999999999</v>
      </c>
      <c r="N12" s="5">
        <f>L12-Grade8!L12</f>
        <v>456.00122905794706</v>
      </c>
      <c r="O12" s="5">
        <f>Grade8!M12-M12</f>
        <v>129.47299999999996</v>
      </c>
      <c r="P12" s="22">
        <f t="shared" si="12"/>
        <v>87.28036762419849</v>
      </c>
      <c r="S12" s="22">
        <f t="shared" si="1"/>
        <v>576.94324764043438</v>
      </c>
      <c r="T12" s="22">
        <f t="shared" si="2"/>
        <v>637.47906776801983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32081.896608318508</v>
      </c>
      <c r="D13" s="5">
        <f t="shared" si="5"/>
        <v>31224.837984685946</v>
      </c>
      <c r="E13" s="5">
        <f t="shared" si="6"/>
        <v>21724.837984685946</v>
      </c>
      <c r="F13" s="5">
        <f t="shared" si="7"/>
        <v>7394.9096019999615</v>
      </c>
      <c r="G13" s="5">
        <f t="shared" si="8"/>
        <v>23829.928382685983</v>
      </c>
      <c r="H13" s="22">
        <f t="shared" si="9"/>
        <v>14173.989521605068</v>
      </c>
      <c r="I13" s="5">
        <f t="shared" si="10"/>
        <v>37266.870449167589</v>
      </c>
      <c r="J13" s="25">
        <f t="shared" si="0"/>
        <v>0.15013962402133987</v>
      </c>
      <c r="L13" s="22">
        <f t="shared" si="11"/>
        <v>75386.147333585846</v>
      </c>
      <c r="M13" s="5">
        <f>scrimecost*Meta!O10</f>
        <v>5579.8720000000003</v>
      </c>
      <c r="N13" s="5">
        <f>L13-Grade8!L13</f>
        <v>467.4012597844121</v>
      </c>
      <c r="O13" s="5">
        <f>Grade8!M13-M13</f>
        <v>118.07799999999952</v>
      </c>
      <c r="P13" s="22">
        <f t="shared" si="12"/>
        <v>89.362239085409641</v>
      </c>
      <c r="S13" s="22">
        <f t="shared" si="1"/>
        <v>576.98843320756953</v>
      </c>
      <c r="T13" s="22">
        <f t="shared" si="2"/>
        <v>646.6813642846023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32883.94402352647</v>
      </c>
      <c r="D14" s="5">
        <f t="shared" si="5"/>
        <v>31985.178934303094</v>
      </c>
      <c r="E14" s="5">
        <f t="shared" si="6"/>
        <v>22485.178934303094</v>
      </c>
      <c r="F14" s="5">
        <f t="shared" si="7"/>
        <v>7643.1609220499604</v>
      </c>
      <c r="G14" s="5">
        <f t="shared" si="8"/>
        <v>24342.018012253135</v>
      </c>
      <c r="H14" s="22">
        <f t="shared" si="9"/>
        <v>14528.339259645194</v>
      </c>
      <c r="I14" s="5">
        <f t="shared" si="10"/>
        <v>38114.883630396776</v>
      </c>
      <c r="J14" s="25">
        <f t="shared" si="0"/>
        <v>0.15200090217852799</v>
      </c>
      <c r="L14" s="22">
        <f t="shared" si="11"/>
        <v>77270.80101692547</v>
      </c>
      <c r="M14" s="5">
        <f>scrimecost*Meta!O11</f>
        <v>5201.92</v>
      </c>
      <c r="N14" s="5">
        <f>L14-Grade8!L14</f>
        <v>479.08629127901804</v>
      </c>
      <c r="O14" s="5">
        <f>Grade8!M14-M14</f>
        <v>110.07999999999993</v>
      </c>
      <c r="P14" s="22">
        <f t="shared" si="12"/>
        <v>91.496157333151032</v>
      </c>
      <c r="S14" s="22">
        <f t="shared" si="1"/>
        <v>580.62825841386746</v>
      </c>
      <c r="T14" s="22">
        <f t="shared" si="2"/>
        <v>660.10316072471085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33706.042624114627</v>
      </c>
      <c r="D15" s="5">
        <f t="shared" si="5"/>
        <v>32764.528407660666</v>
      </c>
      <c r="E15" s="5">
        <f t="shared" si="6"/>
        <v>23264.528407660666</v>
      </c>
      <c r="F15" s="5">
        <f t="shared" si="7"/>
        <v>7897.6185251012075</v>
      </c>
      <c r="G15" s="5">
        <f t="shared" si="8"/>
        <v>24866.909882559459</v>
      </c>
      <c r="H15" s="22">
        <f t="shared" si="9"/>
        <v>14891.547741136323</v>
      </c>
      <c r="I15" s="5">
        <f t="shared" si="10"/>
        <v>38984.097141156693</v>
      </c>
      <c r="J15" s="25">
        <f t="shared" si="0"/>
        <v>0.15381678330749202</v>
      </c>
      <c r="L15" s="22">
        <f t="shared" si="11"/>
        <v>79202.571042348602</v>
      </c>
      <c r="M15" s="5">
        <f>scrimecost*Meta!O12</f>
        <v>4962.1440000000002</v>
      </c>
      <c r="N15" s="5">
        <f>L15-Grade8!L15</f>
        <v>491.06344856097712</v>
      </c>
      <c r="O15" s="5">
        <f>Grade8!M15-M15</f>
        <v>105.00600000000031</v>
      </c>
      <c r="P15" s="22">
        <f t="shared" si="12"/>
        <v>93.683423537085957</v>
      </c>
      <c r="S15" s="22">
        <f t="shared" si="1"/>
        <v>587.40805445031299</v>
      </c>
      <c r="T15" s="22">
        <f t="shared" si="2"/>
        <v>677.39805568846657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34548.693689717489</v>
      </c>
      <c r="D16" s="5">
        <f t="shared" si="5"/>
        <v>33563.361617852177</v>
      </c>
      <c r="E16" s="5">
        <f t="shared" si="6"/>
        <v>24063.361617852177</v>
      </c>
      <c r="F16" s="5">
        <f t="shared" si="7"/>
        <v>8158.4375682287355</v>
      </c>
      <c r="G16" s="5">
        <f t="shared" si="8"/>
        <v>25404.924049623442</v>
      </c>
      <c r="H16" s="22">
        <f t="shared" si="9"/>
        <v>15263.83643466473</v>
      </c>
      <c r="I16" s="5">
        <f t="shared" si="10"/>
        <v>39875.040989685607</v>
      </c>
      <c r="J16" s="25">
        <f t="shared" si="0"/>
        <v>0.15558837465282277</v>
      </c>
      <c r="L16" s="22">
        <f t="shared" si="11"/>
        <v>81182.635318407309</v>
      </c>
      <c r="M16" s="5">
        <f>scrimecost*Meta!O13</f>
        <v>4131.0559999999996</v>
      </c>
      <c r="N16" s="5">
        <f>L16-Grade8!L16</f>
        <v>503.34003477499937</v>
      </c>
      <c r="O16" s="5">
        <f>Grade8!M16-M16</f>
        <v>87.418999999999869</v>
      </c>
      <c r="P16" s="22">
        <f t="shared" si="12"/>
        <v>95.925371396119274</v>
      </c>
      <c r="S16" s="22">
        <f t="shared" si="1"/>
        <v>582.2684629876801</v>
      </c>
      <c r="T16" s="22">
        <f t="shared" si="2"/>
        <v>681.11072951943254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35412.41103196043</v>
      </c>
      <c r="D17" s="5">
        <f t="shared" si="5"/>
        <v>34382.16565829848</v>
      </c>
      <c r="E17" s="5">
        <f t="shared" si="6"/>
        <v>24882.16565829848</v>
      </c>
      <c r="F17" s="5">
        <f t="shared" si="7"/>
        <v>8425.7770874344533</v>
      </c>
      <c r="G17" s="5">
        <f t="shared" si="8"/>
        <v>25956.388570864026</v>
      </c>
      <c r="H17" s="22">
        <f t="shared" si="9"/>
        <v>15645.432345531348</v>
      </c>
      <c r="I17" s="5">
        <f t="shared" si="10"/>
        <v>40788.258434427742</v>
      </c>
      <c r="J17" s="25">
        <f t="shared" si="0"/>
        <v>0.15731675645314544</v>
      </c>
      <c r="L17" s="22">
        <f t="shared" si="11"/>
        <v>83212.201201367498</v>
      </c>
      <c r="M17" s="5">
        <f>scrimecost*Meta!O14</f>
        <v>4131.0559999999996</v>
      </c>
      <c r="N17" s="5">
        <f>L17-Grade8!L17</f>
        <v>515.92353564438235</v>
      </c>
      <c r="O17" s="5">
        <f>Grade8!M17-M17</f>
        <v>87.418999999999869</v>
      </c>
      <c r="P17" s="22">
        <f t="shared" si="12"/>
        <v>98.223367951628418</v>
      </c>
      <c r="S17" s="22">
        <f t="shared" si="1"/>
        <v>594.59441653849012</v>
      </c>
      <c r="T17" s="22">
        <f t="shared" si="2"/>
        <v>705.5140792711984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36297.721307759442</v>
      </c>
      <c r="D18" s="5">
        <f t="shared" si="5"/>
        <v>35221.43979975595</v>
      </c>
      <c r="E18" s="5">
        <f t="shared" si="6"/>
        <v>25721.43979975595</v>
      </c>
      <c r="F18" s="5">
        <f t="shared" si="7"/>
        <v>8699.8000946203174</v>
      </c>
      <c r="G18" s="5">
        <f t="shared" si="8"/>
        <v>26521.639705135633</v>
      </c>
      <c r="H18" s="22">
        <f t="shared" si="9"/>
        <v>16036.568154169632</v>
      </c>
      <c r="I18" s="5">
        <f t="shared" si="10"/>
        <v>41724.306315288442</v>
      </c>
      <c r="J18" s="25">
        <f t="shared" si="0"/>
        <v>0.15900298259980178</v>
      </c>
      <c r="L18" s="22">
        <f t="shared" si="11"/>
        <v>85292.506231401669</v>
      </c>
      <c r="M18" s="5">
        <f>scrimecost*Meta!O15</f>
        <v>4131.0559999999996</v>
      </c>
      <c r="N18" s="5">
        <f>L18-Grade8!L18</f>
        <v>528.82162403548136</v>
      </c>
      <c r="O18" s="5">
        <f>Grade8!M18-M18</f>
        <v>87.418999999999869</v>
      </c>
      <c r="P18" s="22">
        <f t="shared" si="12"/>
        <v>100.57881442102531</v>
      </c>
      <c r="S18" s="22">
        <f t="shared" si="1"/>
        <v>607.22851892805556</v>
      </c>
      <c r="T18" s="22">
        <f t="shared" si="2"/>
        <v>730.8486068666449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37205.164340453426</v>
      </c>
      <c r="D19" s="5">
        <f t="shared" si="5"/>
        <v>36081.695794749845</v>
      </c>
      <c r="E19" s="5">
        <f t="shared" si="6"/>
        <v>26581.695794749845</v>
      </c>
      <c r="F19" s="5">
        <f t="shared" si="7"/>
        <v>8980.6736769858253</v>
      </c>
      <c r="G19" s="5">
        <f t="shared" si="8"/>
        <v>27101.02211776402</v>
      </c>
      <c r="H19" s="22">
        <f t="shared" si="9"/>
        <v>16437.48235802387</v>
      </c>
      <c r="I19" s="5">
        <f t="shared" si="10"/>
        <v>42683.75539317065</v>
      </c>
      <c r="J19" s="25">
        <f t="shared" si="0"/>
        <v>0.16064808127946648</v>
      </c>
      <c r="L19" s="22">
        <f t="shared" si="11"/>
        <v>87424.818887186731</v>
      </c>
      <c r="M19" s="5">
        <f>scrimecost*Meta!O16</f>
        <v>4131.0559999999996</v>
      </c>
      <c r="N19" s="5">
        <f>L19-Grade8!L19</f>
        <v>542.04216463641205</v>
      </c>
      <c r="O19" s="5">
        <f>Grade8!M19-M19</f>
        <v>87.418999999999869</v>
      </c>
      <c r="P19" s="22">
        <f t="shared" si="12"/>
        <v>102.99314705215713</v>
      </c>
      <c r="S19" s="22">
        <f t="shared" si="1"/>
        <v>620.17847387740369</v>
      </c>
      <c r="T19" s="22">
        <f t="shared" si="2"/>
        <v>757.15074843386435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38135.293448964752</v>
      </c>
      <c r="D20" s="5">
        <f t="shared" si="5"/>
        <v>36963.458189618577</v>
      </c>
      <c r="E20" s="5">
        <f t="shared" si="6"/>
        <v>27463.458189618577</v>
      </c>
      <c r="F20" s="5">
        <f t="shared" si="7"/>
        <v>9268.569098910466</v>
      </c>
      <c r="G20" s="5">
        <f t="shared" si="8"/>
        <v>27694.889090708111</v>
      </c>
      <c r="H20" s="22">
        <f t="shared" si="9"/>
        <v>16848.419416974466</v>
      </c>
      <c r="I20" s="5">
        <f t="shared" si="10"/>
        <v>43667.190697999904</v>
      </c>
      <c r="J20" s="25">
        <f t="shared" si="0"/>
        <v>0.16225305560109049</v>
      </c>
      <c r="L20" s="22">
        <f t="shared" si="11"/>
        <v>89610.43935936637</v>
      </c>
      <c r="M20" s="5">
        <f>scrimecost*Meta!O17</f>
        <v>4131.0559999999996</v>
      </c>
      <c r="N20" s="5">
        <f>L20-Grade8!L20</f>
        <v>555.59321875227033</v>
      </c>
      <c r="O20" s="5">
        <f>Grade8!M20-M20</f>
        <v>87.418999999999869</v>
      </c>
      <c r="P20" s="22">
        <f t="shared" si="12"/>
        <v>105.46783799906719</v>
      </c>
      <c r="S20" s="22">
        <f t="shared" si="1"/>
        <v>633.4521777004087</v>
      </c>
      <c r="T20" s="22">
        <f t="shared" si="2"/>
        <v>784.45837932674829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39088.675785188876</v>
      </c>
      <c r="D21" s="5">
        <f t="shared" si="5"/>
        <v>37867.264644359049</v>
      </c>
      <c r="E21" s="5">
        <f t="shared" si="6"/>
        <v>28367.264644359049</v>
      </c>
      <c r="F21" s="5">
        <f t="shared" si="7"/>
        <v>9563.6619063832295</v>
      </c>
      <c r="G21" s="5">
        <f t="shared" si="8"/>
        <v>28303.60273797582</v>
      </c>
      <c r="H21" s="22">
        <f t="shared" si="9"/>
        <v>17269.629902398832</v>
      </c>
      <c r="I21" s="5">
        <f t="shared" si="10"/>
        <v>44675.211885449913</v>
      </c>
      <c r="J21" s="25">
        <f t="shared" si="0"/>
        <v>0.16381888420755303</v>
      </c>
      <c r="L21" s="22">
        <f t="shared" si="11"/>
        <v>91850.700343350545</v>
      </c>
      <c r="M21" s="5">
        <f>scrimecost*Meta!O18</f>
        <v>3403.6</v>
      </c>
      <c r="N21" s="5">
        <f>L21-Grade8!L21</f>
        <v>569.48304922110401</v>
      </c>
      <c r="O21" s="5">
        <f>Grade8!M21-M21</f>
        <v>72.025000000000091</v>
      </c>
      <c r="P21" s="22">
        <f t="shared" si="12"/>
        <v>108.00439621965006</v>
      </c>
      <c r="S21" s="22">
        <f t="shared" si="1"/>
        <v>632.0331801190523</v>
      </c>
      <c r="T21" s="22">
        <f t="shared" si="2"/>
        <v>793.93757402630092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40065.892679818593</v>
      </c>
      <c r="D22" s="5">
        <f t="shared" si="5"/>
        <v>38793.666260468024</v>
      </c>
      <c r="E22" s="5">
        <f t="shared" si="6"/>
        <v>29293.666260468024</v>
      </c>
      <c r="F22" s="5">
        <f t="shared" si="7"/>
        <v>9866.1320340428101</v>
      </c>
      <c r="G22" s="5">
        <f t="shared" si="8"/>
        <v>28927.534226425214</v>
      </c>
      <c r="H22" s="22">
        <f t="shared" si="9"/>
        <v>17701.370649958797</v>
      </c>
      <c r="I22" s="5">
        <f t="shared" si="10"/>
        <v>45708.433602586156</v>
      </c>
      <c r="J22" s="25">
        <f t="shared" si="0"/>
        <v>0.16534652187239454</v>
      </c>
      <c r="L22" s="22">
        <f t="shared" si="11"/>
        <v>94146.9678519343</v>
      </c>
      <c r="M22" s="5">
        <f>scrimecost*Meta!O19</f>
        <v>3403.6</v>
      </c>
      <c r="N22" s="5">
        <f>L22-Grade8!L22</f>
        <v>583.72012545162579</v>
      </c>
      <c r="O22" s="5">
        <f>Grade8!M22-M22</f>
        <v>72.025000000000091</v>
      </c>
      <c r="P22" s="22">
        <f t="shared" si="12"/>
        <v>110.6043683957475</v>
      </c>
      <c r="S22" s="22">
        <f t="shared" si="1"/>
        <v>645.97886519813562</v>
      </c>
      <c r="T22" s="22">
        <f t="shared" si="2"/>
        <v>823.10490887180936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41067.539996814055</v>
      </c>
      <c r="D23" s="5">
        <f t="shared" si="5"/>
        <v>39743.227916979718</v>
      </c>
      <c r="E23" s="5">
        <f t="shared" si="6"/>
        <v>30243.227916979718</v>
      </c>
      <c r="F23" s="5">
        <f t="shared" si="7"/>
        <v>10176.163914893878</v>
      </c>
      <c r="G23" s="5">
        <f t="shared" si="8"/>
        <v>29567.064002085841</v>
      </c>
      <c r="H23" s="22">
        <f t="shared" si="9"/>
        <v>18143.904916207768</v>
      </c>
      <c r="I23" s="5">
        <f t="shared" si="10"/>
        <v>46767.485862650807</v>
      </c>
      <c r="J23" s="25">
        <f t="shared" si="0"/>
        <v>0.16683690008199592</v>
      </c>
      <c r="L23" s="22">
        <f t="shared" si="11"/>
        <v>96500.64204823265</v>
      </c>
      <c r="M23" s="5">
        <f>scrimecost*Meta!O20</f>
        <v>3403.6</v>
      </c>
      <c r="N23" s="5">
        <f>L23-Grade8!L23</f>
        <v>598.31312858790625</v>
      </c>
      <c r="O23" s="5">
        <f>Grade8!M23-M23</f>
        <v>72.025000000000091</v>
      </c>
      <c r="P23" s="22">
        <f t="shared" si="12"/>
        <v>113.26933987624732</v>
      </c>
      <c r="S23" s="22">
        <f t="shared" si="1"/>
        <v>660.2731924041924</v>
      </c>
      <c r="T23" s="22">
        <f t="shared" si="2"/>
        <v>853.39668664375188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42094.228496734409</v>
      </c>
      <c r="D24" s="5">
        <f t="shared" si="5"/>
        <v>40716.528614904215</v>
      </c>
      <c r="E24" s="5">
        <f t="shared" si="6"/>
        <v>31216.528614904215</v>
      </c>
      <c r="F24" s="5">
        <f t="shared" si="7"/>
        <v>10493.946592766226</v>
      </c>
      <c r="G24" s="5">
        <f t="shared" si="8"/>
        <v>30222.582022137991</v>
      </c>
      <c r="H24" s="22">
        <f t="shared" si="9"/>
        <v>18597.502539112964</v>
      </c>
      <c r="I24" s="5">
        <f t="shared" si="10"/>
        <v>47853.014429217081</v>
      </c>
      <c r="J24" s="25">
        <f t="shared" si="0"/>
        <v>0.16829092760355832</v>
      </c>
      <c r="L24" s="22">
        <f t="shared" si="11"/>
        <v>98913.158099438457</v>
      </c>
      <c r="M24" s="5">
        <f>scrimecost*Meta!O21</f>
        <v>3403.6</v>
      </c>
      <c r="N24" s="5">
        <f>L24-Grade8!L24</f>
        <v>613.27095680258935</v>
      </c>
      <c r="O24" s="5">
        <f>Grade8!M24-M24</f>
        <v>72.025000000000091</v>
      </c>
      <c r="P24" s="22">
        <f t="shared" si="12"/>
        <v>116.00093564375969</v>
      </c>
      <c r="S24" s="22">
        <f t="shared" si="1"/>
        <v>674.9248777903972</v>
      </c>
      <c r="T24" s="22">
        <f t="shared" si="2"/>
        <v>884.8570773155534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43146.584209152767</v>
      </c>
      <c r="D25" s="5">
        <f t="shared" si="5"/>
        <v>41714.161830276818</v>
      </c>
      <c r="E25" s="5">
        <f t="shared" si="6"/>
        <v>32214.161830276818</v>
      </c>
      <c r="F25" s="5">
        <f t="shared" si="7"/>
        <v>10819.673837585382</v>
      </c>
      <c r="G25" s="5">
        <f t="shared" si="8"/>
        <v>30894.487992691436</v>
      </c>
      <c r="H25" s="22">
        <f t="shared" si="9"/>
        <v>19062.440102590786</v>
      </c>
      <c r="I25" s="5">
        <f t="shared" si="10"/>
        <v>48965.681209947506</v>
      </c>
      <c r="J25" s="25">
        <f t="shared" si="0"/>
        <v>0.16970949103922897</v>
      </c>
      <c r="L25" s="22">
        <f t="shared" si="11"/>
        <v>101385.98705192443</v>
      </c>
      <c r="M25" s="5">
        <f>scrimecost*Meta!O22</f>
        <v>3403.6</v>
      </c>
      <c r="N25" s="5">
        <f>L25-Grade8!L25</f>
        <v>628.60273072269047</v>
      </c>
      <c r="O25" s="5">
        <f>Grade8!M25-M25</f>
        <v>72.025000000000091</v>
      </c>
      <c r="P25" s="22">
        <f t="shared" si="12"/>
        <v>118.80082130545986</v>
      </c>
      <c r="S25" s="22">
        <f t="shared" si="1"/>
        <v>689.94285531129788</v>
      </c>
      <c r="T25" s="22">
        <f t="shared" si="2"/>
        <v>917.53199807319515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44225.248814381586</v>
      </c>
      <c r="D26" s="5">
        <f t="shared" si="5"/>
        <v>42736.735876033737</v>
      </c>
      <c r="E26" s="5">
        <f t="shared" si="6"/>
        <v>33236.735876033737</v>
      </c>
      <c r="F26" s="5">
        <f t="shared" si="7"/>
        <v>11153.544263525015</v>
      </c>
      <c r="G26" s="5">
        <f t="shared" si="8"/>
        <v>31583.191612508723</v>
      </c>
      <c r="H26" s="22">
        <f t="shared" si="9"/>
        <v>19539.001105155552</v>
      </c>
      <c r="I26" s="5">
        <f t="shared" si="10"/>
        <v>50106.164660196184</v>
      </c>
      <c r="J26" s="25">
        <f t="shared" si="0"/>
        <v>0.17109345536671247</v>
      </c>
      <c r="L26" s="22">
        <f t="shared" si="11"/>
        <v>103920.63672822253</v>
      </c>
      <c r="M26" s="5">
        <f>scrimecost*Meta!O23</f>
        <v>2572.5120000000002</v>
      </c>
      <c r="N26" s="5">
        <f>L26-Grade8!L26</f>
        <v>644.31779899075627</v>
      </c>
      <c r="O26" s="5">
        <f>Grade8!M26-M26</f>
        <v>54.437999999999647</v>
      </c>
      <c r="P26" s="22">
        <f t="shared" si="12"/>
        <v>121.67070410870252</v>
      </c>
      <c r="S26" s="22">
        <f t="shared" si="1"/>
        <v>688.17137027019032</v>
      </c>
      <c r="T26" s="22">
        <f t="shared" si="2"/>
        <v>928.31443330219247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45330.880034741116</v>
      </c>
      <c r="D27" s="5">
        <f t="shared" si="5"/>
        <v>43784.874272934576</v>
      </c>
      <c r="E27" s="5">
        <f t="shared" si="6"/>
        <v>34284.874272934576</v>
      </c>
      <c r="F27" s="5">
        <f t="shared" si="7"/>
        <v>11495.761450113139</v>
      </c>
      <c r="G27" s="5">
        <f t="shared" si="8"/>
        <v>32289.112822821437</v>
      </c>
      <c r="H27" s="22">
        <f t="shared" si="9"/>
        <v>20027.476132784439</v>
      </c>
      <c r="I27" s="5">
        <f t="shared" si="10"/>
        <v>51275.160196701079</v>
      </c>
      <c r="J27" s="25">
        <f t="shared" si="0"/>
        <v>0.17244366446669643</v>
      </c>
      <c r="L27" s="22">
        <f t="shared" si="11"/>
        <v>106518.65264642808</v>
      </c>
      <c r="M27" s="5">
        <f>scrimecost*Meta!O24</f>
        <v>2572.5120000000002</v>
      </c>
      <c r="N27" s="5">
        <f>L27-Grade8!L27</f>
        <v>660.42574396551936</v>
      </c>
      <c r="O27" s="5">
        <f>Grade8!M27-M27</f>
        <v>54.437999999999647</v>
      </c>
      <c r="P27" s="22">
        <f t="shared" si="12"/>
        <v>124.61233398202624</v>
      </c>
      <c r="S27" s="22">
        <f t="shared" si="1"/>
        <v>703.94963290305213</v>
      </c>
      <c r="T27" s="22">
        <f t="shared" si="2"/>
        <v>963.23109412745282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46464.152035609637</v>
      </c>
      <c r="D28" s="5">
        <f t="shared" si="5"/>
        <v>44859.21612975793</v>
      </c>
      <c r="E28" s="5">
        <f t="shared" si="6"/>
        <v>35359.21612975793</v>
      </c>
      <c r="F28" s="5">
        <f t="shared" si="7"/>
        <v>11932.455679341758</v>
      </c>
      <c r="G28" s="5">
        <f t="shared" si="8"/>
        <v>32926.760450416172</v>
      </c>
      <c r="H28" s="22">
        <f t="shared" si="9"/>
        <v>20528.163036104052</v>
      </c>
      <c r="I28" s="5">
        <f t="shared" si="10"/>
        <v>52387.459008642807</v>
      </c>
      <c r="J28" s="25">
        <f t="shared" si="0"/>
        <v>0.17511385223240589</v>
      </c>
      <c r="L28" s="22">
        <f t="shared" si="11"/>
        <v>109181.61896258878</v>
      </c>
      <c r="M28" s="5">
        <f>scrimecost*Meta!O25</f>
        <v>2572.5120000000002</v>
      </c>
      <c r="N28" s="5">
        <f>L28-Grade8!L28</f>
        <v>676.93638756465225</v>
      </c>
      <c r="O28" s="5">
        <f>Grade8!M28-M28</f>
        <v>54.437999999999647</v>
      </c>
      <c r="P28" s="22">
        <f t="shared" si="12"/>
        <v>128.36606944754817</v>
      </c>
      <c r="S28" s="22">
        <f t="shared" si="1"/>
        <v>720.84319139081219</v>
      </c>
      <c r="T28" s="22">
        <f t="shared" si="2"/>
        <v>1000.5069560963473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47625.755836499891</v>
      </c>
      <c r="D29" s="5">
        <f t="shared" si="5"/>
        <v>45960.416533001895</v>
      </c>
      <c r="E29" s="5">
        <f t="shared" si="6"/>
        <v>36460.416533001895</v>
      </c>
      <c r="F29" s="5">
        <f t="shared" si="7"/>
        <v>12402.117651325309</v>
      </c>
      <c r="G29" s="5">
        <f t="shared" si="8"/>
        <v>33558.298881676586</v>
      </c>
      <c r="H29" s="22">
        <f t="shared" si="9"/>
        <v>21041.367112006654</v>
      </c>
      <c r="I29" s="5">
        <f t="shared" si="10"/>
        <v>53505.514903858893</v>
      </c>
      <c r="J29" s="25">
        <f t="shared" si="0"/>
        <v>0.17805764765218646</v>
      </c>
      <c r="L29" s="22">
        <f t="shared" si="11"/>
        <v>111911.15943665351</v>
      </c>
      <c r="M29" s="5">
        <f>scrimecost*Meta!O26</f>
        <v>2572.5120000000002</v>
      </c>
      <c r="N29" s="5">
        <f>L29-Grade8!L29</f>
        <v>693.85979725378274</v>
      </c>
      <c r="O29" s="5">
        <f>Grade8!M29-M29</f>
        <v>54.437999999999647</v>
      </c>
      <c r="P29" s="22">
        <f t="shared" si="12"/>
        <v>132.40318897659668</v>
      </c>
      <c r="S29" s="22">
        <f t="shared" si="1"/>
        <v>738.344080541425</v>
      </c>
      <c r="T29" s="22">
        <f t="shared" si="2"/>
        <v>1039.5096227419313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48816.399732412377</v>
      </c>
      <c r="D30" s="5">
        <f t="shared" si="5"/>
        <v>47089.146946326931</v>
      </c>
      <c r="E30" s="5">
        <f t="shared" si="6"/>
        <v>37589.146946326931</v>
      </c>
      <c r="F30" s="5">
        <f t="shared" si="7"/>
        <v>12883.521172608436</v>
      </c>
      <c r="G30" s="5">
        <f t="shared" si="8"/>
        <v>34205.625773718493</v>
      </c>
      <c r="H30" s="22">
        <f t="shared" si="9"/>
        <v>21567.401289806818</v>
      </c>
      <c r="I30" s="5">
        <f t="shared" si="10"/>
        <v>54651.522196455357</v>
      </c>
      <c r="J30" s="25">
        <f t="shared" si="0"/>
        <v>0.18092964318367957</v>
      </c>
      <c r="L30" s="22">
        <f t="shared" si="11"/>
        <v>114708.93842256983</v>
      </c>
      <c r="M30" s="5">
        <f>scrimecost*Meta!O27</f>
        <v>2572.5120000000002</v>
      </c>
      <c r="N30" s="5">
        <f>L30-Grade8!L30</f>
        <v>711.20629218511749</v>
      </c>
      <c r="O30" s="5">
        <f>Grade8!M30-M30</f>
        <v>54.437999999999647</v>
      </c>
      <c r="P30" s="22">
        <f t="shared" si="12"/>
        <v>136.54123649387128</v>
      </c>
      <c r="S30" s="22">
        <f t="shared" si="1"/>
        <v>756.28249192078385</v>
      </c>
      <c r="T30" s="22">
        <f t="shared" si="2"/>
        <v>1080.0507626701637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50036.809725722676</v>
      </c>
      <c r="D31" s="5">
        <f t="shared" si="5"/>
        <v>48246.095619985092</v>
      </c>
      <c r="E31" s="5">
        <f t="shared" si="6"/>
        <v>38746.095619985092</v>
      </c>
      <c r="F31" s="5">
        <f t="shared" si="7"/>
        <v>13376.959781923642</v>
      </c>
      <c r="G31" s="5">
        <f t="shared" si="8"/>
        <v>34869.135838061447</v>
      </c>
      <c r="H31" s="22">
        <f t="shared" si="9"/>
        <v>22106.586322051982</v>
      </c>
      <c r="I31" s="5">
        <f t="shared" si="10"/>
        <v>55826.179671366728</v>
      </c>
      <c r="J31" s="25">
        <f t="shared" si="0"/>
        <v>0.18373159004367287</v>
      </c>
      <c r="L31" s="22">
        <f t="shared" si="11"/>
        <v>117576.66188313406</v>
      </c>
      <c r="M31" s="5">
        <f>scrimecost*Meta!O28</f>
        <v>2298.192</v>
      </c>
      <c r="N31" s="5">
        <f>L31-Grade8!L31</f>
        <v>728.98644948974834</v>
      </c>
      <c r="O31" s="5">
        <f>Grade8!M31-M31</f>
        <v>48.632999999999811</v>
      </c>
      <c r="P31" s="22">
        <f t="shared" si="12"/>
        <v>140.78273519907776</v>
      </c>
      <c r="S31" s="22">
        <f t="shared" si="1"/>
        <v>769.00368358463697</v>
      </c>
      <c r="T31" s="22">
        <f t="shared" si="2"/>
        <v>1113.9839825622109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51287.729968865744</v>
      </c>
      <c r="D32" s="5">
        <f t="shared" si="5"/>
        <v>49431.968010484721</v>
      </c>
      <c r="E32" s="5">
        <f t="shared" si="6"/>
        <v>39931.968010484721</v>
      </c>
      <c r="F32" s="5">
        <f t="shared" si="7"/>
        <v>13882.734356471734</v>
      </c>
      <c r="G32" s="5">
        <f t="shared" si="8"/>
        <v>35549.233654012991</v>
      </c>
      <c r="H32" s="22">
        <f t="shared" si="9"/>
        <v>22659.250980103283</v>
      </c>
      <c r="I32" s="5">
        <f t="shared" si="10"/>
        <v>57030.203583150898</v>
      </c>
      <c r="J32" s="25">
        <f t="shared" si="0"/>
        <v>0.18646519673634926</v>
      </c>
      <c r="L32" s="22">
        <f t="shared" si="11"/>
        <v>120516.07843021241</v>
      </c>
      <c r="M32" s="5">
        <f>scrimecost*Meta!O29</f>
        <v>2298.192</v>
      </c>
      <c r="N32" s="5">
        <f>L32-Grade8!L32</f>
        <v>747.21111072698841</v>
      </c>
      <c r="O32" s="5">
        <f>Grade8!M32-M32</f>
        <v>48.632999999999811</v>
      </c>
      <c r="P32" s="22">
        <f t="shared" si="12"/>
        <v>145.1302713719144</v>
      </c>
      <c r="S32" s="22">
        <f t="shared" si="1"/>
        <v>787.85022704008111</v>
      </c>
      <c r="T32" s="22">
        <f t="shared" si="2"/>
        <v>1157.6695109792356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52569.923218087388</v>
      </c>
      <c r="D33" s="5">
        <f t="shared" si="5"/>
        <v>50647.48721074684</v>
      </c>
      <c r="E33" s="5">
        <f t="shared" si="6"/>
        <v>41147.48721074684</v>
      </c>
      <c r="F33" s="5">
        <f t="shared" si="7"/>
        <v>14401.153295383527</v>
      </c>
      <c r="G33" s="5">
        <f t="shared" si="8"/>
        <v>36246.333915363313</v>
      </c>
      <c r="H33" s="22">
        <f t="shared" si="9"/>
        <v>23225.732254605864</v>
      </c>
      <c r="I33" s="5">
        <f t="shared" si="10"/>
        <v>58264.328092729673</v>
      </c>
      <c r="J33" s="25">
        <f t="shared" si="0"/>
        <v>0.18913213009505794</v>
      </c>
      <c r="L33" s="22">
        <f t="shared" si="11"/>
        <v>123528.98039096771</v>
      </c>
      <c r="M33" s="5">
        <f>scrimecost*Meta!O30</f>
        <v>2298.192</v>
      </c>
      <c r="N33" s="5">
        <f>L33-Grade8!L33</f>
        <v>765.89138849516166</v>
      </c>
      <c r="O33" s="5">
        <f>Grade8!M33-M33</f>
        <v>48.632999999999811</v>
      </c>
      <c r="P33" s="22">
        <f t="shared" si="12"/>
        <v>149.58649594907197</v>
      </c>
      <c r="S33" s="22">
        <f t="shared" si="1"/>
        <v>807.16793408191302</v>
      </c>
      <c r="T33" s="22">
        <f t="shared" si="2"/>
        <v>1203.082020650141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53884.171298539564</v>
      </c>
      <c r="D34" s="5">
        <f t="shared" si="5"/>
        <v>51893.394391015499</v>
      </c>
      <c r="E34" s="5">
        <f t="shared" si="6"/>
        <v>42393.394391015499</v>
      </c>
      <c r="F34" s="5">
        <f t="shared" si="7"/>
        <v>14932.53270776811</v>
      </c>
      <c r="G34" s="5">
        <f t="shared" si="8"/>
        <v>36960.861683247393</v>
      </c>
      <c r="H34" s="22">
        <f t="shared" si="9"/>
        <v>23806.37556097101</v>
      </c>
      <c r="I34" s="5">
        <f t="shared" si="10"/>
        <v>59529.305715047907</v>
      </c>
      <c r="J34" s="25">
        <f t="shared" si="0"/>
        <v>0.19173401629867615</v>
      </c>
      <c r="L34" s="22">
        <f t="shared" si="11"/>
        <v>126617.2049007419</v>
      </c>
      <c r="M34" s="5">
        <f>scrimecost*Meta!O31</f>
        <v>2298.192</v>
      </c>
      <c r="N34" s="5">
        <f>L34-Grade8!L34</f>
        <v>785.03867320752761</v>
      </c>
      <c r="O34" s="5">
        <f>Grade8!M34-M34</f>
        <v>48.632999999999811</v>
      </c>
      <c r="P34" s="22">
        <f t="shared" si="12"/>
        <v>154.15412614065846</v>
      </c>
      <c r="S34" s="22">
        <f t="shared" si="1"/>
        <v>826.96858379978153</v>
      </c>
      <c r="T34" s="22">
        <f t="shared" si="2"/>
        <v>1250.289983834391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55231.275581003058</v>
      </c>
      <c r="D35" s="5">
        <f t="shared" si="5"/>
        <v>53170.449250790894</v>
      </c>
      <c r="E35" s="5">
        <f t="shared" si="6"/>
        <v>43670.449250790894</v>
      </c>
      <c r="F35" s="5">
        <f t="shared" si="7"/>
        <v>15477.196605462317</v>
      </c>
      <c r="G35" s="5">
        <f t="shared" si="8"/>
        <v>37693.252645328575</v>
      </c>
      <c r="H35" s="22">
        <f t="shared" si="9"/>
        <v>24401.534949995286</v>
      </c>
      <c r="I35" s="5">
        <f t="shared" si="10"/>
        <v>60825.907777924105</v>
      </c>
      <c r="J35" s="25">
        <f t="shared" si="0"/>
        <v>0.19427244186318179</v>
      </c>
      <c r="L35" s="22">
        <f t="shared" si="11"/>
        <v>129782.63502326046</v>
      </c>
      <c r="M35" s="5">
        <f>scrimecost*Meta!O32</f>
        <v>2298.192</v>
      </c>
      <c r="N35" s="5">
        <f>L35-Grade8!L35</f>
        <v>804.66464003776491</v>
      </c>
      <c r="O35" s="5">
        <f>Grade8!M35-M35</f>
        <v>48.632999999999811</v>
      </c>
      <c r="P35" s="22">
        <f t="shared" si="12"/>
        <v>158.8359470870347</v>
      </c>
      <c r="S35" s="22">
        <f t="shared" si="1"/>
        <v>847.26424976064652</v>
      </c>
      <c r="T35" s="22">
        <f t="shared" si="2"/>
        <v>1299.3645905151407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56612.057470528125</v>
      </c>
      <c r="D36" s="5">
        <f t="shared" si="5"/>
        <v>54479.430482060656</v>
      </c>
      <c r="E36" s="5">
        <f t="shared" si="6"/>
        <v>44979.430482060656</v>
      </c>
      <c r="F36" s="5">
        <f t="shared" si="7"/>
        <v>16035.47710059887</v>
      </c>
      <c r="G36" s="5">
        <f t="shared" si="8"/>
        <v>38443.95338146179</v>
      </c>
      <c r="H36" s="22">
        <f t="shared" si="9"/>
        <v>25011.573323745164</v>
      </c>
      <c r="I36" s="5">
        <f t="shared" si="10"/>
        <v>62154.924892372204</v>
      </c>
      <c r="J36" s="25">
        <f t="shared" si="0"/>
        <v>0.19674895460904088</v>
      </c>
      <c r="L36" s="22">
        <f t="shared" si="11"/>
        <v>133027.20089884193</v>
      </c>
      <c r="M36" s="5">
        <f>scrimecost*Meta!O33</f>
        <v>1948.6879999999999</v>
      </c>
      <c r="N36" s="5">
        <f>L36-Grade8!L36</f>
        <v>824.78125603860826</v>
      </c>
      <c r="O36" s="5">
        <f>Grade8!M36-M36</f>
        <v>41.23700000000008</v>
      </c>
      <c r="P36" s="22">
        <f t="shared" si="12"/>
        <v>163.6348135570702</v>
      </c>
      <c r="S36" s="22">
        <f t="shared" si="1"/>
        <v>860.84881137041316</v>
      </c>
      <c r="T36" s="22">
        <f t="shared" si="2"/>
        <v>1339.1506445782629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58027.358907291338</v>
      </c>
      <c r="D37" s="5">
        <f t="shared" ref="D37:D56" si="15">IF(A37&lt;startage,1,0)*(C37*(1-initialunempprob))+IF(A37=startage,1,0)*(C37*(1-unempprob))+IF(A37&gt;startage,1,0)*(C37*(1-unempprob)+unempprob*300*52)</f>
        <v>55821.136244112182</v>
      </c>
      <c r="E37" s="5">
        <f t="shared" si="6"/>
        <v>46321.136244112182</v>
      </c>
      <c r="F37" s="5">
        <f t="shared" si="7"/>
        <v>16607.714608113845</v>
      </c>
      <c r="G37" s="5">
        <f t="shared" si="8"/>
        <v>39213.42163599834</v>
      </c>
      <c r="H37" s="22">
        <f t="shared" ref="H37:H56" si="16">benefits*B37/expnorm</f>
        <v>25636.862656838799</v>
      </c>
      <c r="I37" s="5">
        <f t="shared" ref="I37:I56" si="17">G37+IF(A37&lt;startage,1,0)*(H37*(1-initialunempprob))+IF(A37&gt;=startage,1,0)*(H37*(1-unempprob))</f>
        <v>63517.16743468152</v>
      </c>
      <c r="J37" s="25">
        <f t="shared" ref="J37:J56" si="18">(F37-(IF(A37&gt;startage,1,0)*(unempprob*300*52)))/(IF(A37&lt;startage,1,0)*((C37+H37)*(1-initialunempprob))+IF(A37&gt;=startage,1,0)*((C37+H37)*(1-unempprob)))</f>
        <v>0.19916506460500097</v>
      </c>
      <c r="L37" s="22">
        <f t="shared" ref="L37:L56" si="19">(sincome+sbenefits)*(1-sunemp)*B37/expnorm</f>
        <v>136352.88092131302</v>
      </c>
      <c r="M37" s="5">
        <f>scrimecost*Meta!O34</f>
        <v>1948.6879999999999</v>
      </c>
      <c r="N37" s="5">
        <f>L37-Grade8!L37</f>
        <v>845.40078743966296</v>
      </c>
      <c r="O37" s="5">
        <f>Grade8!M37-M37</f>
        <v>41.23700000000008</v>
      </c>
      <c r="P37" s="22">
        <f t="shared" si="12"/>
        <v>168.55365168885669</v>
      </c>
      <c r="S37" s="22">
        <f t="shared" ref="S37:S68" si="20">IF(A37&lt;startage,1,0)*(N37-Q37-R37)+IF(A37&gt;=startage,1,0)*completionprob*(N37*spart+O37+P37)</f>
        <v>882.17194542057632</v>
      </c>
      <c r="T37" s="22">
        <f t="shared" ref="T37:T68" si="21">S37/sreturn^(A37-startage+1)</f>
        <v>1392.0223163062024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59478.042879973618</v>
      </c>
      <c r="D38" s="5">
        <f t="shared" si="15"/>
        <v>57196.384650214983</v>
      </c>
      <c r="E38" s="5">
        <f t="shared" si="6"/>
        <v>47696.384650214983</v>
      </c>
      <c r="F38" s="5">
        <f t="shared" si="7"/>
        <v>17194.258053316691</v>
      </c>
      <c r="G38" s="5">
        <f t="shared" si="8"/>
        <v>40002.126596898292</v>
      </c>
      <c r="H38" s="22">
        <f t="shared" si="16"/>
        <v>26277.784223259765</v>
      </c>
      <c r="I38" s="5">
        <f t="shared" si="17"/>
        <v>64913.466040548548</v>
      </c>
      <c r="J38" s="25">
        <f t="shared" si="18"/>
        <v>0.20152224508886452</v>
      </c>
      <c r="L38" s="22">
        <f t="shared" si="19"/>
        <v>139761.7029443458</v>
      </c>
      <c r="M38" s="5">
        <f>scrimecost*Meta!O35</f>
        <v>1948.6879999999999</v>
      </c>
      <c r="N38" s="5">
        <f>L38-Grade8!L38</f>
        <v>866.53580712561961</v>
      </c>
      <c r="O38" s="5">
        <f>Grade8!M38-M38</f>
        <v>41.23700000000008</v>
      </c>
      <c r="P38" s="22">
        <f t="shared" ref="P38:P56" si="22">(spart-initialspart)*(L38*J38+nptrans)</f>
        <v>173.59546077393782</v>
      </c>
      <c r="S38" s="22">
        <f t="shared" si="20"/>
        <v>904.02815782189373</v>
      </c>
      <c r="T38" s="22">
        <f t="shared" si="21"/>
        <v>1446.9892942397471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60964.993951972952</v>
      </c>
      <c r="D39" s="5">
        <f t="shared" si="15"/>
        <v>58606.014266470353</v>
      </c>
      <c r="E39" s="5">
        <f t="shared" si="6"/>
        <v>49106.014266470353</v>
      </c>
      <c r="F39" s="5">
        <f t="shared" si="7"/>
        <v>17795.465084649608</v>
      </c>
      <c r="G39" s="5">
        <f t="shared" si="8"/>
        <v>40810.549181820745</v>
      </c>
      <c r="H39" s="22">
        <f t="shared" si="16"/>
        <v>26934.728828841253</v>
      </c>
      <c r="I39" s="5">
        <f t="shared" si="17"/>
        <v>66344.672111562249</v>
      </c>
      <c r="J39" s="25">
        <f t="shared" si="18"/>
        <v>0.20382193336580456</v>
      </c>
      <c r="L39" s="22">
        <f t="shared" si="19"/>
        <v>143255.74551795446</v>
      </c>
      <c r="M39" s="5">
        <f>scrimecost*Meta!O36</f>
        <v>1948.6879999999999</v>
      </c>
      <c r="N39" s="5">
        <f>L39-Grade8!L39</f>
        <v>888.19920230377465</v>
      </c>
      <c r="O39" s="5">
        <f>Grade8!M39-M39</f>
        <v>41.23700000000008</v>
      </c>
      <c r="P39" s="22">
        <f t="shared" si="22"/>
        <v>178.76331508614601</v>
      </c>
      <c r="S39" s="22">
        <f t="shared" si="20"/>
        <v>926.43077553328396</v>
      </c>
      <c r="T39" s="22">
        <f t="shared" si="21"/>
        <v>1504.1347288486161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62489.118800772274</v>
      </c>
      <c r="D40" s="5">
        <f t="shared" si="15"/>
        <v>60050.884623132108</v>
      </c>
      <c r="E40" s="5">
        <f t="shared" si="6"/>
        <v>50550.884623132108</v>
      </c>
      <c r="F40" s="5">
        <f t="shared" si="7"/>
        <v>18411.702291765843</v>
      </c>
      <c r="G40" s="5">
        <f t="shared" si="8"/>
        <v>41639.182331366261</v>
      </c>
      <c r="H40" s="22">
        <f t="shared" si="16"/>
        <v>27608.097049562286</v>
      </c>
      <c r="I40" s="5">
        <f t="shared" si="17"/>
        <v>67811.658334351305</v>
      </c>
      <c r="J40" s="25">
        <f t="shared" si="18"/>
        <v>0.2060655316847704</v>
      </c>
      <c r="L40" s="22">
        <f t="shared" si="19"/>
        <v>146837.13915590334</v>
      </c>
      <c r="M40" s="5">
        <f>scrimecost*Meta!O37</f>
        <v>1948.6879999999999</v>
      </c>
      <c r="N40" s="5">
        <f>L40-Grade8!L40</f>
        <v>910.40418236140977</v>
      </c>
      <c r="O40" s="5">
        <f>Grade8!M40-M40</f>
        <v>41.23700000000008</v>
      </c>
      <c r="P40" s="22">
        <f t="shared" si="22"/>
        <v>184.06036575615934</v>
      </c>
      <c r="S40" s="22">
        <f t="shared" si="20"/>
        <v>949.39345868747978</v>
      </c>
      <c r="T40" s="22">
        <f t="shared" si="21"/>
        <v>1563.5450719905464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64051.34677079157</v>
      </c>
      <c r="D41" s="5">
        <f t="shared" si="15"/>
        <v>61531.876738710402</v>
      </c>
      <c r="E41" s="5">
        <f t="shared" si="6"/>
        <v>52031.876738710402</v>
      </c>
      <c r="F41" s="5">
        <f t="shared" si="7"/>
        <v>19043.345429059988</v>
      </c>
      <c r="G41" s="5">
        <f t="shared" si="8"/>
        <v>42488.531309650411</v>
      </c>
      <c r="H41" s="22">
        <f t="shared" si="16"/>
        <v>28298.299475801337</v>
      </c>
      <c r="I41" s="5">
        <f t="shared" si="17"/>
        <v>69315.319212710077</v>
      </c>
      <c r="J41" s="25">
        <f t="shared" si="18"/>
        <v>0.20825440809351758</v>
      </c>
      <c r="L41" s="22">
        <f t="shared" si="19"/>
        <v>150508.06763480086</v>
      </c>
      <c r="M41" s="5">
        <f>scrimecost*Meta!O38</f>
        <v>1410.2079999999999</v>
      </c>
      <c r="N41" s="5">
        <f>L41-Grade8!L41</f>
        <v>933.16428692033514</v>
      </c>
      <c r="O41" s="5">
        <f>Grade8!M41-M41</f>
        <v>29.842000000000098</v>
      </c>
      <c r="P41" s="22">
        <f t="shared" si="22"/>
        <v>189.48984269292299</v>
      </c>
      <c r="S41" s="22">
        <f t="shared" si="20"/>
        <v>961.80868892040985</v>
      </c>
      <c r="T41" s="22">
        <f t="shared" si="21"/>
        <v>1606.7313625629497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65652.630440061374</v>
      </c>
      <c r="D42" s="5">
        <f t="shared" si="15"/>
        <v>63049.893657178174</v>
      </c>
      <c r="E42" s="5">
        <f t="shared" si="6"/>
        <v>53549.893657178174</v>
      </c>
      <c r="F42" s="5">
        <f t="shared" si="7"/>
        <v>19690.779644786493</v>
      </c>
      <c r="G42" s="5">
        <f t="shared" si="8"/>
        <v>43359.114012391685</v>
      </c>
      <c r="H42" s="22">
        <f t="shared" si="16"/>
        <v>29005.756962696378</v>
      </c>
      <c r="I42" s="5">
        <f t="shared" si="17"/>
        <v>70856.571613027845</v>
      </c>
      <c r="J42" s="25">
        <f t="shared" si="18"/>
        <v>0.21038989727278318</v>
      </c>
      <c r="L42" s="22">
        <f t="shared" si="19"/>
        <v>154270.76932567093</v>
      </c>
      <c r="M42" s="5">
        <f>scrimecost*Meta!O39</f>
        <v>1410.2079999999999</v>
      </c>
      <c r="N42" s="5">
        <f>L42-Grade8!L42</f>
        <v>956.49339409344248</v>
      </c>
      <c r="O42" s="5">
        <f>Grade8!M42-M42</f>
        <v>29.842000000000098</v>
      </c>
      <c r="P42" s="22">
        <f t="shared" si="22"/>
        <v>195.05505655310586</v>
      </c>
      <c r="S42" s="22">
        <f t="shared" si="20"/>
        <v>985.93385790933041</v>
      </c>
      <c r="T42" s="22">
        <f t="shared" si="21"/>
        <v>1670.6780265987145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67293.946201062892</v>
      </c>
      <c r="D43" s="5">
        <f t="shared" si="15"/>
        <v>64605.860998607619</v>
      </c>
      <c r="E43" s="5">
        <f t="shared" si="6"/>
        <v>55105.860998607619</v>
      </c>
      <c r="F43" s="5">
        <f t="shared" si="7"/>
        <v>20354.399715906151</v>
      </c>
      <c r="G43" s="5">
        <f t="shared" si="8"/>
        <v>44251.461282701464</v>
      </c>
      <c r="H43" s="22">
        <f t="shared" si="16"/>
        <v>29730.900886763782</v>
      </c>
      <c r="I43" s="5">
        <f t="shared" si="17"/>
        <v>72436.35532335352</v>
      </c>
      <c r="J43" s="25">
        <f t="shared" si="18"/>
        <v>0.21247330135011544</v>
      </c>
      <c r="L43" s="22">
        <f t="shared" si="19"/>
        <v>158127.53855881267</v>
      </c>
      <c r="M43" s="5">
        <f>scrimecost*Meta!O40</f>
        <v>1410.2079999999999</v>
      </c>
      <c r="N43" s="5">
        <f>L43-Grade8!L43</f>
        <v>980.40572894579964</v>
      </c>
      <c r="O43" s="5">
        <f>Grade8!M43-M43</f>
        <v>29.842000000000098</v>
      </c>
      <c r="P43" s="22">
        <f t="shared" si="22"/>
        <v>200.75940075979321</v>
      </c>
      <c r="S43" s="22">
        <f t="shared" si="20"/>
        <v>1010.6621561229117</v>
      </c>
      <c r="T43" s="22">
        <f t="shared" si="21"/>
        <v>1737.1662713146322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68976.294856089458</v>
      </c>
      <c r="D44" s="5">
        <f t="shared" si="15"/>
        <v>66200.727523572801</v>
      </c>
      <c r="E44" s="5">
        <f t="shared" si="6"/>
        <v>56700.727523572801</v>
      </c>
      <c r="F44" s="5">
        <f t="shared" si="7"/>
        <v>21034.6102888038</v>
      </c>
      <c r="G44" s="5">
        <f t="shared" si="8"/>
        <v>45166.117234769001</v>
      </c>
      <c r="H44" s="22">
        <f t="shared" si="16"/>
        <v>30474.173408932867</v>
      </c>
      <c r="I44" s="5">
        <f t="shared" si="17"/>
        <v>74055.633626437353</v>
      </c>
      <c r="J44" s="25">
        <f t="shared" si="18"/>
        <v>0.2145058906938542</v>
      </c>
      <c r="L44" s="22">
        <f t="shared" si="19"/>
        <v>162080.72702278293</v>
      </c>
      <c r="M44" s="5">
        <f>scrimecost*Meta!O41</f>
        <v>1410.2079999999999</v>
      </c>
      <c r="N44" s="5">
        <f>L44-Grade8!L44</f>
        <v>1004.9158721693675</v>
      </c>
      <c r="O44" s="5">
        <f>Grade8!M44-M44</f>
        <v>29.842000000000098</v>
      </c>
      <c r="P44" s="22">
        <f t="shared" si="22"/>
        <v>206.60635357164767</v>
      </c>
      <c r="S44" s="22">
        <f t="shared" si="20"/>
        <v>1036.0086617917536</v>
      </c>
      <c r="T44" s="22">
        <f t="shared" si="21"/>
        <v>1806.2970632695583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70700.702227491696</v>
      </c>
      <c r="D45" s="5">
        <f t="shared" si="15"/>
        <v>67835.465711662124</v>
      </c>
      <c r="E45" s="5">
        <f t="shared" si="6"/>
        <v>58335.465711662124</v>
      </c>
      <c r="F45" s="5">
        <f t="shared" si="7"/>
        <v>21731.826126023898</v>
      </c>
      <c r="G45" s="5">
        <f t="shared" si="8"/>
        <v>46103.63958563823</v>
      </c>
      <c r="H45" s="22">
        <f t="shared" si="16"/>
        <v>31236.027744156192</v>
      </c>
      <c r="I45" s="5">
        <f t="shared" si="17"/>
        <v>75715.393887098297</v>
      </c>
      <c r="J45" s="25">
        <f t="shared" si="18"/>
        <v>0.2164889046877457</v>
      </c>
      <c r="L45" s="22">
        <f t="shared" si="19"/>
        <v>166132.74519835252</v>
      </c>
      <c r="M45" s="5">
        <f>scrimecost*Meta!O42</f>
        <v>1410.2079999999999</v>
      </c>
      <c r="N45" s="5">
        <f>L45-Grade8!L45</f>
        <v>1030.0387689736381</v>
      </c>
      <c r="O45" s="5">
        <f>Grade8!M45-M45</f>
        <v>29.842000000000098</v>
      </c>
      <c r="P45" s="22">
        <f t="shared" si="22"/>
        <v>212.59948020379861</v>
      </c>
      <c r="S45" s="22">
        <f t="shared" si="20"/>
        <v>1061.9888301024077</v>
      </c>
      <c r="T45" s="22">
        <f t="shared" si="21"/>
        <v>1878.1753793008932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72468.219783178967</v>
      </c>
      <c r="D46" s="5">
        <f t="shared" si="15"/>
        <v>69511.072354453659</v>
      </c>
      <c r="E46" s="5">
        <f t="shared" si="6"/>
        <v>60011.072354453659</v>
      </c>
      <c r="F46" s="5">
        <f t="shared" si="7"/>
        <v>22446.472359174488</v>
      </c>
      <c r="G46" s="5">
        <f t="shared" si="8"/>
        <v>47064.599995279175</v>
      </c>
      <c r="H46" s="22">
        <f t="shared" si="16"/>
        <v>32016.928437760096</v>
      </c>
      <c r="I46" s="5">
        <f t="shared" si="17"/>
        <v>77416.648154275754</v>
      </c>
      <c r="J46" s="25">
        <f t="shared" si="18"/>
        <v>0.2184235524866642</v>
      </c>
      <c r="L46" s="22">
        <f t="shared" si="19"/>
        <v>170286.06382831131</v>
      </c>
      <c r="M46" s="5">
        <f>scrimecost*Meta!O43</f>
        <v>843.28</v>
      </c>
      <c r="N46" s="5">
        <f>L46-Grade8!L46</f>
        <v>1055.7897381979274</v>
      </c>
      <c r="O46" s="5">
        <f>Grade8!M46-M46</f>
        <v>17.845000000000027</v>
      </c>
      <c r="P46" s="22">
        <f t="shared" si="22"/>
        <v>218.74243500175322</v>
      </c>
      <c r="S46" s="22">
        <f t="shared" si="20"/>
        <v>1076.9094306207576</v>
      </c>
      <c r="T46" s="22">
        <f t="shared" si="21"/>
        <v>1931.9050567494926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74279.925277758448</v>
      </c>
      <c r="D47" s="5">
        <f t="shared" si="15"/>
        <v>71228.569163314998</v>
      </c>
      <c r="E47" s="5">
        <f t="shared" si="6"/>
        <v>61728.569163314998</v>
      </c>
      <c r="F47" s="5">
        <f t="shared" si="7"/>
        <v>23178.984748153845</v>
      </c>
      <c r="G47" s="5">
        <f t="shared" si="8"/>
        <v>48049.584415161153</v>
      </c>
      <c r="H47" s="22">
        <f t="shared" si="16"/>
        <v>32817.351648704098</v>
      </c>
      <c r="I47" s="5">
        <f t="shared" si="17"/>
        <v>79160.433778132632</v>
      </c>
      <c r="J47" s="25">
        <f t="shared" si="18"/>
        <v>0.22031101375390177</v>
      </c>
      <c r="L47" s="22">
        <f t="shared" si="19"/>
        <v>174543.21542401909</v>
      </c>
      <c r="M47" s="5">
        <f>scrimecost*Meta!O44</f>
        <v>843.28</v>
      </c>
      <c r="N47" s="5">
        <f>L47-Grade8!L47</f>
        <v>1082.1844816528901</v>
      </c>
      <c r="O47" s="5">
        <f>Grade8!M47-M47</f>
        <v>17.845000000000027</v>
      </c>
      <c r="P47" s="22">
        <f t="shared" si="22"/>
        <v>225.03896366965674</v>
      </c>
      <c r="S47" s="22">
        <f t="shared" si="20"/>
        <v>1104.2048449521192</v>
      </c>
      <c r="T47" s="22">
        <f t="shared" si="21"/>
        <v>2009.3086429155037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76136.923409702402</v>
      </c>
      <c r="D48" s="5">
        <f t="shared" si="15"/>
        <v>72989.003392397877</v>
      </c>
      <c r="E48" s="5">
        <f t="shared" si="6"/>
        <v>63489.003392397877</v>
      </c>
      <c r="F48" s="5">
        <f t="shared" si="7"/>
        <v>23929.809946857698</v>
      </c>
      <c r="G48" s="5">
        <f t="shared" si="8"/>
        <v>49059.193445540179</v>
      </c>
      <c r="H48" s="22">
        <f t="shared" si="16"/>
        <v>33637.785439921696</v>
      </c>
      <c r="I48" s="5">
        <f t="shared" si="17"/>
        <v>80947.814042585946</v>
      </c>
      <c r="J48" s="25">
        <f t="shared" si="18"/>
        <v>0.2221524393804751</v>
      </c>
      <c r="L48" s="22">
        <f t="shared" si="19"/>
        <v>178906.79580961957</v>
      </c>
      <c r="M48" s="5">
        <f>scrimecost*Meta!O45</f>
        <v>843.28</v>
      </c>
      <c r="N48" s="5">
        <f>L48-Grade8!L48</f>
        <v>1109.2390936942247</v>
      </c>
      <c r="O48" s="5">
        <f>Grade8!M48-M48</f>
        <v>17.845000000000027</v>
      </c>
      <c r="P48" s="22">
        <f t="shared" si="22"/>
        <v>231.49290555425796</v>
      </c>
      <c r="S48" s="22">
        <f t="shared" si="20"/>
        <v>1132.1826446417631</v>
      </c>
      <c r="T48" s="22">
        <f t="shared" si="21"/>
        <v>2089.7960408664371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78040.34649494497</v>
      </c>
      <c r="D49" s="5">
        <f t="shared" si="15"/>
        <v>74793.448477207829</v>
      </c>
      <c r="E49" s="5">
        <f t="shared" si="6"/>
        <v>65293.448477207829</v>
      </c>
      <c r="F49" s="5">
        <f t="shared" si="7"/>
        <v>24699.405775529136</v>
      </c>
      <c r="G49" s="5">
        <f t="shared" si="8"/>
        <v>50094.042701678693</v>
      </c>
      <c r="H49" s="22">
        <f t="shared" si="16"/>
        <v>34478.730075919739</v>
      </c>
      <c r="I49" s="5">
        <f t="shared" si="17"/>
        <v>82779.878813650605</v>
      </c>
      <c r="J49" s="25">
        <f t="shared" si="18"/>
        <v>0.22394895218688798</v>
      </c>
      <c r="L49" s="22">
        <f t="shared" si="19"/>
        <v>183379.46570486008</v>
      </c>
      <c r="M49" s="5">
        <f>scrimecost*Meta!O46</f>
        <v>843.28</v>
      </c>
      <c r="N49" s="5">
        <f>L49-Grade8!L49</f>
        <v>1136.9700710366305</v>
      </c>
      <c r="O49" s="5">
        <f>Grade8!M49-M49</f>
        <v>17.845000000000027</v>
      </c>
      <c r="P49" s="22">
        <f t="shared" si="22"/>
        <v>238.10819598597408</v>
      </c>
      <c r="S49" s="22">
        <f t="shared" si="20"/>
        <v>1160.8598893236785</v>
      </c>
      <c r="T49" s="22">
        <f t="shared" si="21"/>
        <v>2173.4898636619623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79991.355157318569</v>
      </c>
      <c r="D50" s="5">
        <f t="shared" si="15"/>
        <v>76643.00468913799</v>
      </c>
      <c r="E50" s="5">
        <f t="shared" si="6"/>
        <v>67143.00468913799</v>
      </c>
      <c r="F50" s="5">
        <f t="shared" si="7"/>
        <v>25488.241499917352</v>
      </c>
      <c r="G50" s="5">
        <f t="shared" si="8"/>
        <v>51154.763189220641</v>
      </c>
      <c r="H50" s="22">
        <f t="shared" si="16"/>
        <v>35340.698327817729</v>
      </c>
      <c r="I50" s="5">
        <f t="shared" si="17"/>
        <v>84657.745203991843</v>
      </c>
      <c r="J50" s="25">
        <f t="shared" si="18"/>
        <v>0.22570164760777858</v>
      </c>
      <c r="L50" s="22">
        <f t="shared" si="19"/>
        <v>187963.95234748154</v>
      </c>
      <c r="M50" s="5">
        <f>scrimecost*Meta!O47</f>
        <v>843.28</v>
      </c>
      <c r="N50" s="5">
        <f>L50-Grade8!L50</f>
        <v>1165.3943228124699</v>
      </c>
      <c r="O50" s="5">
        <f>Grade8!M50-M50</f>
        <v>17.845000000000027</v>
      </c>
      <c r="P50" s="22">
        <f t="shared" si="22"/>
        <v>244.88886867848305</v>
      </c>
      <c r="S50" s="22">
        <f t="shared" si="20"/>
        <v>1190.2540651225404</v>
      </c>
      <c r="T50" s="22">
        <f t="shared" si="21"/>
        <v>2260.5175959340227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81991.139036251538</v>
      </c>
      <c r="D51" s="5">
        <f t="shared" si="15"/>
        <v>78538.799806366456</v>
      </c>
      <c r="E51" s="5">
        <f t="shared" si="6"/>
        <v>69038.799806366456</v>
      </c>
      <c r="F51" s="5">
        <f t="shared" si="7"/>
        <v>26296.798117415296</v>
      </c>
      <c r="G51" s="5">
        <f t="shared" si="8"/>
        <v>52242.001688951161</v>
      </c>
      <c r="H51" s="22">
        <f t="shared" si="16"/>
        <v>36224.21578601317</v>
      </c>
      <c r="I51" s="5">
        <f t="shared" si="17"/>
        <v>86582.558254091651</v>
      </c>
      <c r="J51" s="25">
        <f t="shared" si="18"/>
        <v>0.22741159435986713</v>
      </c>
      <c r="L51" s="22">
        <f t="shared" si="19"/>
        <v>192663.0511561686</v>
      </c>
      <c r="M51" s="5">
        <f>scrimecost*Meta!O48</f>
        <v>463.29599999999999</v>
      </c>
      <c r="N51" s="5">
        <f>L51-Grade8!L51</f>
        <v>1194.529180882877</v>
      </c>
      <c r="O51" s="5">
        <f>Grade8!M51-M51</f>
        <v>9.8040000000000305</v>
      </c>
      <c r="P51" s="22">
        <f t="shared" si="22"/>
        <v>251.83905818830496</v>
      </c>
      <c r="S51" s="22">
        <f t="shared" si="20"/>
        <v>1212.5350793165114</v>
      </c>
      <c r="T51" s="22">
        <f t="shared" si="21"/>
        <v>2335.8929462706801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84040.91751215783</v>
      </c>
      <c r="D52" s="5">
        <f t="shared" si="15"/>
        <v>80481.989801525619</v>
      </c>
      <c r="E52" s="5">
        <f t="shared" si="6"/>
        <v>70981.989801525619</v>
      </c>
      <c r="F52" s="5">
        <f t="shared" si="7"/>
        <v>27125.568650350677</v>
      </c>
      <c r="G52" s="5">
        <f t="shared" si="8"/>
        <v>53356.421151174945</v>
      </c>
      <c r="H52" s="22">
        <f t="shared" si="16"/>
        <v>37129.821180663494</v>
      </c>
      <c r="I52" s="5">
        <f t="shared" si="17"/>
        <v>88555.491630443925</v>
      </c>
      <c r="J52" s="25">
        <f t="shared" si="18"/>
        <v>0.22907983509361196</v>
      </c>
      <c r="L52" s="22">
        <f t="shared" si="19"/>
        <v>197479.62743507273</v>
      </c>
      <c r="M52" s="5">
        <f>scrimecost*Meta!O49</f>
        <v>463.29599999999999</v>
      </c>
      <c r="N52" s="5">
        <f>L52-Grade8!L52</f>
        <v>1224.3924104048347</v>
      </c>
      <c r="O52" s="5">
        <f>Grade8!M52-M52</f>
        <v>9.8040000000000305</v>
      </c>
      <c r="P52" s="22">
        <f t="shared" si="22"/>
        <v>258.96300243587217</v>
      </c>
      <c r="S52" s="22">
        <f t="shared" si="20"/>
        <v>1243.4173352651635</v>
      </c>
      <c r="T52" s="22">
        <f t="shared" si="21"/>
        <v>2429.7743667140007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86141.940449961767</v>
      </c>
      <c r="D53" s="5">
        <f t="shared" si="15"/>
        <v>82473.759546563742</v>
      </c>
      <c r="E53" s="5">
        <f t="shared" si="6"/>
        <v>72973.759546563742</v>
      </c>
      <c r="F53" s="5">
        <f t="shared" si="7"/>
        <v>27975.058446609437</v>
      </c>
      <c r="G53" s="5">
        <f t="shared" si="8"/>
        <v>54498.701099954305</v>
      </c>
      <c r="H53" s="22">
        <f t="shared" si="16"/>
        <v>38058.066710180086</v>
      </c>
      <c r="I53" s="5">
        <f t="shared" si="17"/>
        <v>90577.748341205035</v>
      </c>
      <c r="J53" s="25">
        <f t="shared" si="18"/>
        <v>0.2307073870289727</v>
      </c>
      <c r="L53" s="22">
        <f t="shared" si="19"/>
        <v>202416.61812094963</v>
      </c>
      <c r="M53" s="5">
        <f>scrimecost*Meta!O50</f>
        <v>463.29599999999999</v>
      </c>
      <c r="N53" s="5">
        <f>L53-Grade8!L53</f>
        <v>1255.0022206650465</v>
      </c>
      <c r="O53" s="5">
        <f>Grade8!M53-M53</f>
        <v>9.8040000000000305</v>
      </c>
      <c r="P53" s="22">
        <f t="shared" si="22"/>
        <v>266.26504528962869</v>
      </c>
      <c r="S53" s="22">
        <f t="shared" si="20"/>
        <v>1275.0716476126968</v>
      </c>
      <c r="T53" s="22">
        <f t="shared" si="21"/>
        <v>2527.4002378109326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88295.488961210824</v>
      </c>
      <c r="D54" s="5">
        <f t="shared" si="15"/>
        <v>84515.323535227857</v>
      </c>
      <c r="E54" s="5">
        <f t="shared" si="6"/>
        <v>75015.323535227857</v>
      </c>
      <c r="F54" s="5">
        <f t="shared" si="7"/>
        <v>28845.785487774683</v>
      </c>
      <c r="G54" s="5">
        <f t="shared" si="8"/>
        <v>55669.53804745317</v>
      </c>
      <c r="H54" s="22">
        <f t="shared" si="16"/>
        <v>39009.51837793459</v>
      </c>
      <c r="I54" s="5">
        <f t="shared" si="17"/>
        <v>92650.56146973517</v>
      </c>
      <c r="J54" s="25">
        <f t="shared" si="18"/>
        <v>0.23229524257566628</v>
      </c>
      <c r="L54" s="22">
        <f t="shared" si="19"/>
        <v>207477.03357397334</v>
      </c>
      <c r="M54" s="5">
        <f>scrimecost*Meta!O51</f>
        <v>463.29599999999999</v>
      </c>
      <c r="N54" s="5">
        <f>L54-Grade8!L54</f>
        <v>1286.3772761816799</v>
      </c>
      <c r="O54" s="5">
        <f>Grade8!M54-M54</f>
        <v>9.8040000000000305</v>
      </c>
      <c r="P54" s="22">
        <f t="shared" si="22"/>
        <v>273.7496392147292</v>
      </c>
      <c r="S54" s="22">
        <f t="shared" si="20"/>
        <v>1307.5173177688512</v>
      </c>
      <c r="T54" s="22">
        <f t="shared" si="21"/>
        <v>2628.9194991718209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90502.876185241068</v>
      </c>
      <c r="D55" s="5">
        <f t="shared" si="15"/>
        <v>86607.926623608524</v>
      </c>
      <c r="E55" s="5">
        <f t="shared" si="6"/>
        <v>77107.926623608524</v>
      </c>
      <c r="F55" s="5">
        <f t="shared" si="7"/>
        <v>29738.280704969038</v>
      </c>
      <c r="G55" s="5">
        <f t="shared" si="8"/>
        <v>56869.645918639486</v>
      </c>
      <c r="H55" s="22">
        <f t="shared" si="16"/>
        <v>39984.756337382947</v>
      </c>
      <c r="I55" s="5">
        <f t="shared" si="17"/>
        <v>94775.194926478522</v>
      </c>
      <c r="J55" s="25">
        <f t="shared" si="18"/>
        <v>0.23384436993829402</v>
      </c>
      <c r="L55" s="22">
        <f t="shared" si="19"/>
        <v>212663.95941332262</v>
      </c>
      <c r="M55" s="5">
        <f>scrimecost*Meta!O52</f>
        <v>463.29599999999999</v>
      </c>
      <c r="N55" s="5">
        <f>L55-Grade8!L55</f>
        <v>1318.536708086147</v>
      </c>
      <c r="O55" s="5">
        <f>Grade8!M55-M55</f>
        <v>9.8040000000000305</v>
      </c>
      <c r="P55" s="22">
        <f t="shared" si="22"/>
        <v>281.42134798795706</v>
      </c>
      <c r="S55" s="22">
        <f t="shared" si="20"/>
        <v>1340.7741296788433</v>
      </c>
      <c r="T55" s="22">
        <f t="shared" si="21"/>
        <v>2734.4870088191064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92765.448089872109</v>
      </c>
      <c r="D56" s="5">
        <f t="shared" si="15"/>
        <v>88752.844789198745</v>
      </c>
      <c r="E56" s="5">
        <f t="shared" si="6"/>
        <v>79252.844789198745</v>
      </c>
      <c r="F56" s="5">
        <f t="shared" si="7"/>
        <v>30653.088302593264</v>
      </c>
      <c r="G56" s="5">
        <f t="shared" si="8"/>
        <v>58099.756486605482</v>
      </c>
      <c r="H56" s="22">
        <f t="shared" si="16"/>
        <v>40984.375245817522</v>
      </c>
      <c r="I56" s="5">
        <f t="shared" si="17"/>
        <v>96952.944219640485</v>
      </c>
      <c r="J56" s="25">
        <f t="shared" si="18"/>
        <v>0.23535571370671132</v>
      </c>
      <c r="L56" s="22">
        <f t="shared" si="19"/>
        <v>217980.55839865573</v>
      </c>
      <c r="M56" s="5">
        <f>scrimecost*Meta!O53</f>
        <v>146.304</v>
      </c>
      <c r="N56" s="5">
        <f>L56-Grade8!L56</f>
        <v>1351.5001257883268</v>
      </c>
      <c r="O56" s="5">
        <f>Grade8!M56-M56</f>
        <v>3.0959999999999752</v>
      </c>
      <c r="P56" s="22">
        <f t="shared" si="22"/>
        <v>289.28484948051567</v>
      </c>
      <c r="S56" s="22">
        <f t="shared" si="20"/>
        <v>1368.3153538866663</v>
      </c>
      <c r="T56" s="22">
        <f t="shared" si="21"/>
        <v>2830.7195732585797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146.304</v>
      </c>
      <c r="N57" s="5">
        <f>L57-Grade8!L57</f>
        <v>0</v>
      </c>
      <c r="O57" s="5">
        <f>Grade8!M57-M57</f>
        <v>3.0959999999999752</v>
      </c>
      <c r="S57" s="22">
        <f t="shared" si="20"/>
        <v>3.021695999999976</v>
      </c>
      <c r="T57" s="22">
        <f t="shared" si="21"/>
        <v>6.3409134041223512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146.304</v>
      </c>
      <c r="N58" s="5">
        <f>L58-Grade8!L58</f>
        <v>0</v>
      </c>
      <c r="O58" s="5">
        <f>Grade8!M58-M58</f>
        <v>3.0959999999999752</v>
      </c>
      <c r="S58" s="22">
        <f t="shared" si="20"/>
        <v>3.021695999999976</v>
      </c>
      <c r="T58" s="22">
        <f t="shared" si="21"/>
        <v>6.4319435928155562</v>
      </c>
    </row>
    <row r="59" spans="1:20" x14ac:dyDescent="0.2">
      <c r="A59" s="5">
        <v>68</v>
      </c>
      <c r="H59" s="21"/>
      <c r="I59" s="5"/>
      <c r="M59" s="5">
        <f>scrimecost*Meta!O56</f>
        <v>146.304</v>
      </c>
      <c r="N59" s="5">
        <f>L59-Grade8!L59</f>
        <v>0</v>
      </c>
      <c r="O59" s="5">
        <f>Grade8!M59-M59</f>
        <v>3.0959999999999752</v>
      </c>
      <c r="S59" s="22">
        <f t="shared" si="20"/>
        <v>3.021695999999976</v>
      </c>
      <c r="T59" s="22">
        <f t="shared" si="21"/>
        <v>6.5242806114124976</v>
      </c>
    </row>
    <row r="60" spans="1:20" x14ac:dyDescent="0.2">
      <c r="A60" s="5">
        <v>69</v>
      </c>
      <c r="H60" s="21"/>
      <c r="I60" s="5"/>
      <c r="M60" s="5">
        <f>scrimecost*Meta!O57</f>
        <v>146.304</v>
      </c>
      <c r="N60" s="5">
        <f>L60-Grade8!L60</f>
        <v>0</v>
      </c>
      <c r="O60" s="5">
        <f>Grade8!M60-M60</f>
        <v>3.0959999999999752</v>
      </c>
      <c r="S60" s="22">
        <f t="shared" si="20"/>
        <v>3.021695999999976</v>
      </c>
      <c r="T60" s="22">
        <f t="shared" si="21"/>
        <v>6.6179432207706688</v>
      </c>
    </row>
    <row r="61" spans="1:20" x14ac:dyDescent="0.2">
      <c r="A61" s="5">
        <v>70</v>
      </c>
      <c r="H61" s="21"/>
      <c r="I61" s="5"/>
      <c r="M61" s="5">
        <f>scrimecost*Meta!O58</f>
        <v>146.304</v>
      </c>
      <c r="N61" s="5">
        <f>L61-Grade8!L61</f>
        <v>0</v>
      </c>
      <c r="O61" s="5">
        <f>Grade8!M61-M61</f>
        <v>3.0959999999999752</v>
      </c>
      <c r="S61" s="22">
        <f t="shared" si="20"/>
        <v>3.021695999999976</v>
      </c>
      <c r="T61" s="22">
        <f t="shared" si="21"/>
        <v>6.7129504510785312</v>
      </c>
    </row>
    <row r="62" spans="1:20" x14ac:dyDescent="0.2">
      <c r="A62" s="5">
        <v>71</v>
      </c>
      <c r="H62" s="21"/>
      <c r="I62" s="5"/>
      <c r="M62" s="5">
        <f>scrimecost*Meta!O59</f>
        <v>146.304</v>
      </c>
      <c r="N62" s="5">
        <f>L62-Grade8!L62</f>
        <v>0</v>
      </c>
      <c r="O62" s="5">
        <f>Grade8!M62-M62</f>
        <v>3.0959999999999752</v>
      </c>
      <c r="S62" s="22">
        <f t="shared" si="20"/>
        <v>3.021695999999976</v>
      </c>
      <c r="T62" s="22">
        <f t="shared" si="21"/>
        <v>6.8093216057220474</v>
      </c>
    </row>
    <row r="63" spans="1:20" x14ac:dyDescent="0.2">
      <c r="A63" s="5">
        <v>72</v>
      </c>
      <c r="H63" s="21"/>
      <c r="M63" s="5">
        <f>scrimecost*Meta!O60</f>
        <v>146.304</v>
      </c>
      <c r="N63" s="5">
        <f>L63-Grade8!L63</f>
        <v>0</v>
      </c>
      <c r="O63" s="5">
        <f>Grade8!M63-M63</f>
        <v>3.0959999999999752</v>
      </c>
      <c r="S63" s="22">
        <f t="shared" si="20"/>
        <v>3.021695999999976</v>
      </c>
      <c r="T63" s="22">
        <f t="shared" si="21"/>
        <v>6.9070762652066904</v>
      </c>
    </row>
    <row r="64" spans="1:20" x14ac:dyDescent="0.2">
      <c r="A64" s="5">
        <v>73</v>
      </c>
      <c r="H64" s="21"/>
      <c r="M64" s="5">
        <f>scrimecost*Meta!O61</f>
        <v>146.304</v>
      </c>
      <c r="N64" s="5">
        <f>L64-Grade8!L64</f>
        <v>0</v>
      </c>
      <c r="O64" s="5">
        <f>Grade8!M64-M64</f>
        <v>3.0959999999999752</v>
      </c>
      <c r="S64" s="22">
        <f t="shared" si="20"/>
        <v>3.021695999999976</v>
      </c>
      <c r="T64" s="22">
        <f t="shared" si="21"/>
        <v>7.0062342911357867</v>
      </c>
    </row>
    <row r="65" spans="1:20" x14ac:dyDescent="0.2">
      <c r="A65" s="5">
        <v>74</v>
      </c>
      <c r="H65" s="21"/>
      <c r="M65" s="5">
        <f>scrimecost*Meta!O62</f>
        <v>146.304</v>
      </c>
      <c r="N65" s="5">
        <f>L65-Grade8!L65</f>
        <v>0</v>
      </c>
      <c r="O65" s="5">
        <f>Grade8!M65-M65</f>
        <v>3.0959999999999752</v>
      </c>
      <c r="S65" s="22">
        <f t="shared" si="20"/>
        <v>3.021695999999976</v>
      </c>
      <c r="T65" s="22">
        <f t="shared" si="21"/>
        <v>7.1068158302459503</v>
      </c>
    </row>
    <row r="66" spans="1:20" x14ac:dyDescent="0.2">
      <c r="A66" s="5">
        <v>75</v>
      </c>
      <c r="H66" s="21"/>
      <c r="M66" s="5">
        <f>scrimecost*Meta!O63</f>
        <v>146.304</v>
      </c>
      <c r="N66" s="5">
        <f>L66-Grade8!L66</f>
        <v>0</v>
      </c>
      <c r="O66" s="5">
        <f>Grade8!M66-M66</f>
        <v>3.0959999999999752</v>
      </c>
      <c r="S66" s="22">
        <f t="shared" si="20"/>
        <v>3.021695999999976</v>
      </c>
      <c r="T66" s="22">
        <f t="shared" si="21"/>
        <v>7.2088413185004603</v>
      </c>
    </row>
    <row r="67" spans="1:20" x14ac:dyDescent="0.2">
      <c r="A67" s="5">
        <v>76</v>
      </c>
      <c r="H67" s="21"/>
      <c r="M67" s="5">
        <f>scrimecost*Meta!O64</f>
        <v>146.304</v>
      </c>
      <c r="N67" s="5">
        <f>L67-Grade8!L67</f>
        <v>0</v>
      </c>
      <c r="O67" s="5">
        <f>Grade8!M67-M67</f>
        <v>3.0959999999999752</v>
      </c>
      <c r="S67" s="22">
        <f t="shared" si="20"/>
        <v>3.021695999999976</v>
      </c>
      <c r="T67" s="22">
        <f t="shared" si="21"/>
        <v>7.3123314852413959</v>
      </c>
    </row>
    <row r="68" spans="1:20" x14ac:dyDescent="0.2">
      <c r="A68" s="5">
        <v>77</v>
      </c>
      <c r="H68" s="21"/>
      <c r="M68" s="5">
        <f>scrimecost*Meta!O65</f>
        <v>146.304</v>
      </c>
      <c r="N68" s="5">
        <f>L68-Grade8!L68</f>
        <v>0</v>
      </c>
      <c r="O68" s="5">
        <f>Grade8!M68-M68</f>
        <v>3.0959999999999752</v>
      </c>
      <c r="S68" s="22">
        <f t="shared" si="20"/>
        <v>3.021695999999976</v>
      </c>
      <c r="T68" s="22">
        <f t="shared" si="21"/>
        <v>7.4173073574013975</v>
      </c>
    </row>
    <row r="69" spans="1:20" x14ac:dyDescent="0.2">
      <c r="A69" s="5">
        <v>78</v>
      </c>
      <c r="H69" s="21"/>
      <c r="M69" s="5">
        <f>scrimecost*Meta!O66</f>
        <v>146.304</v>
      </c>
      <c r="N69" s="5">
        <f>L69-Grade8!L69</f>
        <v>0</v>
      </c>
      <c r="O69" s="5">
        <f>Grade8!M69-M69</f>
        <v>3.0959999999999752</v>
      </c>
      <c r="S69" s="22">
        <f>IF(A69&lt;startage,1,0)*(N69-Q69-R69)+IF(A69&gt;=startage,1,0)*completionprob*(N69*spart+O69+P69)</f>
        <v>3.021695999999976</v>
      </c>
      <c r="T69" s="22">
        <f>S69/sreturn^(A69-startage+1)</f>
        <v>7.5237902637758625</v>
      </c>
    </row>
    <row r="70" spans="1:20" x14ac:dyDescent="0.2">
      <c r="A70" s="5">
        <v>79</v>
      </c>
      <c r="H70" s="21"/>
      <c r="M70" s="5"/>
      <c r="S70" s="22">
        <f>SUM(T5:T69)</f>
        <v>1.4083489929817006E-10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55331</v>
      </c>
      <c r="D2" s="7">
        <f>Meta!C4</f>
        <v>24446</v>
      </c>
      <c r="E2" s="1">
        <f>Meta!D4</f>
        <v>0.05</v>
      </c>
      <c r="F2" s="1">
        <f>Meta!F4</f>
        <v>0.73499999999999999</v>
      </c>
      <c r="G2" s="1">
        <f>Meta!I4</f>
        <v>1.9496869757628374</v>
      </c>
      <c r="H2" s="1">
        <f>Meta!E4</f>
        <v>0.97599999999999998</v>
      </c>
      <c r="I2" s="13"/>
      <c r="J2" s="1">
        <f>Meta!X3</f>
        <v>0.82099999999999995</v>
      </c>
      <c r="K2" s="1">
        <f>Meta!D3</f>
        <v>5.1999999999999998E-2</v>
      </c>
      <c r="L2" s="28"/>
      <c r="N2" s="22">
        <f>Meta!T4</f>
        <v>92935</v>
      </c>
      <c r="O2" s="22">
        <f>Meta!U4</f>
        <v>38806</v>
      </c>
      <c r="P2" s="1">
        <f>Meta!V4</f>
        <v>3.1E-2</v>
      </c>
      <c r="Q2" s="1">
        <f>Meta!X4</f>
        <v>0.82699999999999996</v>
      </c>
      <c r="R2" s="22">
        <f>Meta!W4</f>
        <v>1991</v>
      </c>
      <c r="T2" s="12">
        <f>IRR(S5:S69)+1</f>
        <v>0.98923996440740225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2698.9384292119021</v>
      </c>
      <c r="D6" s="5">
        <f t="shared" ref="D6:D36" si="0">IF(A6&lt;startage,1,0)*(C6*(1-initialunempprob))+IF(A6=startage,1,0)*(C6*(1-unempprob))+IF(A6&gt;startage,1,0)*(C6*(1-unempprob)+unempprob*300*52)</f>
        <v>2558.5936308928831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195.73241276330555</v>
      </c>
      <c r="G6" s="5">
        <f t="shared" ref="G6:G56" si="3">D6-F6</f>
        <v>2362.8612181295775</v>
      </c>
      <c r="H6" s="22">
        <f>0.1*Grade9!H6</f>
        <v>1192.4084626963008</v>
      </c>
      <c r="I6" s="5">
        <f t="shared" ref="I6:I36" si="4">G6+IF(A6&lt;startage,1,0)*(H6*(1-initialunempprob))+IF(A6&gt;=startage,1,0)*(H6*(1-unempprob))</f>
        <v>3493.2644407656708</v>
      </c>
      <c r="J6" s="25">
        <f t="shared" ref="J6:J37" si="5">(F6-(IF(A6&gt;startage,1,0)*(unempprob*300*52)))/(IF(A6&lt;startage,1,0)*((C6+H6)*(1-initialunempprob))+IF(A6&gt;=startage,1,0)*((C6+H6)*(1-unempprob)))</f>
        <v>5.3058438522674146E-2</v>
      </c>
      <c r="L6" s="22">
        <f>0.1*Grade9!L6</f>
        <v>6341.9744958622359</v>
      </c>
      <c r="M6" s="5">
        <f>scrimecost*Meta!O3</f>
        <v>3066.14</v>
      </c>
      <c r="N6" s="5">
        <f>L6-Grade9!L6</f>
        <v>-57077.77046276012</v>
      </c>
      <c r="O6" s="5"/>
      <c r="P6" s="22"/>
      <c r="Q6" s="22">
        <f>0.05*feel*Grade9!G6</f>
        <v>280.44979345688995</v>
      </c>
      <c r="R6" s="22">
        <f>hstuition</f>
        <v>11298</v>
      </c>
      <c r="S6" s="22">
        <f t="shared" ref="S6:S37" si="6">IF(A6&lt;startage,1,0)*(N6-Q6-R6)+IF(A6&gt;=startage,1,0)*completionprob*(N6*spart+O6+P6)</f>
        <v>-68656.220256217013</v>
      </c>
      <c r="T6" s="22">
        <f t="shared" ref="T6:T37" si="7">S6/sreturn^(A6-startage+1)</f>
        <v>-68656.220256217013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28379.427409546657</v>
      </c>
      <c r="D7" s="5">
        <f t="shared" si="0"/>
        <v>26960.456039069322</v>
      </c>
      <c r="E7" s="5">
        <f t="shared" si="1"/>
        <v>17460.456039069322</v>
      </c>
      <c r="F7" s="5">
        <f t="shared" si="2"/>
        <v>6002.5888967561332</v>
      </c>
      <c r="G7" s="5">
        <f t="shared" si="3"/>
        <v>20957.867142313189</v>
      </c>
      <c r="H7" s="22">
        <f t="shared" ref="H7:H36" si="10">benefits*B7/expnorm</f>
        <v>12538.422989893144</v>
      </c>
      <c r="I7" s="5">
        <f t="shared" si="4"/>
        <v>32869.368982711676</v>
      </c>
      <c r="J7" s="25">
        <f t="shared" si="5"/>
        <v>0.15441951535779738</v>
      </c>
      <c r="L7" s="22">
        <f t="shared" ref="L7:L36" si="11">(sincome+sbenefits)*(1-sunemp)*B7/expnorm</f>
        <v>65475.653572570394</v>
      </c>
      <c r="M7" s="5">
        <f>scrimecost*Meta!O4</f>
        <v>4107.433</v>
      </c>
      <c r="N7" s="5">
        <f>L7-Grade9!L7</f>
        <v>470.41498998248426</v>
      </c>
      <c r="O7" s="5">
        <f>Grade9!M7-M7</f>
        <v>84.583000000000538</v>
      </c>
      <c r="P7" s="22">
        <f t="shared" ref="P7:P38" si="12">(spart-initialspart)*(L7*J7+nptrans)</f>
        <v>99.988312154468218</v>
      </c>
      <c r="Q7" s="22"/>
      <c r="R7" s="22"/>
      <c r="S7" s="22">
        <f t="shared" si="6"/>
        <v>559.83800065710363</v>
      </c>
      <c r="T7" s="22">
        <f t="shared" si="7"/>
        <v>565.92739961983943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29088.913094785323</v>
      </c>
      <c r="D8" s="5">
        <f t="shared" si="0"/>
        <v>28414.467440046054</v>
      </c>
      <c r="E8" s="5">
        <f t="shared" si="1"/>
        <v>18914.467440046054</v>
      </c>
      <c r="F8" s="5">
        <f t="shared" si="2"/>
        <v>6477.3236191750366</v>
      </c>
      <c r="G8" s="5">
        <f t="shared" si="3"/>
        <v>21937.143820871017</v>
      </c>
      <c r="H8" s="22">
        <f t="shared" si="10"/>
        <v>12851.883564640473</v>
      </c>
      <c r="I8" s="5">
        <f t="shared" si="4"/>
        <v>34146.433207279464</v>
      </c>
      <c r="J8" s="25">
        <f t="shared" si="5"/>
        <v>0.14299162711966618</v>
      </c>
      <c r="L8" s="22">
        <f t="shared" si="11"/>
        <v>67112.544911884645</v>
      </c>
      <c r="M8" s="5">
        <f>scrimecost*Meta!O5</f>
        <v>5043.2029999999995</v>
      </c>
      <c r="N8" s="5">
        <f>L8-Grade9!L8</f>
        <v>482.17536473204382</v>
      </c>
      <c r="O8" s="5">
        <f>Grade9!M8-M8</f>
        <v>103.85300000000007</v>
      </c>
      <c r="P8" s="22">
        <f t="shared" si="12"/>
        <v>96.903191982552443</v>
      </c>
      <c r="Q8" s="22"/>
      <c r="R8" s="22"/>
      <c r="S8" s="22">
        <f t="shared" si="6"/>
        <v>585.12685336916979</v>
      </c>
      <c r="T8" s="22">
        <f t="shared" si="7"/>
        <v>597.92501548455061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29816.135922154957</v>
      </c>
      <c r="D9" s="5">
        <f t="shared" si="0"/>
        <v>29105.329126047207</v>
      </c>
      <c r="E9" s="5">
        <f t="shared" si="1"/>
        <v>19605.329126047207</v>
      </c>
      <c r="F9" s="5">
        <f t="shared" si="2"/>
        <v>6702.8899596544125</v>
      </c>
      <c r="G9" s="5">
        <f t="shared" si="3"/>
        <v>22402.439166392796</v>
      </c>
      <c r="H9" s="22">
        <f t="shared" si="10"/>
        <v>13173.180653756484</v>
      </c>
      <c r="I9" s="5">
        <f t="shared" si="4"/>
        <v>34916.960787461459</v>
      </c>
      <c r="J9" s="25">
        <f t="shared" si="5"/>
        <v>0.14502721854517772</v>
      </c>
      <c r="L9" s="22">
        <f t="shared" si="11"/>
        <v>68790.358534681756</v>
      </c>
      <c r="M9" s="5">
        <f>scrimecost*Meta!O6</f>
        <v>6389.1190000000006</v>
      </c>
      <c r="N9" s="5">
        <f>L9-Grade9!L9</f>
        <v>494.22974885032454</v>
      </c>
      <c r="O9" s="5">
        <f>Grade9!M9-M9</f>
        <v>131.56899999999951</v>
      </c>
      <c r="P9" s="22">
        <f t="shared" si="12"/>
        <v>99.182846166062632</v>
      </c>
      <c r="Q9" s="22"/>
      <c r="R9" s="22"/>
      <c r="S9" s="22">
        <f t="shared" si="6"/>
        <v>624.13233210211376</v>
      </c>
      <c r="T9" s="22">
        <f t="shared" si="7"/>
        <v>644.72085927867442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30561.539320208831</v>
      </c>
      <c r="D10" s="5">
        <f t="shared" si="0"/>
        <v>29813.462354198389</v>
      </c>
      <c r="E10" s="5">
        <f t="shared" si="1"/>
        <v>20313.462354198389</v>
      </c>
      <c r="F10" s="5">
        <f t="shared" si="2"/>
        <v>6934.0954586457738</v>
      </c>
      <c r="G10" s="5">
        <f t="shared" si="3"/>
        <v>22879.366895552615</v>
      </c>
      <c r="H10" s="22">
        <f t="shared" si="10"/>
        <v>13502.510170100397</v>
      </c>
      <c r="I10" s="5">
        <f t="shared" si="4"/>
        <v>35706.751557147989</v>
      </c>
      <c r="J10" s="25">
        <f t="shared" si="5"/>
        <v>0.14701316139933535</v>
      </c>
      <c r="L10" s="22">
        <f t="shared" si="11"/>
        <v>70510.117498048799</v>
      </c>
      <c r="M10" s="5">
        <f>scrimecost*Meta!O7</f>
        <v>6779.3549999999996</v>
      </c>
      <c r="N10" s="5">
        <f>L10-Grade9!L10</f>
        <v>506.58549257159757</v>
      </c>
      <c r="O10" s="5">
        <f>Grade9!M10-M10</f>
        <v>139.60500000000047</v>
      </c>
      <c r="P10" s="22">
        <f t="shared" si="12"/>
        <v>101.51949170416059</v>
      </c>
      <c r="Q10" s="22"/>
      <c r="R10" s="22"/>
      <c r="S10" s="22">
        <f t="shared" si="6"/>
        <v>644.22899740341131</v>
      </c>
      <c r="T10" s="22">
        <f t="shared" si="7"/>
        <v>672.71894185707663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31325.577803214048</v>
      </c>
      <c r="D11" s="5">
        <f t="shared" si="0"/>
        <v>30539.298913053342</v>
      </c>
      <c r="E11" s="5">
        <f t="shared" si="1"/>
        <v>21039.298913053342</v>
      </c>
      <c r="F11" s="5">
        <f t="shared" si="2"/>
        <v>7171.0810951119165</v>
      </c>
      <c r="G11" s="5">
        <f t="shared" si="3"/>
        <v>23368.217817941426</v>
      </c>
      <c r="H11" s="22">
        <f t="shared" si="10"/>
        <v>13840.072924352906</v>
      </c>
      <c r="I11" s="5">
        <f t="shared" si="4"/>
        <v>36516.287096076689</v>
      </c>
      <c r="J11" s="25">
        <f t="shared" si="5"/>
        <v>0.14895066662290368</v>
      </c>
      <c r="L11" s="22">
        <f t="shared" si="11"/>
        <v>72272.870435500008</v>
      </c>
      <c r="M11" s="5">
        <f>scrimecost*Meta!O8</f>
        <v>6506.5879999999997</v>
      </c>
      <c r="N11" s="5">
        <f>L11-Grade9!L11</f>
        <v>519.25012988588423</v>
      </c>
      <c r="O11" s="5">
        <f>Grade9!M11-M11</f>
        <v>133.98800000000028</v>
      </c>
      <c r="P11" s="22">
        <f t="shared" si="12"/>
        <v>103.91455338071093</v>
      </c>
      <c r="Q11" s="22"/>
      <c r="R11" s="22"/>
      <c r="S11" s="22">
        <f t="shared" si="6"/>
        <v>651.30667293722524</v>
      </c>
      <c r="T11" s="22">
        <f t="shared" si="7"/>
        <v>687.507217827712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32108.717248294393</v>
      </c>
      <c r="D12" s="5">
        <f t="shared" si="0"/>
        <v>31283.281385879673</v>
      </c>
      <c r="E12" s="5">
        <f t="shared" si="1"/>
        <v>21783.281385879673</v>
      </c>
      <c r="F12" s="5">
        <f t="shared" si="2"/>
        <v>7413.9913724897133</v>
      </c>
      <c r="G12" s="5">
        <f t="shared" si="3"/>
        <v>23869.29001338996</v>
      </c>
      <c r="H12" s="22">
        <f t="shared" si="10"/>
        <v>14186.074747461727</v>
      </c>
      <c r="I12" s="5">
        <f t="shared" si="4"/>
        <v>37346.0610234786</v>
      </c>
      <c r="J12" s="25">
        <f t="shared" si="5"/>
        <v>0.15084091562150698</v>
      </c>
      <c r="L12" s="22">
        <f t="shared" si="11"/>
        <v>74079.692196387521</v>
      </c>
      <c r="M12" s="5">
        <f>scrimecost*Meta!O9</f>
        <v>5994.9009999999998</v>
      </c>
      <c r="N12" s="5">
        <f>L12-Grade9!L12</f>
        <v>532.2313831330539</v>
      </c>
      <c r="O12" s="5">
        <f>Grade9!M12-M12</f>
        <v>123.45100000000002</v>
      </c>
      <c r="P12" s="22">
        <f t="shared" si="12"/>
        <v>106.36949159917508</v>
      </c>
      <c r="Q12" s="22"/>
      <c r="R12" s="22"/>
      <c r="S12" s="22">
        <f t="shared" si="6"/>
        <v>653.89642515940557</v>
      </c>
      <c r="T12" s="22">
        <f t="shared" si="7"/>
        <v>697.74871312448579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32911.43517950175</v>
      </c>
      <c r="D13" s="5">
        <f t="shared" si="0"/>
        <v>32045.863420526661</v>
      </c>
      <c r="E13" s="5">
        <f t="shared" si="1"/>
        <v>22545.863420526661</v>
      </c>
      <c r="F13" s="5">
        <f t="shared" si="2"/>
        <v>7662.9744068019545</v>
      </c>
      <c r="G13" s="5">
        <f t="shared" si="3"/>
        <v>24382.889013724707</v>
      </c>
      <c r="H13" s="22">
        <f t="shared" si="10"/>
        <v>14540.726616148269</v>
      </c>
      <c r="I13" s="5">
        <f t="shared" si="4"/>
        <v>38196.579299065561</v>
      </c>
      <c r="J13" s="25">
        <f t="shared" si="5"/>
        <v>0.15268506098599802</v>
      </c>
      <c r="L13" s="22">
        <f t="shared" si="11"/>
        <v>75931.68450129719</v>
      </c>
      <c r="M13" s="5">
        <f>scrimecost*Meta!O10</f>
        <v>5467.2860000000001</v>
      </c>
      <c r="N13" s="5">
        <f>L13-Grade9!L13</f>
        <v>545.5371677113435</v>
      </c>
      <c r="O13" s="5">
        <f>Grade9!M13-M13</f>
        <v>112.58600000000024</v>
      </c>
      <c r="P13" s="22">
        <f t="shared" si="12"/>
        <v>108.88580327310083</v>
      </c>
      <c r="Q13" s="22"/>
      <c r="R13" s="22"/>
      <c r="S13" s="22">
        <f t="shared" si="6"/>
        <v>656.48789598709288</v>
      </c>
      <c r="T13" s="22">
        <f t="shared" si="7"/>
        <v>708.13351774234764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33734.2210589893</v>
      </c>
      <c r="D14" s="5">
        <f t="shared" si="0"/>
        <v>32827.510006039833</v>
      </c>
      <c r="E14" s="5">
        <f t="shared" si="1"/>
        <v>23327.510006039833</v>
      </c>
      <c r="F14" s="5">
        <f t="shared" si="2"/>
        <v>7918.1820169720049</v>
      </c>
      <c r="G14" s="5">
        <f t="shared" si="3"/>
        <v>24909.327989067828</v>
      </c>
      <c r="H14" s="22">
        <f t="shared" si="10"/>
        <v>14904.244781551974</v>
      </c>
      <c r="I14" s="5">
        <f t="shared" si="4"/>
        <v>39068.360531542203</v>
      </c>
      <c r="J14" s="25">
        <f t="shared" si="5"/>
        <v>0.15448422719525756</v>
      </c>
      <c r="L14" s="22">
        <f t="shared" si="11"/>
        <v>77829.97661382964</v>
      </c>
      <c r="M14" s="5">
        <f>scrimecost*Meta!O11</f>
        <v>5096.96</v>
      </c>
      <c r="N14" s="5">
        <f>L14-Grade9!L14</f>
        <v>559.17559690416965</v>
      </c>
      <c r="O14" s="5">
        <f>Grade9!M14-M14</f>
        <v>104.96000000000004</v>
      </c>
      <c r="P14" s="22">
        <f t="shared" si="12"/>
        <v>111.46502273887475</v>
      </c>
      <c r="Q14" s="22"/>
      <c r="R14" s="22"/>
      <c r="S14" s="22">
        <f t="shared" si="6"/>
        <v>662.57052358553619</v>
      </c>
      <c r="T14" s="22">
        <f t="shared" si="7"/>
        <v>722.46844927894699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34577.576585464027</v>
      </c>
      <c r="D15" s="5">
        <f t="shared" si="0"/>
        <v>33628.697756190821</v>
      </c>
      <c r="E15" s="5">
        <f t="shared" si="1"/>
        <v>24128.697756190821</v>
      </c>
      <c r="F15" s="5">
        <f t="shared" si="2"/>
        <v>8179.7698173963036</v>
      </c>
      <c r="G15" s="5">
        <f t="shared" si="3"/>
        <v>25448.927938794517</v>
      </c>
      <c r="H15" s="22">
        <f t="shared" si="10"/>
        <v>15276.850901090773</v>
      </c>
      <c r="I15" s="5">
        <f t="shared" si="4"/>
        <v>39961.936294830753</v>
      </c>
      <c r="J15" s="25">
        <f t="shared" si="5"/>
        <v>0.15623951130185224</v>
      </c>
      <c r="L15" s="22">
        <f t="shared" si="11"/>
        <v>79775.726029175363</v>
      </c>
      <c r="M15" s="5">
        <f>scrimecost*Meta!O12</f>
        <v>4862.0219999999999</v>
      </c>
      <c r="N15" s="5">
        <f>L15-Grade9!L15</f>
        <v>573.15498682676116</v>
      </c>
      <c r="O15" s="5">
        <f>Grade9!M15-M15</f>
        <v>100.1220000000003</v>
      </c>
      <c r="P15" s="22">
        <f t="shared" si="12"/>
        <v>114.10872269129298</v>
      </c>
      <c r="Q15" s="22"/>
      <c r="R15" s="22"/>
      <c r="S15" s="22">
        <f t="shared" si="6"/>
        <v>671.7123792738962</v>
      </c>
      <c r="T15" s="22">
        <f t="shared" si="7"/>
        <v>740.40351832277315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35442.016000100615</v>
      </c>
      <c r="D16" s="5">
        <f t="shared" si="0"/>
        <v>34449.91520009558</v>
      </c>
      <c r="E16" s="5">
        <f t="shared" si="1"/>
        <v>24949.91520009558</v>
      </c>
      <c r="F16" s="5">
        <f t="shared" si="2"/>
        <v>8447.8973128312064</v>
      </c>
      <c r="G16" s="5">
        <f t="shared" si="3"/>
        <v>26002.017887264374</v>
      </c>
      <c r="H16" s="22">
        <f t="shared" si="10"/>
        <v>15658.772173618041</v>
      </c>
      <c r="I16" s="5">
        <f t="shared" si="4"/>
        <v>40877.85145220151</v>
      </c>
      <c r="J16" s="25">
        <f t="shared" si="5"/>
        <v>0.15795198360096896</v>
      </c>
      <c r="L16" s="22">
        <f t="shared" si="11"/>
        <v>81770.119179904737</v>
      </c>
      <c r="M16" s="5">
        <f>scrimecost*Meta!O13</f>
        <v>4047.703</v>
      </c>
      <c r="N16" s="5">
        <f>L16-Grade9!L16</f>
        <v>587.48386149742873</v>
      </c>
      <c r="O16" s="5">
        <f>Grade9!M16-M16</f>
        <v>83.352999999999611</v>
      </c>
      <c r="P16" s="22">
        <f t="shared" si="12"/>
        <v>116.81851514252163</v>
      </c>
      <c r="Q16" s="22"/>
      <c r="R16" s="22"/>
      <c r="S16" s="22">
        <f t="shared" si="6"/>
        <v>669.55617255447339</v>
      </c>
      <c r="T16" s="22">
        <f t="shared" si="7"/>
        <v>746.05438374937853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36328.06640010314</v>
      </c>
      <c r="D17" s="5">
        <f t="shared" si="0"/>
        <v>35291.663080097984</v>
      </c>
      <c r="E17" s="5">
        <f t="shared" si="1"/>
        <v>25791.663080097984</v>
      </c>
      <c r="F17" s="5">
        <f t="shared" si="2"/>
        <v>8722.7279956519924</v>
      </c>
      <c r="G17" s="5">
        <f t="shared" si="3"/>
        <v>26568.935084445991</v>
      </c>
      <c r="H17" s="22">
        <f t="shared" si="10"/>
        <v>16050.241477958492</v>
      </c>
      <c r="I17" s="5">
        <f t="shared" si="4"/>
        <v>41816.664488506562</v>
      </c>
      <c r="J17" s="25">
        <f t="shared" si="5"/>
        <v>0.15962268828303416</v>
      </c>
      <c r="L17" s="22">
        <f t="shared" si="11"/>
        <v>83814.372159402352</v>
      </c>
      <c r="M17" s="5">
        <f>scrimecost*Meta!O14</f>
        <v>4047.703</v>
      </c>
      <c r="N17" s="5">
        <f>L17-Grade9!L17</f>
        <v>602.17095803485427</v>
      </c>
      <c r="O17" s="5">
        <f>Grade9!M17-M17</f>
        <v>83.352999999999611</v>
      </c>
      <c r="P17" s="22">
        <f t="shared" si="12"/>
        <v>119.59605240503109</v>
      </c>
      <c r="Q17" s="22"/>
      <c r="R17" s="22"/>
      <c r="S17" s="22">
        <f t="shared" si="6"/>
        <v>684.12176826705866</v>
      </c>
      <c r="T17" s="22">
        <f t="shared" si="7"/>
        <v>770.57554997441287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37236.268060105715</v>
      </c>
      <c r="D18" s="5">
        <f t="shared" si="0"/>
        <v>36154.454657100425</v>
      </c>
      <c r="E18" s="5">
        <f t="shared" si="1"/>
        <v>26654.454657100425</v>
      </c>
      <c r="F18" s="5">
        <f t="shared" si="2"/>
        <v>9004.4294455432882</v>
      </c>
      <c r="G18" s="5">
        <f t="shared" si="3"/>
        <v>27150.025211557135</v>
      </c>
      <c r="H18" s="22">
        <f t="shared" si="10"/>
        <v>16451.497514907453</v>
      </c>
      <c r="I18" s="5">
        <f t="shared" si="4"/>
        <v>42778.947850719211</v>
      </c>
      <c r="J18" s="25">
        <f t="shared" si="5"/>
        <v>0.1612526440704147</v>
      </c>
      <c r="L18" s="22">
        <f t="shared" si="11"/>
        <v>85909.731463387419</v>
      </c>
      <c r="M18" s="5">
        <f>scrimecost*Meta!O15</f>
        <v>4047.703</v>
      </c>
      <c r="N18" s="5">
        <f>L18-Grade9!L18</f>
        <v>617.22523198575072</v>
      </c>
      <c r="O18" s="5">
        <f>Grade9!M18-M18</f>
        <v>83.352999999999611</v>
      </c>
      <c r="P18" s="22">
        <f t="shared" si="12"/>
        <v>122.44302809910323</v>
      </c>
      <c r="Q18" s="22"/>
      <c r="R18" s="22"/>
      <c r="S18" s="22">
        <f t="shared" si="6"/>
        <v>699.05150387248693</v>
      </c>
      <c r="T18" s="22">
        <f t="shared" si="7"/>
        <v>795.95650526759903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38167.174761608352</v>
      </c>
      <c r="D19" s="5">
        <f t="shared" si="0"/>
        <v>37038.816023527936</v>
      </c>
      <c r="E19" s="5">
        <f t="shared" si="1"/>
        <v>27538.816023527936</v>
      </c>
      <c r="F19" s="5">
        <f t="shared" si="2"/>
        <v>9293.1734316818711</v>
      </c>
      <c r="G19" s="5">
        <f t="shared" si="3"/>
        <v>27745.642591846066</v>
      </c>
      <c r="H19" s="22">
        <f t="shared" si="10"/>
        <v>16862.784952780141</v>
      </c>
      <c r="I19" s="5">
        <f t="shared" si="4"/>
        <v>43765.288296987201</v>
      </c>
      <c r="J19" s="25">
        <f t="shared" si="5"/>
        <v>0.16284284483859093</v>
      </c>
      <c r="L19" s="22">
        <f t="shared" si="11"/>
        <v>88057.474749972098</v>
      </c>
      <c r="M19" s="5">
        <f>scrimecost*Meta!O16</f>
        <v>4047.703</v>
      </c>
      <c r="N19" s="5">
        <f>L19-Grade9!L19</f>
        <v>632.65586278536648</v>
      </c>
      <c r="O19" s="5">
        <f>Grade9!M19-M19</f>
        <v>83.352999999999611</v>
      </c>
      <c r="P19" s="22">
        <f t="shared" si="12"/>
        <v>125.36117818552718</v>
      </c>
      <c r="Q19" s="22"/>
      <c r="R19" s="22"/>
      <c r="S19" s="22">
        <f t="shared" si="6"/>
        <v>714.35448286800818</v>
      </c>
      <c r="T19" s="22">
        <f t="shared" si="7"/>
        <v>822.22804052480194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39121.354130648564</v>
      </c>
      <c r="D20" s="5">
        <f t="shared" si="0"/>
        <v>37945.286424116137</v>
      </c>
      <c r="E20" s="5">
        <f t="shared" si="1"/>
        <v>28445.286424116137</v>
      </c>
      <c r="F20" s="5">
        <f t="shared" si="2"/>
        <v>9589.1360174739184</v>
      </c>
      <c r="G20" s="5">
        <f t="shared" si="3"/>
        <v>28356.15040664222</v>
      </c>
      <c r="H20" s="22">
        <f t="shared" si="10"/>
        <v>17284.354576599642</v>
      </c>
      <c r="I20" s="5">
        <f t="shared" si="4"/>
        <v>44776.28725441188</v>
      </c>
      <c r="J20" s="25">
        <f t="shared" si="5"/>
        <v>0.16439426022217749</v>
      </c>
      <c r="L20" s="22">
        <f t="shared" si="11"/>
        <v>90258.911618721395</v>
      </c>
      <c r="M20" s="5">
        <f>scrimecost*Meta!O17</f>
        <v>4047.703</v>
      </c>
      <c r="N20" s="5">
        <f>L20-Grade9!L20</f>
        <v>648.47225935502502</v>
      </c>
      <c r="O20" s="5">
        <f>Grade9!M20-M20</f>
        <v>83.352999999999611</v>
      </c>
      <c r="P20" s="22">
        <f t="shared" si="12"/>
        <v>128.35228202411173</v>
      </c>
      <c r="Q20" s="22"/>
      <c r="R20" s="22"/>
      <c r="S20" s="22">
        <f t="shared" si="6"/>
        <v>730.04003633845991</v>
      </c>
      <c r="T20" s="22">
        <f t="shared" si="7"/>
        <v>849.4220565519538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40099.38798391477</v>
      </c>
      <c r="D21" s="5">
        <f t="shared" si="0"/>
        <v>38874.418584719031</v>
      </c>
      <c r="E21" s="5">
        <f t="shared" si="1"/>
        <v>29374.418584719031</v>
      </c>
      <c r="F21" s="5">
        <f t="shared" si="2"/>
        <v>9892.497667910764</v>
      </c>
      <c r="G21" s="5">
        <f t="shared" si="3"/>
        <v>28981.920916808267</v>
      </c>
      <c r="H21" s="22">
        <f t="shared" si="10"/>
        <v>17716.463441014628</v>
      </c>
      <c r="I21" s="5">
        <f t="shared" si="4"/>
        <v>45812.561185772167</v>
      </c>
      <c r="J21" s="25">
        <f t="shared" si="5"/>
        <v>0.16590783620616437</v>
      </c>
      <c r="L21" s="22">
        <f t="shared" si="11"/>
        <v>92515.384409189399</v>
      </c>
      <c r="M21" s="5">
        <f>scrimecost*Meta!O18</f>
        <v>3334.9250000000002</v>
      </c>
      <c r="N21" s="5">
        <f>L21-Grade9!L21</f>
        <v>664.68406583885371</v>
      </c>
      <c r="O21" s="5">
        <f>Grade9!M21-M21</f>
        <v>68.674999999999727</v>
      </c>
      <c r="P21" s="22">
        <f t="shared" si="12"/>
        <v>131.41816345866087</v>
      </c>
      <c r="Q21" s="22"/>
      <c r="R21" s="22"/>
      <c r="S21" s="22">
        <f t="shared" si="6"/>
        <v>731.79200064561519</v>
      </c>
      <c r="T21" s="22">
        <f t="shared" si="7"/>
        <v>860.72191459424937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41101.872683512644</v>
      </c>
      <c r="D22" s="5">
        <f t="shared" si="0"/>
        <v>39826.779049337012</v>
      </c>
      <c r="E22" s="5">
        <f t="shared" si="1"/>
        <v>30326.779049337012</v>
      </c>
      <c r="F22" s="5">
        <f t="shared" si="2"/>
        <v>10203.443359608535</v>
      </c>
      <c r="G22" s="5">
        <f t="shared" si="3"/>
        <v>29623.335689728476</v>
      </c>
      <c r="H22" s="22">
        <f t="shared" si="10"/>
        <v>18159.375027039998</v>
      </c>
      <c r="I22" s="5">
        <f t="shared" si="4"/>
        <v>46874.74196541647</v>
      </c>
      <c r="J22" s="25">
        <f t="shared" si="5"/>
        <v>0.16738449570273692</v>
      </c>
      <c r="L22" s="22">
        <f t="shared" si="11"/>
        <v>94828.269019419167</v>
      </c>
      <c r="M22" s="5">
        <f>scrimecost*Meta!O19</f>
        <v>3334.9250000000002</v>
      </c>
      <c r="N22" s="5">
        <f>L22-Grade9!L22</f>
        <v>681.30116748486762</v>
      </c>
      <c r="O22" s="5">
        <f>Grade9!M22-M22</f>
        <v>68.674999999999727</v>
      </c>
      <c r="P22" s="22">
        <f t="shared" si="12"/>
        <v>134.56069192907381</v>
      </c>
      <c r="Q22" s="22"/>
      <c r="R22" s="22"/>
      <c r="S22" s="22">
        <f t="shared" si="6"/>
        <v>748.27163526052163</v>
      </c>
      <c r="T22" s="22">
        <f t="shared" si="7"/>
        <v>889.67796079818982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42129.419500600459</v>
      </c>
      <c r="D23" s="5">
        <f t="shared" si="0"/>
        <v>40802.948525570435</v>
      </c>
      <c r="E23" s="5">
        <f t="shared" si="1"/>
        <v>31302.948525570435</v>
      </c>
      <c r="F23" s="5">
        <f t="shared" si="2"/>
        <v>10522.162693598748</v>
      </c>
      <c r="G23" s="5">
        <f t="shared" si="3"/>
        <v>30280.785831971687</v>
      </c>
      <c r="H23" s="22">
        <f t="shared" si="10"/>
        <v>18613.359402716</v>
      </c>
      <c r="I23" s="5">
        <f t="shared" si="4"/>
        <v>47963.477264551882</v>
      </c>
      <c r="J23" s="25">
        <f t="shared" si="5"/>
        <v>0.16882513911402722</v>
      </c>
      <c r="L23" s="22">
        <f t="shared" si="11"/>
        <v>97198.97574490463</v>
      </c>
      <c r="M23" s="5">
        <f>scrimecost*Meta!O20</f>
        <v>3334.9250000000002</v>
      </c>
      <c r="N23" s="5">
        <f>L23-Grade9!L23</f>
        <v>698.33369667197985</v>
      </c>
      <c r="O23" s="5">
        <f>Grade9!M23-M23</f>
        <v>68.674999999999727</v>
      </c>
      <c r="P23" s="22">
        <f t="shared" si="12"/>
        <v>137.78178361124699</v>
      </c>
      <c r="Q23" s="22"/>
      <c r="R23" s="22"/>
      <c r="S23" s="22">
        <f t="shared" si="6"/>
        <v>765.16326074075857</v>
      </c>
      <c r="T23" s="22">
        <f t="shared" si="7"/>
        <v>919.65726432474889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43182.654988115471</v>
      </c>
      <c r="D24" s="5">
        <f t="shared" si="0"/>
        <v>41803.522238709695</v>
      </c>
      <c r="E24" s="5">
        <f t="shared" si="1"/>
        <v>32303.522238709695</v>
      </c>
      <c r="F24" s="5">
        <f t="shared" si="2"/>
        <v>10848.850010938715</v>
      </c>
      <c r="G24" s="5">
        <f t="shared" si="3"/>
        <v>30954.672227770978</v>
      </c>
      <c r="H24" s="22">
        <f t="shared" si="10"/>
        <v>19078.693387783893</v>
      </c>
      <c r="I24" s="5">
        <f t="shared" si="4"/>
        <v>49079.430946165674</v>
      </c>
      <c r="J24" s="25">
        <f t="shared" si="5"/>
        <v>0.17023064488113968</v>
      </c>
      <c r="L24" s="22">
        <f t="shared" si="11"/>
        <v>99628.950138527231</v>
      </c>
      <c r="M24" s="5">
        <f>scrimecost*Meta!O21</f>
        <v>3334.9250000000002</v>
      </c>
      <c r="N24" s="5">
        <f>L24-Grade9!L24</f>
        <v>715.79203908877389</v>
      </c>
      <c r="O24" s="5">
        <f>Grade9!M24-M24</f>
        <v>68.674999999999727</v>
      </c>
      <c r="P24" s="22">
        <f t="shared" si="12"/>
        <v>141.08340258547452</v>
      </c>
      <c r="Q24" s="22"/>
      <c r="R24" s="22"/>
      <c r="S24" s="22">
        <f t="shared" si="6"/>
        <v>782.4771768580049</v>
      </c>
      <c r="T24" s="22">
        <f t="shared" si="7"/>
        <v>950.6965595659932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44262.221362818353</v>
      </c>
      <c r="D25" s="5">
        <f t="shared" si="0"/>
        <v>42829.110294677434</v>
      </c>
      <c r="E25" s="5">
        <f t="shared" si="1"/>
        <v>33329.110294677434</v>
      </c>
      <c r="F25" s="5">
        <f t="shared" si="2"/>
        <v>11183.704511212181</v>
      </c>
      <c r="G25" s="5">
        <f t="shared" si="3"/>
        <v>31645.405783465252</v>
      </c>
      <c r="H25" s="22">
        <f t="shared" si="10"/>
        <v>19555.660722478493</v>
      </c>
      <c r="I25" s="5">
        <f t="shared" si="4"/>
        <v>50223.28346981982</v>
      </c>
      <c r="J25" s="25">
        <f t="shared" si="5"/>
        <v>0.171601870019786</v>
      </c>
      <c r="L25" s="22">
        <f t="shared" si="11"/>
        <v>102119.67389199042</v>
      </c>
      <c r="M25" s="5">
        <f>scrimecost*Meta!O22</f>
        <v>3334.9250000000002</v>
      </c>
      <c r="N25" s="5">
        <f>L25-Grade9!L25</f>
        <v>733.68684006598778</v>
      </c>
      <c r="O25" s="5">
        <f>Grade9!M25-M25</f>
        <v>68.674999999999727</v>
      </c>
      <c r="P25" s="22">
        <f t="shared" si="12"/>
        <v>144.46756203405775</v>
      </c>
      <c r="Q25" s="22"/>
      <c r="R25" s="22"/>
      <c r="S25" s="22">
        <f t="shared" si="6"/>
        <v>800.22394087818225</v>
      </c>
      <c r="T25" s="22">
        <f t="shared" si="7"/>
        <v>982.83390604815406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45368.776896888819</v>
      </c>
      <c r="D26" s="5">
        <f t="shared" si="0"/>
        <v>43880.338052044375</v>
      </c>
      <c r="E26" s="5">
        <f t="shared" si="1"/>
        <v>34380.338052044375</v>
      </c>
      <c r="F26" s="5">
        <f t="shared" si="2"/>
        <v>11526.930373992489</v>
      </c>
      <c r="G26" s="5">
        <f t="shared" si="3"/>
        <v>32353.407678051888</v>
      </c>
      <c r="H26" s="22">
        <f t="shared" si="10"/>
        <v>20044.552240540455</v>
      </c>
      <c r="I26" s="5">
        <f t="shared" si="4"/>
        <v>51395.732306565318</v>
      </c>
      <c r="J26" s="25">
        <f t="shared" si="5"/>
        <v>0.17293965064285563</v>
      </c>
      <c r="L26" s="22">
        <f t="shared" si="11"/>
        <v>104672.66573929017</v>
      </c>
      <c r="M26" s="5">
        <f>scrimecost*Meta!O23</f>
        <v>2520.6060000000002</v>
      </c>
      <c r="N26" s="5">
        <f>L26-Grade9!L26</f>
        <v>752.0290110676433</v>
      </c>
      <c r="O26" s="5">
        <f>Grade9!M26-M26</f>
        <v>51.905999999999949</v>
      </c>
      <c r="P26" s="22">
        <f t="shared" si="12"/>
        <v>147.93632546885561</v>
      </c>
      <c r="Q26" s="22"/>
      <c r="R26" s="22"/>
      <c r="S26" s="22">
        <f t="shared" si="6"/>
        <v>802.04782999887334</v>
      </c>
      <c r="T26" s="22">
        <f t="shared" si="7"/>
        <v>995.78872620882964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46502.996319311031</v>
      </c>
      <c r="D27" s="5">
        <f t="shared" si="0"/>
        <v>44957.846503345478</v>
      </c>
      <c r="E27" s="5">
        <f t="shared" si="1"/>
        <v>35457.846503345478</v>
      </c>
      <c r="F27" s="5">
        <f t="shared" si="2"/>
        <v>11974.521533676847</v>
      </c>
      <c r="G27" s="5">
        <f t="shared" si="3"/>
        <v>32983.324969668633</v>
      </c>
      <c r="H27" s="22">
        <f t="shared" si="10"/>
        <v>20545.666046553964</v>
      </c>
      <c r="I27" s="5">
        <f t="shared" si="4"/>
        <v>52501.707713894895</v>
      </c>
      <c r="J27" s="25">
        <f t="shared" si="5"/>
        <v>0.17574857516551673</v>
      </c>
      <c r="L27" s="22">
        <f t="shared" si="11"/>
        <v>107289.48238277242</v>
      </c>
      <c r="M27" s="5">
        <f>scrimecost*Meta!O24</f>
        <v>2520.6060000000002</v>
      </c>
      <c r="N27" s="5">
        <f>L27-Grade9!L27</f>
        <v>770.82973634434165</v>
      </c>
      <c r="O27" s="5">
        <f>Grade9!M27-M27</f>
        <v>51.905999999999949</v>
      </c>
      <c r="P27" s="22">
        <f t="shared" si="12"/>
        <v>152.4598419541085</v>
      </c>
      <c r="Q27" s="22"/>
      <c r="R27" s="22"/>
      <c r="S27" s="22">
        <f t="shared" si="6"/>
        <v>821.63782509701787</v>
      </c>
      <c r="T27" s="22">
        <f t="shared" si="7"/>
        <v>1031.206657442345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47665.571227293796</v>
      </c>
      <c r="D28" s="5">
        <f t="shared" si="0"/>
        <v>46062.292665929104</v>
      </c>
      <c r="E28" s="5">
        <f t="shared" si="1"/>
        <v>36562.292665929104</v>
      </c>
      <c r="F28" s="5">
        <f t="shared" si="2"/>
        <v>12445.567822018764</v>
      </c>
      <c r="G28" s="5">
        <f t="shared" si="3"/>
        <v>33616.724843910342</v>
      </c>
      <c r="H28" s="22">
        <f t="shared" si="10"/>
        <v>21059.30769771781</v>
      </c>
      <c r="I28" s="5">
        <f t="shared" si="4"/>
        <v>53623.067156742261</v>
      </c>
      <c r="J28" s="25">
        <f t="shared" si="5"/>
        <v>0.1786768528062147</v>
      </c>
      <c r="L28" s="22">
        <f t="shared" si="11"/>
        <v>109971.71944234172</v>
      </c>
      <c r="M28" s="5">
        <f>scrimecost*Meta!O25</f>
        <v>2520.6060000000002</v>
      </c>
      <c r="N28" s="5">
        <f>L28-Grade9!L28</f>
        <v>790.10047975294583</v>
      </c>
      <c r="O28" s="5">
        <f>Grade9!M28-M28</f>
        <v>51.905999999999949</v>
      </c>
      <c r="P28" s="22">
        <f t="shared" si="12"/>
        <v>157.22040436587395</v>
      </c>
      <c r="Q28" s="22"/>
      <c r="R28" s="22"/>
      <c r="S28" s="22">
        <f t="shared" si="6"/>
        <v>841.83855309464263</v>
      </c>
      <c r="T28" s="22">
        <f t="shared" si="7"/>
        <v>1068.0521082574969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48857.210507976139</v>
      </c>
      <c r="D29" s="5">
        <f t="shared" si="0"/>
        <v>47194.349982577332</v>
      </c>
      <c r="E29" s="5">
        <f t="shared" si="1"/>
        <v>37694.349982577332</v>
      </c>
      <c r="F29" s="5">
        <f t="shared" si="2"/>
        <v>12928.390267569232</v>
      </c>
      <c r="G29" s="5">
        <f t="shared" si="3"/>
        <v>34265.959715008103</v>
      </c>
      <c r="H29" s="22">
        <f t="shared" si="10"/>
        <v>21585.790390160753</v>
      </c>
      <c r="I29" s="5">
        <f t="shared" si="4"/>
        <v>54772.460585660818</v>
      </c>
      <c r="J29" s="25">
        <f t="shared" si="5"/>
        <v>0.18153370904104202</v>
      </c>
      <c r="L29" s="22">
        <f t="shared" si="11"/>
        <v>112721.01242840025</v>
      </c>
      <c r="M29" s="5">
        <f>scrimecost*Meta!O26</f>
        <v>2520.6060000000002</v>
      </c>
      <c r="N29" s="5">
        <f>L29-Grade9!L29</f>
        <v>809.85299174673855</v>
      </c>
      <c r="O29" s="5">
        <f>Grade9!M29-M29</f>
        <v>51.905999999999949</v>
      </c>
      <c r="P29" s="22">
        <f t="shared" si="12"/>
        <v>162.09998083793351</v>
      </c>
      <c r="Q29" s="22"/>
      <c r="R29" s="22"/>
      <c r="S29" s="22">
        <f t="shared" si="6"/>
        <v>862.54429929218645</v>
      </c>
      <c r="T29" s="22">
        <f t="shared" si="7"/>
        <v>1106.2247903120542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50078.640770675542</v>
      </c>
      <c r="D30" s="5">
        <f t="shared" si="0"/>
        <v>48354.708732141764</v>
      </c>
      <c r="E30" s="5">
        <f t="shared" si="1"/>
        <v>38854.708732141764</v>
      </c>
      <c r="F30" s="5">
        <f t="shared" si="2"/>
        <v>13423.283274258463</v>
      </c>
      <c r="G30" s="5">
        <f t="shared" si="3"/>
        <v>34931.425457883299</v>
      </c>
      <c r="H30" s="22">
        <f t="shared" si="10"/>
        <v>22125.435149914778</v>
      </c>
      <c r="I30" s="5">
        <f t="shared" si="4"/>
        <v>55950.588850302338</v>
      </c>
      <c r="J30" s="25">
        <f t="shared" si="5"/>
        <v>0.18432088585550771</v>
      </c>
      <c r="L30" s="22">
        <f t="shared" si="11"/>
        <v>115539.03773911027</v>
      </c>
      <c r="M30" s="5">
        <f>scrimecost*Meta!O27</f>
        <v>2520.6060000000002</v>
      </c>
      <c r="N30" s="5">
        <f>L30-Grade9!L30</f>
        <v>830.09931654043612</v>
      </c>
      <c r="O30" s="5">
        <f>Grade9!M30-M30</f>
        <v>51.905999999999949</v>
      </c>
      <c r="P30" s="22">
        <f t="shared" si="12"/>
        <v>167.10154672179459</v>
      </c>
      <c r="Q30" s="22"/>
      <c r="R30" s="22"/>
      <c r="S30" s="22">
        <f t="shared" si="6"/>
        <v>883.76768914471756</v>
      </c>
      <c r="T30" s="22">
        <f t="shared" si="7"/>
        <v>1145.772630620846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51330.606789942431</v>
      </c>
      <c r="D31" s="5">
        <f t="shared" si="0"/>
        <v>49544.076450445304</v>
      </c>
      <c r="E31" s="5">
        <f t="shared" si="1"/>
        <v>40044.076450445304</v>
      </c>
      <c r="F31" s="5">
        <f t="shared" si="2"/>
        <v>13930.548606114922</v>
      </c>
      <c r="G31" s="5">
        <f t="shared" si="3"/>
        <v>35613.527844330383</v>
      </c>
      <c r="H31" s="22">
        <f t="shared" si="10"/>
        <v>22678.571028662642</v>
      </c>
      <c r="I31" s="5">
        <f t="shared" si="4"/>
        <v>57158.170321559897</v>
      </c>
      <c r="J31" s="25">
        <f t="shared" si="5"/>
        <v>0.18704008274766934</v>
      </c>
      <c r="L31" s="22">
        <f t="shared" si="11"/>
        <v>118427.51368258802</v>
      </c>
      <c r="M31" s="5">
        <f>scrimecost*Meta!O28</f>
        <v>2251.8209999999999</v>
      </c>
      <c r="N31" s="5">
        <f>L31-Grade9!L31</f>
        <v>850.85179945395794</v>
      </c>
      <c r="O31" s="5">
        <f>Grade9!M31-M31</f>
        <v>46.371000000000095</v>
      </c>
      <c r="P31" s="22">
        <f t="shared" si="12"/>
        <v>172.22815175275218</v>
      </c>
      <c r="Q31" s="22"/>
      <c r="R31" s="22"/>
      <c r="S31" s="22">
        <f t="shared" si="6"/>
        <v>900.11950374354728</v>
      </c>
      <c r="T31" s="22">
        <f t="shared" si="7"/>
        <v>1179.6654046127335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52613.871959690987</v>
      </c>
      <c r="D32" s="5">
        <f t="shared" si="0"/>
        <v>50763.178361706436</v>
      </c>
      <c r="E32" s="5">
        <f t="shared" si="1"/>
        <v>41263.178361706436</v>
      </c>
      <c r="F32" s="5">
        <f t="shared" si="2"/>
        <v>14450.495571267797</v>
      </c>
      <c r="G32" s="5">
        <f t="shared" si="3"/>
        <v>36312.682790438637</v>
      </c>
      <c r="H32" s="22">
        <f t="shared" si="10"/>
        <v>23245.535304379206</v>
      </c>
      <c r="I32" s="5">
        <f t="shared" si="4"/>
        <v>58395.941329598878</v>
      </c>
      <c r="J32" s="25">
        <f t="shared" si="5"/>
        <v>0.18969295776441242</v>
      </c>
      <c r="L32" s="22">
        <f t="shared" si="11"/>
        <v>121388.2015246527</v>
      </c>
      <c r="M32" s="5">
        <f>scrimecost*Meta!O29</f>
        <v>2251.8209999999999</v>
      </c>
      <c r="N32" s="5">
        <f>L32-Grade9!L32</f>
        <v>872.12309444029233</v>
      </c>
      <c r="O32" s="5">
        <f>Grade9!M32-M32</f>
        <v>46.371000000000095</v>
      </c>
      <c r="P32" s="22">
        <f t="shared" si="12"/>
        <v>177.48292190948374</v>
      </c>
      <c r="Q32" s="22"/>
      <c r="R32" s="22"/>
      <c r="S32" s="22">
        <f t="shared" si="6"/>
        <v>922.41732770732699</v>
      </c>
      <c r="T32" s="22">
        <f t="shared" si="7"/>
        <v>1222.0373244971649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53929.218758683252</v>
      </c>
      <c r="D33" s="5">
        <f t="shared" si="0"/>
        <v>52012.757820749088</v>
      </c>
      <c r="E33" s="5">
        <f t="shared" si="1"/>
        <v>42512.757820749088</v>
      </c>
      <c r="F33" s="5">
        <f t="shared" si="2"/>
        <v>14983.441210549488</v>
      </c>
      <c r="G33" s="5">
        <f t="shared" si="3"/>
        <v>37029.316610199603</v>
      </c>
      <c r="H33" s="22">
        <f t="shared" si="10"/>
        <v>23826.673686988684</v>
      </c>
      <c r="I33" s="5">
        <f t="shared" si="4"/>
        <v>59664.656612838851</v>
      </c>
      <c r="J33" s="25">
        <f t="shared" si="5"/>
        <v>0.19228112851245444</v>
      </c>
      <c r="L33" s="22">
        <f t="shared" si="11"/>
        <v>124422.90656276901</v>
      </c>
      <c r="M33" s="5">
        <f>scrimecost*Meta!O30</f>
        <v>2251.8209999999999</v>
      </c>
      <c r="N33" s="5">
        <f>L33-Grade9!L33</f>
        <v>893.92617180130037</v>
      </c>
      <c r="O33" s="5">
        <f>Grade9!M33-M33</f>
        <v>46.371000000000095</v>
      </c>
      <c r="P33" s="22">
        <f t="shared" si="12"/>
        <v>182.86906132013357</v>
      </c>
      <c r="Q33" s="22"/>
      <c r="R33" s="22"/>
      <c r="S33" s="22">
        <f t="shared" si="6"/>
        <v>945.27259727021362</v>
      </c>
      <c r="T33" s="22">
        <f t="shared" si="7"/>
        <v>1265.9379904760533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55277.44922765033</v>
      </c>
      <c r="D34" s="5">
        <f t="shared" si="0"/>
        <v>53293.576766267812</v>
      </c>
      <c r="E34" s="5">
        <f t="shared" si="1"/>
        <v>43793.576766267812</v>
      </c>
      <c r="F34" s="5">
        <f t="shared" si="2"/>
        <v>15529.710490813222</v>
      </c>
      <c r="G34" s="5">
        <f t="shared" si="3"/>
        <v>37763.866275454588</v>
      </c>
      <c r="H34" s="22">
        <f t="shared" si="10"/>
        <v>24422.340529163401</v>
      </c>
      <c r="I34" s="5">
        <f t="shared" si="4"/>
        <v>60965.089778159818</v>
      </c>
      <c r="J34" s="25">
        <f t="shared" si="5"/>
        <v>0.19480617314469054</v>
      </c>
      <c r="L34" s="22">
        <f t="shared" si="11"/>
        <v>127533.47922683823</v>
      </c>
      <c r="M34" s="5">
        <f>scrimecost*Meta!O31</f>
        <v>2251.8209999999999</v>
      </c>
      <c r="N34" s="5">
        <f>L34-Grade9!L34</f>
        <v>916.27432609633252</v>
      </c>
      <c r="O34" s="5">
        <f>Grade9!M34-M34</f>
        <v>46.371000000000095</v>
      </c>
      <c r="P34" s="22">
        <f t="shared" si="12"/>
        <v>188.38985421604963</v>
      </c>
      <c r="Q34" s="22"/>
      <c r="R34" s="22"/>
      <c r="S34" s="22">
        <f t="shared" si="6"/>
        <v>968.69924857217143</v>
      </c>
      <c r="T34" s="22">
        <f t="shared" si="7"/>
        <v>1311.4226330346912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56659.385458341589</v>
      </c>
      <c r="D35" s="5">
        <f t="shared" si="0"/>
        <v>54606.41618542451</v>
      </c>
      <c r="E35" s="5">
        <f t="shared" si="1"/>
        <v>45106.41618542451</v>
      </c>
      <c r="F35" s="5">
        <f t="shared" si="2"/>
        <v>16089.636503083555</v>
      </c>
      <c r="G35" s="5">
        <f t="shared" si="3"/>
        <v>38516.779682340959</v>
      </c>
      <c r="H35" s="22">
        <f t="shared" si="10"/>
        <v>25032.899042392484</v>
      </c>
      <c r="I35" s="5">
        <f t="shared" si="4"/>
        <v>62298.033772613817</v>
      </c>
      <c r="J35" s="25">
        <f t="shared" si="5"/>
        <v>0.1972696313224819</v>
      </c>
      <c r="L35" s="22">
        <f t="shared" si="11"/>
        <v>130721.81620750918</v>
      </c>
      <c r="M35" s="5">
        <f>scrimecost*Meta!O32</f>
        <v>2251.8209999999999</v>
      </c>
      <c r="N35" s="5">
        <f>L35-Grade9!L35</f>
        <v>939.18118424872227</v>
      </c>
      <c r="O35" s="5">
        <f>Grade9!M35-M35</f>
        <v>46.371000000000095</v>
      </c>
      <c r="P35" s="22">
        <f t="shared" si="12"/>
        <v>194.04866693436364</v>
      </c>
      <c r="Q35" s="22"/>
      <c r="R35" s="22"/>
      <c r="S35" s="22">
        <f t="shared" si="6"/>
        <v>992.71156615666359</v>
      </c>
      <c r="T35" s="22">
        <f t="shared" si="7"/>
        <v>1358.5484788354113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58075.870094800128</v>
      </c>
      <c r="D36" s="5">
        <f t="shared" si="0"/>
        <v>55952.076590060118</v>
      </c>
      <c r="E36" s="5">
        <f t="shared" si="1"/>
        <v>46452.076590060118</v>
      </c>
      <c r="F36" s="5">
        <f t="shared" si="2"/>
        <v>16663.56066566064</v>
      </c>
      <c r="G36" s="5">
        <f t="shared" si="3"/>
        <v>39288.515924399479</v>
      </c>
      <c r="H36" s="22">
        <f t="shared" si="10"/>
        <v>25658.721518452297</v>
      </c>
      <c r="I36" s="5">
        <f t="shared" si="4"/>
        <v>63664.301366929161</v>
      </c>
      <c r="J36" s="25">
        <f t="shared" si="5"/>
        <v>0.19967300515447334</v>
      </c>
      <c r="L36" s="22">
        <f t="shared" si="11"/>
        <v>133989.8616126969</v>
      </c>
      <c r="M36" s="5">
        <f>scrimecost*Meta!O33</f>
        <v>1909.3689999999999</v>
      </c>
      <c r="N36" s="5">
        <f>L36-Grade9!L36</f>
        <v>962.66071385497344</v>
      </c>
      <c r="O36" s="5">
        <f>Grade9!M36-M36</f>
        <v>39.31899999999996</v>
      </c>
      <c r="P36" s="22">
        <f t="shared" si="12"/>
        <v>199.84894997063535</v>
      </c>
      <c r="Q36" s="22"/>
      <c r="R36" s="22"/>
      <c r="S36" s="22">
        <f t="shared" si="6"/>
        <v>1010.4414396808095</v>
      </c>
      <c r="T36" s="22">
        <f t="shared" si="7"/>
        <v>1397.8531660055005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59527.766847170125</v>
      </c>
      <c r="D37" s="5">
        <f t="shared" ref="D37:D56" si="15">IF(A37&lt;startage,1,0)*(C37*(1-initialunempprob))+IF(A37=startage,1,0)*(C37*(1-unempprob))+IF(A37&gt;startage,1,0)*(C37*(1-unempprob)+unempprob*300*52)</f>
        <v>57331.378504811619</v>
      </c>
      <c r="E37" s="5">
        <f t="shared" si="1"/>
        <v>47831.378504811619</v>
      </c>
      <c r="F37" s="5">
        <f t="shared" si="2"/>
        <v>17251.832932302153</v>
      </c>
      <c r="G37" s="5">
        <f t="shared" si="3"/>
        <v>40079.545572509465</v>
      </c>
      <c r="H37" s="22">
        <f t="shared" ref="H37:H56" si="16">benefits*B37/expnorm</f>
        <v>26300.189556413599</v>
      </c>
      <c r="I37" s="5">
        <f t="shared" ref="I37:I56" si="17">G37+IF(A37&lt;startage,1,0)*(H37*(1-initialunempprob))+IF(A37&gt;=startage,1,0)*(H37*(1-unempprob))</f>
        <v>65064.725651102388</v>
      </c>
      <c r="J37" s="25">
        <f t="shared" si="5"/>
        <v>0.20201776011251391</v>
      </c>
      <c r="L37" s="22">
        <f t="shared" ref="L37:L56" si="18">(sincome+sbenefits)*(1-sunemp)*B37/expnorm</f>
        <v>137339.6081530143</v>
      </c>
      <c r="M37" s="5">
        <f>scrimecost*Meta!O34</f>
        <v>1909.3689999999999</v>
      </c>
      <c r="N37" s="5">
        <f>L37-Grade9!L37</f>
        <v>986.72723170128302</v>
      </c>
      <c r="O37" s="5">
        <f>Grade9!M37-M37</f>
        <v>39.31899999999996</v>
      </c>
      <c r="P37" s="22">
        <f t="shared" si="12"/>
        <v>205.79424008281401</v>
      </c>
      <c r="Q37" s="22"/>
      <c r="R37" s="22"/>
      <c r="S37" s="22">
        <f t="shared" si="6"/>
        <v>1035.6693808429804</v>
      </c>
      <c r="T37" s="22">
        <f t="shared" si="7"/>
        <v>1448.3378786143323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61015.961018349393</v>
      </c>
      <c r="D38" s="5">
        <f t="shared" si="15"/>
        <v>58745.162967431919</v>
      </c>
      <c r="E38" s="5">
        <f t="shared" si="1"/>
        <v>49245.162967431919</v>
      </c>
      <c r="F38" s="5">
        <f t="shared" si="2"/>
        <v>17854.812005609714</v>
      </c>
      <c r="G38" s="5">
        <f t="shared" si="3"/>
        <v>40890.350961822201</v>
      </c>
      <c r="H38" s="22">
        <f t="shared" si="16"/>
        <v>26957.694295323945</v>
      </c>
      <c r="I38" s="5">
        <f t="shared" si="17"/>
        <v>66500.160542379948</v>
      </c>
      <c r="J38" s="25">
        <f t="shared" ref="J38:J56" si="19">(F38-(IF(A38&gt;startage,1,0)*(unempprob*300*52)))/(IF(A38&lt;startage,1,0)*((C38+H38)*(1-initialunempprob))+IF(A38&gt;=startage,1,0)*((C38+H38)*(1-unempprob)))</f>
        <v>0.2043053259252364</v>
      </c>
      <c r="L38" s="22">
        <f t="shared" si="18"/>
        <v>140773.09835683971</v>
      </c>
      <c r="M38" s="5">
        <f>scrimecost*Meta!O35</f>
        <v>1909.3689999999999</v>
      </c>
      <c r="N38" s="5">
        <f>L38-Grade9!L38</f>
        <v>1011.3954124939046</v>
      </c>
      <c r="O38" s="5">
        <f>Grade9!M38-M38</f>
        <v>39.31899999999996</v>
      </c>
      <c r="P38" s="22">
        <f t="shared" si="12"/>
        <v>211.88816244779716</v>
      </c>
      <c r="Q38" s="22"/>
      <c r="R38" s="22"/>
      <c r="S38" s="22">
        <f t="shared" ref="S38:S69" si="20">IF(A38&lt;startage,1,0)*(N38-Q38-R38)+IF(A38&gt;=startage,1,0)*completionprob*(N38*spart+O38+P38)</f>
        <v>1061.5280205343299</v>
      </c>
      <c r="T38" s="22">
        <f t="shared" ref="T38:T69" si="21">S38/sreturn^(A38-startage+1)</f>
        <v>1500.6470596965396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62541.360043808112</v>
      </c>
      <c r="D39" s="5">
        <f t="shared" si="15"/>
        <v>60194.2920416177</v>
      </c>
      <c r="E39" s="5">
        <f t="shared" si="1"/>
        <v>50694.2920416177</v>
      </c>
      <c r="F39" s="5">
        <f t="shared" si="2"/>
        <v>18472.865555749948</v>
      </c>
      <c r="G39" s="5">
        <f t="shared" si="3"/>
        <v>41721.426485867749</v>
      </c>
      <c r="H39" s="22">
        <f t="shared" si="16"/>
        <v>27631.636652707039</v>
      </c>
      <c r="I39" s="5">
        <f t="shared" si="17"/>
        <v>67971.481305939436</v>
      </c>
      <c r="J39" s="25">
        <f t="shared" si="19"/>
        <v>0.20653709744984361</v>
      </c>
      <c r="L39" s="22">
        <f t="shared" si="18"/>
        <v>144292.42581576068</v>
      </c>
      <c r="M39" s="5">
        <f>scrimecost*Meta!O36</f>
        <v>1909.3689999999999</v>
      </c>
      <c r="N39" s="5">
        <f>L39-Grade9!L39</f>
        <v>1036.6802978062187</v>
      </c>
      <c r="O39" s="5">
        <f>Grade9!M39-M39</f>
        <v>39.31899999999996</v>
      </c>
      <c r="P39" s="22">
        <f t="shared" ref="P39:P56" si="22">(spart-initialspart)*(L39*J39+nptrans)</f>
        <v>218.13443287190475</v>
      </c>
      <c r="Q39" s="22"/>
      <c r="R39" s="22"/>
      <c r="S39" s="22">
        <f t="shared" si="20"/>
        <v>1088.033126217864</v>
      </c>
      <c r="T39" s="22">
        <f t="shared" si="21"/>
        <v>1554.8466564872551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64104.894044903311</v>
      </c>
      <c r="D40" s="5">
        <f t="shared" si="15"/>
        <v>61679.649342658144</v>
      </c>
      <c r="E40" s="5">
        <f t="shared" si="1"/>
        <v>52179.649342658144</v>
      </c>
      <c r="F40" s="5">
        <f t="shared" si="2"/>
        <v>19106.3704446437</v>
      </c>
      <c r="G40" s="5">
        <f t="shared" si="3"/>
        <v>42573.27889801444</v>
      </c>
      <c r="H40" s="22">
        <f t="shared" si="16"/>
        <v>28322.427569024716</v>
      </c>
      <c r="I40" s="5">
        <f t="shared" si="17"/>
        <v>69479.585088587919</v>
      </c>
      <c r="J40" s="25">
        <f t="shared" si="19"/>
        <v>0.20871443552263128</v>
      </c>
      <c r="L40" s="22">
        <f t="shared" si="18"/>
        <v>147899.73646115465</v>
      </c>
      <c r="M40" s="5">
        <f>scrimecost*Meta!O37</f>
        <v>1909.3689999999999</v>
      </c>
      <c r="N40" s="5">
        <f>L40-Grade9!L40</f>
        <v>1062.5973052513145</v>
      </c>
      <c r="O40" s="5">
        <f>Grade9!M40-M40</f>
        <v>39.31899999999996</v>
      </c>
      <c r="P40" s="22">
        <f t="shared" si="22"/>
        <v>224.53686005661513</v>
      </c>
      <c r="Q40" s="22"/>
      <c r="R40" s="22"/>
      <c r="S40" s="22">
        <f t="shared" si="20"/>
        <v>1115.2008595434652</v>
      </c>
      <c r="T40" s="22">
        <f t="shared" si="21"/>
        <v>1611.0050000890874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65707.516396025894</v>
      </c>
      <c r="D41" s="5">
        <f t="shared" si="15"/>
        <v>63202.140576224599</v>
      </c>
      <c r="E41" s="5">
        <f t="shared" si="1"/>
        <v>53702.140576224599</v>
      </c>
      <c r="F41" s="5">
        <f t="shared" si="2"/>
        <v>19755.712955759791</v>
      </c>
      <c r="G41" s="5">
        <f t="shared" si="3"/>
        <v>43446.427620464805</v>
      </c>
      <c r="H41" s="22">
        <f t="shared" si="16"/>
        <v>29030.488258250331</v>
      </c>
      <c r="I41" s="5">
        <f t="shared" si="17"/>
        <v>71025.391465802619</v>
      </c>
      <c r="J41" s="25">
        <f t="shared" si="19"/>
        <v>0.2108386677887655</v>
      </c>
      <c r="L41" s="22">
        <f t="shared" si="18"/>
        <v>151597.22987268353</v>
      </c>
      <c r="M41" s="5">
        <f>scrimecost*Meta!O38</f>
        <v>1381.7539999999999</v>
      </c>
      <c r="N41" s="5">
        <f>L41-Grade9!L41</f>
        <v>1089.1622378826723</v>
      </c>
      <c r="O41" s="5">
        <f>Grade9!M41-M41</f>
        <v>28.453999999999951</v>
      </c>
      <c r="P41" s="22">
        <f t="shared" si="22"/>
        <v>231.09934792094325</v>
      </c>
      <c r="Q41" s="22"/>
      <c r="R41" s="22"/>
      <c r="S41" s="22">
        <f t="shared" si="20"/>
        <v>1132.4435462023152</v>
      </c>
      <c r="T41" s="22">
        <f t="shared" si="21"/>
        <v>1653.7075180304143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67350.204305926542</v>
      </c>
      <c r="D42" s="5">
        <f t="shared" si="15"/>
        <v>64762.694090630212</v>
      </c>
      <c r="E42" s="5">
        <f t="shared" si="1"/>
        <v>55262.694090630212</v>
      </c>
      <c r="F42" s="5">
        <f t="shared" si="2"/>
        <v>20421.289029653784</v>
      </c>
      <c r="G42" s="5">
        <f t="shared" si="3"/>
        <v>44341.405060976424</v>
      </c>
      <c r="H42" s="22">
        <f t="shared" si="16"/>
        <v>29756.250464706583</v>
      </c>
      <c r="I42" s="5">
        <f t="shared" si="17"/>
        <v>72609.843002447684</v>
      </c>
      <c r="J42" s="25">
        <f t="shared" si="19"/>
        <v>0.2129110895118233</v>
      </c>
      <c r="L42" s="22">
        <f t="shared" si="18"/>
        <v>155387.16061950062</v>
      </c>
      <c r="M42" s="5">
        <f>scrimecost*Meta!O39</f>
        <v>1381.7539999999999</v>
      </c>
      <c r="N42" s="5">
        <f>L42-Grade9!L42</f>
        <v>1116.3912938296853</v>
      </c>
      <c r="O42" s="5">
        <f>Grade9!M42-M42</f>
        <v>28.453999999999951</v>
      </c>
      <c r="P42" s="22">
        <f t="shared" si="22"/>
        <v>237.82589798187956</v>
      </c>
      <c r="Q42" s="22"/>
      <c r="R42" s="22"/>
      <c r="S42" s="22">
        <f t="shared" si="20"/>
        <v>1160.9866460275325</v>
      </c>
      <c r="T42" s="22">
        <f t="shared" si="21"/>
        <v>1713.829882470513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69033.959413574703</v>
      </c>
      <c r="D43" s="5">
        <f t="shared" si="15"/>
        <v>66362.261442895964</v>
      </c>
      <c r="E43" s="5">
        <f t="shared" si="1"/>
        <v>56862.261442895964</v>
      </c>
      <c r="F43" s="5">
        <f t="shared" si="2"/>
        <v>21103.504505395129</v>
      </c>
      <c r="G43" s="5">
        <f t="shared" si="3"/>
        <v>45258.756937500832</v>
      </c>
      <c r="H43" s="22">
        <f t="shared" si="16"/>
        <v>30500.15672632425</v>
      </c>
      <c r="I43" s="5">
        <f t="shared" si="17"/>
        <v>74233.905827508861</v>
      </c>
      <c r="J43" s="25">
        <f t="shared" si="19"/>
        <v>0.21493296436358703</v>
      </c>
      <c r="L43" s="22">
        <f t="shared" si="18"/>
        <v>159271.83963498814</v>
      </c>
      <c r="M43" s="5">
        <f>scrimecost*Meta!O40</f>
        <v>1381.7539999999999</v>
      </c>
      <c r="N43" s="5">
        <f>L43-Grade9!L43</f>
        <v>1144.3010761754704</v>
      </c>
      <c r="O43" s="5">
        <f>Grade9!M43-M43</f>
        <v>28.453999999999951</v>
      </c>
      <c r="P43" s="22">
        <f t="shared" si="22"/>
        <v>244.72061179433933</v>
      </c>
      <c r="Q43" s="22"/>
      <c r="R43" s="22"/>
      <c r="S43" s="22">
        <f t="shared" si="20"/>
        <v>1190.2433233484585</v>
      </c>
      <c r="T43" s="22">
        <f t="shared" si="21"/>
        <v>1776.1293355716932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70759.808398914072</v>
      </c>
      <c r="D44" s="5">
        <f t="shared" si="15"/>
        <v>68001.817978968364</v>
      </c>
      <c r="E44" s="5">
        <f t="shared" si="1"/>
        <v>58501.817978968364</v>
      </c>
      <c r="F44" s="5">
        <f t="shared" si="2"/>
        <v>21802.775368030008</v>
      </c>
      <c r="G44" s="5">
        <f t="shared" si="3"/>
        <v>46199.042610938355</v>
      </c>
      <c r="H44" s="22">
        <f t="shared" si="16"/>
        <v>31262.660644482352</v>
      </c>
      <c r="I44" s="5">
        <f t="shared" si="17"/>
        <v>75898.570223196584</v>
      </c>
      <c r="J44" s="25">
        <f t="shared" si="19"/>
        <v>0.21690552519457598</v>
      </c>
      <c r="L44" s="22">
        <f t="shared" si="18"/>
        <v>163253.63562586284</v>
      </c>
      <c r="M44" s="5">
        <f>scrimecost*Meta!O41</f>
        <v>1381.7539999999999</v>
      </c>
      <c r="N44" s="5">
        <f>L44-Grade9!L44</f>
        <v>1172.9086030799081</v>
      </c>
      <c r="O44" s="5">
        <f>Grade9!M44-M44</f>
        <v>28.453999999999951</v>
      </c>
      <c r="P44" s="22">
        <f t="shared" si="22"/>
        <v>251.78769345211052</v>
      </c>
      <c r="Q44" s="22"/>
      <c r="R44" s="22"/>
      <c r="S44" s="22">
        <f t="shared" si="20"/>
        <v>1220.2314176024138</v>
      </c>
      <c r="T44" s="22">
        <f t="shared" si="21"/>
        <v>1840.6846174324985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72528.803608886898</v>
      </c>
      <c r="D45" s="5">
        <f t="shared" si="15"/>
        <v>69682.36342844255</v>
      </c>
      <c r="E45" s="5">
        <f t="shared" si="1"/>
        <v>60182.36342844255</v>
      </c>
      <c r="F45" s="5">
        <f t="shared" si="2"/>
        <v>22519.528002230749</v>
      </c>
      <c r="G45" s="5">
        <f t="shared" si="3"/>
        <v>47162.835426211801</v>
      </c>
      <c r="H45" s="22">
        <f t="shared" si="16"/>
        <v>32044.227160594408</v>
      </c>
      <c r="I45" s="5">
        <f t="shared" si="17"/>
        <v>77604.85122877649</v>
      </c>
      <c r="J45" s="25">
        <f t="shared" si="19"/>
        <v>0.2188299747857847</v>
      </c>
      <c r="L45" s="22">
        <f t="shared" si="18"/>
        <v>167334.97651650934</v>
      </c>
      <c r="M45" s="5">
        <f>scrimecost*Meta!O42</f>
        <v>1381.7539999999999</v>
      </c>
      <c r="N45" s="5">
        <f>L45-Grade9!L45</f>
        <v>1202.231318156817</v>
      </c>
      <c r="O45" s="5">
        <f>Grade9!M45-M45</f>
        <v>28.453999999999951</v>
      </c>
      <c r="P45" s="22">
        <f t="shared" si="22"/>
        <v>259.03145215132588</v>
      </c>
      <c r="Q45" s="22"/>
      <c r="R45" s="22"/>
      <c r="S45" s="22">
        <f t="shared" si="20"/>
        <v>1250.969214212605</v>
      </c>
      <c r="T45" s="22">
        <f t="shared" si="21"/>
        <v>1907.5773149679728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74342.023699109079</v>
      </c>
      <c r="D46" s="5">
        <f t="shared" si="15"/>
        <v>71404.922514153615</v>
      </c>
      <c r="E46" s="5">
        <f t="shared" si="1"/>
        <v>61904.922514153615</v>
      </c>
      <c r="F46" s="5">
        <f t="shared" si="2"/>
        <v>23254.199452286517</v>
      </c>
      <c r="G46" s="5">
        <f t="shared" si="3"/>
        <v>48150.723061867102</v>
      </c>
      <c r="H46" s="22">
        <f t="shared" si="16"/>
        <v>32845.332839609269</v>
      </c>
      <c r="I46" s="5">
        <f t="shared" si="17"/>
        <v>79353.789259495912</v>
      </c>
      <c r="J46" s="25">
        <f t="shared" si="19"/>
        <v>0.22070748658208592</v>
      </c>
      <c r="L46" s="22">
        <f t="shared" si="18"/>
        <v>171518.3509294221</v>
      </c>
      <c r="M46" s="5">
        <f>scrimecost*Meta!O43</f>
        <v>826.26499999999999</v>
      </c>
      <c r="N46" s="5">
        <f>L46-Grade9!L46</f>
        <v>1232.2871011107927</v>
      </c>
      <c r="O46" s="5">
        <f>Grade9!M46-M46</f>
        <v>17.014999999999986</v>
      </c>
      <c r="P46" s="22">
        <f t="shared" si="22"/>
        <v>266.45630481802181</v>
      </c>
      <c r="Q46" s="22"/>
      <c r="R46" s="22"/>
      <c r="S46" s="22">
        <f t="shared" si="20"/>
        <v>1271.3109917381676</v>
      </c>
      <c r="T46" s="22">
        <f t="shared" si="21"/>
        <v>1959.6823261727382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76200.574291586789</v>
      </c>
      <c r="D47" s="5">
        <f t="shared" si="15"/>
        <v>73170.545577007448</v>
      </c>
      <c r="E47" s="5">
        <f t="shared" si="1"/>
        <v>63670.545577007448</v>
      </c>
      <c r="F47" s="5">
        <f t="shared" si="2"/>
        <v>24007.237688593679</v>
      </c>
      <c r="G47" s="5">
        <f t="shared" si="3"/>
        <v>49163.307888413765</v>
      </c>
      <c r="H47" s="22">
        <f t="shared" si="16"/>
        <v>33666.466160599499</v>
      </c>
      <c r="I47" s="5">
        <f t="shared" si="17"/>
        <v>81146.450740983288</v>
      </c>
      <c r="J47" s="25">
        <f t="shared" si="19"/>
        <v>0.22253920540774572</v>
      </c>
      <c r="L47" s="22">
        <f t="shared" si="18"/>
        <v>175806.30970265766</v>
      </c>
      <c r="M47" s="5">
        <f>scrimecost*Meta!O44</f>
        <v>826.26499999999999</v>
      </c>
      <c r="N47" s="5">
        <f>L47-Grade9!L47</f>
        <v>1263.0942786385713</v>
      </c>
      <c r="O47" s="5">
        <f>Grade9!M47-M47</f>
        <v>17.014999999999986</v>
      </c>
      <c r="P47" s="22">
        <f t="shared" si="22"/>
        <v>274.06677880138517</v>
      </c>
      <c r="Q47" s="22"/>
      <c r="R47" s="22"/>
      <c r="S47" s="22">
        <f t="shared" si="20"/>
        <v>1303.6048893018319</v>
      </c>
      <c r="T47" s="22">
        <f t="shared" si="21"/>
        <v>2031.319330861252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78105.588648876466</v>
      </c>
      <c r="D48" s="5">
        <f t="shared" si="15"/>
        <v>74980.309216432637</v>
      </c>
      <c r="E48" s="5">
        <f t="shared" si="1"/>
        <v>65480.309216432637</v>
      </c>
      <c r="F48" s="5">
        <f t="shared" si="2"/>
        <v>24779.101880808521</v>
      </c>
      <c r="G48" s="5">
        <f t="shared" si="3"/>
        <v>50201.207335624116</v>
      </c>
      <c r="H48" s="22">
        <f t="shared" si="16"/>
        <v>34508.127814614483</v>
      </c>
      <c r="I48" s="5">
        <f t="shared" si="17"/>
        <v>82983.928759507864</v>
      </c>
      <c r="J48" s="25">
        <f t="shared" si="19"/>
        <v>0.2243262481644869</v>
      </c>
      <c r="L48" s="22">
        <f t="shared" si="18"/>
        <v>180201.46744522409</v>
      </c>
      <c r="M48" s="5">
        <f>scrimecost*Meta!O45</f>
        <v>826.26499999999999</v>
      </c>
      <c r="N48" s="5">
        <f>L48-Grade9!L48</f>
        <v>1294.6716356045217</v>
      </c>
      <c r="O48" s="5">
        <f>Grade9!M48-M48</f>
        <v>17.014999999999986</v>
      </c>
      <c r="P48" s="22">
        <f t="shared" si="22"/>
        <v>281.86751463433251</v>
      </c>
      <c r="Q48" s="22"/>
      <c r="R48" s="22"/>
      <c r="S48" s="22">
        <f t="shared" si="20"/>
        <v>1336.7061343045696</v>
      </c>
      <c r="T48" s="22">
        <f t="shared" si="21"/>
        <v>2105.5546046645959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80058.228365098359</v>
      </c>
      <c r="D49" s="5">
        <f t="shared" si="15"/>
        <v>76835.316946843435</v>
      </c>
      <c r="E49" s="5">
        <f t="shared" si="1"/>
        <v>67335.316946843435</v>
      </c>
      <c r="F49" s="5">
        <f t="shared" si="2"/>
        <v>25570.262677828727</v>
      </c>
      <c r="G49" s="5">
        <f t="shared" si="3"/>
        <v>51265.054269014712</v>
      </c>
      <c r="H49" s="22">
        <f t="shared" si="16"/>
        <v>35370.831009979847</v>
      </c>
      <c r="I49" s="5">
        <f t="shared" si="17"/>
        <v>84867.343728495558</v>
      </c>
      <c r="J49" s="25">
        <f t="shared" si="19"/>
        <v>0.22606970451252706</v>
      </c>
      <c r="L49" s="22">
        <f t="shared" si="18"/>
        <v>184706.50413135465</v>
      </c>
      <c r="M49" s="5">
        <f>scrimecost*Meta!O46</f>
        <v>826.26499999999999</v>
      </c>
      <c r="N49" s="5">
        <f>L49-Grade9!L49</f>
        <v>1327.0384264945751</v>
      </c>
      <c r="O49" s="5">
        <f>Grade9!M49-M49</f>
        <v>17.014999999999986</v>
      </c>
      <c r="P49" s="22">
        <f t="shared" si="22"/>
        <v>289.86326886310349</v>
      </c>
      <c r="Q49" s="22"/>
      <c r="R49" s="22"/>
      <c r="S49" s="22">
        <f t="shared" si="20"/>
        <v>1370.6349104323381</v>
      </c>
      <c r="T49" s="22">
        <f t="shared" si="21"/>
        <v>2182.4821666416283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82059.684074225836</v>
      </c>
      <c r="D50" s="5">
        <f t="shared" si="15"/>
        <v>78736.699870514538</v>
      </c>
      <c r="E50" s="5">
        <f t="shared" si="1"/>
        <v>69236.699870514538</v>
      </c>
      <c r="F50" s="5">
        <f t="shared" si="2"/>
        <v>26381.20249477445</v>
      </c>
      <c r="G50" s="5">
        <f t="shared" si="3"/>
        <v>52355.497375740088</v>
      </c>
      <c r="H50" s="22">
        <f t="shared" si="16"/>
        <v>36255.101785229344</v>
      </c>
      <c r="I50" s="5">
        <f t="shared" si="17"/>
        <v>86797.844071707965</v>
      </c>
      <c r="J50" s="25">
        <f t="shared" si="19"/>
        <v>0.22777063753500532</v>
      </c>
      <c r="L50" s="22">
        <f t="shared" si="18"/>
        <v>189324.16673463854</v>
      </c>
      <c r="M50" s="5">
        <f>scrimecost*Meta!O47</f>
        <v>826.26499999999999</v>
      </c>
      <c r="N50" s="5">
        <f>L50-Grade9!L50</f>
        <v>1360.2143871570006</v>
      </c>
      <c r="O50" s="5">
        <f>Grade9!M50-M50</f>
        <v>17.014999999999986</v>
      </c>
      <c r="P50" s="22">
        <f t="shared" si="22"/>
        <v>298.05891694759384</v>
      </c>
      <c r="Q50" s="22"/>
      <c r="R50" s="22"/>
      <c r="S50" s="22">
        <f t="shared" si="20"/>
        <v>1405.411905963399</v>
      </c>
      <c r="T50" s="22">
        <f t="shared" si="21"/>
        <v>2262.1994355713537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84111.176176081455</v>
      </c>
      <c r="D51" s="5">
        <f t="shared" si="15"/>
        <v>80685.617367277373</v>
      </c>
      <c r="E51" s="5">
        <f t="shared" si="1"/>
        <v>71185.617367277373</v>
      </c>
      <c r="F51" s="5">
        <f t="shared" si="2"/>
        <v>27212.4158071438</v>
      </c>
      <c r="G51" s="5">
        <f t="shared" si="3"/>
        <v>53473.201560133573</v>
      </c>
      <c r="H51" s="22">
        <f t="shared" si="16"/>
        <v>37161.479329860063</v>
      </c>
      <c r="I51" s="5">
        <f t="shared" si="17"/>
        <v>88776.606923500629</v>
      </c>
      <c r="J51" s="25">
        <f t="shared" si="19"/>
        <v>0.2294300843862036</v>
      </c>
      <c r="L51" s="22">
        <f t="shared" si="18"/>
        <v>194057.27090300448</v>
      </c>
      <c r="M51" s="5">
        <f>scrimecost*Meta!O48</f>
        <v>453.94800000000004</v>
      </c>
      <c r="N51" s="5">
        <f>L51-Grade9!L51</f>
        <v>1394.2197468358791</v>
      </c>
      <c r="O51" s="5">
        <f>Grade9!M51-M51</f>
        <v>9.3479999999999563</v>
      </c>
      <c r="P51" s="22">
        <f t="shared" si="22"/>
        <v>306.45945623419641</v>
      </c>
      <c r="Q51" s="22"/>
      <c r="R51" s="22"/>
      <c r="S51" s="22">
        <f t="shared" si="20"/>
        <v>1433.5753343826491</v>
      </c>
      <c r="T51" s="22">
        <f t="shared" si="21"/>
        <v>2332.6314580040753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86213.955580483496</v>
      </c>
      <c r="D52" s="5">
        <f t="shared" si="15"/>
        <v>82683.257801459316</v>
      </c>
      <c r="E52" s="5">
        <f t="shared" si="1"/>
        <v>73183.257801459316</v>
      </c>
      <c r="F52" s="5">
        <f t="shared" si="2"/>
        <v>28064.409452322398</v>
      </c>
      <c r="G52" s="5">
        <f t="shared" si="3"/>
        <v>54618.848349136919</v>
      </c>
      <c r="H52" s="22">
        <f t="shared" si="16"/>
        <v>38090.516313106571</v>
      </c>
      <c r="I52" s="5">
        <f t="shared" si="17"/>
        <v>90804.838846588158</v>
      </c>
      <c r="J52" s="25">
        <f t="shared" si="19"/>
        <v>0.23104905692395802</v>
      </c>
      <c r="L52" s="22">
        <f t="shared" si="18"/>
        <v>198908.70267557958</v>
      </c>
      <c r="M52" s="5">
        <f>scrimecost*Meta!O49</f>
        <v>453.94800000000004</v>
      </c>
      <c r="N52" s="5">
        <f>L52-Grade9!L52</f>
        <v>1429.0752405068488</v>
      </c>
      <c r="O52" s="5">
        <f>Grade9!M52-M52</f>
        <v>9.3479999999999563</v>
      </c>
      <c r="P52" s="22">
        <f t="shared" si="22"/>
        <v>315.07000900296407</v>
      </c>
      <c r="Q52" s="22"/>
      <c r="R52" s="22"/>
      <c r="S52" s="22">
        <f t="shared" si="20"/>
        <v>1470.1129153124766</v>
      </c>
      <c r="T52" s="22">
        <f t="shared" si="21"/>
        <v>2418.1021769353933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88369.304469995564</v>
      </c>
      <c r="D53" s="5">
        <f t="shared" si="15"/>
        <v>84730.839246495787</v>
      </c>
      <c r="E53" s="5">
        <f t="shared" si="1"/>
        <v>75230.839246495787</v>
      </c>
      <c r="F53" s="5">
        <f t="shared" si="2"/>
        <v>28937.702938630453</v>
      </c>
      <c r="G53" s="5">
        <f t="shared" si="3"/>
        <v>55793.136307865338</v>
      </c>
      <c r="H53" s="22">
        <f t="shared" si="16"/>
        <v>39042.77922093423</v>
      </c>
      <c r="I53" s="5">
        <f t="shared" si="17"/>
        <v>92883.776567752851</v>
      </c>
      <c r="J53" s="25">
        <f t="shared" si="19"/>
        <v>0.23262854232664526</v>
      </c>
      <c r="L53" s="22">
        <f t="shared" si="18"/>
        <v>203881.42024246903</v>
      </c>
      <c r="M53" s="5">
        <f>scrimecost*Meta!O50</f>
        <v>453.94800000000004</v>
      </c>
      <c r="N53" s="5">
        <f>L53-Grade9!L53</f>
        <v>1464.8021215194021</v>
      </c>
      <c r="O53" s="5">
        <f>Grade9!M53-M53</f>
        <v>9.3479999999999563</v>
      </c>
      <c r="P53" s="22">
        <f t="shared" si="22"/>
        <v>323.89582559095084</v>
      </c>
      <c r="Q53" s="22"/>
      <c r="R53" s="22"/>
      <c r="S53" s="22">
        <f t="shared" si="20"/>
        <v>1507.5639357653963</v>
      </c>
      <c r="T53" s="22">
        <f t="shared" si="21"/>
        <v>2506.6750683882337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90578.537081745468</v>
      </c>
      <c r="D54" s="5">
        <f t="shared" si="15"/>
        <v>86829.610227658195</v>
      </c>
      <c r="E54" s="5">
        <f t="shared" si="1"/>
        <v>77329.610227658195</v>
      </c>
      <c r="F54" s="5">
        <f t="shared" si="2"/>
        <v>29832.828762096222</v>
      </c>
      <c r="G54" s="5">
        <f t="shared" si="3"/>
        <v>56996.781465561973</v>
      </c>
      <c r="H54" s="22">
        <f t="shared" si="16"/>
        <v>40018.848701457595</v>
      </c>
      <c r="I54" s="5">
        <f t="shared" si="17"/>
        <v>95014.687731946688</v>
      </c>
      <c r="J54" s="25">
        <f t="shared" si="19"/>
        <v>0.23416950369512063</v>
      </c>
      <c r="L54" s="22">
        <f t="shared" si="18"/>
        <v>208978.45574853077</v>
      </c>
      <c r="M54" s="5">
        <f>scrimecost*Meta!O51</f>
        <v>453.94800000000004</v>
      </c>
      <c r="N54" s="5">
        <f>L54-Grade9!L54</f>
        <v>1501.4221745574323</v>
      </c>
      <c r="O54" s="5">
        <f>Grade9!M54-M54</f>
        <v>9.3479999999999563</v>
      </c>
      <c r="P54" s="22">
        <f t="shared" si="22"/>
        <v>332.94228759363739</v>
      </c>
      <c r="Q54" s="22"/>
      <c r="R54" s="22"/>
      <c r="S54" s="22">
        <f t="shared" si="20"/>
        <v>1545.9512317297706</v>
      </c>
      <c r="T54" s="22">
        <f t="shared" si="21"/>
        <v>2598.4624086688068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92843.000508789104</v>
      </c>
      <c r="D55" s="5">
        <f t="shared" si="15"/>
        <v>88980.850483349641</v>
      </c>
      <c r="E55" s="5">
        <f t="shared" si="1"/>
        <v>79480.850483349641</v>
      </c>
      <c r="F55" s="5">
        <f t="shared" si="2"/>
        <v>30750.332731148621</v>
      </c>
      <c r="G55" s="5">
        <f t="shared" si="3"/>
        <v>58230.51775220102</v>
      </c>
      <c r="H55" s="22">
        <f t="shared" si="16"/>
        <v>41019.319918994028</v>
      </c>
      <c r="I55" s="5">
        <f t="shared" si="17"/>
        <v>97198.871675245347</v>
      </c>
      <c r="J55" s="25">
        <f t="shared" si="19"/>
        <v>0.23567288063997463</v>
      </c>
      <c r="L55" s="22">
        <f t="shared" si="18"/>
        <v>214202.91714224403</v>
      </c>
      <c r="M55" s="5">
        <f>scrimecost*Meta!O52</f>
        <v>453.94800000000004</v>
      </c>
      <c r="N55" s="5">
        <f>L55-Grade9!L55</f>
        <v>1538.9577289214067</v>
      </c>
      <c r="O55" s="5">
        <f>Grade9!M55-M55</f>
        <v>9.3479999999999563</v>
      </c>
      <c r="P55" s="22">
        <f t="shared" si="22"/>
        <v>342.21491114639105</v>
      </c>
      <c r="Q55" s="22"/>
      <c r="R55" s="22"/>
      <c r="S55" s="22">
        <f t="shared" si="20"/>
        <v>1585.2982100932486</v>
      </c>
      <c r="T55" s="22">
        <f t="shared" si="21"/>
        <v>2693.5805342367066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95164.075521508814</v>
      </c>
      <c r="D56" s="5">
        <f t="shared" si="15"/>
        <v>91185.871745433367</v>
      </c>
      <c r="E56" s="5">
        <f t="shared" si="1"/>
        <v>81685.871745433367</v>
      </c>
      <c r="F56" s="5">
        <f t="shared" si="2"/>
        <v>31690.774299427329</v>
      </c>
      <c r="G56" s="5">
        <f t="shared" si="3"/>
        <v>59495.097446006039</v>
      </c>
      <c r="H56" s="22">
        <f t="shared" si="16"/>
        <v>42044.802916968874</v>
      </c>
      <c r="I56" s="5">
        <f t="shared" si="17"/>
        <v>99437.660217126468</v>
      </c>
      <c r="J56" s="25">
        <f t="shared" si="19"/>
        <v>0.23713958985446629</v>
      </c>
      <c r="L56" s="22">
        <f t="shared" si="18"/>
        <v>219557.99007080012</v>
      </c>
      <c r="M56" s="5">
        <f>scrimecost*Meta!O53</f>
        <v>143.35199999999998</v>
      </c>
      <c r="N56" s="5">
        <f>L56-Grade9!L56</f>
        <v>1577.4316721443902</v>
      </c>
      <c r="O56" s="5">
        <f>Grade9!M56-M56</f>
        <v>2.9520000000000266</v>
      </c>
      <c r="P56" s="22">
        <f t="shared" si="22"/>
        <v>351.71935028796344</v>
      </c>
      <c r="Q56" s="22"/>
      <c r="R56" s="22"/>
      <c r="S56" s="22">
        <f t="shared" si="20"/>
        <v>1619.3863669157411</v>
      </c>
      <c r="T56" s="22">
        <f t="shared" si="21"/>
        <v>2781.4279931265651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143.35199999999998</v>
      </c>
      <c r="N57" s="5">
        <f>L57-Grade9!L57</f>
        <v>0</v>
      </c>
      <c r="O57" s="5">
        <f>Grade9!M57-M57</f>
        <v>2.9520000000000266</v>
      </c>
      <c r="Q57" s="22"/>
      <c r="R57" s="22"/>
      <c r="S57" s="22">
        <f t="shared" si="20"/>
        <v>2.8811520000000259</v>
      </c>
      <c r="T57" s="22">
        <f t="shared" si="21"/>
        <v>5.0024396746661663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143.35199999999998</v>
      </c>
      <c r="N58" s="5">
        <f>L58-Grade9!L58</f>
        <v>0</v>
      </c>
      <c r="O58" s="5">
        <f>Grade9!M58-M58</f>
        <v>2.9520000000000266</v>
      </c>
      <c r="Q58" s="22"/>
      <c r="R58" s="22"/>
      <c r="S58" s="22">
        <f t="shared" si="20"/>
        <v>2.8811520000000259</v>
      </c>
      <c r="T58" s="22">
        <f t="shared" si="21"/>
        <v>5.0568515776279259</v>
      </c>
    </row>
    <row r="59" spans="1:20" x14ac:dyDescent="0.2">
      <c r="A59" s="5">
        <v>68</v>
      </c>
      <c r="H59" s="21"/>
      <c r="I59" s="5"/>
      <c r="M59" s="5">
        <f>scrimecost*Meta!O56</f>
        <v>143.35199999999998</v>
      </c>
      <c r="N59" s="5">
        <f>L59-Grade9!L59</f>
        <v>0</v>
      </c>
      <c r="O59" s="5">
        <f>Grade9!M59-M59</f>
        <v>2.9520000000000266</v>
      </c>
      <c r="Q59" s="22"/>
      <c r="R59" s="22"/>
      <c r="S59" s="22">
        <f t="shared" si="20"/>
        <v>2.8811520000000259</v>
      </c>
      <c r="T59" s="22">
        <f t="shared" si="21"/>
        <v>5.1118553228459591</v>
      </c>
    </row>
    <row r="60" spans="1:20" x14ac:dyDescent="0.2">
      <c r="A60" s="5">
        <v>69</v>
      </c>
      <c r="H60" s="21"/>
      <c r="I60" s="5"/>
      <c r="M60" s="5">
        <f>scrimecost*Meta!O57</f>
        <v>143.35199999999998</v>
      </c>
      <c r="N60" s="5">
        <f>L60-Grade9!L60</f>
        <v>0</v>
      </c>
      <c r="O60" s="5">
        <f>Grade9!M60-M60</f>
        <v>2.9520000000000266</v>
      </c>
      <c r="Q60" s="22"/>
      <c r="R60" s="22"/>
      <c r="S60" s="22">
        <f t="shared" si="20"/>
        <v>2.8811520000000259</v>
      </c>
      <c r="T60" s="22">
        <f t="shared" si="21"/>
        <v>5.1674573478318599</v>
      </c>
    </row>
    <row r="61" spans="1:20" x14ac:dyDescent="0.2">
      <c r="A61" s="5">
        <v>70</v>
      </c>
      <c r="H61" s="21"/>
      <c r="I61" s="5"/>
      <c r="M61" s="5">
        <f>scrimecost*Meta!O58</f>
        <v>143.35199999999998</v>
      </c>
      <c r="N61" s="5">
        <f>L61-Grade9!L61</f>
        <v>0</v>
      </c>
      <c r="O61" s="5">
        <f>Grade9!M61-M61</f>
        <v>2.9520000000000266</v>
      </c>
      <c r="Q61" s="22"/>
      <c r="R61" s="22"/>
      <c r="S61" s="22">
        <f t="shared" si="20"/>
        <v>2.8811520000000259</v>
      </c>
      <c r="T61" s="22">
        <f t="shared" si="21"/>
        <v>5.2236641601185134</v>
      </c>
    </row>
    <row r="62" spans="1:20" x14ac:dyDescent="0.2">
      <c r="A62" s="5">
        <v>71</v>
      </c>
      <c r="H62" s="21"/>
      <c r="I62" s="5"/>
      <c r="M62" s="5">
        <f>scrimecost*Meta!O59</f>
        <v>143.35199999999998</v>
      </c>
      <c r="N62" s="5">
        <f>L62-Grade9!L62</f>
        <v>0</v>
      </c>
      <c r="O62" s="5">
        <f>Grade9!M62-M62</f>
        <v>2.9520000000000266</v>
      </c>
      <c r="Q62" s="22"/>
      <c r="R62" s="22"/>
      <c r="S62" s="22">
        <f t="shared" si="20"/>
        <v>2.8811520000000259</v>
      </c>
      <c r="T62" s="22">
        <f t="shared" si="21"/>
        <v>5.2804823380217103</v>
      </c>
    </row>
    <row r="63" spans="1:20" x14ac:dyDescent="0.2">
      <c r="A63" s="5">
        <v>72</v>
      </c>
      <c r="H63" s="21"/>
      <c r="M63" s="5">
        <f>scrimecost*Meta!O60</f>
        <v>143.35199999999998</v>
      </c>
      <c r="N63" s="5">
        <f>L63-Grade9!L63</f>
        <v>0</v>
      </c>
      <c r="O63" s="5">
        <f>Grade9!M63-M63</f>
        <v>2.9520000000000266</v>
      </c>
      <c r="Q63" s="22"/>
      <c r="R63" s="22"/>
      <c r="S63" s="22">
        <f t="shared" si="20"/>
        <v>2.8811520000000259</v>
      </c>
      <c r="T63" s="22">
        <f t="shared" si="21"/>
        <v>5.3379185314100681</v>
      </c>
    </row>
    <row r="64" spans="1:20" x14ac:dyDescent="0.2">
      <c r="A64" s="5">
        <v>73</v>
      </c>
      <c r="H64" s="21"/>
      <c r="M64" s="5">
        <f>scrimecost*Meta!O61</f>
        <v>143.35199999999998</v>
      </c>
      <c r="N64" s="5">
        <f>L64-Grade9!L64</f>
        <v>0</v>
      </c>
      <c r="O64" s="5">
        <f>Grade9!M64-M64</f>
        <v>2.9520000000000266</v>
      </c>
      <c r="Q64" s="22"/>
      <c r="R64" s="22"/>
      <c r="S64" s="22">
        <f t="shared" si="20"/>
        <v>2.8811520000000259</v>
      </c>
      <c r="T64" s="22">
        <f t="shared" si="21"/>
        <v>5.3959794624833162</v>
      </c>
    </row>
    <row r="65" spans="1:20" x14ac:dyDescent="0.2">
      <c r="A65" s="5">
        <v>74</v>
      </c>
      <c r="H65" s="21"/>
      <c r="M65" s="5">
        <f>scrimecost*Meta!O62</f>
        <v>143.35199999999998</v>
      </c>
      <c r="N65" s="5">
        <f>L65-Grade9!L65</f>
        <v>0</v>
      </c>
      <c r="O65" s="5">
        <f>Grade9!M65-M65</f>
        <v>2.9520000000000266</v>
      </c>
      <c r="Q65" s="22"/>
      <c r="R65" s="22"/>
      <c r="S65" s="22">
        <f t="shared" si="20"/>
        <v>2.8811520000000259</v>
      </c>
      <c r="T65" s="22">
        <f t="shared" si="21"/>
        <v>5.4546719265590342</v>
      </c>
    </row>
    <row r="66" spans="1:20" x14ac:dyDescent="0.2">
      <c r="A66" s="5">
        <v>75</v>
      </c>
      <c r="H66" s="21"/>
      <c r="M66" s="5">
        <f>scrimecost*Meta!O63</f>
        <v>143.35199999999998</v>
      </c>
      <c r="N66" s="5">
        <f>L66-Grade9!L66</f>
        <v>0</v>
      </c>
      <c r="O66" s="5">
        <f>Grade9!M66-M66</f>
        <v>2.9520000000000266</v>
      </c>
      <c r="Q66" s="22"/>
      <c r="R66" s="22"/>
      <c r="S66" s="22">
        <f t="shared" si="20"/>
        <v>2.8811520000000259</v>
      </c>
      <c r="T66" s="22">
        <f t="shared" si="21"/>
        <v>5.5140027928679762</v>
      </c>
    </row>
    <row r="67" spans="1:20" x14ac:dyDescent="0.2">
      <c r="A67" s="5">
        <v>76</v>
      </c>
      <c r="H67" s="21"/>
      <c r="M67" s="5">
        <f>scrimecost*Meta!O64</f>
        <v>143.35199999999998</v>
      </c>
      <c r="N67" s="5">
        <f>L67-Grade9!L67</f>
        <v>0</v>
      </c>
      <c r="O67" s="5">
        <f>Grade9!M67-M67</f>
        <v>2.9520000000000266</v>
      </c>
      <c r="Q67" s="22"/>
      <c r="R67" s="22"/>
      <c r="S67" s="22">
        <f t="shared" si="20"/>
        <v>2.8811520000000259</v>
      </c>
      <c r="T67" s="22">
        <f t="shared" si="21"/>
        <v>5.5739790053580229</v>
      </c>
    </row>
    <row r="68" spans="1:20" x14ac:dyDescent="0.2">
      <c r="A68" s="5">
        <v>77</v>
      </c>
      <c r="H68" s="21"/>
      <c r="M68" s="5">
        <f>scrimecost*Meta!O65</f>
        <v>143.35199999999998</v>
      </c>
      <c r="N68" s="5">
        <f>L68-Grade9!L68</f>
        <v>0</v>
      </c>
      <c r="O68" s="5">
        <f>Grade9!M68-M68</f>
        <v>2.9520000000000266</v>
      </c>
      <c r="Q68" s="22"/>
      <c r="R68" s="22"/>
      <c r="S68" s="22">
        <f t="shared" si="20"/>
        <v>2.8811520000000259</v>
      </c>
      <c r="T68" s="22">
        <f t="shared" si="21"/>
        <v>5.6346075835068774</v>
      </c>
    </row>
    <row r="69" spans="1:20" x14ac:dyDescent="0.2">
      <c r="A69" s="5">
        <v>78</v>
      </c>
      <c r="H69" s="21"/>
      <c r="M69" s="5">
        <f>scrimecost*Meta!O66</f>
        <v>143.35199999999998</v>
      </c>
      <c r="N69" s="5">
        <f>L69-Grade9!L69</f>
        <v>0</v>
      </c>
      <c r="O69" s="5">
        <f>Grade9!M69-M69</f>
        <v>2.9520000000000266</v>
      </c>
      <c r="Q69" s="22"/>
      <c r="R69" s="22"/>
      <c r="S69" s="22">
        <f t="shared" si="20"/>
        <v>2.8811520000000259</v>
      </c>
      <c r="T69" s="22">
        <f t="shared" si="21"/>
        <v>5.6958956231436249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9.0278895470419229E-11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57323</v>
      </c>
      <c r="D2" s="7">
        <f>Meta!C5</f>
        <v>25326</v>
      </c>
      <c r="E2" s="1">
        <f>Meta!D5</f>
        <v>4.8000000000000001E-2</v>
      </c>
      <c r="F2" s="1">
        <f>Meta!F5</f>
        <v>0.747</v>
      </c>
      <c r="G2" s="1">
        <f>Meta!I5</f>
        <v>1.9210422854781857</v>
      </c>
      <c r="H2" s="1">
        <f>Meta!E5</f>
        <v>0.97599999999999998</v>
      </c>
      <c r="I2" s="13"/>
      <c r="J2" s="1">
        <f>Meta!X4</f>
        <v>0.82699999999999996</v>
      </c>
      <c r="K2" s="1">
        <f>Meta!D4</f>
        <v>0.05</v>
      </c>
      <c r="L2" s="28"/>
      <c r="N2" s="22">
        <f>Meta!T5</f>
        <v>94435</v>
      </c>
      <c r="O2" s="22">
        <f>Meta!U5</f>
        <v>39433</v>
      </c>
      <c r="P2" s="1">
        <f>Meta!V5</f>
        <v>3.1E-2</v>
      </c>
      <c r="Q2" s="1">
        <f>Meta!X5</f>
        <v>0.83299999999999996</v>
      </c>
      <c r="R2" s="22">
        <f>Meta!W5</f>
        <v>1950</v>
      </c>
      <c r="T2" s="12">
        <f>IRR(S5:S69)+1</f>
        <v>0.98443435557665404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2837.9427409546661</v>
      </c>
      <c r="D7" s="5">
        <f t="shared" ref="D7:D36" si="0">IF(A7&lt;startage,1,0)*(C7*(1-initialunempprob))+IF(A7=startage,1,0)*(C7*(1-unempprob))+IF(A7&gt;startage,1,0)*(C7*(1-unempprob)+unempprob*300*52)</f>
        <v>2696.0456039069327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206.24748869888035</v>
      </c>
      <c r="G7" s="5">
        <f t="shared" ref="G7:G56" si="3">D7-F7</f>
        <v>2489.7981152080524</v>
      </c>
      <c r="H7" s="22">
        <f>0.1*Grade10!H7</f>
        <v>1253.8422989893145</v>
      </c>
      <c r="I7" s="5">
        <f t="shared" ref="I7:I36" si="4">G7+IF(A7&lt;startage,1,0)*(H7*(1-initialunempprob))+IF(A7&gt;=startage,1,0)*(H7*(1-unempprob))</f>
        <v>3680.9482992479011</v>
      </c>
      <c r="J7" s="25">
        <f t="shared" ref="J7:J38" si="5">(F7-(IF(A7&gt;startage,1,0)*(unempprob*300*52)))/(IF(A7&lt;startage,1,0)*((C7+H7)*(1-initialunempprob))+IF(A7&gt;=startage,1,0)*((C7+H7)*(1-unempprob)))</f>
        <v>5.3058168394399391E-2</v>
      </c>
      <c r="L7" s="22">
        <f>0.1*Grade10!L7</f>
        <v>6547.56535725704</v>
      </c>
      <c r="M7" s="5">
        <f>scrimecost*Meta!O4</f>
        <v>4022.8500000000004</v>
      </c>
      <c r="N7" s="5">
        <f>L7-Grade10!L7</f>
        <v>-58928.088215313357</v>
      </c>
      <c r="O7" s="5"/>
      <c r="P7" s="22"/>
      <c r="Q7" s="22">
        <f>0.05*feel*Grade10!G7</f>
        <v>293.4101399923847</v>
      </c>
      <c r="R7" s="22">
        <f>hstuition</f>
        <v>11298</v>
      </c>
      <c r="S7" s="22">
        <f t="shared" ref="S7:S38" si="6">IF(A7&lt;startage,1,0)*(N7-Q7-R7)+IF(A7&gt;=startage,1,0)*completionprob*(N7*spart+O7+P7)</f>
        <v>-70519.498355305739</v>
      </c>
      <c r="T7" s="22">
        <f t="shared" ref="T7:T38" si="7">S7/sreturn^(A7-startage+1)</f>
        <v>-70519.498355305739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29839.53056802764</v>
      </c>
      <c r="D8" s="5">
        <f t="shared" si="0"/>
        <v>28407.233100762311</v>
      </c>
      <c r="E8" s="5">
        <f t="shared" si="1"/>
        <v>18907.233100762311</v>
      </c>
      <c r="F8" s="5">
        <f t="shared" si="2"/>
        <v>6474.9616073988946</v>
      </c>
      <c r="G8" s="5">
        <f t="shared" si="3"/>
        <v>21932.271493363416</v>
      </c>
      <c r="H8" s="22">
        <f t="shared" ref="H8:H36" si="10">benefits*B8/expnorm</f>
        <v>13183.468261707656</v>
      </c>
      <c r="I8" s="5">
        <f t="shared" si="4"/>
        <v>34482.933278509103</v>
      </c>
      <c r="J8" s="25">
        <f t="shared" si="5"/>
        <v>0.15808824221643952</v>
      </c>
      <c r="L8" s="22">
        <f t="shared" ref="L8:L36" si="11">(sincome+sbenefits)*(1-sunemp)*B8/expnorm</f>
        <v>67524.849911208788</v>
      </c>
      <c r="M8" s="5">
        <f>scrimecost*Meta!O5</f>
        <v>4939.3499999999995</v>
      </c>
      <c r="N8" s="5">
        <f>L8-Grade10!L8</f>
        <v>412.30499932414386</v>
      </c>
      <c r="O8" s="5">
        <f>Grade10!M8-M8</f>
        <v>103.85300000000007</v>
      </c>
      <c r="P8" s="22">
        <f t="shared" ref="P8:P39" si="12">(spart-initialspart)*(L8*J8+nptrans)</f>
        <v>103.37330897035149</v>
      </c>
      <c r="Q8" s="22"/>
      <c r="R8" s="22"/>
      <c r="S8" s="22">
        <f t="shared" si="6"/>
        <v>537.4601404455866</v>
      </c>
      <c r="T8" s="22">
        <f t="shared" si="7"/>
        <v>545.95833373852292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30585.518832228328</v>
      </c>
      <c r="D9" s="5">
        <f t="shared" si="0"/>
        <v>29866.213928281366</v>
      </c>
      <c r="E9" s="5">
        <f t="shared" si="1"/>
        <v>20366.213928281366</v>
      </c>
      <c r="F9" s="5">
        <f t="shared" si="2"/>
        <v>6951.318847583866</v>
      </c>
      <c r="G9" s="5">
        <f t="shared" si="3"/>
        <v>22914.895080697501</v>
      </c>
      <c r="H9" s="22">
        <f t="shared" si="10"/>
        <v>13513.054968250346</v>
      </c>
      <c r="I9" s="5">
        <f t="shared" si="4"/>
        <v>35779.323410471829</v>
      </c>
      <c r="J9" s="25">
        <f t="shared" si="5"/>
        <v>0.14774289345041056</v>
      </c>
      <c r="L9" s="22">
        <f t="shared" si="11"/>
        <v>69212.971158989007</v>
      </c>
      <c r="M9" s="5">
        <f>scrimecost*Meta!O6</f>
        <v>6257.55</v>
      </c>
      <c r="N9" s="5">
        <f>L9-Grade10!L9</f>
        <v>422.61262430725037</v>
      </c>
      <c r="O9" s="5">
        <f>Grade10!M9-M9</f>
        <v>131.56900000000041</v>
      </c>
      <c r="P9" s="22">
        <f t="shared" si="12"/>
        <v>100.6783477399732</v>
      </c>
      <c r="Q9" s="22"/>
      <c r="R9" s="22"/>
      <c r="S9" s="22">
        <f t="shared" si="6"/>
        <v>570.26085585700321</v>
      </c>
      <c r="T9" s="22">
        <f t="shared" si="7"/>
        <v>588.43708883534828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31350.156803034035</v>
      </c>
      <c r="D10" s="5">
        <f t="shared" si="0"/>
        <v>30594.149276488399</v>
      </c>
      <c r="E10" s="5">
        <f t="shared" si="1"/>
        <v>21094.149276488399</v>
      </c>
      <c r="F10" s="5">
        <f t="shared" si="2"/>
        <v>7188.9897387734636</v>
      </c>
      <c r="G10" s="5">
        <f t="shared" si="3"/>
        <v>23405.159537714935</v>
      </c>
      <c r="H10" s="22">
        <f t="shared" si="10"/>
        <v>13850.881342456605</v>
      </c>
      <c r="I10" s="5">
        <f t="shared" si="4"/>
        <v>36591.198575733622</v>
      </c>
      <c r="J10" s="25">
        <f t="shared" si="5"/>
        <v>0.14966260655369781</v>
      </c>
      <c r="L10" s="22">
        <f t="shared" si="11"/>
        <v>70943.295437963723</v>
      </c>
      <c r="M10" s="5">
        <f>scrimecost*Meta!O7</f>
        <v>6639.75</v>
      </c>
      <c r="N10" s="5">
        <f>L10-Grade10!L10</f>
        <v>433.17793991492363</v>
      </c>
      <c r="O10" s="5">
        <f>Grade10!M10-M10</f>
        <v>139.60499999999956</v>
      </c>
      <c r="P10" s="22">
        <f t="shared" si="12"/>
        <v>103.02935107652834</v>
      </c>
      <c r="Q10" s="22"/>
      <c r="R10" s="22"/>
      <c r="S10" s="22">
        <f t="shared" si="6"/>
        <v>588.98825722504341</v>
      </c>
      <c r="T10" s="22">
        <f t="shared" si="7"/>
        <v>617.37117905597017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32133.910723109886</v>
      </c>
      <c r="D11" s="5">
        <f t="shared" si="0"/>
        <v>31340.283008400609</v>
      </c>
      <c r="E11" s="5">
        <f t="shared" si="1"/>
        <v>21840.283008400609</v>
      </c>
      <c r="F11" s="5">
        <f t="shared" si="2"/>
        <v>7432.6024022427991</v>
      </c>
      <c r="G11" s="5">
        <f t="shared" si="3"/>
        <v>23907.68060615781</v>
      </c>
      <c r="H11" s="22">
        <f t="shared" si="10"/>
        <v>14197.153376018021</v>
      </c>
      <c r="I11" s="5">
        <f t="shared" si="4"/>
        <v>37423.370620126967</v>
      </c>
      <c r="J11" s="25">
        <f t="shared" si="5"/>
        <v>0.15153549738617311</v>
      </c>
      <c r="L11" s="22">
        <f t="shared" si="11"/>
        <v>72716.877823912815</v>
      </c>
      <c r="M11" s="5">
        <f>scrimecost*Meta!O8</f>
        <v>6372.5999999999995</v>
      </c>
      <c r="N11" s="5">
        <f>L11-Grade10!L11</f>
        <v>444.0073884128069</v>
      </c>
      <c r="O11" s="5">
        <f>Grade10!M11-M11</f>
        <v>133.98800000000028</v>
      </c>
      <c r="P11" s="22">
        <f t="shared" si="12"/>
        <v>105.43912949649734</v>
      </c>
      <c r="Q11" s="22"/>
      <c r="R11" s="22"/>
      <c r="S11" s="22">
        <f t="shared" si="6"/>
        <v>594.66243722730098</v>
      </c>
      <c r="T11" s="22">
        <f t="shared" si="7"/>
        <v>633.17456384302818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32937.258491187633</v>
      </c>
      <c r="D12" s="5">
        <f t="shared" si="0"/>
        <v>32105.070083610626</v>
      </c>
      <c r="E12" s="5">
        <f t="shared" si="1"/>
        <v>22605.070083610626</v>
      </c>
      <c r="F12" s="5">
        <f t="shared" si="2"/>
        <v>7682.3053822988695</v>
      </c>
      <c r="G12" s="5">
        <f t="shared" si="3"/>
        <v>24422.764701311757</v>
      </c>
      <c r="H12" s="22">
        <f t="shared" si="10"/>
        <v>14552.082210418468</v>
      </c>
      <c r="I12" s="5">
        <f t="shared" si="4"/>
        <v>38276.346965630139</v>
      </c>
      <c r="J12" s="25">
        <f t="shared" si="5"/>
        <v>0.15336270795444176</v>
      </c>
      <c r="L12" s="22">
        <f t="shared" si="11"/>
        <v>74534.799769510631</v>
      </c>
      <c r="M12" s="5">
        <f>scrimecost*Meta!O9</f>
        <v>5871.45</v>
      </c>
      <c r="N12" s="5">
        <f>L12-Grade10!L12</f>
        <v>455.10757312311034</v>
      </c>
      <c r="O12" s="5">
        <f>Grade10!M12-M12</f>
        <v>123.45100000000002</v>
      </c>
      <c r="P12" s="22">
        <f t="shared" si="12"/>
        <v>107.90915237696561</v>
      </c>
      <c r="Q12" s="22"/>
      <c r="R12" s="22"/>
      <c r="S12" s="22">
        <f t="shared" si="6"/>
        <v>595.81360652959211</v>
      </c>
      <c r="T12" s="22">
        <f t="shared" si="7"/>
        <v>644.43127440164551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33760.689953467314</v>
      </c>
      <c r="D13" s="5">
        <f t="shared" si="0"/>
        <v>32888.97683570088</v>
      </c>
      <c r="E13" s="5">
        <f t="shared" si="1"/>
        <v>23388.97683570088</v>
      </c>
      <c r="F13" s="5">
        <f t="shared" si="2"/>
        <v>7938.2509368563369</v>
      </c>
      <c r="G13" s="5">
        <f t="shared" si="3"/>
        <v>24950.725898844543</v>
      </c>
      <c r="H13" s="22">
        <f t="shared" si="10"/>
        <v>14915.884265678929</v>
      </c>
      <c r="I13" s="5">
        <f t="shared" si="4"/>
        <v>39150.647719770881</v>
      </c>
      <c r="J13" s="25">
        <f t="shared" si="5"/>
        <v>0.15514535241128916</v>
      </c>
      <c r="L13" s="22">
        <f t="shared" si="11"/>
        <v>76398.169763748389</v>
      </c>
      <c r="M13" s="5">
        <f>scrimecost*Meta!O10</f>
        <v>5354.7</v>
      </c>
      <c r="N13" s="5">
        <f>L13-Grade10!L13</f>
        <v>466.48526245119865</v>
      </c>
      <c r="O13" s="5">
        <f>Grade10!M13-M13</f>
        <v>112.58600000000024</v>
      </c>
      <c r="P13" s="22">
        <f t="shared" si="12"/>
        <v>110.44092582944555</v>
      </c>
      <c r="Q13" s="22"/>
      <c r="R13" s="22"/>
      <c r="S13" s="22">
        <f t="shared" si="6"/>
        <v>596.93052986446321</v>
      </c>
      <c r="T13" s="22">
        <f t="shared" si="7"/>
        <v>655.84803462916648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34604.707202303995</v>
      </c>
      <c r="D14" s="5">
        <f t="shared" si="0"/>
        <v>33692.481256593404</v>
      </c>
      <c r="E14" s="5">
        <f t="shared" si="1"/>
        <v>24192.481256593404</v>
      </c>
      <c r="F14" s="5">
        <f t="shared" si="2"/>
        <v>8200.5951302777466</v>
      </c>
      <c r="G14" s="5">
        <f t="shared" si="3"/>
        <v>25491.886126315658</v>
      </c>
      <c r="H14" s="22">
        <f t="shared" si="10"/>
        <v>15288.781372320902</v>
      </c>
      <c r="I14" s="5">
        <f t="shared" si="4"/>
        <v>40046.805992765156</v>
      </c>
      <c r="J14" s="25">
        <f t="shared" si="5"/>
        <v>0.15688451773504278</v>
      </c>
      <c r="L14" s="22">
        <f t="shared" si="11"/>
        <v>78308.124007842081</v>
      </c>
      <c r="M14" s="5">
        <f>scrimecost*Meta!O11</f>
        <v>4992</v>
      </c>
      <c r="N14" s="5">
        <f>L14-Grade10!L14</f>
        <v>478.14739401244151</v>
      </c>
      <c r="O14" s="5">
        <f>Grade10!M14-M14</f>
        <v>104.96000000000004</v>
      </c>
      <c r="P14" s="22">
        <f t="shared" si="12"/>
        <v>113.0359936182375</v>
      </c>
      <c r="Q14" s="22"/>
      <c r="R14" s="22"/>
      <c r="S14" s="22">
        <f t="shared" si="6"/>
        <v>601.50174628266689</v>
      </c>
      <c r="T14" s="22">
        <f t="shared" si="7"/>
        <v>671.31996145602056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35469.824882361601</v>
      </c>
      <c r="D15" s="5">
        <f t="shared" si="0"/>
        <v>34516.073288008243</v>
      </c>
      <c r="E15" s="5">
        <f t="shared" si="1"/>
        <v>25016.073288008243</v>
      </c>
      <c r="F15" s="5">
        <f t="shared" si="2"/>
        <v>8469.4979285346908</v>
      </c>
      <c r="G15" s="5">
        <f t="shared" si="3"/>
        <v>26046.575359473551</v>
      </c>
      <c r="H15" s="22">
        <f t="shared" si="10"/>
        <v>15671.000906628926</v>
      </c>
      <c r="I15" s="5">
        <f t="shared" si="4"/>
        <v>40965.368222584286</v>
      </c>
      <c r="J15" s="25">
        <f t="shared" si="5"/>
        <v>0.15858126439236334</v>
      </c>
      <c r="L15" s="22">
        <f t="shared" si="11"/>
        <v>80265.827108038138</v>
      </c>
      <c r="M15" s="5">
        <f>scrimecost*Meta!O12</f>
        <v>4761.9000000000005</v>
      </c>
      <c r="N15" s="5">
        <f>L15-Grade10!L15</f>
        <v>490.10107886277547</v>
      </c>
      <c r="O15" s="5">
        <f>Grade10!M15-M15</f>
        <v>100.12199999999939</v>
      </c>
      <c r="P15" s="22">
        <f t="shared" si="12"/>
        <v>115.69593810174922</v>
      </c>
      <c r="Q15" s="22"/>
      <c r="R15" s="22"/>
      <c r="S15" s="22">
        <f t="shared" si="6"/>
        <v>609.09440551137402</v>
      </c>
      <c r="T15" s="22">
        <f t="shared" si="7"/>
        <v>690.54266632236761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36356.570504420641</v>
      </c>
      <c r="D16" s="5">
        <f t="shared" si="0"/>
        <v>35360.255120208451</v>
      </c>
      <c r="E16" s="5">
        <f t="shared" si="1"/>
        <v>25860.255120208451</v>
      </c>
      <c r="F16" s="5">
        <f t="shared" si="2"/>
        <v>8745.1232967480591</v>
      </c>
      <c r="G16" s="5">
        <f t="shared" si="3"/>
        <v>26615.13182346039</v>
      </c>
      <c r="H16" s="22">
        <f t="shared" si="10"/>
        <v>16062.775929294647</v>
      </c>
      <c r="I16" s="5">
        <f t="shared" si="4"/>
        <v>41906.894508148893</v>
      </c>
      <c r="J16" s="25">
        <f t="shared" si="5"/>
        <v>0.16023662698487126</v>
      </c>
      <c r="L16" s="22">
        <f t="shared" si="11"/>
        <v>82272.472785739097</v>
      </c>
      <c r="M16" s="5">
        <f>scrimecost*Meta!O13</f>
        <v>3964.35</v>
      </c>
      <c r="N16" s="5">
        <f>L16-Grade10!L16</f>
        <v>502.35360583435977</v>
      </c>
      <c r="O16" s="5">
        <f>Grade10!M16-M16</f>
        <v>83.353000000000065</v>
      </c>
      <c r="P16" s="22">
        <f t="shared" si="12"/>
        <v>118.42238119734881</v>
      </c>
      <c r="Q16" s="22"/>
      <c r="R16" s="22"/>
      <c r="S16" s="22">
        <f t="shared" si="6"/>
        <v>605.35027242079366</v>
      </c>
      <c r="T16" s="22">
        <f t="shared" si="7"/>
        <v>697.14944719538153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37265.484767031143</v>
      </c>
      <c r="D17" s="5">
        <f t="shared" si="0"/>
        <v>36225.54149821365</v>
      </c>
      <c r="E17" s="5">
        <f t="shared" si="1"/>
        <v>26725.54149821365</v>
      </c>
      <c r="F17" s="5">
        <f t="shared" si="2"/>
        <v>9027.6392991667562</v>
      </c>
      <c r="G17" s="5">
        <f t="shared" si="3"/>
        <v>27197.902199046894</v>
      </c>
      <c r="H17" s="22">
        <f t="shared" si="10"/>
        <v>16464.345327527011</v>
      </c>
      <c r="I17" s="5">
        <f t="shared" si="4"/>
        <v>42871.958950852611</v>
      </c>
      <c r="J17" s="25">
        <f t="shared" si="5"/>
        <v>0.16185161488000088</v>
      </c>
      <c r="L17" s="22">
        <f t="shared" si="11"/>
        <v>84329.284605382549</v>
      </c>
      <c r="M17" s="5">
        <f>scrimecost*Meta!O14</f>
        <v>3964.35</v>
      </c>
      <c r="N17" s="5">
        <f>L17-Grade10!L17</f>
        <v>514.91244598019694</v>
      </c>
      <c r="O17" s="5">
        <f>Grade10!M17-M17</f>
        <v>83.353000000000065</v>
      </c>
      <c r="P17" s="22">
        <f t="shared" si="12"/>
        <v>121.21698537033831</v>
      </c>
      <c r="Q17" s="22"/>
      <c r="R17" s="22"/>
      <c r="S17" s="22">
        <f t="shared" si="6"/>
        <v>618.2882436029181</v>
      </c>
      <c r="T17" s="22">
        <f t="shared" si="7"/>
        <v>723.30817263854522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38197.121886206922</v>
      </c>
      <c r="D18" s="5">
        <f t="shared" si="0"/>
        <v>37112.460035668992</v>
      </c>
      <c r="E18" s="5">
        <f t="shared" si="1"/>
        <v>27612.460035668992</v>
      </c>
      <c r="F18" s="5">
        <f t="shared" si="2"/>
        <v>9317.2182016459265</v>
      </c>
      <c r="G18" s="5">
        <f t="shared" si="3"/>
        <v>27795.241834023065</v>
      </c>
      <c r="H18" s="22">
        <f t="shared" si="10"/>
        <v>16875.953960715186</v>
      </c>
      <c r="I18" s="5">
        <f t="shared" si="4"/>
        <v>43861.150004623923</v>
      </c>
      <c r="J18" s="25">
        <f t="shared" si="5"/>
        <v>0.16342721282646888</v>
      </c>
      <c r="L18" s="22">
        <f t="shared" si="11"/>
        <v>86437.516720517116</v>
      </c>
      <c r="M18" s="5">
        <f>scrimecost*Meta!O15</f>
        <v>3964.35</v>
      </c>
      <c r="N18" s="5">
        <f>L18-Grade10!L18</f>
        <v>527.78525712969713</v>
      </c>
      <c r="O18" s="5">
        <f>Grade10!M18-M18</f>
        <v>83.353000000000065</v>
      </c>
      <c r="P18" s="22">
        <f t="shared" si="12"/>
        <v>124.08145464765258</v>
      </c>
      <c r="Q18" s="22"/>
      <c r="R18" s="22"/>
      <c r="S18" s="22">
        <f t="shared" si="6"/>
        <v>631.54966406460971</v>
      </c>
      <c r="T18" s="22">
        <f t="shared" si="7"/>
        <v>750.5042057047001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39152.049933362097</v>
      </c>
      <c r="D19" s="5">
        <f t="shared" si="0"/>
        <v>38021.551536560721</v>
      </c>
      <c r="E19" s="5">
        <f t="shared" si="1"/>
        <v>28521.551536560721</v>
      </c>
      <c r="F19" s="5">
        <f t="shared" si="2"/>
        <v>9614.0365766870746</v>
      </c>
      <c r="G19" s="5">
        <f t="shared" si="3"/>
        <v>28407.514959873646</v>
      </c>
      <c r="H19" s="22">
        <f t="shared" si="10"/>
        <v>17297.852809733064</v>
      </c>
      <c r="I19" s="5">
        <f t="shared" si="4"/>
        <v>44875.070834739527</v>
      </c>
      <c r="J19" s="25">
        <f t="shared" si="5"/>
        <v>0.16496438155473028</v>
      </c>
      <c r="L19" s="22">
        <f t="shared" si="11"/>
        <v>88598.454638530049</v>
      </c>
      <c r="M19" s="5">
        <f>scrimecost*Meta!O16</f>
        <v>3964.35</v>
      </c>
      <c r="N19" s="5">
        <f>L19-Grade10!L19</f>
        <v>540.9798885579512</v>
      </c>
      <c r="O19" s="5">
        <f>Grade10!M19-M19</f>
        <v>83.353000000000065</v>
      </c>
      <c r="P19" s="22">
        <f t="shared" si="12"/>
        <v>127.01753565689972</v>
      </c>
      <c r="Q19" s="22"/>
      <c r="R19" s="22"/>
      <c r="S19" s="22">
        <f t="shared" si="6"/>
        <v>645.14262003785689</v>
      </c>
      <c r="T19" s="22">
        <f t="shared" si="7"/>
        <v>778.7796485713194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40130.85118169614</v>
      </c>
      <c r="D20" s="5">
        <f t="shared" si="0"/>
        <v>38953.370324974727</v>
      </c>
      <c r="E20" s="5">
        <f t="shared" si="1"/>
        <v>29453.370324974727</v>
      </c>
      <c r="F20" s="5">
        <f t="shared" si="2"/>
        <v>9918.2754111042486</v>
      </c>
      <c r="G20" s="5">
        <f t="shared" si="3"/>
        <v>29035.094913870478</v>
      </c>
      <c r="H20" s="22">
        <f t="shared" si="10"/>
        <v>17730.299129976389</v>
      </c>
      <c r="I20" s="5">
        <f t="shared" si="4"/>
        <v>45914.339685608</v>
      </c>
      <c r="J20" s="25">
        <f t="shared" si="5"/>
        <v>0.16646405836279018</v>
      </c>
      <c r="L20" s="22">
        <f t="shared" si="11"/>
        <v>90813.416004493294</v>
      </c>
      <c r="M20" s="5">
        <f>scrimecost*Meta!O17</f>
        <v>3964.35</v>
      </c>
      <c r="N20" s="5">
        <f>L20-Grade10!L20</f>
        <v>554.50438577189925</v>
      </c>
      <c r="O20" s="5">
        <f>Grade10!M20-M20</f>
        <v>83.353000000000065</v>
      </c>
      <c r="P20" s="22">
        <f t="shared" si="12"/>
        <v>130.027018691378</v>
      </c>
      <c r="Q20" s="22"/>
      <c r="R20" s="22"/>
      <c r="S20" s="22">
        <f t="shared" si="6"/>
        <v>659.07539991042518</v>
      </c>
      <c r="T20" s="22">
        <f t="shared" si="7"/>
        <v>808.17832816814087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41134.122461238549</v>
      </c>
      <c r="D21" s="5">
        <f t="shared" si="0"/>
        <v>39908.484583099096</v>
      </c>
      <c r="E21" s="5">
        <f t="shared" si="1"/>
        <v>30408.484583099096</v>
      </c>
      <c r="F21" s="5">
        <f t="shared" si="2"/>
        <v>10230.120216381854</v>
      </c>
      <c r="G21" s="5">
        <f t="shared" si="3"/>
        <v>29678.364366717244</v>
      </c>
      <c r="H21" s="22">
        <f t="shared" si="10"/>
        <v>18173.556608225801</v>
      </c>
      <c r="I21" s="5">
        <f t="shared" si="4"/>
        <v>46979.590257748205</v>
      </c>
      <c r="J21" s="25">
        <f t="shared" si="5"/>
        <v>0.16792715768772662</v>
      </c>
      <c r="L21" s="22">
        <f t="shared" si="11"/>
        <v>93083.751404605617</v>
      </c>
      <c r="M21" s="5">
        <f>scrimecost*Meta!O18</f>
        <v>3266.25</v>
      </c>
      <c r="N21" s="5">
        <f>L21-Grade10!L21</f>
        <v>568.36699541621783</v>
      </c>
      <c r="O21" s="5">
        <f>Grade10!M21-M21</f>
        <v>68.675000000000182</v>
      </c>
      <c r="P21" s="22">
        <f t="shared" si="12"/>
        <v>133.11173880171822</v>
      </c>
      <c r="Q21" s="22"/>
      <c r="R21" s="22"/>
      <c r="S21" s="22">
        <f t="shared" si="6"/>
        <v>659.03077127982544</v>
      </c>
      <c r="T21" s="22">
        <f t="shared" si="7"/>
        <v>820.90146346905374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42162.475522769506</v>
      </c>
      <c r="D22" s="5">
        <f t="shared" si="0"/>
        <v>40887.476697676568</v>
      </c>
      <c r="E22" s="5">
        <f t="shared" si="1"/>
        <v>31387.476697676568</v>
      </c>
      <c r="F22" s="5">
        <f t="shared" si="2"/>
        <v>10549.761141791399</v>
      </c>
      <c r="G22" s="5">
        <f t="shared" si="3"/>
        <v>30337.715555885166</v>
      </c>
      <c r="H22" s="22">
        <f t="shared" si="10"/>
        <v>18627.895523431442</v>
      </c>
      <c r="I22" s="5">
        <f t="shared" si="4"/>
        <v>48071.472094191893</v>
      </c>
      <c r="J22" s="25">
        <f t="shared" si="5"/>
        <v>0.16935457166327447</v>
      </c>
      <c r="L22" s="22">
        <f t="shared" si="11"/>
        <v>95410.845189720756</v>
      </c>
      <c r="M22" s="5">
        <f>scrimecost*Meta!O19</f>
        <v>3266.25</v>
      </c>
      <c r="N22" s="5">
        <f>L22-Grade10!L22</f>
        <v>582.57617030158872</v>
      </c>
      <c r="O22" s="5">
        <f>Grade10!M22-M22</f>
        <v>68.675000000000182</v>
      </c>
      <c r="P22" s="22">
        <f t="shared" si="12"/>
        <v>136.27357691481703</v>
      </c>
      <c r="Q22" s="22"/>
      <c r="R22" s="22"/>
      <c r="S22" s="22">
        <f t="shared" si="6"/>
        <v>673.6688981334155</v>
      </c>
      <c r="T22" s="22">
        <f t="shared" si="7"/>
        <v>852.40320228948497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43216.537410838748</v>
      </c>
      <c r="D23" s="5">
        <f t="shared" si="0"/>
        <v>41890.943615118485</v>
      </c>
      <c r="E23" s="5">
        <f t="shared" si="1"/>
        <v>32390.943615118485</v>
      </c>
      <c r="F23" s="5">
        <f t="shared" si="2"/>
        <v>10877.393090336185</v>
      </c>
      <c r="G23" s="5">
        <f t="shared" si="3"/>
        <v>31013.550524782302</v>
      </c>
      <c r="H23" s="22">
        <f t="shared" si="10"/>
        <v>19093.592911517233</v>
      </c>
      <c r="I23" s="5">
        <f t="shared" si="4"/>
        <v>49190.650976546705</v>
      </c>
      <c r="J23" s="25">
        <f t="shared" si="5"/>
        <v>0.17074717066380887</v>
      </c>
      <c r="L23" s="22">
        <f t="shared" si="11"/>
        <v>97796.116319463792</v>
      </c>
      <c r="M23" s="5">
        <f>scrimecost*Meta!O20</f>
        <v>3266.25</v>
      </c>
      <c r="N23" s="5">
        <f>L23-Grade10!L23</f>
        <v>597.14057455916191</v>
      </c>
      <c r="O23" s="5">
        <f>Grade10!M23-M23</f>
        <v>68.675000000000182</v>
      </c>
      <c r="P23" s="22">
        <f t="shared" si="12"/>
        <v>139.51446098074325</v>
      </c>
      <c r="Q23" s="22"/>
      <c r="R23" s="22"/>
      <c r="S23" s="22">
        <f t="shared" si="6"/>
        <v>688.67297815840072</v>
      </c>
      <c r="T23" s="22">
        <f t="shared" si="7"/>
        <v>885.16626966181798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44296.950846109721</v>
      </c>
      <c r="D24" s="5">
        <f t="shared" si="0"/>
        <v>42919.497205496453</v>
      </c>
      <c r="E24" s="5">
        <f t="shared" si="1"/>
        <v>33419.497205496453</v>
      </c>
      <c r="F24" s="5">
        <f t="shared" si="2"/>
        <v>11213.215837594591</v>
      </c>
      <c r="G24" s="5">
        <f t="shared" si="3"/>
        <v>31706.281367901862</v>
      </c>
      <c r="H24" s="22">
        <f t="shared" si="10"/>
        <v>19570.932734305159</v>
      </c>
      <c r="I24" s="5">
        <f t="shared" si="4"/>
        <v>50337.809330960372</v>
      </c>
      <c r="J24" s="25">
        <f t="shared" si="5"/>
        <v>0.17210580383506202</v>
      </c>
      <c r="L24" s="22">
        <f t="shared" si="11"/>
        <v>100241.01922745038</v>
      </c>
      <c r="M24" s="5">
        <f>scrimecost*Meta!O21</f>
        <v>3266.25</v>
      </c>
      <c r="N24" s="5">
        <f>L24-Grade10!L24</f>
        <v>612.06908892314823</v>
      </c>
      <c r="O24" s="5">
        <f>Grade10!M24-M24</f>
        <v>68.675000000000182</v>
      </c>
      <c r="P24" s="22">
        <f t="shared" si="12"/>
        <v>142.83636714831766</v>
      </c>
      <c r="Q24" s="22"/>
      <c r="R24" s="22"/>
      <c r="S24" s="22">
        <f t="shared" si="6"/>
        <v>704.05216018398903</v>
      </c>
      <c r="T24" s="22">
        <f t="shared" si="7"/>
        <v>919.24205989911866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45404.374617262452</v>
      </c>
      <c r="D25" s="5">
        <f t="shared" si="0"/>
        <v>43973.764635633859</v>
      </c>
      <c r="E25" s="5">
        <f t="shared" si="1"/>
        <v>34473.764635633859</v>
      </c>
      <c r="F25" s="5">
        <f t="shared" si="2"/>
        <v>11557.434153534456</v>
      </c>
      <c r="G25" s="5">
        <f t="shared" si="3"/>
        <v>32416.330482099402</v>
      </c>
      <c r="H25" s="22">
        <f t="shared" si="10"/>
        <v>20060.206052662787</v>
      </c>
      <c r="I25" s="5">
        <f t="shared" si="4"/>
        <v>51513.646644234374</v>
      </c>
      <c r="J25" s="25">
        <f t="shared" si="5"/>
        <v>0.17343129961189435</v>
      </c>
      <c r="L25" s="22">
        <f t="shared" si="11"/>
        <v>102747.04470813661</v>
      </c>
      <c r="M25" s="5">
        <f>scrimecost*Meta!O22</f>
        <v>3266.25</v>
      </c>
      <c r="N25" s="5">
        <f>L25-Grade10!L25</f>
        <v>627.37081614619819</v>
      </c>
      <c r="O25" s="5">
        <f>Grade10!M25-M25</f>
        <v>68.675000000000182</v>
      </c>
      <c r="P25" s="22">
        <f t="shared" si="12"/>
        <v>146.2413209700814</v>
      </c>
      <c r="Q25" s="22"/>
      <c r="R25" s="22"/>
      <c r="S25" s="22">
        <f t="shared" si="6"/>
        <v>719.81582176018787</v>
      </c>
      <c r="T25" s="22">
        <f t="shared" si="7"/>
        <v>954.68407593122174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46539.483982694015</v>
      </c>
      <c r="D26" s="5">
        <f t="shared" si="0"/>
        <v>45054.388751524704</v>
      </c>
      <c r="E26" s="5">
        <f t="shared" si="1"/>
        <v>35554.388751524704</v>
      </c>
      <c r="F26" s="5">
        <f t="shared" si="2"/>
        <v>12015.696802525286</v>
      </c>
      <c r="G26" s="5">
        <f t="shared" si="3"/>
        <v>33038.691948999418</v>
      </c>
      <c r="H26" s="22">
        <f t="shared" si="10"/>
        <v>20561.711203979357</v>
      </c>
      <c r="I26" s="5">
        <f t="shared" si="4"/>
        <v>52613.441015187767</v>
      </c>
      <c r="J26" s="25">
        <f t="shared" si="5"/>
        <v>0.17637503475132135</v>
      </c>
      <c r="L26" s="22">
        <f t="shared" si="11"/>
        <v>105315.72082584004</v>
      </c>
      <c r="M26" s="5">
        <f>scrimecost*Meta!O23</f>
        <v>2468.6999999999998</v>
      </c>
      <c r="N26" s="5">
        <f>L26-Grade10!L26</f>
        <v>643.05508654986625</v>
      </c>
      <c r="O26" s="5">
        <f>Grade10!M26-M26</f>
        <v>51.906000000000404</v>
      </c>
      <c r="P26" s="22">
        <f t="shared" si="12"/>
        <v>150.7743835231081</v>
      </c>
      <c r="Q26" s="22"/>
      <c r="R26" s="22"/>
      <c r="S26" s="22">
        <f t="shared" si="6"/>
        <v>720.62498412428749</v>
      </c>
      <c r="T26" s="22">
        <f t="shared" si="7"/>
        <v>970.86946830196928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47702.971082261371</v>
      </c>
      <c r="D27" s="5">
        <f t="shared" si="0"/>
        <v>46162.028470312827</v>
      </c>
      <c r="E27" s="5">
        <f t="shared" si="1"/>
        <v>36662.028470312827</v>
      </c>
      <c r="F27" s="5">
        <f t="shared" si="2"/>
        <v>12488.105142588422</v>
      </c>
      <c r="G27" s="5">
        <f t="shared" si="3"/>
        <v>33673.923327724406</v>
      </c>
      <c r="H27" s="22">
        <f t="shared" si="10"/>
        <v>21075.753984078841</v>
      </c>
      <c r="I27" s="5">
        <f t="shared" si="4"/>
        <v>53738.041120567461</v>
      </c>
      <c r="J27" s="25">
        <f t="shared" si="5"/>
        <v>0.17928804101815185</v>
      </c>
      <c r="L27" s="22">
        <f t="shared" si="11"/>
        <v>107948.61384648604</v>
      </c>
      <c r="M27" s="5">
        <f>scrimecost*Meta!O24</f>
        <v>2468.6999999999998</v>
      </c>
      <c r="N27" s="5">
        <f>L27-Grade10!L27</f>
        <v>659.13146371362382</v>
      </c>
      <c r="O27" s="5">
        <f>Grade10!M27-M27</f>
        <v>51.906000000000404</v>
      </c>
      <c r="P27" s="22">
        <f t="shared" si="12"/>
        <v>155.44737304296868</v>
      </c>
      <c r="Q27" s="22"/>
      <c r="R27" s="22"/>
      <c r="S27" s="22">
        <f t="shared" si="6"/>
        <v>738.25604514082363</v>
      </c>
      <c r="T27" s="22">
        <f t="shared" si="7"/>
        <v>1010.3498441545858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48895.545359317897</v>
      </c>
      <c r="D28" s="5">
        <f t="shared" si="0"/>
        <v>47297.359182070642</v>
      </c>
      <c r="E28" s="5">
        <f t="shared" si="1"/>
        <v>37797.359182070642</v>
      </c>
      <c r="F28" s="5">
        <f t="shared" si="2"/>
        <v>12972.323691153129</v>
      </c>
      <c r="G28" s="5">
        <f t="shared" si="3"/>
        <v>34325.035490917515</v>
      </c>
      <c r="H28" s="22">
        <f t="shared" si="10"/>
        <v>21602.64783368081</v>
      </c>
      <c r="I28" s="5">
        <f t="shared" si="4"/>
        <v>54890.756228581646</v>
      </c>
      <c r="J28" s="25">
        <f t="shared" si="5"/>
        <v>0.18212999835164495</v>
      </c>
      <c r="L28" s="22">
        <f t="shared" si="11"/>
        <v>110647.32919264818</v>
      </c>
      <c r="M28" s="5">
        <f>scrimecost*Meta!O25</f>
        <v>2468.6999999999998</v>
      </c>
      <c r="N28" s="5">
        <f>L28-Grade10!L28</f>
        <v>675.60975030645204</v>
      </c>
      <c r="O28" s="5">
        <f>Grade10!M28-M28</f>
        <v>51.906000000000404</v>
      </c>
      <c r="P28" s="22">
        <f t="shared" si="12"/>
        <v>160.23718730082572</v>
      </c>
      <c r="Q28" s="22"/>
      <c r="R28" s="22"/>
      <c r="S28" s="22">
        <f t="shared" si="6"/>
        <v>756.32788268275419</v>
      </c>
      <c r="T28" s="22">
        <f t="shared" si="7"/>
        <v>1051.4487684550406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50117.93399330083</v>
      </c>
      <c r="D29" s="5">
        <f t="shared" si="0"/>
        <v>48461.073161622393</v>
      </c>
      <c r="E29" s="5">
        <f t="shared" si="1"/>
        <v>38961.073161622393</v>
      </c>
      <c r="F29" s="5">
        <f t="shared" si="2"/>
        <v>13468.647703431951</v>
      </c>
      <c r="G29" s="5">
        <f t="shared" si="3"/>
        <v>34992.425458190439</v>
      </c>
      <c r="H29" s="22">
        <f t="shared" si="10"/>
        <v>22142.714029522827</v>
      </c>
      <c r="I29" s="5">
        <f t="shared" si="4"/>
        <v>56072.289214296165</v>
      </c>
      <c r="J29" s="25">
        <f t="shared" si="5"/>
        <v>0.18490263965261378</v>
      </c>
      <c r="L29" s="22">
        <f t="shared" si="11"/>
        <v>113413.51242246437</v>
      </c>
      <c r="M29" s="5">
        <f>scrimecost*Meta!O26</f>
        <v>2468.6999999999998</v>
      </c>
      <c r="N29" s="5">
        <f>L29-Grade10!L29</f>
        <v>692.49999406411371</v>
      </c>
      <c r="O29" s="5">
        <f>Grade10!M29-M29</f>
        <v>51.906000000000404</v>
      </c>
      <c r="P29" s="22">
        <f t="shared" si="12"/>
        <v>165.14674691512914</v>
      </c>
      <c r="Q29" s="22"/>
      <c r="R29" s="22"/>
      <c r="S29" s="22">
        <f t="shared" si="6"/>
        <v>774.85151616324345</v>
      </c>
      <c r="T29" s="22">
        <f t="shared" si="7"/>
        <v>1094.2328052433847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51370.882343133359</v>
      </c>
      <c r="D30" s="5">
        <f t="shared" si="0"/>
        <v>49653.879990662957</v>
      </c>
      <c r="E30" s="5">
        <f t="shared" si="1"/>
        <v>40153.879990662957</v>
      </c>
      <c r="F30" s="5">
        <f t="shared" si="2"/>
        <v>13977.37981601775</v>
      </c>
      <c r="G30" s="5">
        <f t="shared" si="3"/>
        <v>35676.500174645204</v>
      </c>
      <c r="H30" s="22">
        <f t="shared" si="10"/>
        <v>22696.281880260896</v>
      </c>
      <c r="I30" s="5">
        <f t="shared" si="4"/>
        <v>57283.360524653574</v>
      </c>
      <c r="J30" s="25">
        <f t="shared" si="5"/>
        <v>0.18760765555599807</v>
      </c>
      <c r="L30" s="22">
        <f t="shared" si="11"/>
        <v>116248.85023302598</v>
      </c>
      <c r="M30" s="5">
        <f>scrimecost*Meta!O27</f>
        <v>2468.6999999999998</v>
      </c>
      <c r="N30" s="5">
        <f>L30-Grade10!L30</f>
        <v>709.81249391571328</v>
      </c>
      <c r="O30" s="5">
        <f>Grade10!M30-M30</f>
        <v>51.906000000000404</v>
      </c>
      <c r="P30" s="22">
        <f t="shared" si="12"/>
        <v>170.17904551979021</v>
      </c>
      <c r="Q30" s="22"/>
      <c r="R30" s="22"/>
      <c r="S30" s="22">
        <f t="shared" si="6"/>
        <v>793.83824048074177</v>
      </c>
      <c r="T30" s="22">
        <f t="shared" si="7"/>
        <v>1138.7712593873937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52655.154401711698</v>
      </c>
      <c r="D31" s="5">
        <f t="shared" si="0"/>
        <v>50876.506990429538</v>
      </c>
      <c r="E31" s="5">
        <f t="shared" si="1"/>
        <v>41376.506990429538</v>
      </c>
      <c r="F31" s="5">
        <f t="shared" si="2"/>
        <v>14498.8302314182</v>
      </c>
      <c r="G31" s="5">
        <f t="shared" si="3"/>
        <v>36377.676759011338</v>
      </c>
      <c r="H31" s="22">
        <f t="shared" si="10"/>
        <v>23263.68892726742</v>
      </c>
      <c r="I31" s="5">
        <f t="shared" si="4"/>
        <v>58524.708617769924</v>
      </c>
      <c r="J31" s="25">
        <f t="shared" si="5"/>
        <v>0.19024669546173892</v>
      </c>
      <c r="L31" s="22">
        <f t="shared" si="11"/>
        <v>119155.07148885162</v>
      </c>
      <c r="M31" s="5">
        <f>scrimecost*Meta!O28</f>
        <v>2205.4499999999998</v>
      </c>
      <c r="N31" s="5">
        <f>L31-Grade10!L31</f>
        <v>727.55780626360502</v>
      </c>
      <c r="O31" s="5">
        <f>Grade10!M31-M31</f>
        <v>46.371000000000095</v>
      </c>
      <c r="P31" s="22">
        <f t="shared" si="12"/>
        <v>175.33715158956787</v>
      </c>
      <c r="Q31" s="22"/>
      <c r="R31" s="22"/>
      <c r="S31" s="22">
        <f t="shared" si="6"/>
        <v>807.89747290617925</v>
      </c>
      <c r="T31" s="22">
        <f t="shared" si="7"/>
        <v>1177.2642880804115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53971.533261754477</v>
      </c>
      <c r="D32" s="5">
        <f t="shared" si="0"/>
        <v>52129.699665190266</v>
      </c>
      <c r="E32" s="5">
        <f t="shared" si="1"/>
        <v>42629.699665190266</v>
      </c>
      <c r="F32" s="5">
        <f t="shared" si="2"/>
        <v>15033.316907203647</v>
      </c>
      <c r="G32" s="5">
        <f t="shared" si="3"/>
        <v>37096.382757986619</v>
      </c>
      <c r="H32" s="22">
        <f t="shared" si="10"/>
        <v>23845.281150449104</v>
      </c>
      <c r="I32" s="5">
        <f t="shared" si="4"/>
        <v>59797.090413214166</v>
      </c>
      <c r="J32" s="25">
        <f t="shared" si="5"/>
        <v>0.1928213685405103</v>
      </c>
      <c r="L32" s="22">
        <f t="shared" si="11"/>
        <v>122133.94827607292</v>
      </c>
      <c r="M32" s="5">
        <f>scrimecost*Meta!O29</f>
        <v>2205.4499999999998</v>
      </c>
      <c r="N32" s="5">
        <f>L32-Grade10!L32</f>
        <v>745.74675142021442</v>
      </c>
      <c r="O32" s="5">
        <f>Grade10!M32-M32</f>
        <v>46.371000000000095</v>
      </c>
      <c r="P32" s="22">
        <f t="shared" si="12"/>
        <v>180.62421031108983</v>
      </c>
      <c r="Q32" s="22"/>
      <c r="R32" s="22"/>
      <c r="S32" s="22">
        <f t="shared" si="6"/>
        <v>827.84540014226934</v>
      </c>
      <c r="T32" s="22">
        <f t="shared" si="7"/>
        <v>1225.4065538109226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55320.821593298329</v>
      </c>
      <c r="D33" s="5">
        <f t="shared" si="0"/>
        <v>53414.222156820011</v>
      </c>
      <c r="E33" s="5">
        <f t="shared" si="1"/>
        <v>43914.222156820011</v>
      </c>
      <c r="F33" s="5">
        <f t="shared" si="2"/>
        <v>15581.165749883734</v>
      </c>
      <c r="G33" s="5">
        <f t="shared" si="3"/>
        <v>37833.056406936274</v>
      </c>
      <c r="H33" s="22">
        <f t="shared" si="10"/>
        <v>24441.413179210329</v>
      </c>
      <c r="I33" s="5">
        <f t="shared" si="4"/>
        <v>61101.281753544507</v>
      </c>
      <c r="J33" s="25">
        <f t="shared" si="5"/>
        <v>0.1953332447149215</v>
      </c>
      <c r="L33" s="22">
        <f t="shared" si="11"/>
        <v>125187.2969829747</v>
      </c>
      <c r="M33" s="5">
        <f>scrimecost*Meta!O30</f>
        <v>2205.4499999999998</v>
      </c>
      <c r="N33" s="5">
        <f>L33-Grade10!L33</f>
        <v>764.39042020568741</v>
      </c>
      <c r="O33" s="5">
        <f>Grade10!M33-M33</f>
        <v>46.371000000000095</v>
      </c>
      <c r="P33" s="22">
        <f t="shared" si="12"/>
        <v>186.04344550064985</v>
      </c>
      <c r="Q33" s="22"/>
      <c r="R33" s="22"/>
      <c r="S33" s="22">
        <f t="shared" si="6"/>
        <v>848.29202555921972</v>
      </c>
      <c r="T33" s="22">
        <f t="shared" si="7"/>
        <v>1275.5267809108575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56703.842133130784</v>
      </c>
      <c r="D34" s="5">
        <f t="shared" si="0"/>
        <v>54730.857710740507</v>
      </c>
      <c r="E34" s="5">
        <f t="shared" si="1"/>
        <v>45230.857710740507</v>
      </c>
      <c r="F34" s="5">
        <f t="shared" si="2"/>
        <v>16142.710813630827</v>
      </c>
      <c r="G34" s="5">
        <f t="shared" si="3"/>
        <v>38588.146897109677</v>
      </c>
      <c r="H34" s="22">
        <f t="shared" si="10"/>
        <v>25052.448508690584</v>
      </c>
      <c r="I34" s="5">
        <f t="shared" si="4"/>
        <v>62438.077877383112</v>
      </c>
      <c r="J34" s="25">
        <f t="shared" si="5"/>
        <v>0.1977838556167861</v>
      </c>
      <c r="L34" s="22">
        <f t="shared" si="11"/>
        <v>128316.97940754908</v>
      </c>
      <c r="M34" s="5">
        <f>scrimecost*Meta!O31</f>
        <v>2205.4499999999998</v>
      </c>
      <c r="N34" s="5">
        <f>L34-Grade10!L34</f>
        <v>783.50018071084924</v>
      </c>
      <c r="O34" s="5">
        <f>Grade10!M34-M34</f>
        <v>46.371000000000095</v>
      </c>
      <c r="P34" s="22">
        <f t="shared" si="12"/>
        <v>191.59816156994899</v>
      </c>
      <c r="Q34" s="22"/>
      <c r="R34" s="22"/>
      <c r="S34" s="22">
        <f t="shared" si="6"/>
        <v>869.24981661163633</v>
      </c>
      <c r="T34" s="22">
        <f t="shared" si="7"/>
        <v>1327.7063830132302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58121.438186459054</v>
      </c>
      <c r="D35" s="5">
        <f t="shared" si="0"/>
        <v>56080.409153509019</v>
      </c>
      <c r="E35" s="5">
        <f t="shared" si="1"/>
        <v>46580.409153509019</v>
      </c>
      <c r="F35" s="5">
        <f t="shared" si="2"/>
        <v>16718.294503971596</v>
      </c>
      <c r="G35" s="5">
        <f t="shared" si="3"/>
        <v>39362.114649537427</v>
      </c>
      <c r="H35" s="22">
        <f t="shared" si="10"/>
        <v>25678.759721407849</v>
      </c>
      <c r="I35" s="5">
        <f t="shared" si="4"/>
        <v>63808.293904317703</v>
      </c>
      <c r="J35" s="25">
        <f t="shared" si="5"/>
        <v>0.20017469552104417</v>
      </c>
      <c r="L35" s="22">
        <f t="shared" si="11"/>
        <v>131524.90389273778</v>
      </c>
      <c r="M35" s="5">
        <f>scrimecost*Meta!O32</f>
        <v>2205.4499999999998</v>
      </c>
      <c r="N35" s="5">
        <f>L35-Grade10!L35</f>
        <v>803.08768522860191</v>
      </c>
      <c r="O35" s="5">
        <f>Grade10!M35-M35</f>
        <v>46.371000000000095</v>
      </c>
      <c r="P35" s="22">
        <f t="shared" si="12"/>
        <v>197.29174554098046</v>
      </c>
      <c r="Q35" s="22"/>
      <c r="R35" s="22"/>
      <c r="S35" s="22">
        <f t="shared" si="6"/>
        <v>890.73155244033217</v>
      </c>
      <c r="T35" s="22">
        <f t="shared" si="7"/>
        <v>1382.030127107161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59574.474141120532</v>
      </c>
      <c r="D36" s="5">
        <f t="shared" si="0"/>
        <v>57463.699382346749</v>
      </c>
      <c r="E36" s="5">
        <f t="shared" si="1"/>
        <v>47963.699382346749</v>
      </c>
      <c r="F36" s="5">
        <f t="shared" si="2"/>
        <v>17308.26778657089</v>
      </c>
      <c r="G36" s="5">
        <f t="shared" si="3"/>
        <v>40155.431595775859</v>
      </c>
      <c r="H36" s="22">
        <f t="shared" si="10"/>
        <v>26320.728714443045</v>
      </c>
      <c r="I36" s="5">
        <f t="shared" si="4"/>
        <v>65212.765331925635</v>
      </c>
      <c r="J36" s="25">
        <f t="shared" si="5"/>
        <v>0.20250722225690584</v>
      </c>
      <c r="L36" s="22">
        <f t="shared" si="11"/>
        <v>134813.02649005622</v>
      </c>
      <c r="M36" s="5">
        <f>scrimecost*Meta!O33</f>
        <v>1870.05</v>
      </c>
      <c r="N36" s="5">
        <f>L36-Grade10!L36</f>
        <v>823.16487735931878</v>
      </c>
      <c r="O36" s="5">
        <f>Grade10!M36-M36</f>
        <v>39.31899999999996</v>
      </c>
      <c r="P36" s="22">
        <f t="shared" si="12"/>
        <v>203.12766911128787</v>
      </c>
      <c r="Q36" s="22"/>
      <c r="R36" s="22"/>
      <c r="S36" s="22">
        <f t="shared" si="6"/>
        <v>905.86757966476193</v>
      </c>
      <c r="T36" s="22">
        <f t="shared" si="7"/>
        <v>1427.738362695979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61063.835994648551</v>
      </c>
      <c r="D37" s="5">
        <f t="shared" ref="D37:D56" si="15">IF(A37&lt;startage,1,0)*(C37*(1-initialunempprob))+IF(A37=startage,1,0)*(C37*(1-unempprob))+IF(A37&gt;startage,1,0)*(C37*(1-unempprob)+unempprob*300*52)</f>
        <v>58881.571866905419</v>
      </c>
      <c r="E37" s="5">
        <f t="shared" si="1"/>
        <v>49381.571866905419</v>
      </c>
      <c r="F37" s="5">
        <f t="shared" si="2"/>
        <v>17912.990401235162</v>
      </c>
      <c r="G37" s="5">
        <f t="shared" si="3"/>
        <v>40968.581465670257</v>
      </c>
      <c r="H37" s="22">
        <f t="shared" ref="H37:H56" si="16">benefits*B37/expnorm</f>
        <v>26978.746932304119</v>
      </c>
      <c r="I37" s="5">
        <f t="shared" ref="I37:I56" si="17">G37+IF(A37&lt;startage,1,0)*(H37*(1-initialunempprob))+IF(A37&gt;=startage,1,0)*(H37*(1-unempprob))</f>
        <v>66652.34854522378</v>
      </c>
      <c r="J37" s="25">
        <f t="shared" si="5"/>
        <v>0.20478285809677077</v>
      </c>
      <c r="L37" s="22">
        <f t="shared" ref="L37:L56" si="18">(sincome+sbenefits)*(1-sunemp)*B37/expnorm</f>
        <v>138183.35215230763</v>
      </c>
      <c r="M37" s="5">
        <f>scrimecost*Meta!O34</f>
        <v>1870.05</v>
      </c>
      <c r="N37" s="5">
        <f>L37-Grade10!L37</f>
        <v>843.74399929333595</v>
      </c>
      <c r="O37" s="5">
        <f>Grade10!M37-M37</f>
        <v>39.31899999999996</v>
      </c>
      <c r="P37" s="22">
        <f t="shared" si="12"/>
        <v>209.10949077085291</v>
      </c>
      <c r="Q37" s="22"/>
      <c r="R37" s="22"/>
      <c r="S37" s="22">
        <f t="shared" si="6"/>
        <v>928.43682836982885</v>
      </c>
      <c r="T37" s="22">
        <f t="shared" si="7"/>
        <v>1486.4472770683783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62590.431894514746</v>
      </c>
      <c r="D38" s="5">
        <f t="shared" si="15"/>
        <v>60334.891163578039</v>
      </c>
      <c r="E38" s="5">
        <f t="shared" si="1"/>
        <v>50834.891163578039</v>
      </c>
      <c r="F38" s="5">
        <f t="shared" si="2"/>
        <v>18532.831081266035</v>
      </c>
      <c r="G38" s="5">
        <f t="shared" si="3"/>
        <v>41802.060082312004</v>
      </c>
      <c r="H38" s="22">
        <f t="shared" si="16"/>
        <v>27653.21560561172</v>
      </c>
      <c r="I38" s="5">
        <f t="shared" si="17"/>
        <v>68127.921338854358</v>
      </c>
      <c r="J38" s="25">
        <f t="shared" si="5"/>
        <v>0.2070029906234683</v>
      </c>
      <c r="L38" s="22">
        <f t="shared" si="18"/>
        <v>141637.93595611531</v>
      </c>
      <c r="M38" s="5">
        <f>scrimecost*Meta!O35</f>
        <v>1870.05</v>
      </c>
      <c r="N38" s="5">
        <f>L38-Grade10!L38</f>
        <v>864.83759927560459</v>
      </c>
      <c r="O38" s="5">
        <f>Grade10!M38-M38</f>
        <v>39.31899999999996</v>
      </c>
      <c r="P38" s="22">
        <f t="shared" si="12"/>
        <v>215.24085797190705</v>
      </c>
      <c r="Q38" s="22"/>
      <c r="R38" s="22"/>
      <c r="S38" s="22">
        <f t="shared" si="6"/>
        <v>951.57030829244195</v>
      </c>
      <c r="T38" s="22">
        <f t="shared" si="7"/>
        <v>1547.5734527186221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64155.192691877637</v>
      </c>
      <c r="D39" s="5">
        <f t="shared" si="15"/>
        <v>61824.543442667513</v>
      </c>
      <c r="E39" s="5">
        <f t="shared" si="1"/>
        <v>52324.543442667513</v>
      </c>
      <c r="F39" s="5">
        <f t="shared" si="2"/>
        <v>19168.167778297695</v>
      </c>
      <c r="G39" s="5">
        <f t="shared" si="3"/>
        <v>42656.375664369814</v>
      </c>
      <c r="H39" s="22">
        <f t="shared" si="16"/>
        <v>28344.545995752018</v>
      </c>
      <c r="I39" s="5">
        <f t="shared" si="17"/>
        <v>69640.383452325739</v>
      </c>
      <c r="J39" s="25">
        <f t="shared" ref="J39:J56" si="19">(F39-(IF(A39&gt;startage,1,0)*(unempprob*300*52)))/(IF(A39&lt;startage,1,0)*((C39+H39)*(1-initialunempprob))+IF(A39&gt;=startage,1,0)*((C39+H39)*(1-unempprob)))</f>
        <v>0.20916897357634398</v>
      </c>
      <c r="L39" s="22">
        <f t="shared" si="18"/>
        <v>145178.88435501821</v>
      </c>
      <c r="M39" s="5">
        <f>scrimecost*Meta!O36</f>
        <v>1870.05</v>
      </c>
      <c r="N39" s="5">
        <f>L39-Grade10!L39</f>
        <v>886.45853925752454</v>
      </c>
      <c r="O39" s="5">
        <f>Grade10!M39-M39</f>
        <v>39.31899999999996</v>
      </c>
      <c r="P39" s="22">
        <f t="shared" si="12"/>
        <v>221.5255093529876</v>
      </c>
      <c r="Q39" s="22"/>
      <c r="R39" s="22"/>
      <c r="S39" s="22">
        <f t="shared" ref="S39:S69" si="20">IF(A39&lt;startage,1,0)*(N39-Q39-R39)+IF(A39&gt;=startage,1,0)*completionprob*(N39*spart+O39+P39)</f>
        <v>975.28212521319733</v>
      </c>
      <c r="T39" s="22">
        <f t="shared" ref="T39:T69" si="21">S39/sreturn^(A39-startage+1)</f>
        <v>1611.21646687713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65759.072509174555</v>
      </c>
      <c r="D40" s="5">
        <f t="shared" si="15"/>
        <v>63351.437028734174</v>
      </c>
      <c r="E40" s="5">
        <f t="shared" si="1"/>
        <v>53851.437028734174</v>
      </c>
      <c r="F40" s="5">
        <f t="shared" si="2"/>
        <v>19819.387892755127</v>
      </c>
      <c r="G40" s="5">
        <f t="shared" si="3"/>
        <v>43532.049135979047</v>
      </c>
      <c r="H40" s="22">
        <f t="shared" si="16"/>
        <v>29053.15964564581</v>
      </c>
      <c r="I40" s="5">
        <f t="shared" si="17"/>
        <v>71190.657118633855</v>
      </c>
      <c r="J40" s="25">
        <f t="shared" si="19"/>
        <v>0.21128212767671042</v>
      </c>
      <c r="L40" s="22">
        <f t="shared" si="18"/>
        <v>148808.35646389364</v>
      </c>
      <c r="M40" s="5">
        <f>scrimecost*Meta!O37</f>
        <v>1870.05</v>
      </c>
      <c r="N40" s="5">
        <f>L40-Grade10!L40</f>
        <v>908.62000273898593</v>
      </c>
      <c r="O40" s="5">
        <f>Grade10!M40-M40</f>
        <v>39.31899999999996</v>
      </c>
      <c r="P40" s="22">
        <f t="shared" ref="P40:P56" si="22">(spart-initialspart)*(L40*J40+nptrans)</f>
        <v>227.9672770185951</v>
      </c>
      <c r="Q40" s="22"/>
      <c r="R40" s="22"/>
      <c r="S40" s="22">
        <f t="shared" si="20"/>
        <v>999.58673755696623</v>
      </c>
      <c r="T40" s="22">
        <f t="shared" si="21"/>
        <v>1677.4799995685992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67403.04932190392</v>
      </c>
      <c r="D41" s="5">
        <f t="shared" si="15"/>
        <v>64916.502954452531</v>
      </c>
      <c r="E41" s="5">
        <f t="shared" si="1"/>
        <v>55416.502954452531</v>
      </c>
      <c r="F41" s="5">
        <f t="shared" si="2"/>
        <v>20486.888510074004</v>
      </c>
      <c r="G41" s="5">
        <f t="shared" si="3"/>
        <v>44429.614444378531</v>
      </c>
      <c r="H41" s="22">
        <f t="shared" si="16"/>
        <v>29779.488636786955</v>
      </c>
      <c r="I41" s="5">
        <f t="shared" si="17"/>
        <v>72779.687626599713</v>
      </c>
      <c r="J41" s="25">
        <f t="shared" si="19"/>
        <v>0.21334374143316553</v>
      </c>
      <c r="L41" s="22">
        <f t="shared" si="18"/>
        <v>152528.56537549096</v>
      </c>
      <c r="M41" s="5">
        <f>scrimecost*Meta!O38</f>
        <v>1353.3</v>
      </c>
      <c r="N41" s="5">
        <f>L41-Grade10!L41</f>
        <v>931.33550280742929</v>
      </c>
      <c r="O41" s="5">
        <f>Grade10!M41-M41</f>
        <v>28.453999999999951</v>
      </c>
      <c r="P41" s="22">
        <f t="shared" si="22"/>
        <v>234.57008887584274</v>
      </c>
      <c r="Q41" s="22"/>
      <c r="R41" s="22"/>
      <c r="S41" s="22">
        <f t="shared" si="20"/>
        <v>1013.8947252092848</v>
      </c>
      <c r="T41" s="22">
        <f t="shared" si="21"/>
        <v>1728.3948655525126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69088.125554951519</v>
      </c>
      <c r="D42" s="5">
        <f t="shared" si="15"/>
        <v>66520.695528313852</v>
      </c>
      <c r="E42" s="5">
        <f t="shared" si="1"/>
        <v>57020.695528313852</v>
      </c>
      <c r="F42" s="5">
        <f t="shared" si="2"/>
        <v>21171.076642825858</v>
      </c>
      <c r="G42" s="5">
        <f t="shared" si="3"/>
        <v>45349.618885487995</v>
      </c>
      <c r="H42" s="22">
        <f t="shared" si="16"/>
        <v>30523.97585270663</v>
      </c>
      <c r="I42" s="5">
        <f t="shared" si="17"/>
        <v>74408.443897264704</v>
      </c>
      <c r="J42" s="25">
        <f t="shared" si="19"/>
        <v>0.21535507192726808</v>
      </c>
      <c r="L42" s="22">
        <f t="shared" si="18"/>
        <v>156341.77950987825</v>
      </c>
      <c r="M42" s="5">
        <f>scrimecost*Meta!O39</f>
        <v>1353.3</v>
      </c>
      <c r="N42" s="5">
        <f>L42-Grade10!L42</f>
        <v>954.61889037763467</v>
      </c>
      <c r="O42" s="5">
        <f>Grade10!M42-M42</f>
        <v>28.453999999999951</v>
      </c>
      <c r="P42" s="22">
        <f t="shared" si="22"/>
        <v>241.33797102952173</v>
      </c>
      <c r="Q42" s="22"/>
      <c r="R42" s="22"/>
      <c r="S42" s="22">
        <f t="shared" si="20"/>
        <v>1039.429758552953</v>
      </c>
      <c r="T42" s="22">
        <f t="shared" si="21"/>
        <v>1799.9419073718814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70815.3286938253</v>
      </c>
      <c r="D43" s="5">
        <f t="shared" si="15"/>
        <v>68164.992916521689</v>
      </c>
      <c r="E43" s="5">
        <f t="shared" si="1"/>
        <v>58664.992916521689</v>
      </c>
      <c r="F43" s="5">
        <f t="shared" si="2"/>
        <v>21872.3694788965</v>
      </c>
      <c r="G43" s="5">
        <f t="shared" si="3"/>
        <v>46292.623437625189</v>
      </c>
      <c r="H43" s="22">
        <f t="shared" si="16"/>
        <v>31287.075249024288</v>
      </c>
      <c r="I43" s="5">
        <f t="shared" si="17"/>
        <v>76077.919074696314</v>
      </c>
      <c r="J43" s="25">
        <f t="shared" si="19"/>
        <v>0.21731734558005103</v>
      </c>
      <c r="L43" s="22">
        <f t="shared" si="18"/>
        <v>160250.32399762521</v>
      </c>
      <c r="M43" s="5">
        <f>scrimecost*Meta!O40</f>
        <v>1353.3</v>
      </c>
      <c r="N43" s="5">
        <f>L43-Grade10!L43</f>
        <v>978.48436263707117</v>
      </c>
      <c r="O43" s="5">
        <f>Grade10!M43-M43</f>
        <v>28.453999999999951</v>
      </c>
      <c r="P43" s="22">
        <f t="shared" si="22"/>
        <v>248.27505023704259</v>
      </c>
      <c r="Q43" s="22"/>
      <c r="R43" s="22"/>
      <c r="S43" s="22">
        <f t="shared" si="20"/>
        <v>1065.6031677301935</v>
      </c>
      <c r="T43" s="22">
        <f t="shared" si="21"/>
        <v>1874.4423307486702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72585.711911170933</v>
      </c>
      <c r="D44" s="5">
        <f t="shared" si="15"/>
        <v>69850.397739434731</v>
      </c>
      <c r="E44" s="5">
        <f t="shared" si="1"/>
        <v>60350.397739434731</v>
      </c>
      <c r="F44" s="5">
        <f t="shared" si="2"/>
        <v>22591.194635868913</v>
      </c>
      <c r="G44" s="5">
        <f t="shared" si="3"/>
        <v>47259.203103565815</v>
      </c>
      <c r="H44" s="22">
        <f t="shared" si="16"/>
        <v>32069.252130249901</v>
      </c>
      <c r="I44" s="5">
        <f t="shared" si="17"/>
        <v>77789.131131563714</v>
      </c>
      <c r="J44" s="25">
        <f t="shared" si="19"/>
        <v>0.21923175889983923</v>
      </c>
      <c r="L44" s="22">
        <f t="shared" si="18"/>
        <v>164256.58209756584</v>
      </c>
      <c r="M44" s="5">
        <f>scrimecost*Meta!O41</f>
        <v>1353.3</v>
      </c>
      <c r="N44" s="5">
        <f>L44-Grade10!L44</f>
        <v>1002.946471703006</v>
      </c>
      <c r="O44" s="5">
        <f>Grade10!M44-M44</f>
        <v>28.453999999999951</v>
      </c>
      <c r="P44" s="22">
        <f t="shared" si="22"/>
        <v>255.38555642475143</v>
      </c>
      <c r="Q44" s="22"/>
      <c r="R44" s="22"/>
      <c r="S44" s="22">
        <f t="shared" si="20"/>
        <v>1092.4309121368749</v>
      </c>
      <c r="T44" s="22">
        <f t="shared" si="21"/>
        <v>1952.0179170976594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74400.35470895021</v>
      </c>
      <c r="D45" s="5">
        <f t="shared" si="15"/>
        <v>71577.937682920601</v>
      </c>
      <c r="E45" s="5">
        <f t="shared" si="1"/>
        <v>62077.937682920601</v>
      </c>
      <c r="F45" s="5">
        <f t="shared" si="2"/>
        <v>23327.990421765637</v>
      </c>
      <c r="G45" s="5">
        <f t="shared" si="3"/>
        <v>48249.947261154965</v>
      </c>
      <c r="H45" s="22">
        <f t="shared" si="16"/>
        <v>32870.983433506146</v>
      </c>
      <c r="I45" s="5">
        <f t="shared" si="17"/>
        <v>79543.12348985282</v>
      </c>
      <c r="J45" s="25">
        <f t="shared" si="19"/>
        <v>0.22109947921182782</v>
      </c>
      <c r="L45" s="22">
        <f t="shared" si="18"/>
        <v>168362.99665000496</v>
      </c>
      <c r="M45" s="5">
        <f>scrimecost*Meta!O42</f>
        <v>1353.3</v>
      </c>
      <c r="N45" s="5">
        <f>L45-Grade10!L45</f>
        <v>1028.0201334956218</v>
      </c>
      <c r="O45" s="5">
        <f>Grade10!M45-M45</f>
        <v>28.453999999999951</v>
      </c>
      <c r="P45" s="22">
        <f t="shared" si="22"/>
        <v>262.67382526715312</v>
      </c>
      <c r="Q45" s="22"/>
      <c r="R45" s="22"/>
      <c r="S45" s="22">
        <f t="shared" si="20"/>
        <v>1119.92935015375</v>
      </c>
      <c r="T45" s="22">
        <f t="shared" si="21"/>
        <v>2032.7954673721945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76260.363576673932</v>
      </c>
      <c r="D46" s="5">
        <f t="shared" si="15"/>
        <v>73348.666124993586</v>
      </c>
      <c r="E46" s="5">
        <f t="shared" si="1"/>
        <v>63848.666124993586</v>
      </c>
      <c r="F46" s="5">
        <f t="shared" si="2"/>
        <v>24083.206102309763</v>
      </c>
      <c r="G46" s="5">
        <f t="shared" si="3"/>
        <v>49265.460022683823</v>
      </c>
      <c r="H46" s="22">
        <f t="shared" si="16"/>
        <v>33692.75801934379</v>
      </c>
      <c r="I46" s="5">
        <f t="shared" si="17"/>
        <v>81340.965657099106</v>
      </c>
      <c r="J46" s="25">
        <f t="shared" si="19"/>
        <v>0.22292164536986536</v>
      </c>
      <c r="L46" s="22">
        <f t="shared" si="18"/>
        <v>172572.07156625506</v>
      </c>
      <c r="M46" s="5">
        <f>scrimecost*Meta!O43</f>
        <v>809.25</v>
      </c>
      <c r="N46" s="5">
        <f>L46-Grade10!L46</f>
        <v>1053.7206368329644</v>
      </c>
      <c r="O46" s="5">
        <f>Grade10!M46-M46</f>
        <v>17.014999999999986</v>
      </c>
      <c r="P46" s="22">
        <f t="shared" si="22"/>
        <v>270.14430083061467</v>
      </c>
      <c r="Q46" s="22"/>
      <c r="R46" s="22"/>
      <c r="S46" s="22">
        <f t="shared" si="20"/>
        <v>1136.9507851209744</v>
      </c>
      <c r="T46" s="22">
        <f t="shared" si="21"/>
        <v>2096.3218524166309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78166.872666090785</v>
      </c>
      <c r="D47" s="5">
        <f t="shared" si="15"/>
        <v>75163.662778118422</v>
      </c>
      <c r="E47" s="5">
        <f t="shared" si="1"/>
        <v>65663.662778118422</v>
      </c>
      <c r="F47" s="5">
        <f t="shared" si="2"/>
        <v>24857.302174867506</v>
      </c>
      <c r="G47" s="5">
        <f t="shared" si="3"/>
        <v>50306.360603250912</v>
      </c>
      <c r="H47" s="22">
        <f t="shared" si="16"/>
        <v>34535.076969827387</v>
      </c>
      <c r="I47" s="5">
        <f t="shared" si="17"/>
        <v>83183.753878526593</v>
      </c>
      <c r="J47" s="25">
        <f t="shared" si="19"/>
        <v>0.22469936845087765</v>
      </c>
      <c r="L47" s="22">
        <f t="shared" si="18"/>
        <v>176886.37335541143</v>
      </c>
      <c r="M47" s="5">
        <f>scrimecost*Meta!O44</f>
        <v>809.25</v>
      </c>
      <c r="N47" s="5">
        <f>L47-Grade10!L47</f>
        <v>1080.0636527537717</v>
      </c>
      <c r="O47" s="5">
        <f>Grade10!M47-M47</f>
        <v>17.014999999999986</v>
      </c>
      <c r="P47" s="22">
        <f t="shared" si="22"/>
        <v>277.80153828316281</v>
      </c>
      <c r="Q47" s="22"/>
      <c r="R47" s="22"/>
      <c r="S47" s="22">
        <f t="shared" si="20"/>
        <v>1165.8413315624052</v>
      </c>
      <c r="T47" s="22">
        <f t="shared" si="21"/>
        <v>2183.5793667328103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80121.044482743062</v>
      </c>
      <c r="D48" s="5">
        <f t="shared" si="15"/>
        <v>77024.034347571389</v>
      </c>
      <c r="E48" s="5">
        <f t="shared" si="1"/>
        <v>67524.034347571389</v>
      </c>
      <c r="F48" s="5">
        <f t="shared" si="2"/>
        <v>25650.750649239199</v>
      </c>
      <c r="G48" s="5">
        <f t="shared" si="3"/>
        <v>51373.28369833219</v>
      </c>
      <c r="H48" s="22">
        <f t="shared" si="16"/>
        <v>35398.453894073064</v>
      </c>
      <c r="I48" s="5">
        <f t="shared" si="17"/>
        <v>85072.611805489752</v>
      </c>
      <c r="J48" s="25">
        <f t="shared" si="19"/>
        <v>0.2264337324323531</v>
      </c>
      <c r="L48" s="22">
        <f t="shared" si="18"/>
        <v>181308.53268929673</v>
      </c>
      <c r="M48" s="5">
        <f>scrimecost*Meta!O45</f>
        <v>809.25</v>
      </c>
      <c r="N48" s="5">
        <f>L48-Grade10!L48</f>
        <v>1107.0652440726408</v>
      </c>
      <c r="O48" s="5">
        <f>Grade10!M48-M48</f>
        <v>17.014999999999986</v>
      </c>
      <c r="P48" s="22">
        <f t="shared" si="22"/>
        <v>285.65020667202481</v>
      </c>
      <c r="Q48" s="22"/>
      <c r="R48" s="22"/>
      <c r="S48" s="22">
        <f t="shared" si="20"/>
        <v>1195.4541416649056</v>
      </c>
      <c r="T48" s="22">
        <f t="shared" si="21"/>
        <v>2274.4463301126557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82124.070594811623</v>
      </c>
      <c r="D49" s="5">
        <f t="shared" si="15"/>
        <v>78930.915206260659</v>
      </c>
      <c r="E49" s="5">
        <f t="shared" si="1"/>
        <v>69430.915206260659</v>
      </c>
      <c r="F49" s="5">
        <f t="shared" si="2"/>
        <v>26464.035335470169</v>
      </c>
      <c r="G49" s="5">
        <f t="shared" si="3"/>
        <v>52466.879870790493</v>
      </c>
      <c r="H49" s="22">
        <f t="shared" si="16"/>
        <v>36283.415241424897</v>
      </c>
      <c r="I49" s="5">
        <f t="shared" si="17"/>
        <v>87008.691180626993</v>
      </c>
      <c r="J49" s="25">
        <f t="shared" si="19"/>
        <v>0.22812579485330467</v>
      </c>
      <c r="L49" s="22">
        <f t="shared" si="18"/>
        <v>185841.24600652914</v>
      </c>
      <c r="M49" s="5">
        <f>scrimecost*Meta!O46</f>
        <v>809.25</v>
      </c>
      <c r="N49" s="5">
        <f>L49-Grade10!L49</f>
        <v>1134.7418751744844</v>
      </c>
      <c r="O49" s="5">
        <f>Grade10!M49-M49</f>
        <v>17.014999999999986</v>
      </c>
      <c r="P49" s="22">
        <f t="shared" si="22"/>
        <v>293.6950917706082</v>
      </c>
      <c r="Q49" s="22"/>
      <c r="R49" s="22"/>
      <c r="S49" s="22">
        <f t="shared" si="20"/>
        <v>1225.8072720199707</v>
      </c>
      <c r="T49" s="22">
        <f t="shared" si="21"/>
        <v>2369.0716959105889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84177.172359681921</v>
      </c>
      <c r="D50" s="5">
        <f t="shared" si="15"/>
        <v>80885.468086417182</v>
      </c>
      <c r="E50" s="5">
        <f t="shared" si="1"/>
        <v>71385.468086417182</v>
      </c>
      <c r="F50" s="5">
        <f t="shared" si="2"/>
        <v>27297.652138856927</v>
      </c>
      <c r="G50" s="5">
        <f t="shared" si="3"/>
        <v>53587.815947560259</v>
      </c>
      <c r="H50" s="22">
        <f t="shared" si="16"/>
        <v>37190.500622460517</v>
      </c>
      <c r="I50" s="5">
        <f t="shared" si="17"/>
        <v>88993.172540142667</v>
      </c>
      <c r="J50" s="25">
        <f t="shared" si="19"/>
        <v>0.22977658745911111</v>
      </c>
      <c r="L50" s="22">
        <f t="shared" si="18"/>
        <v>190487.27715669232</v>
      </c>
      <c r="M50" s="5">
        <f>scrimecost*Meta!O47</f>
        <v>809.25</v>
      </c>
      <c r="N50" s="5">
        <f>L50-Grade10!L50</f>
        <v>1163.1104220537818</v>
      </c>
      <c r="O50" s="5">
        <f>Grade10!M50-M50</f>
        <v>17.014999999999986</v>
      </c>
      <c r="P50" s="22">
        <f t="shared" si="22"/>
        <v>301.94109899665619</v>
      </c>
      <c r="Q50" s="22"/>
      <c r="R50" s="22"/>
      <c r="S50" s="22">
        <f t="shared" si="20"/>
        <v>1256.9192306338373</v>
      </c>
      <c r="T50" s="22">
        <f t="shared" si="21"/>
        <v>2467.6105588666292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86281.60166867396</v>
      </c>
      <c r="D51" s="5">
        <f t="shared" si="15"/>
        <v>82888.884788577605</v>
      </c>
      <c r="E51" s="5">
        <f t="shared" si="1"/>
        <v>73388.884788577605</v>
      </c>
      <c r="F51" s="5">
        <f t="shared" si="2"/>
        <v>28152.109362328349</v>
      </c>
      <c r="G51" s="5">
        <f t="shared" si="3"/>
        <v>54736.775426249253</v>
      </c>
      <c r="H51" s="22">
        <f t="shared" si="16"/>
        <v>38120.263138022034</v>
      </c>
      <c r="I51" s="5">
        <f t="shared" si="17"/>
        <v>91027.265933646224</v>
      </c>
      <c r="J51" s="25">
        <f t="shared" si="19"/>
        <v>0.23138711683062965</v>
      </c>
      <c r="L51" s="22">
        <f t="shared" si="18"/>
        <v>195249.45908560965</v>
      </c>
      <c r="M51" s="5">
        <f>scrimecost*Meta!O48</f>
        <v>444.6</v>
      </c>
      <c r="N51" s="5">
        <f>L51-Grade10!L51</f>
        <v>1192.1881826051685</v>
      </c>
      <c r="O51" s="5">
        <f>Grade10!M51-M51</f>
        <v>9.3480000000000132</v>
      </c>
      <c r="P51" s="22">
        <f t="shared" si="22"/>
        <v>310.39325640335551</v>
      </c>
      <c r="Q51" s="22"/>
      <c r="R51" s="22"/>
      <c r="S51" s="22">
        <f t="shared" si="20"/>
        <v>1281.3259962131378</v>
      </c>
      <c r="T51" s="22">
        <f t="shared" si="21"/>
        <v>2555.301352245106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88438.641710390788</v>
      </c>
      <c r="D52" s="5">
        <f t="shared" si="15"/>
        <v>84942.386908292028</v>
      </c>
      <c r="E52" s="5">
        <f t="shared" si="1"/>
        <v>75442.386908292028</v>
      </c>
      <c r="F52" s="5">
        <f t="shared" si="2"/>
        <v>29027.928016386548</v>
      </c>
      <c r="G52" s="5">
        <f t="shared" si="3"/>
        <v>55914.45889190548</v>
      </c>
      <c r="H52" s="22">
        <f t="shared" si="16"/>
        <v>39073.269716472569</v>
      </c>
      <c r="I52" s="5">
        <f t="shared" si="17"/>
        <v>93112.211661987356</v>
      </c>
      <c r="J52" s="25">
        <f t="shared" si="19"/>
        <v>0.23295836499796474</v>
      </c>
      <c r="L52" s="22">
        <f t="shared" si="18"/>
        <v>200130.69556274987</v>
      </c>
      <c r="M52" s="5">
        <f>scrimecost*Meta!O49</f>
        <v>444.6</v>
      </c>
      <c r="N52" s="5">
        <f>L52-Grade10!L52</f>
        <v>1221.9928871702868</v>
      </c>
      <c r="O52" s="5">
        <f>Grade10!M52-M52</f>
        <v>9.3480000000000132</v>
      </c>
      <c r="P52" s="22">
        <f t="shared" si="22"/>
        <v>319.05671774522216</v>
      </c>
      <c r="Q52" s="22"/>
      <c r="R52" s="22"/>
      <c r="S52" s="22">
        <f t="shared" si="20"/>
        <v>1314.0129977318772</v>
      </c>
      <c r="T52" s="22">
        <f t="shared" si="21"/>
        <v>2661.9223754774757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90649.607753150573</v>
      </c>
      <c r="D53" s="5">
        <f t="shared" si="15"/>
        <v>87047.226580999341</v>
      </c>
      <c r="E53" s="5">
        <f t="shared" si="1"/>
        <v>77547.226580999341</v>
      </c>
      <c r="F53" s="5">
        <f t="shared" si="2"/>
        <v>29925.642136796218</v>
      </c>
      <c r="G53" s="5">
        <f t="shared" si="3"/>
        <v>57121.584444203123</v>
      </c>
      <c r="H53" s="22">
        <f t="shared" si="16"/>
        <v>40050.101459384394</v>
      </c>
      <c r="I53" s="5">
        <f t="shared" si="17"/>
        <v>95249.28103353706</v>
      </c>
      <c r="J53" s="25">
        <f t="shared" si="19"/>
        <v>0.23449129003926727</v>
      </c>
      <c r="L53" s="22">
        <f t="shared" si="18"/>
        <v>205133.96295181863</v>
      </c>
      <c r="M53" s="5">
        <f>scrimecost*Meta!O50</f>
        <v>444.6</v>
      </c>
      <c r="N53" s="5">
        <f>L53-Grade10!L53</f>
        <v>1252.5427093495964</v>
      </c>
      <c r="O53" s="5">
        <f>Grade10!M53-M53</f>
        <v>9.3480000000000132</v>
      </c>
      <c r="P53" s="22">
        <f t="shared" si="22"/>
        <v>327.93676562063553</v>
      </c>
      <c r="Q53" s="22"/>
      <c r="R53" s="22"/>
      <c r="S53" s="22">
        <f t="shared" si="20"/>
        <v>1347.5171742886369</v>
      </c>
      <c r="T53" s="22">
        <f t="shared" si="21"/>
        <v>2772.9578812785767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92915.847946979309</v>
      </c>
      <c r="D54" s="5">
        <f t="shared" si="15"/>
        <v>89204.687245524299</v>
      </c>
      <c r="E54" s="5">
        <f t="shared" si="1"/>
        <v>79704.687245524299</v>
      </c>
      <c r="F54" s="5">
        <f t="shared" si="2"/>
        <v>30845.799110216114</v>
      </c>
      <c r="G54" s="5">
        <f t="shared" si="3"/>
        <v>58358.888135308182</v>
      </c>
      <c r="H54" s="22">
        <f t="shared" si="16"/>
        <v>41051.353995868987</v>
      </c>
      <c r="I54" s="5">
        <f t="shared" si="17"/>
        <v>97439.777139375452</v>
      </c>
      <c r="J54" s="25">
        <f t="shared" si="19"/>
        <v>0.23598682666492832</v>
      </c>
      <c r="L54" s="22">
        <f t="shared" si="18"/>
        <v>210262.31202561405</v>
      </c>
      <c r="M54" s="5">
        <f>scrimecost*Meta!O51</f>
        <v>444.6</v>
      </c>
      <c r="N54" s="5">
        <f>L54-Grade10!L54</f>
        <v>1283.8562770832796</v>
      </c>
      <c r="O54" s="5">
        <f>Grade10!M54-M54</f>
        <v>9.3480000000000132</v>
      </c>
      <c r="P54" s="22">
        <f t="shared" si="22"/>
        <v>337.03881469293424</v>
      </c>
      <c r="Q54" s="22"/>
      <c r="R54" s="22"/>
      <c r="S54" s="22">
        <f t="shared" si="20"/>
        <v>1381.8589552592266</v>
      </c>
      <c r="T54" s="22">
        <f t="shared" si="21"/>
        <v>2888.5901086493909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95238.744145653822</v>
      </c>
      <c r="D55" s="5">
        <f t="shared" si="15"/>
        <v>91416.084426662434</v>
      </c>
      <c r="E55" s="5">
        <f t="shared" si="1"/>
        <v>81916.084426662434</v>
      </c>
      <c r="F55" s="5">
        <f t="shared" si="2"/>
        <v>31788.960007971531</v>
      </c>
      <c r="G55" s="5">
        <f t="shared" si="3"/>
        <v>59627.124418690903</v>
      </c>
      <c r="H55" s="22">
        <f t="shared" si="16"/>
        <v>42077.637845765719</v>
      </c>
      <c r="I55" s="5">
        <f t="shared" si="17"/>
        <v>99685.035647859855</v>
      </c>
      <c r="J55" s="25">
        <f t="shared" si="19"/>
        <v>0.23744588678752454</v>
      </c>
      <c r="L55" s="22">
        <f t="shared" si="18"/>
        <v>215518.86982625441</v>
      </c>
      <c r="M55" s="5">
        <f>scrimecost*Meta!O52</f>
        <v>444.6</v>
      </c>
      <c r="N55" s="5">
        <f>L55-Grade10!L55</f>
        <v>1315.952684010379</v>
      </c>
      <c r="O55" s="5">
        <f>Grade10!M55-M55</f>
        <v>9.3480000000000132</v>
      </c>
      <c r="P55" s="22">
        <f t="shared" si="22"/>
        <v>346.36841499204058</v>
      </c>
      <c r="Q55" s="22"/>
      <c r="R55" s="22"/>
      <c r="S55" s="22">
        <f t="shared" si="20"/>
        <v>1417.059280754142</v>
      </c>
      <c r="T55" s="22">
        <f t="shared" si="21"/>
        <v>3009.0088113609395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97619.712749295155</v>
      </c>
      <c r="D56" s="5">
        <f t="shared" si="15"/>
        <v>93682.766537328993</v>
      </c>
      <c r="E56" s="5">
        <f t="shared" si="1"/>
        <v>84182.766537328993</v>
      </c>
      <c r="F56" s="5">
        <f t="shared" si="2"/>
        <v>32773.182924290682</v>
      </c>
      <c r="G56" s="5">
        <f t="shared" si="3"/>
        <v>60909.58361303831</v>
      </c>
      <c r="H56" s="22">
        <f t="shared" si="16"/>
        <v>43129.578791909858</v>
      </c>
      <c r="I56" s="5">
        <f t="shared" si="17"/>
        <v>101968.94262293649</v>
      </c>
      <c r="J56" s="25">
        <f t="shared" si="19"/>
        <v>0.23899983669711516</v>
      </c>
      <c r="L56" s="22">
        <f t="shared" si="18"/>
        <v>220906.84157191077</v>
      </c>
      <c r="M56" s="5">
        <f>scrimecost*Meta!O53</f>
        <v>140.39999999999998</v>
      </c>
      <c r="N56" s="5">
        <f>L56-Grade10!L56</f>
        <v>1348.8515011106501</v>
      </c>
      <c r="O56" s="5">
        <f>Grade10!M56-M56</f>
        <v>2.9519999999999982</v>
      </c>
      <c r="P56" s="22">
        <f t="shared" si="22"/>
        <v>356.10419436577331</v>
      </c>
      <c r="Q56" s="22"/>
      <c r="R56" s="22"/>
      <c r="S56" s="22">
        <f t="shared" si="20"/>
        <v>1447.0659069159622</v>
      </c>
      <c r="T56" s="22">
        <f t="shared" si="21"/>
        <v>3121.3106249074067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140.39999999999998</v>
      </c>
      <c r="N57" s="5">
        <f>L57-Grade10!L57</f>
        <v>0</v>
      </c>
      <c r="O57" s="5">
        <f>Grade10!M57-M57</f>
        <v>2.9519999999999982</v>
      </c>
      <c r="Q57" s="22"/>
      <c r="R57" s="22"/>
      <c r="S57" s="22">
        <f t="shared" si="20"/>
        <v>2.8811519999999984</v>
      </c>
      <c r="T57" s="22">
        <f t="shared" si="21"/>
        <v>6.3128880566617616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140.39999999999998</v>
      </c>
      <c r="N58" s="5">
        <f>L58-Grade10!L58</f>
        <v>0</v>
      </c>
      <c r="O58" s="5">
        <f>Grade10!M58-M58</f>
        <v>2.9519999999999982</v>
      </c>
      <c r="Q58" s="22"/>
      <c r="R58" s="22"/>
      <c r="S58" s="22">
        <f t="shared" si="20"/>
        <v>2.8811519999999984</v>
      </c>
      <c r="T58" s="22">
        <f t="shared" si="21"/>
        <v>6.4127059573859038</v>
      </c>
    </row>
    <row r="59" spans="1:20" x14ac:dyDescent="0.2">
      <c r="A59" s="5">
        <v>68</v>
      </c>
      <c r="H59" s="21"/>
      <c r="I59" s="5"/>
      <c r="M59" s="5">
        <f>scrimecost*Meta!O56</f>
        <v>140.39999999999998</v>
      </c>
      <c r="N59" s="5">
        <f>L59-Grade10!L59</f>
        <v>0</v>
      </c>
      <c r="O59" s="5">
        <f>Grade10!M59-M59</f>
        <v>2.9519999999999982</v>
      </c>
      <c r="Q59" s="22"/>
      <c r="R59" s="22"/>
      <c r="S59" s="22">
        <f t="shared" si="20"/>
        <v>2.8811519999999984</v>
      </c>
      <c r="T59" s="22">
        <f t="shared" si="21"/>
        <v>6.514102155272222</v>
      </c>
    </row>
    <row r="60" spans="1:20" x14ac:dyDescent="0.2">
      <c r="A60" s="5">
        <v>69</v>
      </c>
      <c r="H60" s="21"/>
      <c r="I60" s="5"/>
      <c r="M60" s="5">
        <f>scrimecost*Meta!O57</f>
        <v>140.39999999999998</v>
      </c>
      <c r="N60" s="5">
        <f>L60-Grade10!L60</f>
        <v>0</v>
      </c>
      <c r="O60" s="5">
        <f>Grade10!M60-M60</f>
        <v>2.9519999999999982</v>
      </c>
      <c r="Q60" s="22"/>
      <c r="R60" s="22"/>
      <c r="S60" s="22">
        <f t="shared" si="20"/>
        <v>2.8811519999999984</v>
      </c>
      <c r="T60" s="22">
        <f t="shared" si="21"/>
        <v>6.6171016059841223</v>
      </c>
    </row>
    <row r="61" spans="1:20" x14ac:dyDescent="0.2">
      <c r="A61" s="5">
        <v>70</v>
      </c>
      <c r="H61" s="21"/>
      <c r="I61" s="5"/>
      <c r="M61" s="5">
        <f>scrimecost*Meta!O58</f>
        <v>140.39999999999998</v>
      </c>
      <c r="N61" s="5">
        <f>L61-Grade10!L61</f>
        <v>0</v>
      </c>
      <c r="O61" s="5">
        <f>Grade10!M61-M61</f>
        <v>2.9519999999999982</v>
      </c>
      <c r="Q61" s="22"/>
      <c r="R61" s="22"/>
      <c r="S61" s="22">
        <f t="shared" si="20"/>
        <v>2.8811519999999984</v>
      </c>
      <c r="T61" s="22">
        <f t="shared" si="21"/>
        <v>6.7217296597780862</v>
      </c>
    </row>
    <row r="62" spans="1:20" x14ac:dyDescent="0.2">
      <c r="A62" s="5">
        <v>71</v>
      </c>
      <c r="H62" s="21"/>
      <c r="I62" s="5"/>
      <c r="M62" s="5">
        <f>scrimecost*Meta!O59</f>
        <v>140.39999999999998</v>
      </c>
      <c r="N62" s="5">
        <f>L62-Grade10!L62</f>
        <v>0</v>
      </c>
      <c r="O62" s="5">
        <f>Grade10!M62-M62</f>
        <v>2.9519999999999982</v>
      </c>
      <c r="Q62" s="22"/>
      <c r="R62" s="22"/>
      <c r="S62" s="22">
        <f t="shared" si="20"/>
        <v>2.8811519999999984</v>
      </c>
      <c r="T62" s="22">
        <f t="shared" si="21"/>
        <v>6.828012067742887</v>
      </c>
    </row>
    <row r="63" spans="1:20" x14ac:dyDescent="0.2">
      <c r="A63" s="5">
        <v>72</v>
      </c>
      <c r="H63" s="21"/>
      <c r="M63" s="5">
        <f>scrimecost*Meta!O60</f>
        <v>140.39999999999998</v>
      </c>
      <c r="N63" s="5">
        <f>L63-Grade10!L63</f>
        <v>0</v>
      </c>
      <c r="O63" s="5">
        <f>Grade10!M63-M63</f>
        <v>2.9519999999999982</v>
      </c>
      <c r="Q63" s="22"/>
      <c r="R63" s="22"/>
      <c r="S63" s="22">
        <f t="shared" si="20"/>
        <v>2.8811519999999984</v>
      </c>
      <c r="T63" s="22">
        <f t="shared" si="21"/>
        <v>6.9359749881374553</v>
      </c>
    </row>
    <row r="64" spans="1:20" x14ac:dyDescent="0.2">
      <c r="A64" s="5">
        <v>73</v>
      </c>
      <c r="H64" s="21"/>
      <c r="M64" s="5">
        <f>scrimecost*Meta!O61</f>
        <v>140.39999999999998</v>
      </c>
      <c r="N64" s="5">
        <f>L64-Grade10!L64</f>
        <v>0</v>
      </c>
      <c r="O64" s="5">
        <f>Grade10!M64-M64</f>
        <v>2.9519999999999982</v>
      </c>
      <c r="Q64" s="22"/>
      <c r="R64" s="22"/>
      <c r="S64" s="22">
        <f t="shared" si="20"/>
        <v>2.8811519999999984</v>
      </c>
      <c r="T64" s="22">
        <f t="shared" si="21"/>
        <v>7.0456449928289588</v>
      </c>
    </row>
    <row r="65" spans="1:20" x14ac:dyDescent="0.2">
      <c r="A65" s="5">
        <v>74</v>
      </c>
      <c r="H65" s="21"/>
      <c r="M65" s="5">
        <f>scrimecost*Meta!O62</f>
        <v>140.39999999999998</v>
      </c>
      <c r="N65" s="5">
        <f>L65-Grade10!L65</f>
        <v>0</v>
      </c>
      <c r="O65" s="5">
        <f>Grade10!M65-M65</f>
        <v>2.9519999999999982</v>
      </c>
      <c r="Q65" s="22"/>
      <c r="R65" s="22"/>
      <c r="S65" s="22">
        <f t="shared" si="20"/>
        <v>2.8811519999999984</v>
      </c>
      <c r="T65" s="22">
        <f t="shared" si="21"/>
        <v>7.1570490738326749</v>
      </c>
    </row>
    <row r="66" spans="1:20" x14ac:dyDescent="0.2">
      <c r="A66" s="5">
        <v>75</v>
      </c>
      <c r="H66" s="21"/>
      <c r="M66" s="5">
        <f>scrimecost*Meta!O63</f>
        <v>140.39999999999998</v>
      </c>
      <c r="N66" s="5">
        <f>L66-Grade10!L66</f>
        <v>0</v>
      </c>
      <c r="O66" s="5">
        <f>Grade10!M66-M66</f>
        <v>2.9519999999999982</v>
      </c>
      <c r="Q66" s="22"/>
      <c r="R66" s="22"/>
      <c r="S66" s="22">
        <f t="shared" si="20"/>
        <v>2.8811519999999984</v>
      </c>
      <c r="T66" s="22">
        <f t="shared" si="21"/>
        <v>7.27021464995528</v>
      </c>
    </row>
    <row r="67" spans="1:20" x14ac:dyDescent="0.2">
      <c r="A67" s="5">
        <v>76</v>
      </c>
      <c r="H67" s="21"/>
      <c r="M67" s="5">
        <f>scrimecost*Meta!O64</f>
        <v>140.39999999999998</v>
      </c>
      <c r="N67" s="5">
        <f>L67-Grade10!L67</f>
        <v>0</v>
      </c>
      <c r="O67" s="5">
        <f>Grade10!M67-M67</f>
        <v>2.9519999999999982</v>
      </c>
      <c r="Q67" s="22"/>
      <c r="R67" s="22"/>
      <c r="S67" s="22">
        <f t="shared" si="20"/>
        <v>2.8811519999999984</v>
      </c>
      <c r="T67" s="22">
        <f t="shared" si="21"/>
        <v>7.3851695735431653</v>
      </c>
    </row>
    <row r="68" spans="1:20" x14ac:dyDescent="0.2">
      <c r="A68" s="5">
        <v>77</v>
      </c>
      <c r="H68" s="21"/>
      <c r="M68" s="5">
        <f>scrimecost*Meta!O65</f>
        <v>140.39999999999998</v>
      </c>
      <c r="N68" s="5">
        <f>L68-Grade10!L68</f>
        <v>0</v>
      </c>
      <c r="O68" s="5">
        <f>Grade10!M68-M68</f>
        <v>2.9519999999999982</v>
      </c>
      <c r="Q68" s="22"/>
      <c r="R68" s="22"/>
      <c r="S68" s="22">
        <f t="shared" si="20"/>
        <v>2.8811519999999984</v>
      </c>
      <c r="T68" s="22">
        <f t="shared" si="21"/>
        <v>7.5019421373374762</v>
      </c>
    </row>
    <row r="69" spans="1:20" x14ac:dyDescent="0.2">
      <c r="A69" s="5">
        <v>78</v>
      </c>
      <c r="H69" s="21"/>
      <c r="M69" s="5">
        <f>scrimecost*Meta!O66</f>
        <v>140.39999999999998</v>
      </c>
      <c r="N69" s="5">
        <f>L69-Grade10!L69</f>
        <v>0</v>
      </c>
      <c r="O69" s="5">
        <f>Grade10!M69-M69</f>
        <v>2.9519999999999982</v>
      </c>
      <c r="Q69" s="22"/>
      <c r="R69" s="22"/>
      <c r="S69" s="22">
        <f t="shared" si="20"/>
        <v>2.8811519999999984</v>
      </c>
      <c r="T69" s="22">
        <f t="shared" si="21"/>
        <v>7.620561081437522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-1.9896262415386445E-10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64339</v>
      </c>
      <c r="D2" s="7">
        <f>Meta!C6</f>
        <v>28426</v>
      </c>
      <c r="E2" s="1">
        <f>Meta!D6</f>
        <v>4.2000000000000003E-2</v>
      </c>
      <c r="F2" s="1">
        <f>Meta!F6</f>
        <v>0.78800000000000003</v>
      </c>
      <c r="G2" s="1">
        <f>Meta!I6</f>
        <v>1.8929079672445346</v>
      </c>
      <c r="H2" s="1">
        <f>Meta!E6</f>
        <v>0.97599999999999998</v>
      </c>
      <c r="I2" s="13"/>
      <c r="J2" s="1">
        <f>Meta!X5</f>
        <v>0.83299999999999996</v>
      </c>
      <c r="K2" s="1">
        <f>Meta!D5</f>
        <v>4.8000000000000001E-2</v>
      </c>
      <c r="L2" s="28"/>
      <c r="N2" s="22">
        <f>Meta!T6</f>
        <v>95960</v>
      </c>
      <c r="O2" s="22">
        <f>Meta!U6</f>
        <v>40070</v>
      </c>
      <c r="P2" s="1">
        <f>Meta!V6</f>
        <v>0.03</v>
      </c>
      <c r="Q2" s="1">
        <f>Meta!X6</f>
        <v>0.83899999999999997</v>
      </c>
      <c r="R2" s="22">
        <f>Meta!W6</f>
        <v>1911</v>
      </c>
      <c r="T2" s="12">
        <f>IRR(S5:S69)+1</f>
        <v>0.98692555534681525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2983.953056802764</v>
      </c>
      <c r="D8" s="5">
        <f t="shared" ref="D8:D36" si="0">IF(A8&lt;startage,1,0)*(C8*(1-initialunempprob))+IF(A8=startage,1,0)*(C8*(1-unempprob))+IF(A8&gt;startage,1,0)*(C8*(1-unempprob)+unempprob*300*52)</f>
        <v>2840.723310076231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217.31533322083166</v>
      </c>
      <c r="G8" s="5">
        <f t="shared" ref="G8:G56" si="3">D8-F8</f>
        <v>2623.4079768553993</v>
      </c>
      <c r="H8" s="22">
        <f>0.1*Grade11!H8</f>
        <v>1318.3468261707658</v>
      </c>
      <c r="I8" s="5">
        <f t="shared" ref="I8:I36" si="4">G8+IF(A8&lt;startage,1,0)*(H8*(1-initialunempprob))+IF(A8&gt;=startage,1,0)*(H8*(1-unempprob))</f>
        <v>3878.4741553699682</v>
      </c>
      <c r="J8" s="25">
        <f t="shared" ref="J8:J39" si="5">(F8-(IF(A8&gt;startage,1,0)*(unempprob*300*52)))/(IF(A8&lt;startage,1,0)*((C8+H8)*(1-initialunempprob))+IF(A8&gt;=startage,1,0)*((C8+H8)*(1-unempprob)))</f>
        <v>5.3058228169729819E-2</v>
      </c>
      <c r="L8" s="22">
        <f>0.1*Grade11!L8</f>
        <v>6752.4849911208794</v>
      </c>
      <c r="M8" s="5">
        <f>scrimecost*Meta!O5</f>
        <v>4840.5630000000001</v>
      </c>
      <c r="N8" s="5">
        <f>L8-Grade11!L8</f>
        <v>-60772.364920087908</v>
      </c>
      <c r="O8" s="5"/>
      <c r="P8" s="22"/>
      <c r="Q8" s="22">
        <f>0.05*feel*Grade11!G8</f>
        <v>307.05180090708785</v>
      </c>
      <c r="R8" s="22">
        <f>hstuition</f>
        <v>11298</v>
      </c>
      <c r="S8" s="22">
        <f t="shared" ref="S8:S39" si="6">IF(A8&lt;startage,1,0)*(N8-Q8-R8)+IF(A8&gt;=startage,1,0)*completionprob*(N8*spart+O8+P8)</f>
        <v>-72377.416720994996</v>
      </c>
      <c r="T8" s="22">
        <f t="shared" ref="T8:T39" si="7">S8/sreturn^(A8-startage+1)</f>
        <v>-72377.416720994996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33989.502455133566</v>
      </c>
      <c r="D9" s="5">
        <f t="shared" si="0"/>
        <v>32561.943352017955</v>
      </c>
      <c r="E9" s="5">
        <f t="shared" si="1"/>
        <v>23061.943352017955</v>
      </c>
      <c r="F9" s="5">
        <f t="shared" si="2"/>
        <v>7831.4745044338624</v>
      </c>
      <c r="G9" s="5">
        <f t="shared" si="3"/>
        <v>24730.468847584092</v>
      </c>
      <c r="H9" s="22">
        <f t="shared" ref="H9:H36" si="10">benefits*B9/expnorm</f>
        <v>15017.106215353468</v>
      </c>
      <c r="I9" s="5">
        <f t="shared" si="4"/>
        <v>39116.856601892716</v>
      </c>
      <c r="J9" s="25">
        <f t="shared" si="5"/>
        <v>0.16681049826238709</v>
      </c>
      <c r="L9" s="22">
        <f t="shared" ref="L9:L36" si="11">(sincome+sbenefits)*(1-sunemp)*B9/expnorm</f>
        <v>69707.086812083886</v>
      </c>
      <c r="M9" s="5">
        <f>scrimecost*Meta!O6</f>
        <v>6132.3990000000003</v>
      </c>
      <c r="N9" s="5">
        <f>L9-Grade11!L9</f>
        <v>494.11565309487924</v>
      </c>
      <c r="O9" s="5">
        <f>Grade11!M9-M9</f>
        <v>125.15099999999984</v>
      </c>
      <c r="P9" s="22">
        <f t="shared" ref="P9:P56" si="12">(spart-initialspart)*(L9*J9+nptrans)</f>
        <v>109.09124330125921</v>
      </c>
      <c r="Q9" s="22"/>
      <c r="R9" s="22"/>
      <c r="S9" s="22">
        <f t="shared" si="6"/>
        <v>633.23394961791394</v>
      </c>
      <c r="T9" s="22">
        <f t="shared" si="7"/>
        <v>641.62281155582127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34839.240016511903</v>
      </c>
      <c r="D10" s="5">
        <f t="shared" si="0"/>
        <v>34031.191935818402</v>
      </c>
      <c r="E10" s="5">
        <f t="shared" si="1"/>
        <v>24531.191935818402</v>
      </c>
      <c r="F10" s="5">
        <f t="shared" si="2"/>
        <v>8311.1841670447084</v>
      </c>
      <c r="G10" s="5">
        <f t="shared" si="3"/>
        <v>25720.007768773692</v>
      </c>
      <c r="H10" s="22">
        <f t="shared" si="10"/>
        <v>15392.533870737305</v>
      </c>
      <c r="I10" s="5">
        <f t="shared" si="4"/>
        <v>40466.055216940033</v>
      </c>
      <c r="J10" s="25">
        <f t="shared" si="5"/>
        <v>0.15909517271191667</v>
      </c>
      <c r="L10" s="22">
        <f t="shared" si="11"/>
        <v>71449.763982385964</v>
      </c>
      <c r="M10" s="5">
        <f>scrimecost*Meta!O7</f>
        <v>6506.9549999999999</v>
      </c>
      <c r="N10" s="5">
        <f>L10-Grade11!L10</f>
        <v>506.46854442224139</v>
      </c>
      <c r="O10" s="5">
        <f>Grade11!M10-M10</f>
        <v>132.79500000000007</v>
      </c>
      <c r="P10" s="22">
        <f t="shared" si="12"/>
        <v>107.52787524602037</v>
      </c>
      <c r="Q10" s="22"/>
      <c r="R10" s="22"/>
      <c r="S10" s="22">
        <f t="shared" si="6"/>
        <v>649.28398439989019</v>
      </c>
      <c r="T10" s="22">
        <f t="shared" si="7"/>
        <v>666.60090826718124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35710.221016924697</v>
      </c>
      <c r="D11" s="5">
        <f t="shared" si="0"/>
        <v>34865.591734213856</v>
      </c>
      <c r="E11" s="5">
        <f t="shared" si="1"/>
        <v>25365.591734213856</v>
      </c>
      <c r="F11" s="5">
        <f t="shared" si="2"/>
        <v>8583.6157012208241</v>
      </c>
      <c r="G11" s="5">
        <f t="shared" si="3"/>
        <v>26281.976032993032</v>
      </c>
      <c r="H11" s="22">
        <f t="shared" si="10"/>
        <v>15777.347217505736</v>
      </c>
      <c r="I11" s="5">
        <f t="shared" si="4"/>
        <v>41396.674667363528</v>
      </c>
      <c r="J11" s="25">
        <f t="shared" si="5"/>
        <v>0.16073798632653924</v>
      </c>
      <c r="L11" s="22">
        <f t="shared" si="11"/>
        <v>73236.00808194562</v>
      </c>
      <c r="M11" s="5">
        <f>scrimecost*Meta!O8</f>
        <v>6245.1479999999992</v>
      </c>
      <c r="N11" s="5">
        <f>L11-Grade11!L11</f>
        <v>519.1302580328047</v>
      </c>
      <c r="O11" s="5">
        <f>Grade11!M11-M11</f>
        <v>127.45200000000023</v>
      </c>
      <c r="P11" s="22">
        <f t="shared" si="12"/>
        <v>109.95485079411665</v>
      </c>
      <c r="Q11" s="22"/>
      <c r="R11" s="22"/>
      <c r="S11" s="22">
        <f t="shared" si="6"/>
        <v>656.80616598883262</v>
      </c>
      <c r="T11" s="22">
        <f t="shared" si="7"/>
        <v>683.25691721150849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36602.976542347817</v>
      </c>
      <c r="D12" s="5">
        <f t="shared" si="0"/>
        <v>35720.851527569204</v>
      </c>
      <c r="E12" s="5">
        <f t="shared" si="1"/>
        <v>26220.851527569204</v>
      </c>
      <c r="F12" s="5">
        <f t="shared" si="2"/>
        <v>8862.8580237513452</v>
      </c>
      <c r="G12" s="5">
        <f t="shared" si="3"/>
        <v>26857.993503817859</v>
      </c>
      <c r="H12" s="22">
        <f t="shared" si="10"/>
        <v>16171.780897943379</v>
      </c>
      <c r="I12" s="5">
        <f t="shared" si="4"/>
        <v>42350.559604047616</v>
      </c>
      <c r="J12" s="25">
        <f t="shared" si="5"/>
        <v>0.16234073131641494</v>
      </c>
      <c r="L12" s="22">
        <f t="shared" si="11"/>
        <v>75066.908283994271</v>
      </c>
      <c r="M12" s="5">
        <f>scrimecost*Meta!O9</f>
        <v>5754.0210000000006</v>
      </c>
      <c r="N12" s="5">
        <f>L12-Grade11!L12</f>
        <v>532.10851448363974</v>
      </c>
      <c r="O12" s="5">
        <f>Grade11!M12-M12</f>
        <v>117.42899999999918</v>
      </c>
      <c r="P12" s="22">
        <f t="shared" si="12"/>
        <v>112.44250073091536</v>
      </c>
      <c r="Q12" s="22"/>
      <c r="R12" s="22"/>
      <c r="S12" s="22">
        <f t="shared" si="6"/>
        <v>660.07909131750375</v>
      </c>
      <c r="T12" s="22">
        <f t="shared" si="7"/>
        <v>695.75830247573901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37518.05095590651</v>
      </c>
      <c r="D13" s="5">
        <f t="shared" si="0"/>
        <v>36597.492815758429</v>
      </c>
      <c r="E13" s="5">
        <f t="shared" si="1"/>
        <v>27097.492815758429</v>
      </c>
      <c r="F13" s="5">
        <f t="shared" si="2"/>
        <v>9149.0814043451264</v>
      </c>
      <c r="G13" s="5">
        <f t="shared" si="3"/>
        <v>27448.411411413304</v>
      </c>
      <c r="H13" s="22">
        <f t="shared" si="10"/>
        <v>16576.075420391964</v>
      </c>
      <c r="I13" s="5">
        <f t="shared" si="4"/>
        <v>43328.291664148805</v>
      </c>
      <c r="J13" s="25">
        <f t="shared" si="5"/>
        <v>0.16390438496507409</v>
      </c>
      <c r="L13" s="22">
        <f t="shared" si="11"/>
        <v>76943.580991094117</v>
      </c>
      <c r="M13" s="5">
        <f>scrimecost*Meta!O10</f>
        <v>5247.6059999999998</v>
      </c>
      <c r="N13" s="5">
        <f>L13-Grade11!L13</f>
        <v>545.41122734572855</v>
      </c>
      <c r="O13" s="5">
        <f>Grade11!M13-M13</f>
        <v>107.09400000000005</v>
      </c>
      <c r="P13" s="22">
        <f t="shared" si="12"/>
        <v>114.99234191613398</v>
      </c>
      <c r="Q13" s="22"/>
      <c r="R13" s="22"/>
      <c r="S13" s="22">
        <f t="shared" si="6"/>
        <v>663.37388897937944</v>
      </c>
      <c r="T13" s="22">
        <f t="shared" si="7"/>
        <v>708.494363964934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38456.002229804166</v>
      </c>
      <c r="D14" s="5">
        <f t="shared" si="0"/>
        <v>37496.050136152386</v>
      </c>
      <c r="E14" s="5">
        <f t="shared" si="1"/>
        <v>27996.050136152386</v>
      </c>
      <c r="F14" s="5">
        <f t="shared" si="2"/>
        <v>9442.4603694537545</v>
      </c>
      <c r="G14" s="5">
        <f t="shared" si="3"/>
        <v>28053.589766698631</v>
      </c>
      <c r="H14" s="22">
        <f t="shared" si="10"/>
        <v>16990.477305901761</v>
      </c>
      <c r="I14" s="5">
        <f t="shared" si="4"/>
        <v>44330.467025752514</v>
      </c>
      <c r="J14" s="25">
        <f t="shared" si="5"/>
        <v>0.1654299007198636</v>
      </c>
      <c r="L14" s="22">
        <f t="shared" si="11"/>
        <v>78867.170515871447</v>
      </c>
      <c r="M14" s="5">
        <f>scrimecost*Meta!O11</f>
        <v>4892.16</v>
      </c>
      <c r="N14" s="5">
        <f>L14-Grade11!L14</f>
        <v>559.04650802936521</v>
      </c>
      <c r="O14" s="5">
        <f>Grade11!M14-M14</f>
        <v>99.840000000000146</v>
      </c>
      <c r="P14" s="22">
        <f t="shared" si="12"/>
        <v>117.60592913098311</v>
      </c>
      <c r="Q14" s="22"/>
      <c r="R14" s="22"/>
      <c r="S14" s="22">
        <f t="shared" si="6"/>
        <v>670.01028658279779</v>
      </c>
      <c r="T14" s="22">
        <f t="shared" si="7"/>
        <v>725.06192921872503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39417.402285549273</v>
      </c>
      <c r="D15" s="5">
        <f t="shared" si="0"/>
        <v>38417.0713895562</v>
      </c>
      <c r="E15" s="5">
        <f t="shared" si="1"/>
        <v>28917.0713895562</v>
      </c>
      <c r="F15" s="5">
        <f t="shared" si="2"/>
        <v>9743.1738086900987</v>
      </c>
      <c r="G15" s="5">
        <f t="shared" si="3"/>
        <v>28673.897580866102</v>
      </c>
      <c r="H15" s="22">
        <f t="shared" si="10"/>
        <v>17415.239238549304</v>
      </c>
      <c r="I15" s="5">
        <f t="shared" si="4"/>
        <v>45357.696771396339</v>
      </c>
      <c r="J15" s="25">
        <f t="shared" si="5"/>
        <v>0.16691820877331676</v>
      </c>
      <c r="L15" s="22">
        <f t="shared" si="11"/>
        <v>80838.849778768228</v>
      </c>
      <c r="M15" s="5">
        <f>scrimecost*Meta!O12</f>
        <v>4666.6620000000003</v>
      </c>
      <c r="N15" s="5">
        <f>L15-Grade11!L15</f>
        <v>573.02267073008989</v>
      </c>
      <c r="O15" s="5">
        <f>Grade11!M15-M15</f>
        <v>95.238000000000284</v>
      </c>
      <c r="P15" s="22">
        <f t="shared" si="12"/>
        <v>120.28485602620349</v>
      </c>
      <c r="Q15" s="22"/>
      <c r="R15" s="22"/>
      <c r="S15" s="22">
        <f t="shared" si="6"/>
        <v>679.57794372629917</v>
      </c>
      <c r="T15" s="22">
        <f t="shared" si="7"/>
        <v>745.15824669914798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40402.837342688006</v>
      </c>
      <c r="D16" s="5">
        <f t="shared" si="0"/>
        <v>39361.118174295108</v>
      </c>
      <c r="E16" s="5">
        <f t="shared" si="1"/>
        <v>29861.118174295108</v>
      </c>
      <c r="F16" s="5">
        <f t="shared" si="2"/>
        <v>10051.405083907353</v>
      </c>
      <c r="G16" s="5">
        <f t="shared" si="3"/>
        <v>29309.713090387755</v>
      </c>
      <c r="H16" s="22">
        <f t="shared" si="10"/>
        <v>17850.620219513035</v>
      </c>
      <c r="I16" s="5">
        <f t="shared" si="4"/>
        <v>46410.607260681238</v>
      </c>
      <c r="J16" s="25">
        <f t="shared" si="5"/>
        <v>0.16837021663034427</v>
      </c>
      <c r="L16" s="22">
        <f t="shared" si="11"/>
        <v>82859.82102323744</v>
      </c>
      <c r="M16" s="5">
        <f>scrimecost*Meta!O13</f>
        <v>3885.0629999999996</v>
      </c>
      <c r="N16" s="5">
        <f>L16-Grade11!L16</f>
        <v>587.34823749834322</v>
      </c>
      <c r="O16" s="5">
        <f>Grade11!M16-M16</f>
        <v>79.287000000000262</v>
      </c>
      <c r="P16" s="22">
        <f t="shared" si="12"/>
        <v>123.03075609380437</v>
      </c>
      <c r="Q16" s="22"/>
      <c r="R16" s="22"/>
      <c r="S16" s="22">
        <f t="shared" si="6"/>
        <v>678.4204570983967</v>
      </c>
      <c r="T16" s="22">
        <f t="shared" si="7"/>
        <v>753.74384301307543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41412.908276255199</v>
      </c>
      <c r="D17" s="5">
        <f t="shared" si="0"/>
        <v>40328.766128652474</v>
      </c>
      <c r="E17" s="5">
        <f t="shared" si="1"/>
        <v>30828.766128652474</v>
      </c>
      <c r="F17" s="5">
        <f t="shared" si="2"/>
        <v>10367.342141005032</v>
      </c>
      <c r="G17" s="5">
        <f t="shared" si="3"/>
        <v>29961.423987647442</v>
      </c>
      <c r="H17" s="22">
        <f t="shared" si="10"/>
        <v>18296.885725000859</v>
      </c>
      <c r="I17" s="5">
        <f t="shared" si="4"/>
        <v>47489.840512198265</v>
      </c>
      <c r="J17" s="25">
        <f t="shared" si="5"/>
        <v>0.16978680966159052</v>
      </c>
      <c r="L17" s="22">
        <f t="shared" si="11"/>
        <v>84931.316548818373</v>
      </c>
      <c r="M17" s="5">
        <f>scrimecost*Meta!O14</f>
        <v>3885.0629999999996</v>
      </c>
      <c r="N17" s="5">
        <f>L17-Grade11!L17</f>
        <v>602.03194343582436</v>
      </c>
      <c r="O17" s="5">
        <f>Grade11!M17-M17</f>
        <v>79.287000000000262</v>
      </c>
      <c r="P17" s="22">
        <f t="shared" si="12"/>
        <v>125.84530366309521</v>
      </c>
      <c r="Q17" s="22"/>
      <c r="R17" s="22"/>
      <c r="S17" s="22">
        <f t="shared" si="6"/>
        <v>693.19141370481407</v>
      </c>
      <c r="T17" s="22">
        <f t="shared" si="7"/>
        <v>780.35752454464853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42448.230983161578</v>
      </c>
      <c r="D18" s="5">
        <f t="shared" si="0"/>
        <v>41320.605281868789</v>
      </c>
      <c r="E18" s="5">
        <f t="shared" si="1"/>
        <v>31820.605281868789</v>
      </c>
      <c r="F18" s="5">
        <f t="shared" si="2"/>
        <v>10691.177624530159</v>
      </c>
      <c r="G18" s="5">
        <f t="shared" si="3"/>
        <v>30629.427657338631</v>
      </c>
      <c r="H18" s="22">
        <f t="shared" si="10"/>
        <v>18754.307868125878</v>
      </c>
      <c r="I18" s="5">
        <f t="shared" si="4"/>
        <v>48596.054595003225</v>
      </c>
      <c r="J18" s="25">
        <f t="shared" si="5"/>
        <v>0.17116885164329426</v>
      </c>
      <c r="L18" s="22">
        <f t="shared" si="11"/>
        <v>87054.599462538812</v>
      </c>
      <c r="M18" s="5">
        <f>scrimecost*Meta!O15</f>
        <v>3885.0629999999996</v>
      </c>
      <c r="N18" s="5">
        <f>L18-Grade11!L18</f>
        <v>617.08274202169559</v>
      </c>
      <c r="O18" s="5">
        <f>Grade11!M18-M18</f>
        <v>79.287000000000262</v>
      </c>
      <c r="P18" s="22">
        <f t="shared" si="12"/>
        <v>128.73021492161837</v>
      </c>
      <c r="Q18" s="22"/>
      <c r="R18" s="22"/>
      <c r="S18" s="22">
        <f t="shared" si="6"/>
        <v>708.33164422635343</v>
      </c>
      <c r="T18" s="22">
        <f t="shared" si="7"/>
        <v>807.96527717472361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43509.436757740608</v>
      </c>
      <c r="D19" s="5">
        <f t="shared" si="0"/>
        <v>42337.240413915497</v>
      </c>
      <c r="E19" s="5">
        <f t="shared" si="1"/>
        <v>32837.240413915497</v>
      </c>
      <c r="F19" s="5">
        <f t="shared" si="2"/>
        <v>11023.10899514341</v>
      </c>
      <c r="G19" s="5">
        <f t="shared" si="3"/>
        <v>31314.131418772085</v>
      </c>
      <c r="H19" s="22">
        <f t="shared" si="10"/>
        <v>19223.165564829025</v>
      </c>
      <c r="I19" s="5">
        <f t="shared" si="4"/>
        <v>49729.92402987829</v>
      </c>
      <c r="J19" s="25">
        <f t="shared" si="5"/>
        <v>0.1725171852839808</v>
      </c>
      <c r="L19" s="22">
        <f t="shared" si="11"/>
        <v>89230.964449102292</v>
      </c>
      <c r="M19" s="5">
        <f>scrimecost*Meta!O16</f>
        <v>3885.0629999999996</v>
      </c>
      <c r="N19" s="5">
        <f>L19-Grade11!L19</f>
        <v>632.50981057224271</v>
      </c>
      <c r="O19" s="5">
        <f>Grade11!M19-M19</f>
        <v>79.287000000000262</v>
      </c>
      <c r="P19" s="22">
        <f t="shared" si="12"/>
        <v>131.68724896160461</v>
      </c>
      <c r="Q19" s="22"/>
      <c r="R19" s="22"/>
      <c r="S19" s="22">
        <f t="shared" si="6"/>
        <v>723.85038051095523</v>
      </c>
      <c r="T19" s="22">
        <f t="shared" si="7"/>
        <v>836.60501842728468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44597.172676684131</v>
      </c>
      <c r="D20" s="5">
        <f t="shared" si="0"/>
        <v>43379.291424263392</v>
      </c>
      <c r="E20" s="5">
        <f t="shared" si="1"/>
        <v>33879.291424263392</v>
      </c>
      <c r="F20" s="5">
        <f t="shared" si="2"/>
        <v>11363.338650021997</v>
      </c>
      <c r="G20" s="5">
        <f t="shared" si="3"/>
        <v>32015.952774241396</v>
      </c>
      <c r="H20" s="22">
        <f t="shared" si="10"/>
        <v>19703.744703949749</v>
      </c>
      <c r="I20" s="5">
        <f t="shared" si="4"/>
        <v>50892.140200625254</v>
      </c>
      <c r="J20" s="25">
        <f t="shared" si="5"/>
        <v>0.17383263273830912</v>
      </c>
      <c r="L20" s="22">
        <f t="shared" si="11"/>
        <v>91461.738560329846</v>
      </c>
      <c r="M20" s="5">
        <f>scrimecost*Meta!O17</f>
        <v>3885.0629999999996</v>
      </c>
      <c r="N20" s="5">
        <f>L20-Grade11!L20</f>
        <v>648.32255583655206</v>
      </c>
      <c r="O20" s="5">
        <f>Grade11!M20-M20</f>
        <v>79.287000000000262</v>
      </c>
      <c r="P20" s="22">
        <f t="shared" si="12"/>
        <v>134.71820885259049</v>
      </c>
      <c r="Q20" s="22"/>
      <c r="R20" s="22"/>
      <c r="S20" s="22">
        <f t="shared" si="6"/>
        <v>739.75708520267096</v>
      </c>
      <c r="T20" s="22">
        <f t="shared" si="7"/>
        <v>866.3161229095989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45712.101993601224</v>
      </c>
      <c r="D21" s="5">
        <f t="shared" si="0"/>
        <v>44447.393709869968</v>
      </c>
      <c r="E21" s="5">
        <f t="shared" si="1"/>
        <v>34947.393709869968</v>
      </c>
      <c r="F21" s="5">
        <f t="shared" si="2"/>
        <v>11756.813417259542</v>
      </c>
      <c r="G21" s="5">
        <f t="shared" si="3"/>
        <v>32690.580292610426</v>
      </c>
      <c r="H21" s="22">
        <f t="shared" si="10"/>
        <v>20196.338321548494</v>
      </c>
      <c r="I21" s="5">
        <f t="shared" si="4"/>
        <v>52038.672404653887</v>
      </c>
      <c r="J21" s="25">
        <f t="shared" si="5"/>
        <v>0.17582456703746216</v>
      </c>
      <c r="L21" s="22">
        <f t="shared" si="11"/>
        <v>93748.282024338085</v>
      </c>
      <c r="M21" s="5">
        <f>scrimecost*Meta!O18</f>
        <v>3200.9250000000002</v>
      </c>
      <c r="N21" s="5">
        <f>L21-Grade11!L21</f>
        <v>664.53061973246804</v>
      </c>
      <c r="O21" s="5">
        <f>Grade11!M21-M21</f>
        <v>65.324999999999818</v>
      </c>
      <c r="P21" s="22">
        <f t="shared" si="12"/>
        <v>138.22350658461096</v>
      </c>
      <c r="Q21" s="22"/>
      <c r="R21" s="22"/>
      <c r="S21" s="22">
        <f t="shared" si="6"/>
        <v>742.82354382318772</v>
      </c>
      <c r="T21" s="22">
        <f t="shared" si="7"/>
        <v>881.43142341690771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46854.904543441255</v>
      </c>
      <c r="D22" s="5">
        <f t="shared" si="0"/>
        <v>45542.198552616719</v>
      </c>
      <c r="E22" s="5">
        <f t="shared" si="1"/>
        <v>36042.198552616719</v>
      </c>
      <c r="F22" s="5">
        <f t="shared" si="2"/>
        <v>12223.747682691032</v>
      </c>
      <c r="G22" s="5">
        <f t="shared" si="3"/>
        <v>33318.450869925684</v>
      </c>
      <c r="H22" s="22">
        <f t="shared" si="10"/>
        <v>20701.246779587203</v>
      </c>
      <c r="I22" s="5">
        <f t="shared" si="4"/>
        <v>53150.245284770222</v>
      </c>
      <c r="J22" s="25">
        <f t="shared" si="5"/>
        <v>0.17875098023702887</v>
      </c>
      <c r="L22" s="22">
        <f t="shared" si="11"/>
        <v>96091.989074946541</v>
      </c>
      <c r="M22" s="5">
        <f>scrimecost*Meta!O19</f>
        <v>3200.9250000000002</v>
      </c>
      <c r="N22" s="5">
        <f>L22-Grade11!L22</f>
        <v>681.1438852257852</v>
      </c>
      <c r="O22" s="5">
        <f>Grade11!M22-M22</f>
        <v>65.324999999999818</v>
      </c>
      <c r="P22" s="22">
        <f t="shared" si="12"/>
        <v>142.3832234404355</v>
      </c>
      <c r="Q22" s="22"/>
      <c r="R22" s="22"/>
      <c r="S22" s="22">
        <f t="shared" si="6"/>
        <v>760.48743250939208</v>
      </c>
      <c r="T22" s="22">
        <f t="shared" si="7"/>
        <v>914.34588724058835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48026.277157027282</v>
      </c>
      <c r="D23" s="5">
        <f t="shared" si="0"/>
        <v>46664.373516432133</v>
      </c>
      <c r="E23" s="5">
        <f t="shared" si="1"/>
        <v>37164.373516432133</v>
      </c>
      <c r="F23" s="5">
        <f t="shared" si="2"/>
        <v>12702.355304758305</v>
      </c>
      <c r="G23" s="5">
        <f t="shared" si="3"/>
        <v>33962.018211673829</v>
      </c>
      <c r="H23" s="22">
        <f t="shared" si="10"/>
        <v>21218.777949076881</v>
      </c>
      <c r="I23" s="5">
        <f t="shared" si="4"/>
        <v>54289.607486889479</v>
      </c>
      <c r="J23" s="25">
        <f t="shared" si="5"/>
        <v>0.18160601750489877</v>
      </c>
      <c r="L23" s="22">
        <f t="shared" si="11"/>
        <v>98494.288801820192</v>
      </c>
      <c r="M23" s="5">
        <f>scrimecost*Meta!O20</f>
        <v>3200.9250000000002</v>
      </c>
      <c r="N23" s="5">
        <f>L23-Grade11!L23</f>
        <v>698.1724823564</v>
      </c>
      <c r="O23" s="5">
        <f>Grade11!M23-M23</f>
        <v>65.324999999999818</v>
      </c>
      <c r="P23" s="22">
        <f t="shared" si="12"/>
        <v>146.6469332176556</v>
      </c>
      <c r="Q23" s="22"/>
      <c r="R23" s="22"/>
      <c r="S23" s="22">
        <f t="shared" si="6"/>
        <v>778.59291841272272</v>
      </c>
      <c r="T23" s="22">
        <f t="shared" si="7"/>
        <v>948.51571116393256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49226.934085952969</v>
      </c>
      <c r="D24" s="5">
        <f t="shared" si="0"/>
        <v>47814.602854342942</v>
      </c>
      <c r="E24" s="5">
        <f t="shared" si="1"/>
        <v>38314.602854342942</v>
      </c>
      <c r="F24" s="5">
        <f t="shared" si="2"/>
        <v>13192.928117377265</v>
      </c>
      <c r="G24" s="5">
        <f t="shared" si="3"/>
        <v>34621.67473696568</v>
      </c>
      <c r="H24" s="22">
        <f t="shared" si="10"/>
        <v>21749.247397803811</v>
      </c>
      <c r="I24" s="5">
        <f t="shared" si="4"/>
        <v>55457.453744061728</v>
      </c>
      <c r="J24" s="25">
        <f t="shared" si="5"/>
        <v>0.18439141971745476</v>
      </c>
      <c r="L24" s="22">
        <f t="shared" si="11"/>
        <v>100956.6460218657</v>
      </c>
      <c r="M24" s="5">
        <f>scrimecost*Meta!O21</f>
        <v>3200.9250000000002</v>
      </c>
      <c r="N24" s="5">
        <f>L24-Grade11!L24</f>
        <v>715.62679441532237</v>
      </c>
      <c r="O24" s="5">
        <f>Grade11!M24-M24</f>
        <v>65.324999999999818</v>
      </c>
      <c r="P24" s="22">
        <f t="shared" si="12"/>
        <v>151.01723573930622</v>
      </c>
      <c r="Q24" s="22"/>
      <c r="R24" s="22"/>
      <c r="S24" s="22">
        <f t="shared" si="6"/>
        <v>797.15104146367116</v>
      </c>
      <c r="T24" s="22">
        <f t="shared" si="7"/>
        <v>983.98913420570159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50457.607438101797</v>
      </c>
      <c r="D25" s="5">
        <f t="shared" si="0"/>
        <v>48993.587925701519</v>
      </c>
      <c r="E25" s="5">
        <f t="shared" si="1"/>
        <v>39493.587925701519</v>
      </c>
      <c r="F25" s="5">
        <f t="shared" si="2"/>
        <v>13695.765250311699</v>
      </c>
      <c r="G25" s="5">
        <f t="shared" si="3"/>
        <v>35297.82267538982</v>
      </c>
      <c r="H25" s="22">
        <f t="shared" si="10"/>
        <v>22292.978582748899</v>
      </c>
      <c r="I25" s="5">
        <f t="shared" si="4"/>
        <v>56654.496157663263</v>
      </c>
      <c r="J25" s="25">
        <f t="shared" si="5"/>
        <v>0.18710888529068018</v>
      </c>
      <c r="L25" s="22">
        <f t="shared" si="11"/>
        <v>103480.56217241233</v>
      </c>
      <c r="M25" s="5">
        <f>scrimecost*Meta!O22</f>
        <v>3200.9250000000002</v>
      </c>
      <c r="N25" s="5">
        <f>L25-Grade11!L25</f>
        <v>733.51746427571925</v>
      </c>
      <c r="O25" s="5">
        <f>Grade11!M25-M25</f>
        <v>65.324999999999818</v>
      </c>
      <c r="P25" s="22">
        <f t="shared" si="12"/>
        <v>155.49679582399813</v>
      </c>
      <c r="Q25" s="22"/>
      <c r="R25" s="22"/>
      <c r="S25" s="22">
        <f t="shared" si="6"/>
        <v>816.17311759089455</v>
      </c>
      <c r="T25" s="22">
        <f t="shared" si="7"/>
        <v>1020.8162538554643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51719.047624054328</v>
      </c>
      <c r="D26" s="5">
        <f t="shared" si="0"/>
        <v>50202.047623844039</v>
      </c>
      <c r="E26" s="5">
        <f t="shared" si="1"/>
        <v>40702.047623844039</v>
      </c>
      <c r="F26" s="5">
        <f t="shared" si="2"/>
        <v>14211.173311569484</v>
      </c>
      <c r="G26" s="5">
        <f t="shared" si="3"/>
        <v>35990.874312274551</v>
      </c>
      <c r="H26" s="22">
        <f t="shared" si="10"/>
        <v>22850.303047317622</v>
      </c>
      <c r="I26" s="5">
        <f t="shared" si="4"/>
        <v>57881.464631604831</v>
      </c>
      <c r="J26" s="25">
        <f t="shared" si="5"/>
        <v>0.18976007121577801</v>
      </c>
      <c r="L26" s="22">
        <f t="shared" si="11"/>
        <v>106067.57622672264</v>
      </c>
      <c r="M26" s="5">
        <f>scrimecost*Meta!O23</f>
        <v>2419.326</v>
      </c>
      <c r="N26" s="5">
        <f>L26-Grade11!L26</f>
        <v>751.85540088260313</v>
      </c>
      <c r="O26" s="5">
        <f>Grade11!M26-M26</f>
        <v>49.373999999999796</v>
      </c>
      <c r="P26" s="22">
        <f t="shared" si="12"/>
        <v>160.08834491080725</v>
      </c>
      <c r="Q26" s="22"/>
      <c r="R26" s="22"/>
      <c r="S26" s="22">
        <f t="shared" si="6"/>
        <v>820.1025696212796</v>
      </c>
      <c r="T26" s="22">
        <f t="shared" si="7"/>
        <v>1039.3194819380253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53012.023814655695</v>
      </c>
      <c r="D27" s="5">
        <f t="shared" si="0"/>
        <v>51440.718814440152</v>
      </c>
      <c r="E27" s="5">
        <f t="shared" si="1"/>
        <v>41940.718814440152</v>
      </c>
      <c r="F27" s="5">
        <f t="shared" si="2"/>
        <v>14739.466574358725</v>
      </c>
      <c r="G27" s="5">
        <f t="shared" si="3"/>
        <v>36701.252240081427</v>
      </c>
      <c r="H27" s="22">
        <f t="shared" si="10"/>
        <v>23421.560623500562</v>
      </c>
      <c r="I27" s="5">
        <f t="shared" si="4"/>
        <v>59139.107317394963</v>
      </c>
      <c r="J27" s="25">
        <f t="shared" si="5"/>
        <v>0.19234659406953214</v>
      </c>
      <c r="L27" s="22">
        <f t="shared" si="11"/>
        <v>108719.2656323907</v>
      </c>
      <c r="M27" s="5">
        <f>scrimecost*Meta!O24</f>
        <v>2419.326</v>
      </c>
      <c r="N27" s="5">
        <f>L27-Grade11!L27</f>
        <v>770.65178590465803</v>
      </c>
      <c r="O27" s="5">
        <f>Grade11!M27-M27</f>
        <v>49.373999999999796</v>
      </c>
      <c r="P27" s="22">
        <f t="shared" si="12"/>
        <v>164.7946827247867</v>
      </c>
      <c r="Q27" s="22"/>
      <c r="R27" s="22"/>
      <c r="S27" s="22">
        <f t="shared" si="6"/>
        <v>840.08763835242348</v>
      </c>
      <c r="T27" s="22">
        <f t="shared" si="7"/>
        <v>1078.7507111897837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54337.324410022084</v>
      </c>
      <c r="D28" s="5">
        <f t="shared" si="0"/>
        <v>52710.356784801152</v>
      </c>
      <c r="E28" s="5">
        <f t="shared" si="1"/>
        <v>43210.356784801152</v>
      </c>
      <c r="F28" s="5">
        <f t="shared" si="2"/>
        <v>15280.967168717691</v>
      </c>
      <c r="G28" s="5">
        <f t="shared" si="3"/>
        <v>37429.389616083463</v>
      </c>
      <c r="H28" s="22">
        <f t="shared" si="10"/>
        <v>24007.099639088079</v>
      </c>
      <c r="I28" s="5">
        <f t="shared" si="4"/>
        <v>60428.191070329842</v>
      </c>
      <c r="J28" s="25">
        <f t="shared" si="5"/>
        <v>0.19487003100002384</v>
      </c>
      <c r="L28" s="22">
        <f t="shared" si="11"/>
        <v>111437.24727320048</v>
      </c>
      <c r="M28" s="5">
        <f>scrimecost*Meta!O25</f>
        <v>2419.326</v>
      </c>
      <c r="N28" s="5">
        <f>L28-Grade11!L28</f>
        <v>789.91808055230649</v>
      </c>
      <c r="O28" s="5">
        <f>Grade11!M28-M28</f>
        <v>49.373999999999796</v>
      </c>
      <c r="P28" s="22">
        <f t="shared" si="12"/>
        <v>169.61867898411555</v>
      </c>
      <c r="Q28" s="22"/>
      <c r="R28" s="22"/>
      <c r="S28" s="22">
        <f t="shared" si="6"/>
        <v>860.5723338018804</v>
      </c>
      <c r="T28" s="22">
        <f t="shared" si="7"/>
        <v>1119.6943483604348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55695.757520272629</v>
      </c>
      <c r="D29" s="5">
        <f t="shared" si="0"/>
        <v>54011.735704421175</v>
      </c>
      <c r="E29" s="5">
        <f t="shared" si="1"/>
        <v>44511.735704421175</v>
      </c>
      <c r="F29" s="5">
        <f t="shared" si="2"/>
        <v>15836.00527793563</v>
      </c>
      <c r="G29" s="5">
        <f t="shared" si="3"/>
        <v>38175.730426485548</v>
      </c>
      <c r="H29" s="22">
        <f t="shared" si="10"/>
        <v>24607.277130065275</v>
      </c>
      <c r="I29" s="5">
        <f t="shared" si="4"/>
        <v>61749.501917088084</v>
      </c>
      <c r="J29" s="25">
        <f t="shared" si="5"/>
        <v>0.19733192068830849</v>
      </c>
      <c r="L29" s="22">
        <f t="shared" si="11"/>
        <v>114223.17845503047</v>
      </c>
      <c r="M29" s="5">
        <f>scrimecost*Meta!O26</f>
        <v>2419.326</v>
      </c>
      <c r="N29" s="5">
        <f>L29-Grade11!L29</f>
        <v>809.66603256610688</v>
      </c>
      <c r="O29" s="5">
        <f>Grade11!M29-M29</f>
        <v>49.373999999999796</v>
      </c>
      <c r="P29" s="22">
        <f t="shared" si="12"/>
        <v>174.56327514992765</v>
      </c>
      <c r="Q29" s="22"/>
      <c r="R29" s="22"/>
      <c r="S29" s="22">
        <f t="shared" si="6"/>
        <v>881.56914663754162</v>
      </c>
      <c r="T29" s="22">
        <f t="shared" si="7"/>
        <v>1162.2086237733183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57088.151458279441</v>
      </c>
      <c r="D30" s="5">
        <f t="shared" si="0"/>
        <v>55345.649097031703</v>
      </c>
      <c r="E30" s="5">
        <f t="shared" si="1"/>
        <v>45845.649097031703</v>
      </c>
      <c r="F30" s="5">
        <f t="shared" si="2"/>
        <v>16404.919339884022</v>
      </c>
      <c r="G30" s="5">
        <f t="shared" si="3"/>
        <v>38940.729757147681</v>
      </c>
      <c r="H30" s="22">
        <f t="shared" si="10"/>
        <v>25222.459058316905</v>
      </c>
      <c r="I30" s="5">
        <f t="shared" si="4"/>
        <v>63103.84553501528</v>
      </c>
      <c r="J30" s="25">
        <f t="shared" si="5"/>
        <v>0.19973376428663506</v>
      </c>
      <c r="L30" s="22">
        <f t="shared" si="11"/>
        <v>117078.75791640622</v>
      </c>
      <c r="M30" s="5">
        <f>scrimecost*Meta!O27</f>
        <v>2419.326</v>
      </c>
      <c r="N30" s="5">
        <f>L30-Grade11!L30</f>
        <v>829.90768338023918</v>
      </c>
      <c r="O30" s="5">
        <f>Grade11!M30-M30</f>
        <v>49.373999999999796</v>
      </c>
      <c r="P30" s="22">
        <f t="shared" si="12"/>
        <v>179.63148621988509</v>
      </c>
      <c r="Q30" s="22"/>
      <c r="R30" s="22"/>
      <c r="S30" s="22">
        <f t="shared" si="6"/>
        <v>903.09087979408389</v>
      </c>
      <c r="T30" s="22">
        <f t="shared" si="7"/>
        <v>1206.3540126653397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58515.35524473642</v>
      </c>
      <c r="D31" s="5">
        <f t="shared" si="0"/>
        <v>56712.910324457487</v>
      </c>
      <c r="E31" s="5">
        <f t="shared" si="1"/>
        <v>47212.910324457487</v>
      </c>
      <c r="F31" s="5">
        <f t="shared" si="2"/>
        <v>16988.056253381117</v>
      </c>
      <c r="G31" s="5">
        <f t="shared" si="3"/>
        <v>39724.85407107637</v>
      </c>
      <c r="H31" s="22">
        <f t="shared" si="10"/>
        <v>25853.020534774823</v>
      </c>
      <c r="I31" s="5">
        <f t="shared" si="4"/>
        <v>64492.047743390649</v>
      </c>
      <c r="J31" s="25">
        <f t="shared" si="5"/>
        <v>0.2020770263337828</v>
      </c>
      <c r="L31" s="22">
        <f t="shared" si="11"/>
        <v>120005.72686431637</v>
      </c>
      <c r="M31" s="5">
        <f>scrimecost*Meta!O28</f>
        <v>2161.3409999999999</v>
      </c>
      <c r="N31" s="5">
        <f>L31-Grade11!L31</f>
        <v>850.65537546474661</v>
      </c>
      <c r="O31" s="5">
        <f>Grade11!M31-M31</f>
        <v>44.108999999999924</v>
      </c>
      <c r="P31" s="22">
        <f t="shared" si="12"/>
        <v>184.82640256659141</v>
      </c>
      <c r="Q31" s="22"/>
      <c r="R31" s="22"/>
      <c r="S31" s="22">
        <f t="shared" si="6"/>
        <v>920.01201627955732</v>
      </c>
      <c r="T31" s="22">
        <f t="shared" si="7"/>
        <v>1245.2381619320342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59978.23912585483</v>
      </c>
      <c r="D32" s="5">
        <f t="shared" si="0"/>
        <v>58114.353082568923</v>
      </c>
      <c r="E32" s="5">
        <f t="shared" si="1"/>
        <v>48614.353082568923</v>
      </c>
      <c r="F32" s="5">
        <f t="shared" si="2"/>
        <v>17585.771589715645</v>
      </c>
      <c r="G32" s="5">
        <f t="shared" si="3"/>
        <v>40528.581492853278</v>
      </c>
      <c r="H32" s="22">
        <f t="shared" si="10"/>
        <v>26499.346048144198</v>
      </c>
      <c r="I32" s="5">
        <f t="shared" si="4"/>
        <v>65914.955006975419</v>
      </c>
      <c r="J32" s="25">
        <f t="shared" si="5"/>
        <v>0.20436313564807335</v>
      </c>
      <c r="L32" s="22">
        <f t="shared" si="11"/>
        <v>123005.87003592429</v>
      </c>
      <c r="M32" s="5">
        <f>scrimecost*Meta!O29</f>
        <v>2161.3409999999999</v>
      </c>
      <c r="N32" s="5">
        <f>L32-Grade11!L32</f>
        <v>871.92175985137874</v>
      </c>
      <c r="O32" s="5">
        <f>Grade11!M32-M32</f>
        <v>44.108999999999924</v>
      </c>
      <c r="P32" s="22">
        <f t="shared" si="12"/>
        <v>190.15119182196543</v>
      </c>
      <c r="Q32" s="22"/>
      <c r="R32" s="22"/>
      <c r="S32" s="22">
        <f t="shared" si="6"/>
        <v>942.62328717717753</v>
      </c>
      <c r="T32" s="22">
        <f t="shared" si="7"/>
        <v>1292.7444798899041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61477.695104001199</v>
      </c>
      <c r="D33" s="5">
        <f t="shared" si="0"/>
        <v>59550.831909633147</v>
      </c>
      <c r="E33" s="5">
        <f t="shared" si="1"/>
        <v>50050.831909633147</v>
      </c>
      <c r="F33" s="5">
        <f t="shared" si="2"/>
        <v>18198.429809458536</v>
      </c>
      <c r="G33" s="5">
        <f t="shared" si="3"/>
        <v>41352.402100174615</v>
      </c>
      <c r="H33" s="22">
        <f t="shared" si="10"/>
        <v>27161.8296993478</v>
      </c>
      <c r="I33" s="5">
        <f t="shared" si="4"/>
        <v>67373.434952149808</v>
      </c>
      <c r="J33" s="25">
        <f t="shared" si="5"/>
        <v>0.20659348619860071</v>
      </c>
      <c r="L33" s="22">
        <f t="shared" si="11"/>
        <v>126081.01678682239</v>
      </c>
      <c r="M33" s="5">
        <f>scrimecost*Meta!O30</f>
        <v>2161.3409999999999</v>
      </c>
      <c r="N33" s="5">
        <f>L33-Grade11!L33</f>
        <v>893.71980384769267</v>
      </c>
      <c r="O33" s="5">
        <f>Grade11!M33-M33</f>
        <v>44.108999999999924</v>
      </c>
      <c r="P33" s="22">
        <f t="shared" si="12"/>
        <v>195.60910080872381</v>
      </c>
      <c r="Q33" s="22"/>
      <c r="R33" s="22"/>
      <c r="S33" s="22">
        <f t="shared" si="6"/>
        <v>965.79983984725129</v>
      </c>
      <c r="T33" s="22">
        <f t="shared" si="7"/>
        <v>1342.0764685724007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63014.637481601218</v>
      </c>
      <c r="D34" s="5">
        <f t="shared" si="0"/>
        <v>61023.222707373963</v>
      </c>
      <c r="E34" s="5">
        <f t="shared" si="1"/>
        <v>51523.222707373963</v>
      </c>
      <c r="F34" s="5">
        <f t="shared" si="2"/>
        <v>18826.404484694995</v>
      </c>
      <c r="G34" s="5">
        <f t="shared" si="3"/>
        <v>42196.818222678965</v>
      </c>
      <c r="H34" s="22">
        <f t="shared" si="10"/>
        <v>27840.875441831493</v>
      </c>
      <c r="I34" s="5">
        <f t="shared" si="4"/>
        <v>68868.376895953537</v>
      </c>
      <c r="J34" s="25">
        <f t="shared" si="5"/>
        <v>0.20876943795521272</v>
      </c>
      <c r="L34" s="22">
        <f t="shared" si="11"/>
        <v>129233.04220649293</v>
      </c>
      <c r="M34" s="5">
        <f>scrimecost*Meta!O31</f>
        <v>2161.3409999999999</v>
      </c>
      <c r="N34" s="5">
        <f>L34-Grade11!L34</f>
        <v>916.06279894385079</v>
      </c>
      <c r="O34" s="5">
        <f>Grade11!M34-M34</f>
        <v>44.108999999999924</v>
      </c>
      <c r="P34" s="22">
        <f t="shared" si="12"/>
        <v>201.20345752015103</v>
      </c>
      <c r="Q34" s="22"/>
      <c r="R34" s="22"/>
      <c r="S34" s="22">
        <f t="shared" si="6"/>
        <v>989.55580633402474</v>
      </c>
      <c r="T34" s="22">
        <f t="shared" si="7"/>
        <v>1393.304466606839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64590.003418641245</v>
      </c>
      <c r="D35" s="5">
        <f t="shared" si="0"/>
        <v>62532.423275058311</v>
      </c>
      <c r="E35" s="5">
        <f t="shared" si="1"/>
        <v>53032.423275058311</v>
      </c>
      <c r="F35" s="5">
        <f t="shared" si="2"/>
        <v>19470.078526812369</v>
      </c>
      <c r="G35" s="5">
        <f t="shared" si="3"/>
        <v>43062.344748245945</v>
      </c>
      <c r="H35" s="22">
        <f t="shared" si="10"/>
        <v>28536.897327877276</v>
      </c>
      <c r="I35" s="5">
        <f t="shared" si="4"/>
        <v>70400.69238835237</v>
      </c>
      <c r="J35" s="25">
        <f t="shared" si="5"/>
        <v>0.21089231771776112</v>
      </c>
      <c r="L35" s="22">
        <f t="shared" si="11"/>
        <v>132463.86826165524</v>
      </c>
      <c r="M35" s="5">
        <f>scrimecost*Meta!O32</f>
        <v>2161.3409999999999</v>
      </c>
      <c r="N35" s="5">
        <f>L35-Grade11!L35</f>
        <v>938.96436891745543</v>
      </c>
      <c r="O35" s="5">
        <f>Grade11!M35-M35</f>
        <v>44.108999999999924</v>
      </c>
      <c r="P35" s="22">
        <f t="shared" si="12"/>
        <v>206.93767314936409</v>
      </c>
      <c r="Q35" s="22"/>
      <c r="R35" s="22"/>
      <c r="S35" s="22">
        <f t="shared" si="6"/>
        <v>1013.9056719830025</v>
      </c>
      <c r="T35" s="22">
        <f t="shared" si="7"/>
        <v>1446.5015249630733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66204.75350410727</v>
      </c>
      <c r="D36" s="5">
        <f t="shared" si="0"/>
        <v>64079.353856934758</v>
      </c>
      <c r="E36" s="5">
        <f t="shared" si="1"/>
        <v>54579.353856934758</v>
      </c>
      <c r="F36" s="5">
        <f t="shared" si="2"/>
        <v>20129.844419982674</v>
      </c>
      <c r="G36" s="5">
        <f t="shared" si="3"/>
        <v>43949.509436952081</v>
      </c>
      <c r="H36" s="22">
        <f t="shared" si="10"/>
        <v>29250.319761074206</v>
      </c>
      <c r="I36" s="5">
        <f t="shared" si="4"/>
        <v>71971.315768061177</v>
      </c>
      <c r="J36" s="25">
        <f t="shared" si="5"/>
        <v>0.2129634199251253</v>
      </c>
      <c r="L36" s="22">
        <f t="shared" si="11"/>
        <v>135775.46496819661</v>
      </c>
      <c r="M36" s="5">
        <f>scrimecost*Meta!O33</f>
        <v>1832.6489999999999</v>
      </c>
      <c r="N36" s="5">
        <f>L36-Grade11!L36</f>
        <v>962.43847814039327</v>
      </c>
      <c r="O36" s="5">
        <f>Grade11!M36-M36</f>
        <v>37.401000000000067</v>
      </c>
      <c r="P36" s="22">
        <f t="shared" si="12"/>
        <v>212.81524416930733</v>
      </c>
      <c r="Q36" s="22"/>
      <c r="R36" s="22"/>
      <c r="S36" s="22">
        <f t="shared" si="6"/>
        <v>1032.3172762731992</v>
      </c>
      <c r="T36" s="22">
        <f t="shared" si="7"/>
        <v>1492.2794006874269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67859.872341709954</v>
      </c>
      <c r="D37" s="5">
        <f t="shared" ref="D37:D56" si="15">IF(A37&lt;startage,1,0)*(C37*(1-initialunempprob))+IF(A37=startage,1,0)*(C37*(1-unempprob))+IF(A37&gt;startage,1,0)*(C37*(1-unempprob)+unempprob*300*52)</f>
        <v>65664.95770335813</v>
      </c>
      <c r="E37" s="5">
        <f t="shared" si="1"/>
        <v>56164.95770335813</v>
      </c>
      <c r="F37" s="5">
        <f t="shared" si="2"/>
        <v>20806.104460482242</v>
      </c>
      <c r="G37" s="5">
        <f t="shared" si="3"/>
        <v>44858.853242875892</v>
      </c>
      <c r="H37" s="22">
        <f t="shared" ref="H37:H56" si="16">benefits*B37/expnorm</f>
        <v>29981.577755101061</v>
      </c>
      <c r="I37" s="5">
        <f t="shared" ref="I37:I56" si="17">G37+IF(A37&lt;startage,1,0)*(H37*(1-initialunempprob))+IF(A37&gt;=startage,1,0)*(H37*(1-unempprob))</f>
        <v>73581.204732262704</v>
      </c>
      <c r="J37" s="25">
        <f t="shared" si="5"/>
        <v>0.21498400744450502</v>
      </c>
      <c r="L37" s="22">
        <f t="shared" ref="L37:L56" si="18">(sincome+sbenefits)*(1-sunemp)*B37/expnorm</f>
        <v>139169.85159240151</v>
      </c>
      <c r="M37" s="5">
        <f>scrimecost*Meta!O34</f>
        <v>1832.6489999999999</v>
      </c>
      <c r="N37" s="5">
        <f>L37-Grade11!L37</f>
        <v>986.499440093874</v>
      </c>
      <c r="O37" s="5">
        <f>Grade11!M37-M37</f>
        <v>37.401000000000067</v>
      </c>
      <c r="P37" s="22">
        <f t="shared" si="12"/>
        <v>218.83975446474921</v>
      </c>
      <c r="Q37" s="22"/>
      <c r="R37" s="22"/>
      <c r="S37" s="22">
        <f t="shared" si="6"/>
        <v>1057.8998538706253</v>
      </c>
      <c r="T37" s="22">
        <f t="shared" si="7"/>
        <v>1549.5197318829237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69556.369150252707</v>
      </c>
      <c r="D38" s="5">
        <f t="shared" si="15"/>
        <v>67290.201645942085</v>
      </c>
      <c r="E38" s="5">
        <f t="shared" si="1"/>
        <v>57790.201645942085</v>
      </c>
      <c r="F38" s="5">
        <f t="shared" si="2"/>
        <v>21499.271001994301</v>
      </c>
      <c r="G38" s="5">
        <f t="shared" si="3"/>
        <v>45790.93064394778</v>
      </c>
      <c r="H38" s="22">
        <f t="shared" si="16"/>
        <v>30731.117198978587</v>
      </c>
      <c r="I38" s="5">
        <f t="shared" si="17"/>
        <v>75231.340920569259</v>
      </c>
      <c r="J38" s="25">
        <f t="shared" si="5"/>
        <v>0.21695531234146093</v>
      </c>
      <c r="L38" s="22">
        <f t="shared" si="18"/>
        <v>142649.09788221159</v>
      </c>
      <c r="M38" s="5">
        <f>scrimecost*Meta!O35</f>
        <v>1832.6489999999999</v>
      </c>
      <c r="N38" s="5">
        <f>L38-Grade11!L38</f>
        <v>1011.1619260962761</v>
      </c>
      <c r="O38" s="5">
        <f>Grade11!M38-M38</f>
        <v>37.401000000000067</v>
      </c>
      <c r="P38" s="22">
        <f t="shared" si="12"/>
        <v>225.0148775175773</v>
      </c>
      <c r="Q38" s="22"/>
      <c r="R38" s="22"/>
      <c r="S38" s="22">
        <f t="shared" si="6"/>
        <v>1084.1219959080565</v>
      </c>
      <c r="T38" s="22">
        <f t="shared" si="7"/>
        <v>1608.963955971358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71295.278379009003</v>
      </c>
      <c r="D39" s="5">
        <f t="shared" si="15"/>
        <v>68956.076687090623</v>
      </c>
      <c r="E39" s="5">
        <f t="shared" si="1"/>
        <v>59456.076687090623</v>
      </c>
      <c r="F39" s="5">
        <f t="shared" si="2"/>
        <v>22209.766707044149</v>
      </c>
      <c r="G39" s="5">
        <f t="shared" si="3"/>
        <v>46746.30998004647</v>
      </c>
      <c r="H39" s="22">
        <f t="shared" si="16"/>
        <v>31499.395128953049</v>
      </c>
      <c r="I39" s="5">
        <f t="shared" si="17"/>
        <v>76922.73051358349</v>
      </c>
      <c r="J39" s="25">
        <f t="shared" si="5"/>
        <v>0.2188785366311739</v>
      </c>
      <c r="L39" s="22">
        <f t="shared" si="18"/>
        <v>146215.32532926684</v>
      </c>
      <c r="M39" s="5">
        <f>scrimecost*Meta!O36</f>
        <v>1832.6489999999999</v>
      </c>
      <c r="N39" s="5">
        <f>L39-Grade11!L39</f>
        <v>1036.4409742486314</v>
      </c>
      <c r="O39" s="5">
        <f>Grade11!M39-M39</f>
        <v>37.401000000000067</v>
      </c>
      <c r="P39" s="22">
        <f t="shared" si="12"/>
        <v>231.34437864672589</v>
      </c>
      <c r="Q39" s="22"/>
      <c r="R39" s="22"/>
      <c r="S39" s="22">
        <f t="shared" si="6"/>
        <v>1110.9996914963358</v>
      </c>
      <c r="T39" s="22">
        <f t="shared" si="7"/>
        <v>1670.6970386582636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73077.66033848426</v>
      </c>
      <c r="D40" s="5">
        <f t="shared" si="15"/>
        <v>70663.598604267914</v>
      </c>
      <c r="E40" s="5">
        <f t="shared" si="1"/>
        <v>61163.598604267914</v>
      </c>
      <c r="F40" s="5">
        <f t="shared" si="2"/>
        <v>22938.024804720269</v>
      </c>
      <c r="G40" s="5">
        <f t="shared" si="3"/>
        <v>47725.573799547645</v>
      </c>
      <c r="H40" s="22">
        <f t="shared" si="16"/>
        <v>32286.880007176882</v>
      </c>
      <c r="I40" s="5">
        <f t="shared" si="17"/>
        <v>78656.404846423102</v>
      </c>
      <c r="J40" s="25">
        <f t="shared" ref="J40:J56" si="19">(F40-(IF(A40&gt;startage,1,0)*(unempprob*300*52)))/(IF(A40&lt;startage,1,0)*((C40+H40)*(1-initialunempprob))+IF(A40&gt;=startage,1,0)*((C40+H40)*(1-unempprob)))</f>
        <v>0.22075485301138184</v>
      </c>
      <c r="L40" s="22">
        <f t="shared" si="18"/>
        <v>149870.70846249853</v>
      </c>
      <c r="M40" s="5">
        <f>scrimecost*Meta!O37</f>
        <v>1832.6489999999999</v>
      </c>
      <c r="N40" s="5">
        <f>L40-Grade11!L40</f>
        <v>1062.3519986048923</v>
      </c>
      <c r="O40" s="5">
        <f>Grade11!M40-M40</f>
        <v>37.401000000000067</v>
      </c>
      <c r="P40" s="22">
        <f t="shared" si="12"/>
        <v>237.83211730410335</v>
      </c>
      <c r="Q40" s="22"/>
      <c r="R40" s="22"/>
      <c r="S40" s="22">
        <f t="shared" ref="S40:S69" si="20">IF(A40&lt;startage,1,0)*(N40-Q40-R40)+IF(A40&gt;=startage,1,0)*completionprob*(N40*spart+O40+P40)</f>
        <v>1138.5493294744015</v>
      </c>
      <c r="T40" s="22">
        <f t="shared" ref="T40:T69" si="21">S40/sreturn^(A40-startage+1)</f>
        <v>1734.8072227607295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74904.601846946345</v>
      </c>
      <c r="D41" s="5">
        <f t="shared" si="15"/>
        <v>72413.808569374596</v>
      </c>
      <c r="E41" s="5">
        <f t="shared" si="1"/>
        <v>62913.808569374596</v>
      </c>
      <c r="F41" s="5">
        <f t="shared" si="2"/>
        <v>23684.489354838264</v>
      </c>
      <c r="G41" s="5">
        <f t="shared" si="3"/>
        <v>48729.319214536328</v>
      </c>
      <c r="H41" s="22">
        <f t="shared" si="16"/>
        <v>33094.052007356295</v>
      </c>
      <c r="I41" s="5">
        <f t="shared" si="17"/>
        <v>80433.421037583656</v>
      </c>
      <c r="J41" s="25">
        <f t="shared" si="19"/>
        <v>0.22258540557743819</v>
      </c>
      <c r="L41" s="22">
        <f t="shared" si="18"/>
        <v>153617.47617406098</v>
      </c>
      <c r="M41" s="5">
        <f>scrimecost*Meta!O38</f>
        <v>1326.2339999999999</v>
      </c>
      <c r="N41" s="5">
        <f>L41-Grade11!L41</f>
        <v>1088.9107985700248</v>
      </c>
      <c r="O41" s="5">
        <f>Grade11!M41-M41</f>
        <v>27.066000000000031</v>
      </c>
      <c r="P41" s="22">
        <f t="shared" si="12"/>
        <v>244.48204942791511</v>
      </c>
      <c r="Q41" s="22"/>
      <c r="R41" s="22"/>
      <c r="S41" s="22">
        <f t="shared" si="20"/>
        <v>1156.7007484018898</v>
      </c>
      <c r="T41" s="22">
        <f t="shared" si="21"/>
        <v>1785.8130474032257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76777.216893119999</v>
      </c>
      <c r="D42" s="5">
        <f t="shared" si="15"/>
        <v>74207.773783608951</v>
      </c>
      <c r="E42" s="5">
        <f t="shared" si="1"/>
        <v>64707.773783608951</v>
      </c>
      <c r="F42" s="5">
        <f t="shared" si="2"/>
        <v>24449.615518709215</v>
      </c>
      <c r="G42" s="5">
        <f t="shared" si="3"/>
        <v>49758.158264899736</v>
      </c>
      <c r="H42" s="22">
        <f t="shared" si="16"/>
        <v>33921.403307540204</v>
      </c>
      <c r="I42" s="5">
        <f t="shared" si="17"/>
        <v>82254.862633523255</v>
      </c>
      <c r="J42" s="25">
        <f t="shared" si="19"/>
        <v>0.22437131051993223</v>
      </c>
      <c r="L42" s="22">
        <f t="shared" si="18"/>
        <v>157457.9130784125</v>
      </c>
      <c r="M42" s="5">
        <f>scrimecost*Meta!O39</f>
        <v>1326.2339999999999</v>
      </c>
      <c r="N42" s="5">
        <f>L42-Grade11!L42</f>
        <v>1116.1335685342492</v>
      </c>
      <c r="O42" s="5">
        <f>Grade11!M42-M42</f>
        <v>27.066000000000031</v>
      </c>
      <c r="P42" s="22">
        <f t="shared" si="12"/>
        <v>251.29822985482215</v>
      </c>
      <c r="Q42" s="22"/>
      <c r="R42" s="22"/>
      <c r="S42" s="22">
        <f t="shared" si="20"/>
        <v>1185.6450868025361</v>
      </c>
      <c r="T42" s="22">
        <f t="shared" si="21"/>
        <v>1854.7496011142186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78696.647315448005</v>
      </c>
      <c r="D43" s="5">
        <f t="shared" si="15"/>
        <v>76046.58812819919</v>
      </c>
      <c r="E43" s="5">
        <f t="shared" si="1"/>
        <v>66546.58812819919</v>
      </c>
      <c r="F43" s="5">
        <f t="shared" si="2"/>
        <v>25233.869836676953</v>
      </c>
      <c r="G43" s="5">
        <f t="shared" si="3"/>
        <v>50812.718291522237</v>
      </c>
      <c r="H43" s="22">
        <f t="shared" si="16"/>
        <v>34769.438390228701</v>
      </c>
      <c r="I43" s="5">
        <f t="shared" si="17"/>
        <v>84121.840269361332</v>
      </c>
      <c r="J43" s="25">
        <f t="shared" si="19"/>
        <v>0.22611365680529236</v>
      </c>
      <c r="L43" s="22">
        <f t="shared" si="18"/>
        <v>161394.3609053728</v>
      </c>
      <c r="M43" s="5">
        <f>scrimecost*Meta!O40</f>
        <v>1326.2339999999999</v>
      </c>
      <c r="N43" s="5">
        <f>L43-Grade11!L43</f>
        <v>1144.0369077475916</v>
      </c>
      <c r="O43" s="5">
        <f>Grade11!M43-M43</f>
        <v>27.066000000000031</v>
      </c>
      <c r="P43" s="22">
        <f t="shared" si="12"/>
        <v>258.28481479240196</v>
      </c>
      <c r="Q43" s="22"/>
      <c r="R43" s="22"/>
      <c r="S43" s="22">
        <f t="shared" si="20"/>
        <v>1215.3130336632082</v>
      </c>
      <c r="T43" s="22">
        <f t="shared" si="21"/>
        <v>1926.346203016029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80664.063498334188</v>
      </c>
      <c r="D44" s="5">
        <f t="shared" si="15"/>
        <v>77931.372831404151</v>
      </c>
      <c r="E44" s="5">
        <f t="shared" si="1"/>
        <v>68431.372831404151</v>
      </c>
      <c r="F44" s="5">
        <f t="shared" si="2"/>
        <v>26037.730512593869</v>
      </c>
      <c r="G44" s="5">
        <f t="shared" si="3"/>
        <v>51893.642318810278</v>
      </c>
      <c r="H44" s="22">
        <f t="shared" si="16"/>
        <v>35638.674349984416</v>
      </c>
      <c r="I44" s="5">
        <f t="shared" si="17"/>
        <v>86035.492346095358</v>
      </c>
      <c r="J44" s="25">
        <f t="shared" si="19"/>
        <v>0.22781350683978993</v>
      </c>
      <c r="L44" s="22">
        <f t="shared" si="18"/>
        <v>165429.21992800711</v>
      </c>
      <c r="M44" s="5">
        <f>scrimecost*Meta!O41</f>
        <v>1326.2339999999999</v>
      </c>
      <c r="N44" s="5">
        <f>L44-Grade11!L44</f>
        <v>1172.6378304412647</v>
      </c>
      <c r="O44" s="5">
        <f>Grade11!M44-M44</f>
        <v>27.066000000000031</v>
      </c>
      <c r="P44" s="22">
        <f t="shared" si="12"/>
        <v>265.44606435342121</v>
      </c>
      <c r="Q44" s="22"/>
      <c r="R44" s="22"/>
      <c r="S44" s="22">
        <f t="shared" si="20"/>
        <v>1245.7226791953947</v>
      </c>
      <c r="T44" s="22">
        <f t="shared" si="21"/>
        <v>2000.7054820495161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82680.665085792542</v>
      </c>
      <c r="D45" s="5">
        <f t="shared" si="15"/>
        <v>79863.277152189243</v>
      </c>
      <c r="E45" s="5">
        <f t="shared" si="1"/>
        <v>70363.277152189243</v>
      </c>
      <c r="F45" s="5">
        <f t="shared" si="2"/>
        <v>26861.687705408713</v>
      </c>
      <c r="G45" s="5">
        <f t="shared" si="3"/>
        <v>53001.589446780534</v>
      </c>
      <c r="H45" s="22">
        <f t="shared" si="16"/>
        <v>36529.641208734029</v>
      </c>
      <c r="I45" s="5">
        <f t="shared" si="17"/>
        <v>87996.985724747734</v>
      </c>
      <c r="J45" s="25">
        <f t="shared" si="19"/>
        <v>0.22947189711734858</v>
      </c>
      <c r="L45" s="22">
        <f t="shared" si="18"/>
        <v>169564.95042620727</v>
      </c>
      <c r="M45" s="5">
        <f>scrimecost*Meta!O42</f>
        <v>1326.2339999999999</v>
      </c>
      <c r="N45" s="5">
        <f>L45-Grade11!L45</f>
        <v>1201.9537762023101</v>
      </c>
      <c r="O45" s="5">
        <f>Grade11!M45-M45</f>
        <v>27.066000000000031</v>
      </c>
      <c r="P45" s="22">
        <f t="shared" si="12"/>
        <v>272.78634515346596</v>
      </c>
      <c r="Q45" s="22"/>
      <c r="R45" s="22"/>
      <c r="S45" s="22">
        <f t="shared" si="20"/>
        <v>1276.8925658659111</v>
      </c>
      <c r="T45" s="22">
        <f t="shared" si="21"/>
        <v>2077.9340265587971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84747.681712937352</v>
      </c>
      <c r="D46" s="5">
        <f t="shared" si="15"/>
        <v>81843.479080993973</v>
      </c>
      <c r="E46" s="5">
        <f t="shared" si="1"/>
        <v>72343.479080993973</v>
      </c>
      <c r="F46" s="5">
        <f t="shared" si="2"/>
        <v>27706.243828043931</v>
      </c>
      <c r="G46" s="5">
        <f t="shared" si="3"/>
        <v>54137.235252950042</v>
      </c>
      <c r="H46" s="22">
        <f t="shared" si="16"/>
        <v>37442.882238952378</v>
      </c>
      <c r="I46" s="5">
        <f t="shared" si="17"/>
        <v>90007.516437866419</v>
      </c>
      <c r="J46" s="25">
        <f t="shared" si="19"/>
        <v>0.23108983885155218</v>
      </c>
      <c r="L46" s="22">
        <f t="shared" si="18"/>
        <v>173804.07418686245</v>
      </c>
      <c r="M46" s="5">
        <f>scrimecost*Meta!O43</f>
        <v>793.06499999999994</v>
      </c>
      <c r="N46" s="5">
        <f>L46-Grade11!L46</f>
        <v>1232.0026206073817</v>
      </c>
      <c r="O46" s="5">
        <f>Grade11!M46-M46</f>
        <v>16.185000000000059</v>
      </c>
      <c r="P46" s="22">
        <f t="shared" si="12"/>
        <v>280.31013297351183</v>
      </c>
      <c r="Q46" s="22"/>
      <c r="R46" s="22"/>
      <c r="S46" s="22">
        <f t="shared" si="20"/>
        <v>1298.2218437031904</v>
      </c>
      <c r="T46" s="22">
        <f t="shared" si="21"/>
        <v>2140.6315095612904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86866.373755760767</v>
      </c>
      <c r="D47" s="5">
        <f t="shared" si="15"/>
        <v>83873.186058018808</v>
      </c>
      <c r="E47" s="5">
        <f t="shared" si="1"/>
        <v>74373.186058018808</v>
      </c>
      <c r="F47" s="5">
        <f t="shared" si="2"/>
        <v>28571.91385374502</v>
      </c>
      <c r="G47" s="5">
        <f t="shared" si="3"/>
        <v>55301.272204273788</v>
      </c>
      <c r="H47" s="22">
        <f t="shared" si="16"/>
        <v>38378.954294926181</v>
      </c>
      <c r="I47" s="5">
        <f t="shared" si="17"/>
        <v>92068.310418813067</v>
      </c>
      <c r="J47" s="25">
        <f t="shared" si="19"/>
        <v>0.23266831859223852</v>
      </c>
      <c r="L47" s="22">
        <f t="shared" si="18"/>
        <v>178149.17604153397</v>
      </c>
      <c r="M47" s="5">
        <f>scrimecost*Meta!O44</f>
        <v>793.06499999999994</v>
      </c>
      <c r="N47" s="5">
        <f>L47-Grade11!L47</f>
        <v>1262.8026861225371</v>
      </c>
      <c r="O47" s="5">
        <f>Grade11!M47-M47</f>
        <v>16.185000000000059</v>
      </c>
      <c r="P47" s="22">
        <f t="shared" si="12"/>
        <v>288.02201548905873</v>
      </c>
      <c r="Q47" s="22"/>
      <c r="R47" s="22"/>
      <c r="S47" s="22">
        <f t="shared" si="20"/>
        <v>1330.9697058863665</v>
      </c>
      <c r="T47" s="22">
        <f t="shared" si="21"/>
        <v>2223.7029773435088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89038.0330996548</v>
      </c>
      <c r="D48" s="5">
        <f t="shared" si="15"/>
        <v>85953.635709469294</v>
      </c>
      <c r="E48" s="5">
        <f t="shared" si="1"/>
        <v>76453.635709469294</v>
      </c>
      <c r="F48" s="5">
        <f t="shared" si="2"/>
        <v>29459.225630088655</v>
      </c>
      <c r="G48" s="5">
        <f t="shared" si="3"/>
        <v>56494.410079380643</v>
      </c>
      <c r="H48" s="22">
        <f t="shared" si="16"/>
        <v>39338.428152299341</v>
      </c>
      <c r="I48" s="5">
        <f t="shared" si="17"/>
        <v>94180.624249283399</v>
      </c>
      <c r="J48" s="25">
        <f t="shared" si="19"/>
        <v>0.23420829882705457</v>
      </c>
      <c r="L48" s="22">
        <f t="shared" si="18"/>
        <v>182602.90544257234</v>
      </c>
      <c r="M48" s="5">
        <f>scrimecost*Meta!O45</f>
        <v>793.06499999999994</v>
      </c>
      <c r="N48" s="5">
        <f>L48-Grade11!L48</f>
        <v>1294.3727532756166</v>
      </c>
      <c r="O48" s="5">
        <f>Grade11!M48-M48</f>
        <v>16.185000000000059</v>
      </c>
      <c r="P48" s="22">
        <f t="shared" si="12"/>
        <v>295.92669506749451</v>
      </c>
      <c r="Q48" s="22"/>
      <c r="R48" s="22"/>
      <c r="S48" s="22">
        <f t="shared" si="20"/>
        <v>1364.5362646241592</v>
      </c>
      <c r="T48" s="22">
        <f t="shared" si="21"/>
        <v>2309.9857160603492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91263.983927146153</v>
      </c>
      <c r="D49" s="5">
        <f t="shared" si="15"/>
        <v>88086.096602206002</v>
      </c>
      <c r="E49" s="5">
        <f t="shared" si="1"/>
        <v>78586.096602206002</v>
      </c>
      <c r="F49" s="5">
        <f t="shared" si="2"/>
        <v>30368.72020084086</v>
      </c>
      <c r="G49" s="5">
        <f t="shared" si="3"/>
        <v>57717.376401365138</v>
      </c>
      <c r="H49" s="22">
        <f t="shared" si="16"/>
        <v>40321.888856106816</v>
      </c>
      <c r="I49" s="5">
        <f t="shared" si="17"/>
        <v>96345.745925515468</v>
      </c>
      <c r="J49" s="25">
        <f t="shared" si="19"/>
        <v>0.23571071856833847</v>
      </c>
      <c r="L49" s="22">
        <f t="shared" si="18"/>
        <v>187167.9780786366</v>
      </c>
      <c r="M49" s="5">
        <f>scrimecost*Meta!O46</f>
        <v>793.06499999999994</v>
      </c>
      <c r="N49" s="5">
        <f>L49-Grade11!L49</f>
        <v>1326.7320721074648</v>
      </c>
      <c r="O49" s="5">
        <f>Grade11!M49-M49</f>
        <v>16.185000000000059</v>
      </c>
      <c r="P49" s="22">
        <f t="shared" si="12"/>
        <v>304.02899163539104</v>
      </c>
      <c r="Q49" s="22"/>
      <c r="R49" s="22"/>
      <c r="S49" s="22">
        <f t="shared" si="20"/>
        <v>1398.9419873303489</v>
      </c>
      <c r="T49" s="22">
        <f t="shared" si="21"/>
        <v>2399.6036985358201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93545.583525324793</v>
      </c>
      <c r="D50" s="5">
        <f t="shared" si="15"/>
        <v>90271.869017261139</v>
      </c>
      <c r="E50" s="5">
        <f t="shared" si="1"/>
        <v>80771.869017261139</v>
      </c>
      <c r="F50" s="5">
        <f t="shared" si="2"/>
        <v>31300.952135861873</v>
      </c>
      <c r="G50" s="5">
        <f t="shared" si="3"/>
        <v>58970.916881399266</v>
      </c>
      <c r="H50" s="22">
        <f t="shared" si="16"/>
        <v>41329.936077509483</v>
      </c>
      <c r="I50" s="5">
        <f t="shared" si="17"/>
        <v>98564.995643653354</v>
      </c>
      <c r="J50" s="25">
        <f t="shared" si="19"/>
        <v>0.23717649392568857</v>
      </c>
      <c r="L50" s="22">
        <f t="shared" si="18"/>
        <v>191847.17753060252</v>
      </c>
      <c r="M50" s="5">
        <f>scrimecost*Meta!O47</f>
        <v>793.06499999999994</v>
      </c>
      <c r="N50" s="5">
        <f>L50-Grade11!L50</f>
        <v>1359.9003739102045</v>
      </c>
      <c r="O50" s="5">
        <f>Grade11!M50-M50</f>
        <v>16.185000000000059</v>
      </c>
      <c r="P50" s="22">
        <f t="shared" si="12"/>
        <v>312.33384561748494</v>
      </c>
      <c r="Q50" s="22"/>
      <c r="R50" s="22"/>
      <c r="S50" s="22">
        <f t="shared" si="20"/>
        <v>1434.2078531042712</v>
      </c>
      <c r="T50" s="22">
        <f t="shared" si="21"/>
        <v>2492.6856814577054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95884.22311345792</v>
      </c>
      <c r="D51" s="5">
        <f t="shared" si="15"/>
        <v>92512.285742692678</v>
      </c>
      <c r="E51" s="5">
        <f t="shared" si="1"/>
        <v>83012.285742692678</v>
      </c>
      <c r="F51" s="5">
        <f t="shared" si="2"/>
        <v>32256.489869258428</v>
      </c>
      <c r="G51" s="5">
        <f t="shared" si="3"/>
        <v>60255.795873434254</v>
      </c>
      <c r="H51" s="22">
        <f t="shared" si="16"/>
        <v>42363.184479447227</v>
      </c>
      <c r="I51" s="5">
        <f t="shared" si="17"/>
        <v>100839.7266047447</v>
      </c>
      <c r="J51" s="25">
        <f t="shared" si="19"/>
        <v>0.23860651866456678</v>
      </c>
      <c r="L51" s="22">
        <f t="shared" si="18"/>
        <v>196643.35696886756</v>
      </c>
      <c r="M51" s="5">
        <f>scrimecost*Meta!O48</f>
        <v>435.70800000000003</v>
      </c>
      <c r="N51" s="5">
        <f>L51-Grade11!L51</f>
        <v>1393.897883257916</v>
      </c>
      <c r="O51" s="5">
        <f>Grade11!M51-M51</f>
        <v>8.8919999999999959</v>
      </c>
      <c r="P51" s="22">
        <f t="shared" si="12"/>
        <v>320.84632094913127</v>
      </c>
      <c r="Q51" s="22"/>
      <c r="R51" s="22"/>
      <c r="S51" s="22">
        <f t="shared" si="20"/>
        <v>1463.2373975224623</v>
      </c>
      <c r="T51" s="22">
        <f t="shared" si="21"/>
        <v>2576.8303114094324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98281.328691294373</v>
      </c>
      <c r="D52" s="5">
        <f t="shared" si="15"/>
        <v>94808.712886260008</v>
      </c>
      <c r="E52" s="5">
        <f t="shared" si="1"/>
        <v>85308.712886260008</v>
      </c>
      <c r="F52" s="5">
        <f t="shared" si="2"/>
        <v>33287.177432577693</v>
      </c>
      <c r="G52" s="5">
        <f t="shared" si="3"/>
        <v>61521.535453682314</v>
      </c>
      <c r="H52" s="22">
        <f t="shared" si="16"/>
        <v>43422.264091433404</v>
      </c>
      <c r="I52" s="5">
        <f t="shared" si="17"/>
        <v>103120.06445327551</v>
      </c>
      <c r="J52" s="25">
        <f t="shared" si="19"/>
        <v>0.24037927517890459</v>
      </c>
      <c r="L52" s="22">
        <f t="shared" si="18"/>
        <v>201559.44089308928</v>
      </c>
      <c r="M52" s="5">
        <f>scrimecost*Meta!O49</f>
        <v>435.70800000000003</v>
      </c>
      <c r="N52" s="5">
        <f>L52-Grade11!L52</f>
        <v>1428.7453303394141</v>
      </c>
      <c r="O52" s="5">
        <f>Grade11!M52-M52</f>
        <v>8.8919999999999959</v>
      </c>
      <c r="P52" s="22">
        <f t="shared" si="12"/>
        <v>330.02827384407664</v>
      </c>
      <c r="Q52" s="22"/>
      <c r="R52" s="22"/>
      <c r="S52" s="22">
        <f t="shared" si="20"/>
        <v>1500.7343034548728</v>
      </c>
      <c r="T52" s="22">
        <f t="shared" si="21"/>
        <v>2677.8758774155835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100738.36190857671</v>
      </c>
      <c r="D53" s="5">
        <f t="shared" si="15"/>
        <v>97162.550708416486</v>
      </c>
      <c r="E53" s="5">
        <f t="shared" si="1"/>
        <v>87662.550708416486</v>
      </c>
      <c r="F53" s="5">
        <f t="shared" si="2"/>
        <v>34361.704398392125</v>
      </c>
      <c r="G53" s="5">
        <f t="shared" si="3"/>
        <v>62800.846310024361</v>
      </c>
      <c r="H53" s="22">
        <f t="shared" si="16"/>
        <v>44507.820693719223</v>
      </c>
      <c r="I53" s="5">
        <f t="shared" si="17"/>
        <v>105439.33853460738</v>
      </c>
      <c r="J53" s="25">
        <f t="shared" si="19"/>
        <v>0.24223867337971597</v>
      </c>
      <c r="L53" s="22">
        <f t="shared" si="18"/>
        <v>206598.42691541646</v>
      </c>
      <c r="M53" s="5">
        <f>scrimecost*Meta!O50</f>
        <v>435.70800000000003</v>
      </c>
      <c r="N53" s="5">
        <f>L53-Grade11!L53</f>
        <v>1464.4639635978383</v>
      </c>
      <c r="O53" s="5">
        <f>Grade11!M53-M53</f>
        <v>8.8919999999999959</v>
      </c>
      <c r="P53" s="22">
        <f t="shared" si="12"/>
        <v>339.60077314996045</v>
      </c>
      <c r="Q53" s="22"/>
      <c r="R53" s="22"/>
      <c r="S53" s="22">
        <f t="shared" si="20"/>
        <v>1539.3257656819419</v>
      </c>
      <c r="T53" s="22">
        <f t="shared" si="21"/>
        <v>2783.1254168902369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103256.82095629114</v>
      </c>
      <c r="D54" s="5">
        <f t="shared" si="15"/>
        <v>99575.234476126905</v>
      </c>
      <c r="E54" s="5">
        <f t="shared" si="1"/>
        <v>90075.234476126905</v>
      </c>
      <c r="F54" s="5">
        <f t="shared" si="2"/>
        <v>35463.094538351936</v>
      </c>
      <c r="G54" s="5">
        <f t="shared" si="3"/>
        <v>64112.139937774969</v>
      </c>
      <c r="H54" s="22">
        <f t="shared" si="16"/>
        <v>45620.516211062211</v>
      </c>
      <c r="I54" s="5">
        <f t="shared" si="17"/>
        <v>107816.59446797257</v>
      </c>
      <c r="J54" s="25">
        <f t="shared" si="19"/>
        <v>0.24405272040489784</v>
      </c>
      <c r="L54" s="22">
        <f t="shared" si="18"/>
        <v>211763.38758830188</v>
      </c>
      <c r="M54" s="5">
        <f>scrimecost*Meta!O51</f>
        <v>435.70800000000003</v>
      </c>
      <c r="N54" s="5">
        <f>L54-Grade11!L54</f>
        <v>1501.0755626878235</v>
      </c>
      <c r="O54" s="5">
        <f>Grade11!M54-M54</f>
        <v>8.8919999999999959</v>
      </c>
      <c r="P54" s="22">
        <f t="shared" si="12"/>
        <v>349.41258493849142</v>
      </c>
      <c r="Q54" s="22"/>
      <c r="R54" s="22"/>
      <c r="S54" s="22">
        <f t="shared" si="20"/>
        <v>1578.8820144647696</v>
      </c>
      <c r="T54" s="22">
        <f t="shared" si="21"/>
        <v>2892.4610646366727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105838.24148019838</v>
      </c>
      <c r="D55" s="5">
        <f t="shared" si="15"/>
        <v>102048.23533803005</v>
      </c>
      <c r="E55" s="5">
        <f t="shared" si="1"/>
        <v>92548.235338030048</v>
      </c>
      <c r="F55" s="5">
        <f t="shared" si="2"/>
        <v>36592.019431810717</v>
      </c>
      <c r="G55" s="5">
        <f t="shared" si="3"/>
        <v>65456.215906219331</v>
      </c>
      <c r="H55" s="22">
        <f t="shared" si="16"/>
        <v>46761.029116338759</v>
      </c>
      <c r="I55" s="5">
        <f t="shared" si="17"/>
        <v>110253.28179967185</v>
      </c>
      <c r="J55" s="25">
        <f t="shared" si="19"/>
        <v>0.24582252238068492</v>
      </c>
      <c r="L55" s="22">
        <f t="shared" si="18"/>
        <v>217057.4722780094</v>
      </c>
      <c r="M55" s="5">
        <f>scrimecost*Meta!O52</f>
        <v>435.70800000000003</v>
      </c>
      <c r="N55" s="5">
        <f>L55-Grade11!L55</f>
        <v>1538.6024517549959</v>
      </c>
      <c r="O55" s="5">
        <f>Grade11!M55-M55</f>
        <v>8.8919999999999959</v>
      </c>
      <c r="P55" s="22">
        <f t="shared" si="12"/>
        <v>359.46969202173545</v>
      </c>
      <c r="Q55" s="22"/>
      <c r="R55" s="22"/>
      <c r="S55" s="22">
        <f t="shared" si="20"/>
        <v>1619.4271694671165</v>
      </c>
      <c r="T55" s="22">
        <f t="shared" si="21"/>
        <v>3006.0407984821995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108484.19751720337</v>
      </c>
      <c r="D56" s="5">
        <f t="shared" si="15"/>
        <v>104583.06122148082</v>
      </c>
      <c r="E56" s="5">
        <f t="shared" si="1"/>
        <v>95083.061221480821</v>
      </c>
      <c r="F56" s="5">
        <f t="shared" si="2"/>
        <v>37749.167447605992</v>
      </c>
      <c r="G56" s="5">
        <f t="shared" si="3"/>
        <v>66833.893773874821</v>
      </c>
      <c r="H56" s="22">
        <f t="shared" si="16"/>
        <v>47930.054844247235</v>
      </c>
      <c r="I56" s="5">
        <f t="shared" si="17"/>
        <v>112750.88631466367</v>
      </c>
      <c r="J56" s="25">
        <f t="shared" si="19"/>
        <v>0.24754915845462355</v>
      </c>
      <c r="L56" s="22">
        <f t="shared" si="18"/>
        <v>222483.90908495965</v>
      </c>
      <c r="M56" s="5">
        <f>scrimecost*Meta!O53</f>
        <v>137.59199999999998</v>
      </c>
      <c r="N56" s="5">
        <f>L56-Grade11!L56</f>
        <v>1577.0675130488817</v>
      </c>
      <c r="O56" s="5">
        <f>Grade11!M56-M56</f>
        <v>2.8079999999999927</v>
      </c>
      <c r="P56" s="22">
        <f t="shared" si="12"/>
        <v>369.77822678206076</v>
      </c>
      <c r="Q56" s="22"/>
      <c r="R56" s="22"/>
      <c r="S56" s="22">
        <f t="shared" si="20"/>
        <v>1655.0479693445507</v>
      </c>
      <c r="T56" s="22">
        <f t="shared" si="21"/>
        <v>3112.8603694872231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137.59199999999998</v>
      </c>
      <c r="N57" s="5">
        <f>L57-Grade11!L57</f>
        <v>0</v>
      </c>
      <c r="O57" s="5">
        <f>Grade11!M57-M57</f>
        <v>2.8079999999999927</v>
      </c>
      <c r="Q57" s="22"/>
      <c r="R57" s="22"/>
      <c r="S57" s="22">
        <f t="shared" si="20"/>
        <v>2.7406079999999928</v>
      </c>
      <c r="T57" s="22">
        <f t="shared" si="21"/>
        <v>5.2228984410947161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137.59199999999998</v>
      </c>
      <c r="N58" s="5">
        <f>L58-Grade11!L58</f>
        <v>0</v>
      </c>
      <c r="O58" s="5">
        <f>Grade11!M58-M58</f>
        <v>2.8079999999999927</v>
      </c>
      <c r="Q58" s="22"/>
      <c r="R58" s="22"/>
      <c r="S58" s="22">
        <f t="shared" si="20"/>
        <v>2.7406079999999928</v>
      </c>
      <c r="T58" s="22">
        <f t="shared" si="21"/>
        <v>5.2920895733207951</v>
      </c>
    </row>
    <row r="59" spans="1:20" x14ac:dyDescent="0.2">
      <c r="A59" s="5">
        <v>68</v>
      </c>
      <c r="H59" s="21"/>
      <c r="I59" s="5"/>
      <c r="M59" s="5">
        <f>scrimecost*Meta!O56</f>
        <v>137.59199999999998</v>
      </c>
      <c r="N59" s="5">
        <f>L59-Grade11!L59</f>
        <v>0</v>
      </c>
      <c r="O59" s="5">
        <f>Grade11!M59-M59</f>
        <v>2.8079999999999927</v>
      </c>
      <c r="Q59" s="22"/>
      <c r="R59" s="22"/>
      <c r="S59" s="22">
        <f t="shared" si="20"/>
        <v>2.7406079999999928</v>
      </c>
      <c r="T59" s="22">
        <f t="shared" si="21"/>
        <v>5.3621973254721347</v>
      </c>
    </row>
    <row r="60" spans="1:20" x14ac:dyDescent="0.2">
      <c r="A60" s="5">
        <v>69</v>
      </c>
      <c r="H60" s="21"/>
      <c r="I60" s="5"/>
      <c r="M60" s="5">
        <f>scrimecost*Meta!O57</f>
        <v>137.59199999999998</v>
      </c>
      <c r="N60" s="5">
        <f>L60-Grade11!L60</f>
        <v>0</v>
      </c>
      <c r="O60" s="5">
        <f>Grade11!M60-M60</f>
        <v>2.8079999999999927</v>
      </c>
      <c r="Q60" s="22"/>
      <c r="R60" s="22"/>
      <c r="S60" s="22">
        <f t="shared" si="20"/>
        <v>2.7406079999999928</v>
      </c>
      <c r="T60" s="22">
        <f t="shared" si="21"/>
        <v>5.4332338406089891</v>
      </c>
    </row>
    <row r="61" spans="1:20" x14ac:dyDescent="0.2">
      <c r="A61" s="5">
        <v>70</v>
      </c>
      <c r="H61" s="21"/>
      <c r="I61" s="5"/>
      <c r="M61" s="5">
        <f>scrimecost*Meta!O58</f>
        <v>137.59199999999998</v>
      </c>
      <c r="N61" s="5">
        <f>L61-Grade11!L61</f>
        <v>0</v>
      </c>
      <c r="O61" s="5">
        <f>Grade11!M61-M61</f>
        <v>2.8079999999999927</v>
      </c>
      <c r="Q61" s="22"/>
      <c r="R61" s="22"/>
      <c r="S61" s="22">
        <f t="shared" si="20"/>
        <v>2.7406079999999928</v>
      </c>
      <c r="T61" s="22">
        <f t="shared" si="21"/>
        <v>5.5052114226586184</v>
      </c>
    </row>
    <row r="62" spans="1:20" x14ac:dyDescent="0.2">
      <c r="A62" s="5">
        <v>71</v>
      </c>
      <c r="H62" s="21"/>
      <c r="I62" s="5"/>
      <c r="M62" s="5">
        <f>scrimecost*Meta!O59</f>
        <v>137.59199999999998</v>
      </c>
      <c r="N62" s="5">
        <f>L62-Grade11!L62</f>
        <v>0</v>
      </c>
      <c r="O62" s="5">
        <f>Grade11!M62-M62</f>
        <v>2.8079999999999927</v>
      </c>
      <c r="Q62" s="22"/>
      <c r="R62" s="22"/>
      <c r="S62" s="22">
        <f t="shared" si="20"/>
        <v>2.7406079999999928</v>
      </c>
      <c r="T62" s="22">
        <f t="shared" si="21"/>
        <v>5.5781425385464196</v>
      </c>
    </row>
    <row r="63" spans="1:20" x14ac:dyDescent="0.2">
      <c r="A63" s="5">
        <v>72</v>
      </c>
      <c r="H63" s="21"/>
      <c r="M63" s="5">
        <f>scrimecost*Meta!O60</f>
        <v>137.59199999999998</v>
      </c>
      <c r="N63" s="5">
        <f>L63-Grade11!L63</f>
        <v>0</v>
      </c>
      <c r="O63" s="5">
        <f>Grade11!M63-M63</f>
        <v>2.8079999999999927</v>
      </c>
      <c r="Q63" s="22"/>
      <c r="R63" s="22"/>
      <c r="S63" s="22">
        <f t="shared" si="20"/>
        <v>2.7406079999999928</v>
      </c>
      <c r="T63" s="22">
        <f t="shared" si="21"/>
        <v>5.6520398203552507</v>
      </c>
    </row>
    <row r="64" spans="1:20" x14ac:dyDescent="0.2">
      <c r="A64" s="5">
        <v>73</v>
      </c>
      <c r="H64" s="21"/>
      <c r="M64" s="5">
        <f>scrimecost*Meta!O61</f>
        <v>137.59199999999998</v>
      </c>
      <c r="N64" s="5">
        <f>L64-Grade11!L64</f>
        <v>0</v>
      </c>
      <c r="O64" s="5">
        <f>Grade11!M64-M64</f>
        <v>2.8079999999999927</v>
      </c>
      <c r="Q64" s="22"/>
      <c r="R64" s="22"/>
      <c r="S64" s="22">
        <f t="shared" si="20"/>
        <v>2.7406079999999928</v>
      </c>
      <c r="T64" s="22">
        <f t="shared" si="21"/>
        <v>5.7269160675133879</v>
      </c>
    </row>
    <row r="65" spans="1:20" x14ac:dyDescent="0.2">
      <c r="A65" s="5">
        <v>74</v>
      </c>
      <c r="H65" s="21"/>
      <c r="M65" s="5">
        <f>scrimecost*Meta!O62</f>
        <v>137.59199999999998</v>
      </c>
      <c r="N65" s="5">
        <f>L65-Grade11!L65</f>
        <v>0</v>
      </c>
      <c r="O65" s="5">
        <f>Grade11!M65-M65</f>
        <v>2.8079999999999927</v>
      </c>
      <c r="Q65" s="22"/>
      <c r="R65" s="22"/>
      <c r="S65" s="22">
        <f t="shared" si="20"/>
        <v>2.7406079999999928</v>
      </c>
      <c r="T65" s="22">
        <f t="shared" si="21"/>
        <v>5.8027842490114612</v>
      </c>
    </row>
    <row r="66" spans="1:20" x14ac:dyDescent="0.2">
      <c r="A66" s="5">
        <v>75</v>
      </c>
      <c r="H66" s="21"/>
      <c r="M66" s="5">
        <f>scrimecost*Meta!O63</f>
        <v>137.59199999999998</v>
      </c>
      <c r="N66" s="5">
        <f>L66-Grade11!L66</f>
        <v>0</v>
      </c>
      <c r="O66" s="5">
        <f>Grade11!M66-M66</f>
        <v>2.8079999999999927</v>
      </c>
      <c r="Q66" s="22"/>
      <c r="R66" s="22"/>
      <c r="S66" s="22">
        <f t="shared" si="20"/>
        <v>2.7406079999999928</v>
      </c>
      <c r="T66" s="22">
        <f t="shared" si="21"/>
        <v>5.8796575056487486</v>
      </c>
    </row>
    <row r="67" spans="1:20" x14ac:dyDescent="0.2">
      <c r="A67" s="5">
        <v>76</v>
      </c>
      <c r="H67" s="21"/>
      <c r="M67" s="5">
        <f>scrimecost*Meta!O64</f>
        <v>137.59199999999998</v>
      </c>
      <c r="N67" s="5">
        <f>L67-Grade11!L67</f>
        <v>0</v>
      </c>
      <c r="O67" s="5">
        <f>Grade11!M67-M67</f>
        <v>2.8079999999999927</v>
      </c>
      <c r="Q67" s="22"/>
      <c r="R67" s="22"/>
      <c r="S67" s="22">
        <f t="shared" si="20"/>
        <v>2.7406079999999928</v>
      </c>
      <c r="T67" s="22">
        <f t="shared" si="21"/>
        <v>5.9575491523092428</v>
      </c>
    </row>
    <row r="68" spans="1:20" x14ac:dyDescent="0.2">
      <c r="A68" s="5">
        <v>77</v>
      </c>
      <c r="H68" s="21"/>
      <c r="M68" s="5">
        <f>scrimecost*Meta!O65</f>
        <v>137.59199999999998</v>
      </c>
      <c r="N68" s="5">
        <f>L68-Grade11!L68</f>
        <v>0</v>
      </c>
      <c r="O68" s="5">
        <f>Grade11!M68-M68</f>
        <v>2.8079999999999927</v>
      </c>
      <c r="Q68" s="22"/>
      <c r="R68" s="22"/>
      <c r="S68" s="22">
        <f t="shared" si="20"/>
        <v>2.7406079999999928</v>
      </c>
      <c r="T68" s="22">
        <f t="shared" si="21"/>
        <v>6.0364726802678668</v>
      </c>
    </row>
    <row r="69" spans="1:20" x14ac:dyDescent="0.2">
      <c r="A69" s="5">
        <v>78</v>
      </c>
      <c r="H69" s="21"/>
      <c r="M69" s="5">
        <f>scrimecost*Meta!O66</f>
        <v>137.59199999999998</v>
      </c>
      <c r="N69" s="5">
        <f>L69-Grade11!L69</f>
        <v>0</v>
      </c>
      <c r="O69" s="5">
        <f>Grade11!M69-M69</f>
        <v>2.8079999999999927</v>
      </c>
      <c r="Q69" s="22"/>
      <c r="R69" s="22"/>
      <c r="S69" s="22">
        <f t="shared" si="20"/>
        <v>2.7406079999999928</v>
      </c>
      <c r="T69" s="22">
        <f t="shared" si="21"/>
        <v>6.1164417595272331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-4.7747583664659032E-11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66832</v>
      </c>
      <c r="D2" s="7">
        <f>Meta!C7</f>
        <v>29372</v>
      </c>
      <c r="E2" s="1">
        <f>Meta!D7</f>
        <v>4.1000000000000002E-2</v>
      </c>
      <c r="F2" s="1">
        <f>Meta!F7</f>
        <v>0.79500000000000004</v>
      </c>
      <c r="G2" s="1">
        <f>Meta!I7</f>
        <v>1.8652741552202943</v>
      </c>
      <c r="H2" s="1">
        <f>Meta!E7</f>
        <v>0.876</v>
      </c>
      <c r="I2" s="13"/>
      <c r="J2" s="1">
        <f>Meta!X6</f>
        <v>0.83899999999999997</v>
      </c>
      <c r="K2" s="1">
        <f>Meta!D6</f>
        <v>4.2000000000000003E-2</v>
      </c>
      <c r="L2" s="28"/>
      <c r="N2" s="22">
        <f>Meta!T7</f>
        <v>97878</v>
      </c>
      <c r="O2" s="22">
        <f>Meta!U7</f>
        <v>40751</v>
      </c>
      <c r="P2" s="1">
        <f>Meta!V7</f>
        <v>0.03</v>
      </c>
      <c r="Q2" s="1">
        <f>Meta!X7</f>
        <v>0.84299999999999997</v>
      </c>
      <c r="R2" s="22">
        <f>Meta!W7</f>
        <v>1896</v>
      </c>
      <c r="T2" s="12">
        <f>IRR(S5:S69)+1</f>
        <v>0.98674695653648781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3398.950245513357</v>
      </c>
      <c r="D9" s="5">
        <f t="shared" ref="D9:D36" si="0">IF(A9&lt;startage,1,0)*(C9*(1-initialunempprob))+IF(A9=startage,1,0)*(C9*(1-unempprob))+IF(A9&gt;startage,1,0)*(C9*(1-unempprob)+unempprob*300*52)</f>
        <v>3256.1943352017961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249.09886664293739</v>
      </c>
      <c r="G9" s="5">
        <f t="shared" ref="G9:G56" si="3">D9-F9</f>
        <v>3007.0954685588586</v>
      </c>
      <c r="H9" s="22">
        <f>0.1*Grade12!H9</f>
        <v>1501.7106215353469</v>
      </c>
      <c r="I9" s="5">
        <f t="shared" ref="I9:I36" si="4">G9+IF(A9&lt;startage,1,0)*(H9*(1-initialunempprob))+IF(A9&gt;=startage,1,0)*(H9*(1-unempprob))</f>
        <v>4445.7342439897211</v>
      </c>
      <c r="J9" s="25">
        <f t="shared" ref="J9:J56" si="5">(F9-(IF(A9&gt;startage,1,0)*(unempprob*300*52)))/(IF(A9&lt;startage,1,0)*((C9+H9)*(1-initialunempprob))+IF(A9&gt;=startage,1,0)*((C9+H9)*(1-unempprob)))</f>
        <v>5.3058087640812802E-2</v>
      </c>
      <c r="L9" s="22">
        <f>0.1*Grade12!L9</f>
        <v>6970.708681208389</v>
      </c>
      <c r="M9" s="5">
        <f>scrimecost*Meta!O6</f>
        <v>6084.2640000000001</v>
      </c>
      <c r="N9" s="5">
        <f>L9-Grade12!L9</f>
        <v>-62736.378130875499</v>
      </c>
      <c r="O9" s="5"/>
      <c r="P9" s="22"/>
      <c r="Q9" s="22">
        <f>0.05*feel*Grade12!G9</f>
        <v>346.22656386617734</v>
      </c>
      <c r="R9" s="22">
        <f>coltuition</f>
        <v>8279</v>
      </c>
      <c r="S9" s="22">
        <f t="shared" ref="S9:S40" si="6">IF(A9&lt;startage,1,0)*(N9-Q9-R9)+IF(A9&gt;=startage,1,0)*completionprob*(N9*spart+O9+P9)</f>
        <v>-71361.604694741676</v>
      </c>
      <c r="T9" s="22">
        <f t="shared" ref="T9:T40" si="7">S9/sreturn^(A9-startage+1)</f>
        <v>-71361.604694741676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35829.585593602431</v>
      </c>
      <c r="D10" s="5">
        <f t="shared" si="0"/>
        <v>34360.57258426473</v>
      </c>
      <c r="E10" s="5">
        <f t="shared" si="1"/>
        <v>24860.57258426473</v>
      </c>
      <c r="F10" s="5">
        <f t="shared" si="2"/>
        <v>8418.7269487624344</v>
      </c>
      <c r="G10" s="5">
        <f t="shared" si="3"/>
        <v>25941.845635502294</v>
      </c>
      <c r="H10" s="22">
        <f t="shared" ref="H10:H36" si="10">benefits*B10/expnorm</f>
        <v>15746.746888545766</v>
      </c>
      <c r="I10" s="5">
        <f t="shared" si="4"/>
        <v>41042.975901617683</v>
      </c>
      <c r="J10" s="25">
        <f t="shared" si="5"/>
        <v>0.17020697759292239</v>
      </c>
      <c r="L10" s="22">
        <f t="shared" ref="L10:L36" si="11">(sincome+sbenefits)*(1-sunemp)*B10/expnorm</f>
        <v>72091.348943886856</v>
      </c>
      <c r="M10" s="5">
        <f>scrimecost*Meta!O7</f>
        <v>6455.8799999999992</v>
      </c>
      <c r="N10" s="5">
        <f>L10-Grade12!L10</f>
        <v>641.58496150089195</v>
      </c>
      <c r="O10" s="5">
        <f>Grade12!M10-M10</f>
        <v>51.075000000000728</v>
      </c>
      <c r="P10" s="22">
        <f t="shared" ref="P10:P56" si="12">(spart-initialspart)*(L10*J10+nptrans)</f>
        <v>75.297802457342868</v>
      </c>
      <c r="Q10" s="22"/>
      <c r="R10" s="22"/>
      <c r="S10" s="22">
        <f t="shared" si="6"/>
        <v>584.4925383022736</v>
      </c>
      <c r="T10" s="22">
        <f t="shared" si="7"/>
        <v>592.34288429311243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36725.325233442483</v>
      </c>
      <c r="D11" s="5">
        <f t="shared" si="0"/>
        <v>35859.18689887134</v>
      </c>
      <c r="E11" s="5">
        <f t="shared" si="1"/>
        <v>26359.18689887134</v>
      </c>
      <c r="F11" s="5">
        <f t="shared" si="2"/>
        <v>8908.0245224814917</v>
      </c>
      <c r="G11" s="5">
        <f t="shared" si="3"/>
        <v>26951.162376389846</v>
      </c>
      <c r="H11" s="22">
        <f t="shared" si="10"/>
        <v>16140.415560759408</v>
      </c>
      <c r="I11" s="5">
        <f t="shared" si="4"/>
        <v>42429.82089915812</v>
      </c>
      <c r="J11" s="25">
        <f t="shared" si="5"/>
        <v>0.16309094040071584</v>
      </c>
      <c r="L11" s="22">
        <f t="shared" si="11"/>
        <v>73893.632667484009</v>
      </c>
      <c r="M11" s="5">
        <f>scrimecost*Meta!O8</f>
        <v>6196.1279999999997</v>
      </c>
      <c r="N11" s="5">
        <f>L11-Grade12!L11</f>
        <v>657.62458553838951</v>
      </c>
      <c r="O11" s="5">
        <f>Grade12!M11-M11</f>
        <v>49.019999999999527</v>
      </c>
      <c r="P11" s="22">
        <f t="shared" si="12"/>
        <v>74.42152816546016</v>
      </c>
      <c r="Q11" s="22"/>
      <c r="R11" s="22"/>
      <c r="S11" s="22">
        <f t="shared" si="6"/>
        <v>593.76949110630608</v>
      </c>
      <c r="T11" s="22">
        <f t="shared" si="7"/>
        <v>609.82649329501442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37643.458364278551</v>
      </c>
      <c r="D12" s="5">
        <f t="shared" si="0"/>
        <v>36739.67657134313</v>
      </c>
      <c r="E12" s="5">
        <f t="shared" si="1"/>
        <v>27239.67657134313</v>
      </c>
      <c r="F12" s="5">
        <f t="shared" si="2"/>
        <v>9195.504400543532</v>
      </c>
      <c r="G12" s="5">
        <f t="shared" si="3"/>
        <v>27544.172170799597</v>
      </c>
      <c r="H12" s="22">
        <f t="shared" si="10"/>
        <v>16543.925949778393</v>
      </c>
      <c r="I12" s="5">
        <f t="shared" si="4"/>
        <v>43409.797156637076</v>
      </c>
      <c r="J12" s="25">
        <f t="shared" si="5"/>
        <v>0.1646452206775082</v>
      </c>
      <c r="L12" s="22">
        <f t="shared" si="11"/>
        <v>75740.973484171118</v>
      </c>
      <c r="M12" s="5">
        <f>scrimecost*Meta!O9</f>
        <v>5708.8560000000007</v>
      </c>
      <c r="N12" s="5">
        <f>L12-Grade12!L12</f>
        <v>674.0652001768467</v>
      </c>
      <c r="O12" s="5">
        <f>Grade12!M12-M12</f>
        <v>45.164999999999964</v>
      </c>
      <c r="P12" s="22">
        <f t="shared" si="12"/>
        <v>76.097557174522677</v>
      </c>
      <c r="Q12" s="22"/>
      <c r="R12" s="22"/>
      <c r="S12" s="22">
        <f t="shared" si="6"/>
        <v>604.00158032907746</v>
      </c>
      <c r="T12" s="22">
        <f t="shared" si="7"/>
        <v>628.66703517198141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38584.544823385513</v>
      </c>
      <c r="D13" s="5">
        <f t="shared" si="0"/>
        <v>37642.178485626704</v>
      </c>
      <c r="E13" s="5">
        <f t="shared" si="1"/>
        <v>28142.178485626704</v>
      </c>
      <c r="F13" s="5">
        <f t="shared" si="2"/>
        <v>9490.1712755571189</v>
      </c>
      <c r="G13" s="5">
        <f t="shared" si="3"/>
        <v>28152.007210069583</v>
      </c>
      <c r="H13" s="22">
        <f t="shared" si="10"/>
        <v>16957.524098522852</v>
      </c>
      <c r="I13" s="5">
        <f t="shared" si="4"/>
        <v>44414.272820553</v>
      </c>
      <c r="J13" s="25">
        <f t="shared" si="5"/>
        <v>0.16616159167925673</v>
      </c>
      <c r="L13" s="22">
        <f t="shared" si="11"/>
        <v>77634.497821275392</v>
      </c>
      <c r="M13" s="5">
        <f>scrimecost*Meta!O10</f>
        <v>5206.4160000000002</v>
      </c>
      <c r="N13" s="5">
        <f>L13-Grade12!L13</f>
        <v>690.91683018127515</v>
      </c>
      <c r="O13" s="5">
        <f>Grade12!M13-M13</f>
        <v>41.1899999999996</v>
      </c>
      <c r="P13" s="22">
        <f t="shared" si="12"/>
        <v>77.815486908811707</v>
      </c>
      <c r="Q13" s="22"/>
      <c r="R13" s="22"/>
      <c r="S13" s="22">
        <f t="shared" si="6"/>
        <v>614.46877628242464</v>
      </c>
      <c r="T13" s="22">
        <f t="shared" si="7"/>
        <v>648.15165938649216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39549.158443970147</v>
      </c>
      <c r="D14" s="5">
        <f t="shared" si="0"/>
        <v>38567.242947767365</v>
      </c>
      <c r="E14" s="5">
        <f t="shared" si="1"/>
        <v>29067.242947767365</v>
      </c>
      <c r="F14" s="5">
        <f t="shared" si="2"/>
        <v>9792.204822446045</v>
      </c>
      <c r="G14" s="5">
        <f t="shared" si="3"/>
        <v>28775.03812532132</v>
      </c>
      <c r="H14" s="22">
        <f t="shared" si="10"/>
        <v>17381.462200985923</v>
      </c>
      <c r="I14" s="5">
        <f t="shared" si="4"/>
        <v>45443.860376066819</v>
      </c>
      <c r="J14" s="25">
        <f t="shared" si="5"/>
        <v>0.16764097802242603</v>
      </c>
      <c r="L14" s="22">
        <f t="shared" si="11"/>
        <v>79575.360266807271</v>
      </c>
      <c r="M14" s="5">
        <f>scrimecost*Meta!O11</f>
        <v>4853.76</v>
      </c>
      <c r="N14" s="5">
        <f>L14-Grade12!L14</f>
        <v>708.18975093582412</v>
      </c>
      <c r="O14" s="5">
        <f>Grade12!M14-M14</f>
        <v>38.399999999999636</v>
      </c>
      <c r="P14" s="22">
        <f t="shared" si="12"/>
        <v>79.576364886457952</v>
      </c>
      <c r="Q14" s="22"/>
      <c r="R14" s="22"/>
      <c r="S14" s="22">
        <f t="shared" si="6"/>
        <v>626.32276463461301</v>
      </c>
      <c r="T14" s="22">
        <f t="shared" si="7"/>
        <v>669.52873249401841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40537.887405069399</v>
      </c>
      <c r="D15" s="5">
        <f t="shared" si="0"/>
        <v>39515.434021461551</v>
      </c>
      <c r="E15" s="5">
        <f t="shared" si="1"/>
        <v>30015.434021461551</v>
      </c>
      <c r="F15" s="5">
        <f t="shared" si="2"/>
        <v>10101.789208007196</v>
      </c>
      <c r="G15" s="5">
        <f t="shared" si="3"/>
        <v>29413.644813454353</v>
      </c>
      <c r="H15" s="22">
        <f t="shared" si="10"/>
        <v>17815.998756010569</v>
      </c>
      <c r="I15" s="5">
        <f t="shared" si="4"/>
        <v>46499.187620468489</v>
      </c>
      <c r="J15" s="25">
        <f t="shared" si="5"/>
        <v>0.16908428177185958</v>
      </c>
      <c r="L15" s="22">
        <f t="shared" si="11"/>
        <v>81564.744273477438</v>
      </c>
      <c r="M15" s="5">
        <f>scrimecost*Meta!O12</f>
        <v>4630.0320000000002</v>
      </c>
      <c r="N15" s="5">
        <f>L15-Grade12!L15</f>
        <v>725.89449470920954</v>
      </c>
      <c r="O15" s="5">
        <f>Grade12!M15-M15</f>
        <v>36.630000000000109</v>
      </c>
      <c r="P15" s="22">
        <f t="shared" si="12"/>
        <v>81.381264813545386</v>
      </c>
      <c r="Q15" s="22"/>
      <c r="R15" s="22"/>
      <c r="S15" s="22">
        <f t="shared" si="6"/>
        <v>639.42772369558645</v>
      </c>
      <c r="T15" s="22">
        <f t="shared" si="7"/>
        <v>692.7183444833147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41551.334590196129</v>
      </c>
      <c r="D16" s="5">
        <f t="shared" si="0"/>
        <v>40487.329871998088</v>
      </c>
      <c r="E16" s="5">
        <f t="shared" si="1"/>
        <v>30987.329871998088</v>
      </c>
      <c r="F16" s="5">
        <f t="shared" si="2"/>
        <v>10419.113203207377</v>
      </c>
      <c r="G16" s="5">
        <f t="shared" si="3"/>
        <v>30068.216668790712</v>
      </c>
      <c r="H16" s="22">
        <f t="shared" si="10"/>
        <v>18261.398724910832</v>
      </c>
      <c r="I16" s="5">
        <f t="shared" si="4"/>
        <v>47580.898045980197</v>
      </c>
      <c r="J16" s="25">
        <f t="shared" si="5"/>
        <v>0.17049238299081912</v>
      </c>
      <c r="L16" s="22">
        <f t="shared" si="11"/>
        <v>83603.862880314366</v>
      </c>
      <c r="M16" s="5">
        <f>scrimecost*Meta!O13</f>
        <v>3854.5679999999998</v>
      </c>
      <c r="N16" s="5">
        <f>L16-Grade12!L16</f>
        <v>744.04185707692523</v>
      </c>
      <c r="O16" s="5">
        <f>Grade12!M16-M16</f>
        <v>30.494999999999891</v>
      </c>
      <c r="P16" s="22">
        <f t="shared" si="12"/>
        <v>83.231287238810012</v>
      </c>
      <c r="Q16" s="22"/>
      <c r="R16" s="22"/>
      <c r="S16" s="22">
        <f t="shared" si="6"/>
        <v>649.07532973308037</v>
      </c>
      <c r="T16" s="22">
        <f t="shared" si="7"/>
        <v>712.61430109023581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42590.117954951034</v>
      </c>
      <c r="D17" s="5">
        <f t="shared" si="0"/>
        <v>41483.523118798039</v>
      </c>
      <c r="E17" s="5">
        <f t="shared" si="1"/>
        <v>31983.523118798039</v>
      </c>
      <c r="F17" s="5">
        <f t="shared" si="2"/>
        <v>10744.37029828756</v>
      </c>
      <c r="G17" s="5">
        <f t="shared" si="3"/>
        <v>30739.152820510477</v>
      </c>
      <c r="H17" s="22">
        <f t="shared" si="10"/>
        <v>18717.933693033603</v>
      </c>
      <c r="I17" s="5">
        <f t="shared" si="4"/>
        <v>48689.651232129705</v>
      </c>
      <c r="J17" s="25">
        <f t="shared" si="5"/>
        <v>0.17186614027760885</v>
      </c>
      <c r="L17" s="22">
        <f t="shared" si="11"/>
        <v>85693.959452322248</v>
      </c>
      <c r="M17" s="5">
        <f>scrimecost*Meta!O14</f>
        <v>3854.5679999999998</v>
      </c>
      <c r="N17" s="5">
        <f>L17-Grade12!L17</f>
        <v>762.64290350387455</v>
      </c>
      <c r="O17" s="5">
        <f>Grade12!M17-M17</f>
        <v>30.494999999999891</v>
      </c>
      <c r="P17" s="22">
        <f t="shared" si="12"/>
        <v>85.127560224706244</v>
      </c>
      <c r="Q17" s="22"/>
      <c r="R17" s="22"/>
      <c r="S17" s="22">
        <f t="shared" si="6"/>
        <v>664.47274242154185</v>
      </c>
      <c r="T17" s="22">
        <f t="shared" si="7"/>
        <v>739.31719281801475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43654.870903824805</v>
      </c>
      <c r="D18" s="5">
        <f t="shared" si="0"/>
        <v>42504.621196767985</v>
      </c>
      <c r="E18" s="5">
        <f t="shared" si="1"/>
        <v>33004.621196767985</v>
      </c>
      <c r="F18" s="5">
        <f t="shared" si="2"/>
        <v>11077.758820744748</v>
      </c>
      <c r="G18" s="5">
        <f t="shared" si="3"/>
        <v>31426.862376023237</v>
      </c>
      <c r="H18" s="22">
        <f t="shared" si="10"/>
        <v>19185.882035359442</v>
      </c>
      <c r="I18" s="5">
        <f t="shared" si="4"/>
        <v>49826.123247932941</v>
      </c>
      <c r="J18" s="25">
        <f t="shared" si="5"/>
        <v>0.17320639128911106</v>
      </c>
      <c r="L18" s="22">
        <f t="shared" si="11"/>
        <v>87836.308438630294</v>
      </c>
      <c r="M18" s="5">
        <f>scrimecost*Meta!O15</f>
        <v>3854.5679999999998</v>
      </c>
      <c r="N18" s="5">
        <f>L18-Grade12!L18</f>
        <v>781.70897609148233</v>
      </c>
      <c r="O18" s="5">
        <f>Grade12!M18-M18</f>
        <v>30.494999999999891</v>
      </c>
      <c r="P18" s="22">
        <f t="shared" si="12"/>
        <v>87.071240035249872</v>
      </c>
      <c r="Q18" s="22"/>
      <c r="R18" s="22"/>
      <c r="S18" s="22">
        <f t="shared" si="6"/>
        <v>680.25509042720353</v>
      </c>
      <c r="T18" s="22">
        <f t="shared" si="7"/>
        <v>767.04287528093334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44746.242676420421</v>
      </c>
      <c r="D19" s="5">
        <f t="shared" si="0"/>
        <v>43551.246726687183</v>
      </c>
      <c r="E19" s="5">
        <f t="shared" si="1"/>
        <v>34051.246726687183</v>
      </c>
      <c r="F19" s="5">
        <f t="shared" si="2"/>
        <v>11419.482056263365</v>
      </c>
      <c r="G19" s="5">
        <f t="shared" si="3"/>
        <v>32131.764670423818</v>
      </c>
      <c r="H19" s="22">
        <f t="shared" si="10"/>
        <v>19665.529086243423</v>
      </c>
      <c r="I19" s="5">
        <f t="shared" si="4"/>
        <v>50991.007064131263</v>
      </c>
      <c r="J19" s="25">
        <f t="shared" si="5"/>
        <v>0.17451395325155225</v>
      </c>
      <c r="L19" s="22">
        <f t="shared" si="11"/>
        <v>90032.216149596032</v>
      </c>
      <c r="M19" s="5">
        <f>scrimecost*Meta!O16</f>
        <v>3854.5679999999998</v>
      </c>
      <c r="N19" s="5">
        <f>L19-Grade12!L19</f>
        <v>801.25170049373992</v>
      </c>
      <c r="O19" s="5">
        <f>Grade12!M19-M19</f>
        <v>30.494999999999891</v>
      </c>
      <c r="P19" s="22">
        <f t="shared" si="12"/>
        <v>89.063511841057078</v>
      </c>
      <c r="Q19" s="22"/>
      <c r="R19" s="22"/>
      <c r="S19" s="22">
        <f t="shared" si="6"/>
        <v>696.43199713297702</v>
      </c>
      <c r="T19" s="22">
        <f t="shared" si="7"/>
        <v>795.83083234050252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45864.89874333093</v>
      </c>
      <c r="D20" s="5">
        <f t="shared" si="0"/>
        <v>44624.037894854358</v>
      </c>
      <c r="E20" s="5">
        <f t="shared" si="1"/>
        <v>35124.037894854358</v>
      </c>
      <c r="F20" s="5">
        <f t="shared" si="2"/>
        <v>11832.152162155384</v>
      </c>
      <c r="G20" s="5">
        <f t="shared" si="3"/>
        <v>32791.885732698975</v>
      </c>
      <c r="H20" s="22">
        <f t="shared" si="10"/>
        <v>20157.16731339951</v>
      </c>
      <c r="I20" s="5">
        <f t="shared" si="4"/>
        <v>52122.609186249101</v>
      </c>
      <c r="J20" s="25">
        <f t="shared" si="5"/>
        <v>0.1767752292466902</v>
      </c>
      <c r="L20" s="22">
        <f t="shared" si="11"/>
        <v>92283.02155333593</v>
      </c>
      <c r="M20" s="5">
        <f>scrimecost*Meta!O17</f>
        <v>3854.5679999999998</v>
      </c>
      <c r="N20" s="5">
        <f>L20-Grade12!L20</f>
        <v>821.28299300608342</v>
      </c>
      <c r="O20" s="5">
        <f>Grade12!M20-M20</f>
        <v>30.494999999999891</v>
      </c>
      <c r="P20" s="22">
        <f t="shared" si="12"/>
        <v>91.469409162672932</v>
      </c>
      <c r="Q20" s="22"/>
      <c r="R20" s="22"/>
      <c r="S20" s="22">
        <f t="shared" si="6"/>
        <v>713.33203170571778</v>
      </c>
      <c r="T20" s="22">
        <f t="shared" si="7"/>
        <v>826.09116043795052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47011.521211914209</v>
      </c>
      <c r="D21" s="5">
        <f t="shared" si="0"/>
        <v>45723.648842225724</v>
      </c>
      <c r="E21" s="5">
        <f t="shared" si="1"/>
        <v>36223.648842225724</v>
      </c>
      <c r="F21" s="5">
        <f t="shared" si="2"/>
        <v>12301.136231209272</v>
      </c>
      <c r="G21" s="5">
        <f t="shared" si="3"/>
        <v>33422.512611016457</v>
      </c>
      <c r="H21" s="22">
        <f t="shared" si="10"/>
        <v>20661.096496234499</v>
      </c>
      <c r="I21" s="5">
        <f t="shared" si="4"/>
        <v>53236.504150905341</v>
      </c>
      <c r="J21" s="25">
        <f t="shared" si="5"/>
        <v>0.17969011333080404</v>
      </c>
      <c r="L21" s="22">
        <f t="shared" si="11"/>
        <v>94590.097092169322</v>
      </c>
      <c r="M21" s="5">
        <f>scrimecost*Meta!O18</f>
        <v>3175.8</v>
      </c>
      <c r="N21" s="5">
        <f>L21-Grade12!L21</f>
        <v>841.81506783123768</v>
      </c>
      <c r="O21" s="5">
        <f>Grade12!M21-M21</f>
        <v>25.125</v>
      </c>
      <c r="P21" s="22">
        <f t="shared" si="12"/>
        <v>94.203621065854733</v>
      </c>
      <c r="Q21" s="22"/>
      <c r="R21" s="22"/>
      <c r="S21" s="22">
        <f t="shared" si="6"/>
        <v>726.1853615648871</v>
      </c>
      <c r="T21" s="22">
        <f t="shared" si="7"/>
        <v>852.27145606980014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48186.809242212054</v>
      </c>
      <c r="D22" s="5">
        <f t="shared" si="0"/>
        <v>46850.750063281354</v>
      </c>
      <c r="E22" s="5">
        <f t="shared" si="1"/>
        <v>37350.750063281354</v>
      </c>
      <c r="F22" s="5">
        <f t="shared" si="2"/>
        <v>12781.844901989498</v>
      </c>
      <c r="G22" s="5">
        <f t="shared" si="3"/>
        <v>34068.905161291856</v>
      </c>
      <c r="H22" s="22">
        <f t="shared" si="10"/>
        <v>21177.623908640358</v>
      </c>
      <c r="I22" s="5">
        <f t="shared" si="4"/>
        <v>54378.246489677957</v>
      </c>
      <c r="J22" s="25">
        <f t="shared" si="5"/>
        <v>0.18253390268115888</v>
      </c>
      <c r="L22" s="22">
        <f t="shared" si="11"/>
        <v>96954.849519473544</v>
      </c>
      <c r="M22" s="5">
        <f>scrimecost*Meta!O19</f>
        <v>3175.8</v>
      </c>
      <c r="N22" s="5">
        <f>L22-Grade12!L22</f>
        <v>862.86044452700298</v>
      </c>
      <c r="O22" s="5">
        <f>Grade12!M22-M22</f>
        <v>25.125</v>
      </c>
      <c r="P22" s="22">
        <f t="shared" si="12"/>
        <v>97.006188266616036</v>
      </c>
      <c r="Q22" s="22"/>
      <c r="R22" s="22"/>
      <c r="S22" s="22">
        <f t="shared" si="6"/>
        <v>744.18174767052244</v>
      </c>
      <c r="T22" s="22">
        <f t="shared" si="7"/>
        <v>885.12309309298587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49391.479473267347</v>
      </c>
      <c r="D23" s="5">
        <f t="shared" si="0"/>
        <v>48006.028814863384</v>
      </c>
      <c r="E23" s="5">
        <f t="shared" si="1"/>
        <v>38506.028814863384</v>
      </c>
      <c r="F23" s="5">
        <f t="shared" si="2"/>
        <v>13274.571289539233</v>
      </c>
      <c r="G23" s="5">
        <f t="shared" si="3"/>
        <v>34731.457525324149</v>
      </c>
      <c r="H23" s="22">
        <f t="shared" si="10"/>
        <v>21707.064506356368</v>
      </c>
      <c r="I23" s="5">
        <f t="shared" si="4"/>
        <v>55548.532386919906</v>
      </c>
      <c r="J23" s="25">
        <f t="shared" si="5"/>
        <v>0.1853083313156515</v>
      </c>
      <c r="L23" s="22">
        <f t="shared" si="11"/>
        <v>99378.720757460396</v>
      </c>
      <c r="M23" s="5">
        <f>scrimecost*Meta!O20</f>
        <v>3175.8</v>
      </c>
      <c r="N23" s="5">
        <f>L23-Grade12!L23</f>
        <v>884.43195564020425</v>
      </c>
      <c r="O23" s="5">
        <f>Grade12!M23-M23</f>
        <v>25.125</v>
      </c>
      <c r="P23" s="22">
        <f t="shared" si="12"/>
        <v>99.878819647396426</v>
      </c>
      <c r="Q23" s="22"/>
      <c r="R23" s="22"/>
      <c r="S23" s="22">
        <f t="shared" si="6"/>
        <v>762.62804342882953</v>
      </c>
      <c r="T23" s="22">
        <f t="shared" si="7"/>
        <v>919.24575570219611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50626.266460099032</v>
      </c>
      <c r="D24" s="5">
        <f t="shared" si="0"/>
        <v>49190.189535234967</v>
      </c>
      <c r="E24" s="5">
        <f t="shared" si="1"/>
        <v>39690.189535234967</v>
      </c>
      <c r="F24" s="5">
        <f t="shared" si="2"/>
        <v>13779.615836777713</v>
      </c>
      <c r="G24" s="5">
        <f t="shared" si="3"/>
        <v>35410.573698457258</v>
      </c>
      <c r="H24" s="22">
        <f t="shared" si="10"/>
        <v>22249.741119015271</v>
      </c>
      <c r="I24" s="5">
        <f t="shared" si="4"/>
        <v>56748.075431592901</v>
      </c>
      <c r="J24" s="25">
        <f t="shared" si="5"/>
        <v>0.18801509095905894</v>
      </c>
      <c r="L24" s="22">
        <f t="shared" si="11"/>
        <v>101863.18877639688</v>
      </c>
      <c r="M24" s="5">
        <f>scrimecost*Meta!O21</f>
        <v>3175.8</v>
      </c>
      <c r="N24" s="5">
        <f>L24-Grade12!L24</f>
        <v>906.54275453118316</v>
      </c>
      <c r="O24" s="5">
        <f>Grade12!M24-M24</f>
        <v>25.125</v>
      </c>
      <c r="P24" s="22">
        <f t="shared" si="12"/>
        <v>102.8232668126963</v>
      </c>
      <c r="Q24" s="22"/>
      <c r="R24" s="22"/>
      <c r="S24" s="22">
        <f t="shared" si="6"/>
        <v>781.53549658105567</v>
      </c>
      <c r="T24" s="22">
        <f t="shared" si="7"/>
        <v>954.68868356646396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51891.923121601518</v>
      </c>
      <c r="D25" s="5">
        <f t="shared" si="0"/>
        <v>50403.954273615855</v>
      </c>
      <c r="E25" s="5">
        <f t="shared" si="1"/>
        <v>40903.954273615855</v>
      </c>
      <c r="F25" s="5">
        <f t="shared" si="2"/>
        <v>14297.286497697161</v>
      </c>
      <c r="G25" s="5">
        <f t="shared" si="3"/>
        <v>36106.667775918693</v>
      </c>
      <c r="H25" s="22">
        <f t="shared" si="10"/>
        <v>22805.984646990659</v>
      </c>
      <c r="I25" s="5">
        <f t="shared" si="4"/>
        <v>57977.607052382737</v>
      </c>
      <c r="J25" s="25">
        <f t="shared" si="5"/>
        <v>0.1906558320745784</v>
      </c>
      <c r="L25" s="22">
        <f t="shared" si="11"/>
        <v>104409.76849580681</v>
      </c>
      <c r="M25" s="5">
        <f>scrimecost*Meta!O22</f>
        <v>3175.8</v>
      </c>
      <c r="N25" s="5">
        <f>L25-Grade12!L25</f>
        <v>929.20632339447911</v>
      </c>
      <c r="O25" s="5">
        <f>Grade12!M25-M25</f>
        <v>25.125</v>
      </c>
      <c r="P25" s="22">
        <f t="shared" si="12"/>
        <v>105.84132515712869</v>
      </c>
      <c r="Q25" s="22"/>
      <c r="R25" s="22"/>
      <c r="S25" s="22">
        <f t="shared" si="6"/>
        <v>800.91563606211889</v>
      </c>
      <c r="T25" s="22">
        <f t="shared" si="7"/>
        <v>991.50302476443915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53189.221199641543</v>
      </c>
      <c r="D26" s="5">
        <f t="shared" si="0"/>
        <v>51648.063130456234</v>
      </c>
      <c r="E26" s="5">
        <f t="shared" si="1"/>
        <v>42148.063130456234</v>
      </c>
      <c r="F26" s="5">
        <f t="shared" si="2"/>
        <v>14827.898925139583</v>
      </c>
      <c r="G26" s="5">
        <f t="shared" si="3"/>
        <v>36820.164205316651</v>
      </c>
      <c r="H26" s="22">
        <f t="shared" si="10"/>
        <v>23376.134263165422</v>
      </c>
      <c r="I26" s="5">
        <f t="shared" si="4"/>
        <v>59237.876963692295</v>
      </c>
      <c r="J26" s="25">
        <f t="shared" si="5"/>
        <v>0.19323216487020703</v>
      </c>
      <c r="L26" s="22">
        <f t="shared" si="11"/>
        <v>107020.01270820199</v>
      </c>
      <c r="M26" s="5">
        <f>scrimecost*Meta!O23</f>
        <v>2400.3360000000002</v>
      </c>
      <c r="N26" s="5">
        <f>L26-Grade12!L26</f>
        <v>952.43648147935164</v>
      </c>
      <c r="O26" s="5">
        <f>Grade12!M26-M26</f>
        <v>18.989999999999782</v>
      </c>
      <c r="P26" s="22">
        <f t="shared" si="12"/>
        <v>108.93483496017184</v>
      </c>
      <c r="Q26" s="22"/>
      <c r="R26" s="22"/>
      <c r="S26" s="22">
        <f t="shared" si="6"/>
        <v>815.40601903020422</v>
      </c>
      <c r="T26" s="22">
        <f t="shared" si="7"/>
        <v>1022.9994222800154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54518.951729632579</v>
      </c>
      <c r="D27" s="5">
        <f t="shared" si="0"/>
        <v>52923.274708717639</v>
      </c>
      <c r="E27" s="5">
        <f t="shared" si="1"/>
        <v>43423.274708717639</v>
      </c>
      <c r="F27" s="5">
        <f t="shared" si="2"/>
        <v>15371.776663268074</v>
      </c>
      <c r="G27" s="5">
        <f t="shared" si="3"/>
        <v>37551.498045449567</v>
      </c>
      <c r="H27" s="22">
        <f t="shared" si="10"/>
        <v>23960.537619744555</v>
      </c>
      <c r="I27" s="5">
        <f t="shared" si="4"/>
        <v>60529.653622784594</v>
      </c>
      <c r="J27" s="25">
        <f t="shared" si="5"/>
        <v>0.19574566028057655</v>
      </c>
      <c r="L27" s="22">
        <f t="shared" si="11"/>
        <v>109695.51302590701</v>
      </c>
      <c r="M27" s="5">
        <f>scrimecost*Meta!O24</f>
        <v>2400.3360000000002</v>
      </c>
      <c r="N27" s="5">
        <f>L27-Grade12!L27</f>
        <v>976.24739351631433</v>
      </c>
      <c r="O27" s="5">
        <f>Grade12!M27-M27</f>
        <v>18.989999999999782</v>
      </c>
      <c r="P27" s="22">
        <f t="shared" si="12"/>
        <v>112.10568250829112</v>
      </c>
      <c r="Q27" s="22"/>
      <c r="R27" s="22"/>
      <c r="S27" s="22">
        <f t="shared" si="6"/>
        <v>835.76727807246846</v>
      </c>
      <c r="T27" s="22">
        <f t="shared" si="7"/>
        <v>1062.6274821133266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55881.925522873396</v>
      </c>
      <c r="D28" s="5">
        <f t="shared" si="0"/>
        <v>54230.366576435583</v>
      </c>
      <c r="E28" s="5">
        <f t="shared" si="1"/>
        <v>44730.366576435583</v>
      </c>
      <c r="F28" s="5">
        <f t="shared" si="2"/>
        <v>15929.251344849778</v>
      </c>
      <c r="G28" s="5">
        <f t="shared" si="3"/>
        <v>38301.115231585805</v>
      </c>
      <c r="H28" s="22">
        <f t="shared" si="10"/>
        <v>24559.551060238173</v>
      </c>
      <c r="I28" s="5">
        <f t="shared" si="4"/>
        <v>61853.724698354214</v>
      </c>
      <c r="J28" s="25">
        <f t="shared" si="5"/>
        <v>0.19819785092483949</v>
      </c>
      <c r="L28" s="22">
        <f t="shared" si="11"/>
        <v>112437.90085155469</v>
      </c>
      <c r="M28" s="5">
        <f>scrimecost*Meta!O25</f>
        <v>2400.3360000000002</v>
      </c>
      <c r="N28" s="5">
        <f>L28-Grade12!L28</f>
        <v>1000.6535783542058</v>
      </c>
      <c r="O28" s="5">
        <f>Grade12!M28-M28</f>
        <v>18.989999999999782</v>
      </c>
      <c r="P28" s="22">
        <f t="shared" si="12"/>
        <v>115.35580124511338</v>
      </c>
      <c r="Q28" s="22"/>
      <c r="R28" s="22"/>
      <c r="S28" s="22">
        <f t="shared" si="6"/>
        <v>856.63756859079274</v>
      </c>
      <c r="T28" s="22">
        <f t="shared" si="7"/>
        <v>1103.7913878936909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57278.97366094523</v>
      </c>
      <c r="D29" s="5">
        <f t="shared" si="0"/>
        <v>55570.135740846476</v>
      </c>
      <c r="E29" s="5">
        <f t="shared" si="1"/>
        <v>46070.135740846476</v>
      </c>
      <c r="F29" s="5">
        <f t="shared" si="2"/>
        <v>16500.662893471021</v>
      </c>
      <c r="G29" s="5">
        <f t="shared" si="3"/>
        <v>39069.472847375451</v>
      </c>
      <c r="H29" s="22">
        <f t="shared" si="10"/>
        <v>25173.539836744127</v>
      </c>
      <c r="I29" s="5">
        <f t="shared" si="4"/>
        <v>63210.897550813068</v>
      </c>
      <c r="J29" s="25">
        <f t="shared" si="5"/>
        <v>0.2005902320411935</v>
      </c>
      <c r="L29" s="22">
        <f t="shared" si="11"/>
        <v>115248.84837284357</v>
      </c>
      <c r="M29" s="5">
        <f>scrimecost*Meta!O26</f>
        <v>2400.3360000000002</v>
      </c>
      <c r="N29" s="5">
        <f>L29-Grade12!L29</f>
        <v>1025.6699178130948</v>
      </c>
      <c r="O29" s="5">
        <f>Grade12!M29-M29</f>
        <v>18.989999999999782</v>
      </c>
      <c r="P29" s="22">
        <f t="shared" si="12"/>
        <v>118.68717295035617</v>
      </c>
      <c r="Q29" s="22"/>
      <c r="R29" s="22"/>
      <c r="S29" s="22">
        <f t="shared" si="6"/>
        <v>878.02961637211229</v>
      </c>
      <c r="T29" s="22">
        <f t="shared" si="7"/>
        <v>1146.5506740076432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58710.948002468853</v>
      </c>
      <c r="D30" s="5">
        <f t="shared" si="0"/>
        <v>56943.399134367624</v>
      </c>
      <c r="E30" s="5">
        <f t="shared" si="1"/>
        <v>47443.399134367624</v>
      </c>
      <c r="F30" s="5">
        <f t="shared" si="2"/>
        <v>17086.359730807791</v>
      </c>
      <c r="G30" s="5">
        <f t="shared" si="3"/>
        <v>39857.039403559829</v>
      </c>
      <c r="H30" s="22">
        <f t="shared" si="10"/>
        <v>25802.878332662724</v>
      </c>
      <c r="I30" s="5">
        <f t="shared" si="4"/>
        <v>64601.99972458338</v>
      </c>
      <c r="J30" s="25">
        <f t="shared" si="5"/>
        <v>0.20292426239861211</v>
      </c>
      <c r="L30" s="22">
        <f t="shared" si="11"/>
        <v>118130.06958216464</v>
      </c>
      <c r="M30" s="5">
        <f>scrimecost*Meta!O27</f>
        <v>2400.3360000000002</v>
      </c>
      <c r="N30" s="5">
        <f>L30-Grade12!L30</f>
        <v>1051.3116657584178</v>
      </c>
      <c r="O30" s="5">
        <f>Grade12!M30-M30</f>
        <v>18.989999999999782</v>
      </c>
      <c r="P30" s="22">
        <f t="shared" si="12"/>
        <v>122.10182894823004</v>
      </c>
      <c r="Q30" s="22"/>
      <c r="R30" s="22"/>
      <c r="S30" s="22">
        <f t="shared" si="6"/>
        <v>899.9564653479365</v>
      </c>
      <c r="T30" s="22">
        <f t="shared" si="7"/>
        <v>1190.9671827269476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60178.721702530565</v>
      </c>
      <c r="D31" s="5">
        <f t="shared" si="0"/>
        <v>58350.99411272681</v>
      </c>
      <c r="E31" s="5">
        <f t="shared" si="1"/>
        <v>48850.99411272681</v>
      </c>
      <c r="F31" s="5">
        <f t="shared" si="2"/>
        <v>17686.698989077984</v>
      </c>
      <c r="G31" s="5">
        <f t="shared" si="3"/>
        <v>40664.29512364883</v>
      </c>
      <c r="H31" s="22">
        <f t="shared" si="10"/>
        <v>26447.95029097929</v>
      </c>
      <c r="I31" s="5">
        <f t="shared" si="4"/>
        <v>66027.879452697962</v>
      </c>
      <c r="J31" s="25">
        <f t="shared" si="5"/>
        <v>0.20520136518633755</v>
      </c>
      <c r="L31" s="22">
        <f t="shared" si="11"/>
        <v>121083.32132171874</v>
      </c>
      <c r="M31" s="5">
        <f>scrimecost*Meta!O28</f>
        <v>2144.3760000000002</v>
      </c>
      <c r="N31" s="5">
        <f>L31-Grade12!L31</f>
        <v>1077.5944574023742</v>
      </c>
      <c r="O31" s="5">
        <f>Grade12!M31-M31</f>
        <v>16.964999999999691</v>
      </c>
      <c r="P31" s="22">
        <f t="shared" si="12"/>
        <v>125.60185134605075</v>
      </c>
      <c r="Q31" s="22"/>
      <c r="R31" s="22"/>
      <c r="S31" s="22">
        <f t="shared" si="6"/>
        <v>920.6575855481567</v>
      </c>
      <c r="T31" s="22">
        <f t="shared" si="7"/>
        <v>1234.7261142943757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61683.189745093834</v>
      </c>
      <c r="D32" s="5">
        <f t="shared" si="0"/>
        <v>59793.778965544981</v>
      </c>
      <c r="E32" s="5">
        <f t="shared" si="1"/>
        <v>50293.778965544981</v>
      </c>
      <c r="F32" s="5">
        <f t="shared" si="2"/>
        <v>18302.046728804933</v>
      </c>
      <c r="G32" s="5">
        <f t="shared" si="3"/>
        <v>41491.732236740048</v>
      </c>
      <c r="H32" s="22">
        <f t="shared" si="10"/>
        <v>27109.14904825377</v>
      </c>
      <c r="I32" s="5">
        <f t="shared" si="4"/>
        <v>67489.406174015414</v>
      </c>
      <c r="J32" s="25">
        <f t="shared" si="5"/>
        <v>0.20742292888167946</v>
      </c>
      <c r="L32" s="22">
        <f t="shared" si="11"/>
        <v>124110.40435476172</v>
      </c>
      <c r="M32" s="5">
        <f>scrimecost*Meta!O29</f>
        <v>2144.3760000000002</v>
      </c>
      <c r="N32" s="5">
        <f>L32-Grade12!L32</f>
        <v>1104.5343188374245</v>
      </c>
      <c r="O32" s="5">
        <f>Grade12!M32-M32</f>
        <v>16.964999999999691</v>
      </c>
      <c r="P32" s="22">
        <f t="shared" si="12"/>
        <v>129.189374303817</v>
      </c>
      <c r="Q32" s="22"/>
      <c r="R32" s="22"/>
      <c r="S32" s="22">
        <f t="shared" si="6"/>
        <v>943.69448125337863</v>
      </c>
      <c r="T32" s="22">
        <f t="shared" si="7"/>
        <v>1282.620324405103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63225.269488721176</v>
      </c>
      <c r="D33" s="5">
        <f t="shared" si="0"/>
        <v>61272.633439683603</v>
      </c>
      <c r="E33" s="5">
        <f t="shared" si="1"/>
        <v>51772.633439683603</v>
      </c>
      <c r="F33" s="5">
        <f t="shared" si="2"/>
        <v>18932.778162025057</v>
      </c>
      <c r="G33" s="5">
        <f t="shared" si="3"/>
        <v>42339.855277658542</v>
      </c>
      <c r="H33" s="22">
        <f t="shared" si="10"/>
        <v>27786.877774460118</v>
      </c>
      <c r="I33" s="5">
        <f t="shared" si="4"/>
        <v>68987.471063365796</v>
      </c>
      <c r="J33" s="25">
        <f t="shared" si="5"/>
        <v>0.20959030809664719</v>
      </c>
      <c r="L33" s="22">
        <f t="shared" si="11"/>
        <v>127213.16446363076</v>
      </c>
      <c r="M33" s="5">
        <f>scrimecost*Meta!O30</f>
        <v>2144.3760000000002</v>
      </c>
      <c r="N33" s="5">
        <f>L33-Grade12!L33</f>
        <v>1132.1476768083667</v>
      </c>
      <c r="O33" s="5">
        <f>Grade12!M33-M33</f>
        <v>16.964999999999691</v>
      </c>
      <c r="P33" s="22">
        <f t="shared" si="12"/>
        <v>132.86658533552739</v>
      </c>
      <c r="Q33" s="22"/>
      <c r="R33" s="22"/>
      <c r="S33" s="22">
        <f t="shared" si="6"/>
        <v>967.30729935124259</v>
      </c>
      <c r="T33" s="22">
        <f t="shared" si="7"/>
        <v>1332.3716142472233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64805.901225939204</v>
      </c>
      <c r="D34" s="5">
        <f t="shared" si="0"/>
        <v>62788.45927567569</v>
      </c>
      <c r="E34" s="5">
        <f t="shared" si="1"/>
        <v>53288.45927567569</v>
      </c>
      <c r="F34" s="5">
        <f t="shared" si="2"/>
        <v>19579.277881075683</v>
      </c>
      <c r="G34" s="5">
        <f t="shared" si="3"/>
        <v>43209.181394600004</v>
      </c>
      <c r="H34" s="22">
        <f t="shared" si="10"/>
        <v>28481.549718821618</v>
      </c>
      <c r="I34" s="5">
        <f t="shared" si="4"/>
        <v>70522.987574949933</v>
      </c>
      <c r="J34" s="25">
        <f t="shared" si="5"/>
        <v>0.21170482440393276</v>
      </c>
      <c r="L34" s="22">
        <f t="shared" si="11"/>
        <v>130393.49357522151</v>
      </c>
      <c r="M34" s="5">
        <f>scrimecost*Meta!O31</f>
        <v>2144.3760000000002</v>
      </c>
      <c r="N34" s="5">
        <f>L34-Grade12!L34</f>
        <v>1160.4513687285798</v>
      </c>
      <c r="O34" s="5">
        <f>Grade12!M34-M34</f>
        <v>16.964999999999691</v>
      </c>
      <c r="P34" s="22">
        <f t="shared" si="12"/>
        <v>136.63572664303052</v>
      </c>
      <c r="Q34" s="22"/>
      <c r="R34" s="22"/>
      <c r="S34" s="22">
        <f t="shared" si="6"/>
        <v>991.51043790155131</v>
      </c>
      <c r="T34" s="22">
        <f t="shared" si="7"/>
        <v>1384.0519819152391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66426.048756587668</v>
      </c>
      <c r="D35" s="5">
        <f t="shared" si="0"/>
        <v>64342.18075756757</v>
      </c>
      <c r="E35" s="5">
        <f t="shared" si="1"/>
        <v>54842.18075756757</v>
      </c>
      <c r="F35" s="5">
        <f t="shared" si="2"/>
        <v>20241.940093102567</v>
      </c>
      <c r="G35" s="5">
        <f t="shared" si="3"/>
        <v>44100.240664465004</v>
      </c>
      <c r="H35" s="22">
        <f t="shared" si="10"/>
        <v>29193.588461792155</v>
      </c>
      <c r="I35" s="5">
        <f t="shared" si="4"/>
        <v>72096.891999323678</v>
      </c>
      <c r="J35" s="25">
        <f t="shared" si="5"/>
        <v>0.21376776714274789</v>
      </c>
      <c r="L35" s="22">
        <f t="shared" si="11"/>
        <v>133653.33091460203</v>
      </c>
      <c r="M35" s="5">
        <f>scrimecost*Meta!O32</f>
        <v>2144.3760000000002</v>
      </c>
      <c r="N35" s="5">
        <f>L35-Grade12!L35</f>
        <v>1189.4626529467932</v>
      </c>
      <c r="O35" s="5">
        <f>Grade12!M35-M35</f>
        <v>16.964999999999691</v>
      </c>
      <c r="P35" s="22">
        <f t="shared" si="12"/>
        <v>140.49909648322122</v>
      </c>
      <c r="Q35" s="22"/>
      <c r="R35" s="22"/>
      <c r="S35" s="22">
        <f t="shared" si="6"/>
        <v>1016.3186549156139</v>
      </c>
      <c r="T35" s="22">
        <f t="shared" si="7"/>
        <v>1437.7362167083318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68086.699975502357</v>
      </c>
      <c r="D36" s="5">
        <f t="shared" si="0"/>
        <v>65934.745276506757</v>
      </c>
      <c r="E36" s="5">
        <f t="shared" si="1"/>
        <v>56434.745276506757</v>
      </c>
      <c r="F36" s="5">
        <f t="shared" si="2"/>
        <v>20921.168860430131</v>
      </c>
      <c r="G36" s="5">
        <f t="shared" si="3"/>
        <v>45013.576416076627</v>
      </c>
      <c r="H36" s="22">
        <f t="shared" si="10"/>
        <v>29923.428173336957</v>
      </c>
      <c r="I36" s="5">
        <f t="shared" si="4"/>
        <v>73710.144034306766</v>
      </c>
      <c r="J36" s="25">
        <f t="shared" si="5"/>
        <v>0.21578039420500661</v>
      </c>
      <c r="L36" s="22">
        <f t="shared" si="11"/>
        <v>136994.66418746707</v>
      </c>
      <c r="M36" s="5">
        <f>scrimecost*Meta!O33</f>
        <v>1818.2639999999999</v>
      </c>
      <c r="N36" s="5">
        <f>L36-Grade12!L36</f>
        <v>1219.1992192704638</v>
      </c>
      <c r="O36" s="5">
        <f>Grade12!M36-M36</f>
        <v>14.384999999999991</v>
      </c>
      <c r="P36" s="22">
        <f t="shared" si="12"/>
        <v>144.45905056941675</v>
      </c>
      <c r="Q36" s="22"/>
      <c r="R36" s="22"/>
      <c r="S36" s="22">
        <f t="shared" si="6"/>
        <v>1039.4869973550299</v>
      </c>
      <c r="T36" s="22">
        <f t="shared" si="7"/>
        <v>1490.2618408035851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69788.867474889921</v>
      </c>
      <c r="D37" s="5">
        <f t="shared" ref="D37:D56" si="15">IF(A37&lt;startage,1,0)*(C37*(1-initialunempprob))+IF(A37=startage,1,0)*(C37*(1-unempprob))+IF(A37&gt;startage,1,0)*(C37*(1-unempprob)+unempprob*300*52)</f>
        <v>67567.123908419439</v>
      </c>
      <c r="E37" s="5">
        <f t="shared" si="1"/>
        <v>58067.123908419439</v>
      </c>
      <c r="F37" s="5">
        <f t="shared" si="2"/>
        <v>21617.378346940892</v>
      </c>
      <c r="G37" s="5">
        <f t="shared" si="3"/>
        <v>45949.745561478543</v>
      </c>
      <c r="H37" s="22">
        <f t="shared" ref="H37:H56" si="16">benefits*B37/expnorm</f>
        <v>30671.513877670379</v>
      </c>
      <c r="I37" s="5">
        <f t="shared" ref="I37:I56" si="17">G37+IF(A37&lt;startage,1,0)*(H37*(1-initialunempprob))+IF(A37&gt;=startage,1,0)*(H37*(1-unempprob))</f>
        <v>75363.72737016443</v>
      </c>
      <c r="J37" s="25">
        <f t="shared" si="5"/>
        <v>0.21774393280233226</v>
      </c>
      <c r="L37" s="22">
        <f t="shared" ref="L37:L56" si="18">(sincome+sbenefits)*(1-sunemp)*B37/expnorm</f>
        <v>140419.53079215376</v>
      </c>
      <c r="M37" s="5">
        <f>scrimecost*Meta!O34</f>
        <v>1818.2639999999999</v>
      </c>
      <c r="N37" s="5">
        <f>L37-Grade12!L37</f>
        <v>1249.6791997522523</v>
      </c>
      <c r="O37" s="5">
        <f>Grade12!M37-M37</f>
        <v>14.384999999999991</v>
      </c>
      <c r="P37" s="22">
        <f t="shared" si="12"/>
        <v>148.51800350776716</v>
      </c>
      <c r="Q37" s="22"/>
      <c r="R37" s="22"/>
      <c r="S37" s="22">
        <f t="shared" si="6"/>
        <v>1065.5511303554504</v>
      </c>
      <c r="T37" s="22">
        <f t="shared" si="7"/>
        <v>1548.1463689683594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71533.589161762153</v>
      </c>
      <c r="D38" s="5">
        <f t="shared" si="15"/>
        <v>69240.312006129912</v>
      </c>
      <c r="E38" s="5">
        <f t="shared" si="1"/>
        <v>59740.312006129912</v>
      </c>
      <c r="F38" s="5">
        <f t="shared" si="2"/>
        <v>22330.993070614408</v>
      </c>
      <c r="G38" s="5">
        <f t="shared" si="3"/>
        <v>46909.318935515505</v>
      </c>
      <c r="H38" s="22">
        <f t="shared" si="16"/>
        <v>31438.301724612134</v>
      </c>
      <c r="I38" s="5">
        <f t="shared" si="17"/>
        <v>77058.65028941854</v>
      </c>
      <c r="J38" s="25">
        <f t="shared" si="5"/>
        <v>0.21965958021435725</v>
      </c>
      <c r="L38" s="22">
        <f t="shared" si="18"/>
        <v>143930.01906195757</v>
      </c>
      <c r="M38" s="5">
        <f>scrimecost*Meta!O35</f>
        <v>1818.2639999999999</v>
      </c>
      <c r="N38" s="5">
        <f>L38-Grade12!L38</f>
        <v>1280.9211797459866</v>
      </c>
      <c r="O38" s="5">
        <f>Grade12!M38-M38</f>
        <v>14.384999999999991</v>
      </c>
      <c r="P38" s="22">
        <f t="shared" si="12"/>
        <v>152.67843026957627</v>
      </c>
      <c r="Q38" s="22"/>
      <c r="R38" s="22"/>
      <c r="S38" s="22">
        <f t="shared" si="6"/>
        <v>1092.2668666808079</v>
      </c>
      <c r="T38" s="22">
        <f t="shared" si="7"/>
        <v>1608.2763980876166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73321.928890806215</v>
      </c>
      <c r="D39" s="5">
        <f t="shared" si="15"/>
        <v>70955.32980628316</v>
      </c>
      <c r="E39" s="5">
        <f t="shared" si="1"/>
        <v>61455.32980628316</v>
      </c>
      <c r="F39" s="5">
        <f t="shared" si="2"/>
        <v>23062.448162379766</v>
      </c>
      <c r="G39" s="5">
        <f t="shared" si="3"/>
        <v>47892.881643903398</v>
      </c>
      <c r="H39" s="22">
        <f t="shared" si="16"/>
        <v>32224.259267727444</v>
      </c>
      <c r="I39" s="5">
        <f t="shared" si="17"/>
        <v>78795.946281654018</v>
      </c>
      <c r="J39" s="25">
        <f t="shared" si="5"/>
        <v>0.22152850451877176</v>
      </c>
      <c r="L39" s="22">
        <f t="shared" si="18"/>
        <v>147528.26953850655</v>
      </c>
      <c r="M39" s="5">
        <f>scrimecost*Meta!O36</f>
        <v>1818.2639999999999</v>
      </c>
      <c r="N39" s="5">
        <f>L39-Grade12!L39</f>
        <v>1312.9442092397076</v>
      </c>
      <c r="O39" s="5">
        <f>Grade12!M39-M39</f>
        <v>14.384999999999991</v>
      </c>
      <c r="P39" s="22">
        <f t="shared" si="12"/>
        <v>156.94286770043064</v>
      </c>
      <c r="Q39" s="22"/>
      <c r="R39" s="22"/>
      <c r="S39" s="22">
        <f t="shared" si="6"/>
        <v>1119.6504964144056</v>
      </c>
      <c r="T39" s="22">
        <f t="shared" si="7"/>
        <v>1670.7389992673232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75154.977113076355</v>
      </c>
      <c r="D40" s="5">
        <f t="shared" si="15"/>
        <v>72713.223051440233</v>
      </c>
      <c r="E40" s="5">
        <f t="shared" si="1"/>
        <v>63213.223051440233</v>
      </c>
      <c r="F40" s="5">
        <f t="shared" si="2"/>
        <v>23812.189631439258</v>
      </c>
      <c r="G40" s="5">
        <f t="shared" si="3"/>
        <v>48901.033420000975</v>
      </c>
      <c r="H40" s="22">
        <f t="shared" si="16"/>
        <v>33029.86574942062</v>
      </c>
      <c r="I40" s="5">
        <f t="shared" si="17"/>
        <v>80576.67467369535</v>
      </c>
      <c r="J40" s="25">
        <f t="shared" si="5"/>
        <v>0.22335184530356653</v>
      </c>
      <c r="L40" s="22">
        <f t="shared" si="18"/>
        <v>151216.47627696916</v>
      </c>
      <c r="M40" s="5">
        <f>scrimecost*Meta!O37</f>
        <v>1818.2639999999999</v>
      </c>
      <c r="N40" s="5">
        <f>L40-Grade12!L40</f>
        <v>1345.7678144706297</v>
      </c>
      <c r="O40" s="5">
        <f>Grade12!M40-M40</f>
        <v>14.384999999999991</v>
      </c>
      <c r="P40" s="22">
        <f t="shared" si="12"/>
        <v>161.31391606705637</v>
      </c>
      <c r="Q40" s="22"/>
      <c r="R40" s="22"/>
      <c r="S40" s="22">
        <f t="shared" si="6"/>
        <v>1147.7187168912383</v>
      </c>
      <c r="T40" s="22">
        <f t="shared" si="7"/>
        <v>1735.6246193538259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77033.851540903284</v>
      </c>
      <c r="D41" s="5">
        <f t="shared" si="15"/>
        <v>74515.063627726253</v>
      </c>
      <c r="E41" s="5">
        <f t="shared" si="1"/>
        <v>65015.063627726253</v>
      </c>
      <c r="F41" s="5">
        <f t="shared" si="2"/>
        <v>24580.674637225249</v>
      </c>
      <c r="G41" s="5">
        <f t="shared" si="3"/>
        <v>49934.388990501</v>
      </c>
      <c r="H41" s="22">
        <f t="shared" si="16"/>
        <v>33855.612393156145</v>
      </c>
      <c r="I41" s="5">
        <f t="shared" si="17"/>
        <v>82401.921275537738</v>
      </c>
      <c r="J41" s="25">
        <f t="shared" si="5"/>
        <v>0.22513071436190291</v>
      </c>
      <c r="L41" s="22">
        <f t="shared" si="18"/>
        <v>154996.88818389343</v>
      </c>
      <c r="M41" s="5">
        <f>scrimecost*Meta!O38</f>
        <v>1315.8239999999998</v>
      </c>
      <c r="N41" s="5">
        <f>L41-Grade12!L41</f>
        <v>1379.4120098324493</v>
      </c>
      <c r="O41" s="5">
        <f>Grade12!M41-M41</f>
        <v>10.410000000000082</v>
      </c>
      <c r="P41" s="22">
        <f t="shared" si="12"/>
        <v>165.79424064284783</v>
      </c>
      <c r="Q41" s="22"/>
      <c r="R41" s="22"/>
      <c r="S41" s="22">
        <f t="shared" ref="S41:S69" si="19">IF(A41&lt;startage,1,0)*(N41-Q41-R41)+IF(A41&gt;=startage,1,0)*completionprob*(N41*spart+O41+P41)</f>
        <v>1173.006542880084</v>
      </c>
      <c r="T41" s="22">
        <f t="shared" ref="T41:T69" si="20">S41/sreturn^(A41-startage+1)</f>
        <v>1797.6907208054968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78959.697829425859</v>
      </c>
      <c r="D42" s="5">
        <f t="shared" si="15"/>
        <v>76361.950218419399</v>
      </c>
      <c r="E42" s="5">
        <f t="shared" si="1"/>
        <v>66861.950218419399</v>
      </c>
      <c r="F42" s="5">
        <f t="shared" si="2"/>
        <v>25368.371768155874</v>
      </c>
      <c r="G42" s="5">
        <f t="shared" si="3"/>
        <v>50993.578450263522</v>
      </c>
      <c r="H42" s="22">
        <f t="shared" si="16"/>
        <v>34702.002702985039</v>
      </c>
      <c r="I42" s="5">
        <f t="shared" si="17"/>
        <v>84272.799042426166</v>
      </c>
      <c r="J42" s="25">
        <f t="shared" si="5"/>
        <v>0.22686619637003586</v>
      </c>
      <c r="L42" s="22">
        <f t="shared" si="18"/>
        <v>158871.81038849073</v>
      </c>
      <c r="M42" s="5">
        <f>scrimecost*Meta!O39</f>
        <v>1315.8239999999998</v>
      </c>
      <c r="N42" s="5">
        <f>L42-Grade12!L42</f>
        <v>1413.8973100782314</v>
      </c>
      <c r="O42" s="5">
        <f>Grade12!M42-M42</f>
        <v>10.410000000000082</v>
      </c>
      <c r="P42" s="22">
        <f t="shared" si="12"/>
        <v>170.38657333303391</v>
      </c>
      <c r="Q42" s="22"/>
      <c r="R42" s="22"/>
      <c r="S42" s="22">
        <f t="shared" si="19"/>
        <v>1202.4957170185892</v>
      </c>
      <c r="T42" s="22">
        <f t="shared" si="20"/>
        <v>1867.6362069806457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80933.690275161498</v>
      </c>
      <c r="D43" s="5">
        <f t="shared" si="15"/>
        <v>78255.008973879885</v>
      </c>
      <c r="E43" s="5">
        <f t="shared" si="1"/>
        <v>68755.008973879885</v>
      </c>
      <c r="F43" s="5">
        <f t="shared" si="2"/>
        <v>26175.761327359771</v>
      </c>
      <c r="G43" s="5">
        <f t="shared" si="3"/>
        <v>52079.247646520118</v>
      </c>
      <c r="H43" s="22">
        <f t="shared" si="16"/>
        <v>35569.552770559661</v>
      </c>
      <c r="I43" s="5">
        <f t="shared" si="17"/>
        <v>86190.448753486824</v>
      </c>
      <c r="J43" s="25">
        <f t="shared" si="5"/>
        <v>0.22855934954870222</v>
      </c>
      <c r="L43" s="22">
        <f t="shared" si="18"/>
        <v>162843.605648203</v>
      </c>
      <c r="M43" s="5">
        <f>scrimecost*Meta!O40</f>
        <v>1315.8239999999998</v>
      </c>
      <c r="N43" s="5">
        <f>L43-Grade12!L43</f>
        <v>1449.2447428301966</v>
      </c>
      <c r="O43" s="5">
        <f>Grade12!M43-M43</f>
        <v>10.410000000000082</v>
      </c>
      <c r="P43" s="22">
        <f t="shared" si="12"/>
        <v>175.09371434047475</v>
      </c>
      <c r="Q43" s="22"/>
      <c r="R43" s="22"/>
      <c r="S43" s="22">
        <f t="shared" si="19"/>
        <v>1232.7221205105855</v>
      </c>
      <c r="T43" s="22">
        <f t="shared" si="20"/>
        <v>1940.2966786508325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82957.032532040539</v>
      </c>
      <c r="D44" s="5">
        <f t="shared" si="15"/>
        <v>80195.394198226873</v>
      </c>
      <c r="E44" s="5">
        <f t="shared" si="1"/>
        <v>70695.394198226873</v>
      </c>
      <c r="F44" s="5">
        <f t="shared" si="2"/>
        <v>27003.335625543765</v>
      </c>
      <c r="G44" s="5">
        <f t="shared" si="3"/>
        <v>53192.058572683105</v>
      </c>
      <c r="H44" s="22">
        <f t="shared" si="16"/>
        <v>36458.791589823653</v>
      </c>
      <c r="I44" s="5">
        <f t="shared" si="17"/>
        <v>88156.039707323987</v>
      </c>
      <c r="J44" s="25">
        <f t="shared" si="5"/>
        <v>0.23021120630837669</v>
      </c>
      <c r="L44" s="22">
        <f t="shared" si="18"/>
        <v>166914.69578940808</v>
      </c>
      <c r="M44" s="5">
        <f>scrimecost*Meta!O41</f>
        <v>1315.8239999999998</v>
      </c>
      <c r="N44" s="5">
        <f>L44-Grade12!L44</f>
        <v>1485.475861400977</v>
      </c>
      <c r="O44" s="5">
        <f>Grade12!M44-M44</f>
        <v>10.410000000000082</v>
      </c>
      <c r="P44" s="22">
        <f t="shared" si="12"/>
        <v>179.91853387310158</v>
      </c>
      <c r="Q44" s="22"/>
      <c r="R44" s="22"/>
      <c r="S44" s="22">
        <f t="shared" si="19"/>
        <v>1263.7041840898937</v>
      </c>
      <c r="T44" s="22">
        <f t="shared" si="20"/>
        <v>2015.777433126568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85030.95834534154</v>
      </c>
      <c r="D45" s="5">
        <f t="shared" si="15"/>
        <v>82184.28905318254</v>
      </c>
      <c r="E45" s="5">
        <f t="shared" si="1"/>
        <v>72684.28905318254</v>
      </c>
      <c r="F45" s="5">
        <f t="shared" si="2"/>
        <v>27851.599281182353</v>
      </c>
      <c r="G45" s="5">
        <f t="shared" si="3"/>
        <v>54332.689772000187</v>
      </c>
      <c r="H45" s="22">
        <f t="shared" si="16"/>
        <v>37370.261379569238</v>
      </c>
      <c r="I45" s="5">
        <f t="shared" si="17"/>
        <v>90170.770435007085</v>
      </c>
      <c r="J45" s="25">
        <f t="shared" si="5"/>
        <v>0.23182277387879083</v>
      </c>
      <c r="L45" s="22">
        <f t="shared" si="18"/>
        <v>171087.56318414328</v>
      </c>
      <c r="M45" s="5">
        <f>scrimecost*Meta!O42</f>
        <v>1315.8239999999998</v>
      </c>
      <c r="N45" s="5">
        <f>L45-Grade12!L45</f>
        <v>1522.6127579360036</v>
      </c>
      <c r="O45" s="5">
        <f>Grade12!M45-M45</f>
        <v>10.410000000000082</v>
      </c>
      <c r="P45" s="22">
        <f t="shared" si="12"/>
        <v>184.86397389404411</v>
      </c>
      <c r="Q45" s="22"/>
      <c r="R45" s="22"/>
      <c r="S45" s="22">
        <f t="shared" si="19"/>
        <v>1295.4607992586675</v>
      </c>
      <c r="T45" s="22">
        <f t="shared" si="20"/>
        <v>2094.1878503775961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87156.732303975077</v>
      </c>
      <c r="D46" s="5">
        <f t="shared" si="15"/>
        <v>84222.906279512099</v>
      </c>
      <c r="E46" s="5">
        <f t="shared" si="1"/>
        <v>74722.906279512099</v>
      </c>
      <c r="F46" s="5">
        <f t="shared" si="2"/>
        <v>28721.069528211912</v>
      </c>
      <c r="G46" s="5">
        <f t="shared" si="3"/>
        <v>55501.836751300187</v>
      </c>
      <c r="H46" s="22">
        <f t="shared" si="16"/>
        <v>38304.517914058473</v>
      </c>
      <c r="I46" s="5">
        <f t="shared" si="17"/>
        <v>92235.86943088226</v>
      </c>
      <c r="J46" s="25">
        <f t="shared" si="5"/>
        <v>0.23339503492309724</v>
      </c>
      <c r="L46" s="22">
        <f t="shared" si="18"/>
        <v>175364.75226374686</v>
      </c>
      <c r="M46" s="5">
        <f>scrimecost*Meta!O43</f>
        <v>786.83999999999992</v>
      </c>
      <c r="N46" s="5">
        <f>L46-Grade12!L46</f>
        <v>1560.6780768844183</v>
      </c>
      <c r="O46" s="5">
        <f>Grade12!M46-M46</f>
        <v>6.2250000000000227</v>
      </c>
      <c r="P46" s="22">
        <f t="shared" si="12"/>
        <v>189.93304991551014</v>
      </c>
      <c r="Q46" s="22"/>
      <c r="R46" s="22"/>
      <c r="S46" s="22">
        <f t="shared" si="19"/>
        <v>1324.3452698066694</v>
      </c>
      <c r="T46" s="22">
        <f t="shared" si="20"/>
        <v>2169.6355540096888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89335.650611574456</v>
      </c>
      <c r="D47" s="5">
        <f t="shared" si="15"/>
        <v>86312.488936499911</v>
      </c>
      <c r="E47" s="5">
        <f t="shared" si="1"/>
        <v>76812.488936499911</v>
      </c>
      <c r="F47" s="5">
        <f t="shared" si="2"/>
        <v>29612.27653141721</v>
      </c>
      <c r="G47" s="5">
        <f t="shared" si="3"/>
        <v>56700.212405082697</v>
      </c>
      <c r="H47" s="22">
        <f t="shared" si="16"/>
        <v>39262.130861909936</v>
      </c>
      <c r="I47" s="5">
        <f t="shared" si="17"/>
        <v>94352.595901654335</v>
      </c>
      <c r="J47" s="25">
        <f t="shared" si="5"/>
        <v>0.23492894813705481</v>
      </c>
      <c r="L47" s="22">
        <f t="shared" si="18"/>
        <v>179748.87107034048</v>
      </c>
      <c r="M47" s="5">
        <f>scrimecost*Meta!O44</f>
        <v>786.83999999999992</v>
      </c>
      <c r="N47" s="5">
        <f>L47-Grade12!L47</f>
        <v>1599.6950288065127</v>
      </c>
      <c r="O47" s="5">
        <f>Grade12!M47-M47</f>
        <v>6.2250000000000227</v>
      </c>
      <c r="P47" s="22">
        <f t="shared" si="12"/>
        <v>195.12885283751285</v>
      </c>
      <c r="Q47" s="22"/>
      <c r="R47" s="22"/>
      <c r="S47" s="22">
        <f t="shared" si="19"/>
        <v>1357.7095636183492</v>
      </c>
      <c r="T47" s="22">
        <f t="shared" si="20"/>
        <v>2254.1698980696833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91569.04187686379</v>
      </c>
      <c r="D48" s="5">
        <f t="shared" si="15"/>
        <v>88454.31115991238</v>
      </c>
      <c r="E48" s="5">
        <f t="shared" si="1"/>
        <v>78954.31115991238</v>
      </c>
      <c r="F48" s="5">
        <f t="shared" si="2"/>
        <v>30525.763709702631</v>
      </c>
      <c r="G48" s="5">
        <f t="shared" si="3"/>
        <v>57928.54745020975</v>
      </c>
      <c r="H48" s="22">
        <f t="shared" si="16"/>
        <v>40243.684133457675</v>
      </c>
      <c r="I48" s="5">
        <f t="shared" si="17"/>
        <v>96522.240534195647</v>
      </c>
      <c r="J48" s="25">
        <f t="shared" si="5"/>
        <v>0.23642544883359867</v>
      </c>
      <c r="L48" s="22">
        <f t="shared" si="18"/>
        <v>184242.59284709897</v>
      </c>
      <c r="M48" s="5">
        <f>scrimecost*Meta!O45</f>
        <v>786.83999999999992</v>
      </c>
      <c r="N48" s="5">
        <f>L48-Grade12!L48</f>
        <v>1639.6874045266304</v>
      </c>
      <c r="O48" s="5">
        <f>Grade12!M48-M48</f>
        <v>6.2250000000000227</v>
      </c>
      <c r="P48" s="22">
        <f t="shared" si="12"/>
        <v>200.45455083256559</v>
      </c>
      <c r="Q48" s="22"/>
      <c r="R48" s="22"/>
      <c r="S48" s="22">
        <f t="shared" si="19"/>
        <v>1391.9079647752992</v>
      </c>
      <c r="T48" s="22">
        <f t="shared" si="20"/>
        <v>2341.9870710486898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93858.267923785403</v>
      </c>
      <c r="D49" s="5">
        <f t="shared" si="15"/>
        <v>90649.678938910205</v>
      </c>
      <c r="E49" s="5">
        <f t="shared" si="1"/>
        <v>81149.678938910205</v>
      </c>
      <c r="F49" s="5">
        <f t="shared" si="2"/>
        <v>31462.088067445206</v>
      </c>
      <c r="G49" s="5">
        <f t="shared" si="3"/>
        <v>59187.590871465</v>
      </c>
      <c r="H49" s="22">
        <f t="shared" si="16"/>
        <v>41249.776236794125</v>
      </c>
      <c r="I49" s="5">
        <f t="shared" si="17"/>
        <v>98746.126282550569</v>
      </c>
      <c r="J49" s="25">
        <f t="shared" si="5"/>
        <v>0.23788544951315374</v>
      </c>
      <c r="L49" s="22">
        <f t="shared" si="18"/>
        <v>188848.65766827646</v>
      </c>
      <c r="M49" s="5">
        <f>scrimecost*Meta!O46</f>
        <v>786.83999999999992</v>
      </c>
      <c r="N49" s="5">
        <f>L49-Grade12!L49</f>
        <v>1680.6795896398544</v>
      </c>
      <c r="O49" s="5">
        <f>Grade12!M49-M49</f>
        <v>6.2250000000000227</v>
      </c>
      <c r="P49" s="22">
        <f t="shared" si="12"/>
        <v>205.9133912774947</v>
      </c>
      <c r="Q49" s="22"/>
      <c r="R49" s="22"/>
      <c r="S49" s="22">
        <f t="shared" si="19"/>
        <v>1426.9613259612493</v>
      </c>
      <c r="T49" s="22">
        <f t="shared" si="20"/>
        <v>2433.2144143619507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96204.724621880014</v>
      </c>
      <c r="D50" s="5">
        <f t="shared" si="15"/>
        <v>92899.93091238293</v>
      </c>
      <c r="E50" s="5">
        <f t="shared" si="1"/>
        <v>83399.93091238293</v>
      </c>
      <c r="F50" s="5">
        <f t="shared" si="2"/>
        <v>32421.820534131319</v>
      </c>
      <c r="G50" s="5">
        <f t="shared" si="3"/>
        <v>60478.110378251615</v>
      </c>
      <c r="H50" s="22">
        <f t="shared" si="16"/>
        <v>42281.020642713964</v>
      </c>
      <c r="I50" s="5">
        <f t="shared" si="17"/>
        <v>101025.60917461431</v>
      </c>
      <c r="J50" s="25">
        <f t="shared" si="5"/>
        <v>0.2393098404200367</v>
      </c>
      <c r="L50" s="22">
        <f t="shared" si="18"/>
        <v>193569.87410998333</v>
      </c>
      <c r="M50" s="5">
        <f>scrimecost*Meta!O47</f>
        <v>786.83999999999992</v>
      </c>
      <c r="N50" s="5">
        <f>L50-Grade12!L50</f>
        <v>1722.6965793808049</v>
      </c>
      <c r="O50" s="5">
        <f>Grade12!M50-M50</f>
        <v>6.2250000000000227</v>
      </c>
      <c r="P50" s="22">
        <f t="shared" si="12"/>
        <v>211.50870273354701</v>
      </c>
      <c r="Q50" s="22"/>
      <c r="R50" s="22"/>
      <c r="S50" s="22">
        <f t="shared" si="19"/>
        <v>1462.8910211767713</v>
      </c>
      <c r="T50" s="22">
        <f t="shared" si="20"/>
        <v>2527.9842070746699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98609.84273742701</v>
      </c>
      <c r="D51" s="5">
        <f t="shared" si="15"/>
        <v>95206.439185192503</v>
      </c>
      <c r="E51" s="5">
        <f t="shared" si="1"/>
        <v>85706.439185192503</v>
      </c>
      <c r="F51" s="5">
        <f t="shared" si="2"/>
        <v>33468.739488040374</v>
      </c>
      <c r="G51" s="5">
        <f t="shared" si="3"/>
        <v>61737.699697152129</v>
      </c>
      <c r="H51" s="22">
        <f t="shared" si="16"/>
        <v>43338.046158781814</v>
      </c>
      <c r="I51" s="5">
        <f t="shared" si="17"/>
        <v>103298.88596342389</v>
      </c>
      <c r="J51" s="25">
        <f t="shared" si="5"/>
        <v>0.24116370878930757</v>
      </c>
      <c r="L51" s="22">
        <f t="shared" si="18"/>
        <v>198409.12096273294</v>
      </c>
      <c r="M51" s="5">
        <f>scrimecost*Meta!O48</f>
        <v>432.28800000000001</v>
      </c>
      <c r="N51" s="5">
        <f>L51-Grade12!L51</f>
        <v>1765.7639938653738</v>
      </c>
      <c r="O51" s="5">
        <f>Grade12!M51-M51</f>
        <v>3.4200000000000159</v>
      </c>
      <c r="P51" s="22">
        <f t="shared" si="12"/>
        <v>217.6123178759963</v>
      </c>
      <c r="Q51" s="22"/>
      <c r="R51" s="22"/>
      <c r="S51" s="22">
        <f t="shared" si="19"/>
        <v>1497.5845154811475</v>
      </c>
      <c r="T51" s="22">
        <f t="shared" si="20"/>
        <v>2622.695840890859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101075.08880586269</v>
      </c>
      <c r="D52" s="5">
        <f t="shared" si="15"/>
        <v>97570.610164822327</v>
      </c>
      <c r="E52" s="5">
        <f t="shared" si="1"/>
        <v>88070.610164822327</v>
      </c>
      <c r="F52" s="5">
        <f t="shared" si="2"/>
        <v>34547.983540241388</v>
      </c>
      <c r="G52" s="5">
        <f t="shared" si="3"/>
        <v>63022.626624580938</v>
      </c>
      <c r="H52" s="22">
        <f t="shared" si="16"/>
        <v>44421.497312751351</v>
      </c>
      <c r="I52" s="5">
        <f t="shared" si="17"/>
        <v>105622.84254750948</v>
      </c>
      <c r="J52" s="25">
        <f t="shared" si="5"/>
        <v>0.24301645223784163</v>
      </c>
      <c r="L52" s="22">
        <f t="shared" si="18"/>
        <v>203369.34898680125</v>
      </c>
      <c r="M52" s="5">
        <f>scrimecost*Meta!O49</f>
        <v>432.28800000000001</v>
      </c>
      <c r="N52" s="5">
        <f>L52-Grade12!L52</f>
        <v>1809.9080937119725</v>
      </c>
      <c r="O52" s="5">
        <f>Grade12!M52-M52</f>
        <v>3.4200000000000159</v>
      </c>
      <c r="P52" s="22">
        <f t="shared" si="12"/>
        <v>223.90439073876794</v>
      </c>
      <c r="Q52" s="22"/>
      <c r="R52" s="22"/>
      <c r="S52" s="22">
        <f t="shared" si="19"/>
        <v>1535.6953764344535</v>
      </c>
      <c r="T52" s="22">
        <f t="shared" si="20"/>
        <v>2725.5607581194881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103601.96602600925</v>
      </c>
      <c r="D53" s="5">
        <f t="shared" si="15"/>
        <v>99993.885418942868</v>
      </c>
      <c r="E53" s="5">
        <f t="shared" si="1"/>
        <v>90493.885418942868</v>
      </c>
      <c r="F53" s="5">
        <f t="shared" si="2"/>
        <v>35654.208693747416</v>
      </c>
      <c r="G53" s="5">
        <f t="shared" si="3"/>
        <v>64339.676725195452</v>
      </c>
      <c r="H53" s="22">
        <f t="shared" si="16"/>
        <v>45532.034745570141</v>
      </c>
      <c r="I53" s="5">
        <f t="shared" si="17"/>
        <v>108004.89804619722</v>
      </c>
      <c r="J53" s="25">
        <f t="shared" si="5"/>
        <v>0.24482400682177724</v>
      </c>
      <c r="L53" s="22">
        <f t="shared" si="18"/>
        <v>208453.5827114713</v>
      </c>
      <c r="M53" s="5">
        <f>scrimecost*Meta!O50</f>
        <v>432.28800000000001</v>
      </c>
      <c r="N53" s="5">
        <f>L53-Grade12!L53</f>
        <v>1855.155796054838</v>
      </c>
      <c r="O53" s="5">
        <f>Grade12!M53-M53</f>
        <v>3.4200000000000159</v>
      </c>
      <c r="P53" s="22">
        <f t="shared" si="12"/>
        <v>230.35376542310883</v>
      </c>
      <c r="Q53" s="22"/>
      <c r="R53" s="22"/>
      <c r="S53" s="22">
        <f t="shared" si="19"/>
        <v>1574.7590089116675</v>
      </c>
      <c r="T53" s="22">
        <f t="shared" si="20"/>
        <v>2832.4294221403893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106192.01517665946</v>
      </c>
      <c r="D54" s="5">
        <f t="shared" si="15"/>
        <v>102477.74255441643</v>
      </c>
      <c r="E54" s="5">
        <f t="shared" si="1"/>
        <v>92977.742554416429</v>
      </c>
      <c r="F54" s="5">
        <f t="shared" si="2"/>
        <v>36788.089476091103</v>
      </c>
      <c r="G54" s="5">
        <f t="shared" si="3"/>
        <v>65689.653078325326</v>
      </c>
      <c r="H54" s="22">
        <f t="shared" si="16"/>
        <v>46670.335614209383</v>
      </c>
      <c r="I54" s="5">
        <f t="shared" si="17"/>
        <v>110446.50493235212</v>
      </c>
      <c r="J54" s="25">
        <f t="shared" si="5"/>
        <v>0.24658747470854375</v>
      </c>
      <c r="L54" s="22">
        <f t="shared" si="18"/>
        <v>213664.922279258</v>
      </c>
      <c r="M54" s="5">
        <f>scrimecost*Meta!O51</f>
        <v>432.28800000000001</v>
      </c>
      <c r="N54" s="5">
        <f>L54-Grade12!L54</f>
        <v>1901.5346909561194</v>
      </c>
      <c r="O54" s="5">
        <f>Grade12!M54-M54</f>
        <v>3.4200000000000159</v>
      </c>
      <c r="P54" s="22">
        <f t="shared" si="12"/>
        <v>236.96437447455821</v>
      </c>
      <c r="Q54" s="22"/>
      <c r="R54" s="22"/>
      <c r="S54" s="22">
        <f t="shared" si="19"/>
        <v>1614.7992322006969</v>
      </c>
      <c r="T54" s="22">
        <f t="shared" si="20"/>
        <v>2943.4572604002519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108846.81555607595</v>
      </c>
      <c r="D55" s="5">
        <f t="shared" si="15"/>
        <v>105023.69611827684</v>
      </c>
      <c r="E55" s="5">
        <f t="shared" si="1"/>
        <v>95523.696118276843</v>
      </c>
      <c r="F55" s="5">
        <f t="shared" si="2"/>
        <v>37950.317277993381</v>
      </c>
      <c r="G55" s="5">
        <f t="shared" si="3"/>
        <v>67073.378840283462</v>
      </c>
      <c r="H55" s="22">
        <f t="shared" si="16"/>
        <v>47837.09400456462</v>
      </c>
      <c r="I55" s="5">
        <f t="shared" si="17"/>
        <v>112949.15199066093</v>
      </c>
      <c r="J55" s="25">
        <f t="shared" si="5"/>
        <v>0.24830793118343789</v>
      </c>
      <c r="L55" s="22">
        <f t="shared" si="18"/>
        <v>219006.54533623948</v>
      </c>
      <c r="M55" s="5">
        <f>scrimecost*Meta!O52</f>
        <v>432.28800000000001</v>
      </c>
      <c r="N55" s="5">
        <f>L55-Grade12!L55</f>
        <v>1949.0730582300748</v>
      </c>
      <c r="O55" s="5">
        <f>Grade12!M55-M55</f>
        <v>3.4200000000000159</v>
      </c>
      <c r="P55" s="22">
        <f t="shared" si="12"/>
        <v>243.74024875229389</v>
      </c>
      <c r="Q55" s="22"/>
      <c r="R55" s="22"/>
      <c r="S55" s="22">
        <f t="shared" si="19"/>
        <v>1655.8404610720563</v>
      </c>
      <c r="T55" s="22">
        <f t="shared" si="20"/>
        <v>3058.8057286610842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111567.98594497783</v>
      </c>
      <c r="D56" s="5">
        <f t="shared" si="15"/>
        <v>107633.29852123374</v>
      </c>
      <c r="E56" s="5">
        <f t="shared" si="1"/>
        <v>98133.298521233737</v>
      </c>
      <c r="F56" s="5">
        <f t="shared" si="2"/>
        <v>39089.936266626712</v>
      </c>
      <c r="G56" s="5">
        <f t="shared" si="3"/>
        <v>68543.362254607026</v>
      </c>
      <c r="H56" s="22">
        <f t="shared" si="16"/>
        <v>49033.021354678727</v>
      </c>
      <c r="I56" s="5">
        <f t="shared" si="17"/>
        <v>115566.02973374393</v>
      </c>
      <c r="J56" s="25">
        <f t="shared" si="5"/>
        <v>0.24965097713404158</v>
      </c>
      <c r="L56" s="22">
        <f t="shared" si="18"/>
        <v>224481.70896964543</v>
      </c>
      <c r="M56" s="5">
        <f>scrimecost*Meta!O53</f>
        <v>136.512</v>
      </c>
      <c r="N56" s="5">
        <f>L56-Grade12!L56</f>
        <v>1997.7998846857809</v>
      </c>
      <c r="O56" s="5">
        <f>Grade12!M56-M56</f>
        <v>1.0799999999999841</v>
      </c>
      <c r="P56" s="22">
        <f t="shared" si="12"/>
        <v>250.38431197196635</v>
      </c>
      <c r="Q56" s="22"/>
      <c r="R56" s="22"/>
      <c r="S56" s="22">
        <f t="shared" si="19"/>
        <v>1695.5940225315817</v>
      </c>
      <c r="T56" s="22">
        <f t="shared" si="20"/>
        <v>3174.3110847672378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136.512</v>
      </c>
      <c r="N57" s="5">
        <f>L57-Grade12!L57</f>
        <v>0</v>
      </c>
      <c r="O57" s="5">
        <f>Grade12!M57-M57</f>
        <v>1.0799999999999841</v>
      </c>
      <c r="Q57" s="22"/>
      <c r="R57" s="22"/>
      <c r="S57" s="22">
        <f t="shared" si="19"/>
        <v>0.94607999999998604</v>
      </c>
      <c r="T57" s="22">
        <f t="shared" si="20"/>
        <v>1.7949389213933311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136.512</v>
      </c>
      <c r="N58" s="5">
        <f>L58-Grade12!L58</f>
        <v>0</v>
      </c>
      <c r="O58" s="5">
        <f>Grade12!M58-M58</f>
        <v>1.0799999999999841</v>
      </c>
      <c r="Q58" s="22"/>
      <c r="R58" s="22"/>
      <c r="S58" s="22">
        <f t="shared" si="19"/>
        <v>0.94607999999998604</v>
      </c>
      <c r="T58" s="22">
        <f t="shared" si="20"/>
        <v>1.8190468280678787</v>
      </c>
    </row>
    <row r="59" spans="1:20" x14ac:dyDescent="0.2">
      <c r="A59" s="5">
        <v>68</v>
      </c>
      <c r="H59" s="21"/>
      <c r="I59" s="5"/>
      <c r="M59" s="5">
        <f>scrimecost*Meta!O56</f>
        <v>136.512</v>
      </c>
      <c r="N59" s="5">
        <f>L59-Grade12!L59</f>
        <v>0</v>
      </c>
      <c r="O59" s="5">
        <f>Grade12!M59-M59</f>
        <v>1.0799999999999841</v>
      </c>
      <c r="Q59" s="22"/>
      <c r="R59" s="22"/>
      <c r="S59" s="22">
        <f t="shared" si="19"/>
        <v>0.94607999999998604</v>
      </c>
      <c r="T59" s="22">
        <f t="shared" si="20"/>
        <v>1.843478529138604</v>
      </c>
    </row>
    <row r="60" spans="1:20" x14ac:dyDescent="0.2">
      <c r="A60" s="5">
        <v>69</v>
      </c>
      <c r="H60" s="21"/>
      <c r="I60" s="5"/>
      <c r="M60" s="5">
        <f>scrimecost*Meta!O57</f>
        <v>136.512</v>
      </c>
      <c r="N60" s="5">
        <f>L60-Grade12!L60</f>
        <v>0</v>
      </c>
      <c r="O60" s="5">
        <f>Grade12!M60-M60</f>
        <v>1.0799999999999841</v>
      </c>
      <c r="Q60" s="22"/>
      <c r="R60" s="22"/>
      <c r="S60" s="22">
        <f t="shared" si="19"/>
        <v>0.94607999999998604</v>
      </c>
      <c r="T60" s="22">
        <f t="shared" si="20"/>
        <v>1.8682383735028385</v>
      </c>
    </row>
    <row r="61" spans="1:20" x14ac:dyDescent="0.2">
      <c r="A61" s="5">
        <v>70</v>
      </c>
      <c r="H61" s="21"/>
      <c r="I61" s="5"/>
      <c r="M61" s="5">
        <f>scrimecost*Meta!O58</f>
        <v>136.512</v>
      </c>
      <c r="N61" s="5">
        <f>L61-Grade12!L61</f>
        <v>0</v>
      </c>
      <c r="O61" s="5">
        <f>Grade12!M61-M61</f>
        <v>1.0799999999999841</v>
      </c>
      <c r="Q61" s="22"/>
      <c r="R61" s="22"/>
      <c r="S61" s="22">
        <f t="shared" si="19"/>
        <v>0.94607999999998604</v>
      </c>
      <c r="T61" s="22">
        <f t="shared" si="20"/>
        <v>1.8933307684681517</v>
      </c>
    </row>
    <row r="62" spans="1:20" x14ac:dyDescent="0.2">
      <c r="A62" s="5">
        <v>71</v>
      </c>
      <c r="H62" s="21"/>
      <c r="I62" s="5"/>
      <c r="M62" s="5">
        <f>scrimecost*Meta!O59</f>
        <v>136.512</v>
      </c>
      <c r="N62" s="5">
        <f>L62-Grade12!L62</f>
        <v>0</v>
      </c>
      <c r="O62" s="5">
        <f>Grade12!M62-M62</f>
        <v>1.0799999999999841</v>
      </c>
      <c r="Q62" s="22"/>
      <c r="R62" s="22"/>
      <c r="S62" s="22">
        <f t="shared" si="19"/>
        <v>0.94607999999998604</v>
      </c>
      <c r="T62" s="22">
        <f t="shared" si="20"/>
        <v>1.9187601805368635</v>
      </c>
    </row>
    <row r="63" spans="1:20" x14ac:dyDescent="0.2">
      <c r="A63" s="5">
        <v>72</v>
      </c>
      <c r="H63" s="21"/>
      <c r="M63" s="5">
        <f>scrimecost*Meta!O60</f>
        <v>136.512</v>
      </c>
      <c r="N63" s="5">
        <f>L63-Grade12!L63</f>
        <v>0</v>
      </c>
      <c r="O63" s="5">
        <f>Grade12!M63-M63</f>
        <v>1.0799999999999841</v>
      </c>
      <c r="Q63" s="22"/>
      <c r="R63" s="22"/>
      <c r="S63" s="22">
        <f t="shared" si="19"/>
        <v>0.94607999999998604</v>
      </c>
      <c r="T63" s="22">
        <f t="shared" si="20"/>
        <v>1.9445311362010893</v>
      </c>
    </row>
    <row r="64" spans="1:20" x14ac:dyDescent="0.2">
      <c r="A64" s="5">
        <v>73</v>
      </c>
      <c r="H64" s="21"/>
      <c r="M64" s="5">
        <f>scrimecost*Meta!O61</f>
        <v>136.512</v>
      </c>
      <c r="N64" s="5">
        <f>L64-Grade12!L64</f>
        <v>0</v>
      </c>
      <c r="O64" s="5">
        <f>Grade12!M64-M64</f>
        <v>1.0799999999999841</v>
      </c>
      <c r="Q64" s="22"/>
      <c r="R64" s="22"/>
      <c r="S64" s="22">
        <f t="shared" si="19"/>
        <v>0.94607999999998604</v>
      </c>
      <c r="T64" s="22">
        <f t="shared" si="20"/>
        <v>1.9706482227484676</v>
      </c>
    </row>
    <row r="65" spans="1:20" x14ac:dyDescent="0.2">
      <c r="A65" s="5">
        <v>74</v>
      </c>
      <c r="H65" s="21"/>
      <c r="M65" s="5">
        <f>scrimecost*Meta!O62</f>
        <v>136.512</v>
      </c>
      <c r="N65" s="5">
        <f>L65-Grade12!L65</f>
        <v>0</v>
      </c>
      <c r="O65" s="5">
        <f>Grade12!M65-M65</f>
        <v>1.0799999999999841</v>
      </c>
      <c r="Q65" s="22"/>
      <c r="R65" s="22"/>
      <c r="S65" s="22">
        <f t="shared" si="19"/>
        <v>0.94607999999998604</v>
      </c>
      <c r="T65" s="22">
        <f t="shared" si="20"/>
        <v>1.997116089078707</v>
      </c>
    </row>
    <row r="66" spans="1:20" x14ac:dyDescent="0.2">
      <c r="A66" s="5">
        <v>75</v>
      </c>
      <c r="H66" s="21"/>
      <c r="M66" s="5">
        <f>scrimecost*Meta!O63</f>
        <v>136.512</v>
      </c>
      <c r="N66" s="5">
        <f>L66-Grade12!L66</f>
        <v>0</v>
      </c>
      <c r="O66" s="5">
        <f>Grade12!M66-M66</f>
        <v>1.0799999999999841</v>
      </c>
      <c r="Q66" s="22"/>
      <c r="R66" s="22"/>
      <c r="S66" s="22">
        <f t="shared" si="19"/>
        <v>0.94607999999998604</v>
      </c>
      <c r="T66" s="22">
        <f t="shared" si="20"/>
        <v>2.0239394465311005</v>
      </c>
    </row>
    <row r="67" spans="1:20" x14ac:dyDescent="0.2">
      <c r="A67" s="5">
        <v>76</v>
      </c>
      <c r="H67" s="21"/>
      <c r="M67" s="5">
        <f>scrimecost*Meta!O64</f>
        <v>136.512</v>
      </c>
      <c r="N67" s="5">
        <f>L67-Grade12!L67</f>
        <v>0</v>
      </c>
      <c r="O67" s="5">
        <f>Grade12!M67-M67</f>
        <v>1.0799999999999841</v>
      </c>
      <c r="Q67" s="22"/>
      <c r="R67" s="22"/>
      <c r="S67" s="22">
        <f t="shared" si="19"/>
        <v>0.94607999999998604</v>
      </c>
      <c r="T67" s="22">
        <f t="shared" si="20"/>
        <v>2.0511230697231539</v>
      </c>
    </row>
    <row r="68" spans="1:20" x14ac:dyDescent="0.2">
      <c r="A68" s="5">
        <v>77</v>
      </c>
      <c r="H68" s="21"/>
      <c r="M68" s="5">
        <f>scrimecost*Meta!O65</f>
        <v>136.512</v>
      </c>
      <c r="N68" s="5">
        <f>L68-Grade12!L68</f>
        <v>0</v>
      </c>
      <c r="O68" s="5">
        <f>Grade12!M68-M68</f>
        <v>1.0799999999999841</v>
      </c>
      <c r="Q68" s="22"/>
      <c r="R68" s="22"/>
      <c r="S68" s="22">
        <f t="shared" si="19"/>
        <v>0.94607999999998604</v>
      </c>
      <c r="T68" s="22">
        <f t="shared" si="20"/>
        <v>2.0786717974004794</v>
      </c>
    </row>
    <row r="69" spans="1:20" x14ac:dyDescent="0.2">
      <c r="A69" s="5">
        <v>78</v>
      </c>
      <c r="H69" s="21"/>
      <c r="M69" s="5">
        <f>scrimecost*Meta!O66</f>
        <v>136.512</v>
      </c>
      <c r="N69" s="5">
        <f>L69-Grade12!L69</f>
        <v>0</v>
      </c>
      <c r="O69" s="5">
        <f>Grade12!M69-M69</f>
        <v>1.0799999999999841</v>
      </c>
      <c r="Q69" s="22"/>
      <c r="R69" s="22"/>
      <c r="S69" s="22">
        <f t="shared" si="19"/>
        <v>0.94607999999998604</v>
      </c>
      <c r="T69" s="22">
        <f t="shared" si="20"/>
        <v>2.1065905332981028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-3.9531133921855144E-10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69422</v>
      </c>
      <c r="D2" s="7">
        <f>Meta!C8</f>
        <v>30349</v>
      </c>
      <c r="E2" s="1">
        <f>Meta!D8</f>
        <v>0.04</v>
      </c>
      <c r="F2" s="1">
        <f>Meta!F8</f>
        <v>0.80100000000000005</v>
      </c>
      <c r="G2" s="1">
        <f>Meta!I8</f>
        <v>1.8381311833585117</v>
      </c>
      <c r="H2" s="1">
        <f>Meta!E8</f>
        <v>0.876</v>
      </c>
      <c r="I2" s="13"/>
      <c r="J2" s="1">
        <f>Meta!X7</f>
        <v>0.84299999999999997</v>
      </c>
      <c r="K2" s="1">
        <f>Meta!D7</f>
        <v>4.1000000000000002E-2</v>
      </c>
      <c r="L2" s="28"/>
      <c r="N2" s="22">
        <f>Meta!T8</f>
        <v>99834</v>
      </c>
      <c r="O2" s="22">
        <f>Meta!U8</f>
        <v>41445</v>
      </c>
      <c r="P2" s="1">
        <f>Meta!V8</f>
        <v>2.9000000000000001E-2</v>
      </c>
      <c r="Q2" s="1">
        <f>Meta!X8</f>
        <v>0.84599999999999997</v>
      </c>
      <c r="R2" s="22">
        <f>Meta!W8</f>
        <v>1881</v>
      </c>
      <c r="T2" s="12">
        <f>IRR(S5:S69)+1</f>
        <v>0.98757563802549742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3582.9585593602433</v>
      </c>
      <c r="D10" s="5">
        <f t="shared" ref="D10:D36" si="0">IF(A10&lt;startage,1,0)*(C10*(1-initialunempprob))+IF(A10=startage,1,0)*(C10*(1-unempprob))+IF(A10&gt;startage,1,0)*(C10*(1-unempprob)+unempprob*300*52)</f>
        <v>3436.0572584264733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262.85838026962517</v>
      </c>
      <c r="G10" s="5">
        <f t="shared" ref="G10:G56" si="3">D10-F10</f>
        <v>3173.198878156848</v>
      </c>
      <c r="H10" s="22">
        <f>0.1*Grade13!H10</f>
        <v>1574.6746888545767</v>
      </c>
      <c r="I10" s="5">
        <f t="shared" ref="I10:I36" si="4">G10+IF(A10&lt;startage,1,0)*(H10*(1-initialunempprob))+IF(A10&gt;=startage,1,0)*(H10*(1-unempprob))</f>
        <v>4683.3119047683867</v>
      </c>
      <c r="J10" s="25">
        <f t="shared" ref="J10:J56" si="5">(F10-(IF(A10&gt;startage,1,0)*(unempprob*300*52)))/(IF(A10&lt;startage,1,0)*((C10+H10)*(1-initialunempprob))+IF(A10&gt;=startage,1,0)*((C10+H10)*(1-unempprob)))</f>
        <v>5.3143819383809396E-2</v>
      </c>
      <c r="L10" s="22">
        <f>0.1*Grade13!L10</f>
        <v>7209.134894388686</v>
      </c>
      <c r="M10" s="5">
        <f>scrimecost*Meta!O7</f>
        <v>6404.8049999999994</v>
      </c>
      <c r="N10" s="5">
        <f>L10-Grade13!L10</f>
        <v>-64882.214049498172</v>
      </c>
      <c r="O10" s="5"/>
      <c r="P10" s="22"/>
      <c r="Q10" s="22">
        <f>0.05*feel*Grade13!G10</f>
        <v>363.18583889703217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-73524.399888395201</v>
      </c>
      <c r="T10" s="22">
        <f t="shared" ref="T10:T41" si="7">S10/sreturn^(A10-startage+1)</f>
        <v>-73524.399888395201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37767.707021408947</v>
      </c>
      <c r="D11" s="5">
        <f t="shared" si="0"/>
        <v>36256.99874055259</v>
      </c>
      <c r="E11" s="5">
        <f t="shared" si="1"/>
        <v>26756.99874055259</v>
      </c>
      <c r="F11" s="5">
        <f t="shared" si="2"/>
        <v>9037.9100887904206</v>
      </c>
      <c r="G11" s="5">
        <f t="shared" si="3"/>
        <v>27219.088651762169</v>
      </c>
      <c r="H11" s="22">
        <f t="shared" ref="H11:H36" si="10">benefits*B11/expnorm</f>
        <v>16510.791109341997</v>
      </c>
      <c r="I11" s="5">
        <f t="shared" si="4"/>
        <v>43069.448116730484</v>
      </c>
      <c r="J11" s="25">
        <f t="shared" si="5"/>
        <v>0.17344786609874288</v>
      </c>
      <c r="L11" s="22">
        <f t="shared" ref="L11:L36" si="11">(sincome+sbenefits)*(1-sunemp)*B11/expnorm</f>
        <v>74631.185326691586</v>
      </c>
      <c r="M11" s="5">
        <f>scrimecost*Meta!O8</f>
        <v>6147.1079999999993</v>
      </c>
      <c r="N11" s="5">
        <f>L11-Grade13!L11</f>
        <v>737.55265920757665</v>
      </c>
      <c r="O11" s="5">
        <f>Grade13!M11-M11</f>
        <v>49.020000000000437</v>
      </c>
      <c r="P11" s="22">
        <f t="shared" ref="P11:P56" si="12">(spart-initialspart)*(L11*J11+nptrans)</f>
        <v>58.495859518003456</v>
      </c>
      <c r="Q11" s="22"/>
      <c r="R11" s="22"/>
      <c r="S11" s="22">
        <f t="shared" si="6"/>
        <v>640.78121846586964</v>
      </c>
      <c r="T11" s="22">
        <f t="shared" si="7"/>
        <v>648.84267472110912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38711.899696944165</v>
      </c>
      <c r="D12" s="5">
        <f t="shared" si="0"/>
        <v>37787.423709066396</v>
      </c>
      <c r="E12" s="5">
        <f t="shared" si="1"/>
        <v>28287.423709066396</v>
      </c>
      <c r="F12" s="5">
        <f t="shared" si="2"/>
        <v>9537.5938410101771</v>
      </c>
      <c r="G12" s="5">
        <f t="shared" si="3"/>
        <v>28249.829868056218</v>
      </c>
      <c r="H12" s="22">
        <f t="shared" si="10"/>
        <v>16923.560887075546</v>
      </c>
      <c r="I12" s="5">
        <f t="shared" si="4"/>
        <v>44496.448319648742</v>
      </c>
      <c r="J12" s="25">
        <f t="shared" si="5"/>
        <v>0.16688984843333082</v>
      </c>
      <c r="L12" s="22">
        <f t="shared" si="11"/>
        <v>76496.964959858858</v>
      </c>
      <c r="M12" s="5">
        <f>scrimecost*Meta!O9</f>
        <v>5663.6909999999998</v>
      </c>
      <c r="N12" s="5">
        <f>L12-Grade13!L12</f>
        <v>755.9914756877406</v>
      </c>
      <c r="O12" s="5">
        <f>Grade13!M12-M12</f>
        <v>45.165000000000873</v>
      </c>
      <c r="P12" s="22">
        <f t="shared" si="12"/>
        <v>57.961700663282052</v>
      </c>
      <c r="Q12" s="22"/>
      <c r="R12" s="22"/>
      <c r="S12" s="22">
        <f t="shared" si="6"/>
        <v>650.60124844731763</v>
      </c>
      <c r="T12" s="22">
        <f t="shared" si="7"/>
        <v>667.07421880523248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39679.697189367769</v>
      </c>
      <c r="D13" s="5">
        <f t="shared" si="0"/>
        <v>38716.509301793056</v>
      </c>
      <c r="E13" s="5">
        <f t="shared" si="1"/>
        <v>29216.509301793056</v>
      </c>
      <c r="F13" s="5">
        <f t="shared" si="2"/>
        <v>9840.9402870354315</v>
      </c>
      <c r="G13" s="5">
        <f t="shared" si="3"/>
        <v>28875.569014757624</v>
      </c>
      <c r="H13" s="22">
        <f t="shared" si="10"/>
        <v>17346.649909252435</v>
      </c>
      <c r="I13" s="5">
        <f t="shared" si="4"/>
        <v>45528.352927639964</v>
      </c>
      <c r="J13" s="25">
        <f t="shared" si="5"/>
        <v>0.16836041503865171</v>
      </c>
      <c r="L13" s="22">
        <f t="shared" si="11"/>
        <v>78409.389083855334</v>
      </c>
      <c r="M13" s="5">
        <f>scrimecost*Meta!O10</f>
        <v>5165.2259999999997</v>
      </c>
      <c r="N13" s="5">
        <f>L13-Grade13!L13</f>
        <v>774.89126257994212</v>
      </c>
      <c r="O13" s="5">
        <f>Grade13!M13-M13</f>
        <v>41.190000000000509</v>
      </c>
      <c r="P13" s="22">
        <f t="shared" si="12"/>
        <v>59.265111867255087</v>
      </c>
      <c r="Q13" s="22"/>
      <c r="R13" s="22"/>
      <c r="S13" s="22">
        <f t="shared" si="6"/>
        <v>662.2674931286607</v>
      </c>
      <c r="T13" s="22">
        <f t="shared" si="7"/>
        <v>687.5785733418204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40671.68961910197</v>
      </c>
      <c r="D14" s="5">
        <f t="shared" si="0"/>
        <v>39668.822034337893</v>
      </c>
      <c r="E14" s="5">
        <f t="shared" si="1"/>
        <v>30168.822034337893</v>
      </c>
      <c r="F14" s="5">
        <f t="shared" si="2"/>
        <v>10151.870394211322</v>
      </c>
      <c r="G14" s="5">
        <f t="shared" si="3"/>
        <v>29516.951640126572</v>
      </c>
      <c r="H14" s="22">
        <f t="shared" si="10"/>
        <v>17780.316156983747</v>
      </c>
      <c r="I14" s="5">
        <f t="shared" si="4"/>
        <v>46586.055150830973</v>
      </c>
      <c r="J14" s="25">
        <f t="shared" si="5"/>
        <v>0.16979511416579407</v>
      </c>
      <c r="L14" s="22">
        <f t="shared" si="11"/>
        <v>80369.623810951714</v>
      </c>
      <c r="M14" s="5">
        <f>scrimecost*Meta!O11</f>
        <v>4815.3599999999997</v>
      </c>
      <c r="N14" s="5">
        <f>L14-Grade13!L14</f>
        <v>794.26354414444359</v>
      </c>
      <c r="O14" s="5">
        <f>Grade13!M14-M14</f>
        <v>38.400000000000546</v>
      </c>
      <c r="P14" s="22">
        <f t="shared" si="12"/>
        <v>60.601108351327454</v>
      </c>
      <c r="Q14" s="22"/>
      <c r="R14" s="22"/>
      <c r="S14" s="22">
        <f t="shared" si="6"/>
        <v>675.35050642703379</v>
      </c>
      <c r="T14" s="22">
        <f t="shared" si="7"/>
        <v>709.98268581721823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41688.481859579508</v>
      </c>
      <c r="D15" s="5">
        <f t="shared" si="0"/>
        <v>40644.942585196324</v>
      </c>
      <c r="E15" s="5">
        <f t="shared" si="1"/>
        <v>31144.942585196324</v>
      </c>
      <c r="F15" s="5">
        <f t="shared" si="2"/>
        <v>10470.5737540666</v>
      </c>
      <c r="G15" s="5">
        <f t="shared" si="3"/>
        <v>30174.368831129723</v>
      </c>
      <c r="H15" s="22">
        <f t="shared" si="10"/>
        <v>18224.824060908337</v>
      </c>
      <c r="I15" s="5">
        <f t="shared" si="4"/>
        <v>47670.199929601724</v>
      </c>
      <c r="J15" s="25">
        <f t="shared" si="5"/>
        <v>0.17119482063129868</v>
      </c>
      <c r="L15" s="22">
        <f t="shared" si="11"/>
        <v>82378.864406225504</v>
      </c>
      <c r="M15" s="5">
        <f>scrimecost*Meta!O12</f>
        <v>4593.402</v>
      </c>
      <c r="N15" s="5">
        <f>L15-Grade13!L15</f>
        <v>814.12013274806668</v>
      </c>
      <c r="O15" s="5">
        <f>Grade13!M15-M15</f>
        <v>36.630000000000109</v>
      </c>
      <c r="P15" s="22">
        <f t="shared" si="12"/>
        <v>61.970504747501607</v>
      </c>
      <c r="Q15" s="22"/>
      <c r="R15" s="22"/>
      <c r="S15" s="22">
        <f t="shared" si="6"/>
        <v>689.71521605787279</v>
      </c>
      <c r="T15" s="22">
        <f t="shared" si="7"/>
        <v>734.20606403061549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42730.693906068998</v>
      </c>
      <c r="D16" s="5">
        <f t="shared" si="0"/>
        <v>41645.466149826236</v>
      </c>
      <c r="E16" s="5">
        <f t="shared" si="1"/>
        <v>32145.466149826236</v>
      </c>
      <c r="F16" s="5">
        <f t="shared" si="2"/>
        <v>10797.244697918266</v>
      </c>
      <c r="G16" s="5">
        <f t="shared" si="3"/>
        <v>30848.221451907972</v>
      </c>
      <c r="H16" s="22">
        <f t="shared" si="10"/>
        <v>18680.444662431044</v>
      </c>
      <c r="I16" s="5">
        <f t="shared" si="4"/>
        <v>48781.448327841776</v>
      </c>
      <c r="J16" s="25">
        <f t="shared" si="5"/>
        <v>0.17256038791471789</v>
      </c>
      <c r="L16" s="22">
        <f t="shared" si="11"/>
        <v>84438.33601638113</v>
      </c>
      <c r="M16" s="5">
        <f>scrimecost*Meta!O13</f>
        <v>3824.0729999999999</v>
      </c>
      <c r="N16" s="5">
        <f>L16-Grade13!L16</f>
        <v>834.47313606676471</v>
      </c>
      <c r="O16" s="5">
        <f>Grade13!M16-M16</f>
        <v>30.494999999999891</v>
      </c>
      <c r="P16" s="22">
        <f t="shared" si="12"/>
        <v>63.374136053580123</v>
      </c>
      <c r="Q16" s="22"/>
      <c r="R16" s="22"/>
      <c r="S16" s="22">
        <f t="shared" si="6"/>
        <v>700.65406642947119</v>
      </c>
      <c r="T16" s="22">
        <f t="shared" si="7"/>
        <v>755.23383567507653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43798.961253720714</v>
      </c>
      <c r="D17" s="5">
        <f t="shared" si="0"/>
        <v>42671.002803571886</v>
      </c>
      <c r="E17" s="5">
        <f t="shared" si="1"/>
        <v>33171.002803571886</v>
      </c>
      <c r="F17" s="5">
        <f t="shared" si="2"/>
        <v>11132.082415366222</v>
      </c>
      <c r="G17" s="5">
        <f t="shared" si="3"/>
        <v>31538.920388205664</v>
      </c>
      <c r="H17" s="22">
        <f t="shared" si="10"/>
        <v>19147.455778991818</v>
      </c>
      <c r="I17" s="5">
        <f t="shared" si="4"/>
        <v>49920.477936037809</v>
      </c>
      <c r="J17" s="25">
        <f t="shared" si="5"/>
        <v>0.17389264867902932</v>
      </c>
      <c r="L17" s="22">
        <f t="shared" si="11"/>
        <v>86549.294416790653</v>
      </c>
      <c r="M17" s="5">
        <f>scrimecost*Meta!O14</f>
        <v>3824.0729999999999</v>
      </c>
      <c r="N17" s="5">
        <f>L17-Grade13!L17</f>
        <v>855.33496446840581</v>
      </c>
      <c r="O17" s="5">
        <f>Grade13!M17-M17</f>
        <v>30.494999999999891</v>
      </c>
      <c r="P17" s="22">
        <f t="shared" si="12"/>
        <v>64.812858142310603</v>
      </c>
      <c r="Q17" s="22"/>
      <c r="R17" s="22"/>
      <c r="S17" s="22">
        <f t="shared" si="6"/>
        <v>717.37500456034161</v>
      </c>
      <c r="T17" s="22">
        <f t="shared" si="7"/>
        <v>782.98540070467595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44893.935285063737</v>
      </c>
      <c r="D18" s="5">
        <f t="shared" si="0"/>
        <v>43722.177873661189</v>
      </c>
      <c r="E18" s="5">
        <f t="shared" si="1"/>
        <v>34222.177873661189</v>
      </c>
      <c r="F18" s="5">
        <f t="shared" si="2"/>
        <v>11475.291075750378</v>
      </c>
      <c r="G18" s="5">
        <f t="shared" si="3"/>
        <v>32246.886797910811</v>
      </c>
      <c r="H18" s="22">
        <f t="shared" si="10"/>
        <v>19626.142173466615</v>
      </c>
      <c r="I18" s="5">
        <f t="shared" si="4"/>
        <v>51087.983284438757</v>
      </c>
      <c r="J18" s="25">
        <f t="shared" si="5"/>
        <v>0.17519241527835752</v>
      </c>
      <c r="L18" s="22">
        <f t="shared" si="11"/>
        <v>88713.026777210427</v>
      </c>
      <c r="M18" s="5">
        <f>scrimecost*Meta!O15</f>
        <v>3824.0729999999999</v>
      </c>
      <c r="N18" s="5">
        <f>L18-Grade13!L18</f>
        <v>876.71833858013269</v>
      </c>
      <c r="O18" s="5">
        <f>Grade13!M18-M18</f>
        <v>30.494999999999891</v>
      </c>
      <c r="P18" s="22">
        <f t="shared" si="12"/>
        <v>66.287548283259355</v>
      </c>
      <c r="Q18" s="22"/>
      <c r="R18" s="22"/>
      <c r="S18" s="22">
        <f t="shared" si="6"/>
        <v>734.51396614451698</v>
      </c>
      <c r="T18" s="22">
        <f t="shared" si="7"/>
        <v>811.77769438922974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46016.283667190321</v>
      </c>
      <c r="D19" s="5">
        <f t="shared" si="0"/>
        <v>44799.632320502707</v>
      </c>
      <c r="E19" s="5">
        <f t="shared" si="1"/>
        <v>35299.632320502707</v>
      </c>
      <c r="F19" s="5">
        <f t="shared" si="2"/>
        <v>11907.043184694405</v>
      </c>
      <c r="G19" s="5">
        <f t="shared" si="3"/>
        <v>32892.589135808303</v>
      </c>
      <c r="H19" s="22">
        <f t="shared" si="10"/>
        <v>20116.795727803277</v>
      </c>
      <c r="I19" s="5">
        <f t="shared" si="4"/>
        <v>52204.713034499451</v>
      </c>
      <c r="J19" s="25">
        <f t="shared" si="5"/>
        <v>0.17771998660244467</v>
      </c>
      <c r="L19" s="22">
        <f t="shared" si="11"/>
        <v>90930.852446640667</v>
      </c>
      <c r="M19" s="5">
        <f>scrimecost*Meta!O16</f>
        <v>3824.0729999999999</v>
      </c>
      <c r="N19" s="5">
        <f>L19-Grade13!L19</f>
        <v>898.63629704463528</v>
      </c>
      <c r="O19" s="5">
        <f>Grade13!M19-M19</f>
        <v>30.494999999999891</v>
      </c>
      <c r="P19" s="22">
        <f t="shared" si="12"/>
        <v>68.142689635697621</v>
      </c>
      <c r="Q19" s="22"/>
      <c r="R19" s="22"/>
      <c r="S19" s="22">
        <f t="shared" si="6"/>
        <v>752.382381315462</v>
      </c>
      <c r="T19" s="22">
        <f t="shared" si="7"/>
        <v>841.98684242630907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47166.690758870078</v>
      </c>
      <c r="D20" s="5">
        <f t="shared" si="0"/>
        <v>45904.023128515269</v>
      </c>
      <c r="E20" s="5">
        <f t="shared" si="1"/>
        <v>36404.023128515269</v>
      </c>
      <c r="F20" s="5">
        <f t="shared" si="2"/>
        <v>12378.065864311762</v>
      </c>
      <c r="G20" s="5">
        <f t="shared" si="3"/>
        <v>33525.957264203505</v>
      </c>
      <c r="H20" s="22">
        <f t="shared" si="10"/>
        <v>20619.715620998359</v>
      </c>
      <c r="I20" s="5">
        <f t="shared" si="4"/>
        <v>53320.884260361927</v>
      </c>
      <c r="J20" s="25">
        <f t="shared" si="5"/>
        <v>0.1806235093809947</v>
      </c>
      <c r="L20" s="22">
        <f t="shared" si="11"/>
        <v>93204.123757806679</v>
      </c>
      <c r="M20" s="5">
        <f>scrimecost*Meta!O17</f>
        <v>3824.0729999999999</v>
      </c>
      <c r="N20" s="5">
        <f>L20-Grade13!L20</f>
        <v>921.10220447074971</v>
      </c>
      <c r="O20" s="5">
        <f>Grade13!M20-M20</f>
        <v>30.494999999999891</v>
      </c>
      <c r="P20" s="22">
        <f t="shared" si="12"/>
        <v>70.166567765746819</v>
      </c>
      <c r="Q20" s="22"/>
      <c r="R20" s="22"/>
      <c r="S20" s="22">
        <f t="shared" si="6"/>
        <v>770.8046926872488</v>
      </c>
      <c r="T20" s="22">
        <f t="shared" si="7"/>
        <v>873.45527072506331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48345.85802784183</v>
      </c>
      <c r="D21" s="5">
        <f t="shared" si="0"/>
        <v>47036.023706728156</v>
      </c>
      <c r="E21" s="5">
        <f t="shared" si="1"/>
        <v>37536.023706728156</v>
      </c>
      <c r="F21" s="5">
        <f t="shared" si="2"/>
        <v>12860.864110919558</v>
      </c>
      <c r="G21" s="5">
        <f t="shared" si="3"/>
        <v>34175.159595808596</v>
      </c>
      <c r="H21" s="22">
        <f t="shared" si="10"/>
        <v>21135.208511523317</v>
      </c>
      <c r="I21" s="5">
        <f t="shared" si="4"/>
        <v>54464.959766870976</v>
      </c>
      <c r="J21" s="25">
        <f t="shared" si="5"/>
        <v>0.18345621453079969</v>
      </c>
      <c r="L21" s="22">
        <f t="shared" si="11"/>
        <v>95534.226851751853</v>
      </c>
      <c r="M21" s="5">
        <f>scrimecost*Meta!O18</f>
        <v>3150.6750000000002</v>
      </c>
      <c r="N21" s="5">
        <f>L21-Grade13!L21</f>
        <v>944.12975958253082</v>
      </c>
      <c r="O21" s="5">
        <f>Grade13!M21-M21</f>
        <v>25.125</v>
      </c>
      <c r="P21" s="22">
        <f t="shared" si="12"/>
        <v>72.241042849047275</v>
      </c>
      <c r="Q21" s="22"/>
      <c r="R21" s="22"/>
      <c r="S21" s="22">
        <f t="shared" si="6"/>
        <v>784.98344184334064</v>
      </c>
      <c r="T21" s="22">
        <f t="shared" si="7"/>
        <v>900.71303498976124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49554.504478537878</v>
      </c>
      <c r="D22" s="5">
        <f t="shared" si="0"/>
        <v>48196.324299396358</v>
      </c>
      <c r="E22" s="5">
        <f t="shared" si="1"/>
        <v>38696.324299396358</v>
      </c>
      <c r="F22" s="5">
        <f t="shared" si="2"/>
        <v>13355.732313692548</v>
      </c>
      <c r="G22" s="5">
        <f t="shared" si="3"/>
        <v>34840.59198570381</v>
      </c>
      <c r="H22" s="22">
        <f t="shared" si="10"/>
        <v>21663.588724311401</v>
      </c>
      <c r="I22" s="5">
        <f t="shared" si="4"/>
        <v>55637.63716104276</v>
      </c>
      <c r="J22" s="25">
        <f t="shared" si="5"/>
        <v>0.18621982931109718</v>
      </c>
      <c r="L22" s="22">
        <f t="shared" si="11"/>
        <v>97922.582523045639</v>
      </c>
      <c r="M22" s="5">
        <f>scrimecost*Meta!O19</f>
        <v>3150.6750000000002</v>
      </c>
      <c r="N22" s="5">
        <f>L22-Grade13!L22</f>
        <v>967.73300357209519</v>
      </c>
      <c r="O22" s="5">
        <f>Grade13!M22-M22</f>
        <v>25.125</v>
      </c>
      <c r="P22" s="22">
        <f t="shared" si="12"/>
        <v>74.367379809430233</v>
      </c>
      <c r="Q22" s="22"/>
      <c r="R22" s="22"/>
      <c r="S22" s="22">
        <f t="shared" si="6"/>
        <v>804.33838272832634</v>
      </c>
      <c r="T22" s="22">
        <f t="shared" si="7"/>
        <v>934.53243129780265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50793.367090501313</v>
      </c>
      <c r="D23" s="5">
        <f t="shared" si="0"/>
        <v>49385.632406881261</v>
      </c>
      <c r="E23" s="5">
        <f t="shared" si="1"/>
        <v>39885.632406881261</v>
      </c>
      <c r="F23" s="5">
        <f t="shared" si="2"/>
        <v>13862.972221534859</v>
      </c>
      <c r="G23" s="5">
        <f t="shared" si="3"/>
        <v>35522.660185346402</v>
      </c>
      <c r="H23" s="22">
        <f t="shared" si="10"/>
        <v>22205.178442419179</v>
      </c>
      <c r="I23" s="5">
        <f t="shared" si="4"/>
        <v>56839.631490068816</v>
      </c>
      <c r="J23" s="25">
        <f t="shared" si="5"/>
        <v>0.18891603885285091</v>
      </c>
      <c r="L23" s="22">
        <f t="shared" si="11"/>
        <v>100370.64708612177</v>
      </c>
      <c r="M23" s="5">
        <f>scrimecost*Meta!O20</f>
        <v>3150.6750000000002</v>
      </c>
      <c r="N23" s="5">
        <f>L23-Grade13!L23</f>
        <v>991.92632866137137</v>
      </c>
      <c r="O23" s="5">
        <f>Grade13!M23-M23</f>
        <v>25.125</v>
      </c>
      <c r="P23" s="22">
        <f t="shared" si="12"/>
        <v>76.546875193822771</v>
      </c>
      <c r="Q23" s="22"/>
      <c r="R23" s="22"/>
      <c r="S23" s="22">
        <f t="shared" si="6"/>
        <v>824.17719713541646</v>
      </c>
      <c r="T23" s="22">
        <f t="shared" si="7"/>
        <v>969.62947848861631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52063.201267763849</v>
      </c>
      <c r="D24" s="5">
        <f t="shared" si="0"/>
        <v>50604.673217053292</v>
      </c>
      <c r="E24" s="5">
        <f t="shared" si="1"/>
        <v>41104.673217053292</v>
      </c>
      <c r="F24" s="5">
        <f t="shared" si="2"/>
        <v>14382.89312707323</v>
      </c>
      <c r="G24" s="5">
        <f t="shared" si="3"/>
        <v>36221.780089980064</v>
      </c>
      <c r="H24" s="22">
        <f t="shared" si="10"/>
        <v>22760.307903479661</v>
      </c>
      <c r="I24" s="5">
        <f t="shared" si="4"/>
        <v>58071.675677320542</v>
      </c>
      <c r="J24" s="25">
        <f t="shared" si="5"/>
        <v>0.19154648718626907</v>
      </c>
      <c r="L24" s="22">
        <f t="shared" si="11"/>
        <v>102879.91326327481</v>
      </c>
      <c r="M24" s="5">
        <f>scrimecost*Meta!O21</f>
        <v>3150.6750000000002</v>
      </c>
      <c r="N24" s="5">
        <f>L24-Grade13!L24</f>
        <v>1016.7244868779235</v>
      </c>
      <c r="O24" s="5">
        <f>Grade13!M24-M24</f>
        <v>25.125</v>
      </c>
      <c r="P24" s="22">
        <f t="shared" si="12"/>
        <v>78.780857962825095</v>
      </c>
      <c r="Q24" s="22"/>
      <c r="R24" s="22"/>
      <c r="S24" s="22">
        <f t="shared" si="6"/>
        <v>844.51198190271623</v>
      </c>
      <c r="T24" s="22">
        <f t="shared" si="7"/>
        <v>1006.0525437938295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53364.781299457936</v>
      </c>
      <c r="D25" s="5">
        <f t="shared" si="0"/>
        <v>51854.19004747962</v>
      </c>
      <c r="E25" s="5">
        <f t="shared" si="1"/>
        <v>42354.19004747962</v>
      </c>
      <c r="F25" s="5">
        <f t="shared" si="2"/>
        <v>14915.812055250059</v>
      </c>
      <c r="G25" s="5">
        <f t="shared" si="3"/>
        <v>36938.377992229565</v>
      </c>
      <c r="H25" s="22">
        <f t="shared" si="10"/>
        <v>23329.31560106665</v>
      </c>
      <c r="I25" s="5">
        <f t="shared" si="4"/>
        <v>59334.52096925355</v>
      </c>
      <c r="J25" s="25">
        <f t="shared" si="5"/>
        <v>0.19411277824326245</v>
      </c>
      <c r="L25" s="22">
        <f t="shared" si="11"/>
        <v>105451.91109485667</v>
      </c>
      <c r="M25" s="5">
        <f>scrimecost*Meta!O22</f>
        <v>3150.6750000000002</v>
      </c>
      <c r="N25" s="5">
        <f>L25-Grade13!L25</f>
        <v>1042.1425990498537</v>
      </c>
      <c r="O25" s="5">
        <f>Grade13!M25-M25</f>
        <v>25.125</v>
      </c>
      <c r="P25" s="22">
        <f t="shared" si="12"/>
        <v>81.070690301052494</v>
      </c>
      <c r="Q25" s="22"/>
      <c r="R25" s="22"/>
      <c r="S25" s="22">
        <f t="shared" si="6"/>
        <v>865.35513628917238</v>
      </c>
      <c r="T25" s="22">
        <f t="shared" si="7"/>
        <v>1043.8518267063312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54698.900831944389</v>
      </c>
      <c r="D26" s="5">
        <f t="shared" si="0"/>
        <v>53134.944798666613</v>
      </c>
      <c r="E26" s="5">
        <f t="shared" si="1"/>
        <v>43634.944798666613</v>
      </c>
      <c r="F26" s="5">
        <f t="shared" si="2"/>
        <v>15462.053956631309</v>
      </c>
      <c r="G26" s="5">
        <f t="shared" si="3"/>
        <v>37672.890842035304</v>
      </c>
      <c r="H26" s="22">
        <f t="shared" si="10"/>
        <v>23912.548491093319</v>
      </c>
      <c r="I26" s="5">
        <f t="shared" si="4"/>
        <v>60628.937393484885</v>
      </c>
      <c r="J26" s="25">
        <f t="shared" si="5"/>
        <v>0.19661647683545111</v>
      </c>
      <c r="L26" s="22">
        <f t="shared" si="11"/>
        <v>108088.2088722281</v>
      </c>
      <c r="M26" s="5">
        <f>scrimecost*Meta!O23</f>
        <v>2381.346</v>
      </c>
      <c r="N26" s="5">
        <f>L26-Grade13!L26</f>
        <v>1068.1961640261143</v>
      </c>
      <c r="O26" s="5">
        <f>Grade13!M26-M26</f>
        <v>18.990000000000236</v>
      </c>
      <c r="P26" s="22">
        <f t="shared" si="12"/>
        <v>83.417768447735597</v>
      </c>
      <c r="Q26" s="22"/>
      <c r="R26" s="22"/>
      <c r="S26" s="22">
        <f t="shared" si="6"/>
        <v>881.34510953531378</v>
      </c>
      <c r="T26" s="22">
        <f t="shared" si="7"/>
        <v>1076.5150624426656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56066.373352743001</v>
      </c>
      <c r="D27" s="5">
        <f t="shared" si="0"/>
        <v>54447.718418633282</v>
      </c>
      <c r="E27" s="5">
        <f t="shared" si="1"/>
        <v>44947.718418633282</v>
      </c>
      <c r="F27" s="5">
        <f t="shared" si="2"/>
        <v>16021.951905547096</v>
      </c>
      <c r="G27" s="5">
        <f t="shared" si="3"/>
        <v>38425.766513086186</v>
      </c>
      <c r="H27" s="22">
        <f t="shared" si="10"/>
        <v>24510.362203370649</v>
      </c>
      <c r="I27" s="5">
        <f t="shared" si="4"/>
        <v>61955.714228322009</v>
      </c>
      <c r="J27" s="25">
        <f t="shared" si="5"/>
        <v>0.19905910960831813</v>
      </c>
      <c r="L27" s="22">
        <f t="shared" si="11"/>
        <v>110790.4140940338</v>
      </c>
      <c r="M27" s="5">
        <f>scrimecost*Meta!O24</f>
        <v>2381.346</v>
      </c>
      <c r="N27" s="5">
        <f>L27-Grade13!L27</f>
        <v>1094.9010681267828</v>
      </c>
      <c r="O27" s="5">
        <f>Grade13!M27-M27</f>
        <v>18.990000000000236</v>
      </c>
      <c r="P27" s="22">
        <f t="shared" si="12"/>
        <v>85.82352354808576</v>
      </c>
      <c r="Q27" s="22"/>
      <c r="R27" s="22"/>
      <c r="S27" s="22">
        <f t="shared" si="6"/>
        <v>903.24344861260943</v>
      </c>
      <c r="T27" s="22">
        <f t="shared" si="7"/>
        <v>1117.1424737414777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57468.032686561564</v>
      </c>
      <c r="D28" s="5">
        <f t="shared" si="0"/>
        <v>55793.311379099097</v>
      </c>
      <c r="E28" s="5">
        <f t="shared" si="1"/>
        <v>46293.311379099097</v>
      </c>
      <c r="F28" s="5">
        <f t="shared" si="2"/>
        <v>16595.847303185765</v>
      </c>
      <c r="G28" s="5">
        <f t="shared" si="3"/>
        <v>39197.464075913333</v>
      </c>
      <c r="H28" s="22">
        <f t="shared" si="10"/>
        <v>25123.12125845491</v>
      </c>
      <c r="I28" s="5">
        <f t="shared" si="4"/>
        <v>63315.660484030042</v>
      </c>
      <c r="J28" s="25">
        <f t="shared" si="5"/>
        <v>0.20144216597209075</v>
      </c>
      <c r="L28" s="22">
        <f t="shared" si="11"/>
        <v>113560.17444638463</v>
      </c>
      <c r="M28" s="5">
        <f>scrimecost*Meta!O25</f>
        <v>2381.346</v>
      </c>
      <c r="N28" s="5">
        <f>L28-Grade13!L28</f>
        <v>1122.2735948299378</v>
      </c>
      <c r="O28" s="5">
        <f>Grade13!M28-M28</f>
        <v>18.990000000000236</v>
      </c>
      <c r="P28" s="22">
        <f t="shared" si="12"/>
        <v>88.289422525944659</v>
      </c>
      <c r="Q28" s="22"/>
      <c r="R28" s="22"/>
      <c r="S28" s="22">
        <f t="shared" si="6"/>
        <v>925.68924616681522</v>
      </c>
      <c r="T28" s="22">
        <f t="shared" si="7"/>
        <v>1159.3073632455532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58904.733503725605</v>
      </c>
      <c r="D29" s="5">
        <f t="shared" si="0"/>
        <v>57172.544163576582</v>
      </c>
      <c r="E29" s="5">
        <f t="shared" si="1"/>
        <v>47672.544163576582</v>
      </c>
      <c r="F29" s="5">
        <f t="shared" si="2"/>
        <v>17184.090085765412</v>
      </c>
      <c r="G29" s="5">
        <f t="shared" si="3"/>
        <v>39988.45407781117</v>
      </c>
      <c r="H29" s="22">
        <f t="shared" si="10"/>
        <v>25751.199289916287</v>
      </c>
      <c r="I29" s="5">
        <f t="shared" si="4"/>
        <v>64709.605396130806</v>
      </c>
      <c r="J29" s="25">
        <f t="shared" si="5"/>
        <v>0.20376709900991774</v>
      </c>
      <c r="L29" s="22">
        <f t="shared" si="11"/>
        <v>116399.17880754423</v>
      </c>
      <c r="M29" s="5">
        <f>scrimecost*Meta!O26</f>
        <v>2381.346</v>
      </c>
      <c r="N29" s="5">
        <f>L29-Grade13!L29</f>
        <v>1150.3304347006633</v>
      </c>
      <c r="O29" s="5">
        <f>Grade13!M29-M29</f>
        <v>18.990000000000236</v>
      </c>
      <c r="P29" s="22">
        <f t="shared" si="12"/>
        <v>90.816968978250031</v>
      </c>
      <c r="Q29" s="22"/>
      <c r="R29" s="22"/>
      <c r="S29" s="22">
        <f t="shared" si="6"/>
        <v>948.69618865987002</v>
      </c>
      <c r="T29" s="22">
        <f t="shared" si="7"/>
        <v>1203.0679674933349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60377.351841318748</v>
      </c>
      <c r="D30" s="5">
        <f t="shared" si="0"/>
        <v>58586.257767665993</v>
      </c>
      <c r="E30" s="5">
        <f t="shared" si="1"/>
        <v>49086.257767665993</v>
      </c>
      <c r="F30" s="5">
        <f t="shared" si="2"/>
        <v>17787.038937909547</v>
      </c>
      <c r="G30" s="5">
        <f t="shared" si="3"/>
        <v>40799.218829756443</v>
      </c>
      <c r="H30" s="22">
        <f t="shared" si="10"/>
        <v>26394.979272164197</v>
      </c>
      <c r="I30" s="5">
        <f t="shared" si="4"/>
        <v>66138.398931034069</v>
      </c>
      <c r="J30" s="25">
        <f t="shared" si="5"/>
        <v>0.20603532636389529</v>
      </c>
      <c r="L30" s="22">
        <f t="shared" si="11"/>
        <v>119309.15827773286</v>
      </c>
      <c r="M30" s="5">
        <f>scrimecost*Meta!O27</f>
        <v>2381.346</v>
      </c>
      <c r="N30" s="5">
        <f>L30-Grade13!L30</f>
        <v>1179.0886955682217</v>
      </c>
      <c r="O30" s="5">
        <f>Grade13!M30-M30</f>
        <v>18.990000000000236</v>
      </c>
      <c r="P30" s="22">
        <f t="shared" si="12"/>
        <v>93.407704091863067</v>
      </c>
      <c r="Q30" s="22"/>
      <c r="R30" s="22"/>
      <c r="S30" s="22">
        <f t="shared" si="6"/>
        <v>972.27830471529921</v>
      </c>
      <c r="T30" s="22">
        <f t="shared" si="7"/>
        <v>1248.4847295745635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61886.785637351706</v>
      </c>
      <c r="D31" s="5">
        <f t="shared" si="0"/>
        <v>60035.314211857636</v>
      </c>
      <c r="E31" s="5">
        <f t="shared" si="1"/>
        <v>50535.314211857636</v>
      </c>
      <c r="F31" s="5">
        <f t="shared" si="2"/>
        <v>18405.061511357282</v>
      </c>
      <c r="G31" s="5">
        <f t="shared" si="3"/>
        <v>41630.25270050035</v>
      </c>
      <c r="H31" s="22">
        <f t="shared" si="10"/>
        <v>27054.853753968295</v>
      </c>
      <c r="I31" s="5">
        <f t="shared" si="4"/>
        <v>67602.91230430991</v>
      </c>
      <c r="J31" s="25">
        <f t="shared" si="5"/>
        <v>0.20824823109948318</v>
      </c>
      <c r="L31" s="22">
        <f t="shared" si="11"/>
        <v>122291.88723467615</v>
      </c>
      <c r="M31" s="5">
        <f>scrimecost*Meta!O28</f>
        <v>2127.4110000000001</v>
      </c>
      <c r="N31" s="5">
        <f>L31-Grade13!L31</f>
        <v>1208.5659129574051</v>
      </c>
      <c r="O31" s="5">
        <f>Grade13!M31-M31</f>
        <v>16.965000000000146</v>
      </c>
      <c r="P31" s="22">
        <f t="shared" si="12"/>
        <v>96.063207583316412</v>
      </c>
      <c r="Q31" s="22"/>
      <c r="R31" s="22"/>
      <c r="S31" s="22">
        <f t="shared" si="6"/>
        <v>994.67607367206654</v>
      </c>
      <c r="T31" s="22">
        <f t="shared" si="7"/>
        <v>1293.3138936495566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63433.955278285495</v>
      </c>
      <c r="D32" s="5">
        <f t="shared" si="0"/>
        <v>61520.597067154071</v>
      </c>
      <c r="E32" s="5">
        <f t="shared" si="1"/>
        <v>52020.597067154071</v>
      </c>
      <c r="F32" s="5">
        <f t="shared" si="2"/>
        <v>19038.534649141213</v>
      </c>
      <c r="G32" s="5">
        <f t="shared" si="3"/>
        <v>42482.062418012858</v>
      </c>
      <c r="H32" s="22">
        <f t="shared" si="10"/>
        <v>27731.2250978175</v>
      </c>
      <c r="I32" s="5">
        <f t="shared" si="4"/>
        <v>69104.038511917664</v>
      </c>
      <c r="J32" s="25">
        <f t="shared" si="5"/>
        <v>0.21040716254883715</v>
      </c>
      <c r="L32" s="22">
        <f t="shared" si="11"/>
        <v>125349.18441554304</v>
      </c>
      <c r="M32" s="5">
        <f>scrimecost*Meta!O29</f>
        <v>2127.4110000000001</v>
      </c>
      <c r="N32" s="5">
        <f>L32-Grade13!L32</f>
        <v>1238.780060781326</v>
      </c>
      <c r="O32" s="5">
        <f>Grade13!M32-M32</f>
        <v>16.965000000000146</v>
      </c>
      <c r="P32" s="22">
        <f t="shared" si="12"/>
        <v>98.785098662056086</v>
      </c>
      <c r="Q32" s="22"/>
      <c r="R32" s="22"/>
      <c r="S32" s="22">
        <f t="shared" si="6"/>
        <v>1019.4520343527588</v>
      </c>
      <c r="T32" s="22">
        <f t="shared" si="7"/>
        <v>1342.2045309321047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65019.804160242631</v>
      </c>
      <c r="D33" s="5">
        <f t="shared" si="0"/>
        <v>63043.011993832923</v>
      </c>
      <c r="E33" s="5">
        <f t="shared" si="1"/>
        <v>53543.011993832923</v>
      </c>
      <c r="F33" s="5">
        <f t="shared" si="2"/>
        <v>19687.844615369744</v>
      </c>
      <c r="G33" s="5">
        <f t="shared" si="3"/>
        <v>43355.167378463178</v>
      </c>
      <c r="H33" s="22">
        <f t="shared" si="10"/>
        <v>28424.505725262934</v>
      </c>
      <c r="I33" s="5">
        <f t="shared" si="4"/>
        <v>70642.692874715591</v>
      </c>
      <c r="J33" s="25">
        <f t="shared" si="5"/>
        <v>0.21251343713357282</v>
      </c>
      <c r="L33" s="22">
        <f t="shared" si="11"/>
        <v>128482.91402593162</v>
      </c>
      <c r="M33" s="5">
        <f>scrimecost*Meta!O30</f>
        <v>2127.4110000000001</v>
      </c>
      <c r="N33" s="5">
        <f>L33-Grade13!L33</f>
        <v>1269.7495623008581</v>
      </c>
      <c r="O33" s="5">
        <f>Grade13!M33-M33</f>
        <v>16.965000000000146</v>
      </c>
      <c r="P33" s="22">
        <f t="shared" si="12"/>
        <v>101.57503701776427</v>
      </c>
      <c r="Q33" s="22"/>
      <c r="R33" s="22"/>
      <c r="S33" s="22">
        <f t="shared" si="6"/>
        <v>1044.8473940504782</v>
      </c>
      <c r="T33" s="22">
        <f t="shared" si="7"/>
        <v>1392.946381666397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66645.299264248693</v>
      </c>
      <c r="D34" s="5">
        <f t="shared" si="0"/>
        <v>64603.487293678743</v>
      </c>
      <c r="E34" s="5">
        <f t="shared" si="1"/>
        <v>55103.487293678743</v>
      </c>
      <c r="F34" s="5">
        <f t="shared" si="2"/>
        <v>20353.387330753983</v>
      </c>
      <c r="G34" s="5">
        <f t="shared" si="3"/>
        <v>44250.09996292476</v>
      </c>
      <c r="H34" s="22">
        <f t="shared" si="10"/>
        <v>29135.118368394509</v>
      </c>
      <c r="I34" s="5">
        <f t="shared" si="4"/>
        <v>72219.813596583495</v>
      </c>
      <c r="J34" s="25">
        <f t="shared" si="5"/>
        <v>0.21456833916746118</v>
      </c>
      <c r="L34" s="22">
        <f t="shared" si="11"/>
        <v>131694.9868765799</v>
      </c>
      <c r="M34" s="5">
        <f>scrimecost*Meta!O31</f>
        <v>2127.4110000000001</v>
      </c>
      <c r="N34" s="5">
        <f>L34-Grade13!L34</f>
        <v>1301.4933013583941</v>
      </c>
      <c r="O34" s="5">
        <f>Grade13!M34-M34</f>
        <v>16.965000000000146</v>
      </c>
      <c r="P34" s="22">
        <f t="shared" si="12"/>
        <v>104.43472383236514</v>
      </c>
      <c r="Q34" s="22"/>
      <c r="R34" s="22"/>
      <c r="S34" s="22">
        <f t="shared" si="6"/>
        <v>1070.8776377406523</v>
      </c>
      <c r="T34" s="22">
        <f t="shared" si="7"/>
        <v>1445.6095789790811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68311.431745854905</v>
      </c>
      <c r="D35" s="5">
        <f t="shared" si="0"/>
        <v>66202.97447602071</v>
      </c>
      <c r="E35" s="5">
        <f t="shared" si="1"/>
        <v>56702.97447602071</v>
      </c>
      <c r="F35" s="5">
        <f t="shared" si="2"/>
        <v>21035.568614022835</v>
      </c>
      <c r="G35" s="5">
        <f t="shared" si="3"/>
        <v>45167.405861997875</v>
      </c>
      <c r="H35" s="22">
        <f t="shared" si="10"/>
        <v>29863.496327604375</v>
      </c>
      <c r="I35" s="5">
        <f t="shared" si="4"/>
        <v>73836.362336498074</v>
      </c>
      <c r="J35" s="25">
        <f t="shared" si="5"/>
        <v>0.21657312163954751</v>
      </c>
      <c r="L35" s="22">
        <f t="shared" si="11"/>
        <v>134987.3615484944</v>
      </c>
      <c r="M35" s="5">
        <f>scrimecost*Meta!O32</f>
        <v>2127.4110000000001</v>
      </c>
      <c r="N35" s="5">
        <f>L35-Grade13!L35</f>
        <v>1334.0306338923692</v>
      </c>
      <c r="O35" s="5">
        <f>Grade13!M35-M35</f>
        <v>16.965000000000146</v>
      </c>
      <c r="P35" s="22">
        <f t="shared" si="12"/>
        <v>107.36590281733106</v>
      </c>
      <c r="Q35" s="22"/>
      <c r="R35" s="22"/>
      <c r="S35" s="22">
        <f t="shared" si="6"/>
        <v>1097.5586375230814</v>
      </c>
      <c r="T35" s="22">
        <f t="shared" si="7"/>
        <v>1500.2669134662206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70019.217539501275</v>
      </c>
      <c r="D36" s="5">
        <f t="shared" si="0"/>
        <v>67842.448837921227</v>
      </c>
      <c r="E36" s="5">
        <f t="shared" si="1"/>
        <v>58342.448837921227</v>
      </c>
      <c r="F36" s="5">
        <f t="shared" si="2"/>
        <v>21734.804429373402</v>
      </c>
      <c r="G36" s="5">
        <f t="shared" si="3"/>
        <v>46107.644408547829</v>
      </c>
      <c r="H36" s="22">
        <f t="shared" si="10"/>
        <v>30610.083735794473</v>
      </c>
      <c r="I36" s="5">
        <f t="shared" si="4"/>
        <v>75493.324794910528</v>
      </c>
      <c r="J36" s="25">
        <f t="shared" si="5"/>
        <v>0.21852900697816821</v>
      </c>
      <c r="L36" s="22">
        <f t="shared" si="11"/>
        <v>138362.04558720675</v>
      </c>
      <c r="M36" s="5">
        <f>scrimecost*Meta!O33</f>
        <v>1803.8789999999999</v>
      </c>
      <c r="N36" s="5">
        <f>L36-Grade13!L36</f>
        <v>1367.3813997396792</v>
      </c>
      <c r="O36" s="5">
        <f>Grade13!M36-M36</f>
        <v>14.384999999999991</v>
      </c>
      <c r="P36" s="22">
        <f t="shared" si="12"/>
        <v>110.37036127692109</v>
      </c>
      <c r="Q36" s="22"/>
      <c r="R36" s="22"/>
      <c r="S36" s="22">
        <f t="shared" si="6"/>
        <v>1122.6465823000601</v>
      </c>
      <c r="T36" s="22">
        <f t="shared" si="7"/>
        <v>1553.8657358254447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71769.697977988792</v>
      </c>
      <c r="D37" s="5">
        <f t="shared" ref="D37:D56" si="15">IF(A37&lt;startage,1,0)*(C37*(1-initialunempprob))+IF(A37=startage,1,0)*(C37*(1-unempprob))+IF(A37&gt;startage,1,0)*(C37*(1-unempprob)+unempprob*300*52)</f>
        <v>69522.910058869238</v>
      </c>
      <c r="E37" s="5">
        <f t="shared" si="1"/>
        <v>60022.910058869238</v>
      </c>
      <c r="F37" s="5">
        <f t="shared" si="2"/>
        <v>22451.521140107732</v>
      </c>
      <c r="G37" s="5">
        <f t="shared" si="3"/>
        <v>47071.388918761506</v>
      </c>
      <c r="H37" s="22">
        <f t="shared" ref="H37:H56" si="16">benefits*B37/expnorm</f>
        <v>31375.335829189335</v>
      </c>
      <c r="I37" s="5">
        <f t="shared" ref="I37:I56" si="17">G37+IF(A37&lt;startage,1,0)*(H37*(1-initialunempprob))+IF(A37&gt;=startage,1,0)*(H37*(1-unempprob))</f>
        <v>77191.711314783257</v>
      </c>
      <c r="J37" s="25">
        <f t="shared" si="5"/>
        <v>0.22043718779633475</v>
      </c>
      <c r="L37" s="22">
        <f t="shared" ref="L37:L56" si="18">(sincome+sbenefits)*(1-sunemp)*B37/expnorm</f>
        <v>141821.0967268869</v>
      </c>
      <c r="M37" s="5">
        <f>scrimecost*Meta!O34</f>
        <v>1803.8789999999999</v>
      </c>
      <c r="N37" s="5">
        <f>L37-Grade13!L37</f>
        <v>1401.5659347331384</v>
      </c>
      <c r="O37" s="5">
        <f>Grade13!M37-M37</f>
        <v>14.384999999999991</v>
      </c>
      <c r="P37" s="22">
        <f t="shared" si="12"/>
        <v>113.44993119800088</v>
      </c>
      <c r="Q37" s="22"/>
      <c r="R37" s="22"/>
      <c r="S37" s="22">
        <f t="shared" si="6"/>
        <v>1150.6783076964387</v>
      </c>
      <c r="T37" s="22">
        <f t="shared" si="7"/>
        <v>1612.7014988312606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73563.940427438531</v>
      </c>
      <c r="D38" s="5">
        <f t="shared" si="15"/>
        <v>71245.382810340991</v>
      </c>
      <c r="E38" s="5">
        <f t="shared" si="1"/>
        <v>61745.382810340991</v>
      </c>
      <c r="F38" s="5">
        <f t="shared" si="2"/>
        <v>23186.155768610435</v>
      </c>
      <c r="G38" s="5">
        <f t="shared" si="3"/>
        <v>48059.227041730555</v>
      </c>
      <c r="H38" s="22">
        <f t="shared" si="16"/>
        <v>32159.719224919067</v>
      </c>
      <c r="I38" s="5">
        <f t="shared" si="17"/>
        <v>78932.557497652859</v>
      </c>
      <c r="J38" s="25">
        <f t="shared" si="5"/>
        <v>0.22229882761893635</v>
      </c>
      <c r="L38" s="22">
        <f t="shared" si="18"/>
        <v>145366.62414505909</v>
      </c>
      <c r="M38" s="5">
        <f>scrimecost*Meta!O35</f>
        <v>1803.8789999999999</v>
      </c>
      <c r="N38" s="5">
        <f>L38-Grade13!L38</f>
        <v>1436.6050831015164</v>
      </c>
      <c r="O38" s="5">
        <f>Grade13!M38-M38</f>
        <v>14.384999999999991</v>
      </c>
      <c r="P38" s="22">
        <f t="shared" si="12"/>
        <v>116.6064903671077</v>
      </c>
      <c r="Q38" s="22"/>
      <c r="R38" s="22"/>
      <c r="S38" s="22">
        <f t="shared" si="6"/>
        <v>1179.4108262277878</v>
      </c>
      <c r="T38" s="22">
        <f t="shared" si="7"/>
        <v>1673.7662467545026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75403.038938124475</v>
      </c>
      <c r="D39" s="5">
        <f t="shared" si="15"/>
        <v>73010.917380599494</v>
      </c>
      <c r="E39" s="5">
        <f t="shared" si="1"/>
        <v>63510.917380599494</v>
      </c>
      <c r="F39" s="5">
        <f t="shared" si="2"/>
        <v>23939.156262825683</v>
      </c>
      <c r="G39" s="5">
        <f t="shared" si="3"/>
        <v>49071.761117773814</v>
      </c>
      <c r="H39" s="22">
        <f t="shared" si="16"/>
        <v>32963.71220554204</v>
      </c>
      <c r="I39" s="5">
        <f t="shared" si="17"/>
        <v>80716.924835094163</v>
      </c>
      <c r="J39" s="25">
        <f t="shared" si="5"/>
        <v>0.22411506159220607</v>
      </c>
      <c r="L39" s="22">
        <f t="shared" si="18"/>
        <v>149000.78974868552</v>
      </c>
      <c r="M39" s="5">
        <f>scrimecost*Meta!O36</f>
        <v>1803.8789999999999</v>
      </c>
      <c r="N39" s="5">
        <f>L39-Grade13!L39</f>
        <v>1472.5202101789764</v>
      </c>
      <c r="O39" s="5">
        <f>Grade13!M39-M39</f>
        <v>14.384999999999991</v>
      </c>
      <c r="P39" s="22">
        <f t="shared" si="12"/>
        <v>119.8419635154421</v>
      </c>
      <c r="Q39" s="22"/>
      <c r="R39" s="22"/>
      <c r="S39" s="22">
        <f t="shared" si="6"/>
        <v>1208.8616577223258</v>
      </c>
      <c r="T39" s="22">
        <f t="shared" si="7"/>
        <v>1737.1444397524031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77288.114911577592</v>
      </c>
      <c r="D40" s="5">
        <f t="shared" si="15"/>
        <v>74820.590315114488</v>
      </c>
      <c r="E40" s="5">
        <f t="shared" si="1"/>
        <v>65320.590315114488</v>
      </c>
      <c r="F40" s="5">
        <f t="shared" si="2"/>
        <v>24710.98176939633</v>
      </c>
      <c r="G40" s="5">
        <f t="shared" si="3"/>
        <v>50109.608545718162</v>
      </c>
      <c r="H40" s="22">
        <f t="shared" si="16"/>
        <v>33787.805010680597</v>
      </c>
      <c r="I40" s="5">
        <f t="shared" si="17"/>
        <v>82545.901355971539</v>
      </c>
      <c r="J40" s="25">
        <f t="shared" si="5"/>
        <v>0.22588699717588395</v>
      </c>
      <c r="L40" s="22">
        <f t="shared" si="18"/>
        <v>152725.80949240271</v>
      </c>
      <c r="M40" s="5">
        <f>scrimecost*Meta!O37</f>
        <v>1803.8789999999999</v>
      </c>
      <c r="N40" s="5">
        <f>L40-Grade13!L40</f>
        <v>1509.3332154335512</v>
      </c>
      <c r="O40" s="5">
        <f>Grade13!M40-M40</f>
        <v>14.384999999999991</v>
      </c>
      <c r="P40" s="22">
        <f t="shared" si="12"/>
        <v>123.158323492485</v>
      </c>
      <c r="Q40" s="22"/>
      <c r="R40" s="22"/>
      <c r="S40" s="22">
        <f t="shared" si="6"/>
        <v>1239.0487600043598</v>
      </c>
      <c r="T40" s="22">
        <f t="shared" si="7"/>
        <v>1802.9237385199583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79220.317784367013</v>
      </c>
      <c r="D41" s="5">
        <f t="shared" si="15"/>
        <v>76675.505072992324</v>
      </c>
      <c r="E41" s="5">
        <f t="shared" si="1"/>
        <v>67175.505072992324</v>
      </c>
      <c r="F41" s="5">
        <f t="shared" si="2"/>
        <v>25502.102913631225</v>
      </c>
      <c r="G41" s="5">
        <f t="shared" si="3"/>
        <v>51173.402159361096</v>
      </c>
      <c r="H41" s="22">
        <f t="shared" si="16"/>
        <v>34632.500135947608</v>
      </c>
      <c r="I41" s="5">
        <f t="shared" si="17"/>
        <v>84420.602289870789</v>
      </c>
      <c r="J41" s="25">
        <f t="shared" si="5"/>
        <v>0.22761571481849638</v>
      </c>
      <c r="L41" s="22">
        <f t="shared" si="18"/>
        <v>156543.95472971274</v>
      </c>
      <c r="M41" s="5">
        <f>scrimecost*Meta!O38</f>
        <v>1305.414</v>
      </c>
      <c r="N41" s="5">
        <f>L41-Grade13!L41</f>
        <v>1547.0665458193107</v>
      </c>
      <c r="O41" s="5">
        <f>Grade13!M41-M41</f>
        <v>10.409999999999854</v>
      </c>
      <c r="P41" s="22">
        <f t="shared" si="12"/>
        <v>126.55759246895383</v>
      </c>
      <c r="Q41" s="22"/>
      <c r="R41" s="22"/>
      <c r="S41" s="22">
        <f t="shared" si="6"/>
        <v>1266.5084398433112</v>
      </c>
      <c r="T41" s="22">
        <f t="shared" si="7"/>
        <v>1866.0646239329756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81200.825728976211</v>
      </c>
      <c r="D42" s="5">
        <f t="shared" si="15"/>
        <v>78576.792699817161</v>
      </c>
      <c r="E42" s="5">
        <f t="shared" si="1"/>
        <v>69076.792699817161</v>
      </c>
      <c r="F42" s="5">
        <f t="shared" si="2"/>
        <v>26313.002086472021</v>
      </c>
      <c r="G42" s="5">
        <f t="shared" si="3"/>
        <v>52263.79061334514</v>
      </c>
      <c r="H42" s="22">
        <f t="shared" si="16"/>
        <v>35498.312639346303</v>
      </c>
      <c r="I42" s="5">
        <f t="shared" si="17"/>
        <v>86342.170747117591</v>
      </c>
      <c r="J42" s="25">
        <f t="shared" si="5"/>
        <v>0.22930226861616723</v>
      </c>
      <c r="L42" s="22">
        <f t="shared" si="18"/>
        <v>160457.55359795559</v>
      </c>
      <c r="M42" s="5">
        <f>scrimecost*Meta!O39</f>
        <v>1305.414</v>
      </c>
      <c r="N42" s="5">
        <f>L42-Grade13!L42</f>
        <v>1585.7432094648539</v>
      </c>
      <c r="O42" s="5">
        <f>Grade13!M42-M42</f>
        <v>10.409999999999854</v>
      </c>
      <c r="P42" s="22">
        <f t="shared" si="12"/>
        <v>130.04184316983452</v>
      </c>
      <c r="Q42" s="22"/>
      <c r="R42" s="22"/>
      <c r="S42" s="22">
        <f t="shared" ref="S42:S69" si="19">IF(A42&lt;startage,1,0)*(N42-Q42-R42)+IF(A42&gt;=startage,1,0)*completionprob*(N42*spart+O42+P42)</f>
        <v>1298.2237641783402</v>
      </c>
      <c r="T42" s="22">
        <f t="shared" ref="T42:T69" si="20">S42/sreturn^(A42-startage+1)</f>
        <v>1936.8579843454215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83230.846372200598</v>
      </c>
      <c r="D43" s="5">
        <f t="shared" si="15"/>
        <v>80525.612517312577</v>
      </c>
      <c r="E43" s="5">
        <f t="shared" si="1"/>
        <v>71025.612517312577</v>
      </c>
      <c r="F43" s="5">
        <f t="shared" si="2"/>
        <v>27144.173738633814</v>
      </c>
      <c r="G43" s="5">
        <f t="shared" si="3"/>
        <v>53381.438778678763</v>
      </c>
      <c r="H43" s="22">
        <f t="shared" si="16"/>
        <v>36385.770455329948</v>
      </c>
      <c r="I43" s="5">
        <f t="shared" si="17"/>
        <v>88311.778415795503</v>
      </c>
      <c r="J43" s="25">
        <f t="shared" si="5"/>
        <v>0.23094768695535819</v>
      </c>
      <c r="L43" s="22">
        <f t="shared" si="18"/>
        <v>164468.99243790444</v>
      </c>
      <c r="M43" s="5">
        <f>scrimecost*Meta!O40</f>
        <v>1305.414</v>
      </c>
      <c r="N43" s="5">
        <f>L43-Grade13!L43</f>
        <v>1625.3867897014425</v>
      </c>
      <c r="O43" s="5">
        <f>Grade13!M43-M43</f>
        <v>10.409999999999854</v>
      </c>
      <c r="P43" s="22">
        <f t="shared" si="12"/>
        <v>133.61320013823709</v>
      </c>
      <c r="Q43" s="22"/>
      <c r="R43" s="22"/>
      <c r="S43" s="22">
        <f t="shared" si="19"/>
        <v>1330.7319716216757</v>
      </c>
      <c r="T43" s="22">
        <f t="shared" si="20"/>
        <v>2010.3350598054128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85311.617531505617</v>
      </c>
      <c r="D44" s="5">
        <f t="shared" si="15"/>
        <v>82523.152830245395</v>
      </c>
      <c r="E44" s="5">
        <f t="shared" si="1"/>
        <v>73023.152830245395</v>
      </c>
      <c r="F44" s="5">
        <f t="shared" si="2"/>
        <v>27996.124682099664</v>
      </c>
      <c r="G44" s="5">
        <f t="shared" si="3"/>
        <v>54527.028148145735</v>
      </c>
      <c r="H44" s="22">
        <f t="shared" si="16"/>
        <v>37295.414716713203</v>
      </c>
      <c r="I44" s="5">
        <f t="shared" si="17"/>
        <v>90330.626276190407</v>
      </c>
      <c r="J44" s="25">
        <f t="shared" si="5"/>
        <v>0.23255297313993478</v>
      </c>
      <c r="L44" s="22">
        <f t="shared" si="18"/>
        <v>168580.71724885204</v>
      </c>
      <c r="M44" s="5">
        <f>scrimecost*Meta!O41</f>
        <v>1305.414</v>
      </c>
      <c r="N44" s="5">
        <f>L44-Grade13!L44</f>
        <v>1666.0214594439603</v>
      </c>
      <c r="O44" s="5">
        <f>Grade13!M44-M44</f>
        <v>10.409999999999854</v>
      </c>
      <c r="P44" s="22">
        <f t="shared" si="12"/>
        <v>137.27384103084981</v>
      </c>
      <c r="Q44" s="22"/>
      <c r="R44" s="22"/>
      <c r="S44" s="22">
        <f t="shared" si="19"/>
        <v>1364.0528842511055</v>
      </c>
      <c r="T44" s="22">
        <f t="shared" si="20"/>
        <v>2086.5975626162772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87444.407969793247</v>
      </c>
      <c r="D45" s="5">
        <f t="shared" si="15"/>
        <v>84570.631651001517</v>
      </c>
      <c r="E45" s="5">
        <f t="shared" si="1"/>
        <v>75070.631651001517</v>
      </c>
      <c r="F45" s="5">
        <f t="shared" si="2"/>
        <v>28869.374399152148</v>
      </c>
      <c r="G45" s="5">
        <f t="shared" si="3"/>
        <v>55701.257251849369</v>
      </c>
      <c r="H45" s="22">
        <f t="shared" si="16"/>
        <v>38227.800084631031</v>
      </c>
      <c r="I45" s="5">
        <f t="shared" si="17"/>
        <v>92399.945333095151</v>
      </c>
      <c r="J45" s="25">
        <f t="shared" si="5"/>
        <v>0.23411910600293631</v>
      </c>
      <c r="L45" s="22">
        <f t="shared" si="18"/>
        <v>172795.23518007333</v>
      </c>
      <c r="M45" s="5">
        <f>scrimecost*Meta!O42</f>
        <v>1305.414</v>
      </c>
      <c r="N45" s="5">
        <f>L45-Grade13!L45</f>
        <v>1707.6719959300535</v>
      </c>
      <c r="O45" s="5">
        <f>Grade13!M45-M45</f>
        <v>10.409999999999854</v>
      </c>
      <c r="P45" s="22">
        <f t="shared" si="12"/>
        <v>141.02599794577782</v>
      </c>
      <c r="Q45" s="22"/>
      <c r="R45" s="22"/>
      <c r="S45" s="22">
        <f t="shared" si="19"/>
        <v>1398.2068196962803</v>
      </c>
      <c r="T45" s="22">
        <f t="shared" si="20"/>
        <v>2165.7510596441189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89630.51816903807</v>
      </c>
      <c r="D46" s="5">
        <f t="shared" si="15"/>
        <v>86669.29744227654</v>
      </c>
      <c r="E46" s="5">
        <f t="shared" si="1"/>
        <v>77169.29744227654</v>
      </c>
      <c r="F46" s="5">
        <f t="shared" si="2"/>
        <v>29764.455359130945</v>
      </c>
      <c r="G46" s="5">
        <f t="shared" si="3"/>
        <v>56904.842083145595</v>
      </c>
      <c r="H46" s="22">
        <f t="shared" si="16"/>
        <v>39183.4950867468</v>
      </c>
      <c r="I46" s="5">
        <f t="shared" si="17"/>
        <v>94520.997366422525</v>
      </c>
      <c r="J46" s="25">
        <f t="shared" si="5"/>
        <v>0.23564704050342555</v>
      </c>
      <c r="L46" s="22">
        <f t="shared" si="18"/>
        <v>177115.11605957514</v>
      </c>
      <c r="M46" s="5">
        <f>scrimecost*Meta!O43</f>
        <v>780.61500000000001</v>
      </c>
      <c r="N46" s="5">
        <f>L46-Grade13!L46</f>
        <v>1750.3637958282779</v>
      </c>
      <c r="O46" s="5">
        <f>Grade13!M46-M46</f>
        <v>6.2249999999999091</v>
      </c>
      <c r="P46" s="22">
        <f t="shared" si="12"/>
        <v>144.871958783579</v>
      </c>
      <c r="Q46" s="22"/>
      <c r="R46" s="22"/>
      <c r="S46" s="22">
        <f t="shared" si="19"/>
        <v>1429.5485435275687</v>
      </c>
      <c r="T46" s="22">
        <f t="shared" si="20"/>
        <v>2242.1551385760044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91871.281123264023</v>
      </c>
      <c r="D47" s="5">
        <f t="shared" si="15"/>
        <v>88820.429878333453</v>
      </c>
      <c r="E47" s="5">
        <f t="shared" si="1"/>
        <v>79320.429878333453</v>
      </c>
      <c r="F47" s="5">
        <f t="shared" si="2"/>
        <v>30681.91334310922</v>
      </c>
      <c r="G47" s="5">
        <f t="shared" si="3"/>
        <v>58138.516535224233</v>
      </c>
      <c r="H47" s="22">
        <f t="shared" si="16"/>
        <v>40163.082463915474</v>
      </c>
      <c r="I47" s="5">
        <f t="shared" si="17"/>
        <v>96695.075700583082</v>
      </c>
      <c r="J47" s="25">
        <f t="shared" si="5"/>
        <v>0.23713770830878095</v>
      </c>
      <c r="L47" s="22">
        <f t="shared" si="18"/>
        <v>181542.99396106455</v>
      </c>
      <c r="M47" s="5">
        <f>scrimecost*Meta!O44</f>
        <v>780.61500000000001</v>
      </c>
      <c r="N47" s="5">
        <f>L47-Grade13!L47</f>
        <v>1794.1228907240729</v>
      </c>
      <c r="O47" s="5">
        <f>Grade13!M47-M47</f>
        <v>6.2249999999999091</v>
      </c>
      <c r="P47" s="22">
        <f t="shared" si="12"/>
        <v>148.81406864232525</v>
      </c>
      <c r="Q47" s="22"/>
      <c r="R47" s="22"/>
      <c r="S47" s="22">
        <f t="shared" si="19"/>
        <v>1465.4315219547245</v>
      </c>
      <c r="T47" s="22">
        <f t="shared" si="20"/>
        <v>2327.3511401885244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94168.063151345617</v>
      </c>
      <c r="D48" s="5">
        <f t="shared" si="15"/>
        <v>91025.340625291792</v>
      </c>
      <c r="E48" s="5">
        <f t="shared" si="1"/>
        <v>81525.340625291792</v>
      </c>
      <c r="F48" s="5">
        <f t="shared" si="2"/>
        <v>31622.30777668695</v>
      </c>
      <c r="G48" s="5">
        <f t="shared" si="3"/>
        <v>59403.032848604838</v>
      </c>
      <c r="H48" s="22">
        <f t="shared" si="16"/>
        <v>41167.159525513351</v>
      </c>
      <c r="I48" s="5">
        <f t="shared" si="17"/>
        <v>98923.505993097657</v>
      </c>
      <c r="J48" s="25">
        <f t="shared" si="5"/>
        <v>0.23859201836278629</v>
      </c>
      <c r="L48" s="22">
        <f t="shared" si="18"/>
        <v>186081.56881009112</v>
      </c>
      <c r="M48" s="5">
        <f>scrimecost*Meta!O45</f>
        <v>780.61500000000001</v>
      </c>
      <c r="N48" s="5">
        <f>L48-Grade13!L48</f>
        <v>1838.9759629921464</v>
      </c>
      <c r="O48" s="5">
        <f>Grade13!M48-M48</f>
        <v>6.2249999999999091</v>
      </c>
      <c r="P48" s="22">
        <f t="shared" si="12"/>
        <v>152.85473124754017</v>
      </c>
      <c r="Q48" s="22"/>
      <c r="R48" s="22"/>
      <c r="S48" s="22">
        <f t="shared" si="19"/>
        <v>1502.2115748424728</v>
      </c>
      <c r="T48" s="22">
        <f t="shared" si="20"/>
        <v>2415.7785425260149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96522.264730129231</v>
      </c>
      <c r="D49" s="5">
        <f t="shared" si="15"/>
        <v>93285.374140924061</v>
      </c>
      <c r="E49" s="5">
        <f t="shared" si="1"/>
        <v>83785.374140924061</v>
      </c>
      <c r="F49" s="5">
        <f t="shared" si="2"/>
        <v>32591.773295331834</v>
      </c>
      <c r="G49" s="5">
        <f t="shared" si="3"/>
        <v>60693.600845592227</v>
      </c>
      <c r="H49" s="22">
        <f t="shared" si="16"/>
        <v>42196.338513651179</v>
      </c>
      <c r="I49" s="5">
        <f t="shared" si="17"/>
        <v>101202.08581869735</v>
      </c>
      <c r="J49" s="25">
        <f t="shared" si="5"/>
        <v>0.24005261782216672</v>
      </c>
      <c r="L49" s="22">
        <f t="shared" si="18"/>
        <v>190733.60803034334</v>
      </c>
      <c r="M49" s="5">
        <f>scrimecost*Meta!O46</f>
        <v>780.61500000000001</v>
      </c>
      <c r="N49" s="5">
        <f>L49-Grade13!L49</f>
        <v>1884.9503620668838</v>
      </c>
      <c r="O49" s="5">
        <f>Grade13!M49-M49</f>
        <v>6.2249999999999091</v>
      </c>
      <c r="P49" s="22">
        <f t="shared" si="12"/>
        <v>157.02030574305303</v>
      </c>
      <c r="Q49" s="22"/>
      <c r="R49" s="22"/>
      <c r="S49" s="22">
        <f t="shared" si="19"/>
        <v>1539.9320613572338</v>
      </c>
      <c r="T49" s="22">
        <f t="shared" si="20"/>
        <v>2507.5939221191975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98935.32134838248</v>
      </c>
      <c r="D50" s="5">
        <f t="shared" si="15"/>
        <v>95601.908494447183</v>
      </c>
      <c r="E50" s="5">
        <f t="shared" si="1"/>
        <v>86101.908494447183</v>
      </c>
      <c r="F50" s="5">
        <f t="shared" si="2"/>
        <v>33649.271227715144</v>
      </c>
      <c r="G50" s="5">
        <f t="shared" si="3"/>
        <v>61952.637266732039</v>
      </c>
      <c r="H50" s="22">
        <f t="shared" si="16"/>
        <v>43251.246976492461</v>
      </c>
      <c r="I50" s="5">
        <f t="shared" si="17"/>
        <v>103473.8343641648</v>
      </c>
      <c r="J50" s="25">
        <f t="shared" si="5"/>
        <v>0.24194496428758838</v>
      </c>
      <c r="L50" s="22">
        <f t="shared" si="18"/>
        <v>195501.94823110197</v>
      </c>
      <c r="M50" s="5">
        <f>scrimecost*Meta!O47</f>
        <v>780.61500000000001</v>
      </c>
      <c r="N50" s="5">
        <f>L50-Grade13!L50</f>
        <v>1932.0741211186396</v>
      </c>
      <c r="O50" s="5">
        <f>Grade13!M50-M50</f>
        <v>6.2249999999999091</v>
      </c>
      <c r="P50" s="22">
        <f t="shared" si="12"/>
        <v>161.56413564878392</v>
      </c>
      <c r="Q50" s="22"/>
      <c r="R50" s="22"/>
      <c r="S50" s="22">
        <f t="shared" si="19"/>
        <v>1578.8356856928738</v>
      </c>
      <c r="T50" s="22">
        <f t="shared" si="20"/>
        <v>2603.2879817546705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101408.70438209202</v>
      </c>
      <c r="D51" s="5">
        <f t="shared" si="15"/>
        <v>97976.356206808341</v>
      </c>
      <c r="E51" s="5">
        <f t="shared" si="1"/>
        <v>88476.356206808341</v>
      </c>
      <c r="F51" s="5">
        <f t="shared" si="2"/>
        <v>34733.206608408007</v>
      </c>
      <c r="G51" s="5">
        <f t="shared" si="3"/>
        <v>63243.149598400334</v>
      </c>
      <c r="H51" s="22">
        <f t="shared" si="16"/>
        <v>44332.528150904771</v>
      </c>
      <c r="I51" s="5">
        <f t="shared" si="17"/>
        <v>105802.37662326891</v>
      </c>
      <c r="J51" s="25">
        <f t="shared" si="5"/>
        <v>0.24379115596117029</v>
      </c>
      <c r="L51" s="22">
        <f t="shared" si="18"/>
        <v>200389.4969368795</v>
      </c>
      <c r="M51" s="5">
        <f>scrimecost*Meta!O48</f>
        <v>428.86799999999999</v>
      </c>
      <c r="N51" s="5">
        <f>L51-Grade13!L51</f>
        <v>1980.3759741465619</v>
      </c>
      <c r="O51" s="5">
        <f>Grade13!M51-M51</f>
        <v>3.4200000000000159</v>
      </c>
      <c r="P51" s="22">
        <f t="shared" si="12"/>
        <v>166.22156130215788</v>
      </c>
      <c r="Q51" s="22"/>
      <c r="R51" s="22"/>
      <c r="S51" s="22">
        <f t="shared" si="19"/>
        <v>1616.2547206368108</v>
      </c>
      <c r="T51" s="22">
        <f t="shared" si="20"/>
        <v>2698.5142623660217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103943.92199164433</v>
      </c>
      <c r="D52" s="5">
        <f t="shared" si="15"/>
        <v>100410.16511197855</v>
      </c>
      <c r="E52" s="5">
        <f t="shared" si="1"/>
        <v>90910.165111978553</v>
      </c>
      <c r="F52" s="5">
        <f t="shared" si="2"/>
        <v>35844.24037361821</v>
      </c>
      <c r="G52" s="5">
        <f t="shared" si="3"/>
        <v>64565.924738360343</v>
      </c>
      <c r="H52" s="22">
        <f t="shared" si="16"/>
        <v>45440.841354677388</v>
      </c>
      <c r="I52" s="5">
        <f t="shared" si="17"/>
        <v>108189.13243885063</v>
      </c>
      <c r="J52" s="25">
        <f t="shared" si="5"/>
        <v>0.24559231856954306</v>
      </c>
      <c r="L52" s="22">
        <f t="shared" si="18"/>
        <v>205399.23436030149</v>
      </c>
      <c r="M52" s="5">
        <f>scrimecost*Meta!O49</f>
        <v>428.86799999999999</v>
      </c>
      <c r="N52" s="5">
        <f>L52-Grade13!L52</f>
        <v>2029.885373500234</v>
      </c>
      <c r="O52" s="5">
        <f>Grade13!M52-M52</f>
        <v>3.4200000000000159</v>
      </c>
      <c r="P52" s="22">
        <f t="shared" si="12"/>
        <v>170.99542259686635</v>
      </c>
      <c r="Q52" s="22"/>
      <c r="R52" s="22"/>
      <c r="S52" s="22">
        <f t="shared" si="19"/>
        <v>1657.1278409543843</v>
      </c>
      <c r="T52" s="22">
        <f t="shared" si="20"/>
        <v>2801.5640589732147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106542.52004143543</v>
      </c>
      <c r="D53" s="5">
        <f t="shared" si="15"/>
        <v>102904.81923977801</v>
      </c>
      <c r="E53" s="5">
        <f t="shared" si="1"/>
        <v>93404.819239778008</v>
      </c>
      <c r="F53" s="5">
        <f t="shared" si="2"/>
        <v>36983.049982958662</v>
      </c>
      <c r="G53" s="5">
        <f t="shared" si="3"/>
        <v>65921.769256819345</v>
      </c>
      <c r="H53" s="22">
        <f t="shared" si="16"/>
        <v>46576.862388544316</v>
      </c>
      <c r="I53" s="5">
        <f t="shared" si="17"/>
        <v>110635.55714982189</v>
      </c>
      <c r="J53" s="25">
        <f t="shared" si="5"/>
        <v>0.24734955038258957</v>
      </c>
      <c r="L53" s="22">
        <f t="shared" si="18"/>
        <v>210534.215219309</v>
      </c>
      <c r="M53" s="5">
        <f>scrimecost*Meta!O50</f>
        <v>428.86799999999999</v>
      </c>
      <c r="N53" s="5">
        <f>L53-Grade13!L53</f>
        <v>2080.6325078376976</v>
      </c>
      <c r="O53" s="5">
        <f>Grade13!M53-M53</f>
        <v>3.4200000000000159</v>
      </c>
      <c r="P53" s="22">
        <f t="shared" si="12"/>
        <v>175.88863042394243</v>
      </c>
      <c r="Q53" s="22"/>
      <c r="R53" s="22"/>
      <c r="S53" s="22">
        <f t="shared" si="19"/>
        <v>1699.0227892798598</v>
      </c>
      <c r="T53" s="22">
        <f t="shared" si="20"/>
        <v>2908.5288741181639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109206.08304247132</v>
      </c>
      <c r="D54" s="5">
        <f t="shared" si="15"/>
        <v>105461.83972077246</v>
      </c>
      <c r="E54" s="5">
        <f t="shared" si="1"/>
        <v>95961.839720772463</v>
      </c>
      <c r="F54" s="5">
        <f t="shared" si="2"/>
        <v>38150.329832532632</v>
      </c>
      <c r="G54" s="5">
        <f t="shared" si="3"/>
        <v>67311.509888239831</v>
      </c>
      <c r="H54" s="22">
        <f t="shared" si="16"/>
        <v>47741.283948257929</v>
      </c>
      <c r="I54" s="5">
        <f t="shared" si="17"/>
        <v>113143.14247856743</v>
      </c>
      <c r="J54" s="25">
        <f t="shared" si="5"/>
        <v>0.24906392288312282</v>
      </c>
      <c r="L54" s="22">
        <f t="shared" si="18"/>
        <v>215797.57059979174</v>
      </c>
      <c r="M54" s="5">
        <f>scrimecost*Meta!O51</f>
        <v>428.86799999999999</v>
      </c>
      <c r="N54" s="5">
        <f>L54-Grade13!L54</f>
        <v>2132.6483205337427</v>
      </c>
      <c r="O54" s="5">
        <f>Grade13!M54-M54</f>
        <v>3.4200000000000159</v>
      </c>
      <c r="P54" s="22">
        <f t="shared" si="12"/>
        <v>180.90416844669551</v>
      </c>
      <c r="Q54" s="22"/>
      <c r="R54" s="22"/>
      <c r="S54" s="22">
        <f t="shared" si="19"/>
        <v>1741.9651113135799</v>
      </c>
      <c r="T54" s="22">
        <f t="shared" si="20"/>
        <v>3019.557193047855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111936.23511853308</v>
      </c>
      <c r="D55" s="5">
        <f t="shared" si="15"/>
        <v>108082.78571379175</v>
      </c>
      <c r="E55" s="5">
        <f t="shared" si="1"/>
        <v>98582.785713791745</v>
      </c>
      <c r="F55" s="5">
        <f t="shared" si="2"/>
        <v>39267.258964090841</v>
      </c>
      <c r="G55" s="5">
        <f t="shared" si="3"/>
        <v>68815.526749700904</v>
      </c>
      <c r="H55" s="22">
        <f t="shared" si="16"/>
        <v>48934.81604696437</v>
      </c>
      <c r="I55" s="5">
        <f t="shared" si="17"/>
        <v>115792.9501547867</v>
      </c>
      <c r="J55" s="25">
        <f t="shared" si="5"/>
        <v>0.25022149393957943</v>
      </c>
      <c r="L55" s="22">
        <f t="shared" si="18"/>
        <v>221192.50986478647</v>
      </c>
      <c r="M55" s="5">
        <f>scrimecost*Meta!O52</f>
        <v>428.86799999999999</v>
      </c>
      <c r="N55" s="5">
        <f>L55-Grade13!L55</f>
        <v>2185.9645285469887</v>
      </c>
      <c r="O55" s="5">
        <f>Grade13!M55-M55</f>
        <v>3.4200000000000159</v>
      </c>
      <c r="P55" s="22">
        <f t="shared" si="12"/>
        <v>185.70336079983625</v>
      </c>
      <c r="Q55" s="22"/>
      <c r="R55" s="22"/>
      <c r="S55" s="22">
        <f t="shared" si="19"/>
        <v>1785.6816323087157</v>
      </c>
      <c r="T55" s="22">
        <f t="shared" si="20"/>
        <v>3134.2776861199336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114734.64099649641</v>
      </c>
      <c r="D56" s="5">
        <f t="shared" si="15"/>
        <v>110769.25535663655</v>
      </c>
      <c r="E56" s="5">
        <f t="shared" si="1"/>
        <v>101269.25535663655</v>
      </c>
      <c r="F56" s="5">
        <f t="shared" si="2"/>
        <v>40327.071238193115</v>
      </c>
      <c r="G56" s="5">
        <f t="shared" si="3"/>
        <v>70442.184118443431</v>
      </c>
      <c r="H56" s="22">
        <f t="shared" si="16"/>
        <v>50158.186448138476</v>
      </c>
      <c r="I56" s="5">
        <f t="shared" si="17"/>
        <v>118594.04310865636</v>
      </c>
      <c r="J56" s="25">
        <f t="shared" si="5"/>
        <v>0.25081361338778757</v>
      </c>
      <c r="L56" s="22">
        <f t="shared" si="18"/>
        <v>226722.32261140615</v>
      </c>
      <c r="M56" s="5">
        <f>scrimecost*Meta!O53</f>
        <v>135.43199999999999</v>
      </c>
      <c r="N56" s="5">
        <f>L56-Grade13!L56</f>
        <v>2240.6136417607195</v>
      </c>
      <c r="O56" s="5">
        <f>Grade13!M56-M56</f>
        <v>1.0800000000000125</v>
      </c>
      <c r="P56" s="22">
        <f t="shared" si="12"/>
        <v>190.25713490951557</v>
      </c>
      <c r="Q56" s="22"/>
      <c r="R56" s="22"/>
      <c r="S56" s="22">
        <f t="shared" si="19"/>
        <v>1828.1211376350379</v>
      </c>
      <c r="T56" s="22">
        <f t="shared" si="20"/>
        <v>3249.1371330514926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135.43199999999999</v>
      </c>
      <c r="N57" s="5">
        <f>L57-Grade13!L57</f>
        <v>0</v>
      </c>
      <c r="O57" s="5">
        <f>Grade13!M57-M57</f>
        <v>1.0800000000000125</v>
      </c>
      <c r="Q57" s="22"/>
      <c r="R57" s="22"/>
      <c r="S57" s="22">
        <f t="shared" si="19"/>
        <v>0.94608000000001091</v>
      </c>
      <c r="T57" s="22">
        <f t="shared" si="20"/>
        <v>1.7026311121885653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135.43199999999999</v>
      </c>
      <c r="N58" s="5">
        <f>L58-Grade13!L58</f>
        <v>0</v>
      </c>
      <c r="O58" s="5">
        <f>Grade13!M58-M58</f>
        <v>1.0800000000000125</v>
      </c>
      <c r="Q58" s="22"/>
      <c r="R58" s="22"/>
      <c r="S58" s="22">
        <f t="shared" si="19"/>
        <v>0.94608000000001091</v>
      </c>
      <c r="T58" s="22">
        <f t="shared" si="20"/>
        <v>1.7240513502264085</v>
      </c>
    </row>
    <row r="59" spans="1:20" x14ac:dyDescent="0.2">
      <c r="A59" s="5">
        <v>68</v>
      </c>
      <c r="H59" s="21"/>
      <c r="I59" s="5"/>
      <c r="M59" s="5">
        <f>scrimecost*Meta!O56</f>
        <v>135.43199999999999</v>
      </c>
      <c r="N59" s="5">
        <f>L59-Grade13!L59</f>
        <v>0</v>
      </c>
      <c r="O59" s="5">
        <f>Grade13!M59-M59</f>
        <v>1.0800000000000125</v>
      </c>
      <c r="Q59" s="22"/>
      <c r="R59" s="22"/>
      <c r="S59" s="22">
        <f t="shared" si="19"/>
        <v>0.94608000000001091</v>
      </c>
      <c r="T59" s="22">
        <f t="shared" si="20"/>
        <v>1.7457410691837021</v>
      </c>
    </row>
    <row r="60" spans="1:20" x14ac:dyDescent="0.2">
      <c r="A60" s="5">
        <v>69</v>
      </c>
      <c r="H60" s="21"/>
      <c r="I60" s="5"/>
      <c r="M60" s="5">
        <f>scrimecost*Meta!O57</f>
        <v>135.43199999999999</v>
      </c>
      <c r="N60" s="5">
        <f>L60-Grade13!L60</f>
        <v>0</v>
      </c>
      <c r="O60" s="5">
        <f>Grade13!M60-M60</f>
        <v>1.0800000000000125</v>
      </c>
      <c r="Q60" s="22"/>
      <c r="R60" s="22"/>
      <c r="S60" s="22">
        <f t="shared" si="19"/>
        <v>0.94608000000001091</v>
      </c>
      <c r="T60" s="22">
        <f t="shared" si="20"/>
        <v>1.7677036593106299</v>
      </c>
    </row>
    <row r="61" spans="1:20" x14ac:dyDescent="0.2">
      <c r="A61" s="5">
        <v>70</v>
      </c>
      <c r="H61" s="21"/>
      <c r="I61" s="5"/>
      <c r="M61" s="5">
        <f>scrimecost*Meta!O58</f>
        <v>135.43199999999999</v>
      </c>
      <c r="N61" s="5">
        <f>L61-Grade13!L61</f>
        <v>0</v>
      </c>
      <c r="O61" s="5">
        <f>Grade13!M61-M61</f>
        <v>1.0800000000000125</v>
      </c>
      <c r="Q61" s="22"/>
      <c r="R61" s="22"/>
      <c r="S61" s="22">
        <f t="shared" si="19"/>
        <v>0.94608000000001091</v>
      </c>
      <c r="T61" s="22">
        <f t="shared" si="20"/>
        <v>1.7899425535089908</v>
      </c>
    </row>
    <row r="62" spans="1:20" x14ac:dyDescent="0.2">
      <c r="A62" s="5">
        <v>71</v>
      </c>
      <c r="H62" s="21"/>
      <c r="I62" s="5"/>
      <c r="M62" s="5">
        <f>scrimecost*Meta!O59</f>
        <v>135.43199999999999</v>
      </c>
      <c r="N62" s="5">
        <f>L62-Grade13!L62</f>
        <v>0</v>
      </c>
      <c r="O62" s="5">
        <f>Grade13!M62-M62</f>
        <v>1.0800000000000125</v>
      </c>
      <c r="Q62" s="22"/>
      <c r="R62" s="22"/>
      <c r="S62" s="22">
        <f t="shared" si="19"/>
        <v>0.94608000000001091</v>
      </c>
      <c r="T62" s="22">
        <f t="shared" si="20"/>
        <v>1.8124612278687846</v>
      </c>
    </row>
    <row r="63" spans="1:20" x14ac:dyDescent="0.2">
      <c r="A63" s="5">
        <v>72</v>
      </c>
      <c r="H63" s="21"/>
      <c r="M63" s="5">
        <f>scrimecost*Meta!O60</f>
        <v>135.43199999999999</v>
      </c>
      <c r="N63" s="5">
        <f>L63-Grade13!L63</f>
        <v>0</v>
      </c>
      <c r="O63" s="5">
        <f>Grade13!M63-M63</f>
        <v>1.0800000000000125</v>
      </c>
      <c r="Q63" s="22"/>
      <c r="R63" s="22"/>
      <c r="S63" s="22">
        <f t="shared" si="19"/>
        <v>0.94608000000001091</v>
      </c>
      <c r="T63" s="22">
        <f t="shared" si="20"/>
        <v>1.8352632022115456</v>
      </c>
    </row>
    <row r="64" spans="1:20" x14ac:dyDescent="0.2">
      <c r="A64" s="5">
        <v>73</v>
      </c>
      <c r="H64" s="21"/>
      <c r="M64" s="5">
        <f>scrimecost*Meta!O61</f>
        <v>135.43199999999999</v>
      </c>
      <c r="N64" s="5">
        <f>L64-Grade13!L64</f>
        <v>0</v>
      </c>
      <c r="O64" s="5">
        <f>Grade13!M64-M64</f>
        <v>1.0800000000000125</v>
      </c>
      <c r="Q64" s="22"/>
      <c r="R64" s="22"/>
      <c r="S64" s="22">
        <f t="shared" si="19"/>
        <v>0.94608000000001091</v>
      </c>
      <c r="T64" s="22">
        <f t="shared" si="20"/>
        <v>1.8583520406405185</v>
      </c>
    </row>
    <row r="65" spans="1:20" x14ac:dyDescent="0.2">
      <c r="A65" s="5">
        <v>74</v>
      </c>
      <c r="H65" s="21"/>
      <c r="M65" s="5">
        <f>scrimecost*Meta!O62</f>
        <v>135.43199999999999</v>
      </c>
      <c r="N65" s="5">
        <f>L65-Grade13!L65</f>
        <v>0</v>
      </c>
      <c r="O65" s="5">
        <f>Grade13!M65-M65</f>
        <v>1.0800000000000125</v>
      </c>
      <c r="Q65" s="22"/>
      <c r="R65" s="22"/>
      <c r="S65" s="22">
        <f t="shared" si="19"/>
        <v>0.94608000000001091</v>
      </c>
      <c r="T65" s="22">
        <f t="shared" si="20"/>
        <v>1.881731352097751</v>
      </c>
    </row>
    <row r="66" spans="1:20" x14ac:dyDescent="0.2">
      <c r="A66" s="5">
        <v>75</v>
      </c>
      <c r="H66" s="21"/>
      <c r="M66" s="5">
        <f>scrimecost*Meta!O63</f>
        <v>135.43199999999999</v>
      </c>
      <c r="N66" s="5">
        <f>L66-Grade13!L66</f>
        <v>0</v>
      </c>
      <c r="O66" s="5">
        <f>Grade13!M66-M66</f>
        <v>1.0800000000000125</v>
      </c>
      <c r="Q66" s="22"/>
      <c r="R66" s="22"/>
      <c r="S66" s="22">
        <f t="shared" si="19"/>
        <v>0.94608000000001091</v>
      </c>
      <c r="T66" s="22">
        <f t="shared" si="20"/>
        <v>1.9054047909281944</v>
      </c>
    </row>
    <row r="67" spans="1:20" x14ac:dyDescent="0.2">
      <c r="A67" s="5">
        <v>76</v>
      </c>
      <c r="H67" s="21"/>
      <c r="M67" s="5">
        <f>scrimecost*Meta!O64</f>
        <v>135.43199999999999</v>
      </c>
      <c r="N67" s="5">
        <f>L67-Grade13!L67</f>
        <v>0</v>
      </c>
      <c r="O67" s="5">
        <f>Grade13!M67-M67</f>
        <v>1.0800000000000125</v>
      </c>
      <c r="Q67" s="22"/>
      <c r="R67" s="22"/>
      <c r="S67" s="22">
        <f t="shared" si="19"/>
        <v>0.94608000000001091</v>
      </c>
      <c r="T67" s="22">
        <f t="shared" si="20"/>
        <v>1.9293760574509033</v>
      </c>
    </row>
    <row r="68" spans="1:20" x14ac:dyDescent="0.2">
      <c r="A68" s="5">
        <v>77</v>
      </c>
      <c r="H68" s="21"/>
      <c r="M68" s="5">
        <f>scrimecost*Meta!O65</f>
        <v>135.43199999999999</v>
      </c>
      <c r="N68" s="5">
        <f>L68-Grade13!L68</f>
        <v>0</v>
      </c>
      <c r="O68" s="5">
        <f>Grade13!M68-M68</f>
        <v>1.0800000000000125</v>
      </c>
      <c r="Q68" s="22"/>
      <c r="R68" s="22"/>
      <c r="S68" s="22">
        <f t="shared" si="19"/>
        <v>0.94608000000001091</v>
      </c>
      <c r="T68" s="22">
        <f t="shared" si="20"/>
        <v>1.9536488985374205</v>
      </c>
    </row>
    <row r="69" spans="1:20" x14ac:dyDescent="0.2">
      <c r="A69" s="5">
        <v>78</v>
      </c>
      <c r="H69" s="21"/>
      <c r="M69" s="5">
        <f>scrimecost*Meta!O66</f>
        <v>135.43199999999999</v>
      </c>
      <c r="N69" s="5">
        <f>L69-Grade13!L69</f>
        <v>0</v>
      </c>
      <c r="O69" s="5">
        <f>Grade13!M69-M69</f>
        <v>1.0800000000000125</v>
      </c>
      <c r="Q69" s="22"/>
      <c r="R69" s="22"/>
      <c r="S69" s="22">
        <f t="shared" si="19"/>
        <v>0.94608000000001091</v>
      </c>
      <c r="T69" s="22">
        <f t="shared" si="20"/>
        <v>1.9782271081974387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-3.3252200992706094E-10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2015-04-20T20:38:29Z</dcterms:modified>
</cp:coreProperties>
</file>