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L46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L33" i="60"/>
  <c r="N2" i="60"/>
  <c r="K2" i="60"/>
  <c r="J2" i="60"/>
  <c r="H2" i="60"/>
  <c r="F2" i="60"/>
  <c r="E2" i="60"/>
  <c r="D2" i="60"/>
  <c r="C2" i="60"/>
  <c r="B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Q2" i="59"/>
  <c r="P2" i="59"/>
  <c r="O2" i="59"/>
  <c r="N2" i="59"/>
  <c r="K2" i="59"/>
  <c r="J2" i="59"/>
  <c r="H2" i="59"/>
  <c r="F2" i="59"/>
  <c r="E2" i="59"/>
  <c r="D2" i="59"/>
  <c r="C2" i="59"/>
  <c r="B2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Q2" i="58"/>
  <c r="P2" i="58"/>
  <c r="L50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25" i="57"/>
  <c r="Q2" i="57"/>
  <c r="P2" i="57"/>
  <c r="O2" i="57"/>
  <c r="N2" i="57"/>
  <c r="K2" i="57"/>
  <c r="J2" i="57"/>
  <c r="H2" i="57"/>
  <c r="F2" i="57"/>
  <c r="E2" i="57"/>
  <c r="D2" i="57"/>
  <c r="C2" i="57"/>
  <c r="B2" i="57"/>
  <c r="B42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Q2" i="56"/>
  <c r="P2" i="56"/>
  <c r="O2" i="56"/>
  <c r="N2" i="56"/>
  <c r="L43" i="56"/>
  <c r="K2" i="56"/>
  <c r="J2" i="56"/>
  <c r="H2" i="56"/>
  <c r="F2" i="56"/>
  <c r="E2" i="56"/>
  <c r="D2" i="56"/>
  <c r="C2" i="56"/>
  <c r="B2" i="56"/>
  <c r="B40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M18" i="55"/>
  <c r="Q2" i="55"/>
  <c r="P2" i="55"/>
  <c r="O2" i="55"/>
  <c r="L29" i="55"/>
  <c r="N2" i="55"/>
  <c r="K2" i="55"/>
  <c r="J2" i="55"/>
  <c r="H2" i="55"/>
  <c r="F2" i="55"/>
  <c r="E2" i="55"/>
  <c r="D2" i="55"/>
  <c r="C2" i="55"/>
  <c r="B2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Q2" i="54"/>
  <c r="P2" i="54"/>
  <c r="L13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Q2" i="53"/>
  <c r="P2" i="53"/>
  <c r="O2" i="53"/>
  <c r="N2" i="53"/>
  <c r="K2" i="53"/>
  <c r="J2" i="53"/>
  <c r="H2" i="53"/>
  <c r="F2" i="53"/>
  <c r="E2" i="53"/>
  <c r="D2" i="53"/>
  <c r="C2" i="53"/>
  <c r="B2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P2" i="52"/>
  <c r="O2" i="52"/>
  <c r="N2" i="52"/>
  <c r="H2" i="52"/>
  <c r="F2" i="52"/>
  <c r="E2" i="52"/>
  <c r="D2" i="52"/>
  <c r="C2" i="52"/>
  <c r="B2" i="52"/>
  <c r="B41" i="52"/>
  <c r="K2" i="52"/>
  <c r="R2" i="1"/>
  <c r="S2" i="4"/>
  <c r="F2" i="1"/>
  <c r="E2" i="1"/>
  <c r="Q2" i="1"/>
  <c r="P2" i="1"/>
  <c r="L31" i="1"/>
  <c r="O2" i="1"/>
  <c r="N2" i="1"/>
  <c r="L45" i="1"/>
  <c r="D2" i="1"/>
  <c r="C2" i="1"/>
  <c r="B7" i="50"/>
  <c r="B3" i="50"/>
  <c r="B4" i="50"/>
  <c r="B5" i="50"/>
  <c r="B6" i="50"/>
  <c r="B8" i="50"/>
  <c r="B9" i="50"/>
  <c r="B10" i="50"/>
  <c r="B11" i="50"/>
  <c r="K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K2" i="1"/>
  <c r="H2" i="1"/>
  <c r="B31" i="56"/>
  <c r="B54" i="52"/>
  <c r="B12" i="52"/>
  <c r="B27" i="52"/>
  <c r="B43" i="52"/>
  <c r="B41" i="55"/>
  <c r="B48" i="56"/>
  <c r="M31" i="54"/>
  <c r="M17" i="54"/>
  <c r="M22" i="56"/>
  <c r="B23" i="56"/>
  <c r="B20" i="56"/>
  <c r="B19" i="56"/>
  <c r="B45" i="56"/>
  <c r="B17" i="56"/>
  <c r="B10" i="56"/>
  <c r="B28" i="56"/>
  <c r="B54" i="56"/>
  <c r="B33" i="56"/>
  <c r="M21" i="56"/>
  <c r="M11" i="56"/>
  <c r="M63" i="56"/>
  <c r="O63" i="57" s="1"/>
  <c r="S63" i="57" s="1"/>
  <c r="N4" i="50"/>
  <c r="K12" i="50"/>
  <c r="B43" i="1"/>
  <c r="B6" i="1"/>
  <c r="B7" i="52"/>
  <c r="B50" i="52"/>
  <c r="B30" i="52"/>
  <c r="B33" i="52"/>
  <c r="B31" i="52"/>
  <c r="B52" i="52"/>
  <c r="B17" i="52"/>
  <c r="B19" i="52"/>
  <c r="B18" i="52"/>
  <c r="B14" i="52"/>
  <c r="B46" i="52"/>
  <c r="B49" i="52"/>
  <c r="B29" i="52"/>
  <c r="B24" i="52"/>
  <c r="B36" i="52"/>
  <c r="B13" i="52"/>
  <c r="B8" i="52"/>
  <c r="B11" i="52"/>
  <c r="M67" i="54"/>
  <c r="M55" i="54"/>
  <c r="M57" i="54"/>
  <c r="M65" i="54"/>
  <c r="M51" i="54"/>
  <c r="M47" i="54"/>
  <c r="B30" i="55"/>
  <c r="B48" i="1"/>
  <c r="M37" i="54"/>
  <c r="M56" i="54"/>
  <c r="B10" i="1"/>
  <c r="M43" i="54"/>
  <c r="B22" i="52"/>
  <c r="B56" i="52"/>
  <c r="B16" i="52"/>
  <c r="B45" i="52"/>
  <c r="B10" i="52"/>
  <c r="M44" i="52"/>
  <c r="M32" i="58"/>
  <c r="B7" i="1"/>
  <c r="K7" i="50"/>
  <c r="M25" i="54"/>
  <c r="M40" i="54"/>
  <c r="B49" i="1"/>
  <c r="M10" i="54"/>
  <c r="B26" i="52"/>
  <c r="B25" i="52"/>
  <c r="B39" i="52"/>
  <c r="B34" i="52"/>
  <c r="B15" i="52"/>
  <c r="B40" i="1"/>
  <c r="B11" i="55"/>
  <c r="M7" i="54"/>
  <c r="M6" i="52"/>
  <c r="M12" i="54"/>
  <c r="B35" i="52"/>
  <c r="B28" i="52"/>
  <c r="B55" i="52"/>
  <c r="B38" i="52"/>
  <c r="B48" i="52"/>
  <c r="M9" i="56"/>
  <c r="B43" i="56"/>
  <c r="B46" i="56"/>
  <c r="B36" i="56"/>
  <c r="B51" i="56"/>
  <c r="B34" i="56"/>
  <c r="B53" i="56"/>
  <c r="B13" i="56"/>
  <c r="B29" i="56"/>
  <c r="B42" i="56"/>
  <c r="M24" i="56"/>
  <c r="M13" i="56"/>
  <c r="M20" i="56"/>
  <c r="B14" i="56"/>
  <c r="B15" i="56"/>
  <c r="M12" i="56"/>
  <c r="M56" i="56"/>
  <c r="B37" i="56"/>
  <c r="B50" i="56"/>
  <c r="B21" i="56"/>
  <c r="B32" i="56"/>
  <c r="B55" i="56"/>
  <c r="B30" i="56"/>
  <c r="B25" i="56"/>
  <c r="B16" i="56"/>
  <c r="B12" i="56"/>
  <c r="M16" i="56"/>
  <c r="B18" i="56"/>
  <c r="N6" i="50"/>
  <c r="M52" i="56"/>
  <c r="M19" i="56"/>
  <c r="B11" i="56"/>
  <c r="B22" i="56"/>
  <c r="B41" i="56"/>
  <c r="B47" i="56"/>
  <c r="B38" i="56"/>
  <c r="B49" i="56"/>
  <c r="B26" i="56"/>
  <c r="B24" i="56"/>
  <c r="B27" i="56"/>
  <c r="M69" i="56"/>
  <c r="B13" i="54"/>
  <c r="M38" i="58"/>
  <c r="B17" i="59"/>
  <c r="B55" i="58"/>
  <c r="B18" i="58"/>
  <c r="B54" i="58"/>
  <c r="B30" i="58"/>
  <c r="B17" i="58"/>
  <c r="B33" i="58"/>
  <c r="B40" i="58"/>
  <c r="B31" i="58"/>
  <c r="B27" i="58"/>
  <c r="B34" i="58"/>
  <c r="B49" i="58"/>
  <c r="B46" i="54"/>
  <c r="B54" i="54"/>
  <c r="B47" i="54"/>
  <c r="B52" i="54"/>
  <c r="B36" i="54"/>
  <c r="B45" i="54"/>
  <c r="M69" i="57"/>
  <c r="M66" i="58"/>
  <c r="M49" i="58"/>
  <c r="M37" i="58"/>
  <c r="M15" i="58"/>
  <c r="M52" i="58"/>
  <c r="M40" i="58"/>
  <c r="M28" i="58"/>
  <c r="M67" i="58"/>
  <c r="M43" i="58"/>
  <c r="M11" i="58"/>
  <c r="M54" i="58"/>
  <c r="M30" i="58"/>
  <c r="M53" i="58"/>
  <c r="M33" i="58"/>
  <c r="M60" i="58"/>
  <c r="M21" i="58"/>
  <c r="M51" i="58"/>
  <c r="M35" i="58"/>
  <c r="M68" i="58"/>
  <c r="M46" i="58"/>
  <c r="M34" i="58"/>
  <c r="M12" i="58"/>
  <c r="M20" i="58"/>
  <c r="M14" i="58"/>
  <c r="M41" i="58"/>
  <c r="M23" i="58"/>
  <c r="M44" i="58"/>
  <c r="M13" i="58"/>
  <c r="M69" i="58"/>
  <c r="O69" i="58"/>
  <c r="M19" i="58"/>
  <c r="M42" i="58"/>
  <c r="M26" i="58"/>
  <c r="M16" i="58"/>
  <c r="M64" i="58"/>
  <c r="M29" i="58"/>
  <c r="M22" i="58"/>
  <c r="M57" i="58"/>
  <c r="M55" i="58"/>
  <c r="M27" i="58"/>
  <c r="M65" i="58"/>
  <c r="M24" i="58"/>
  <c r="B27" i="59"/>
  <c r="B45" i="59"/>
  <c r="B37" i="59"/>
  <c r="B54" i="59"/>
  <c r="B22" i="59"/>
  <c r="B46" i="59"/>
  <c r="B35" i="59"/>
  <c r="B20" i="59"/>
  <c r="B30" i="59"/>
  <c r="B44" i="59"/>
  <c r="B56" i="59"/>
  <c r="B29" i="59"/>
  <c r="B39" i="59"/>
  <c r="B25" i="59"/>
  <c r="B43" i="54"/>
  <c r="B27" i="54"/>
  <c r="M50" i="58"/>
  <c r="M39" i="58"/>
  <c r="M36" i="58"/>
  <c r="M25" i="58"/>
  <c r="B13" i="59"/>
  <c r="B23" i="59"/>
  <c r="M31" i="52"/>
  <c r="M14" i="52"/>
  <c r="M20" i="52"/>
  <c r="M23" i="52"/>
  <c r="B51" i="55"/>
  <c r="B37" i="55"/>
  <c r="B39" i="55"/>
  <c r="B46" i="55"/>
  <c r="B23" i="55"/>
  <c r="B54" i="55"/>
  <c r="B22" i="55"/>
  <c r="B41" i="54"/>
  <c r="M46" i="52"/>
  <c r="B8" i="54"/>
  <c r="B45" i="55"/>
  <c r="M47" i="58"/>
  <c r="M48" i="58"/>
  <c r="M55" i="52"/>
  <c r="M61" i="58"/>
  <c r="B18" i="59"/>
  <c r="B32" i="59"/>
  <c r="B43" i="59"/>
  <c r="B19" i="59"/>
  <c r="B32" i="52"/>
  <c r="B23" i="52"/>
  <c r="B42" i="52"/>
  <c r="B53" i="52"/>
  <c r="B37" i="52"/>
  <c r="B47" i="52"/>
  <c r="B20" i="52"/>
  <c r="B44" i="52"/>
  <c r="B21" i="52"/>
  <c r="B40" i="52"/>
  <c r="B51" i="52"/>
  <c r="B9" i="52"/>
  <c r="B48" i="57"/>
  <c r="B27" i="57"/>
  <c r="M41" i="55"/>
  <c r="M34" i="55"/>
  <c r="M39" i="55"/>
  <c r="M25" i="55"/>
  <c r="O25" i="55"/>
  <c r="M10" i="55"/>
  <c r="M22" i="55"/>
  <c r="M57" i="55"/>
  <c r="O57" i="56" s="1"/>
  <c r="S57" i="56" s="1"/>
  <c r="M62" i="55"/>
  <c r="M48" i="55"/>
  <c r="M68" i="55"/>
  <c r="O68" i="56" s="1"/>
  <c r="S68" i="56" s="1"/>
  <c r="M17" i="55"/>
  <c r="B11" i="1"/>
  <c r="B44" i="54"/>
  <c r="B25" i="54"/>
  <c r="B16" i="54"/>
  <c r="B40" i="54"/>
  <c r="B31" i="54"/>
  <c r="B56" i="54"/>
  <c r="B10" i="54"/>
  <c r="B30" i="54"/>
  <c r="B48" i="54"/>
  <c r="B35" i="54"/>
  <c r="B12" i="54"/>
  <c r="B35" i="56"/>
  <c r="B44" i="56"/>
  <c r="B56" i="56"/>
  <c r="B52" i="56"/>
  <c r="B39" i="56"/>
  <c r="M35" i="56"/>
  <c r="M39" i="56"/>
  <c r="O39" i="56" s="1"/>
  <c r="S39" i="56" s="1"/>
  <c r="B6" i="52"/>
  <c r="O25" i="58"/>
  <c r="B24" i="1"/>
  <c r="B53" i="1"/>
  <c r="B18" i="1"/>
  <c r="B30" i="1"/>
  <c r="B36" i="1"/>
  <c r="B41" i="1"/>
  <c r="B38" i="1"/>
  <c r="B19" i="1"/>
  <c r="B35" i="1"/>
  <c r="B25" i="1"/>
  <c r="B9" i="1"/>
  <c r="B47" i="1"/>
  <c r="B56" i="1"/>
  <c r="B45" i="1"/>
  <c r="B46" i="1"/>
  <c r="B54" i="1"/>
  <c r="B39" i="1"/>
  <c r="B22" i="1"/>
  <c r="B17" i="1"/>
  <c r="B5" i="1"/>
  <c r="B31" i="1"/>
  <c r="B8" i="1"/>
  <c r="B27" i="1"/>
  <c r="B33" i="1"/>
  <c r="B50" i="1"/>
  <c r="B32" i="1"/>
  <c r="B26" i="1"/>
  <c r="M68" i="52"/>
  <c r="M35" i="52"/>
  <c r="M36" i="52"/>
  <c r="M24" i="52"/>
  <c r="M27" i="52"/>
  <c r="M56" i="52"/>
  <c r="M61" i="52"/>
  <c r="M34" i="52"/>
  <c r="M12" i="52"/>
  <c r="M58" i="52"/>
  <c r="M8" i="52"/>
  <c r="M22" i="52"/>
  <c r="M11" i="52"/>
  <c r="B23" i="1"/>
  <c r="B20" i="1"/>
  <c r="B15" i="1"/>
  <c r="B44" i="1"/>
  <c r="B51" i="1"/>
  <c r="B52" i="57"/>
  <c r="B14" i="57"/>
  <c r="M15" i="52"/>
  <c r="M37" i="52"/>
  <c r="M28" i="52"/>
  <c r="M66" i="52"/>
  <c r="M60" i="52"/>
  <c r="B12" i="1"/>
  <c r="B55" i="1"/>
  <c r="B16" i="1"/>
  <c r="B34" i="1"/>
  <c r="B21" i="1"/>
  <c r="B28" i="1"/>
  <c r="M62" i="52"/>
  <c r="M65" i="52"/>
  <c r="M13" i="52"/>
  <c r="M9" i="52"/>
  <c r="B13" i="1"/>
  <c r="B37" i="1"/>
  <c r="O10" i="55"/>
  <c r="B14" i="1"/>
  <c r="B29" i="1"/>
  <c r="B42" i="1"/>
  <c r="B52" i="1"/>
  <c r="M47" i="52"/>
  <c r="B50" i="54"/>
  <c r="B42" i="54"/>
  <c r="B51" i="54"/>
  <c r="B14" i="54"/>
  <c r="B11" i="54"/>
  <c r="B38" i="54"/>
  <c r="B55" i="54"/>
  <c r="B20" i="54"/>
  <c r="B21" i="54"/>
  <c r="B32" i="54"/>
  <c r="B22" i="54"/>
  <c r="M15" i="54"/>
  <c r="M61" i="54"/>
  <c r="M52" i="54"/>
  <c r="M32" i="54"/>
  <c r="M63" i="54"/>
  <c r="M64" i="54"/>
  <c r="M62" i="54"/>
  <c r="M38" i="54"/>
  <c r="M39" i="54"/>
  <c r="M54" i="54"/>
  <c r="M24" i="54"/>
  <c r="M23" i="54"/>
  <c r="M9" i="54"/>
  <c r="M14" i="54"/>
  <c r="B53" i="55"/>
  <c r="B55" i="55"/>
  <c r="B49" i="55"/>
  <c r="B50" i="55"/>
  <c r="B26" i="55"/>
  <c r="B34" i="55"/>
  <c r="B15" i="55"/>
  <c r="B20" i="55"/>
  <c r="B48" i="55"/>
  <c r="B9" i="55"/>
  <c r="B27" i="55"/>
  <c r="B16" i="55"/>
  <c r="B31" i="55"/>
  <c r="B42" i="55"/>
  <c r="B41" i="59"/>
  <c r="B16" i="59"/>
  <c r="B40" i="59"/>
  <c r="B14" i="59"/>
  <c r="B38" i="59"/>
  <c r="B48" i="59"/>
  <c r="B26" i="59"/>
  <c r="B42" i="59"/>
  <c r="B49" i="59"/>
  <c r="B33" i="59"/>
  <c r="B51" i="59"/>
  <c r="B55" i="59"/>
  <c r="B52" i="59"/>
  <c r="B24" i="59"/>
  <c r="B53" i="59"/>
  <c r="M14" i="59"/>
  <c r="M60" i="59"/>
  <c r="N5" i="50"/>
  <c r="I3" i="4"/>
  <c r="G2" i="52"/>
  <c r="C12" i="52"/>
  <c r="B43" i="57"/>
  <c r="B37" i="57"/>
  <c r="B34" i="57"/>
  <c r="B38" i="57"/>
  <c r="B19" i="57"/>
  <c r="B18" i="57"/>
  <c r="B26" i="57"/>
  <c r="B55" i="57"/>
  <c r="B39" i="57"/>
  <c r="B44" i="57"/>
  <c r="B24" i="57"/>
  <c r="B45" i="57"/>
  <c r="B53" i="57"/>
  <c r="B36" i="57"/>
  <c r="B30" i="57"/>
  <c r="B20" i="57"/>
  <c r="B32" i="57"/>
  <c r="B46" i="57"/>
  <c r="B16" i="57"/>
  <c r="B28" i="57"/>
  <c r="B17" i="57"/>
  <c r="B25" i="57"/>
  <c r="B22" i="57"/>
  <c r="B51" i="57"/>
  <c r="B40" i="57"/>
  <c r="B49" i="57"/>
  <c r="M34" i="57"/>
  <c r="M55" i="57"/>
  <c r="O55" i="58" s="1"/>
  <c r="S55" i="58" s="1"/>
  <c r="M44" i="57"/>
  <c r="O44" i="58"/>
  <c r="M30" i="57"/>
  <c r="M53" i="57"/>
  <c r="O53" i="58" s="1"/>
  <c r="M33" i="57"/>
  <c r="O33" i="58" s="1"/>
  <c r="S33" i="58" s="1"/>
  <c r="M35" i="57"/>
  <c r="O35" i="57" s="1"/>
  <c r="M16" i="57"/>
  <c r="O16" i="58"/>
  <c r="M42" i="57"/>
  <c r="M66" i="57"/>
  <c r="M14" i="57"/>
  <c r="M24" i="57"/>
  <c r="M12" i="57"/>
  <c r="M51" i="57"/>
  <c r="M40" i="57"/>
  <c r="M20" i="57"/>
  <c r="M49" i="57"/>
  <c r="M19" i="57"/>
  <c r="M23" i="57"/>
  <c r="O23" i="58"/>
  <c r="M68" i="57"/>
  <c r="M39" i="57"/>
  <c r="O39" i="57" s="1"/>
  <c r="M54" i="57"/>
  <c r="O54" i="58" s="1"/>
  <c r="S54" i="58" s="1"/>
  <c r="M26" i="57"/>
  <c r="O26" i="58" s="1"/>
  <c r="M47" i="57"/>
  <c r="O47" i="58" s="1"/>
  <c r="S47" i="58" s="1"/>
  <c r="M22" i="57"/>
  <c r="O22" i="57" s="1"/>
  <c r="M67" i="57"/>
  <c r="M27" i="57"/>
  <c r="M65" i="57"/>
  <c r="M17" i="57"/>
  <c r="M13" i="57"/>
  <c r="O13" i="57" s="1"/>
  <c r="S13" i="57" s="1"/>
  <c r="M31" i="57"/>
  <c r="M57" i="57"/>
  <c r="M48" i="57"/>
  <c r="M62" i="57"/>
  <c r="M18" i="57"/>
  <c r="M56" i="57"/>
  <c r="O56" i="57" s="1"/>
  <c r="M46" i="57"/>
  <c r="M64" i="57"/>
  <c r="B56" i="57"/>
  <c r="B21" i="57"/>
  <c r="B33" i="57"/>
  <c r="M60" i="57"/>
  <c r="O60" i="58" s="1"/>
  <c r="S60" i="58" s="1"/>
  <c r="M15" i="57"/>
  <c r="M61" i="57"/>
  <c r="O61" i="58" s="1"/>
  <c r="S61" i="58" s="1"/>
  <c r="M10" i="57"/>
  <c r="B31" i="57"/>
  <c r="B50" i="57"/>
  <c r="B11" i="57"/>
  <c r="B35" i="57"/>
  <c r="B12" i="57"/>
  <c r="M11" i="57"/>
  <c r="M21" i="57"/>
  <c r="M29" i="57"/>
  <c r="O29" i="58" s="1"/>
  <c r="M43" i="57"/>
  <c r="O43" i="58" s="1"/>
  <c r="M58" i="57"/>
  <c r="C16" i="52"/>
  <c r="B23" i="57"/>
  <c r="B13" i="57"/>
  <c r="B41" i="57"/>
  <c r="B47" i="57"/>
  <c r="B29" i="57"/>
  <c r="B54" i="57"/>
  <c r="B15" i="57"/>
  <c r="C47" i="52"/>
  <c r="M50" i="57"/>
  <c r="M63" i="57"/>
  <c r="M26" i="56"/>
  <c r="M40" i="56"/>
  <c r="M15" i="56"/>
  <c r="M41" i="56"/>
  <c r="M23" i="56"/>
  <c r="O23" i="57" s="1"/>
  <c r="M36" i="56"/>
  <c r="M10" i="56"/>
  <c r="O10" i="56" s="1"/>
  <c r="S10" i="56" s="1"/>
  <c r="M57" i="56"/>
  <c r="O57" i="57" s="1"/>
  <c r="S57" i="57" s="1"/>
  <c r="M42" i="56"/>
  <c r="M17" i="56"/>
  <c r="O17" i="57"/>
  <c r="M58" i="56"/>
  <c r="M61" i="56"/>
  <c r="O61" i="57" s="1"/>
  <c r="S61" i="57" s="1"/>
  <c r="M60" i="56"/>
  <c r="O60" i="57" s="1"/>
  <c r="S60" i="57" s="1"/>
  <c r="M14" i="56"/>
  <c r="M37" i="56"/>
  <c r="M64" i="56"/>
  <c r="M53" i="56"/>
  <c r="M59" i="56"/>
  <c r="O59" i="57" s="1"/>
  <c r="S59" i="57" s="1"/>
  <c r="M45" i="56"/>
  <c r="M47" i="56"/>
  <c r="O47" i="57"/>
  <c r="M51" i="56"/>
  <c r="M66" i="56"/>
  <c r="M46" i="56"/>
  <c r="O46" i="57"/>
  <c r="M27" i="56"/>
  <c r="M55" i="56"/>
  <c r="M43" i="56"/>
  <c r="O43" i="57"/>
  <c r="M34" i="56"/>
  <c r="M18" i="56"/>
  <c r="M32" i="56"/>
  <c r="M62" i="56"/>
  <c r="M44" i="56"/>
  <c r="M48" i="56"/>
  <c r="M33" i="56"/>
  <c r="M38" i="56"/>
  <c r="M50" i="56"/>
  <c r="M49" i="56"/>
  <c r="M29" i="56"/>
  <c r="Q6" i="50"/>
  <c r="Q5" i="50"/>
  <c r="M41" i="52"/>
  <c r="M69" i="52"/>
  <c r="M25" i="52"/>
  <c r="M21" i="52"/>
  <c r="M42" i="52"/>
  <c r="M16" i="52"/>
  <c r="M57" i="52"/>
  <c r="M53" i="52"/>
  <c r="M26" i="52"/>
  <c r="M10" i="52"/>
  <c r="M39" i="52"/>
  <c r="M40" i="52"/>
  <c r="M48" i="52"/>
  <c r="M29" i="52"/>
  <c r="M52" i="52"/>
  <c r="M7" i="52"/>
  <c r="M54" i="52"/>
  <c r="M64" i="52"/>
  <c r="B53" i="54"/>
  <c r="B26" i="54"/>
  <c r="B18" i="54"/>
  <c r="B23" i="54"/>
  <c r="B28" i="54"/>
  <c r="B49" i="54"/>
  <c r="B24" i="54"/>
  <c r="B37" i="54"/>
  <c r="B9" i="54"/>
  <c r="B15" i="54"/>
  <c r="B17" i="54"/>
  <c r="B29" i="54"/>
  <c r="B39" i="54"/>
  <c r="B33" i="54"/>
  <c r="B19" i="54"/>
  <c r="B34" i="54"/>
  <c r="M36" i="54"/>
  <c r="M50" i="54"/>
  <c r="M30" i="54"/>
  <c r="M66" i="54"/>
  <c r="M27" i="54"/>
  <c r="M58" i="54"/>
  <c r="M26" i="54"/>
  <c r="M22" i="54"/>
  <c r="M19" i="54"/>
  <c r="M69" i="54"/>
  <c r="M42" i="54"/>
  <c r="M60" i="54"/>
  <c r="M53" i="54"/>
  <c r="M29" i="54"/>
  <c r="M44" i="54"/>
  <c r="M16" i="54"/>
  <c r="M34" i="54"/>
  <c r="M48" i="54"/>
  <c r="M33" i="54"/>
  <c r="M59" i="54"/>
  <c r="M20" i="54"/>
  <c r="M11" i="54"/>
  <c r="M13" i="54"/>
  <c r="M49" i="54"/>
  <c r="M45" i="54"/>
  <c r="M21" i="54"/>
  <c r="M35" i="54"/>
  <c r="M41" i="54"/>
  <c r="M28" i="54"/>
  <c r="M68" i="54"/>
  <c r="O68" i="55"/>
  <c r="M8" i="54"/>
  <c r="M46" i="54"/>
  <c r="M18" i="54"/>
  <c r="B35" i="55"/>
  <c r="B33" i="55"/>
  <c r="B47" i="55"/>
  <c r="B36" i="55"/>
  <c r="B38" i="55"/>
  <c r="B18" i="55"/>
  <c r="B28" i="55"/>
  <c r="B29" i="55"/>
  <c r="B13" i="55"/>
  <c r="B25" i="55"/>
  <c r="B44" i="55"/>
  <c r="B17" i="55"/>
  <c r="B12" i="55"/>
  <c r="B21" i="55"/>
  <c r="B52" i="55"/>
  <c r="B32" i="55"/>
  <c r="B19" i="55"/>
  <c r="B56" i="55"/>
  <c r="B43" i="55"/>
  <c r="B10" i="55"/>
  <c r="B24" i="55"/>
  <c r="B40" i="55"/>
  <c r="B14" i="55"/>
  <c r="M32" i="55"/>
  <c r="O32" i="56"/>
  <c r="M54" i="56"/>
  <c r="O54" i="57"/>
  <c r="M30" i="56"/>
  <c r="O30" i="57"/>
  <c r="M25" i="56"/>
  <c r="O25" i="57"/>
  <c r="M28" i="56"/>
  <c r="M31" i="56"/>
  <c r="M68" i="56"/>
  <c r="O68" i="57"/>
  <c r="M65" i="56"/>
  <c r="M67" i="56"/>
  <c r="Q10" i="50"/>
  <c r="M69" i="1"/>
  <c r="M27" i="1"/>
  <c r="O27" i="52"/>
  <c r="M59" i="1"/>
  <c r="M62" i="1"/>
  <c r="O62" i="52" s="1"/>
  <c r="S62" i="52" s="1"/>
  <c r="M68" i="1"/>
  <c r="O68" i="52" s="1"/>
  <c r="S68" i="52" s="1"/>
  <c r="M9" i="1"/>
  <c r="M63" i="1"/>
  <c r="M18" i="1"/>
  <c r="M19" i="1"/>
  <c r="M11" i="1"/>
  <c r="M41" i="1"/>
  <c r="O41" i="52"/>
  <c r="M26" i="1"/>
  <c r="O26" i="52"/>
  <c r="M45" i="1"/>
  <c r="M44" i="1"/>
  <c r="O44" i="52" s="1"/>
  <c r="S44" i="52" s="1"/>
  <c r="M42" i="1"/>
  <c r="O42" i="52" s="1"/>
  <c r="M49" i="1"/>
  <c r="M48" i="1"/>
  <c r="O48" i="52"/>
  <c r="M58" i="1"/>
  <c r="O58" i="52"/>
  <c r="M56" i="1"/>
  <c r="O56" i="52" s="1"/>
  <c r="M34" i="1"/>
  <c r="O34" i="52" s="1"/>
  <c r="S34" i="52" s="1"/>
  <c r="M40" i="1"/>
  <c r="O40" i="52" s="1"/>
  <c r="M52" i="1"/>
  <c r="O52" i="52" s="1"/>
  <c r="M47" i="1"/>
  <c r="O47" i="52"/>
  <c r="M21" i="1"/>
  <c r="O21" i="52"/>
  <c r="M43" i="1"/>
  <c r="M31" i="1"/>
  <c r="O31" i="52" s="1"/>
  <c r="M10" i="1"/>
  <c r="M29" i="1"/>
  <c r="M28" i="1"/>
  <c r="O28" i="52" s="1"/>
  <c r="M30" i="1"/>
  <c r="M33" i="1"/>
  <c r="M37" i="1"/>
  <c r="O37" i="52"/>
  <c r="M22" i="1"/>
  <c r="O22" i="52"/>
  <c r="M51" i="1"/>
  <c r="M8" i="1"/>
  <c r="O8" i="52" s="1"/>
  <c r="M25" i="1"/>
  <c r="M53" i="1"/>
  <c r="M23" i="1"/>
  <c r="O23" i="52" s="1"/>
  <c r="S23" i="52" s="1"/>
  <c r="M67" i="1"/>
  <c r="O67" i="52" s="1"/>
  <c r="S67" i="52" s="1"/>
  <c r="M35" i="1"/>
  <c r="O35" i="52" s="1"/>
  <c r="S35" i="52" s="1"/>
  <c r="M64" i="1"/>
  <c r="O64" i="52" s="1"/>
  <c r="S64" i="52" s="1"/>
  <c r="M7" i="1"/>
  <c r="O7" i="52" s="1"/>
  <c r="S7" i="52" s="1"/>
  <c r="M24" i="1"/>
  <c r="O24" i="52" s="1"/>
  <c r="M38" i="1"/>
  <c r="M57" i="1"/>
  <c r="M5" i="1"/>
  <c r="M54" i="1"/>
  <c r="O54" i="52"/>
  <c r="M61" i="1"/>
  <c r="O61" i="52"/>
  <c r="M60" i="1"/>
  <c r="M16" i="1"/>
  <c r="M15" i="1"/>
  <c r="M17" i="1"/>
  <c r="M50" i="1"/>
  <c r="M65" i="1"/>
  <c r="O65" i="52" s="1"/>
  <c r="S65" i="52" s="1"/>
  <c r="M36" i="1"/>
  <c r="M13" i="1"/>
  <c r="M32" i="1"/>
  <c r="O32" i="52" s="1"/>
  <c r="M39" i="1"/>
  <c r="O39" i="52" s="1"/>
  <c r="S39" i="52" s="1"/>
  <c r="M55" i="1"/>
  <c r="O55" i="52"/>
  <c r="M66" i="1"/>
  <c r="O66" i="52"/>
  <c r="M14" i="1"/>
  <c r="M46" i="1"/>
  <c r="O46" i="52" s="1"/>
  <c r="M20" i="1"/>
  <c r="O20" i="52" s="1"/>
  <c r="M6" i="1"/>
  <c r="O6" i="52" s="1"/>
  <c r="B49" i="60"/>
  <c r="B46" i="60"/>
  <c r="B47" i="60"/>
  <c r="B53" i="60"/>
  <c r="B52" i="60"/>
  <c r="B21" i="60"/>
  <c r="B18" i="60"/>
  <c r="B28" i="60"/>
  <c r="B54" i="60"/>
  <c r="B44" i="60"/>
  <c r="B24" i="61"/>
  <c r="B16" i="61"/>
  <c r="B39" i="61"/>
  <c r="M30" i="61"/>
  <c r="M32" i="61"/>
  <c r="B53" i="53"/>
  <c r="B38" i="53"/>
  <c r="B51" i="53"/>
  <c r="B32" i="53"/>
  <c r="B35" i="53"/>
  <c r="B10" i="53"/>
  <c r="B31" i="53"/>
  <c r="B56" i="53"/>
  <c r="B11" i="53"/>
  <c r="B49" i="53"/>
  <c r="B17" i="53"/>
  <c r="B30" i="53"/>
  <c r="B54" i="53"/>
  <c r="B48" i="53"/>
  <c r="B26" i="53"/>
  <c r="B29" i="53"/>
  <c r="B21" i="53"/>
  <c r="B55" i="53"/>
  <c r="B23" i="53"/>
  <c r="B18" i="53"/>
  <c r="B9" i="53"/>
  <c r="B41" i="53"/>
  <c r="B20" i="53"/>
  <c r="B46" i="53"/>
  <c r="B43" i="53"/>
  <c r="B16" i="53"/>
  <c r="B7" i="53"/>
  <c r="B19" i="53"/>
  <c r="B22" i="53"/>
  <c r="B12" i="53"/>
  <c r="B28" i="53"/>
  <c r="B39" i="53"/>
  <c r="B40" i="53"/>
  <c r="B50" i="53"/>
  <c r="B15" i="53"/>
  <c r="B25" i="53"/>
  <c r="B52" i="53"/>
  <c r="B13" i="53"/>
  <c r="B44" i="53"/>
  <c r="B34" i="53"/>
  <c r="B14" i="53"/>
  <c r="B8" i="53"/>
  <c r="B27" i="53"/>
  <c r="B24" i="53"/>
  <c r="B36" i="53"/>
  <c r="B33" i="53"/>
  <c r="B37" i="53"/>
  <c r="B47" i="53"/>
  <c r="B42" i="53"/>
  <c r="B45" i="53"/>
  <c r="M12" i="1"/>
  <c r="O12" i="52"/>
  <c r="I2" i="4"/>
  <c r="G2" i="1"/>
  <c r="Q9" i="50"/>
  <c r="C22" i="1"/>
  <c r="B16" i="60"/>
  <c r="B17" i="60"/>
  <c r="B51" i="60"/>
  <c r="B22" i="60"/>
  <c r="B29" i="60"/>
  <c r="B26" i="60"/>
  <c r="B55" i="60"/>
  <c r="B36" i="60"/>
  <c r="B43" i="60"/>
  <c r="B15" i="60"/>
  <c r="B37" i="60"/>
  <c r="B45" i="60"/>
  <c r="B48" i="60"/>
  <c r="B30" i="60"/>
  <c r="B31" i="60"/>
  <c r="B23" i="60"/>
  <c r="B27" i="60"/>
  <c r="B38" i="60"/>
  <c r="B39" i="60"/>
  <c r="B24" i="60"/>
  <c r="B20" i="60"/>
  <c r="B32" i="60"/>
  <c r="B33" i="60"/>
  <c r="B19" i="60"/>
  <c r="B50" i="60"/>
  <c r="B25" i="60"/>
  <c r="B40" i="60"/>
  <c r="B56" i="60"/>
  <c r="B42" i="60"/>
  <c r="B41" i="60"/>
  <c r="B14" i="60"/>
  <c r="B34" i="60"/>
  <c r="B35" i="60"/>
  <c r="B17" i="61"/>
  <c r="B46" i="61"/>
  <c r="B45" i="61"/>
  <c r="B22" i="61"/>
  <c r="B41" i="61"/>
  <c r="B27" i="61"/>
  <c r="B29" i="61"/>
  <c r="B25" i="61"/>
  <c r="B35" i="61"/>
  <c r="B47" i="61"/>
  <c r="B36" i="61"/>
  <c r="B20" i="61"/>
  <c r="B56" i="61"/>
  <c r="B55" i="61"/>
  <c r="B37" i="61"/>
  <c r="B18" i="61"/>
  <c r="B23" i="61"/>
  <c r="B34" i="61"/>
  <c r="B51" i="61"/>
  <c r="B30" i="61"/>
  <c r="B50" i="61"/>
  <c r="B38" i="61"/>
  <c r="B40" i="61"/>
  <c r="B26" i="61"/>
  <c r="B31" i="61"/>
  <c r="B44" i="61"/>
  <c r="B49" i="61"/>
  <c r="B54" i="61"/>
  <c r="B52" i="61"/>
  <c r="B19" i="61"/>
  <c r="B42" i="61"/>
  <c r="B28" i="61"/>
  <c r="B33" i="61"/>
  <c r="B15" i="61"/>
  <c r="B53" i="61"/>
  <c r="B21" i="61"/>
  <c r="B48" i="61"/>
  <c r="B32" i="61"/>
  <c r="B43" i="61"/>
  <c r="M48" i="61"/>
  <c r="M21" i="61"/>
  <c r="M54" i="61"/>
  <c r="M33" i="61"/>
  <c r="M41" i="61"/>
  <c r="M59" i="61"/>
  <c r="M38" i="61"/>
  <c r="M65" i="61"/>
  <c r="M63" i="61"/>
  <c r="M22" i="61"/>
  <c r="M14" i="61"/>
  <c r="M24" i="61"/>
  <c r="M59" i="52"/>
  <c r="M67" i="52"/>
  <c r="M50" i="52"/>
  <c r="M63" i="52"/>
  <c r="O63" i="52" s="1"/>
  <c r="S63" i="52" s="1"/>
  <c r="M43" i="52"/>
  <c r="M19" i="52"/>
  <c r="M49" i="52"/>
  <c r="O49" i="52" s="1"/>
  <c r="M51" i="52"/>
  <c r="M18" i="52"/>
  <c r="M38" i="52"/>
  <c r="O38" i="52" s="1"/>
  <c r="M45" i="52"/>
  <c r="M33" i="52"/>
  <c r="O33" i="52" s="1"/>
  <c r="M30" i="52"/>
  <c r="M17" i="52"/>
  <c r="O17" i="52"/>
  <c r="M32" i="52"/>
  <c r="M38" i="57"/>
  <c r="M52" i="57"/>
  <c r="O52" i="58"/>
  <c r="M36" i="57"/>
  <c r="O36" i="58" s="1"/>
  <c r="M41" i="57"/>
  <c r="O41" i="57" s="1"/>
  <c r="M59" i="57"/>
  <c r="M45" i="57"/>
  <c r="O45" i="57"/>
  <c r="M37" i="57"/>
  <c r="O37" i="58"/>
  <c r="M32" i="57"/>
  <c r="O32" i="57" s="1"/>
  <c r="S32" i="57" s="1"/>
  <c r="M28" i="57"/>
  <c r="C47" i="1"/>
  <c r="B15" i="59"/>
  <c r="B36" i="59"/>
  <c r="B47" i="59"/>
  <c r="B31" i="59"/>
  <c r="B34" i="59"/>
  <c r="B50" i="59"/>
  <c r="B21" i="59"/>
  <c r="B28" i="59"/>
  <c r="M62" i="59"/>
  <c r="I5" i="4"/>
  <c r="G2" i="54"/>
  <c r="I6" i="4"/>
  <c r="G2" i="55"/>
  <c r="C40" i="55"/>
  <c r="D40" i="55"/>
  <c r="I10" i="4"/>
  <c r="G2" i="59"/>
  <c r="I11" i="4"/>
  <c r="G2" i="60"/>
  <c r="I12" i="4"/>
  <c r="G2" i="61"/>
  <c r="H39" i="61"/>
  <c r="I7" i="4"/>
  <c r="G2" i="56"/>
  <c r="I8" i="4"/>
  <c r="G2" i="57"/>
  <c r="I9" i="4"/>
  <c r="G2" i="58"/>
  <c r="I4" i="4"/>
  <c r="G2" i="53"/>
  <c r="B50" i="58"/>
  <c r="B42" i="58"/>
  <c r="B48" i="58"/>
  <c r="B51" i="58"/>
  <c r="B56" i="58"/>
  <c r="B29" i="58"/>
  <c r="B13" i="58"/>
  <c r="B14" i="58"/>
  <c r="B36" i="58"/>
  <c r="B39" i="58"/>
  <c r="B25" i="58"/>
  <c r="B43" i="58"/>
  <c r="B52" i="58"/>
  <c r="B26" i="58"/>
  <c r="B53" i="58"/>
  <c r="B23" i="58"/>
  <c r="B24" i="58"/>
  <c r="B19" i="58"/>
  <c r="B45" i="58"/>
  <c r="B46" i="58"/>
  <c r="B44" i="58"/>
  <c r="B38" i="58"/>
  <c r="B47" i="58"/>
  <c r="B12" i="58"/>
  <c r="B16" i="58"/>
  <c r="B37" i="58"/>
  <c r="B21" i="58"/>
  <c r="B22" i="58"/>
  <c r="B32" i="58"/>
  <c r="B28" i="58"/>
  <c r="B20" i="58"/>
  <c r="B35" i="58"/>
  <c r="B15" i="58"/>
  <c r="B41" i="58"/>
  <c r="M58" i="58"/>
  <c r="M56" i="58"/>
  <c r="M18" i="58"/>
  <c r="M31" i="58"/>
  <c r="O31" i="58"/>
  <c r="M62" i="58"/>
  <c r="M45" i="58"/>
  <c r="O45" i="58" s="1"/>
  <c r="M59" i="58"/>
  <c r="M63" i="58"/>
  <c r="M17" i="58"/>
  <c r="C21" i="1"/>
  <c r="C36" i="52"/>
  <c r="H43" i="1"/>
  <c r="C44" i="1"/>
  <c r="C39" i="1"/>
  <c r="C24" i="1"/>
  <c r="H17" i="1"/>
  <c r="H24" i="1"/>
  <c r="C31" i="1"/>
  <c r="O35" i="58"/>
  <c r="C56" i="52"/>
  <c r="C7" i="52"/>
  <c r="C51" i="52"/>
  <c r="C55" i="52"/>
  <c r="C50" i="52"/>
  <c r="C15" i="52"/>
  <c r="C14" i="52"/>
  <c r="C26" i="52"/>
  <c r="C34" i="52"/>
  <c r="C52" i="52"/>
  <c r="C43" i="52"/>
  <c r="C35" i="52"/>
  <c r="C49" i="52"/>
  <c r="C25" i="52"/>
  <c r="C42" i="52"/>
  <c r="C54" i="52"/>
  <c r="C19" i="52"/>
  <c r="C33" i="52"/>
  <c r="C18" i="52"/>
  <c r="C13" i="52"/>
  <c r="C39" i="52"/>
  <c r="C27" i="52"/>
  <c r="C45" i="52"/>
  <c r="C20" i="52"/>
  <c r="C48" i="52"/>
  <c r="C28" i="52"/>
  <c r="C8" i="52"/>
  <c r="C29" i="52"/>
  <c r="C31" i="52"/>
  <c r="C22" i="52"/>
  <c r="C23" i="52"/>
  <c r="C11" i="52"/>
  <c r="C10" i="52"/>
  <c r="C24" i="52"/>
  <c r="C6" i="52"/>
  <c r="C41" i="52"/>
  <c r="C40" i="52"/>
  <c r="C37" i="52"/>
  <c r="C9" i="52"/>
  <c r="C30" i="52"/>
  <c r="O21" i="57"/>
  <c r="C38" i="52"/>
  <c r="H30" i="1"/>
  <c r="H35" i="1"/>
  <c r="C54" i="1"/>
  <c r="H39" i="1"/>
  <c r="H22" i="1"/>
  <c r="O10" i="52"/>
  <c r="O33" i="57"/>
  <c r="C17" i="52"/>
  <c r="C32" i="52"/>
  <c r="C53" i="52"/>
  <c r="O18" i="57"/>
  <c r="O27" i="57"/>
  <c r="O31" i="57"/>
  <c r="H49" i="60"/>
  <c r="H12" i="1"/>
  <c r="H6" i="1"/>
  <c r="H54" i="1"/>
  <c r="C17" i="1"/>
  <c r="H31" i="1"/>
  <c r="O16" i="52"/>
  <c r="O25" i="56"/>
  <c r="O48" i="57"/>
  <c r="O55" i="57"/>
  <c r="C46" i="52"/>
  <c r="C44" i="52"/>
  <c r="C21" i="52"/>
  <c r="C16" i="1"/>
  <c r="H45" i="1"/>
  <c r="H26" i="1"/>
  <c r="H32" i="1"/>
  <c r="C20" i="1"/>
  <c r="C10" i="1"/>
  <c r="H56" i="1"/>
  <c r="H7" i="1"/>
  <c r="C38" i="1"/>
  <c r="C53" i="1"/>
  <c r="C55" i="1"/>
  <c r="H38" i="1"/>
  <c r="H53" i="1"/>
  <c r="C27" i="1"/>
  <c r="C56" i="1"/>
  <c r="H19" i="1"/>
  <c r="H40" i="1"/>
  <c r="C9" i="1"/>
  <c r="H18" i="1"/>
  <c r="H13" i="1"/>
  <c r="C41" i="1"/>
  <c r="C12" i="1"/>
  <c r="C6" i="1"/>
  <c r="H36" i="1"/>
  <c r="C7" i="1"/>
  <c r="C42" i="1"/>
  <c r="H46" i="1"/>
  <c r="H15" i="1"/>
  <c r="C48" i="1"/>
  <c r="H25" i="1"/>
  <c r="H28" i="1"/>
  <c r="C36" i="1"/>
  <c r="H5" i="1"/>
  <c r="H5" i="52"/>
  <c r="C5" i="1"/>
  <c r="C40" i="1"/>
  <c r="H16" i="1"/>
  <c r="C19" i="1"/>
  <c r="H21" i="1"/>
  <c r="C52" i="1"/>
  <c r="C46" i="1"/>
  <c r="C34" i="1"/>
  <c r="H14" i="1"/>
  <c r="C33" i="1"/>
  <c r="C43" i="1"/>
  <c r="H44" i="1"/>
  <c r="H33" i="1"/>
  <c r="H50" i="1"/>
  <c r="C49" i="1"/>
  <c r="C18" i="1"/>
  <c r="H52" i="1"/>
  <c r="H37" i="1"/>
  <c r="H8" i="1"/>
  <c r="C28" i="1"/>
  <c r="H29" i="1"/>
  <c r="H55" i="1"/>
  <c r="H48" i="1"/>
  <c r="C14" i="1"/>
  <c r="H34" i="1"/>
  <c r="C8" i="1"/>
  <c r="C29" i="1"/>
  <c r="C15" i="1"/>
  <c r="C26" i="1"/>
  <c r="H27" i="1"/>
  <c r="H51" i="1"/>
  <c r="C13" i="1"/>
  <c r="H47" i="1"/>
  <c r="H9" i="1"/>
  <c r="C37" i="1"/>
  <c r="H41" i="1"/>
  <c r="C50" i="1"/>
  <c r="C23" i="1"/>
  <c r="H23" i="1"/>
  <c r="C32" i="1"/>
  <c r="C51" i="1"/>
  <c r="C11" i="1"/>
  <c r="C30" i="1"/>
  <c r="C25" i="1"/>
  <c r="H20" i="1"/>
  <c r="H11" i="1"/>
  <c r="C35" i="1"/>
  <c r="H42" i="1"/>
  <c r="H10" i="1"/>
  <c r="C45" i="1"/>
  <c r="H49" i="1"/>
  <c r="C35" i="58"/>
  <c r="D35" i="58"/>
  <c r="C46" i="58"/>
  <c r="D46" i="58"/>
  <c r="C52" i="58"/>
  <c r="D52" i="58"/>
  <c r="C50" i="58"/>
  <c r="D50" i="58"/>
  <c r="C26" i="54"/>
  <c r="D26" i="54"/>
  <c r="C13" i="54"/>
  <c r="D13" i="54"/>
  <c r="C17" i="54"/>
  <c r="D17" i="54"/>
  <c r="C15" i="54"/>
  <c r="D15" i="54"/>
  <c r="C36" i="54"/>
  <c r="D36" i="54"/>
  <c r="C37" i="54"/>
  <c r="D37" i="54"/>
  <c r="C53" i="54"/>
  <c r="D53" i="54"/>
  <c r="C50" i="54"/>
  <c r="D50" i="54"/>
  <c r="C45" i="54"/>
  <c r="D45" i="54"/>
  <c r="C38" i="54"/>
  <c r="D38" i="54"/>
  <c r="C23" i="54"/>
  <c r="D23" i="54"/>
  <c r="C43" i="54"/>
  <c r="D43" i="54"/>
  <c r="C42" i="54"/>
  <c r="D42" i="54"/>
  <c r="C49" i="54"/>
  <c r="D49" i="54"/>
  <c r="C18" i="54"/>
  <c r="D18" i="54"/>
  <c r="C11" i="54"/>
  <c r="D11" i="54"/>
  <c r="C14" i="54"/>
  <c r="D14" i="54"/>
  <c r="C51" i="54"/>
  <c r="D51" i="54"/>
  <c r="C55" i="54"/>
  <c r="D55" i="54"/>
  <c r="C8" i="54"/>
  <c r="C41" i="54"/>
  <c r="D41" i="54"/>
  <c r="C24" i="54"/>
  <c r="D24" i="54"/>
  <c r="C20" i="54"/>
  <c r="D20" i="54"/>
  <c r="C27" i="54"/>
  <c r="D27" i="54"/>
  <c r="C54" i="54"/>
  <c r="D54" i="54"/>
  <c r="C48" i="54"/>
  <c r="D48" i="54"/>
  <c r="C44" i="54"/>
  <c r="D44" i="54"/>
  <c r="C9" i="54"/>
  <c r="D9" i="54"/>
  <c r="C32" i="54"/>
  <c r="D32" i="54"/>
  <c r="C19" i="54"/>
  <c r="D19" i="54"/>
  <c r="C33" i="54"/>
  <c r="D33" i="54"/>
  <c r="C29" i="54"/>
  <c r="D29" i="54"/>
  <c r="C34" i="54"/>
  <c r="D34" i="54"/>
  <c r="C30" i="54"/>
  <c r="D30" i="54"/>
  <c r="L18" i="54"/>
  <c r="C22" i="54"/>
  <c r="D22" i="54"/>
  <c r="C21" i="54"/>
  <c r="D21" i="54"/>
  <c r="C39" i="54"/>
  <c r="D39" i="54"/>
  <c r="L50" i="54"/>
  <c r="C25" i="54"/>
  <c r="D25" i="54"/>
  <c r="C12" i="54"/>
  <c r="D12" i="54"/>
  <c r="C16" i="54"/>
  <c r="D16" i="54"/>
  <c r="C40" i="54"/>
  <c r="D40" i="54"/>
  <c r="C35" i="54"/>
  <c r="D35" i="54"/>
  <c r="C28" i="54"/>
  <c r="D28" i="54"/>
  <c r="C52" i="54"/>
  <c r="D52" i="54"/>
  <c r="C46" i="54"/>
  <c r="D46" i="54"/>
  <c r="C10" i="54"/>
  <c r="D10" i="54"/>
  <c r="C56" i="54"/>
  <c r="D56" i="54"/>
  <c r="C31" i="54"/>
  <c r="D31" i="54"/>
  <c r="C47" i="54"/>
  <c r="D47" i="54"/>
  <c r="H49" i="61"/>
  <c r="L49" i="61"/>
  <c r="H51" i="61"/>
  <c r="H29" i="61"/>
  <c r="O17" i="58"/>
  <c r="C20" i="58"/>
  <c r="D20" i="58"/>
  <c r="C47" i="58"/>
  <c r="D47" i="58"/>
  <c r="C53" i="58"/>
  <c r="D53" i="58"/>
  <c r="C14" i="58"/>
  <c r="D14" i="58"/>
  <c r="C47" i="60"/>
  <c r="D47" i="60"/>
  <c r="H54" i="60"/>
  <c r="C54" i="60"/>
  <c r="D54" i="60"/>
  <c r="H46" i="60"/>
  <c r="H21" i="60"/>
  <c r="H18" i="60"/>
  <c r="H53" i="60"/>
  <c r="C21" i="60"/>
  <c r="D21" i="60"/>
  <c r="C53" i="60"/>
  <c r="D53" i="60"/>
  <c r="H44" i="60"/>
  <c r="H28" i="60"/>
  <c r="C46" i="60"/>
  <c r="D46" i="60"/>
  <c r="C28" i="60"/>
  <c r="D28" i="60"/>
  <c r="C52" i="60"/>
  <c r="D52" i="60"/>
  <c r="H47" i="60"/>
  <c r="H52" i="60"/>
  <c r="C36" i="59"/>
  <c r="H36" i="59"/>
  <c r="O32" i="58"/>
  <c r="O45" i="52"/>
  <c r="H24" i="61"/>
  <c r="H48" i="61"/>
  <c r="H15" i="61"/>
  <c r="H44" i="61"/>
  <c r="H56" i="61"/>
  <c r="H27" i="61"/>
  <c r="H56" i="60"/>
  <c r="C56" i="60"/>
  <c r="D56" i="60"/>
  <c r="C20" i="60"/>
  <c r="D20" i="60"/>
  <c r="H20" i="60"/>
  <c r="H30" i="60"/>
  <c r="C30" i="60"/>
  <c r="D30" i="60"/>
  <c r="C15" i="60"/>
  <c r="D15" i="60"/>
  <c r="H15" i="60"/>
  <c r="C22" i="60"/>
  <c r="D22" i="60"/>
  <c r="L22" i="60"/>
  <c r="P22" i="60"/>
  <c r="H22" i="60"/>
  <c r="C44" i="60"/>
  <c r="D44" i="60"/>
  <c r="H16" i="61"/>
  <c r="C41" i="58"/>
  <c r="D41" i="58"/>
  <c r="C28" i="58"/>
  <c r="D28" i="58"/>
  <c r="C37" i="58"/>
  <c r="D37" i="58"/>
  <c r="C38" i="58"/>
  <c r="D38" i="58"/>
  <c r="C19" i="58"/>
  <c r="D19" i="58"/>
  <c r="C26" i="58"/>
  <c r="D26" i="58"/>
  <c r="C25" i="58"/>
  <c r="D25" i="58"/>
  <c r="C13" i="58"/>
  <c r="D13" i="58"/>
  <c r="C48" i="58"/>
  <c r="D48" i="58"/>
  <c r="C37" i="57"/>
  <c r="D37" i="57"/>
  <c r="C24" i="57"/>
  <c r="D24" i="57"/>
  <c r="C16" i="57"/>
  <c r="D16" i="57"/>
  <c r="C49" i="57"/>
  <c r="D49" i="57"/>
  <c r="C42" i="57"/>
  <c r="D42" i="57"/>
  <c r="C50" i="57"/>
  <c r="D50" i="57"/>
  <c r="C39" i="57"/>
  <c r="D39" i="57"/>
  <c r="C54" i="57"/>
  <c r="D54" i="57"/>
  <c r="C15" i="57"/>
  <c r="D15" i="57"/>
  <c r="C46" i="57"/>
  <c r="D46" i="57"/>
  <c r="C40" i="57"/>
  <c r="D40" i="57"/>
  <c r="C52" i="57"/>
  <c r="D52" i="57"/>
  <c r="C22" i="57"/>
  <c r="D22" i="57"/>
  <c r="C25" i="57"/>
  <c r="D25" i="57"/>
  <c r="C17" i="57"/>
  <c r="D17" i="57"/>
  <c r="C29" i="57"/>
  <c r="D29" i="57"/>
  <c r="C21" i="57"/>
  <c r="D21" i="57"/>
  <c r="C19" i="57"/>
  <c r="D19" i="57"/>
  <c r="C55" i="57"/>
  <c r="D55" i="57"/>
  <c r="C41" i="57"/>
  <c r="D41" i="57"/>
  <c r="C11" i="57"/>
  <c r="C13" i="57"/>
  <c r="D13" i="57"/>
  <c r="C34" i="57"/>
  <c r="D34" i="57"/>
  <c r="C45" i="57"/>
  <c r="D45" i="57"/>
  <c r="C27" i="57"/>
  <c r="D27" i="57"/>
  <c r="C53" i="57"/>
  <c r="D53" i="57"/>
  <c r="C28" i="57"/>
  <c r="D28" i="57"/>
  <c r="C26" i="57"/>
  <c r="D26" i="57"/>
  <c r="C20" i="57"/>
  <c r="D20" i="57"/>
  <c r="C18" i="57"/>
  <c r="D18" i="57"/>
  <c r="C38" i="57"/>
  <c r="D38" i="57"/>
  <c r="C48" i="57"/>
  <c r="D48" i="57"/>
  <c r="C30" i="57"/>
  <c r="D30" i="57"/>
  <c r="H28" i="57"/>
  <c r="J28" i="57"/>
  <c r="C35" i="57"/>
  <c r="D35" i="57"/>
  <c r="H49" i="57"/>
  <c r="C31" i="57"/>
  <c r="D31" i="57"/>
  <c r="C47" i="57"/>
  <c r="D47" i="57"/>
  <c r="C32" i="57"/>
  <c r="D32" i="57"/>
  <c r="C44" i="57"/>
  <c r="D44" i="57"/>
  <c r="C23" i="57"/>
  <c r="D23" i="57"/>
  <c r="C12" i="57"/>
  <c r="D12" i="57"/>
  <c r="C56" i="57"/>
  <c r="D56" i="57"/>
  <c r="C14" i="57"/>
  <c r="D14" i="57"/>
  <c r="C36" i="57"/>
  <c r="D36" i="57"/>
  <c r="C33" i="57"/>
  <c r="D33" i="57"/>
  <c r="C51" i="57"/>
  <c r="D51" i="57"/>
  <c r="H27" i="59"/>
  <c r="H49" i="59"/>
  <c r="C20" i="59"/>
  <c r="H52" i="59"/>
  <c r="C17" i="59"/>
  <c r="C49" i="59"/>
  <c r="H22" i="59"/>
  <c r="H39" i="59"/>
  <c r="C55" i="59"/>
  <c r="C51" i="59"/>
  <c r="H17" i="59"/>
  <c r="C56" i="59"/>
  <c r="C39" i="59"/>
  <c r="H29" i="59"/>
  <c r="H43" i="59"/>
  <c r="H32" i="59"/>
  <c r="C27" i="59"/>
  <c r="C45" i="59"/>
  <c r="C37" i="59"/>
  <c r="D37" i="59"/>
  <c r="C44" i="59"/>
  <c r="H23" i="59"/>
  <c r="C32" i="59"/>
  <c r="D32" i="59"/>
  <c r="E32" i="59"/>
  <c r="F32" i="59"/>
  <c r="J32" i="59"/>
  <c r="H25" i="59"/>
  <c r="H48" i="59"/>
  <c r="C18" i="59"/>
  <c r="H35" i="59"/>
  <c r="H18" i="59"/>
  <c r="C22" i="59"/>
  <c r="C23" i="59"/>
  <c r="H14" i="59"/>
  <c r="C40" i="59"/>
  <c r="C43" i="59"/>
  <c r="H37" i="59"/>
  <c r="C26" i="59"/>
  <c r="H53" i="59"/>
  <c r="H38" i="59"/>
  <c r="C14" i="59"/>
  <c r="C42" i="59"/>
  <c r="H56" i="59"/>
  <c r="H46" i="59"/>
  <c r="C25" i="59"/>
  <c r="C30" i="59"/>
  <c r="C53" i="59"/>
  <c r="H26" i="59"/>
  <c r="H16" i="59"/>
  <c r="H41" i="59"/>
  <c r="C41" i="59"/>
  <c r="C29" i="59"/>
  <c r="H24" i="59"/>
  <c r="C52" i="59"/>
  <c r="H33" i="59"/>
  <c r="C19" i="59"/>
  <c r="H42" i="59"/>
  <c r="H54" i="59"/>
  <c r="H13" i="59"/>
  <c r="H13" i="60"/>
  <c r="C33" i="59"/>
  <c r="C35" i="59"/>
  <c r="C16" i="59"/>
  <c r="C48" i="59"/>
  <c r="H20" i="59"/>
  <c r="C13" i="59"/>
  <c r="C24" i="59"/>
  <c r="H55" i="59"/>
  <c r="H19" i="59"/>
  <c r="H40" i="59"/>
  <c r="C54" i="59"/>
  <c r="H51" i="59"/>
  <c r="H30" i="59"/>
  <c r="H45" i="59"/>
  <c r="C38" i="59"/>
  <c r="C46" i="59"/>
  <c r="H28" i="59"/>
  <c r="C28" i="59"/>
  <c r="C34" i="59"/>
  <c r="H34" i="59"/>
  <c r="H15" i="59"/>
  <c r="C15" i="59"/>
  <c r="O37" i="57"/>
  <c r="O36" i="57"/>
  <c r="H44" i="59"/>
  <c r="C18" i="60"/>
  <c r="D18" i="60"/>
  <c r="H21" i="61"/>
  <c r="H33" i="61"/>
  <c r="H52" i="61"/>
  <c r="H31" i="61"/>
  <c r="H50" i="61"/>
  <c r="H34" i="61"/>
  <c r="H37" i="61"/>
  <c r="H20" i="61"/>
  <c r="H41" i="61"/>
  <c r="H17" i="61"/>
  <c r="C14" i="60"/>
  <c r="H14" i="60"/>
  <c r="H14" i="61"/>
  <c r="H40" i="60"/>
  <c r="C40" i="60"/>
  <c r="D40" i="60"/>
  <c r="C24" i="60"/>
  <c r="D24" i="60"/>
  <c r="H24" i="60"/>
  <c r="C23" i="60"/>
  <c r="D23" i="60"/>
  <c r="H23" i="60"/>
  <c r="C48" i="60"/>
  <c r="D48" i="60"/>
  <c r="H48" i="60"/>
  <c r="C26" i="60"/>
  <c r="D26" i="60"/>
  <c r="H26" i="60"/>
  <c r="H51" i="60"/>
  <c r="C51" i="60"/>
  <c r="D51" i="60"/>
  <c r="C43" i="57"/>
  <c r="D43" i="57"/>
  <c r="C22" i="58"/>
  <c r="D22" i="58"/>
  <c r="C23" i="58"/>
  <c r="D23" i="58"/>
  <c r="C36" i="58"/>
  <c r="D36" i="58"/>
  <c r="C35" i="53"/>
  <c r="D35" i="53"/>
  <c r="H38" i="53"/>
  <c r="H48" i="53"/>
  <c r="H19" i="53"/>
  <c r="H7" i="53"/>
  <c r="H7" i="54"/>
  <c r="H51" i="53"/>
  <c r="H44" i="53"/>
  <c r="H27" i="53"/>
  <c r="H32" i="53"/>
  <c r="H26" i="53"/>
  <c r="C42" i="53"/>
  <c r="D42" i="53"/>
  <c r="H35" i="53"/>
  <c r="H12" i="53"/>
  <c r="H45" i="53"/>
  <c r="H28" i="53"/>
  <c r="C53" i="53"/>
  <c r="D53" i="53"/>
  <c r="C7" i="53"/>
  <c r="C22" i="53"/>
  <c r="D22" i="53"/>
  <c r="C16" i="53"/>
  <c r="D16" i="53"/>
  <c r="H22" i="53"/>
  <c r="C37" i="53"/>
  <c r="D37" i="53"/>
  <c r="C12" i="53"/>
  <c r="D12" i="53"/>
  <c r="C19" i="53"/>
  <c r="D19" i="53"/>
  <c r="H21" i="53"/>
  <c r="C54" i="53"/>
  <c r="D54" i="53"/>
  <c r="H42" i="53"/>
  <c r="C32" i="53"/>
  <c r="D32" i="53"/>
  <c r="H33" i="53"/>
  <c r="H34" i="53"/>
  <c r="H24" i="53"/>
  <c r="H17" i="53"/>
  <c r="H11" i="53"/>
  <c r="C46" i="53"/>
  <c r="D46" i="53"/>
  <c r="H18" i="53"/>
  <c r="H52" i="53"/>
  <c r="C40" i="53"/>
  <c r="D40" i="53"/>
  <c r="H39" i="53"/>
  <c r="C28" i="53"/>
  <c r="D28" i="53"/>
  <c r="C51" i="53"/>
  <c r="D51" i="53"/>
  <c r="C45" i="53"/>
  <c r="D45" i="53"/>
  <c r="H54" i="53"/>
  <c r="C48" i="53"/>
  <c r="D48" i="53"/>
  <c r="H43" i="53"/>
  <c r="C43" i="53"/>
  <c r="D43" i="53"/>
  <c r="H29" i="53"/>
  <c r="C34" i="53"/>
  <c r="D34" i="53"/>
  <c r="H47" i="53"/>
  <c r="H9" i="53"/>
  <c r="C30" i="53"/>
  <c r="D30" i="53"/>
  <c r="C11" i="53"/>
  <c r="D11" i="53"/>
  <c r="C56" i="53"/>
  <c r="D56" i="53"/>
  <c r="C31" i="53"/>
  <c r="D31" i="53"/>
  <c r="C50" i="53"/>
  <c r="D50" i="53"/>
  <c r="C39" i="53"/>
  <c r="D39" i="53"/>
  <c r="H37" i="53"/>
  <c r="C36" i="53"/>
  <c r="D36" i="53"/>
  <c r="C8" i="53"/>
  <c r="D8" i="53"/>
  <c r="H20" i="53"/>
  <c r="C23" i="53"/>
  <c r="D23" i="53"/>
  <c r="C17" i="53"/>
  <c r="D17" i="53"/>
  <c r="H31" i="53"/>
  <c r="C41" i="53"/>
  <c r="D41" i="53"/>
  <c r="H55" i="53"/>
  <c r="H25" i="53"/>
  <c r="C26" i="53"/>
  <c r="D26" i="53"/>
  <c r="C27" i="53"/>
  <c r="D27" i="53"/>
  <c r="C14" i="53"/>
  <c r="D14" i="53"/>
  <c r="C33" i="53"/>
  <c r="D33" i="53"/>
  <c r="C20" i="53"/>
  <c r="D20" i="53"/>
  <c r="H23" i="53"/>
  <c r="H46" i="53"/>
  <c r="C52" i="53"/>
  <c r="D52" i="53"/>
  <c r="C15" i="53"/>
  <c r="D15" i="53"/>
  <c r="C21" i="53"/>
  <c r="D21" i="53"/>
  <c r="H16" i="53"/>
  <c r="C29" i="53"/>
  <c r="D29" i="53"/>
  <c r="H36" i="53"/>
  <c r="H8" i="53"/>
  <c r="C24" i="53"/>
  <c r="D24" i="53"/>
  <c r="C49" i="53"/>
  <c r="D49" i="53"/>
  <c r="H10" i="53"/>
  <c r="H41" i="53"/>
  <c r="C55" i="53"/>
  <c r="D55" i="53"/>
  <c r="H13" i="53"/>
  <c r="C25" i="53"/>
  <c r="D25" i="53"/>
  <c r="H50" i="53"/>
  <c r="C38" i="53"/>
  <c r="D38" i="53"/>
  <c r="C44" i="53"/>
  <c r="D44" i="53"/>
  <c r="H49" i="53"/>
  <c r="C18" i="53"/>
  <c r="D18" i="53"/>
  <c r="H40" i="53"/>
  <c r="H30" i="53"/>
  <c r="H15" i="53"/>
  <c r="C10" i="53"/>
  <c r="D10" i="53"/>
  <c r="H14" i="53"/>
  <c r="C9" i="53"/>
  <c r="D9" i="53"/>
  <c r="H56" i="53"/>
  <c r="C13" i="53"/>
  <c r="D13" i="53"/>
  <c r="C47" i="53"/>
  <c r="D47" i="53"/>
  <c r="L39" i="61"/>
  <c r="C47" i="59"/>
  <c r="H47" i="59"/>
  <c r="H32" i="61"/>
  <c r="H42" i="61"/>
  <c r="H18" i="61"/>
  <c r="C35" i="60"/>
  <c r="D35" i="60"/>
  <c r="H35" i="60"/>
  <c r="H50" i="60"/>
  <c r="C50" i="60"/>
  <c r="D50" i="60"/>
  <c r="H19" i="60"/>
  <c r="C19" i="60"/>
  <c r="D19" i="60"/>
  <c r="C38" i="60"/>
  <c r="D38" i="60"/>
  <c r="H38" i="60"/>
  <c r="C31" i="60"/>
  <c r="D31" i="60"/>
  <c r="H31" i="60"/>
  <c r="H37" i="60"/>
  <c r="C37" i="60"/>
  <c r="D37" i="60"/>
  <c r="C16" i="60"/>
  <c r="D16" i="60"/>
  <c r="H16" i="60"/>
  <c r="C21" i="58"/>
  <c r="D21" i="58"/>
  <c r="C45" i="58"/>
  <c r="D45" i="58"/>
  <c r="C43" i="58"/>
  <c r="D43" i="58"/>
  <c r="C51" i="58"/>
  <c r="D51" i="58"/>
  <c r="C31" i="58"/>
  <c r="D31" i="58"/>
  <c r="C17" i="58"/>
  <c r="D17" i="58"/>
  <c r="C40" i="58"/>
  <c r="D40" i="58"/>
  <c r="C18" i="58"/>
  <c r="D18" i="58"/>
  <c r="C27" i="58"/>
  <c r="D27" i="58"/>
  <c r="C54" i="58"/>
  <c r="D54" i="58"/>
  <c r="C30" i="58"/>
  <c r="D30" i="58"/>
  <c r="C55" i="58"/>
  <c r="D55" i="58"/>
  <c r="C49" i="58"/>
  <c r="D49" i="58"/>
  <c r="C34" i="58"/>
  <c r="D34" i="58"/>
  <c r="C33" i="58"/>
  <c r="D33" i="58"/>
  <c r="H50" i="59"/>
  <c r="C50" i="59"/>
  <c r="H19" i="61"/>
  <c r="H38" i="61"/>
  <c r="H35" i="61"/>
  <c r="H46" i="61"/>
  <c r="H34" i="60"/>
  <c r="C34" i="60"/>
  <c r="D34" i="60"/>
  <c r="H27" i="60"/>
  <c r="C27" i="60"/>
  <c r="D27" i="60"/>
  <c r="C55" i="60"/>
  <c r="D55" i="60"/>
  <c r="H55" i="60"/>
  <c r="C15" i="58"/>
  <c r="D15" i="58"/>
  <c r="C32" i="58"/>
  <c r="D32" i="58"/>
  <c r="C16" i="58"/>
  <c r="D16" i="58"/>
  <c r="C44" i="58"/>
  <c r="D44" i="58"/>
  <c r="C24" i="58"/>
  <c r="D24" i="58"/>
  <c r="C39" i="58"/>
  <c r="D39" i="58"/>
  <c r="E39" i="58"/>
  <c r="F39" i="58"/>
  <c r="C29" i="58"/>
  <c r="D29" i="58"/>
  <c r="C42" i="58"/>
  <c r="D42" i="58"/>
  <c r="H53" i="53"/>
  <c r="C37" i="56"/>
  <c r="D37" i="56"/>
  <c r="C22" i="56"/>
  <c r="D22" i="56"/>
  <c r="L46" i="56"/>
  <c r="C18" i="56"/>
  <c r="D18" i="56"/>
  <c r="C33" i="56"/>
  <c r="D33" i="56"/>
  <c r="C48" i="56"/>
  <c r="D48" i="56"/>
  <c r="C53" i="56"/>
  <c r="D53" i="56"/>
  <c r="C19" i="56"/>
  <c r="D19" i="56"/>
  <c r="L16" i="56"/>
  <c r="C20" i="56"/>
  <c r="D20" i="56"/>
  <c r="C29" i="56"/>
  <c r="D29" i="56"/>
  <c r="E29" i="56"/>
  <c r="F29" i="56"/>
  <c r="C12" i="56"/>
  <c r="D12" i="56"/>
  <c r="C21" i="56"/>
  <c r="D21" i="56"/>
  <c r="C31" i="56"/>
  <c r="D31" i="56"/>
  <c r="C28" i="56"/>
  <c r="D28" i="56"/>
  <c r="C41" i="56"/>
  <c r="D41" i="56"/>
  <c r="C55" i="56"/>
  <c r="D55" i="56"/>
  <c r="E55" i="56"/>
  <c r="F55" i="56"/>
  <c r="L42" i="56"/>
  <c r="C38" i="56"/>
  <c r="D38" i="56"/>
  <c r="C15" i="56"/>
  <c r="D15" i="56"/>
  <c r="C25" i="56"/>
  <c r="D25" i="56"/>
  <c r="C50" i="56"/>
  <c r="D50" i="56"/>
  <c r="C24" i="56"/>
  <c r="D24" i="56"/>
  <c r="L37" i="56"/>
  <c r="C16" i="56"/>
  <c r="D16" i="56"/>
  <c r="C51" i="56"/>
  <c r="D51" i="56"/>
  <c r="C34" i="56"/>
  <c r="D34" i="56"/>
  <c r="E34" i="56"/>
  <c r="C26" i="56"/>
  <c r="D26" i="56"/>
  <c r="C49" i="56"/>
  <c r="D49" i="56"/>
  <c r="C17" i="56"/>
  <c r="D17" i="56"/>
  <c r="C40" i="56"/>
  <c r="D40" i="56"/>
  <c r="C10" i="56"/>
  <c r="C11" i="56"/>
  <c r="D11" i="56"/>
  <c r="C30" i="56"/>
  <c r="D30" i="56"/>
  <c r="E30" i="56"/>
  <c r="L21" i="56"/>
  <c r="C27" i="56"/>
  <c r="D27" i="56"/>
  <c r="C46" i="56"/>
  <c r="D46" i="56"/>
  <c r="L15" i="56"/>
  <c r="C13" i="56"/>
  <c r="D13" i="56"/>
  <c r="C42" i="56"/>
  <c r="D42" i="56"/>
  <c r="C43" i="56"/>
  <c r="D43" i="56"/>
  <c r="E43" i="56"/>
  <c r="C54" i="56"/>
  <c r="D54" i="56"/>
  <c r="C36" i="56"/>
  <c r="D36" i="56"/>
  <c r="C52" i="56"/>
  <c r="D52" i="56"/>
  <c r="C23" i="56"/>
  <c r="D23" i="56"/>
  <c r="C32" i="56"/>
  <c r="D32" i="56"/>
  <c r="C45" i="56"/>
  <c r="D45" i="56"/>
  <c r="E45" i="56"/>
  <c r="C44" i="56"/>
  <c r="D44" i="56"/>
  <c r="C56" i="56"/>
  <c r="D56" i="56"/>
  <c r="C47" i="56"/>
  <c r="D47" i="56"/>
  <c r="C35" i="56"/>
  <c r="D35" i="56"/>
  <c r="C14" i="56"/>
  <c r="D14" i="56"/>
  <c r="C39" i="56"/>
  <c r="D39" i="56"/>
  <c r="E39" i="56"/>
  <c r="F39" i="56"/>
  <c r="C48" i="55"/>
  <c r="D48" i="55"/>
  <c r="C47" i="55"/>
  <c r="D47" i="55"/>
  <c r="E47" i="55"/>
  <c r="F47" i="55"/>
  <c r="C20" i="55"/>
  <c r="D20" i="55"/>
  <c r="C17" i="55"/>
  <c r="D17" i="55"/>
  <c r="C35" i="55"/>
  <c r="D35" i="55"/>
  <c r="C11" i="55"/>
  <c r="D11" i="55"/>
  <c r="C45" i="55"/>
  <c r="D45" i="55"/>
  <c r="C30" i="55"/>
  <c r="D30" i="55"/>
  <c r="C23" i="55"/>
  <c r="D23" i="55"/>
  <c r="C42" i="55"/>
  <c r="D42" i="55"/>
  <c r="C39" i="55"/>
  <c r="D39" i="55"/>
  <c r="E39" i="55"/>
  <c r="L54" i="55"/>
  <c r="C56" i="55"/>
  <c r="D56" i="55"/>
  <c r="C32" i="55"/>
  <c r="D32" i="55"/>
  <c r="C36" i="55"/>
  <c r="D36" i="55"/>
  <c r="C52" i="55"/>
  <c r="D52" i="55"/>
  <c r="C44" i="55"/>
  <c r="D44" i="55"/>
  <c r="C24" i="55"/>
  <c r="D24" i="55"/>
  <c r="C46" i="55"/>
  <c r="D46" i="55"/>
  <c r="C43" i="55"/>
  <c r="D43" i="55"/>
  <c r="C14" i="55"/>
  <c r="D14" i="55"/>
  <c r="C41" i="55"/>
  <c r="D41" i="55"/>
  <c r="C22" i="55"/>
  <c r="D22" i="55"/>
  <c r="L24" i="55"/>
  <c r="C54" i="55"/>
  <c r="D54" i="55"/>
  <c r="C28" i="55"/>
  <c r="D28" i="55"/>
  <c r="C38" i="55"/>
  <c r="D38" i="55"/>
  <c r="C53" i="55"/>
  <c r="D53" i="55"/>
  <c r="C15" i="55"/>
  <c r="D15" i="55"/>
  <c r="C51" i="55"/>
  <c r="D51" i="55"/>
  <c r="C10" i="55"/>
  <c r="D10" i="55"/>
  <c r="C34" i="55"/>
  <c r="D34" i="55"/>
  <c r="C18" i="55"/>
  <c r="D18" i="55"/>
  <c r="C19" i="55"/>
  <c r="D19" i="55"/>
  <c r="C33" i="55"/>
  <c r="D33" i="55"/>
  <c r="C25" i="55"/>
  <c r="D25" i="55"/>
  <c r="L27" i="55"/>
  <c r="C21" i="55"/>
  <c r="D21" i="55"/>
  <c r="C55" i="55"/>
  <c r="D55" i="55"/>
  <c r="C12" i="55"/>
  <c r="D12" i="55"/>
  <c r="C16" i="55"/>
  <c r="D16" i="55"/>
  <c r="E16" i="55"/>
  <c r="C27" i="55"/>
  <c r="D27" i="55"/>
  <c r="C9" i="55"/>
  <c r="C29" i="55"/>
  <c r="D29" i="55"/>
  <c r="C49" i="55"/>
  <c r="D49" i="55"/>
  <c r="L11" i="55"/>
  <c r="C50" i="55"/>
  <c r="D50" i="55"/>
  <c r="C37" i="55"/>
  <c r="D37" i="55"/>
  <c r="C31" i="55"/>
  <c r="D31" i="55"/>
  <c r="C13" i="55"/>
  <c r="D13" i="55"/>
  <c r="C26" i="55"/>
  <c r="D26" i="55"/>
  <c r="H31" i="59"/>
  <c r="C31" i="59"/>
  <c r="O52" i="57"/>
  <c r="O30" i="52"/>
  <c r="O18" i="52"/>
  <c r="O43" i="52"/>
  <c r="O59" i="52"/>
  <c r="H43" i="61"/>
  <c r="H53" i="61"/>
  <c r="H28" i="61"/>
  <c r="H54" i="61"/>
  <c r="L26" i="61"/>
  <c r="H26" i="61"/>
  <c r="H30" i="61"/>
  <c r="H23" i="61"/>
  <c r="H55" i="61"/>
  <c r="H36" i="61"/>
  <c r="H25" i="61"/>
  <c r="L25" i="61"/>
  <c r="H22" i="61"/>
  <c r="H41" i="60"/>
  <c r="C41" i="60"/>
  <c r="D41" i="60"/>
  <c r="C25" i="60"/>
  <c r="D25" i="60"/>
  <c r="H25" i="60"/>
  <c r="C33" i="60"/>
  <c r="D33" i="60"/>
  <c r="H33" i="60"/>
  <c r="C39" i="60"/>
  <c r="D39" i="60"/>
  <c r="H39" i="60"/>
  <c r="C45" i="60"/>
  <c r="D45" i="60"/>
  <c r="L45" i="60"/>
  <c r="H45" i="60"/>
  <c r="H43" i="60"/>
  <c r="C43" i="60"/>
  <c r="D43" i="60"/>
  <c r="H29" i="60"/>
  <c r="C29" i="60"/>
  <c r="D29" i="60"/>
  <c r="C17" i="60"/>
  <c r="D17" i="60"/>
  <c r="L17" i="60"/>
  <c r="P17" i="60"/>
  <c r="H17" i="60"/>
  <c r="C49" i="60"/>
  <c r="D49" i="60"/>
  <c r="O56" i="58"/>
  <c r="C12" i="58"/>
  <c r="L12" i="58"/>
  <c r="L12" i="59"/>
  <c r="N12" i="59"/>
  <c r="C56" i="58"/>
  <c r="D56" i="58"/>
  <c r="H21" i="59"/>
  <c r="C21" i="59"/>
  <c r="O28" i="58"/>
  <c r="O28" i="57"/>
  <c r="O38" i="57"/>
  <c r="O38" i="58"/>
  <c r="O51" i="52"/>
  <c r="H40" i="61"/>
  <c r="H47" i="61"/>
  <c r="H45" i="61"/>
  <c r="H42" i="60"/>
  <c r="C42" i="60"/>
  <c r="D42" i="60"/>
  <c r="H32" i="60"/>
  <c r="C32" i="60"/>
  <c r="D32" i="60"/>
  <c r="H36" i="60"/>
  <c r="C36" i="60"/>
  <c r="D36" i="60"/>
  <c r="C6" i="53"/>
  <c r="D6" i="53"/>
  <c r="C5" i="52"/>
  <c r="E18" i="55"/>
  <c r="F18" i="55"/>
  <c r="E28" i="55"/>
  <c r="F28" i="55"/>
  <c r="E43" i="55"/>
  <c r="F43" i="55"/>
  <c r="E32" i="55"/>
  <c r="F32" i="55"/>
  <c r="F43" i="56"/>
  <c r="E31" i="56"/>
  <c r="F31" i="56"/>
  <c r="E29" i="58"/>
  <c r="F29" i="58"/>
  <c r="E31" i="60"/>
  <c r="F31" i="60"/>
  <c r="J31" i="60"/>
  <c r="E18" i="53"/>
  <c r="F18" i="53"/>
  <c r="J18" i="53"/>
  <c r="E29" i="53"/>
  <c r="F29" i="53"/>
  <c r="J29" i="53"/>
  <c r="E46" i="53"/>
  <c r="F46" i="53"/>
  <c r="J46" i="53"/>
  <c r="E42" i="53"/>
  <c r="F42" i="53"/>
  <c r="J42" i="53"/>
  <c r="E12" i="57"/>
  <c r="F12" i="57"/>
  <c r="E27" i="57"/>
  <c r="F27" i="57"/>
  <c r="E25" i="57"/>
  <c r="F25" i="57"/>
  <c r="E37" i="58"/>
  <c r="F37" i="58"/>
  <c r="E44" i="60"/>
  <c r="F44" i="60"/>
  <c r="J44" i="60"/>
  <c r="E20" i="60"/>
  <c r="F20" i="60"/>
  <c r="J20" i="60"/>
  <c r="E21" i="54"/>
  <c r="F21" i="54"/>
  <c r="G21" i="54"/>
  <c r="E54" i="54"/>
  <c r="F54" i="54"/>
  <c r="E49" i="54"/>
  <c r="F49" i="54"/>
  <c r="E33" i="60"/>
  <c r="F33" i="60"/>
  <c r="J33" i="60"/>
  <c r="E49" i="55"/>
  <c r="F49" i="55"/>
  <c r="E34" i="55"/>
  <c r="F34" i="55"/>
  <c r="E41" i="55"/>
  <c r="F41" i="55"/>
  <c r="E17" i="55"/>
  <c r="F17" i="55"/>
  <c r="E52" i="56"/>
  <c r="F52" i="56"/>
  <c r="E26" i="56"/>
  <c r="F26" i="56"/>
  <c r="E42" i="58"/>
  <c r="F42" i="58"/>
  <c r="E15" i="58"/>
  <c r="F15" i="58"/>
  <c r="E27" i="58"/>
  <c r="F27" i="58"/>
  <c r="E51" i="58"/>
  <c r="F51" i="58"/>
  <c r="E24" i="53"/>
  <c r="F24" i="53"/>
  <c r="J24" i="53"/>
  <c r="E26" i="53"/>
  <c r="F26" i="53"/>
  <c r="J26" i="53"/>
  <c r="E23" i="53"/>
  <c r="F23" i="53"/>
  <c r="J23" i="53"/>
  <c r="E50" i="53"/>
  <c r="F50" i="53"/>
  <c r="J50" i="53"/>
  <c r="E31" i="53"/>
  <c r="F31" i="53"/>
  <c r="J31" i="53"/>
  <c r="E34" i="53"/>
  <c r="F34" i="53"/>
  <c r="J34" i="53"/>
  <c r="E45" i="53"/>
  <c r="F45" i="53"/>
  <c r="J45" i="53"/>
  <c r="E40" i="53"/>
  <c r="F40" i="53"/>
  <c r="J40" i="53"/>
  <c r="E19" i="53"/>
  <c r="F19" i="53"/>
  <c r="J19" i="53"/>
  <c r="E16" i="53"/>
  <c r="F16" i="53"/>
  <c r="J16" i="53"/>
  <c r="E35" i="53"/>
  <c r="F35" i="53"/>
  <c r="J35" i="53"/>
  <c r="E43" i="57"/>
  <c r="F43" i="57"/>
  <c r="D14" i="60"/>
  <c r="C14" i="61"/>
  <c r="D14" i="61"/>
  <c r="E18" i="60"/>
  <c r="F18" i="60"/>
  <c r="J18" i="60"/>
  <c r="C13" i="60"/>
  <c r="D13" i="60"/>
  <c r="E14" i="57"/>
  <c r="F14" i="57"/>
  <c r="E23" i="57"/>
  <c r="F23" i="57"/>
  <c r="E47" i="57"/>
  <c r="F47" i="57"/>
  <c r="E30" i="57"/>
  <c r="F30" i="57"/>
  <c r="E18" i="57"/>
  <c r="F18" i="57"/>
  <c r="E45" i="57"/>
  <c r="F45" i="57"/>
  <c r="D11" i="57"/>
  <c r="C11" i="58"/>
  <c r="D11" i="58"/>
  <c r="E29" i="57"/>
  <c r="F29" i="57"/>
  <c r="E22" i="57"/>
  <c r="F22" i="57"/>
  <c r="E15" i="57"/>
  <c r="F15" i="57"/>
  <c r="E39" i="57"/>
  <c r="F39" i="57"/>
  <c r="E49" i="57"/>
  <c r="F49" i="57"/>
  <c r="E24" i="57"/>
  <c r="F24" i="57"/>
  <c r="E25" i="58"/>
  <c r="F25" i="58"/>
  <c r="E56" i="60"/>
  <c r="F56" i="60"/>
  <c r="J56" i="60"/>
  <c r="E46" i="60"/>
  <c r="F46" i="60"/>
  <c r="J46" i="60"/>
  <c r="E53" i="60"/>
  <c r="F53" i="60"/>
  <c r="J53" i="60"/>
  <c r="E54" i="60"/>
  <c r="F54" i="60"/>
  <c r="E14" i="58"/>
  <c r="F14" i="58"/>
  <c r="E53" i="58"/>
  <c r="F53" i="58"/>
  <c r="E47" i="58"/>
  <c r="F47" i="58"/>
  <c r="G47" i="58"/>
  <c r="E56" i="54"/>
  <c r="F56" i="54"/>
  <c r="E52" i="54"/>
  <c r="F52" i="54"/>
  <c r="E16" i="54"/>
  <c r="F16" i="54"/>
  <c r="E33" i="54"/>
  <c r="F33" i="54"/>
  <c r="E9" i="54"/>
  <c r="F9" i="54"/>
  <c r="E48" i="54"/>
  <c r="F48" i="54"/>
  <c r="E20" i="54"/>
  <c r="F20" i="54"/>
  <c r="C8" i="55"/>
  <c r="D8" i="55"/>
  <c r="D8" i="54"/>
  <c r="E51" i="54"/>
  <c r="F51" i="54"/>
  <c r="E50" i="58"/>
  <c r="F50" i="58"/>
  <c r="E52" i="58"/>
  <c r="F52" i="58"/>
  <c r="E25" i="60"/>
  <c r="F25" i="60"/>
  <c r="J25" i="60"/>
  <c r="E50" i="55"/>
  <c r="F50" i="55"/>
  <c r="F16" i="55"/>
  <c r="F39" i="55"/>
  <c r="E32" i="56"/>
  <c r="F32" i="56"/>
  <c r="E19" i="56"/>
  <c r="F19" i="56"/>
  <c r="E55" i="60"/>
  <c r="F55" i="60"/>
  <c r="J55" i="60"/>
  <c r="E40" i="58"/>
  <c r="F40" i="58"/>
  <c r="E19" i="60"/>
  <c r="F19" i="60"/>
  <c r="J19" i="60"/>
  <c r="E47" i="53"/>
  <c r="F47" i="53"/>
  <c r="J47" i="53"/>
  <c r="E55" i="53"/>
  <c r="F55" i="53"/>
  <c r="J55" i="53"/>
  <c r="E8" i="53"/>
  <c r="F8" i="53"/>
  <c r="J8" i="53"/>
  <c r="E32" i="53"/>
  <c r="F32" i="53"/>
  <c r="J32" i="53"/>
  <c r="E23" i="60"/>
  <c r="F23" i="60"/>
  <c r="J23" i="60"/>
  <c r="E33" i="57"/>
  <c r="F33" i="57"/>
  <c r="E38" i="57"/>
  <c r="F38" i="57"/>
  <c r="E21" i="57"/>
  <c r="F21" i="57"/>
  <c r="E19" i="58"/>
  <c r="F19" i="58"/>
  <c r="E22" i="60"/>
  <c r="F22" i="60"/>
  <c r="J22" i="60"/>
  <c r="E46" i="54"/>
  <c r="F46" i="54"/>
  <c r="E29" i="54"/>
  <c r="F29" i="54"/>
  <c r="E11" i="54"/>
  <c r="F11" i="54"/>
  <c r="E50" i="54"/>
  <c r="F50" i="54"/>
  <c r="E17" i="54"/>
  <c r="F17" i="54"/>
  <c r="E41" i="60"/>
  <c r="F41" i="60"/>
  <c r="J41" i="60"/>
  <c r="E33" i="55"/>
  <c r="F33" i="55"/>
  <c r="E54" i="55"/>
  <c r="F54" i="55"/>
  <c r="E56" i="55"/>
  <c r="F56" i="55"/>
  <c r="E27" i="56"/>
  <c r="F27" i="56"/>
  <c r="D10" i="56"/>
  <c r="C10" i="57"/>
  <c r="D10" i="57"/>
  <c r="E38" i="56"/>
  <c r="F38" i="56"/>
  <c r="E53" i="56"/>
  <c r="F53" i="56"/>
  <c r="E55" i="58"/>
  <c r="F55" i="58"/>
  <c r="E52" i="53"/>
  <c r="F52" i="53"/>
  <c r="J52" i="53"/>
  <c r="E41" i="53"/>
  <c r="F41" i="53"/>
  <c r="J41" i="53"/>
  <c r="E36" i="53"/>
  <c r="F36" i="53"/>
  <c r="J36" i="53"/>
  <c r="E43" i="53"/>
  <c r="F43" i="53"/>
  <c r="J43" i="53"/>
  <c r="E31" i="55"/>
  <c r="F31" i="55"/>
  <c r="E21" i="55"/>
  <c r="F21" i="55"/>
  <c r="E25" i="55"/>
  <c r="F25" i="55"/>
  <c r="E15" i="55"/>
  <c r="F15" i="55"/>
  <c r="E22" i="55"/>
  <c r="F22" i="55"/>
  <c r="E24" i="55"/>
  <c r="F24" i="55"/>
  <c r="E52" i="55"/>
  <c r="F52" i="55"/>
  <c r="E42" i="55"/>
  <c r="F42" i="55"/>
  <c r="E23" i="55"/>
  <c r="F23" i="55"/>
  <c r="E30" i="55"/>
  <c r="F30" i="55"/>
  <c r="E11" i="55"/>
  <c r="F11" i="55"/>
  <c r="E48" i="55"/>
  <c r="F48" i="55"/>
  <c r="E14" i="56"/>
  <c r="F14" i="56"/>
  <c r="E47" i="56"/>
  <c r="F47" i="56"/>
  <c r="E36" i="56"/>
  <c r="F36" i="56"/>
  <c r="G36" i="56"/>
  <c r="E42" i="56"/>
  <c r="F42" i="56"/>
  <c r="E40" i="56"/>
  <c r="F40" i="56"/>
  <c r="F34" i="56"/>
  <c r="E16" i="56"/>
  <c r="F16" i="56"/>
  <c r="E41" i="56"/>
  <c r="F41" i="56"/>
  <c r="E21" i="56"/>
  <c r="F21" i="56"/>
  <c r="E20" i="56"/>
  <c r="F20" i="56"/>
  <c r="E48" i="56"/>
  <c r="F48" i="56"/>
  <c r="E18" i="56"/>
  <c r="F18" i="56"/>
  <c r="E27" i="60"/>
  <c r="F27" i="60"/>
  <c r="J27" i="60"/>
  <c r="E49" i="58"/>
  <c r="F49" i="58"/>
  <c r="E30" i="58"/>
  <c r="F30" i="58"/>
  <c r="E54" i="58"/>
  <c r="F54" i="58"/>
  <c r="E16" i="60"/>
  <c r="F16" i="60"/>
  <c r="J16" i="60"/>
  <c r="E38" i="60"/>
  <c r="F38" i="60"/>
  <c r="J38" i="60"/>
  <c r="E50" i="60"/>
  <c r="F50" i="60"/>
  <c r="J50" i="60"/>
  <c r="E35" i="60"/>
  <c r="F35" i="60"/>
  <c r="J35" i="60"/>
  <c r="E10" i="53"/>
  <c r="F10" i="53"/>
  <c r="J10" i="53"/>
  <c r="E44" i="53"/>
  <c r="F44" i="53"/>
  <c r="J44" i="53"/>
  <c r="E25" i="53"/>
  <c r="F25" i="53"/>
  <c r="G25" i="53"/>
  <c r="I25" i="53"/>
  <c r="J25" i="53"/>
  <c r="E20" i="53"/>
  <c r="F20" i="53"/>
  <c r="J20" i="53"/>
  <c r="E14" i="53"/>
  <c r="F14" i="53"/>
  <c r="E56" i="53"/>
  <c r="F56" i="53"/>
  <c r="J56" i="53"/>
  <c r="G56" i="53"/>
  <c r="I56" i="53"/>
  <c r="E51" i="53"/>
  <c r="F51" i="53"/>
  <c r="J51" i="53"/>
  <c r="E12" i="53"/>
  <c r="F12" i="53"/>
  <c r="J12" i="53"/>
  <c r="E22" i="53"/>
  <c r="F22" i="53"/>
  <c r="J22" i="53"/>
  <c r="E22" i="58"/>
  <c r="F22" i="58"/>
  <c r="E51" i="60"/>
  <c r="F51" i="60"/>
  <c r="J51" i="60"/>
  <c r="E48" i="60"/>
  <c r="F48" i="60"/>
  <c r="J48" i="60"/>
  <c r="E40" i="60"/>
  <c r="F40" i="60"/>
  <c r="J40" i="60"/>
  <c r="E56" i="57"/>
  <c r="F56" i="57"/>
  <c r="E44" i="57"/>
  <c r="F44" i="57"/>
  <c r="E35" i="57"/>
  <c r="F35" i="57"/>
  <c r="E48" i="57"/>
  <c r="F48" i="57"/>
  <c r="E20" i="57"/>
  <c r="F20" i="57"/>
  <c r="E26" i="57"/>
  <c r="F26" i="57"/>
  <c r="E53" i="57"/>
  <c r="F53" i="57"/>
  <c r="E34" i="57"/>
  <c r="F34" i="57"/>
  <c r="E41" i="57"/>
  <c r="F41" i="57"/>
  <c r="E52" i="57"/>
  <c r="F52" i="57"/>
  <c r="E50" i="57"/>
  <c r="F50" i="57"/>
  <c r="E48" i="58"/>
  <c r="F48" i="58"/>
  <c r="E38" i="58"/>
  <c r="F38" i="58"/>
  <c r="E41" i="58"/>
  <c r="F41" i="58"/>
  <c r="E15" i="60"/>
  <c r="F15" i="60"/>
  <c r="J15" i="60"/>
  <c r="E52" i="60"/>
  <c r="F52" i="60"/>
  <c r="J52" i="60"/>
  <c r="E21" i="60"/>
  <c r="F21" i="60"/>
  <c r="J21" i="60"/>
  <c r="E10" i="54"/>
  <c r="F10" i="54"/>
  <c r="E28" i="54"/>
  <c r="F28" i="54"/>
  <c r="E12" i="54"/>
  <c r="F12" i="54"/>
  <c r="E39" i="54"/>
  <c r="F39" i="54"/>
  <c r="E30" i="54"/>
  <c r="F30" i="54"/>
  <c r="E34" i="54"/>
  <c r="F34" i="54"/>
  <c r="E19" i="54"/>
  <c r="F19" i="54"/>
  <c r="E27" i="54"/>
  <c r="F27" i="54"/>
  <c r="E24" i="54"/>
  <c r="F24" i="54"/>
  <c r="E14" i="54"/>
  <c r="F14" i="54"/>
  <c r="E42" i="54"/>
  <c r="F42" i="54"/>
  <c r="E23" i="54"/>
  <c r="F23" i="54"/>
  <c r="E38" i="54"/>
  <c r="F38" i="54"/>
  <c r="E53" i="54"/>
  <c r="F53" i="54"/>
  <c r="G53" i="54"/>
  <c r="E37" i="54"/>
  <c r="F37" i="54"/>
  <c r="E13" i="54"/>
  <c r="F13" i="54"/>
  <c r="E46" i="58"/>
  <c r="F46" i="58"/>
  <c r="G46" i="58"/>
  <c r="E49" i="60"/>
  <c r="F49" i="60"/>
  <c r="J49" i="60"/>
  <c r="E17" i="60"/>
  <c r="F17" i="60"/>
  <c r="J17" i="60"/>
  <c r="E45" i="60"/>
  <c r="F45" i="60"/>
  <c r="J45" i="60"/>
  <c r="E26" i="55"/>
  <c r="F26" i="55"/>
  <c r="E29" i="55"/>
  <c r="F29" i="55"/>
  <c r="E55" i="55"/>
  <c r="F55" i="55"/>
  <c r="E51" i="55"/>
  <c r="F51" i="55"/>
  <c r="E45" i="55"/>
  <c r="F45" i="55"/>
  <c r="E56" i="56"/>
  <c r="F56" i="56"/>
  <c r="E13" i="56"/>
  <c r="F13" i="56"/>
  <c r="E15" i="56"/>
  <c r="F15" i="56"/>
  <c r="E37" i="56"/>
  <c r="F37" i="56"/>
  <c r="E24" i="58"/>
  <c r="F24" i="58"/>
  <c r="E34" i="60"/>
  <c r="F34" i="60"/>
  <c r="J34" i="60"/>
  <c r="E31" i="58"/>
  <c r="F31" i="58"/>
  <c r="E9" i="53"/>
  <c r="F9" i="53"/>
  <c r="E15" i="53"/>
  <c r="F15" i="53"/>
  <c r="J15" i="53"/>
  <c r="E17" i="53"/>
  <c r="F17" i="53"/>
  <c r="J17" i="53"/>
  <c r="E53" i="53"/>
  <c r="F53" i="53"/>
  <c r="J53" i="53"/>
  <c r="E23" i="58"/>
  <c r="F23" i="58"/>
  <c r="E24" i="60"/>
  <c r="F24" i="60"/>
  <c r="J24" i="60"/>
  <c r="E32" i="57"/>
  <c r="F32" i="57"/>
  <c r="E28" i="57"/>
  <c r="F28" i="57"/>
  <c r="E30" i="60"/>
  <c r="F30" i="60"/>
  <c r="J30" i="60"/>
  <c r="E20" i="58"/>
  <c r="F20" i="58"/>
  <c r="E31" i="54"/>
  <c r="F31" i="54"/>
  <c r="E40" i="54"/>
  <c r="F40" i="54"/>
  <c r="E41" i="54"/>
  <c r="F41" i="54"/>
  <c r="E15" i="54"/>
  <c r="F15" i="54"/>
  <c r="E36" i="60"/>
  <c r="F36" i="60"/>
  <c r="J36" i="60"/>
  <c r="E29" i="60"/>
  <c r="F29" i="60"/>
  <c r="J29" i="60"/>
  <c r="E13" i="55"/>
  <c r="F13" i="55"/>
  <c r="C9" i="56"/>
  <c r="D9" i="56"/>
  <c r="D9" i="55"/>
  <c r="E38" i="55"/>
  <c r="F38" i="55"/>
  <c r="E46" i="55"/>
  <c r="F46" i="55"/>
  <c r="E44" i="56"/>
  <c r="F44" i="56"/>
  <c r="E24" i="56"/>
  <c r="F24" i="56"/>
  <c r="E12" i="56"/>
  <c r="F12" i="56"/>
  <c r="E22" i="56"/>
  <c r="F22" i="56"/>
  <c r="E32" i="58"/>
  <c r="F32" i="58"/>
  <c r="E34" i="58"/>
  <c r="F34" i="58"/>
  <c r="E43" i="58"/>
  <c r="F43" i="58"/>
  <c r="E13" i="53"/>
  <c r="F13" i="53"/>
  <c r="J13" i="53"/>
  <c r="E33" i="53"/>
  <c r="F33" i="53"/>
  <c r="E30" i="53"/>
  <c r="F30" i="53"/>
  <c r="J30" i="53"/>
  <c r="E42" i="60"/>
  <c r="F42" i="60"/>
  <c r="J42" i="60"/>
  <c r="E56" i="58"/>
  <c r="F56" i="58"/>
  <c r="E32" i="60"/>
  <c r="F32" i="60"/>
  <c r="J32" i="60"/>
  <c r="E43" i="60"/>
  <c r="F43" i="60"/>
  <c r="J43" i="60"/>
  <c r="E39" i="60"/>
  <c r="F39" i="60"/>
  <c r="E37" i="55"/>
  <c r="F37" i="55"/>
  <c r="G37" i="55"/>
  <c r="E27" i="55"/>
  <c r="F27" i="55"/>
  <c r="E12" i="55"/>
  <c r="F12" i="55"/>
  <c r="E19" i="55"/>
  <c r="F19" i="55"/>
  <c r="E10" i="55"/>
  <c r="F10" i="55"/>
  <c r="E53" i="55"/>
  <c r="F53" i="55"/>
  <c r="E14" i="55"/>
  <c r="F14" i="55"/>
  <c r="E44" i="55"/>
  <c r="F44" i="55"/>
  <c r="E36" i="55"/>
  <c r="F36" i="55"/>
  <c r="E35" i="55"/>
  <c r="F35" i="55"/>
  <c r="E20" i="55"/>
  <c r="F20" i="55"/>
  <c r="E35" i="56"/>
  <c r="F35" i="56"/>
  <c r="F45" i="56"/>
  <c r="E23" i="56"/>
  <c r="F23" i="56"/>
  <c r="E54" i="56"/>
  <c r="F54" i="56"/>
  <c r="E46" i="56"/>
  <c r="F46" i="56"/>
  <c r="F30" i="56"/>
  <c r="E11" i="56"/>
  <c r="F11" i="56"/>
  <c r="E17" i="56"/>
  <c r="F17" i="56"/>
  <c r="E49" i="56"/>
  <c r="F49" i="56"/>
  <c r="E51" i="56"/>
  <c r="F51" i="56"/>
  <c r="G51" i="56"/>
  <c r="E50" i="56"/>
  <c r="F50" i="56"/>
  <c r="E25" i="56"/>
  <c r="F25" i="56"/>
  <c r="E28" i="56"/>
  <c r="F28" i="56"/>
  <c r="E33" i="56"/>
  <c r="F33" i="56"/>
  <c r="E44" i="58"/>
  <c r="F44" i="58"/>
  <c r="E16" i="58"/>
  <c r="F16" i="58"/>
  <c r="E33" i="58"/>
  <c r="F33" i="58"/>
  <c r="E18" i="58"/>
  <c r="F18" i="58"/>
  <c r="E17" i="58"/>
  <c r="F17" i="58"/>
  <c r="E45" i="58"/>
  <c r="F45" i="58"/>
  <c r="E21" i="58"/>
  <c r="F21" i="58"/>
  <c r="E37" i="60"/>
  <c r="F37" i="60"/>
  <c r="J37" i="60"/>
  <c r="E38" i="53"/>
  <c r="F38" i="53"/>
  <c r="J38" i="53"/>
  <c r="E49" i="53"/>
  <c r="F49" i="53"/>
  <c r="G49" i="53"/>
  <c r="J49" i="53"/>
  <c r="E21" i="53"/>
  <c r="F21" i="53"/>
  <c r="J21" i="53"/>
  <c r="E27" i="53"/>
  <c r="F27" i="53"/>
  <c r="E39" i="53"/>
  <c r="F39" i="53"/>
  <c r="J39" i="53"/>
  <c r="E11" i="53"/>
  <c r="F11" i="53"/>
  <c r="E48" i="53"/>
  <c r="F48" i="53"/>
  <c r="G48" i="53"/>
  <c r="J48" i="53"/>
  <c r="E28" i="53"/>
  <c r="F28" i="53"/>
  <c r="J28" i="53"/>
  <c r="E54" i="53"/>
  <c r="F54" i="53"/>
  <c r="G54" i="53"/>
  <c r="J54" i="53"/>
  <c r="E37" i="53"/>
  <c r="F37" i="53"/>
  <c r="G37" i="53"/>
  <c r="J37" i="53"/>
  <c r="D7" i="53"/>
  <c r="C7" i="54"/>
  <c r="D7" i="54"/>
  <c r="E7" i="54"/>
  <c r="E36" i="58"/>
  <c r="F36" i="58"/>
  <c r="G36" i="58"/>
  <c r="E26" i="60"/>
  <c r="F26" i="60"/>
  <c r="E51" i="57"/>
  <c r="F51" i="57"/>
  <c r="E36" i="57"/>
  <c r="F36" i="57"/>
  <c r="E31" i="57"/>
  <c r="F31" i="57"/>
  <c r="E55" i="57"/>
  <c r="F55" i="57"/>
  <c r="E19" i="57"/>
  <c r="F19" i="57"/>
  <c r="E17" i="57"/>
  <c r="F17" i="57"/>
  <c r="E40" i="57"/>
  <c r="F40" i="57"/>
  <c r="G40" i="57"/>
  <c r="E54" i="57"/>
  <c r="F54" i="57"/>
  <c r="G54" i="57"/>
  <c r="E42" i="57"/>
  <c r="F42" i="57"/>
  <c r="G42" i="57"/>
  <c r="E16" i="57"/>
  <c r="F16" i="57"/>
  <c r="G16" i="57"/>
  <c r="E37" i="57"/>
  <c r="F37" i="57"/>
  <c r="E13" i="58"/>
  <c r="F13" i="58"/>
  <c r="E26" i="58"/>
  <c r="F26" i="58"/>
  <c r="E28" i="58"/>
  <c r="F28" i="58"/>
  <c r="E28" i="60"/>
  <c r="F28" i="60"/>
  <c r="E47" i="60"/>
  <c r="F47" i="60"/>
  <c r="E47" i="54"/>
  <c r="F47" i="54"/>
  <c r="E35" i="54"/>
  <c r="F35" i="54"/>
  <c r="E25" i="54"/>
  <c r="F25" i="54"/>
  <c r="E22" i="54"/>
  <c r="F22" i="54"/>
  <c r="E32" i="54"/>
  <c r="F32" i="54"/>
  <c r="E44" i="54"/>
  <c r="F44" i="54"/>
  <c r="G44" i="54"/>
  <c r="E55" i="54"/>
  <c r="F55" i="54"/>
  <c r="E18" i="54"/>
  <c r="F18" i="54"/>
  <c r="G18" i="54"/>
  <c r="E43" i="54"/>
  <c r="F43" i="54"/>
  <c r="G43" i="54"/>
  <c r="E45" i="54"/>
  <c r="F45" i="54"/>
  <c r="G45" i="54"/>
  <c r="E36" i="54"/>
  <c r="F36" i="54"/>
  <c r="E26" i="54"/>
  <c r="F26" i="54"/>
  <c r="G26" i="54"/>
  <c r="E35" i="58"/>
  <c r="F35" i="58"/>
  <c r="G35" i="58"/>
  <c r="G17" i="56"/>
  <c r="G42" i="60"/>
  <c r="I42" i="60"/>
  <c r="G30" i="54"/>
  <c r="G26" i="57"/>
  <c r="G12" i="53"/>
  <c r="I12" i="53"/>
  <c r="G38" i="60"/>
  <c r="I38" i="60"/>
  <c r="G48" i="55"/>
  <c r="G53" i="56"/>
  <c r="G32" i="53"/>
  <c r="I32" i="53"/>
  <c r="G27" i="58"/>
  <c r="G32" i="55"/>
  <c r="I37" i="53"/>
  <c r="I48" i="53"/>
  <c r="G45" i="58"/>
  <c r="G44" i="55"/>
  <c r="G43" i="60"/>
  <c r="I43" i="60"/>
  <c r="G41" i="58"/>
  <c r="G40" i="60"/>
  <c r="I40" i="60"/>
  <c r="G33" i="56"/>
  <c r="G50" i="56"/>
  <c r="G46" i="56"/>
  <c r="G34" i="58"/>
  <c r="G24" i="60"/>
  <c r="I24" i="60"/>
  <c r="G50" i="57"/>
  <c r="G52" i="57"/>
  <c r="G46" i="54"/>
  <c r="G23" i="60"/>
  <c r="I23" i="60"/>
  <c r="G55" i="53"/>
  <c r="I55" i="53"/>
  <c r="G23" i="53"/>
  <c r="I23" i="53"/>
  <c r="G12" i="54"/>
  <c r="G33" i="54"/>
  <c r="G47" i="57"/>
  <c r="G55" i="56"/>
  <c r="G18" i="58"/>
  <c r="G16" i="58"/>
  <c r="G28" i="56"/>
  <c r="G32" i="60"/>
  <c r="I32" i="60"/>
  <c r="G31" i="54"/>
  <c r="G48" i="57"/>
  <c r="G48" i="60"/>
  <c r="I48" i="60"/>
  <c r="G18" i="56"/>
  <c r="G48" i="56"/>
  <c r="G39" i="58"/>
  <c r="G38" i="56"/>
  <c r="G39" i="56"/>
  <c r="G19" i="56"/>
  <c r="G39" i="55"/>
  <c r="G16" i="54"/>
  <c r="G14" i="58"/>
  <c r="G49" i="57"/>
  <c r="G23" i="57"/>
  <c r="G45" i="53"/>
  <c r="I45" i="53"/>
  <c r="G24" i="53"/>
  <c r="I24" i="53"/>
  <c r="G52" i="56"/>
  <c r="G34" i="55"/>
  <c r="G31" i="56"/>
  <c r="E6" i="53"/>
  <c r="F6" i="53"/>
  <c r="G35" i="55"/>
  <c r="G43" i="58"/>
  <c r="G29" i="60"/>
  <c r="I29" i="60"/>
  <c r="G41" i="54"/>
  <c r="G30" i="60"/>
  <c r="I30" i="60"/>
  <c r="G49" i="60"/>
  <c r="I49" i="60"/>
  <c r="G19" i="54"/>
  <c r="G22" i="58"/>
  <c r="G41" i="53"/>
  <c r="I41" i="53"/>
  <c r="G41" i="60"/>
  <c r="I41" i="60"/>
  <c r="G52" i="58"/>
  <c r="G48" i="54"/>
  <c r="G18" i="60"/>
  <c r="I18" i="60"/>
  <c r="G42" i="58"/>
  <c r="G37" i="58"/>
  <c r="G32" i="54"/>
  <c r="G35" i="54"/>
  <c r="I49" i="53"/>
  <c r="G33" i="58"/>
  <c r="G25" i="56"/>
  <c r="G30" i="56"/>
  <c r="G45" i="56"/>
  <c r="G35" i="56"/>
  <c r="G27" i="55"/>
  <c r="G30" i="53"/>
  <c r="I30" i="53"/>
  <c r="G13" i="53"/>
  <c r="I13" i="53"/>
  <c r="G28" i="57"/>
  <c r="I28" i="57"/>
  <c r="G32" i="57"/>
  <c r="G45" i="60"/>
  <c r="I45" i="60"/>
  <c r="G24" i="54"/>
  <c r="G51" i="60"/>
  <c r="I51" i="60"/>
  <c r="G29" i="56"/>
  <c r="G43" i="53"/>
  <c r="I43" i="53"/>
  <c r="G56" i="55"/>
  <c r="G21" i="57"/>
  <c r="G15" i="57"/>
  <c r="I54" i="53"/>
  <c r="G28" i="53"/>
  <c r="I28" i="53"/>
  <c r="G38" i="53"/>
  <c r="I38" i="53"/>
  <c r="G37" i="60"/>
  <c r="I37" i="60"/>
  <c r="G23" i="56"/>
  <c r="G20" i="55"/>
  <c r="G36" i="55"/>
  <c r="G10" i="55"/>
  <c r="G12" i="55"/>
  <c r="G56" i="58"/>
  <c r="G40" i="54"/>
  <c r="G20" i="58"/>
  <c r="G56" i="56"/>
  <c r="G14" i="54"/>
  <c r="G15" i="60"/>
  <c r="I15" i="60"/>
  <c r="G21" i="56"/>
  <c r="G23" i="55"/>
  <c r="G21" i="55"/>
  <c r="G33" i="55"/>
  <c r="G25" i="60"/>
  <c r="I25" i="60"/>
  <c r="G22" i="57"/>
  <c r="G30" i="57"/>
  <c r="G32" i="59"/>
  <c r="I32" i="59"/>
  <c r="G16" i="53"/>
  <c r="I16" i="53"/>
  <c r="G17" i="55"/>
  <c r="G20" i="60"/>
  <c r="I20" i="60"/>
  <c r="G42" i="53"/>
  <c r="I42" i="53"/>
  <c r="G43" i="56"/>
  <c r="G28" i="55"/>
  <c r="G31" i="58"/>
  <c r="G53" i="58"/>
  <c r="G27" i="57"/>
  <c r="G53" i="53"/>
  <c r="I53" i="53"/>
  <c r="G42" i="54"/>
  <c r="G10" i="53"/>
  <c r="I10" i="53"/>
  <c r="G18" i="57"/>
  <c r="G33" i="60"/>
  <c r="I33" i="60"/>
  <c r="E11" i="58"/>
  <c r="F11" i="58"/>
  <c r="E13" i="60"/>
  <c r="F13" i="60"/>
  <c r="J13" i="60"/>
  <c r="G26" i="58"/>
  <c r="G51" i="57"/>
  <c r="G14" i="55"/>
  <c r="G32" i="58"/>
  <c r="G44" i="56"/>
  <c r="G46" i="55"/>
  <c r="G38" i="55"/>
  <c r="E9" i="55"/>
  <c r="F9" i="55"/>
  <c r="G13" i="55"/>
  <c r="G23" i="58"/>
  <c r="G15" i="53"/>
  <c r="I15" i="53"/>
  <c r="G34" i="60"/>
  <c r="I34" i="60"/>
  <c r="G37" i="56"/>
  <c r="G15" i="56"/>
  <c r="G45" i="55"/>
  <c r="G51" i="55"/>
  <c r="G55" i="55"/>
  <c r="G23" i="54"/>
  <c r="G35" i="60"/>
  <c r="I35" i="60"/>
  <c r="E10" i="57"/>
  <c r="F10" i="57"/>
  <c r="E8" i="54"/>
  <c r="F8" i="54"/>
  <c r="G53" i="60"/>
  <c r="I53" i="60"/>
  <c r="E11" i="57"/>
  <c r="F11" i="57"/>
  <c r="G25" i="57"/>
  <c r="G12" i="57"/>
  <c r="G18" i="53"/>
  <c r="I18" i="53"/>
  <c r="E9" i="56"/>
  <c r="F9" i="56"/>
  <c r="G13" i="54"/>
  <c r="G38" i="54"/>
  <c r="G27" i="54"/>
  <c r="G34" i="54"/>
  <c r="G39" i="54"/>
  <c r="G28" i="54"/>
  <c r="G10" i="54"/>
  <c r="G38" i="58"/>
  <c r="G48" i="58"/>
  <c r="G20" i="53"/>
  <c r="I20" i="53"/>
  <c r="G44" i="53"/>
  <c r="I44" i="53"/>
  <c r="G50" i="60"/>
  <c r="I50" i="60"/>
  <c r="G16" i="60"/>
  <c r="I16" i="60"/>
  <c r="G11" i="55"/>
  <c r="G55" i="58"/>
  <c r="E10" i="56"/>
  <c r="F10" i="56"/>
  <c r="G50" i="54"/>
  <c r="G19" i="58"/>
  <c r="G38" i="57"/>
  <c r="G40" i="58"/>
  <c r="G55" i="60"/>
  <c r="I55" i="60"/>
  <c r="E8" i="55"/>
  <c r="F8" i="55"/>
  <c r="G46" i="60"/>
  <c r="I46" i="60"/>
  <c r="G25" i="58"/>
  <c r="G24" i="57"/>
  <c r="G39" i="57"/>
  <c r="G29" i="57"/>
  <c r="G45" i="57"/>
  <c r="G14" i="57"/>
  <c r="E14" i="61"/>
  <c r="F14" i="61"/>
  <c r="J14" i="61"/>
  <c r="G43" i="57"/>
  <c r="G35" i="53"/>
  <c r="I35" i="53"/>
  <c r="G31" i="53"/>
  <c r="I31" i="53"/>
  <c r="G49" i="54"/>
  <c r="G54" i="54"/>
  <c r="G44" i="60"/>
  <c r="I44" i="60"/>
  <c r="G46" i="53"/>
  <c r="I46" i="53"/>
  <c r="G29" i="53"/>
  <c r="I29" i="53"/>
  <c r="G31" i="60"/>
  <c r="I31" i="60"/>
  <c r="G29" i="58"/>
  <c r="G43" i="55"/>
  <c r="G18" i="55"/>
  <c r="F7" i="54"/>
  <c r="J7" i="54"/>
  <c r="E7" i="53"/>
  <c r="F7" i="53"/>
  <c r="G12" i="56"/>
  <c r="G36" i="60"/>
  <c r="I36" i="60"/>
  <c r="G17" i="53"/>
  <c r="I17" i="53"/>
  <c r="G24" i="58"/>
  <c r="G13" i="56"/>
  <c r="G29" i="55"/>
  <c r="G26" i="55"/>
  <c r="G17" i="60"/>
  <c r="I17" i="60"/>
  <c r="G21" i="60"/>
  <c r="I21" i="60"/>
  <c r="G52" i="60"/>
  <c r="I52" i="60"/>
  <c r="G41" i="57"/>
  <c r="G53" i="57"/>
  <c r="G20" i="57"/>
  <c r="G35" i="57"/>
  <c r="G44" i="57"/>
  <c r="G56" i="57"/>
  <c r="G22" i="53"/>
  <c r="I22" i="53"/>
  <c r="G51" i="53"/>
  <c r="I51" i="53"/>
  <c r="G54" i="58"/>
  <c r="G49" i="58"/>
  <c r="G27" i="60"/>
  <c r="I27" i="60"/>
  <c r="G20" i="56"/>
  <c r="G41" i="56"/>
  <c r="G16" i="56"/>
  <c r="G40" i="56"/>
  <c r="G42" i="56"/>
  <c r="G47" i="56"/>
  <c r="G14" i="56"/>
  <c r="G30" i="55"/>
  <c r="G42" i="55"/>
  <c r="G52" i="55"/>
  <c r="G15" i="55"/>
  <c r="G25" i="55"/>
  <c r="G31" i="55"/>
  <c r="G36" i="53"/>
  <c r="I36" i="53"/>
  <c r="G52" i="53"/>
  <c r="I52" i="53"/>
  <c r="G27" i="56"/>
  <c r="G54" i="55"/>
  <c r="G17" i="54"/>
  <c r="G11" i="54"/>
  <c r="G29" i="54"/>
  <c r="G22" i="60"/>
  <c r="I22" i="60"/>
  <c r="G8" i="53"/>
  <c r="I8" i="53"/>
  <c r="G47" i="53"/>
  <c r="I47" i="53"/>
  <c r="G19" i="60"/>
  <c r="I19" i="60"/>
  <c r="G32" i="56"/>
  <c r="G47" i="55"/>
  <c r="G16" i="55"/>
  <c r="G50" i="55"/>
  <c r="G50" i="58"/>
  <c r="G51" i="54"/>
  <c r="G20" i="54"/>
  <c r="G9" i="54"/>
  <c r="G52" i="54"/>
  <c r="G56" i="60"/>
  <c r="I56" i="60"/>
  <c r="E14" i="60"/>
  <c r="F14" i="60"/>
  <c r="J14" i="60"/>
  <c r="G19" i="53"/>
  <c r="I19" i="53"/>
  <c r="G40" i="53"/>
  <c r="I40" i="53"/>
  <c r="G34" i="53"/>
  <c r="I34" i="53"/>
  <c r="G50" i="53"/>
  <c r="I50" i="53"/>
  <c r="G26" i="53"/>
  <c r="I26" i="53"/>
  <c r="G51" i="58"/>
  <c r="G26" i="56"/>
  <c r="G41" i="55"/>
  <c r="G49" i="55"/>
  <c r="G6" i="53"/>
  <c r="G14" i="60"/>
  <c r="G11" i="57"/>
  <c r="G9" i="55"/>
  <c r="G8" i="55"/>
  <c r="G10" i="56"/>
  <c r="Q10" i="57"/>
  <c r="G9" i="56"/>
  <c r="Q11" i="58"/>
  <c r="G7" i="54"/>
  <c r="I7" i="54"/>
  <c r="G14" i="61"/>
  <c r="I14" i="61"/>
  <c r="G8" i="54"/>
  <c r="Q8" i="55"/>
  <c r="G10" i="57"/>
  <c r="G13" i="60"/>
  <c r="I13" i="60"/>
  <c r="N29" i="55"/>
  <c r="L25" i="55"/>
  <c r="L44" i="56"/>
  <c r="L38" i="56"/>
  <c r="L16" i="58"/>
  <c r="L40" i="60"/>
  <c r="P52" i="60"/>
  <c r="L32" i="60"/>
  <c r="L40" i="61"/>
  <c r="N40" i="61"/>
  <c r="L55" i="61"/>
  <c r="N55" i="61"/>
  <c r="L53" i="61"/>
  <c r="L19" i="61"/>
  <c r="L21" i="54"/>
  <c r="L20" i="55"/>
  <c r="L36" i="55"/>
  <c r="L30" i="55"/>
  <c r="L53" i="55"/>
  <c r="L34" i="55"/>
  <c r="L51" i="55"/>
  <c r="L47" i="56"/>
  <c r="L54" i="58"/>
  <c r="L18" i="58"/>
  <c r="L13" i="58"/>
  <c r="L25" i="58"/>
  <c r="L56" i="54"/>
  <c r="L9" i="54"/>
  <c r="L36" i="1"/>
  <c r="L44" i="1"/>
  <c r="O67" i="57"/>
  <c r="S67" i="57"/>
  <c r="O63" i="58"/>
  <c r="S63" i="58"/>
  <c r="L15" i="1"/>
  <c r="L22" i="1"/>
  <c r="L8" i="1"/>
  <c r="L17" i="1"/>
  <c r="L54" i="1"/>
  <c r="L5" i="1"/>
  <c r="L5" i="52"/>
  <c r="N5" i="52"/>
  <c r="L13" i="1"/>
  <c r="L21" i="1"/>
  <c r="L34" i="1"/>
  <c r="L35" i="1"/>
  <c r="L30" i="1"/>
  <c r="L12" i="1"/>
  <c r="L43" i="1"/>
  <c r="L50" i="1"/>
  <c r="L42" i="1"/>
  <c r="L18" i="1"/>
  <c r="L49" i="1"/>
  <c r="L16" i="1"/>
  <c r="L33" i="1"/>
  <c r="L23" i="1"/>
  <c r="L9" i="1"/>
  <c r="L38" i="1"/>
  <c r="L27" i="1"/>
  <c r="L37" i="1"/>
  <c r="L26" i="1"/>
  <c r="L46" i="1"/>
  <c r="L10" i="1"/>
  <c r="L20" i="1"/>
  <c r="L51" i="1"/>
  <c r="L53" i="1"/>
  <c r="L28" i="1"/>
  <c r="L55" i="1"/>
  <c r="L24" i="1"/>
  <c r="L7" i="1"/>
  <c r="L40" i="1"/>
  <c r="L19" i="1"/>
  <c r="L32" i="1"/>
  <c r="L14" i="1"/>
  <c r="L39" i="1"/>
  <c r="L29" i="1"/>
  <c r="L6" i="1"/>
  <c r="L56" i="1"/>
  <c r="L48" i="1"/>
  <c r="L47" i="1"/>
  <c r="L11" i="1"/>
  <c r="L52" i="1"/>
  <c r="L25" i="1"/>
  <c r="L26" i="52"/>
  <c r="N26" i="52"/>
  <c r="L47" i="52"/>
  <c r="M28" i="53"/>
  <c r="M52" i="53"/>
  <c r="M6" i="53"/>
  <c r="M30" i="53"/>
  <c r="O30" i="53" s="1"/>
  <c r="O30" i="54"/>
  <c r="M40" i="53"/>
  <c r="O40" i="53"/>
  <c r="M69" i="53"/>
  <c r="O69" i="54"/>
  <c r="S69" i="54" s="1"/>
  <c r="M20" i="53"/>
  <c r="M32" i="53"/>
  <c r="O32" i="53"/>
  <c r="M47" i="53"/>
  <c r="M18" i="53"/>
  <c r="M10" i="53"/>
  <c r="M53" i="53"/>
  <c r="O53" i="54" s="1"/>
  <c r="S53" i="54" s="1"/>
  <c r="M46" i="53"/>
  <c r="M56" i="53"/>
  <c r="M37" i="53"/>
  <c r="M42" i="53"/>
  <c r="O42" i="54"/>
  <c r="M24" i="53"/>
  <c r="M66" i="53"/>
  <c r="O66" i="54" s="1"/>
  <c r="S66" i="54" s="1"/>
  <c r="M45" i="53"/>
  <c r="O45" i="54"/>
  <c r="M49" i="53"/>
  <c r="M8" i="53"/>
  <c r="M31" i="53"/>
  <c r="M48" i="53"/>
  <c r="M62" i="53"/>
  <c r="O62" i="54"/>
  <c r="S62" i="54" s="1"/>
  <c r="M64" i="53"/>
  <c r="O64" i="54" s="1"/>
  <c r="S64" i="54" s="1"/>
  <c r="M15" i="53"/>
  <c r="O15" i="53"/>
  <c r="M54" i="53"/>
  <c r="M38" i="53"/>
  <c r="O38" i="53" s="1"/>
  <c r="M63" i="53"/>
  <c r="M61" i="53"/>
  <c r="M22" i="53"/>
  <c r="M36" i="53"/>
  <c r="O36" i="54"/>
  <c r="M34" i="53"/>
  <c r="M29" i="53"/>
  <c r="O29" i="54" s="1"/>
  <c r="S29" i="54" s="1"/>
  <c r="M14" i="53"/>
  <c r="M7" i="53"/>
  <c r="M16" i="53"/>
  <c r="M39" i="53"/>
  <c r="O39" i="54"/>
  <c r="M21" i="53"/>
  <c r="M65" i="53"/>
  <c r="M41" i="53"/>
  <c r="O41" i="54"/>
  <c r="M19" i="53"/>
  <c r="O19" i="54"/>
  <c r="M17" i="53"/>
  <c r="O17" i="54"/>
  <c r="M11" i="53"/>
  <c r="O11" i="54"/>
  <c r="M68" i="53"/>
  <c r="O68" i="53"/>
  <c r="S68" i="53" s="1"/>
  <c r="M44" i="53"/>
  <c r="M57" i="53"/>
  <c r="O57" i="54"/>
  <c r="S57" i="54" s="1"/>
  <c r="M25" i="53"/>
  <c r="O25" i="54" s="1"/>
  <c r="M27" i="53"/>
  <c r="M35" i="53"/>
  <c r="M26" i="53"/>
  <c r="M23" i="53"/>
  <c r="M55" i="53"/>
  <c r="M59" i="53"/>
  <c r="M60" i="53"/>
  <c r="M12" i="53"/>
  <c r="M43" i="53"/>
  <c r="M58" i="53"/>
  <c r="O58" i="54"/>
  <c r="S58" i="54" s="1"/>
  <c r="M33" i="53"/>
  <c r="M51" i="53"/>
  <c r="O51" i="53"/>
  <c r="M50" i="53"/>
  <c r="O50" i="53"/>
  <c r="M67" i="53"/>
  <c r="O67" i="54"/>
  <c r="S67" i="54" s="1"/>
  <c r="M13" i="53"/>
  <c r="L27" i="54"/>
  <c r="L11" i="54"/>
  <c r="P11" i="54"/>
  <c r="L38" i="54"/>
  <c r="L46" i="54"/>
  <c r="L25" i="54"/>
  <c r="L19" i="54"/>
  <c r="L16" i="54"/>
  <c r="L35" i="54"/>
  <c r="L8" i="54"/>
  <c r="L26" i="54"/>
  <c r="L45" i="54"/>
  <c r="L22" i="54"/>
  <c r="L41" i="54"/>
  <c r="L32" i="54"/>
  <c r="P32" i="54"/>
  <c r="L20" i="54"/>
  <c r="L40" i="54"/>
  <c r="L12" i="54"/>
  <c r="L53" i="54"/>
  <c r="L36" i="54"/>
  <c r="L28" i="54"/>
  <c r="L51" i="54"/>
  <c r="L15" i="54"/>
  <c r="L23" i="54"/>
  <c r="L44" i="54"/>
  <c r="L48" i="54"/>
  <c r="L30" i="54"/>
  <c r="L52" i="54"/>
  <c r="L37" i="54"/>
  <c r="L17" i="54"/>
  <c r="L14" i="54"/>
  <c r="L31" i="54"/>
  <c r="L43" i="54"/>
  <c r="L10" i="54"/>
  <c r="L55" i="54"/>
  <c r="L34" i="54"/>
  <c r="L33" i="54"/>
  <c r="L49" i="54"/>
  <c r="L42" i="54"/>
  <c r="L24" i="54"/>
  <c r="L39" i="54"/>
  <c r="L54" i="54"/>
  <c r="L47" i="54"/>
  <c r="L32" i="55"/>
  <c r="N32" i="55"/>
  <c r="L14" i="55"/>
  <c r="L10" i="55"/>
  <c r="N10" i="55"/>
  <c r="L56" i="55"/>
  <c r="N56" i="55"/>
  <c r="L31" i="55"/>
  <c r="N31" i="55"/>
  <c r="L22" i="55"/>
  <c r="N22" i="55"/>
  <c r="L40" i="55"/>
  <c r="L39" i="55"/>
  <c r="L18" i="55"/>
  <c r="N18" i="55"/>
  <c r="L21" i="55"/>
  <c r="N21" i="55"/>
  <c r="L26" i="55"/>
  <c r="N26" i="55"/>
  <c r="L13" i="55"/>
  <c r="N13" i="55"/>
  <c r="L41" i="55"/>
  <c r="N41" i="55"/>
  <c r="L33" i="55"/>
  <c r="N33" i="55"/>
  <c r="L12" i="55"/>
  <c r="N12" i="55"/>
  <c r="L23" i="55"/>
  <c r="L35" i="55"/>
  <c r="N35" i="55"/>
  <c r="L50" i="55"/>
  <c r="N50" i="55"/>
  <c r="L46" i="55"/>
  <c r="N46" i="55"/>
  <c r="L44" i="55"/>
  <c r="N44" i="55"/>
  <c r="L16" i="55"/>
  <c r="L9" i="55"/>
  <c r="L42" i="55"/>
  <c r="L37" i="55"/>
  <c r="L45" i="55"/>
  <c r="N45" i="55"/>
  <c r="L43" i="55"/>
  <c r="N43" i="55"/>
  <c r="L48" i="55"/>
  <c r="L28" i="55"/>
  <c r="N28" i="55"/>
  <c r="L55" i="55"/>
  <c r="N55" i="55"/>
  <c r="L17" i="55"/>
  <c r="L49" i="55"/>
  <c r="N49" i="55"/>
  <c r="L47" i="55"/>
  <c r="N47" i="55"/>
  <c r="L52" i="55"/>
  <c r="N52" i="55"/>
  <c r="L11" i="56"/>
  <c r="N11" i="56"/>
  <c r="L13" i="56"/>
  <c r="N13" i="56"/>
  <c r="L55" i="56"/>
  <c r="L31" i="56"/>
  <c r="N31" i="56"/>
  <c r="L10" i="56"/>
  <c r="L25" i="56"/>
  <c r="N25" i="56"/>
  <c r="L51" i="56"/>
  <c r="L40" i="56"/>
  <c r="L29" i="56"/>
  <c r="N29" i="56"/>
  <c r="L39" i="56"/>
  <c r="N39" i="56"/>
  <c r="L49" i="56"/>
  <c r="L53" i="56"/>
  <c r="N53" i="56"/>
  <c r="L33" i="56"/>
  <c r="N33" i="56"/>
  <c r="L30" i="56"/>
  <c r="N30" i="56"/>
  <c r="L18" i="56"/>
  <c r="P18" i="56"/>
  <c r="L27" i="56"/>
  <c r="N27" i="56"/>
  <c r="L26" i="56"/>
  <c r="L22" i="56"/>
  <c r="N22" i="56"/>
  <c r="L36" i="56"/>
  <c r="N36" i="56"/>
  <c r="L45" i="56"/>
  <c r="N45" i="56"/>
  <c r="L32" i="56"/>
  <c r="L35" i="56"/>
  <c r="P35" i="56"/>
  <c r="L56" i="56"/>
  <c r="L24" i="56"/>
  <c r="N24" i="56"/>
  <c r="L28" i="56"/>
  <c r="N28" i="56"/>
  <c r="L14" i="56"/>
  <c r="N14" i="56"/>
  <c r="L41" i="56"/>
  <c r="L50" i="56"/>
  <c r="N50" i="56"/>
  <c r="L34" i="56"/>
  <c r="L12" i="56"/>
  <c r="N12" i="56"/>
  <c r="L17" i="56"/>
  <c r="N17" i="56"/>
  <c r="L52" i="56"/>
  <c r="N52" i="56"/>
  <c r="L48" i="56"/>
  <c r="L19" i="56"/>
  <c r="L23" i="56"/>
  <c r="N23" i="56"/>
  <c r="L20" i="56"/>
  <c r="L20" i="57"/>
  <c r="P20" i="57"/>
  <c r="L20" i="58"/>
  <c r="L37" i="58"/>
  <c r="L26" i="58"/>
  <c r="L36" i="58"/>
  <c r="L51" i="58"/>
  <c r="L17" i="58"/>
  <c r="L30" i="58"/>
  <c r="L40" i="58"/>
  <c r="L39" i="58"/>
  <c r="L42" i="58"/>
  <c r="L46" i="58"/>
  <c r="L52" i="58"/>
  <c r="L38" i="58"/>
  <c r="L19" i="58"/>
  <c r="L48" i="58"/>
  <c r="L22" i="58"/>
  <c r="L23" i="58"/>
  <c r="L33" i="58"/>
  <c r="L34" i="58"/>
  <c r="L31" i="58"/>
  <c r="L15" i="58"/>
  <c r="L35" i="58"/>
  <c r="L53" i="58"/>
  <c r="L45" i="58"/>
  <c r="L43" i="58"/>
  <c r="L27" i="58"/>
  <c r="L29" i="58"/>
  <c r="L21" i="58"/>
  <c r="L14" i="58"/>
  <c r="L47" i="58"/>
  <c r="L28" i="58"/>
  <c r="L44" i="58"/>
  <c r="L56" i="58"/>
  <c r="L30" i="60"/>
  <c r="L29" i="60"/>
  <c r="L19" i="60"/>
  <c r="L34" i="60"/>
  <c r="L55" i="60"/>
  <c r="L52" i="60"/>
  <c r="L49" i="60"/>
  <c r="L47" i="60"/>
  <c r="L21" i="60"/>
  <c r="L56" i="60"/>
  <c r="L15" i="60"/>
  <c r="L23" i="60"/>
  <c r="L51" i="60"/>
  <c r="L37" i="60"/>
  <c r="L14" i="60"/>
  <c r="L28" i="60"/>
  <c r="L31" i="60"/>
  <c r="L16" i="60"/>
  <c r="L27" i="60"/>
  <c r="L18" i="60"/>
  <c r="L46" i="60"/>
  <c r="L54" i="60"/>
  <c r="L20" i="60"/>
  <c r="L48" i="60"/>
  <c r="L26" i="60"/>
  <c r="L41" i="60"/>
  <c r="L43" i="60"/>
  <c r="L44" i="60"/>
  <c r="L50" i="60"/>
  <c r="M20" i="60"/>
  <c r="M37" i="60"/>
  <c r="M17" i="60"/>
  <c r="M66" i="60"/>
  <c r="M43" i="60"/>
  <c r="M28" i="60"/>
  <c r="M69" i="60"/>
  <c r="M34" i="60"/>
  <c r="M42" i="60"/>
  <c r="M65" i="60"/>
  <c r="O65" i="61"/>
  <c r="M30" i="60"/>
  <c r="M15" i="60"/>
  <c r="M51" i="60"/>
  <c r="M23" i="60"/>
  <c r="M52" i="60"/>
  <c r="M16" i="60"/>
  <c r="M19" i="60"/>
  <c r="M40" i="60"/>
  <c r="M50" i="60"/>
  <c r="M56" i="60"/>
  <c r="M64" i="60"/>
  <c r="M38" i="60"/>
  <c r="M62" i="60"/>
  <c r="M57" i="60"/>
  <c r="M44" i="60"/>
  <c r="M33" i="60"/>
  <c r="O33" i="61" s="1"/>
  <c r="S33" i="61" s="1"/>
  <c r="M25" i="60"/>
  <c r="M32" i="60"/>
  <c r="O32" i="61"/>
  <c r="M29" i="60"/>
  <c r="M49" i="60"/>
  <c r="M14" i="60"/>
  <c r="O14" i="60"/>
  <c r="M58" i="60"/>
  <c r="M27" i="60"/>
  <c r="M54" i="60"/>
  <c r="O54" i="61"/>
  <c r="M36" i="60"/>
  <c r="M24" i="60"/>
  <c r="O24" i="61" s="1"/>
  <c r="S24" i="61" s="1"/>
  <c r="M41" i="60"/>
  <c r="O41" i="61" s="1"/>
  <c r="S41" i="61" s="1"/>
  <c r="M45" i="60"/>
  <c r="M13" i="60"/>
  <c r="M26" i="60"/>
  <c r="M39" i="60"/>
  <c r="M48" i="60"/>
  <c r="O48" i="61" s="1"/>
  <c r="S48" i="61" s="1"/>
  <c r="M61" i="60"/>
  <c r="M60" i="60"/>
  <c r="O60" i="60"/>
  <c r="S60" i="60" s="1"/>
  <c r="M53" i="60"/>
  <c r="M67" i="60"/>
  <c r="M68" i="60"/>
  <c r="M31" i="60"/>
  <c r="M35" i="60"/>
  <c r="M18" i="60"/>
  <c r="M59" i="60"/>
  <c r="M22" i="60"/>
  <c r="O22" i="61"/>
  <c r="M63" i="60"/>
  <c r="M55" i="60"/>
  <c r="L48" i="61"/>
  <c r="N48" i="61"/>
  <c r="L27" i="61"/>
  <c r="L50" i="61"/>
  <c r="L16" i="61"/>
  <c r="N16" i="61"/>
  <c r="L42" i="61"/>
  <c r="N42" i="61"/>
  <c r="L35" i="61"/>
  <c r="N35" i="61"/>
  <c r="L51" i="61"/>
  <c r="N51" i="61"/>
  <c r="L44" i="61"/>
  <c r="L41" i="61"/>
  <c r="N41" i="61"/>
  <c r="L20" i="61"/>
  <c r="L15" i="61"/>
  <c r="N15" i="61"/>
  <c r="L21" i="61"/>
  <c r="L52" i="61"/>
  <c r="N52" i="61"/>
  <c r="L34" i="61"/>
  <c r="L24" i="61"/>
  <c r="N24" i="61"/>
  <c r="L37" i="61"/>
  <c r="N37" i="61"/>
  <c r="L17" i="61"/>
  <c r="N17" i="61"/>
  <c r="L38" i="61"/>
  <c r="L28" i="61"/>
  <c r="L23" i="61"/>
  <c r="L45" i="61"/>
  <c r="N45" i="61"/>
  <c r="L29" i="61"/>
  <c r="L56" i="61"/>
  <c r="N56" i="61"/>
  <c r="L54" i="61"/>
  <c r="N54" i="61"/>
  <c r="L30" i="61"/>
  <c r="N30" i="61"/>
  <c r="L36" i="61"/>
  <c r="L22" i="61"/>
  <c r="P43" i="60"/>
  <c r="P45" i="60"/>
  <c r="P27" i="60"/>
  <c r="L53" i="60"/>
  <c r="L25" i="60"/>
  <c r="L19" i="55"/>
  <c r="N19" i="55"/>
  <c r="L54" i="56"/>
  <c r="N54" i="56"/>
  <c r="L32" i="58"/>
  <c r="L32" i="61"/>
  <c r="N32" i="61"/>
  <c r="L24" i="60"/>
  <c r="L33" i="61"/>
  <c r="N33" i="61"/>
  <c r="L41" i="1"/>
  <c r="L36" i="60"/>
  <c r="M46" i="60"/>
  <c r="P37" i="60"/>
  <c r="P32" i="60"/>
  <c r="P29" i="60"/>
  <c r="P15" i="60"/>
  <c r="P40" i="60"/>
  <c r="P51" i="60"/>
  <c r="P16" i="60"/>
  <c r="P46" i="60"/>
  <c r="L42" i="60"/>
  <c r="P42" i="60"/>
  <c r="L47" i="61"/>
  <c r="N47" i="61"/>
  <c r="L29" i="54"/>
  <c r="L39" i="60"/>
  <c r="P39" i="60"/>
  <c r="L38" i="60"/>
  <c r="L43" i="61"/>
  <c r="N43" i="61"/>
  <c r="L38" i="55"/>
  <c r="L15" i="55"/>
  <c r="P15" i="55"/>
  <c r="L24" i="58"/>
  <c r="L55" i="58"/>
  <c r="L49" i="58"/>
  <c r="L35" i="60"/>
  <c r="L18" i="61"/>
  <c r="L31" i="61"/>
  <c r="L55" i="57"/>
  <c r="N55" i="57"/>
  <c r="L41" i="58"/>
  <c r="O26" i="57"/>
  <c r="O15" i="58"/>
  <c r="O15" i="57"/>
  <c r="M9" i="53"/>
  <c r="O9" i="53"/>
  <c r="O9" i="54"/>
  <c r="O15" i="52"/>
  <c r="P25" i="60"/>
  <c r="P33" i="60"/>
  <c r="O18" i="58"/>
  <c r="L39" i="59"/>
  <c r="N39" i="59"/>
  <c r="L42" i="59"/>
  <c r="L27" i="59"/>
  <c r="N27" i="59"/>
  <c r="L22" i="59"/>
  <c r="N22" i="59"/>
  <c r="L46" i="59"/>
  <c r="M57" i="59"/>
  <c r="M36" i="59"/>
  <c r="O36" i="59" s="1"/>
  <c r="M30" i="59"/>
  <c r="O30" i="59" s="1"/>
  <c r="S30" i="59" s="1"/>
  <c r="M40" i="59"/>
  <c r="M50" i="59"/>
  <c r="M32" i="59"/>
  <c r="M52" i="59"/>
  <c r="M37" i="59"/>
  <c r="M21" i="59"/>
  <c r="M66" i="59"/>
  <c r="M22" i="59"/>
  <c r="O22" i="60"/>
  <c r="M46" i="59"/>
  <c r="M25" i="59"/>
  <c r="O25" i="60" s="1"/>
  <c r="S25" i="60" s="1"/>
  <c r="M59" i="59"/>
  <c r="O59" i="60" s="1"/>
  <c r="S59" i="60" s="1"/>
  <c r="M38" i="59"/>
  <c r="O38" i="59"/>
  <c r="M27" i="59"/>
  <c r="M33" i="59"/>
  <c r="M18" i="59"/>
  <c r="M23" i="59"/>
  <c r="M48" i="59"/>
  <c r="M15" i="59"/>
  <c r="M61" i="59"/>
  <c r="M17" i="59"/>
  <c r="O17" i="59" s="1"/>
  <c r="S17" i="59" s="1"/>
  <c r="M67" i="59"/>
  <c r="M13" i="59"/>
  <c r="O13" i="59"/>
  <c r="M16" i="59"/>
  <c r="O16" i="60"/>
  <c r="M58" i="59"/>
  <c r="O58" i="60"/>
  <c r="S58" i="60" s="1"/>
  <c r="M45" i="59"/>
  <c r="O45" i="60" s="1"/>
  <c r="S45" i="60" s="1"/>
  <c r="M41" i="59"/>
  <c r="M43" i="59"/>
  <c r="O43" i="60"/>
  <c r="M65" i="59"/>
  <c r="O65" i="60"/>
  <c r="S65" i="60" s="1"/>
  <c r="M44" i="59"/>
  <c r="M20" i="59"/>
  <c r="O20" i="60"/>
  <c r="M28" i="59"/>
  <c r="M63" i="59"/>
  <c r="M29" i="59"/>
  <c r="M34" i="59"/>
  <c r="M69" i="59"/>
  <c r="M53" i="59"/>
  <c r="O53" i="60" s="1"/>
  <c r="S53" i="60" s="1"/>
  <c r="M39" i="59"/>
  <c r="M12" i="59"/>
  <c r="M49" i="59"/>
  <c r="M24" i="59"/>
  <c r="M56" i="59"/>
  <c r="O56" i="60" s="1"/>
  <c r="M31" i="59"/>
  <c r="O31" i="59" s="1"/>
  <c r="M51" i="59"/>
  <c r="M64" i="59"/>
  <c r="O64" i="59"/>
  <c r="S64" i="59" s="1"/>
  <c r="M19" i="59"/>
  <c r="O19" i="59" s="1"/>
  <c r="M54" i="59"/>
  <c r="M55" i="59"/>
  <c r="M26" i="59"/>
  <c r="O26" i="60" s="1"/>
  <c r="M35" i="59"/>
  <c r="M42" i="59"/>
  <c r="O42" i="60"/>
  <c r="M47" i="59"/>
  <c r="M68" i="59"/>
  <c r="O19" i="52"/>
  <c r="O67" i="53"/>
  <c r="S67" i="53" s="1"/>
  <c r="P55" i="60"/>
  <c r="O50" i="52"/>
  <c r="O51" i="58"/>
  <c r="O51" i="57"/>
  <c r="O65" i="58"/>
  <c r="S65" i="58" s="1"/>
  <c r="O21" i="58"/>
  <c r="S69" i="58"/>
  <c r="O63" i="61"/>
  <c r="O9" i="52"/>
  <c r="S66" i="52"/>
  <c r="O53" i="53"/>
  <c r="O69" i="53"/>
  <c r="S69" i="53"/>
  <c r="O29" i="57"/>
  <c r="O67" i="58"/>
  <c r="S67" i="58"/>
  <c r="O42" i="59"/>
  <c r="O17" i="53"/>
  <c r="O45" i="53"/>
  <c r="O53" i="52"/>
  <c r="S68" i="55"/>
  <c r="O42" i="53"/>
  <c r="O62" i="56"/>
  <c r="S62" i="56" s="1"/>
  <c r="O68" i="58"/>
  <c r="S68" i="58" s="1"/>
  <c r="O30" i="58"/>
  <c r="O22" i="56"/>
  <c r="O39" i="58"/>
  <c r="O39" i="59"/>
  <c r="O62" i="59"/>
  <c r="S62" i="59" s="1"/>
  <c r="O14" i="52"/>
  <c r="S68" i="57"/>
  <c r="O50" i="58"/>
  <c r="O24" i="58"/>
  <c r="O24" i="57"/>
  <c r="O69" i="52"/>
  <c r="O41" i="55"/>
  <c r="O42" i="58"/>
  <c r="O62" i="55"/>
  <c r="S62" i="55"/>
  <c r="O57" i="58"/>
  <c r="S57" i="58" s="1"/>
  <c r="O43" i="59"/>
  <c r="O16" i="57"/>
  <c r="O65" i="57"/>
  <c r="S65" i="57" s="1"/>
  <c r="O41" i="53"/>
  <c r="O46" i="58"/>
  <c r="O38" i="54"/>
  <c r="O62" i="53"/>
  <c r="S62" i="53" s="1"/>
  <c r="Q14" i="61"/>
  <c r="I14" i="60"/>
  <c r="G55" i="54"/>
  <c r="G36" i="57"/>
  <c r="J11" i="53"/>
  <c r="G11" i="53"/>
  <c r="I11" i="53"/>
  <c r="J9" i="53"/>
  <c r="G9" i="53"/>
  <c r="I9" i="53"/>
  <c r="I28" i="54"/>
  <c r="G25" i="54"/>
  <c r="G19" i="57"/>
  <c r="G54" i="56"/>
  <c r="G24" i="56"/>
  <c r="J54" i="60"/>
  <c r="P54" i="60"/>
  <c r="G54" i="60"/>
  <c r="I54" i="60"/>
  <c r="C12" i="59"/>
  <c r="D12" i="59"/>
  <c r="D12" i="58"/>
  <c r="E37" i="59"/>
  <c r="F37" i="59"/>
  <c r="J37" i="59"/>
  <c r="G13" i="57"/>
  <c r="E13" i="57"/>
  <c r="F13" i="57"/>
  <c r="E46" i="57"/>
  <c r="F46" i="57"/>
  <c r="G46" i="57"/>
  <c r="I46" i="57"/>
  <c r="D17" i="1"/>
  <c r="D10" i="1"/>
  <c r="D47" i="1"/>
  <c r="D54" i="1"/>
  <c r="D41" i="1"/>
  <c r="D7" i="1"/>
  <c r="D52" i="1"/>
  <c r="D43" i="1"/>
  <c r="D14" i="1"/>
  <c r="D13" i="1"/>
  <c r="D11" i="1"/>
  <c r="D25" i="1"/>
  <c r="D24" i="1"/>
  <c r="D31" i="1"/>
  <c r="D56" i="1"/>
  <c r="D8" i="1"/>
  <c r="D50" i="1"/>
  <c r="D22" i="1"/>
  <c r="D53" i="1"/>
  <c r="D55" i="1"/>
  <c r="D6" i="1"/>
  <c r="D34" i="1"/>
  <c r="D20" i="1"/>
  <c r="D19" i="1"/>
  <c r="D49" i="1"/>
  <c r="D15" i="1"/>
  <c r="D5" i="1"/>
  <c r="K9" i="50"/>
  <c r="N10" i="50"/>
  <c r="K10" i="50"/>
  <c r="N8" i="50"/>
  <c r="K8" i="50"/>
  <c r="N9" i="50"/>
  <c r="K5" i="50"/>
  <c r="K4" i="50"/>
  <c r="K3" i="50"/>
  <c r="K6" i="50"/>
  <c r="D44" i="52"/>
  <c r="D15" i="52"/>
  <c r="D14" i="52"/>
  <c r="D34" i="52"/>
  <c r="D43" i="52"/>
  <c r="D49" i="52"/>
  <c r="D42" i="52"/>
  <c r="D19" i="52"/>
  <c r="D18" i="52"/>
  <c r="D13" i="52"/>
  <c r="D27" i="52"/>
  <c r="D20" i="52"/>
  <c r="D23" i="52"/>
  <c r="D53" i="52"/>
  <c r="D51" i="52"/>
  <c r="D48" i="52"/>
  <c r="D21" i="52"/>
  <c r="D47" i="52"/>
  <c r="D50" i="52"/>
  <c r="D8" i="52"/>
  <c r="D11" i="52"/>
  <c r="D24" i="52"/>
  <c r="D40" i="52"/>
  <c r="D36" i="52"/>
  <c r="D31" i="52"/>
  <c r="D6" i="52"/>
  <c r="H13" i="52"/>
  <c r="H7" i="52"/>
  <c r="H26" i="52"/>
  <c r="H48" i="52"/>
  <c r="H27" i="52"/>
  <c r="H8" i="52"/>
  <c r="H41" i="52"/>
  <c r="H10" i="52"/>
  <c r="H45" i="52"/>
  <c r="H30" i="52"/>
  <c r="H35" i="52"/>
  <c r="H19" i="52"/>
  <c r="H34" i="52"/>
  <c r="H17" i="52"/>
  <c r="H21" i="52"/>
  <c r="H46" i="52"/>
  <c r="H44" i="52"/>
  <c r="H33" i="52"/>
  <c r="H12" i="52"/>
  <c r="H40" i="52"/>
  <c r="H55" i="52"/>
  <c r="H14" i="52"/>
  <c r="H16" i="52"/>
  <c r="H53" i="52"/>
  <c r="H23" i="52"/>
  <c r="H42" i="52"/>
  <c r="H47" i="52"/>
  <c r="H25" i="52"/>
  <c r="H51" i="52"/>
  <c r="H28" i="52"/>
  <c r="H6" i="52"/>
  <c r="H6" i="53"/>
  <c r="H52" i="52"/>
  <c r="H36" i="52"/>
  <c r="H49" i="52"/>
  <c r="H39" i="52"/>
  <c r="H43" i="52"/>
  <c r="H18" i="52"/>
  <c r="H22" i="52"/>
  <c r="H15" i="52"/>
  <c r="H54" i="52"/>
  <c r="H29" i="52"/>
  <c r="H11" i="52"/>
  <c r="H32" i="52"/>
  <c r="H38" i="52"/>
  <c r="H20" i="52"/>
  <c r="H50" i="52"/>
  <c r="H37" i="52"/>
  <c r="H31" i="52"/>
  <c r="H24" i="52"/>
  <c r="H9" i="52"/>
  <c r="H56" i="52"/>
  <c r="H15" i="54"/>
  <c r="H41" i="54"/>
  <c r="H38" i="54"/>
  <c r="H28" i="54"/>
  <c r="H26" i="54"/>
  <c r="H27" i="54"/>
  <c r="H48" i="54"/>
  <c r="H14" i="54"/>
  <c r="J14" i="54"/>
  <c r="P14" i="54"/>
  <c r="H46" i="54"/>
  <c r="H45" i="54"/>
  <c r="I45" i="54"/>
  <c r="H49" i="54"/>
  <c r="I49" i="54"/>
  <c r="H18" i="54"/>
  <c r="H17" i="54"/>
  <c r="H9" i="54"/>
  <c r="I9" i="54"/>
  <c r="H8" i="54"/>
  <c r="H21" i="54"/>
  <c r="H39" i="54"/>
  <c r="J39" i="54"/>
  <c r="H53" i="54"/>
  <c r="H29" i="54"/>
  <c r="H13" i="54"/>
  <c r="H43" i="54"/>
  <c r="J43" i="54"/>
  <c r="P43" i="54"/>
  <c r="H52" i="54"/>
  <c r="H23" i="54"/>
  <c r="H19" i="54"/>
  <c r="I19" i="54"/>
  <c r="H44" i="54"/>
  <c r="J44" i="54"/>
  <c r="P44" i="54"/>
  <c r="H51" i="54"/>
  <c r="H33" i="54"/>
  <c r="I33" i="54"/>
  <c r="H10" i="54"/>
  <c r="H36" i="54"/>
  <c r="H32" i="54"/>
  <c r="J32" i="54"/>
  <c r="H55" i="54"/>
  <c r="J55" i="54"/>
  <c r="P55" i="54"/>
  <c r="H42" i="54"/>
  <c r="H24" i="54"/>
  <c r="I24" i="54"/>
  <c r="H16" i="54"/>
  <c r="J16" i="54"/>
  <c r="H56" i="54"/>
  <c r="H54" i="54"/>
  <c r="I54" i="54"/>
  <c r="H40" i="54"/>
  <c r="I40" i="54"/>
  <c r="H47" i="54"/>
  <c r="H30" i="54"/>
  <c r="H20" i="54"/>
  <c r="I20" i="54"/>
  <c r="H50" i="54"/>
  <c r="I50" i="54"/>
  <c r="H12" i="54"/>
  <c r="H31" i="54"/>
  <c r="H25" i="54"/>
  <c r="J25" i="54"/>
  <c r="H11" i="54"/>
  <c r="I11" i="54"/>
  <c r="H37" i="54"/>
  <c r="H35" i="54"/>
  <c r="J35" i="54"/>
  <c r="P35" i="54"/>
  <c r="H34" i="54"/>
  <c r="J34" i="54"/>
  <c r="H22" i="54"/>
  <c r="H24" i="55"/>
  <c r="H17" i="55"/>
  <c r="H15" i="55"/>
  <c r="I15" i="55"/>
  <c r="H22" i="55"/>
  <c r="H51" i="55"/>
  <c r="H37" i="55"/>
  <c r="I37" i="55"/>
  <c r="H29" i="55"/>
  <c r="I29" i="55"/>
  <c r="H39" i="55"/>
  <c r="I39" i="55"/>
  <c r="H56" i="55"/>
  <c r="I56" i="55"/>
  <c r="H52" i="55"/>
  <c r="I52" i="55"/>
  <c r="H9" i="55"/>
  <c r="H9" i="56"/>
  <c r="J9" i="56"/>
  <c r="H27" i="55"/>
  <c r="I27" i="55"/>
  <c r="H49" i="55"/>
  <c r="H30" i="55"/>
  <c r="I30" i="55"/>
  <c r="H21" i="55"/>
  <c r="I21" i="55"/>
  <c r="H23" i="55"/>
  <c r="I23" i="55"/>
  <c r="H31" i="55"/>
  <c r="I31" i="55"/>
  <c r="H36" i="55"/>
  <c r="H42" i="55"/>
  <c r="I42" i="55"/>
  <c r="H14" i="55"/>
  <c r="I14" i="55"/>
  <c r="H13" i="55"/>
  <c r="I13" i="55"/>
  <c r="H32" i="55"/>
  <c r="H50" i="55"/>
  <c r="J50" i="55"/>
  <c r="P50" i="55"/>
  <c r="H25" i="55"/>
  <c r="I25" i="55"/>
  <c r="H41" i="55"/>
  <c r="I41" i="55"/>
  <c r="H45" i="55"/>
  <c r="H53" i="55"/>
  <c r="H10" i="55"/>
  <c r="J10" i="55"/>
  <c r="P10" i="55"/>
  <c r="S10" i="55"/>
  <c r="H28" i="55"/>
  <c r="I28" i="55"/>
  <c r="H20" i="55"/>
  <c r="I20" i="55"/>
  <c r="H26" i="55"/>
  <c r="H43" i="55"/>
  <c r="H11" i="55"/>
  <c r="H16" i="55"/>
  <c r="H47" i="55"/>
  <c r="H12" i="55"/>
  <c r="H48" i="55"/>
  <c r="H19" i="55"/>
  <c r="H54" i="55"/>
  <c r="I54" i="55"/>
  <c r="H38" i="55"/>
  <c r="J38" i="55"/>
  <c r="P38" i="55"/>
  <c r="H34" i="55"/>
  <c r="I34" i="55"/>
  <c r="H33" i="55"/>
  <c r="I33" i="55"/>
  <c r="H46" i="55"/>
  <c r="J46" i="55"/>
  <c r="P46" i="55"/>
  <c r="H35" i="55"/>
  <c r="H18" i="55"/>
  <c r="H40" i="55"/>
  <c r="H44" i="55"/>
  <c r="I44" i="55"/>
  <c r="H55" i="55"/>
  <c r="H48" i="56"/>
  <c r="I48" i="56"/>
  <c r="H11" i="56"/>
  <c r="H34" i="56"/>
  <c r="H43" i="56"/>
  <c r="H18" i="56"/>
  <c r="I18" i="56"/>
  <c r="H55" i="56"/>
  <c r="I55" i="56"/>
  <c r="H32" i="56"/>
  <c r="I32" i="56"/>
  <c r="H26" i="56"/>
  <c r="J26" i="56"/>
  <c r="P26" i="56"/>
  <c r="H28" i="56"/>
  <c r="I28" i="56"/>
  <c r="H39" i="56"/>
  <c r="H35" i="56"/>
  <c r="I35" i="56"/>
  <c r="H47" i="56"/>
  <c r="I47" i="56"/>
  <c r="H14" i="56"/>
  <c r="H46" i="56"/>
  <c r="H54" i="56"/>
  <c r="J54" i="56"/>
  <c r="P54" i="56"/>
  <c r="H50" i="56"/>
  <c r="I50" i="56"/>
  <c r="H27" i="56"/>
  <c r="I27" i="56"/>
  <c r="H21" i="56"/>
  <c r="I21" i="56"/>
  <c r="H30" i="56"/>
  <c r="H37" i="56"/>
  <c r="J37" i="56"/>
  <c r="P37" i="56"/>
  <c r="H10" i="56"/>
  <c r="H24" i="56"/>
  <c r="J24" i="56"/>
  <c r="P24" i="56"/>
  <c r="H56" i="56"/>
  <c r="I56" i="56"/>
  <c r="H45" i="56"/>
  <c r="H16" i="56"/>
  <c r="I16" i="56"/>
  <c r="H25" i="56"/>
  <c r="H17" i="56"/>
  <c r="H19" i="56"/>
  <c r="H41" i="56"/>
  <c r="I41" i="56"/>
  <c r="H29" i="56"/>
  <c r="H23" i="56"/>
  <c r="H22" i="56"/>
  <c r="H31" i="56"/>
  <c r="H20" i="56"/>
  <c r="H53" i="56"/>
  <c r="H13" i="56"/>
  <c r="I13" i="56"/>
  <c r="H40" i="56"/>
  <c r="I40" i="56"/>
  <c r="H49" i="56"/>
  <c r="H15" i="56"/>
  <c r="H51" i="56"/>
  <c r="H36" i="56"/>
  <c r="J36" i="56"/>
  <c r="P36" i="56"/>
  <c r="H52" i="56"/>
  <c r="H44" i="56"/>
  <c r="H38" i="56"/>
  <c r="H42" i="56"/>
  <c r="I42" i="56"/>
  <c r="H12" i="56"/>
  <c r="H33" i="56"/>
  <c r="J33" i="56"/>
  <c r="P33" i="56"/>
  <c r="H43" i="57"/>
  <c r="H15" i="57"/>
  <c r="H38" i="57"/>
  <c r="H51" i="57"/>
  <c r="H12" i="57"/>
  <c r="J12" i="57"/>
  <c r="H11" i="57"/>
  <c r="H11" i="58"/>
  <c r="J11" i="58"/>
  <c r="H40" i="57"/>
  <c r="H46" i="57"/>
  <c r="H18" i="57"/>
  <c r="H30" i="57"/>
  <c r="J30" i="57"/>
  <c r="H33" i="57"/>
  <c r="H56" i="57"/>
  <c r="H24" i="57"/>
  <c r="H31" i="57"/>
  <c r="H42" i="57"/>
  <c r="H52" i="57"/>
  <c r="H19" i="57"/>
  <c r="J19" i="57"/>
  <c r="H44" i="57"/>
  <c r="I44" i="57"/>
  <c r="H26" i="57"/>
  <c r="H17" i="57"/>
  <c r="H35" i="57"/>
  <c r="I35" i="57"/>
  <c r="H39" i="57"/>
  <c r="H41" i="57"/>
  <c r="I41" i="57"/>
  <c r="H22" i="57"/>
  <c r="H53" i="57"/>
  <c r="H50" i="57"/>
  <c r="J50" i="57"/>
  <c r="H36" i="57"/>
  <c r="J36" i="57"/>
  <c r="H25" i="57"/>
  <c r="J25" i="57"/>
  <c r="H34" i="57"/>
  <c r="H47" i="57"/>
  <c r="I47" i="57"/>
  <c r="H37" i="57"/>
  <c r="H32" i="57"/>
  <c r="H20" i="57"/>
  <c r="I20" i="57"/>
  <c r="H45" i="57"/>
  <c r="H23" i="57"/>
  <c r="I23" i="57"/>
  <c r="H14" i="57"/>
  <c r="H29" i="57"/>
  <c r="H21" i="57"/>
  <c r="H27" i="57"/>
  <c r="H55" i="57"/>
  <c r="J55" i="57"/>
  <c r="P55" i="57"/>
  <c r="H13" i="57"/>
  <c r="H48" i="57"/>
  <c r="H16" i="57"/>
  <c r="H54" i="57"/>
  <c r="H46" i="58"/>
  <c r="J46" i="58"/>
  <c r="H52" i="58"/>
  <c r="I52" i="58"/>
  <c r="H50" i="58"/>
  <c r="I50" i="58"/>
  <c r="H28" i="58"/>
  <c r="H35" i="58"/>
  <c r="H53" i="58"/>
  <c r="I53" i="58"/>
  <c r="H14" i="58"/>
  <c r="H38" i="58"/>
  <c r="H26" i="58"/>
  <c r="J26" i="58"/>
  <c r="H23" i="58"/>
  <c r="H37" i="58"/>
  <c r="I37" i="58"/>
  <c r="H22" i="58"/>
  <c r="I22" i="58"/>
  <c r="H51" i="58"/>
  <c r="H27" i="58"/>
  <c r="H30" i="58"/>
  <c r="H31" i="58"/>
  <c r="J31" i="58"/>
  <c r="H40" i="58"/>
  <c r="H32" i="58"/>
  <c r="I32" i="58"/>
  <c r="H16" i="58"/>
  <c r="H44" i="58"/>
  <c r="H24" i="58"/>
  <c r="I24" i="58"/>
  <c r="H39" i="58"/>
  <c r="I39" i="58"/>
  <c r="H42" i="58"/>
  <c r="J42" i="58"/>
  <c r="H20" i="58"/>
  <c r="I20" i="58"/>
  <c r="H25" i="58"/>
  <c r="I25" i="58"/>
  <c r="H48" i="58"/>
  <c r="H43" i="58"/>
  <c r="H17" i="58"/>
  <c r="H29" i="58"/>
  <c r="H19" i="58"/>
  <c r="J19" i="58"/>
  <c r="H45" i="58"/>
  <c r="H34" i="58"/>
  <c r="H15" i="58"/>
  <c r="H13" i="58"/>
  <c r="H21" i="58"/>
  <c r="H55" i="58"/>
  <c r="I55" i="58"/>
  <c r="H56" i="58"/>
  <c r="H36" i="58"/>
  <c r="H49" i="58"/>
  <c r="I49" i="58"/>
  <c r="H12" i="58"/>
  <c r="H12" i="59"/>
  <c r="H47" i="58"/>
  <c r="I47" i="58"/>
  <c r="H18" i="58"/>
  <c r="H41" i="58"/>
  <c r="H54" i="58"/>
  <c r="J54" i="58"/>
  <c r="H33" i="58"/>
  <c r="D20" i="59"/>
  <c r="D56" i="59"/>
  <c r="D44" i="59"/>
  <c r="D22" i="59"/>
  <c r="D42" i="59"/>
  <c r="D48" i="59"/>
  <c r="D24" i="59"/>
  <c r="D15" i="59"/>
  <c r="D36" i="59"/>
  <c r="D39" i="59"/>
  <c r="D40" i="59"/>
  <c r="D43" i="59"/>
  <c r="D19" i="59"/>
  <c r="D31" i="59"/>
  <c r="D25" i="59"/>
  <c r="D33" i="59"/>
  <c r="D16" i="59"/>
  <c r="D13" i="59"/>
  <c r="C49" i="61"/>
  <c r="D49" i="61"/>
  <c r="C29" i="61"/>
  <c r="D29" i="61"/>
  <c r="C51" i="61"/>
  <c r="D51" i="61"/>
  <c r="C56" i="61"/>
  <c r="D56" i="61"/>
  <c r="C52" i="61"/>
  <c r="D52" i="61"/>
  <c r="C31" i="61"/>
  <c r="D31" i="61"/>
  <c r="C50" i="61"/>
  <c r="D50" i="61"/>
  <c r="C34" i="61"/>
  <c r="D34" i="61"/>
  <c r="C20" i="61"/>
  <c r="D20" i="61"/>
  <c r="C32" i="61"/>
  <c r="D32" i="61"/>
  <c r="C48" i="61"/>
  <c r="D48" i="61"/>
  <c r="C15" i="61"/>
  <c r="D15" i="61"/>
  <c r="C27" i="61"/>
  <c r="D27" i="61"/>
  <c r="C41" i="61"/>
  <c r="D41" i="61"/>
  <c r="C17" i="61"/>
  <c r="D17" i="61"/>
  <c r="C16" i="61"/>
  <c r="D16" i="61"/>
  <c r="C42" i="61"/>
  <c r="D42" i="61"/>
  <c r="C19" i="61"/>
  <c r="D19" i="61"/>
  <c r="C46" i="61"/>
  <c r="D46" i="61"/>
  <c r="C39" i="61"/>
  <c r="D39" i="61"/>
  <c r="C18" i="61"/>
  <c r="D18" i="61"/>
  <c r="C38" i="61"/>
  <c r="D38" i="61"/>
  <c r="C35" i="61"/>
  <c r="D35" i="61"/>
  <c r="C25" i="61"/>
  <c r="D25" i="61"/>
  <c r="C22" i="61"/>
  <c r="D22" i="61"/>
  <c r="C44" i="61"/>
  <c r="D44" i="61"/>
  <c r="C37" i="61"/>
  <c r="D37" i="61"/>
  <c r="C24" i="61"/>
  <c r="D24" i="61"/>
  <c r="C43" i="61"/>
  <c r="D43" i="61"/>
  <c r="C28" i="61"/>
  <c r="D28" i="61"/>
  <c r="C54" i="61"/>
  <c r="D54" i="61"/>
  <c r="C30" i="61"/>
  <c r="D30" i="61"/>
  <c r="C55" i="61"/>
  <c r="D55" i="61"/>
  <c r="C33" i="61"/>
  <c r="D33" i="61"/>
  <c r="C40" i="61"/>
  <c r="D40" i="61"/>
  <c r="C53" i="61"/>
  <c r="D53" i="61"/>
  <c r="C26" i="61"/>
  <c r="D26" i="61"/>
  <c r="C23" i="61"/>
  <c r="D23" i="61"/>
  <c r="C36" i="61"/>
  <c r="D36" i="61"/>
  <c r="C21" i="61"/>
  <c r="D21" i="61"/>
  <c r="C47" i="61"/>
  <c r="D47" i="61"/>
  <c r="C45" i="61"/>
  <c r="D45" i="61"/>
  <c r="Q9" i="56"/>
  <c r="I9" i="55"/>
  <c r="I6" i="53"/>
  <c r="I52" i="54"/>
  <c r="I17" i="54"/>
  <c r="I20" i="56"/>
  <c r="J7" i="53"/>
  <c r="G7" i="53"/>
  <c r="I29" i="58"/>
  <c r="I24" i="57"/>
  <c r="J11" i="57"/>
  <c r="J9" i="55"/>
  <c r="P9" i="55"/>
  <c r="I35" i="54"/>
  <c r="G22" i="54"/>
  <c r="I22" i="54"/>
  <c r="J22" i="54"/>
  <c r="P22" i="54"/>
  <c r="J47" i="60"/>
  <c r="P47" i="60"/>
  <c r="G47" i="60"/>
  <c r="I47" i="60"/>
  <c r="G26" i="60"/>
  <c r="I26" i="60"/>
  <c r="J26" i="60"/>
  <c r="J55" i="55"/>
  <c r="P55" i="55"/>
  <c r="I11" i="57"/>
  <c r="I49" i="55"/>
  <c r="I56" i="57"/>
  <c r="I53" i="57"/>
  <c r="I45" i="57"/>
  <c r="I11" i="55"/>
  <c r="I13" i="54"/>
  <c r="I45" i="55"/>
  <c r="I23" i="58"/>
  <c r="I36" i="55"/>
  <c r="G47" i="54"/>
  <c r="I47" i="54"/>
  <c r="J47" i="54"/>
  <c r="P47" i="54"/>
  <c r="I40" i="57"/>
  <c r="J34" i="57"/>
  <c r="G34" i="57"/>
  <c r="I34" i="57"/>
  <c r="I16" i="55"/>
  <c r="I43" i="55"/>
  <c r="I14" i="57"/>
  <c r="I39" i="57"/>
  <c r="J10" i="56"/>
  <c r="P10" i="56"/>
  <c r="I38" i="58"/>
  <c r="I10" i="54"/>
  <c r="I27" i="54"/>
  <c r="I23" i="54"/>
  <c r="I51" i="55"/>
  <c r="I44" i="56"/>
  <c r="I18" i="57"/>
  <c r="I31" i="58"/>
  <c r="I22" i="57"/>
  <c r="I10" i="55"/>
  <c r="I21" i="57"/>
  <c r="I32" i="57"/>
  <c r="I48" i="54"/>
  <c r="I31" i="56"/>
  <c r="I16" i="54"/>
  <c r="I38" i="56"/>
  <c r="I31" i="54"/>
  <c r="I46" i="54"/>
  <c r="I52" i="57"/>
  <c r="I46" i="56"/>
  <c r="I27" i="58"/>
  <c r="I30" i="54"/>
  <c r="J54" i="57"/>
  <c r="J17" i="57"/>
  <c r="G17" i="57"/>
  <c r="I17" i="57"/>
  <c r="J27" i="53"/>
  <c r="G27" i="53"/>
  <c r="I27" i="53"/>
  <c r="J44" i="58"/>
  <c r="P44" i="58"/>
  <c r="J49" i="56"/>
  <c r="P49" i="56"/>
  <c r="G49" i="56"/>
  <c r="I49" i="56"/>
  <c r="J39" i="60"/>
  <c r="G39" i="60"/>
  <c r="I39" i="60"/>
  <c r="G33" i="53"/>
  <c r="I33" i="53"/>
  <c r="J33" i="53"/>
  <c r="I53" i="54"/>
  <c r="J26" i="57"/>
  <c r="J35" i="57"/>
  <c r="J30" i="55"/>
  <c r="P30" i="55"/>
  <c r="J24" i="55"/>
  <c r="P24" i="55"/>
  <c r="G24" i="55"/>
  <c r="I24" i="55"/>
  <c r="J46" i="54"/>
  <c r="P46" i="54"/>
  <c r="J33" i="57"/>
  <c r="G33" i="57"/>
  <c r="I33" i="57"/>
  <c r="J16" i="55"/>
  <c r="J15" i="58"/>
  <c r="G15" i="58"/>
  <c r="I15" i="58"/>
  <c r="J17" i="55"/>
  <c r="P17" i="55"/>
  <c r="J54" i="54"/>
  <c r="P54" i="54"/>
  <c r="J28" i="55"/>
  <c r="P28" i="55"/>
  <c r="I14" i="56"/>
  <c r="I29" i="57"/>
  <c r="I38" i="57"/>
  <c r="I39" i="54"/>
  <c r="I12" i="57"/>
  <c r="J8" i="54"/>
  <c r="P8" i="54"/>
  <c r="I15" i="56"/>
  <c r="I38" i="55"/>
  <c r="I51" i="57"/>
  <c r="I43" i="56"/>
  <c r="I42" i="58"/>
  <c r="I35" i="55"/>
  <c r="I52" i="56"/>
  <c r="I49" i="57"/>
  <c r="I19" i="56"/>
  <c r="I16" i="58"/>
  <c r="I33" i="56"/>
  <c r="I53" i="56"/>
  <c r="I17" i="56"/>
  <c r="J45" i="54"/>
  <c r="I43" i="54"/>
  <c r="I44" i="54"/>
  <c r="J28" i="60"/>
  <c r="P28" i="60"/>
  <c r="G28" i="60"/>
  <c r="I28" i="60"/>
  <c r="J28" i="58"/>
  <c r="J31" i="57"/>
  <c r="J51" i="57"/>
  <c r="J18" i="58"/>
  <c r="I51" i="56"/>
  <c r="J17" i="56"/>
  <c r="P17" i="56"/>
  <c r="J46" i="56"/>
  <c r="P46" i="56"/>
  <c r="J19" i="55"/>
  <c r="P19" i="55"/>
  <c r="G19" i="55"/>
  <c r="I19" i="55"/>
  <c r="J22" i="56"/>
  <c r="P22" i="56"/>
  <c r="G22" i="56"/>
  <c r="I22" i="56"/>
  <c r="J52" i="57"/>
  <c r="J34" i="56"/>
  <c r="P34" i="56"/>
  <c r="G34" i="56"/>
  <c r="I34" i="56"/>
  <c r="J42" i="56"/>
  <c r="P42" i="56"/>
  <c r="J54" i="55"/>
  <c r="P54" i="55"/>
  <c r="I18" i="55"/>
  <c r="I43" i="57"/>
  <c r="I40" i="58"/>
  <c r="I19" i="58"/>
  <c r="I34" i="54"/>
  <c r="I25" i="57"/>
  <c r="I55" i="55"/>
  <c r="I37" i="56"/>
  <c r="I46" i="55"/>
  <c r="I17" i="55"/>
  <c r="I30" i="57"/>
  <c r="I14" i="54"/>
  <c r="I56" i="58"/>
  <c r="I12" i="55"/>
  <c r="I15" i="57"/>
  <c r="I29" i="56"/>
  <c r="I32" i="54"/>
  <c r="J6" i="53"/>
  <c r="I14" i="58"/>
  <c r="I39" i="56"/>
  <c r="I48" i="57"/>
  <c r="I18" i="58"/>
  <c r="I34" i="58"/>
  <c r="I32" i="55"/>
  <c r="I48" i="55"/>
  <c r="I26" i="57"/>
  <c r="G36" i="54"/>
  <c r="I36" i="54"/>
  <c r="J36" i="54"/>
  <c r="G13" i="58"/>
  <c r="I13" i="58"/>
  <c r="J13" i="58"/>
  <c r="J37" i="57"/>
  <c r="I54" i="57"/>
  <c r="J40" i="57"/>
  <c r="J21" i="58"/>
  <c r="J17" i="58"/>
  <c r="P17" i="58"/>
  <c r="G17" i="58"/>
  <c r="I17" i="58"/>
  <c r="J16" i="58"/>
  <c r="J50" i="56"/>
  <c r="J11" i="56"/>
  <c r="P11" i="56"/>
  <c r="G11" i="56"/>
  <c r="I11" i="56"/>
  <c r="J36" i="55"/>
  <c r="P36" i="55"/>
  <c r="J53" i="55"/>
  <c r="P53" i="55"/>
  <c r="G53" i="55"/>
  <c r="I53" i="55"/>
  <c r="J37" i="54"/>
  <c r="P37" i="54"/>
  <c r="G37" i="54"/>
  <c r="I37" i="54"/>
  <c r="J14" i="53"/>
  <c r="G14" i="53"/>
  <c r="I14" i="53"/>
  <c r="J30" i="58"/>
  <c r="G30" i="58"/>
  <c r="I30" i="58"/>
  <c r="J21" i="56"/>
  <c r="P21" i="56"/>
  <c r="J25" i="58"/>
  <c r="G11" i="58"/>
  <c r="I11" i="58"/>
  <c r="J18" i="57"/>
  <c r="J47" i="57"/>
  <c r="G37" i="57"/>
  <c r="I37" i="57"/>
  <c r="G21" i="58"/>
  <c r="I21" i="58"/>
  <c r="G31" i="57"/>
  <c r="I31" i="57"/>
  <c r="G39" i="53"/>
  <c r="I39" i="53"/>
  <c r="J20" i="55"/>
  <c r="J12" i="55"/>
  <c r="P12" i="55"/>
  <c r="J56" i="58"/>
  <c r="J24" i="58"/>
  <c r="P24" i="58"/>
  <c r="J15" i="56"/>
  <c r="P15" i="56"/>
  <c r="J56" i="56"/>
  <c r="J51" i="55"/>
  <c r="P51" i="55"/>
  <c r="J29" i="55"/>
  <c r="P29" i="55"/>
  <c r="I46" i="58"/>
  <c r="J13" i="54"/>
  <c r="P13" i="54"/>
  <c r="J24" i="54"/>
  <c r="J19" i="54"/>
  <c r="P19" i="54"/>
  <c r="J30" i="54"/>
  <c r="P30" i="54"/>
  <c r="J48" i="57"/>
  <c r="J44" i="57"/>
  <c r="J22" i="58"/>
  <c r="J48" i="55"/>
  <c r="P48" i="55"/>
  <c r="J52" i="55"/>
  <c r="J55" i="58"/>
  <c r="J56" i="55"/>
  <c r="P56" i="55"/>
  <c r="J20" i="54"/>
  <c r="P20" i="54"/>
  <c r="J15" i="57"/>
  <c r="J43" i="57"/>
  <c r="G21" i="53"/>
  <c r="I21" i="53"/>
  <c r="G55" i="57"/>
  <c r="I55" i="57"/>
  <c r="G44" i="58"/>
  <c r="I44" i="58"/>
  <c r="G28" i="58"/>
  <c r="I28" i="58"/>
  <c r="J28" i="56"/>
  <c r="J44" i="55"/>
  <c r="P44" i="55"/>
  <c r="J14" i="55"/>
  <c r="P14" i="55"/>
  <c r="J34" i="58"/>
  <c r="J32" i="58"/>
  <c r="J44" i="56"/>
  <c r="P44" i="56"/>
  <c r="J13" i="55"/>
  <c r="P13" i="55"/>
  <c r="J31" i="54"/>
  <c r="J10" i="54"/>
  <c r="P10" i="54"/>
  <c r="J41" i="57"/>
  <c r="J53" i="57"/>
  <c r="J20" i="57"/>
  <c r="J48" i="56"/>
  <c r="P48" i="56"/>
  <c r="J41" i="56"/>
  <c r="P41" i="56"/>
  <c r="J15" i="55"/>
  <c r="J27" i="56"/>
  <c r="J33" i="55"/>
  <c r="P33" i="55"/>
  <c r="J53" i="58"/>
  <c r="P53" i="58"/>
  <c r="J27" i="58"/>
  <c r="J29" i="58"/>
  <c r="J51" i="56"/>
  <c r="J35" i="56"/>
  <c r="J35" i="55"/>
  <c r="J27" i="55"/>
  <c r="P27" i="55"/>
  <c r="J37" i="55"/>
  <c r="J15" i="54"/>
  <c r="P15" i="54"/>
  <c r="G15" i="54"/>
  <c r="I15" i="54"/>
  <c r="J40" i="54"/>
  <c r="P40" i="54"/>
  <c r="J20" i="58"/>
  <c r="P20" i="58"/>
  <c r="J32" i="57"/>
  <c r="J23" i="58"/>
  <c r="P23" i="58"/>
  <c r="J13" i="56"/>
  <c r="P13" i="56"/>
  <c r="J45" i="55"/>
  <c r="J53" i="54"/>
  <c r="P53" i="54"/>
  <c r="J23" i="54"/>
  <c r="J27" i="54"/>
  <c r="P27" i="54"/>
  <c r="J28" i="54"/>
  <c r="P28" i="54"/>
  <c r="J38" i="58"/>
  <c r="P38" i="58"/>
  <c r="J56" i="57"/>
  <c r="J49" i="58"/>
  <c r="P49" i="58"/>
  <c r="J18" i="56"/>
  <c r="J20" i="56"/>
  <c r="P20" i="56"/>
  <c r="J47" i="56"/>
  <c r="P47" i="56"/>
  <c r="G22" i="55"/>
  <c r="I22" i="55"/>
  <c r="J22" i="55"/>
  <c r="P22" i="55"/>
  <c r="J50" i="54"/>
  <c r="P50" i="54"/>
  <c r="J21" i="57"/>
  <c r="J40" i="58"/>
  <c r="J19" i="56"/>
  <c r="P19" i="56"/>
  <c r="J50" i="58"/>
  <c r="G56" i="54"/>
  <c r="I56" i="54"/>
  <c r="J56" i="54"/>
  <c r="P56" i="54"/>
  <c r="J23" i="57"/>
  <c r="J39" i="56"/>
  <c r="P39" i="56"/>
  <c r="J29" i="56"/>
  <c r="P29" i="56"/>
  <c r="J39" i="58"/>
  <c r="P39" i="58"/>
  <c r="I36" i="56"/>
  <c r="J14" i="56"/>
  <c r="P14" i="56"/>
  <c r="J23" i="55"/>
  <c r="P23" i="55"/>
  <c r="J25" i="55"/>
  <c r="P25" i="55"/>
  <c r="J31" i="55"/>
  <c r="J53" i="56"/>
  <c r="P53" i="56"/>
  <c r="J11" i="54"/>
  <c r="J38" i="57"/>
  <c r="J48" i="54"/>
  <c r="P48" i="54"/>
  <c r="J24" i="57"/>
  <c r="J22" i="57"/>
  <c r="J45" i="57"/>
  <c r="J41" i="55"/>
  <c r="J37" i="58"/>
  <c r="P37" i="58"/>
  <c r="J31" i="56"/>
  <c r="J43" i="55"/>
  <c r="J16" i="56"/>
  <c r="P16" i="56"/>
  <c r="J11" i="55"/>
  <c r="P11" i="55"/>
  <c r="J17" i="54"/>
  <c r="P17" i="54"/>
  <c r="J32" i="56"/>
  <c r="P32" i="56"/>
  <c r="J52" i="58"/>
  <c r="J33" i="54"/>
  <c r="P33" i="54"/>
  <c r="J47" i="58"/>
  <c r="J14" i="58"/>
  <c r="P14" i="58"/>
  <c r="J39" i="57"/>
  <c r="J34" i="55"/>
  <c r="P34" i="55"/>
  <c r="J49" i="54"/>
  <c r="P49" i="54"/>
  <c r="J18" i="55"/>
  <c r="J55" i="56"/>
  <c r="P55" i="56"/>
  <c r="J40" i="56"/>
  <c r="P40" i="56"/>
  <c r="J42" i="55"/>
  <c r="P42" i="55"/>
  <c r="J21" i="55"/>
  <c r="P21" i="55"/>
  <c r="J38" i="56"/>
  <c r="P38" i="56"/>
  <c r="J39" i="55"/>
  <c r="P39" i="55"/>
  <c r="J9" i="54"/>
  <c r="J52" i="54"/>
  <c r="J49" i="57"/>
  <c r="J29" i="57"/>
  <c r="J14" i="57"/>
  <c r="J52" i="56"/>
  <c r="J49" i="55"/>
  <c r="P49" i="55"/>
  <c r="J32" i="55"/>
  <c r="P32" i="55"/>
  <c r="D50" i="59"/>
  <c r="D29" i="59"/>
  <c r="D51" i="59"/>
  <c r="J43" i="56"/>
  <c r="P43" i="56"/>
  <c r="D5" i="52"/>
  <c r="D46" i="59"/>
  <c r="D54" i="59"/>
  <c r="D21" i="59"/>
  <c r="D28" i="59"/>
  <c r="D35" i="59"/>
  <c r="D30" i="59"/>
  <c r="D18" i="59"/>
  <c r="D17" i="59"/>
  <c r="D47" i="59"/>
  <c r="D38" i="59"/>
  <c r="D52" i="59"/>
  <c r="D41" i="59"/>
  <c r="D14" i="59"/>
  <c r="D23" i="59"/>
  <c r="D45" i="59"/>
  <c r="D55" i="59"/>
  <c r="D34" i="59"/>
  <c r="D53" i="59"/>
  <c r="D26" i="59"/>
  <c r="D27" i="59"/>
  <c r="D49" i="59"/>
  <c r="D36" i="1"/>
  <c r="D45" i="1"/>
  <c r="D51" i="1"/>
  <c r="D27" i="1"/>
  <c r="D32" i="52"/>
  <c r="D7" i="52"/>
  <c r="D12" i="1"/>
  <c r="D39" i="52"/>
  <c r="D39" i="1"/>
  <c r="D35" i="1"/>
  <c r="D28" i="1"/>
  <c r="D18" i="1"/>
  <c r="D46" i="1"/>
  <c r="D48" i="1"/>
  <c r="D38" i="1"/>
  <c r="D46" i="52"/>
  <c r="D17" i="52"/>
  <c r="D38" i="52"/>
  <c r="D9" i="52"/>
  <c r="D22" i="52"/>
  <c r="D54" i="52"/>
  <c r="D35" i="52"/>
  <c r="D26" i="52"/>
  <c r="D44" i="1"/>
  <c r="D21" i="1"/>
  <c r="D12" i="52"/>
  <c r="D23" i="1"/>
  <c r="D37" i="1"/>
  <c r="D29" i="1"/>
  <c r="D33" i="1"/>
  <c r="D16" i="1"/>
  <c r="D41" i="52"/>
  <c r="D10" i="52"/>
  <c r="D28" i="52"/>
  <c r="D33" i="52"/>
  <c r="D25" i="52"/>
  <c r="D52" i="52"/>
  <c r="D55" i="52"/>
  <c r="D16" i="52"/>
  <c r="D30" i="1"/>
  <c r="D32" i="1"/>
  <c r="D26" i="1"/>
  <c r="D40" i="1"/>
  <c r="D42" i="1"/>
  <c r="D9" i="1"/>
  <c r="D30" i="52"/>
  <c r="D37" i="52"/>
  <c r="D29" i="52"/>
  <c r="D45" i="52"/>
  <c r="D56" i="52"/>
  <c r="G40" i="55"/>
  <c r="I40" i="55"/>
  <c r="E40" i="55"/>
  <c r="F40" i="55"/>
  <c r="J40" i="55"/>
  <c r="S63" i="61"/>
  <c r="S65" i="61"/>
  <c r="O53" i="57"/>
  <c r="O60" i="54"/>
  <c r="S60" i="54"/>
  <c r="O49" i="57"/>
  <c r="O26" i="59"/>
  <c r="O20" i="59"/>
  <c r="O50" i="54"/>
  <c r="O19" i="58"/>
  <c r="O19" i="57"/>
  <c r="O40" i="58"/>
  <c r="O40" i="57"/>
  <c r="O15" i="54"/>
  <c r="O29" i="53"/>
  <c r="O29" i="52"/>
  <c r="O25" i="53"/>
  <c r="O25" i="52"/>
  <c r="O58" i="57"/>
  <c r="S58" i="57"/>
  <c r="O58" i="58"/>
  <c r="S58" i="58" s="1"/>
  <c r="O14" i="59"/>
  <c r="O57" i="55"/>
  <c r="S57" i="55"/>
  <c r="O34" i="56"/>
  <c r="O34" i="55"/>
  <c r="S34" i="55" s="1"/>
  <c r="O41" i="56"/>
  <c r="O26" i="54"/>
  <c r="O26" i="53"/>
  <c r="O14" i="53"/>
  <c r="O14" i="54"/>
  <c r="O47" i="59"/>
  <c r="O48" i="59"/>
  <c r="O48" i="58"/>
  <c r="O59" i="61"/>
  <c r="S59" i="61" s="1"/>
  <c r="O69" i="59"/>
  <c r="S69" i="59"/>
  <c r="O44" i="57"/>
  <c r="O30" i="61"/>
  <c r="O60" i="53"/>
  <c r="S60" i="53"/>
  <c r="O60" i="52"/>
  <c r="S60" i="52" s="1"/>
  <c r="O11" i="53"/>
  <c r="O11" i="52"/>
  <c r="O57" i="53"/>
  <c r="S57" i="53" s="1"/>
  <c r="O57" i="52"/>
  <c r="O14" i="58"/>
  <c r="O14" i="57"/>
  <c r="O12" i="53"/>
  <c r="O12" i="54"/>
  <c r="O36" i="52"/>
  <c r="O36" i="53"/>
  <c r="O17" i="56"/>
  <c r="S17" i="56" s="1"/>
  <c r="O17" i="55"/>
  <c r="O62" i="58"/>
  <c r="S62" i="58" s="1"/>
  <c r="O42" i="57"/>
  <c r="O68" i="54"/>
  <c r="S68" i="54"/>
  <c r="O13" i="54"/>
  <c r="O66" i="53"/>
  <c r="S66" i="53"/>
  <c r="O32" i="55"/>
  <c r="S32" i="55" s="1"/>
  <c r="O32" i="54"/>
  <c r="O25" i="59"/>
  <c r="O46" i="59"/>
  <c r="O46" i="60"/>
  <c r="O69" i="57"/>
  <c r="S69" i="57"/>
  <c r="O40" i="54"/>
  <c r="O48" i="60"/>
  <c r="O51" i="54"/>
  <c r="O11" i="57"/>
  <c r="O62" i="57"/>
  <c r="S62" i="57" s="1"/>
  <c r="O50" i="57"/>
  <c r="O64" i="53"/>
  <c r="S64" i="53" s="1"/>
  <c r="O7" i="53"/>
  <c r="O60" i="59"/>
  <c r="S60" i="59"/>
  <c r="O39" i="55"/>
  <c r="O68" i="59"/>
  <c r="S68" i="59" s="1"/>
  <c r="O68" i="60"/>
  <c r="S68" i="60" s="1"/>
  <c r="O17" i="60"/>
  <c r="P9" i="54"/>
  <c r="P31" i="56"/>
  <c r="P23" i="54"/>
  <c r="P35" i="55"/>
  <c r="P52" i="55"/>
  <c r="P36" i="54"/>
  <c r="P45" i="54"/>
  <c r="P34" i="54"/>
  <c r="O21" i="59"/>
  <c r="O62" i="60"/>
  <c r="S62" i="60" s="1"/>
  <c r="O35" i="60"/>
  <c r="O35" i="59"/>
  <c r="O19" i="60"/>
  <c r="O56" i="59"/>
  <c r="O44" i="59"/>
  <c r="O44" i="60"/>
  <c r="O45" i="59"/>
  <c r="O67" i="59"/>
  <c r="S67" i="59"/>
  <c r="O67" i="60"/>
  <c r="S67" i="60"/>
  <c r="O27" i="59"/>
  <c r="O40" i="60"/>
  <c r="O40" i="59"/>
  <c r="N38" i="55"/>
  <c r="P24" i="60"/>
  <c r="N25" i="61"/>
  <c r="N36" i="61"/>
  <c r="N29" i="61"/>
  <c r="N38" i="61"/>
  <c r="N34" i="61"/>
  <c r="N20" i="61"/>
  <c r="N27" i="61"/>
  <c r="O31" i="60"/>
  <c r="N46" i="60"/>
  <c r="P21" i="60"/>
  <c r="P30" i="60"/>
  <c r="N48" i="56"/>
  <c r="N34" i="56"/>
  <c r="N32" i="56"/>
  <c r="N26" i="56"/>
  <c r="N10" i="56"/>
  <c r="L10" i="57"/>
  <c r="N10" i="57"/>
  <c r="S10" i="57"/>
  <c r="N17" i="55"/>
  <c r="S17" i="55"/>
  <c r="L9" i="56"/>
  <c r="N9" i="56"/>
  <c r="S9" i="56"/>
  <c r="N9" i="55"/>
  <c r="N14" i="55"/>
  <c r="O33" i="53"/>
  <c r="O33" i="54"/>
  <c r="O21" i="54"/>
  <c r="O21" i="53"/>
  <c r="O22" i="53"/>
  <c r="O22" i="54"/>
  <c r="O54" i="53"/>
  <c r="O54" i="54"/>
  <c r="O48" i="53"/>
  <c r="O48" i="54"/>
  <c r="O37" i="53"/>
  <c r="O37" i="54"/>
  <c r="O10" i="54"/>
  <c r="O10" i="53"/>
  <c r="O20" i="54"/>
  <c r="O20" i="53"/>
  <c r="P20" i="60"/>
  <c r="N51" i="55"/>
  <c r="N36" i="55"/>
  <c r="N53" i="61"/>
  <c r="N46" i="56"/>
  <c r="N46" i="61"/>
  <c r="N43" i="56"/>
  <c r="O23" i="59"/>
  <c r="O23" i="60"/>
  <c r="O52" i="59"/>
  <c r="O52" i="60"/>
  <c r="P53" i="60"/>
  <c r="O36" i="60"/>
  <c r="P23" i="60"/>
  <c r="O59" i="53"/>
  <c r="S59" i="53" s="1"/>
  <c r="O59" i="54"/>
  <c r="S59" i="54" s="1"/>
  <c r="O35" i="53"/>
  <c r="O35" i="54"/>
  <c r="O44" i="53"/>
  <c r="O44" i="54"/>
  <c r="O61" i="53"/>
  <c r="S61" i="53" s="1"/>
  <c r="O61" i="54"/>
  <c r="S61" i="54" s="1"/>
  <c r="O31" i="53"/>
  <c r="O31" i="54"/>
  <c r="O56" i="54"/>
  <c r="O56" i="53"/>
  <c r="O18" i="53"/>
  <c r="O18" i="54"/>
  <c r="O52" i="53"/>
  <c r="O52" i="54"/>
  <c r="P48" i="60"/>
  <c r="O39" i="53"/>
  <c r="N34" i="55"/>
  <c r="O22" i="59"/>
  <c r="S22" i="59" s="1"/>
  <c r="O30" i="60"/>
  <c r="O69" i="60"/>
  <c r="S69" i="60"/>
  <c r="P41" i="55"/>
  <c r="S41" i="55"/>
  <c r="P31" i="55"/>
  <c r="P45" i="55"/>
  <c r="P32" i="58"/>
  <c r="P50" i="56"/>
  <c r="P16" i="54"/>
  <c r="O58" i="53"/>
  <c r="S58" i="53"/>
  <c r="O19" i="53"/>
  <c r="O55" i="60"/>
  <c r="O55" i="59"/>
  <c r="O49" i="59"/>
  <c r="O49" i="60"/>
  <c r="O16" i="59"/>
  <c r="O61" i="60"/>
  <c r="S61" i="60"/>
  <c r="O61" i="59"/>
  <c r="S61" i="59"/>
  <c r="O66" i="60"/>
  <c r="S66" i="60"/>
  <c r="O66" i="59"/>
  <c r="S66" i="59"/>
  <c r="O32" i="60"/>
  <c r="O32" i="59"/>
  <c r="N46" i="59"/>
  <c r="N18" i="61"/>
  <c r="P38" i="60"/>
  <c r="N23" i="61"/>
  <c r="N44" i="61"/>
  <c r="O38" i="60"/>
  <c r="O38" i="61"/>
  <c r="N27" i="60"/>
  <c r="L14" i="61"/>
  <c r="N14" i="61"/>
  <c r="S14" i="61"/>
  <c r="N49" i="61"/>
  <c r="P19" i="60"/>
  <c r="N41" i="56"/>
  <c r="N55" i="56"/>
  <c r="N23" i="55"/>
  <c r="N11" i="55"/>
  <c r="O43" i="54"/>
  <c r="O43" i="53"/>
  <c r="O55" i="54"/>
  <c r="O55" i="53"/>
  <c r="O27" i="53"/>
  <c r="O27" i="54"/>
  <c r="O16" i="53"/>
  <c r="O16" i="54"/>
  <c r="O34" i="53"/>
  <c r="O34" i="54"/>
  <c r="O63" i="53"/>
  <c r="S63" i="53" s="1"/>
  <c r="O63" i="54"/>
  <c r="S63" i="54" s="1"/>
  <c r="O8" i="54"/>
  <c r="O8" i="53"/>
  <c r="O24" i="53"/>
  <c r="O24" i="54"/>
  <c r="O46" i="53"/>
  <c r="O46" i="54"/>
  <c r="O47" i="54"/>
  <c r="O47" i="53"/>
  <c r="O28" i="53"/>
  <c r="O28" i="54"/>
  <c r="N47" i="52"/>
  <c r="S47" i="52"/>
  <c r="P34" i="60"/>
  <c r="P18" i="60"/>
  <c r="P14" i="60"/>
  <c r="N38" i="56"/>
  <c r="P49" i="60"/>
  <c r="N21" i="56"/>
  <c r="N24" i="55"/>
  <c r="N37" i="56"/>
  <c r="O63" i="60"/>
  <c r="S63" i="60" s="1"/>
  <c r="O63" i="59"/>
  <c r="S63" i="59"/>
  <c r="P44" i="60"/>
  <c r="O64" i="60"/>
  <c r="S64" i="60"/>
  <c r="S41" i="56"/>
  <c r="P52" i="56"/>
  <c r="P52" i="54"/>
  <c r="P18" i="55"/>
  <c r="S32" i="56"/>
  <c r="P29" i="58"/>
  <c r="P27" i="56"/>
  <c r="P31" i="54"/>
  <c r="P34" i="58"/>
  <c r="P55" i="58"/>
  <c r="P24" i="54"/>
  <c r="P16" i="58"/>
  <c r="P28" i="58"/>
  <c r="P26" i="58"/>
  <c r="P46" i="58"/>
  <c r="O53" i="59"/>
  <c r="O65" i="59"/>
  <c r="S65" i="59"/>
  <c r="O54" i="59"/>
  <c r="O54" i="60"/>
  <c r="O34" i="59"/>
  <c r="O34" i="60"/>
  <c r="S34" i="60" s="1"/>
  <c r="O41" i="59"/>
  <c r="O41" i="60"/>
  <c r="O33" i="60"/>
  <c r="O33" i="59"/>
  <c r="O57" i="60"/>
  <c r="S57" i="60"/>
  <c r="O57" i="59"/>
  <c r="S57" i="59"/>
  <c r="N15" i="55"/>
  <c r="N15" i="56"/>
  <c r="N39" i="60"/>
  <c r="S39" i="60"/>
  <c r="N28" i="61"/>
  <c r="O39" i="60"/>
  <c r="P56" i="60"/>
  <c r="N20" i="58"/>
  <c r="N20" i="57"/>
  <c r="N19" i="56"/>
  <c r="N35" i="56"/>
  <c r="N42" i="55"/>
  <c r="N42" i="56"/>
  <c r="L8" i="55"/>
  <c r="N8" i="55"/>
  <c r="S8" i="55"/>
  <c r="N27" i="55"/>
  <c r="O23" i="54"/>
  <c r="O23" i="53"/>
  <c r="O65" i="53"/>
  <c r="S65" i="53" s="1"/>
  <c r="O65" i="54"/>
  <c r="S65" i="54"/>
  <c r="O49" i="54"/>
  <c r="O49" i="53"/>
  <c r="N47" i="56"/>
  <c r="N30" i="55"/>
  <c r="N19" i="61"/>
  <c r="P35" i="60"/>
  <c r="N44" i="56"/>
  <c r="P36" i="60"/>
  <c r="P41" i="60"/>
  <c r="N39" i="61"/>
  <c r="N54" i="55"/>
  <c r="N22" i="60"/>
  <c r="S22" i="60"/>
  <c r="E37" i="52"/>
  <c r="F37" i="52"/>
  <c r="J37" i="52"/>
  <c r="E40" i="1"/>
  <c r="F40" i="1"/>
  <c r="J40" i="1"/>
  <c r="G16" i="52"/>
  <c r="I16" i="52"/>
  <c r="E16" i="52"/>
  <c r="F16" i="52"/>
  <c r="J16" i="52"/>
  <c r="E33" i="52"/>
  <c r="F33" i="52"/>
  <c r="J33" i="52"/>
  <c r="E16" i="1"/>
  <c r="F16" i="1"/>
  <c r="J16" i="1"/>
  <c r="E23" i="1"/>
  <c r="F23" i="1"/>
  <c r="J23" i="1"/>
  <c r="E12" i="52"/>
  <c r="F12" i="52"/>
  <c r="J12" i="52"/>
  <c r="E44" i="1"/>
  <c r="F44" i="1"/>
  <c r="J44" i="1"/>
  <c r="G22" i="52"/>
  <c r="I22" i="52"/>
  <c r="E22" i="52"/>
  <c r="F22" i="52"/>
  <c r="J22" i="52"/>
  <c r="E46" i="52"/>
  <c r="F46" i="52"/>
  <c r="J46" i="52"/>
  <c r="E18" i="1"/>
  <c r="F18" i="1"/>
  <c r="J18" i="1"/>
  <c r="E39" i="1"/>
  <c r="F39" i="1"/>
  <c r="J39" i="1"/>
  <c r="E32" i="52"/>
  <c r="F32" i="52"/>
  <c r="J32" i="52"/>
  <c r="G26" i="59"/>
  <c r="I26" i="59"/>
  <c r="E26" i="59"/>
  <c r="F26" i="59"/>
  <c r="J26" i="59"/>
  <c r="E14" i="59"/>
  <c r="F14" i="59"/>
  <c r="J14" i="59"/>
  <c r="E47" i="59"/>
  <c r="F47" i="59"/>
  <c r="J47" i="59"/>
  <c r="E35" i="59"/>
  <c r="F35" i="59"/>
  <c r="J35" i="59"/>
  <c r="E54" i="59"/>
  <c r="F54" i="59"/>
  <c r="J54" i="59"/>
  <c r="E51" i="59"/>
  <c r="F51" i="59"/>
  <c r="J51" i="59"/>
  <c r="E47" i="61"/>
  <c r="F47" i="61"/>
  <c r="J47" i="61"/>
  <c r="P47" i="61"/>
  <c r="E26" i="61"/>
  <c r="F26" i="61"/>
  <c r="J26" i="61"/>
  <c r="P26" i="61"/>
  <c r="E55" i="61"/>
  <c r="F55" i="61"/>
  <c r="J55" i="61"/>
  <c r="P55" i="61"/>
  <c r="E43" i="61"/>
  <c r="F43" i="61"/>
  <c r="J43" i="61"/>
  <c r="P43" i="61"/>
  <c r="E22" i="61"/>
  <c r="F22" i="61"/>
  <c r="J22" i="61"/>
  <c r="P22" i="61"/>
  <c r="G18" i="61"/>
  <c r="I18" i="61"/>
  <c r="E18" i="61"/>
  <c r="F18" i="61"/>
  <c r="J18" i="61"/>
  <c r="P18" i="61"/>
  <c r="E42" i="61"/>
  <c r="F42" i="61"/>
  <c r="J42" i="61"/>
  <c r="P42" i="61"/>
  <c r="E27" i="61"/>
  <c r="F27" i="61"/>
  <c r="J27" i="61"/>
  <c r="P27" i="61"/>
  <c r="E20" i="61"/>
  <c r="F20" i="61"/>
  <c r="J20" i="61"/>
  <c r="P20" i="61"/>
  <c r="E52" i="61"/>
  <c r="F52" i="61"/>
  <c r="J52" i="61"/>
  <c r="P52" i="61"/>
  <c r="E49" i="61"/>
  <c r="F49" i="61"/>
  <c r="J49" i="61"/>
  <c r="P49" i="61"/>
  <c r="E25" i="59"/>
  <c r="F25" i="59"/>
  <c r="J25" i="59"/>
  <c r="E40" i="59"/>
  <c r="F40" i="59"/>
  <c r="J40" i="59"/>
  <c r="E24" i="59"/>
  <c r="F24" i="59"/>
  <c r="J24" i="59"/>
  <c r="E44" i="59"/>
  <c r="F44" i="59"/>
  <c r="J44" i="59"/>
  <c r="J23" i="56"/>
  <c r="P23" i="56"/>
  <c r="I23" i="56"/>
  <c r="J30" i="56"/>
  <c r="P30" i="56"/>
  <c r="I30" i="56"/>
  <c r="J47" i="55"/>
  <c r="P47" i="55"/>
  <c r="I47" i="55"/>
  <c r="J26" i="55"/>
  <c r="P26" i="55"/>
  <c r="I26" i="55"/>
  <c r="I42" i="54"/>
  <c r="J42" i="54"/>
  <c r="P42" i="54"/>
  <c r="J21" i="54"/>
  <c r="P21" i="54"/>
  <c r="I21" i="54"/>
  <c r="J18" i="54"/>
  <c r="P18" i="54"/>
  <c r="I18" i="54"/>
  <c r="G31" i="52"/>
  <c r="I31" i="52"/>
  <c r="E31" i="52"/>
  <c r="F31" i="52"/>
  <c r="J31" i="52"/>
  <c r="G11" i="52"/>
  <c r="I11" i="52"/>
  <c r="E11" i="52"/>
  <c r="F11" i="52"/>
  <c r="J11" i="52"/>
  <c r="E21" i="52"/>
  <c r="F21" i="52"/>
  <c r="J21" i="52"/>
  <c r="E23" i="52"/>
  <c r="F23" i="52"/>
  <c r="J23" i="52"/>
  <c r="E18" i="52"/>
  <c r="F18" i="52"/>
  <c r="J18" i="52"/>
  <c r="E43" i="52"/>
  <c r="F43" i="52"/>
  <c r="J43" i="52"/>
  <c r="E44" i="52"/>
  <c r="F44" i="52"/>
  <c r="J44" i="52"/>
  <c r="E15" i="1"/>
  <c r="F15" i="1"/>
  <c r="J15" i="1"/>
  <c r="E34" i="1"/>
  <c r="F34" i="1"/>
  <c r="J34" i="1"/>
  <c r="E22" i="1"/>
  <c r="F22" i="1"/>
  <c r="J22" i="1"/>
  <c r="E31" i="1"/>
  <c r="F31" i="1"/>
  <c r="J31" i="1"/>
  <c r="E13" i="1"/>
  <c r="F13" i="1"/>
  <c r="J13" i="1"/>
  <c r="E7" i="1"/>
  <c r="F7" i="1"/>
  <c r="J7" i="1"/>
  <c r="G10" i="1"/>
  <c r="I10" i="1"/>
  <c r="E10" i="1"/>
  <c r="F10" i="1"/>
  <c r="J10" i="1"/>
  <c r="J13" i="57"/>
  <c r="E12" i="58"/>
  <c r="F12" i="58"/>
  <c r="J12" i="58"/>
  <c r="P12" i="58"/>
  <c r="G12" i="58"/>
  <c r="I24" i="56"/>
  <c r="I19" i="57"/>
  <c r="I26" i="58"/>
  <c r="I36" i="57"/>
  <c r="I50" i="57"/>
  <c r="E56" i="52"/>
  <c r="F56" i="52"/>
  <c r="J56" i="52"/>
  <c r="E30" i="52"/>
  <c r="F30" i="52"/>
  <c r="J30" i="52"/>
  <c r="E26" i="1"/>
  <c r="F26" i="1"/>
  <c r="J26" i="1"/>
  <c r="E55" i="52"/>
  <c r="F55" i="52"/>
  <c r="J55" i="52"/>
  <c r="E28" i="52"/>
  <c r="F28" i="52"/>
  <c r="J28" i="52"/>
  <c r="E33" i="1"/>
  <c r="F33" i="1"/>
  <c r="J33" i="1"/>
  <c r="E26" i="52"/>
  <c r="F26" i="52"/>
  <c r="J26" i="52"/>
  <c r="P26" i="52"/>
  <c r="S26" i="52"/>
  <c r="E9" i="52"/>
  <c r="F9" i="52"/>
  <c r="J9" i="52"/>
  <c r="E38" i="1"/>
  <c r="F38" i="1"/>
  <c r="J38" i="1"/>
  <c r="E28" i="1"/>
  <c r="F28" i="1"/>
  <c r="J28" i="1"/>
  <c r="E39" i="52"/>
  <c r="F39" i="52"/>
  <c r="J39" i="52"/>
  <c r="E27" i="1"/>
  <c r="F27" i="1"/>
  <c r="J27" i="1"/>
  <c r="E53" i="59"/>
  <c r="F53" i="59"/>
  <c r="J53" i="59"/>
  <c r="E55" i="59"/>
  <c r="F55" i="59"/>
  <c r="J55" i="59"/>
  <c r="E41" i="59"/>
  <c r="F41" i="59"/>
  <c r="J41" i="59"/>
  <c r="E17" i="59"/>
  <c r="F17" i="59"/>
  <c r="J17" i="59"/>
  <c r="E28" i="59"/>
  <c r="F28" i="59"/>
  <c r="J28" i="59"/>
  <c r="E46" i="59"/>
  <c r="F46" i="59"/>
  <c r="J46" i="59"/>
  <c r="P46" i="59"/>
  <c r="S46" i="59"/>
  <c r="E29" i="59"/>
  <c r="F29" i="59"/>
  <c r="J29" i="59"/>
  <c r="Q7" i="54"/>
  <c r="I7" i="53"/>
  <c r="E21" i="61"/>
  <c r="F21" i="61"/>
  <c r="J21" i="61"/>
  <c r="E53" i="61"/>
  <c r="F53" i="61"/>
  <c r="J53" i="61"/>
  <c r="P53" i="61"/>
  <c r="E30" i="61"/>
  <c r="F30" i="61"/>
  <c r="J30" i="61"/>
  <c r="P30" i="61"/>
  <c r="S30" i="61"/>
  <c r="E24" i="61"/>
  <c r="F24" i="61"/>
  <c r="J24" i="61"/>
  <c r="P24" i="61"/>
  <c r="E25" i="61"/>
  <c r="F25" i="61"/>
  <c r="J25" i="61"/>
  <c r="P25" i="61"/>
  <c r="E39" i="61"/>
  <c r="F39" i="61"/>
  <c r="J39" i="61"/>
  <c r="P39" i="61"/>
  <c r="E16" i="61"/>
  <c r="F16" i="61"/>
  <c r="J16" i="61"/>
  <c r="P16" i="61"/>
  <c r="E15" i="61"/>
  <c r="F15" i="61"/>
  <c r="J15" i="61"/>
  <c r="P15" i="61"/>
  <c r="E34" i="61"/>
  <c r="F34" i="61"/>
  <c r="J34" i="61"/>
  <c r="P34" i="61"/>
  <c r="E56" i="61"/>
  <c r="F56" i="61"/>
  <c r="J56" i="61"/>
  <c r="P56" i="61"/>
  <c r="E13" i="59"/>
  <c r="F13" i="59"/>
  <c r="J13" i="59"/>
  <c r="E31" i="59"/>
  <c r="F31" i="59"/>
  <c r="J31" i="59"/>
  <c r="E39" i="59"/>
  <c r="F39" i="59"/>
  <c r="J39" i="59"/>
  <c r="P39" i="59"/>
  <c r="S39" i="59"/>
  <c r="E48" i="59"/>
  <c r="F48" i="59"/>
  <c r="J48" i="59"/>
  <c r="E56" i="59"/>
  <c r="F56" i="59"/>
  <c r="J56" i="59"/>
  <c r="I41" i="58"/>
  <c r="J41" i="58"/>
  <c r="P41" i="58"/>
  <c r="J45" i="58"/>
  <c r="P45" i="58"/>
  <c r="I45" i="58"/>
  <c r="J43" i="58"/>
  <c r="P43" i="58"/>
  <c r="I43" i="58"/>
  <c r="J16" i="57"/>
  <c r="I16" i="57"/>
  <c r="J27" i="57"/>
  <c r="I27" i="57"/>
  <c r="I42" i="57"/>
  <c r="J42" i="57"/>
  <c r="J12" i="56"/>
  <c r="P12" i="56"/>
  <c r="I12" i="56"/>
  <c r="J25" i="56"/>
  <c r="P25" i="56"/>
  <c r="S25" i="56"/>
  <c r="I25" i="56"/>
  <c r="J29" i="54"/>
  <c r="P29" i="54"/>
  <c r="I29" i="54"/>
  <c r="H8" i="55"/>
  <c r="I8" i="54"/>
  <c r="J38" i="54"/>
  <c r="P38" i="54"/>
  <c r="I38" i="54"/>
  <c r="E36" i="52"/>
  <c r="F36" i="52"/>
  <c r="J36" i="52"/>
  <c r="E8" i="52"/>
  <c r="F8" i="52"/>
  <c r="J8" i="52"/>
  <c r="E48" i="52"/>
  <c r="F48" i="52"/>
  <c r="J48" i="52"/>
  <c r="G20" i="52"/>
  <c r="I20" i="52"/>
  <c r="E20" i="52"/>
  <c r="F20" i="52"/>
  <c r="J20" i="52"/>
  <c r="E19" i="52"/>
  <c r="F19" i="52"/>
  <c r="J19" i="52"/>
  <c r="E34" i="52"/>
  <c r="F34" i="52"/>
  <c r="J34" i="52"/>
  <c r="E49" i="1"/>
  <c r="F49" i="1"/>
  <c r="J49" i="1"/>
  <c r="E6" i="1"/>
  <c r="F6" i="1"/>
  <c r="J6" i="1"/>
  <c r="E50" i="1"/>
  <c r="F50" i="1"/>
  <c r="J50" i="1"/>
  <c r="E24" i="1"/>
  <c r="F24" i="1"/>
  <c r="J24" i="1"/>
  <c r="E14" i="1"/>
  <c r="F14" i="1"/>
  <c r="J14" i="1"/>
  <c r="E41" i="1"/>
  <c r="F41" i="1"/>
  <c r="J41" i="1"/>
  <c r="E17" i="1"/>
  <c r="F17" i="1"/>
  <c r="J17" i="1"/>
  <c r="I13" i="57"/>
  <c r="E12" i="59"/>
  <c r="F12" i="59"/>
  <c r="J12" i="59"/>
  <c r="G12" i="59"/>
  <c r="I12" i="59"/>
  <c r="I55" i="54"/>
  <c r="E45" i="52"/>
  <c r="F45" i="52"/>
  <c r="J45" i="52"/>
  <c r="G45" i="52"/>
  <c r="I45" i="52"/>
  <c r="E9" i="1"/>
  <c r="F9" i="1"/>
  <c r="J9" i="1"/>
  <c r="G9" i="1"/>
  <c r="I9" i="1"/>
  <c r="E32" i="1"/>
  <c r="F32" i="1"/>
  <c r="J32" i="1"/>
  <c r="G32" i="1"/>
  <c r="I32" i="1"/>
  <c r="E52" i="52"/>
  <c r="F52" i="52"/>
  <c r="J52" i="52"/>
  <c r="G52" i="52"/>
  <c r="I52" i="52"/>
  <c r="E10" i="52"/>
  <c r="F10" i="52"/>
  <c r="J10" i="52"/>
  <c r="G10" i="52"/>
  <c r="I10" i="52"/>
  <c r="E29" i="1"/>
  <c r="F29" i="1"/>
  <c r="J29" i="1"/>
  <c r="G29" i="1"/>
  <c r="I29" i="1"/>
  <c r="E35" i="52"/>
  <c r="F35" i="52"/>
  <c r="J35" i="52"/>
  <c r="G35" i="52"/>
  <c r="I35" i="52"/>
  <c r="E38" i="52"/>
  <c r="F38" i="52"/>
  <c r="J38" i="52"/>
  <c r="G38" i="52"/>
  <c r="I38" i="52"/>
  <c r="E48" i="1"/>
  <c r="F48" i="1"/>
  <c r="J48" i="1"/>
  <c r="G48" i="1"/>
  <c r="I48" i="1"/>
  <c r="E35" i="1"/>
  <c r="F35" i="1"/>
  <c r="J35" i="1"/>
  <c r="G35" i="1"/>
  <c r="I35" i="1"/>
  <c r="E12" i="1"/>
  <c r="F12" i="1"/>
  <c r="J12" i="1"/>
  <c r="G12" i="1"/>
  <c r="I12" i="1"/>
  <c r="E51" i="1"/>
  <c r="F51" i="1"/>
  <c r="J51" i="1"/>
  <c r="G51" i="1"/>
  <c r="I51" i="1"/>
  <c r="E36" i="1"/>
  <c r="F36" i="1"/>
  <c r="J36" i="1"/>
  <c r="G36" i="1"/>
  <c r="I36" i="1"/>
  <c r="E49" i="59"/>
  <c r="F49" i="59"/>
  <c r="J49" i="59"/>
  <c r="G49" i="59"/>
  <c r="I49" i="59"/>
  <c r="E34" i="59"/>
  <c r="F34" i="59"/>
  <c r="J34" i="59"/>
  <c r="G34" i="59"/>
  <c r="I34" i="59"/>
  <c r="E45" i="59"/>
  <c r="F45" i="59"/>
  <c r="J45" i="59"/>
  <c r="G45" i="59"/>
  <c r="I45" i="59"/>
  <c r="E52" i="59"/>
  <c r="F52" i="59"/>
  <c r="J52" i="59"/>
  <c r="G52" i="59"/>
  <c r="I52" i="59"/>
  <c r="E18" i="59"/>
  <c r="F18" i="59"/>
  <c r="J18" i="59"/>
  <c r="G18" i="59"/>
  <c r="I18" i="59"/>
  <c r="E5" i="52"/>
  <c r="F5" i="52"/>
  <c r="J5" i="52"/>
  <c r="G5" i="52"/>
  <c r="I5" i="52"/>
  <c r="E50" i="59"/>
  <c r="F50" i="59"/>
  <c r="J50" i="59"/>
  <c r="G50" i="59"/>
  <c r="I50" i="59"/>
  <c r="E36" i="61"/>
  <c r="F36" i="61"/>
  <c r="J36" i="61"/>
  <c r="P36" i="61"/>
  <c r="G36" i="61"/>
  <c r="I36" i="61"/>
  <c r="E40" i="61"/>
  <c r="F40" i="61"/>
  <c r="J40" i="61"/>
  <c r="P40" i="61"/>
  <c r="G40" i="61"/>
  <c r="I40" i="61"/>
  <c r="E54" i="61"/>
  <c r="F54" i="61"/>
  <c r="J54" i="61"/>
  <c r="P54" i="61"/>
  <c r="S54" i="61"/>
  <c r="G54" i="61"/>
  <c r="I54" i="61"/>
  <c r="E37" i="61"/>
  <c r="F37" i="61"/>
  <c r="J37" i="61"/>
  <c r="P37" i="61"/>
  <c r="E35" i="61"/>
  <c r="F35" i="61"/>
  <c r="J35" i="61"/>
  <c r="P35" i="61"/>
  <c r="E46" i="61"/>
  <c r="F46" i="61"/>
  <c r="J46" i="61"/>
  <c r="P46" i="61"/>
  <c r="G46" i="61"/>
  <c r="I46" i="61"/>
  <c r="E17" i="61"/>
  <c r="F17" i="61"/>
  <c r="J17" i="61"/>
  <c r="P17" i="61"/>
  <c r="G17" i="61"/>
  <c r="I17" i="61"/>
  <c r="E48" i="61"/>
  <c r="F48" i="61"/>
  <c r="J48" i="61"/>
  <c r="P48" i="61"/>
  <c r="G48" i="61"/>
  <c r="I48" i="61"/>
  <c r="E50" i="61"/>
  <c r="F50" i="61"/>
  <c r="J50" i="61"/>
  <c r="P50" i="61"/>
  <c r="G50" i="61"/>
  <c r="I50" i="61"/>
  <c r="E51" i="61"/>
  <c r="F51" i="61"/>
  <c r="J51" i="61"/>
  <c r="P51" i="61"/>
  <c r="G51" i="61"/>
  <c r="I51" i="61"/>
  <c r="E16" i="59"/>
  <c r="F16" i="59"/>
  <c r="J16" i="59"/>
  <c r="G16" i="59"/>
  <c r="I16" i="59"/>
  <c r="E19" i="59"/>
  <c r="F19" i="59"/>
  <c r="J19" i="59"/>
  <c r="G19" i="59"/>
  <c r="I19" i="59"/>
  <c r="E36" i="59"/>
  <c r="F36" i="59"/>
  <c r="J36" i="59"/>
  <c r="G36" i="59"/>
  <c r="I36" i="59"/>
  <c r="E42" i="59"/>
  <c r="F42" i="59"/>
  <c r="J42" i="59"/>
  <c r="P42" i="59"/>
  <c r="E20" i="59"/>
  <c r="F20" i="59"/>
  <c r="J20" i="59"/>
  <c r="G20" i="59"/>
  <c r="I20" i="59"/>
  <c r="I36" i="58"/>
  <c r="J36" i="58"/>
  <c r="P36" i="58"/>
  <c r="J48" i="58"/>
  <c r="I48" i="58"/>
  <c r="H10" i="57"/>
  <c r="I10" i="56"/>
  <c r="J12" i="54"/>
  <c r="P12" i="54"/>
  <c r="I12" i="54"/>
  <c r="J51" i="54"/>
  <c r="P51" i="54"/>
  <c r="I51" i="54"/>
  <c r="J41" i="54"/>
  <c r="P41" i="54"/>
  <c r="I41" i="54"/>
  <c r="E40" i="52"/>
  <c r="F40" i="52"/>
  <c r="J40" i="52"/>
  <c r="G40" i="52"/>
  <c r="I40" i="52"/>
  <c r="E50" i="52"/>
  <c r="F50" i="52"/>
  <c r="J50" i="52"/>
  <c r="G50" i="52"/>
  <c r="I50" i="52"/>
  <c r="E51" i="52"/>
  <c r="F51" i="52"/>
  <c r="J51" i="52"/>
  <c r="G51" i="52"/>
  <c r="I51" i="52"/>
  <c r="E27" i="52"/>
  <c r="F27" i="52"/>
  <c r="J27" i="52"/>
  <c r="E42" i="52"/>
  <c r="F42" i="52"/>
  <c r="J42" i="52"/>
  <c r="G42" i="52"/>
  <c r="I42" i="52"/>
  <c r="E14" i="52"/>
  <c r="F14" i="52"/>
  <c r="J14" i="52"/>
  <c r="G14" i="52"/>
  <c r="I14" i="52"/>
  <c r="E19" i="1"/>
  <c r="F19" i="1"/>
  <c r="J19" i="1"/>
  <c r="G19" i="1"/>
  <c r="I19" i="1"/>
  <c r="E55" i="1"/>
  <c r="F55" i="1"/>
  <c r="J55" i="1"/>
  <c r="E8" i="1"/>
  <c r="F8" i="1"/>
  <c r="J8" i="1"/>
  <c r="G8" i="1"/>
  <c r="I8" i="1"/>
  <c r="E25" i="1"/>
  <c r="F25" i="1"/>
  <c r="J25" i="1"/>
  <c r="G25" i="1"/>
  <c r="I25" i="1"/>
  <c r="E43" i="1"/>
  <c r="F43" i="1"/>
  <c r="J43" i="1"/>
  <c r="G43" i="1"/>
  <c r="I43" i="1"/>
  <c r="E54" i="1"/>
  <c r="F54" i="1"/>
  <c r="J54" i="1"/>
  <c r="G54" i="1"/>
  <c r="I54" i="1"/>
  <c r="G37" i="59"/>
  <c r="I37" i="59"/>
  <c r="I54" i="56"/>
  <c r="I25" i="54"/>
  <c r="I50" i="55"/>
  <c r="E29" i="52"/>
  <c r="F29" i="52"/>
  <c r="J29" i="52"/>
  <c r="G29" i="52"/>
  <c r="I29" i="52"/>
  <c r="E42" i="1"/>
  <c r="F42" i="1"/>
  <c r="J42" i="1"/>
  <c r="G42" i="1"/>
  <c r="I42" i="1"/>
  <c r="E30" i="1"/>
  <c r="F30" i="1"/>
  <c r="J30" i="1"/>
  <c r="G30" i="1"/>
  <c r="I30" i="1"/>
  <c r="E25" i="52"/>
  <c r="F25" i="52"/>
  <c r="J25" i="52"/>
  <c r="G25" i="52"/>
  <c r="I25" i="52"/>
  <c r="E41" i="52"/>
  <c r="F41" i="52"/>
  <c r="J41" i="52"/>
  <c r="G41" i="52"/>
  <c r="I41" i="52"/>
  <c r="E37" i="1"/>
  <c r="F37" i="1"/>
  <c r="J37" i="1"/>
  <c r="G37" i="1"/>
  <c r="I37" i="1"/>
  <c r="E21" i="1"/>
  <c r="F21" i="1"/>
  <c r="J21" i="1"/>
  <c r="G21" i="1"/>
  <c r="I21" i="1"/>
  <c r="E54" i="52"/>
  <c r="F54" i="52"/>
  <c r="J54" i="52"/>
  <c r="G54" i="52"/>
  <c r="I54" i="52"/>
  <c r="E17" i="52"/>
  <c r="F17" i="52"/>
  <c r="J17" i="52"/>
  <c r="G17" i="52"/>
  <c r="I17" i="52"/>
  <c r="E46" i="1"/>
  <c r="F46" i="1"/>
  <c r="J46" i="1"/>
  <c r="G46" i="1"/>
  <c r="I46" i="1"/>
  <c r="E7" i="52"/>
  <c r="F7" i="52"/>
  <c r="J7" i="52"/>
  <c r="G7" i="52"/>
  <c r="I7" i="52"/>
  <c r="E45" i="1"/>
  <c r="F45" i="1"/>
  <c r="J45" i="1"/>
  <c r="G45" i="1"/>
  <c r="I45" i="1"/>
  <c r="E27" i="59"/>
  <c r="F27" i="59"/>
  <c r="J27" i="59"/>
  <c r="P27" i="59"/>
  <c r="S27" i="59"/>
  <c r="G27" i="59"/>
  <c r="I27" i="59"/>
  <c r="E23" i="59"/>
  <c r="F23" i="59"/>
  <c r="J23" i="59"/>
  <c r="E38" i="59"/>
  <c r="F38" i="59"/>
  <c r="J38" i="59"/>
  <c r="G38" i="59"/>
  <c r="I38" i="59"/>
  <c r="E30" i="59"/>
  <c r="F30" i="59"/>
  <c r="J30" i="59"/>
  <c r="G30" i="59"/>
  <c r="I30" i="59"/>
  <c r="E21" i="59"/>
  <c r="F21" i="59"/>
  <c r="J21" i="59"/>
  <c r="G21" i="59"/>
  <c r="I21" i="59"/>
  <c r="E45" i="61"/>
  <c r="F45" i="61"/>
  <c r="J45" i="61"/>
  <c r="P45" i="61"/>
  <c r="G45" i="61"/>
  <c r="I45" i="61"/>
  <c r="E23" i="61"/>
  <c r="F23" i="61"/>
  <c r="J23" i="61"/>
  <c r="P23" i="61"/>
  <c r="G23" i="61"/>
  <c r="I23" i="61"/>
  <c r="E33" i="61"/>
  <c r="F33" i="61"/>
  <c r="J33" i="61"/>
  <c r="P33" i="61"/>
  <c r="G33" i="61"/>
  <c r="I33" i="61"/>
  <c r="E28" i="61"/>
  <c r="F28" i="61"/>
  <c r="J28" i="61"/>
  <c r="P28" i="61"/>
  <c r="G28" i="61"/>
  <c r="I28" i="61"/>
  <c r="E44" i="61"/>
  <c r="F44" i="61"/>
  <c r="J44" i="61"/>
  <c r="P44" i="61"/>
  <c r="G44" i="61"/>
  <c r="I44" i="61"/>
  <c r="E38" i="61"/>
  <c r="F38" i="61"/>
  <c r="J38" i="61"/>
  <c r="P38" i="61"/>
  <c r="S38" i="61"/>
  <c r="G38" i="61"/>
  <c r="I38" i="61"/>
  <c r="E19" i="61"/>
  <c r="F19" i="61"/>
  <c r="J19" i="61"/>
  <c r="P19" i="61"/>
  <c r="G19" i="61"/>
  <c r="I19" i="61"/>
  <c r="E41" i="61"/>
  <c r="F41" i="61"/>
  <c r="J41" i="61"/>
  <c r="P41" i="61"/>
  <c r="E32" i="61"/>
  <c r="F32" i="61"/>
  <c r="J32" i="61"/>
  <c r="P32" i="61"/>
  <c r="S32" i="61"/>
  <c r="G32" i="61"/>
  <c r="I32" i="61"/>
  <c r="E31" i="61"/>
  <c r="F31" i="61"/>
  <c r="J31" i="61"/>
  <c r="P31" i="61"/>
  <c r="G31" i="61"/>
  <c r="I31" i="61"/>
  <c r="E29" i="61"/>
  <c r="F29" i="61"/>
  <c r="J29" i="61"/>
  <c r="P29" i="61"/>
  <c r="G29" i="61"/>
  <c r="I29" i="61"/>
  <c r="E33" i="59"/>
  <c r="F33" i="59"/>
  <c r="J33" i="59"/>
  <c r="G33" i="59"/>
  <c r="I33" i="59"/>
  <c r="E43" i="59"/>
  <c r="F43" i="59"/>
  <c r="J43" i="59"/>
  <c r="G43" i="59"/>
  <c r="I43" i="59"/>
  <c r="E15" i="59"/>
  <c r="F15" i="59"/>
  <c r="J15" i="59"/>
  <c r="G15" i="59"/>
  <c r="I15" i="59"/>
  <c r="E22" i="59"/>
  <c r="F22" i="59"/>
  <c r="J22" i="59"/>
  <c r="P22" i="59"/>
  <c r="G22" i="59"/>
  <c r="I22" i="59"/>
  <c r="I33" i="58"/>
  <c r="J33" i="58"/>
  <c r="P33" i="58"/>
  <c r="J51" i="58"/>
  <c r="P51" i="58"/>
  <c r="I51" i="58"/>
  <c r="J35" i="58"/>
  <c r="P35" i="58"/>
  <c r="I35" i="58"/>
  <c r="J45" i="56"/>
  <c r="P45" i="56"/>
  <c r="I45" i="56"/>
  <c r="J26" i="54"/>
  <c r="P26" i="54"/>
  <c r="I26" i="54"/>
  <c r="E6" i="52"/>
  <c r="F6" i="52"/>
  <c r="J6" i="52"/>
  <c r="G6" i="52"/>
  <c r="E24" i="52"/>
  <c r="F24" i="52"/>
  <c r="J24" i="52"/>
  <c r="E47" i="52"/>
  <c r="F47" i="52"/>
  <c r="J47" i="52"/>
  <c r="P47" i="52"/>
  <c r="E53" i="52"/>
  <c r="F53" i="52"/>
  <c r="J53" i="52"/>
  <c r="G53" i="52"/>
  <c r="I53" i="52"/>
  <c r="E13" i="52"/>
  <c r="F13" i="52"/>
  <c r="J13" i="52"/>
  <c r="E49" i="52"/>
  <c r="F49" i="52"/>
  <c r="J49" i="52"/>
  <c r="G49" i="52"/>
  <c r="I49" i="52"/>
  <c r="E15" i="52"/>
  <c r="F15" i="52"/>
  <c r="J15" i="52"/>
  <c r="G15" i="52"/>
  <c r="I15" i="52"/>
  <c r="E5" i="1"/>
  <c r="F5" i="1"/>
  <c r="J5" i="1"/>
  <c r="G5" i="1"/>
  <c r="E20" i="1"/>
  <c r="F20" i="1"/>
  <c r="J20" i="1"/>
  <c r="G20" i="1"/>
  <c r="I20" i="1"/>
  <c r="E53" i="1"/>
  <c r="F53" i="1"/>
  <c r="J53" i="1"/>
  <c r="G53" i="1"/>
  <c r="I53" i="1"/>
  <c r="E56" i="1"/>
  <c r="F56" i="1"/>
  <c r="J56" i="1"/>
  <c r="G56" i="1"/>
  <c r="I56" i="1"/>
  <c r="E11" i="1"/>
  <c r="F11" i="1"/>
  <c r="J11" i="1"/>
  <c r="G11" i="1"/>
  <c r="I11" i="1"/>
  <c r="E52" i="1"/>
  <c r="F52" i="1"/>
  <c r="J52" i="1"/>
  <c r="G52" i="1"/>
  <c r="I52" i="1"/>
  <c r="E47" i="1"/>
  <c r="F47" i="1"/>
  <c r="J47" i="1"/>
  <c r="G47" i="1"/>
  <c r="I47" i="1"/>
  <c r="J46" i="57"/>
  <c r="I54" i="58"/>
  <c r="I26" i="56"/>
  <c r="I9" i="56"/>
  <c r="G13" i="52"/>
  <c r="I13" i="52"/>
  <c r="G47" i="52"/>
  <c r="I47" i="52"/>
  <c r="G23" i="59"/>
  <c r="I23" i="59"/>
  <c r="G55" i="1"/>
  <c r="I55" i="1"/>
  <c r="G27" i="52"/>
  <c r="I27" i="52"/>
  <c r="G35" i="61"/>
  <c r="I35" i="61"/>
  <c r="G41" i="1"/>
  <c r="I41" i="1"/>
  <c r="G24" i="1"/>
  <c r="I24" i="1"/>
  <c r="G6" i="1"/>
  <c r="I6" i="1"/>
  <c r="G34" i="52"/>
  <c r="I34" i="52"/>
  <c r="G8" i="52"/>
  <c r="I8" i="52"/>
  <c r="G48" i="59"/>
  <c r="I48" i="59"/>
  <c r="G31" i="59"/>
  <c r="I31" i="59"/>
  <c r="G56" i="61"/>
  <c r="I56" i="61"/>
  <c r="G15" i="61"/>
  <c r="I15" i="61"/>
  <c r="G39" i="61"/>
  <c r="I39" i="61"/>
  <c r="G24" i="61"/>
  <c r="I24" i="61"/>
  <c r="G53" i="61"/>
  <c r="I53" i="61"/>
  <c r="G46" i="59"/>
  <c r="I46" i="59"/>
  <c r="G17" i="59"/>
  <c r="I17" i="59"/>
  <c r="G55" i="59"/>
  <c r="I55" i="59"/>
  <c r="G27" i="1"/>
  <c r="I27" i="1"/>
  <c r="G28" i="1"/>
  <c r="I28" i="1"/>
  <c r="G9" i="52"/>
  <c r="I9" i="52"/>
  <c r="G33" i="1"/>
  <c r="I33" i="1"/>
  <c r="G55" i="52"/>
  <c r="I55" i="52"/>
  <c r="G30" i="52"/>
  <c r="I30" i="52"/>
  <c r="G13" i="1"/>
  <c r="I13" i="1"/>
  <c r="G22" i="1"/>
  <c r="I22" i="1"/>
  <c r="G15" i="1"/>
  <c r="I15" i="1"/>
  <c r="G43" i="52"/>
  <c r="I43" i="52"/>
  <c r="G23" i="52"/>
  <c r="I23" i="52"/>
  <c r="G24" i="59"/>
  <c r="I24" i="59"/>
  <c r="G25" i="59"/>
  <c r="I25" i="59"/>
  <c r="G52" i="61"/>
  <c r="I52" i="61"/>
  <c r="G27" i="61"/>
  <c r="I27" i="61"/>
  <c r="G43" i="61"/>
  <c r="I43" i="61"/>
  <c r="G26" i="61"/>
  <c r="I26" i="61"/>
  <c r="G51" i="59"/>
  <c r="I51" i="59"/>
  <c r="G35" i="59"/>
  <c r="I35" i="59"/>
  <c r="G14" i="59"/>
  <c r="I14" i="59"/>
  <c r="G32" i="52"/>
  <c r="I32" i="52"/>
  <c r="G18" i="1"/>
  <c r="I18" i="1"/>
  <c r="G12" i="52"/>
  <c r="I12" i="52"/>
  <c r="G16" i="1"/>
  <c r="I16" i="1"/>
  <c r="G37" i="52"/>
  <c r="I37" i="52"/>
  <c r="Q5" i="52"/>
  <c r="S5" i="52"/>
  <c r="I5" i="1"/>
  <c r="Q12" i="59"/>
  <c r="S12" i="59"/>
  <c r="I12" i="58"/>
  <c r="G24" i="52"/>
  <c r="I24" i="52"/>
  <c r="G41" i="61"/>
  <c r="I41" i="61"/>
  <c r="I10" i="57"/>
  <c r="J10" i="57"/>
  <c r="G42" i="59"/>
  <c r="I42" i="59"/>
  <c r="G37" i="61"/>
  <c r="I37" i="61"/>
  <c r="G17" i="1"/>
  <c r="I17" i="1"/>
  <c r="G14" i="1"/>
  <c r="I14" i="1"/>
  <c r="G50" i="1"/>
  <c r="I50" i="1"/>
  <c r="G49" i="1"/>
  <c r="I49" i="1"/>
  <c r="G19" i="52"/>
  <c r="I19" i="52"/>
  <c r="G48" i="52"/>
  <c r="I48" i="52"/>
  <c r="G36" i="52"/>
  <c r="I36" i="52"/>
  <c r="G56" i="59"/>
  <c r="I56" i="59"/>
  <c r="G39" i="59"/>
  <c r="I39" i="59"/>
  <c r="G13" i="59"/>
  <c r="G34" i="61"/>
  <c r="I34" i="61"/>
  <c r="G16" i="61"/>
  <c r="I16" i="61"/>
  <c r="G25" i="61"/>
  <c r="I25" i="61"/>
  <c r="G30" i="61"/>
  <c r="I30" i="61"/>
  <c r="G21" i="61"/>
  <c r="I21" i="61"/>
  <c r="G29" i="59"/>
  <c r="I29" i="59"/>
  <c r="G28" i="59"/>
  <c r="I28" i="59"/>
  <c r="G41" i="59"/>
  <c r="I41" i="59"/>
  <c r="G53" i="59"/>
  <c r="I53" i="59"/>
  <c r="G39" i="52"/>
  <c r="I39" i="52"/>
  <c r="G38" i="1"/>
  <c r="I38" i="1"/>
  <c r="G26" i="52"/>
  <c r="I26" i="52"/>
  <c r="G28" i="52"/>
  <c r="I28" i="52"/>
  <c r="G26" i="1"/>
  <c r="I26" i="1"/>
  <c r="G56" i="52"/>
  <c r="I56" i="52"/>
  <c r="G7" i="1"/>
  <c r="I7" i="1"/>
  <c r="G31" i="1"/>
  <c r="I31" i="1"/>
  <c r="G34" i="1"/>
  <c r="I34" i="1"/>
  <c r="G44" i="52"/>
  <c r="I44" i="52"/>
  <c r="G18" i="52"/>
  <c r="I18" i="52"/>
  <c r="G21" i="52"/>
  <c r="I21" i="52"/>
  <c r="G44" i="59"/>
  <c r="I44" i="59"/>
  <c r="G40" i="59"/>
  <c r="I40" i="59"/>
  <c r="G49" i="61"/>
  <c r="I49" i="61"/>
  <c r="G20" i="61"/>
  <c r="I20" i="61"/>
  <c r="G42" i="61"/>
  <c r="I42" i="61"/>
  <c r="G22" i="61"/>
  <c r="I22" i="61"/>
  <c r="G55" i="61"/>
  <c r="I55" i="61"/>
  <c r="G47" i="61"/>
  <c r="I47" i="61"/>
  <c r="G54" i="59"/>
  <c r="I54" i="59"/>
  <c r="G47" i="59"/>
  <c r="I47" i="59"/>
  <c r="G39" i="1"/>
  <c r="I39" i="1"/>
  <c r="G46" i="52"/>
  <c r="I46" i="52"/>
  <c r="G44" i="1"/>
  <c r="I44" i="1"/>
  <c r="G23" i="1"/>
  <c r="I23" i="1"/>
  <c r="G33" i="52"/>
  <c r="I33" i="52"/>
  <c r="G40" i="1"/>
  <c r="I40" i="1"/>
  <c r="Q6" i="53"/>
  <c r="I6" i="52"/>
  <c r="J8" i="55"/>
  <c r="I8" i="55"/>
  <c r="I13" i="59"/>
  <c r="Q13" i="60"/>
  <c r="P48" i="58"/>
  <c r="N21" i="61"/>
  <c r="P21" i="61"/>
  <c r="P25" i="54"/>
  <c r="N25" i="55"/>
  <c r="S25" i="55"/>
  <c r="N18" i="56"/>
  <c r="P28" i="56"/>
  <c r="O51" i="60"/>
  <c r="O51" i="59"/>
  <c r="O24" i="59"/>
  <c r="O24" i="60"/>
  <c r="O29" i="59"/>
  <c r="O29" i="60"/>
  <c r="O37" i="59"/>
  <c r="O37" i="60"/>
  <c r="N42" i="60"/>
  <c r="S42" i="60"/>
  <c r="N42" i="59"/>
  <c r="S42" i="59"/>
  <c r="O18" i="59"/>
  <c r="O18" i="60"/>
  <c r="S55" i="57"/>
  <c r="N40" i="55"/>
  <c r="N40" i="56"/>
  <c r="P40" i="55"/>
  <c r="L54" i="52"/>
  <c r="L7" i="52"/>
  <c r="L46" i="52"/>
  <c r="L10" i="52"/>
  <c r="L25" i="52"/>
  <c r="L34" i="52"/>
  <c r="L45" i="52"/>
  <c r="L29" i="52"/>
  <c r="L6" i="52"/>
  <c r="L11" i="52"/>
  <c r="L51" i="52"/>
  <c r="L33" i="52"/>
  <c r="L43" i="52"/>
  <c r="L24" i="52"/>
  <c r="L9" i="52"/>
  <c r="L14" i="52"/>
  <c r="L56" i="52"/>
  <c r="L53" i="52"/>
  <c r="L38" i="52"/>
  <c r="L55" i="52"/>
  <c r="L36" i="52"/>
  <c r="L50" i="52"/>
  <c r="L32" i="52"/>
  <c r="L41" i="52"/>
  <c r="L52" i="52"/>
  <c r="L13" i="52"/>
  <c r="L27" i="52"/>
  <c r="L22" i="52"/>
  <c r="L17" i="52"/>
  <c r="L42" i="52"/>
  <c r="L8" i="52"/>
  <c r="L39" i="52"/>
  <c r="L21" i="52"/>
  <c r="L12" i="52"/>
  <c r="L28" i="52"/>
  <c r="L18" i="52"/>
  <c r="L19" i="52"/>
  <c r="L23" i="52"/>
  <c r="L15" i="52"/>
  <c r="L31" i="52"/>
  <c r="L40" i="52"/>
  <c r="L16" i="52"/>
  <c r="L48" i="52"/>
  <c r="L30" i="52"/>
  <c r="L37" i="52"/>
  <c r="L20" i="52"/>
  <c r="L44" i="52"/>
  <c r="L35" i="52"/>
  <c r="L49" i="52"/>
  <c r="S61" i="52"/>
  <c r="S58" i="52"/>
  <c r="S69" i="52"/>
  <c r="S57" i="52"/>
  <c r="S59" i="52"/>
  <c r="L13" i="53"/>
  <c r="L12" i="53"/>
  <c r="L23" i="53"/>
  <c r="L28" i="53"/>
  <c r="L55" i="53"/>
  <c r="L40" i="53"/>
  <c r="L39" i="53"/>
  <c r="L14" i="53"/>
  <c r="L41" i="53"/>
  <c r="L53" i="53"/>
  <c r="L43" i="53"/>
  <c r="L8" i="53"/>
  <c r="L32" i="53"/>
  <c r="L36" i="53"/>
  <c r="L22" i="53"/>
  <c r="L10" i="53"/>
  <c r="L52" i="53"/>
  <c r="L20" i="53"/>
  <c r="L15" i="53"/>
  <c r="L33" i="53"/>
  <c r="L17" i="53"/>
  <c r="L26" i="53"/>
  <c r="L37" i="53"/>
  <c r="L54" i="53"/>
  <c r="L49" i="53"/>
  <c r="L48" i="53"/>
  <c r="L50" i="53"/>
  <c r="L18" i="53"/>
  <c r="L38" i="53"/>
  <c r="L27" i="53"/>
  <c r="L25" i="53"/>
  <c r="L44" i="53"/>
  <c r="L42" i="53"/>
  <c r="L34" i="53"/>
  <c r="L51" i="53"/>
  <c r="L46" i="53"/>
  <c r="L21" i="53"/>
  <c r="L24" i="53"/>
  <c r="L7" i="53"/>
  <c r="L9" i="53"/>
  <c r="L16" i="53"/>
  <c r="L45" i="53"/>
  <c r="L31" i="53"/>
  <c r="L19" i="53"/>
  <c r="L56" i="53"/>
  <c r="L30" i="53"/>
  <c r="L35" i="53"/>
  <c r="L23" i="57"/>
  <c r="L40" i="57"/>
  <c r="L35" i="57"/>
  <c r="L15" i="57"/>
  <c r="L31" i="57"/>
  <c r="L25" i="57"/>
  <c r="L17" i="57"/>
  <c r="L26" i="57"/>
  <c r="L37" i="57"/>
  <c r="L27" i="57"/>
  <c r="L47" i="57"/>
  <c r="L43" i="57"/>
  <c r="L46" i="57"/>
  <c r="N46" i="58"/>
  <c r="S46" i="58"/>
  <c r="L29" i="57"/>
  <c r="L16" i="57"/>
  <c r="L41" i="57"/>
  <c r="L11" i="57"/>
  <c r="L54" i="57"/>
  <c r="L51" i="57"/>
  <c r="L39" i="57"/>
  <c r="L13" i="57"/>
  <c r="L34" i="57"/>
  <c r="L12" i="57"/>
  <c r="L38" i="57"/>
  <c r="L49" i="57"/>
  <c r="L21" i="57"/>
  <c r="L36" i="57"/>
  <c r="L44" i="57"/>
  <c r="L42" i="57"/>
  <c r="L14" i="57"/>
  <c r="L28" i="57"/>
  <c r="L48" i="57"/>
  <c r="L52" i="57"/>
  <c r="L32" i="57"/>
  <c r="L19" i="57"/>
  <c r="L30" i="57"/>
  <c r="L45" i="57"/>
  <c r="L22" i="57"/>
  <c r="P15" i="58"/>
  <c r="P13" i="58"/>
  <c r="P21" i="58"/>
  <c r="P25" i="58"/>
  <c r="P22" i="58"/>
  <c r="P27" i="58"/>
  <c r="P40" i="58"/>
  <c r="P50" i="58"/>
  <c r="P30" i="58"/>
  <c r="P18" i="58"/>
  <c r="P31" i="58"/>
  <c r="P42" i="58"/>
  <c r="P19" i="58"/>
  <c r="P54" i="58"/>
  <c r="P56" i="58"/>
  <c r="P52" i="58"/>
  <c r="P47" i="58"/>
  <c r="L33" i="59"/>
  <c r="L20" i="59"/>
  <c r="L25" i="59"/>
  <c r="L38" i="59"/>
  <c r="L51" i="59"/>
  <c r="L36" i="59"/>
  <c r="N36" i="60"/>
  <c r="S36" i="60"/>
  <c r="L45" i="59"/>
  <c r="L53" i="59"/>
  <c r="L49" i="59"/>
  <c r="L52" i="59"/>
  <c r="L28" i="59"/>
  <c r="L15" i="59"/>
  <c r="L40" i="59"/>
  <c r="L31" i="59"/>
  <c r="L44" i="59"/>
  <c r="L29" i="59"/>
  <c r="L50" i="59"/>
  <c r="L43" i="59"/>
  <c r="L35" i="59"/>
  <c r="L13" i="59"/>
  <c r="L55" i="59"/>
  <c r="L32" i="59"/>
  <c r="L37" i="59"/>
  <c r="L23" i="59"/>
  <c r="N23" i="60"/>
  <c r="S23" i="60"/>
  <c r="L48" i="59"/>
  <c r="L56" i="59"/>
  <c r="L18" i="59"/>
  <c r="L34" i="59"/>
  <c r="L16" i="59"/>
  <c r="L54" i="59"/>
  <c r="L19" i="59"/>
  <c r="L24" i="59"/>
  <c r="L26" i="59"/>
  <c r="L47" i="59"/>
  <c r="L17" i="59"/>
  <c r="L41" i="59"/>
  <c r="L14" i="59"/>
  <c r="S46" i="60"/>
  <c r="P37" i="59"/>
  <c r="O15" i="59"/>
  <c r="O15" i="60"/>
  <c r="O50" i="59"/>
  <c r="O50" i="60"/>
  <c r="S50" i="60" s="1"/>
  <c r="L30" i="59"/>
  <c r="L53" i="57"/>
  <c r="L11" i="53"/>
  <c r="N50" i="61"/>
  <c r="P50" i="60"/>
  <c r="N50" i="60"/>
  <c r="N26" i="61"/>
  <c r="P26" i="60"/>
  <c r="P31" i="60"/>
  <c r="N31" i="61"/>
  <c r="N51" i="60"/>
  <c r="S51" i="60"/>
  <c r="N47" i="58"/>
  <c r="N33" i="58"/>
  <c r="L50" i="57"/>
  <c r="L56" i="57"/>
  <c r="N56" i="58"/>
  <c r="S56" i="58"/>
  <c r="N56" i="56"/>
  <c r="P56" i="56"/>
  <c r="N51" i="56"/>
  <c r="P51" i="56"/>
  <c r="N16" i="55"/>
  <c r="P16" i="55"/>
  <c r="N16" i="56"/>
  <c r="N39" i="55"/>
  <c r="S39" i="55"/>
  <c r="P39" i="54"/>
  <c r="N9" i="54"/>
  <c r="S9" i="54"/>
  <c r="P20" i="55"/>
  <c r="N20" i="55"/>
  <c r="L18" i="57"/>
  <c r="N18" i="58"/>
  <c r="S18" i="58"/>
  <c r="S34" i="56"/>
  <c r="P43" i="55"/>
  <c r="L29" i="53"/>
  <c r="N55" i="58"/>
  <c r="L33" i="57"/>
  <c r="N53" i="54"/>
  <c r="N53" i="55"/>
  <c r="L21" i="59"/>
  <c r="L47" i="53"/>
  <c r="O58" i="59"/>
  <c r="S58" i="59"/>
  <c r="S22" i="56"/>
  <c r="O28" i="60"/>
  <c r="O28" i="59"/>
  <c r="O27" i="60"/>
  <c r="S27" i="60"/>
  <c r="N20" i="60"/>
  <c r="S20" i="60"/>
  <c r="N34" i="60"/>
  <c r="N37" i="58"/>
  <c r="S37" i="58"/>
  <c r="N37" i="55"/>
  <c r="P37" i="55"/>
  <c r="N34" i="54"/>
  <c r="S34" i="54"/>
  <c r="N31" i="54"/>
  <c r="S31" i="54"/>
  <c r="N48" i="54"/>
  <c r="S48" i="54"/>
  <c r="N38" i="54"/>
  <c r="S38" i="54"/>
  <c r="N42" i="54"/>
  <c r="S42" i="54"/>
  <c r="N44" i="54"/>
  <c r="S44" i="54"/>
  <c r="N22" i="61"/>
  <c r="S22" i="61"/>
  <c r="N48" i="60"/>
  <c r="S48" i="60"/>
  <c r="N14" i="58"/>
  <c r="S14" i="58"/>
  <c r="N27" i="58"/>
  <c r="N19" i="58"/>
  <c r="S19" i="58"/>
  <c r="N24" i="54"/>
  <c r="S24" i="54"/>
  <c r="N10" i="54"/>
  <c r="S10" i="54"/>
  <c r="N52" i="54"/>
  <c r="S52" i="54"/>
  <c r="N23" i="54"/>
  <c r="S23" i="54"/>
  <c r="N12" i="54"/>
  <c r="S12" i="54"/>
  <c r="N41" i="54"/>
  <c r="S41" i="54"/>
  <c r="N16" i="54"/>
  <c r="S16" i="54"/>
  <c r="N34" i="58"/>
  <c r="N20" i="56"/>
  <c r="N49" i="56"/>
  <c r="N48" i="55"/>
  <c r="N54" i="54"/>
  <c r="S54" i="54"/>
  <c r="N17" i="54"/>
  <c r="S17" i="54"/>
  <c r="N22" i="54"/>
  <c r="S22" i="54"/>
  <c r="N16" i="58"/>
  <c r="S16" i="58"/>
  <c r="O20" i="58"/>
  <c r="S20" i="58" s="1"/>
  <c r="O20" i="57"/>
  <c r="S20" i="57" s="1"/>
  <c r="O13" i="52"/>
  <c r="S13" i="52" s="1"/>
  <c r="O13" i="53"/>
  <c r="N55" i="54"/>
  <c r="S55" i="54"/>
  <c r="N36" i="54"/>
  <c r="S36" i="54"/>
  <c r="N56" i="54"/>
  <c r="S56" i="54"/>
  <c r="N21" i="54"/>
  <c r="S21" i="54"/>
  <c r="N40" i="60"/>
  <c r="S40" i="60"/>
  <c r="O18" i="55"/>
  <c r="S18" i="55" s="1"/>
  <c r="O18" i="56"/>
  <c r="N33" i="54"/>
  <c r="S33" i="54"/>
  <c r="N51" i="54"/>
  <c r="S51" i="54"/>
  <c r="N26" i="54"/>
  <c r="S26" i="54"/>
  <c r="O59" i="58"/>
  <c r="S59" i="58"/>
  <c r="O22" i="55"/>
  <c r="S22" i="55"/>
  <c r="O27" i="58"/>
  <c r="M54" i="55"/>
  <c r="M12" i="55"/>
  <c r="O13" i="58"/>
  <c r="S13" i="58" s="1"/>
  <c r="M21" i="60"/>
  <c r="M47" i="60"/>
  <c r="M31" i="61"/>
  <c r="O31" i="61"/>
  <c r="S31" i="61" s="1"/>
  <c r="M39" i="61"/>
  <c r="O39" i="61"/>
  <c r="S39" i="61"/>
  <c r="M29" i="61"/>
  <c r="O29" i="61" s="1"/>
  <c r="S29" i="61" s="1"/>
  <c r="M49" i="61"/>
  <c r="O49" i="61"/>
  <c r="S49" i="61" s="1"/>
  <c r="M17" i="61"/>
  <c r="O17" i="61"/>
  <c r="S17" i="61"/>
  <c r="M43" i="61"/>
  <c r="O43" i="61"/>
  <c r="S43" i="61"/>
  <c r="M45" i="61"/>
  <c r="O45" i="61" s="1"/>
  <c r="S45" i="61" s="1"/>
  <c r="M15" i="61"/>
  <c r="O15" i="61"/>
  <c r="S15" i="61" s="1"/>
  <c r="M23" i="61"/>
  <c r="O23" i="61"/>
  <c r="S23" i="61"/>
  <c r="M50" i="61"/>
  <c r="O50" i="61"/>
  <c r="M56" i="61"/>
  <c r="O56" i="61"/>
  <c r="S56" i="61" s="1"/>
  <c r="M19" i="61"/>
  <c r="O19" i="61"/>
  <c r="S19" i="61"/>
  <c r="M57" i="61"/>
  <c r="O57" i="61"/>
  <c r="S57" i="61"/>
  <c r="M60" i="61"/>
  <c r="O60" i="61" s="1"/>
  <c r="S60" i="61" s="1"/>
  <c r="M67" i="61"/>
  <c r="O67" i="61"/>
  <c r="S67" i="61" s="1"/>
  <c r="M61" i="61"/>
  <c r="O61" i="61"/>
  <c r="S61" i="61"/>
  <c r="M28" i="61"/>
  <c r="O28" i="61"/>
  <c r="S28" i="61"/>
  <c r="M69" i="61"/>
  <c r="O69" i="61" s="1"/>
  <c r="S69" i="61" s="1"/>
  <c r="M52" i="61"/>
  <c r="O52" i="61"/>
  <c r="S52" i="61" s="1"/>
  <c r="M37" i="61"/>
  <c r="O37" i="61"/>
  <c r="S37" i="61"/>
  <c r="M46" i="61"/>
  <c r="O46" i="61"/>
  <c r="S46" i="61"/>
  <c r="M20" i="61"/>
  <c r="O20" i="61" s="1"/>
  <c r="S20" i="61" s="1"/>
  <c r="M62" i="61"/>
  <c r="O62" i="61"/>
  <c r="S62" i="61" s="1"/>
  <c r="M25" i="61"/>
  <c r="O25" i="61"/>
  <c r="S25" i="61"/>
  <c r="M34" i="61"/>
  <c r="O34" i="61"/>
  <c r="S34" i="61"/>
  <c r="M27" i="61"/>
  <c r="O27" i="61" s="1"/>
  <c r="S27" i="61" s="1"/>
  <c r="M58" i="61"/>
  <c r="O58" i="61"/>
  <c r="S58" i="61" s="1"/>
  <c r="M26" i="61"/>
  <c r="O26" i="61"/>
  <c r="M55" i="61"/>
  <c r="O55" i="61" s="1"/>
  <c r="S55" i="61" s="1"/>
  <c r="M36" i="61"/>
  <c r="O36" i="61"/>
  <c r="S36" i="61" s="1"/>
  <c r="M40" i="61"/>
  <c r="O40" i="61"/>
  <c r="S40" i="61"/>
  <c r="M66" i="61"/>
  <c r="O66" i="61"/>
  <c r="S66" i="61"/>
  <c r="M44" i="61"/>
  <c r="O44" i="61" s="1"/>
  <c r="S44" i="61" s="1"/>
  <c r="M18" i="61"/>
  <c r="O18" i="61"/>
  <c r="S18" i="61" s="1"/>
  <c r="M35" i="61"/>
  <c r="O35" i="61"/>
  <c r="S35" i="61"/>
  <c r="M53" i="61"/>
  <c r="O53" i="61"/>
  <c r="S53" i="61"/>
  <c r="M42" i="61"/>
  <c r="O42" i="61" s="1"/>
  <c r="S42" i="61" s="1"/>
  <c r="M47" i="61"/>
  <c r="M68" i="61"/>
  <c r="O68" i="61" s="1"/>
  <c r="S68" i="61" s="1"/>
  <c r="M64" i="61"/>
  <c r="O64" i="61"/>
  <c r="S64" i="61" s="1"/>
  <c r="M16" i="61"/>
  <c r="O16" i="61"/>
  <c r="S16" i="61"/>
  <c r="M51" i="61"/>
  <c r="O51" i="61"/>
  <c r="S51" i="61"/>
  <c r="O29" i="55"/>
  <c r="S29" i="55" s="1"/>
  <c r="O64" i="57"/>
  <c r="S64" i="57"/>
  <c r="O64" i="58"/>
  <c r="S64" i="58" s="1"/>
  <c r="O66" i="57"/>
  <c r="S66" i="57"/>
  <c r="O66" i="58"/>
  <c r="S66" i="58" s="1"/>
  <c r="O34" i="58"/>
  <c r="O34" i="57"/>
  <c r="M61" i="55"/>
  <c r="M37" i="55"/>
  <c r="O37" i="56"/>
  <c r="S37" i="56"/>
  <c r="M47" i="55"/>
  <c r="O47" i="56" s="1"/>
  <c r="S47" i="56" s="1"/>
  <c r="M33" i="55"/>
  <c r="M60" i="55"/>
  <c r="M31" i="55"/>
  <c r="O31" i="56"/>
  <c r="S31" i="56"/>
  <c r="M28" i="55"/>
  <c r="O28" i="56" s="1"/>
  <c r="S28" i="56" s="1"/>
  <c r="M67" i="55"/>
  <c r="O67" i="55" s="1"/>
  <c r="S67" i="55" s="1"/>
  <c r="M13" i="55"/>
  <c r="M49" i="55"/>
  <c r="O49" i="56"/>
  <c r="M43" i="55"/>
  <c r="M8" i="55"/>
  <c r="M65" i="55"/>
  <c r="M20" i="55"/>
  <c r="M58" i="55"/>
  <c r="M11" i="55"/>
  <c r="M9" i="55"/>
  <c r="O9" i="55"/>
  <c r="S9" i="55" s="1"/>
  <c r="M44" i="55"/>
  <c r="M66" i="55"/>
  <c r="O66" i="56"/>
  <c r="S66" i="56" s="1"/>
  <c r="M29" i="55"/>
  <c r="O29" i="56"/>
  <c r="S29" i="56"/>
  <c r="M38" i="55"/>
  <c r="M36" i="55"/>
  <c r="M19" i="55"/>
  <c r="M59" i="55"/>
  <c r="O59" i="55" s="1"/>
  <c r="M55" i="55"/>
  <c r="O55" i="56"/>
  <c r="S55" i="56"/>
  <c r="M52" i="55"/>
  <c r="M45" i="55"/>
  <c r="M16" i="55"/>
  <c r="O16" i="55" s="1"/>
  <c r="O16" i="56"/>
  <c r="M53" i="55"/>
  <c r="O53" i="56" s="1"/>
  <c r="S53" i="56" s="1"/>
  <c r="M56" i="55"/>
  <c r="M15" i="55"/>
  <c r="M63" i="55"/>
  <c r="O63" i="55" s="1"/>
  <c r="M46" i="55"/>
  <c r="O46" i="56" s="1"/>
  <c r="S46" i="56" s="1"/>
  <c r="M35" i="55"/>
  <c r="O35" i="56"/>
  <c r="S35" i="56"/>
  <c r="M27" i="55"/>
  <c r="O27" i="56" s="1"/>
  <c r="S27" i="56" s="1"/>
  <c r="M30" i="55"/>
  <c r="O30" i="56" s="1"/>
  <c r="M21" i="55"/>
  <c r="O21" i="56" s="1"/>
  <c r="S21" i="56" s="1"/>
  <c r="M23" i="55"/>
  <c r="O23" i="56"/>
  <c r="S23" i="56" s="1"/>
  <c r="M42" i="55"/>
  <c r="M69" i="55"/>
  <c r="O69" i="55" s="1"/>
  <c r="M40" i="55"/>
  <c r="M26" i="55"/>
  <c r="O26" i="56"/>
  <c r="S26" i="56"/>
  <c r="M14" i="55"/>
  <c r="M51" i="55"/>
  <c r="M64" i="55"/>
  <c r="M24" i="55"/>
  <c r="M50" i="55"/>
  <c r="O50" i="56" s="1"/>
  <c r="L24" i="57"/>
  <c r="N33" i="60"/>
  <c r="S33" i="60"/>
  <c r="O35" i="55"/>
  <c r="S35" i="55" s="1"/>
  <c r="O49" i="58"/>
  <c r="S49" i="58" s="1"/>
  <c r="O12" i="57"/>
  <c r="O12" i="58"/>
  <c r="O48" i="55"/>
  <c r="O48" i="56"/>
  <c r="S48" i="56" s="1"/>
  <c r="N13" i="54"/>
  <c r="S13" i="54"/>
  <c r="O41" i="58"/>
  <c r="O46" i="55"/>
  <c r="S46" i="55" s="1"/>
  <c r="O53" i="55"/>
  <c r="P24" i="57"/>
  <c r="N24" i="57"/>
  <c r="S24" i="57"/>
  <c r="O51" i="56"/>
  <c r="S51" i="56" s="1"/>
  <c r="O51" i="55"/>
  <c r="S51" i="55" s="1"/>
  <c r="S69" i="55"/>
  <c r="O69" i="56"/>
  <c r="S69" i="56" s="1"/>
  <c r="S30" i="56"/>
  <c r="O30" i="55"/>
  <c r="S30" i="55" s="1"/>
  <c r="S63" i="55"/>
  <c r="O63" i="56"/>
  <c r="S63" i="56" s="1"/>
  <c r="S59" i="55"/>
  <c r="O59" i="56"/>
  <c r="S59" i="56" s="1"/>
  <c r="O11" i="56"/>
  <c r="S11" i="56"/>
  <c r="O11" i="55"/>
  <c r="S11" i="55" s="1"/>
  <c r="O67" i="56"/>
  <c r="S67" i="56" s="1"/>
  <c r="O33" i="56"/>
  <c r="S33" i="56"/>
  <c r="O33" i="55"/>
  <c r="S33" i="55" s="1"/>
  <c r="O31" i="55"/>
  <c r="S31" i="55"/>
  <c r="O26" i="55"/>
  <c r="S26" i="55" s="1"/>
  <c r="O37" i="55"/>
  <c r="O28" i="55"/>
  <c r="S28" i="55" s="1"/>
  <c r="S27" i="58"/>
  <c r="S37" i="55"/>
  <c r="S53" i="55"/>
  <c r="N50" i="57"/>
  <c r="P50" i="57"/>
  <c r="S26" i="61"/>
  <c r="P53" i="57"/>
  <c r="N53" i="57"/>
  <c r="S53" i="57"/>
  <c r="N53" i="58"/>
  <c r="S53" i="58"/>
  <c r="N17" i="59"/>
  <c r="N17" i="60"/>
  <c r="S17" i="60"/>
  <c r="P17" i="59"/>
  <c r="N19" i="59"/>
  <c r="P19" i="59"/>
  <c r="N19" i="60"/>
  <c r="S19" i="60"/>
  <c r="P18" i="59"/>
  <c r="N18" i="59"/>
  <c r="N37" i="60"/>
  <c r="S37" i="60"/>
  <c r="N37" i="59"/>
  <c r="S37" i="59"/>
  <c r="N35" i="60"/>
  <c r="S35" i="60"/>
  <c r="N35" i="59"/>
  <c r="P35" i="59"/>
  <c r="P44" i="59"/>
  <c r="N44" i="60"/>
  <c r="S44" i="60"/>
  <c r="N44" i="59"/>
  <c r="N28" i="59"/>
  <c r="P28" i="59"/>
  <c r="N45" i="60"/>
  <c r="N45" i="59"/>
  <c r="P45" i="59"/>
  <c r="N25" i="60"/>
  <c r="N25" i="59"/>
  <c r="S25" i="59"/>
  <c r="P25" i="59"/>
  <c r="N50" i="58"/>
  <c r="S50" i="58"/>
  <c r="N30" i="57"/>
  <c r="P30" i="57"/>
  <c r="N30" i="58"/>
  <c r="S30" i="58"/>
  <c r="N48" i="57"/>
  <c r="P48" i="57"/>
  <c r="N44" i="57"/>
  <c r="S44" i="57"/>
  <c r="P44" i="57"/>
  <c r="N44" i="58"/>
  <c r="S44" i="58"/>
  <c r="N38" i="57"/>
  <c r="P38" i="57"/>
  <c r="N38" i="58"/>
  <c r="S38" i="58"/>
  <c r="N39" i="57"/>
  <c r="N39" i="58"/>
  <c r="S39" i="58"/>
  <c r="P39" i="57"/>
  <c r="N41" i="58"/>
  <c r="S41" i="58"/>
  <c r="N41" i="57"/>
  <c r="P41" i="57"/>
  <c r="N43" i="57"/>
  <c r="S43" i="57"/>
  <c r="N43" i="58"/>
  <c r="S43" i="58"/>
  <c r="P43" i="57"/>
  <c r="N26" i="57"/>
  <c r="S26" i="57"/>
  <c r="N26" i="58"/>
  <c r="S26" i="58"/>
  <c r="P26" i="57"/>
  <c r="N15" i="57"/>
  <c r="P15" i="57"/>
  <c r="P35" i="53"/>
  <c r="N35" i="53"/>
  <c r="N35" i="54"/>
  <c r="S35" i="54"/>
  <c r="P31" i="53"/>
  <c r="N31" i="53"/>
  <c r="S31" i="53"/>
  <c r="P7" i="53"/>
  <c r="N7" i="53"/>
  <c r="S7" i="53"/>
  <c r="L7" i="54"/>
  <c r="N7" i="54"/>
  <c r="S7" i="54"/>
  <c r="P51" i="53"/>
  <c r="N51" i="53"/>
  <c r="N25" i="53"/>
  <c r="P25" i="53"/>
  <c r="P50" i="53"/>
  <c r="N50" i="54"/>
  <c r="S50" i="54"/>
  <c r="N50" i="53"/>
  <c r="N37" i="54"/>
  <c r="S37" i="54"/>
  <c r="N37" i="53"/>
  <c r="S37" i="53"/>
  <c r="P37" i="53"/>
  <c r="P15" i="53"/>
  <c r="N15" i="54"/>
  <c r="S15" i="54"/>
  <c r="N15" i="53"/>
  <c r="S15" i="53"/>
  <c r="P22" i="53"/>
  <c r="N22" i="53"/>
  <c r="S22" i="53"/>
  <c r="N43" i="53"/>
  <c r="P43" i="53"/>
  <c r="N43" i="54"/>
  <c r="S43" i="54"/>
  <c r="N39" i="53"/>
  <c r="N39" i="54"/>
  <c r="S39" i="54"/>
  <c r="P39" i="53"/>
  <c r="P23" i="53"/>
  <c r="N23" i="53"/>
  <c r="S23" i="53"/>
  <c r="N20" i="52"/>
  <c r="P20" i="52"/>
  <c r="N16" i="52"/>
  <c r="S16" i="52"/>
  <c r="P16" i="52"/>
  <c r="N23" i="52"/>
  <c r="P23" i="52"/>
  <c r="N12" i="52"/>
  <c r="S12" i="52"/>
  <c r="P12" i="52"/>
  <c r="N42" i="52"/>
  <c r="P42" i="52"/>
  <c r="N13" i="52"/>
  <c r="P13" i="52"/>
  <c r="N50" i="52"/>
  <c r="P50" i="52"/>
  <c r="N53" i="52"/>
  <c r="S53" i="52"/>
  <c r="P53" i="52"/>
  <c r="N24" i="52"/>
  <c r="P24" i="52"/>
  <c r="N11" i="52"/>
  <c r="S11" i="52"/>
  <c r="P11" i="52"/>
  <c r="N34" i="52"/>
  <c r="P34" i="52"/>
  <c r="N7" i="52"/>
  <c r="P7" i="52"/>
  <c r="S18" i="56"/>
  <c r="O50" i="55"/>
  <c r="S50" i="55" s="1"/>
  <c r="S50" i="56"/>
  <c r="O42" i="55"/>
  <c r="S42" i="55" s="1"/>
  <c r="O42" i="56"/>
  <c r="S42" i="56" s="1"/>
  <c r="O15" i="56"/>
  <c r="S15" i="56" s="1"/>
  <c r="O15" i="55"/>
  <c r="S15" i="55" s="1"/>
  <c r="O45" i="56"/>
  <c r="S45" i="56" s="1"/>
  <c r="O45" i="55"/>
  <c r="S45" i="55" s="1"/>
  <c r="O19" i="55"/>
  <c r="S19" i="55" s="1"/>
  <c r="O19" i="56"/>
  <c r="S19" i="56" s="1"/>
  <c r="O58" i="56"/>
  <c r="S58" i="56" s="1"/>
  <c r="O58" i="55"/>
  <c r="S58" i="55" s="1"/>
  <c r="O43" i="55"/>
  <c r="S43" i="55" s="1"/>
  <c r="O43" i="56"/>
  <c r="S43" i="56" s="1"/>
  <c r="O23" i="55"/>
  <c r="S23" i="55" s="1"/>
  <c r="O47" i="61"/>
  <c r="S47" i="61" s="1"/>
  <c r="O47" i="60"/>
  <c r="S47" i="60" s="1"/>
  <c r="S34" i="58"/>
  <c r="N24" i="58"/>
  <c r="S24" i="58"/>
  <c r="N29" i="54"/>
  <c r="P29" i="53"/>
  <c r="N29" i="53"/>
  <c r="S29" i="53"/>
  <c r="P18" i="57"/>
  <c r="N18" i="57"/>
  <c r="S18" i="57"/>
  <c r="S16" i="55"/>
  <c r="N30" i="59"/>
  <c r="N30" i="60"/>
  <c r="S30" i="60"/>
  <c r="P30" i="59"/>
  <c r="N47" i="60"/>
  <c r="N47" i="59"/>
  <c r="P47" i="59"/>
  <c r="N54" i="60"/>
  <c r="S54" i="60"/>
  <c r="P54" i="59"/>
  <c r="N54" i="59"/>
  <c r="P56" i="59"/>
  <c r="N56" i="60"/>
  <c r="S56" i="60"/>
  <c r="N56" i="59"/>
  <c r="S56" i="59"/>
  <c r="N32" i="59"/>
  <c r="N32" i="60"/>
  <c r="S32" i="60"/>
  <c r="N43" i="59"/>
  <c r="S43" i="59"/>
  <c r="N43" i="60"/>
  <c r="S43" i="60"/>
  <c r="P43" i="59"/>
  <c r="N31" i="59"/>
  <c r="P31" i="59"/>
  <c r="N52" i="60"/>
  <c r="S52" i="60"/>
  <c r="N52" i="59"/>
  <c r="P52" i="59"/>
  <c r="N36" i="59"/>
  <c r="P36" i="59"/>
  <c r="N20" i="59"/>
  <c r="P20" i="59"/>
  <c r="N19" i="57"/>
  <c r="P19" i="57"/>
  <c r="P28" i="57"/>
  <c r="N28" i="58"/>
  <c r="S28" i="58"/>
  <c r="N28" i="57"/>
  <c r="S28" i="57"/>
  <c r="N36" i="57"/>
  <c r="S36" i="57"/>
  <c r="P36" i="57"/>
  <c r="N36" i="58"/>
  <c r="S36" i="58"/>
  <c r="N12" i="57"/>
  <c r="S12" i="57"/>
  <c r="N12" i="58"/>
  <c r="S12" i="58"/>
  <c r="P12" i="57"/>
  <c r="N51" i="57"/>
  <c r="N51" i="58"/>
  <c r="S51" i="58"/>
  <c r="P51" i="57"/>
  <c r="N16" i="57"/>
  <c r="P16" i="57"/>
  <c r="N47" i="57"/>
  <c r="P47" i="57"/>
  <c r="N17" i="57"/>
  <c r="N17" i="58"/>
  <c r="S17" i="58"/>
  <c r="P17" i="57"/>
  <c r="N35" i="57"/>
  <c r="S35" i="57"/>
  <c r="N35" i="58"/>
  <c r="S35" i="58"/>
  <c r="P35" i="57"/>
  <c r="N30" i="53"/>
  <c r="P30" i="53"/>
  <c r="N30" i="54"/>
  <c r="S30" i="54"/>
  <c r="N45" i="53"/>
  <c r="P45" i="53"/>
  <c r="N45" i="54"/>
  <c r="S45" i="54"/>
  <c r="P24" i="53"/>
  <c r="N24" i="53"/>
  <c r="S24" i="53"/>
  <c r="P34" i="53"/>
  <c r="N34" i="53"/>
  <c r="S34" i="53"/>
  <c r="N27" i="53"/>
  <c r="N27" i="54"/>
  <c r="S27" i="54"/>
  <c r="P27" i="53"/>
  <c r="P48" i="53"/>
  <c r="N48" i="53"/>
  <c r="P26" i="53"/>
  <c r="N26" i="53"/>
  <c r="S26" i="53"/>
  <c r="N20" i="53"/>
  <c r="S20" i="53"/>
  <c r="N20" i="54"/>
  <c r="S20" i="54"/>
  <c r="P20" i="53"/>
  <c r="N36" i="53"/>
  <c r="P36" i="53"/>
  <c r="P53" i="53"/>
  <c r="N53" i="53"/>
  <c r="S53" i="53"/>
  <c r="N40" i="53"/>
  <c r="P40" i="53"/>
  <c r="N40" i="54"/>
  <c r="S40" i="54"/>
  <c r="P12" i="53"/>
  <c r="N12" i="53"/>
  <c r="S12" i="53"/>
  <c r="N49" i="52"/>
  <c r="P49" i="52"/>
  <c r="N37" i="52"/>
  <c r="S37" i="52"/>
  <c r="P37" i="52"/>
  <c r="P40" i="52"/>
  <c r="N40" i="52"/>
  <c r="S40" i="52"/>
  <c r="N19" i="52"/>
  <c r="S19" i="52"/>
  <c r="P19" i="52"/>
  <c r="N21" i="52"/>
  <c r="P21" i="52"/>
  <c r="N17" i="52"/>
  <c r="S17" i="52"/>
  <c r="P17" i="52"/>
  <c r="N52" i="52"/>
  <c r="P52" i="52"/>
  <c r="N36" i="52"/>
  <c r="S36" i="52"/>
  <c r="P36" i="52"/>
  <c r="N56" i="52"/>
  <c r="P56" i="52"/>
  <c r="N43" i="52"/>
  <c r="S43" i="52"/>
  <c r="P43" i="52"/>
  <c r="N6" i="52"/>
  <c r="L6" i="53"/>
  <c r="N6" i="53"/>
  <c r="S6" i="53"/>
  <c r="P6" i="52"/>
  <c r="N25" i="52"/>
  <c r="P25" i="52"/>
  <c r="N54" i="52"/>
  <c r="S54" i="52"/>
  <c r="P54" i="52"/>
  <c r="O24" i="56"/>
  <c r="S24" i="56" s="1"/>
  <c r="O24" i="55"/>
  <c r="S24" i="55" s="1"/>
  <c r="O56" i="55"/>
  <c r="S56" i="55" s="1"/>
  <c r="O56" i="56"/>
  <c r="O52" i="56"/>
  <c r="S52" i="56"/>
  <c r="O52" i="55"/>
  <c r="S52" i="55"/>
  <c r="O36" i="56"/>
  <c r="S36" i="56"/>
  <c r="O36" i="55"/>
  <c r="S36" i="55"/>
  <c r="O44" i="55"/>
  <c r="S44" i="55"/>
  <c r="O44" i="56"/>
  <c r="S44" i="56"/>
  <c r="O20" i="56"/>
  <c r="S20" i="56"/>
  <c r="O20" i="55"/>
  <c r="S20" i="55"/>
  <c r="O49" i="55"/>
  <c r="S49" i="55"/>
  <c r="O21" i="61"/>
  <c r="O21" i="60"/>
  <c r="O12" i="55"/>
  <c r="S12" i="55"/>
  <c r="O12" i="56"/>
  <c r="S12" i="56"/>
  <c r="O66" i="55"/>
  <c r="S66" i="55"/>
  <c r="S48" i="55"/>
  <c r="P47" i="53"/>
  <c r="N47" i="54"/>
  <c r="S47" i="54"/>
  <c r="N47" i="53"/>
  <c r="S47" i="53"/>
  <c r="N33" i="57"/>
  <c r="S33" i="57"/>
  <c r="P33" i="57"/>
  <c r="S56" i="56"/>
  <c r="N31" i="60"/>
  <c r="S31" i="60"/>
  <c r="N14" i="59"/>
  <c r="N14" i="60"/>
  <c r="S14" i="60"/>
  <c r="P14" i="59"/>
  <c r="N26" i="60"/>
  <c r="S26" i="60"/>
  <c r="N26" i="59"/>
  <c r="P26" i="59"/>
  <c r="N16" i="59"/>
  <c r="S16" i="59"/>
  <c r="N16" i="60"/>
  <c r="S16" i="60"/>
  <c r="P16" i="59"/>
  <c r="N48" i="59"/>
  <c r="S48" i="59"/>
  <c r="P48" i="59"/>
  <c r="P55" i="59"/>
  <c r="N55" i="60"/>
  <c r="S55" i="60"/>
  <c r="N55" i="59"/>
  <c r="S55" i="59"/>
  <c r="N50" i="59"/>
  <c r="S50" i="59"/>
  <c r="P50" i="59"/>
  <c r="P40" i="59"/>
  <c r="N40" i="59"/>
  <c r="S40" i="59"/>
  <c r="N49" i="60"/>
  <c r="S49" i="60"/>
  <c r="P49" i="59"/>
  <c r="N49" i="59"/>
  <c r="S49" i="59"/>
  <c r="N51" i="59"/>
  <c r="S51" i="59"/>
  <c r="P51" i="59"/>
  <c r="N33" i="59"/>
  <c r="P33" i="59"/>
  <c r="N22" i="57"/>
  <c r="S22" i="57"/>
  <c r="P22" i="57"/>
  <c r="N22" i="58"/>
  <c r="N32" i="58"/>
  <c r="S32" i="58"/>
  <c r="P32" i="57"/>
  <c r="N32" i="57"/>
  <c r="N14" i="57"/>
  <c r="P14" i="57"/>
  <c r="N21" i="57"/>
  <c r="S21" i="57"/>
  <c r="N21" i="58"/>
  <c r="S21" i="58"/>
  <c r="P21" i="57"/>
  <c r="N34" i="57"/>
  <c r="P34" i="57"/>
  <c r="P54" i="57"/>
  <c r="N54" i="57"/>
  <c r="N54" i="58"/>
  <c r="N29" i="57"/>
  <c r="S29" i="57"/>
  <c r="N29" i="58"/>
  <c r="S29" i="58"/>
  <c r="P29" i="57"/>
  <c r="N27" i="57"/>
  <c r="P27" i="57"/>
  <c r="N25" i="57"/>
  <c r="S25" i="57"/>
  <c r="P25" i="57"/>
  <c r="N25" i="58"/>
  <c r="S25" i="58"/>
  <c r="P40" i="57"/>
  <c r="N40" i="58"/>
  <c r="S40" i="58"/>
  <c r="N40" i="57"/>
  <c r="N56" i="53"/>
  <c r="P56" i="53"/>
  <c r="N16" i="53"/>
  <c r="S16" i="53"/>
  <c r="P16" i="53"/>
  <c r="P21" i="53"/>
  <c r="N21" i="53"/>
  <c r="S21" i="53"/>
  <c r="P42" i="53"/>
  <c r="N42" i="53"/>
  <c r="P38" i="53"/>
  <c r="N38" i="53"/>
  <c r="S38" i="53"/>
  <c r="N49" i="53"/>
  <c r="S49" i="53"/>
  <c r="P49" i="53"/>
  <c r="N49" i="54"/>
  <c r="S49" i="54"/>
  <c r="P17" i="53"/>
  <c r="N17" i="53"/>
  <c r="N52" i="53"/>
  <c r="P52" i="53"/>
  <c r="P32" i="53"/>
  <c r="N32" i="54"/>
  <c r="S32" i="54"/>
  <c r="N32" i="53"/>
  <c r="P41" i="53"/>
  <c r="N41" i="53"/>
  <c r="S41" i="53"/>
  <c r="P55" i="53"/>
  <c r="N55" i="53"/>
  <c r="N13" i="53"/>
  <c r="P13" i="53"/>
  <c r="N35" i="52"/>
  <c r="P35" i="52"/>
  <c r="N30" i="52"/>
  <c r="S30" i="52"/>
  <c r="P30" i="52"/>
  <c r="N31" i="52"/>
  <c r="P31" i="52"/>
  <c r="N18" i="52"/>
  <c r="S18" i="52"/>
  <c r="P18" i="52"/>
  <c r="P39" i="52"/>
  <c r="N39" i="52"/>
  <c r="N22" i="52"/>
  <c r="S22" i="52"/>
  <c r="P22" i="52"/>
  <c r="N41" i="52"/>
  <c r="P41" i="52"/>
  <c r="N55" i="52"/>
  <c r="S55" i="52"/>
  <c r="P55" i="52"/>
  <c r="N14" i="52"/>
  <c r="P14" i="52"/>
  <c r="N33" i="52"/>
  <c r="S33" i="52"/>
  <c r="P33" i="52"/>
  <c r="N29" i="52"/>
  <c r="P29" i="52"/>
  <c r="P10" i="52"/>
  <c r="N10" i="52"/>
  <c r="O55" i="55"/>
  <c r="S55" i="55"/>
  <c r="N25" i="54"/>
  <c r="S25" i="54"/>
  <c r="N28" i="60"/>
  <c r="S28" i="60"/>
  <c r="S21" i="61"/>
  <c r="N48" i="58"/>
  <c r="S48" i="58"/>
  <c r="O64" i="55"/>
  <c r="S64" i="55"/>
  <c r="O64" i="56"/>
  <c r="S64" i="56"/>
  <c r="O38" i="56"/>
  <c r="S38" i="56" s="1"/>
  <c r="O38" i="55"/>
  <c r="S38" i="55" s="1"/>
  <c r="O65" i="55"/>
  <c r="S65" i="55" s="1"/>
  <c r="O65" i="56"/>
  <c r="S65" i="56" s="1"/>
  <c r="O60" i="56"/>
  <c r="S60" i="56" s="1"/>
  <c r="O60" i="55"/>
  <c r="S60" i="55" s="1"/>
  <c r="O61" i="55"/>
  <c r="S61" i="55" s="1"/>
  <c r="O61" i="56"/>
  <c r="S61" i="56" s="1"/>
  <c r="O54" i="56"/>
  <c r="S54" i="56" s="1"/>
  <c r="O54" i="55"/>
  <c r="S54" i="55" s="1"/>
  <c r="O21" i="55"/>
  <c r="S21" i="55" s="1"/>
  <c r="S49" i="56"/>
  <c r="O27" i="55"/>
  <c r="S27" i="55"/>
  <c r="N21" i="60"/>
  <c r="S21" i="60"/>
  <c r="N21" i="59"/>
  <c r="S21" i="59"/>
  <c r="P21" i="59"/>
  <c r="S16" i="56"/>
  <c r="N56" i="57"/>
  <c r="P56" i="57"/>
  <c r="S50" i="61"/>
  <c r="N11" i="53"/>
  <c r="P11" i="53"/>
  <c r="N11" i="54"/>
  <c r="S11" i="54"/>
  <c r="N41" i="59"/>
  <c r="S41" i="59"/>
  <c r="P41" i="59"/>
  <c r="N41" i="60"/>
  <c r="S41" i="60"/>
  <c r="N24" i="59"/>
  <c r="S24" i="59"/>
  <c r="N24" i="60"/>
  <c r="S24" i="60"/>
  <c r="P24" i="59"/>
  <c r="N34" i="59"/>
  <c r="S34" i="59"/>
  <c r="P34" i="59"/>
  <c r="N23" i="59"/>
  <c r="S23" i="59"/>
  <c r="P23" i="59"/>
  <c r="L13" i="60"/>
  <c r="N13" i="60"/>
  <c r="S13" i="60"/>
  <c r="P13" i="59"/>
  <c r="N13" i="59"/>
  <c r="N29" i="59"/>
  <c r="P29" i="59"/>
  <c r="N29" i="60"/>
  <c r="S29" i="60"/>
  <c r="N15" i="60"/>
  <c r="S15" i="60"/>
  <c r="P15" i="59"/>
  <c r="N15" i="59"/>
  <c r="S15" i="59"/>
  <c r="N53" i="59"/>
  <c r="S53" i="59"/>
  <c r="P53" i="59"/>
  <c r="N53" i="60"/>
  <c r="N38" i="60"/>
  <c r="S38" i="60"/>
  <c r="N38" i="59"/>
  <c r="S38" i="59"/>
  <c r="P38" i="59"/>
  <c r="P32" i="59"/>
  <c r="P45" i="57"/>
  <c r="N45" i="58"/>
  <c r="S45" i="58"/>
  <c r="N45" i="57"/>
  <c r="P52" i="57"/>
  <c r="N52" i="58"/>
  <c r="S52" i="58"/>
  <c r="N52" i="57"/>
  <c r="S52" i="57"/>
  <c r="N42" i="58"/>
  <c r="S42" i="58"/>
  <c r="N42" i="57"/>
  <c r="P42" i="57"/>
  <c r="N49" i="57"/>
  <c r="S49" i="57"/>
  <c r="P49" i="57"/>
  <c r="N49" i="58"/>
  <c r="N13" i="57"/>
  <c r="N13" i="58"/>
  <c r="P13" i="57"/>
  <c r="P11" i="57"/>
  <c r="N11" i="57"/>
  <c r="S11" i="57"/>
  <c r="L11" i="58"/>
  <c r="N11" i="58"/>
  <c r="S11" i="58"/>
  <c r="N46" i="57"/>
  <c r="S46" i="57"/>
  <c r="P46" i="57"/>
  <c r="N37" i="57"/>
  <c r="S37" i="57"/>
  <c r="P37" i="57"/>
  <c r="P31" i="57"/>
  <c r="N31" i="58"/>
  <c r="S31" i="58"/>
  <c r="N31" i="57"/>
  <c r="S31" i="57"/>
  <c r="P23" i="57"/>
  <c r="N23" i="57"/>
  <c r="N23" i="58"/>
  <c r="S23" i="58"/>
  <c r="N19" i="54"/>
  <c r="S19" i="54"/>
  <c r="P19" i="53"/>
  <c r="N19" i="53"/>
  <c r="N9" i="53"/>
  <c r="P9" i="53"/>
  <c r="N46" i="54"/>
  <c r="S46" i="54"/>
  <c r="N46" i="53"/>
  <c r="S46" i="53"/>
  <c r="P46" i="53"/>
  <c r="P44" i="53"/>
  <c r="N44" i="53"/>
  <c r="N18" i="54"/>
  <c r="S18" i="54"/>
  <c r="N18" i="53"/>
  <c r="P18" i="53"/>
  <c r="N54" i="53"/>
  <c r="S54" i="53"/>
  <c r="P54" i="53"/>
  <c r="P33" i="53"/>
  <c r="N33" i="53"/>
  <c r="S33" i="53"/>
  <c r="P10" i="53"/>
  <c r="N10" i="53"/>
  <c r="N8" i="54"/>
  <c r="S8" i="54"/>
  <c r="N8" i="53"/>
  <c r="P8" i="53"/>
  <c r="N14" i="54"/>
  <c r="S14" i="54"/>
  <c r="P14" i="53"/>
  <c r="N14" i="53"/>
  <c r="S14" i="53"/>
  <c r="N28" i="54"/>
  <c r="S28" i="54"/>
  <c r="P28" i="53"/>
  <c r="N28" i="53"/>
  <c r="N44" i="52"/>
  <c r="P44" i="52"/>
  <c r="P48" i="52"/>
  <c r="N48" i="52"/>
  <c r="N15" i="52"/>
  <c r="P15" i="52"/>
  <c r="N28" i="52"/>
  <c r="S28" i="52"/>
  <c r="P28" i="52"/>
  <c r="N8" i="52"/>
  <c r="P8" i="52"/>
  <c r="N27" i="52"/>
  <c r="S27" i="52"/>
  <c r="P27" i="52"/>
  <c r="N32" i="52"/>
  <c r="P32" i="52"/>
  <c r="N38" i="52"/>
  <c r="S38" i="52"/>
  <c r="P38" i="52"/>
  <c r="N9" i="52"/>
  <c r="P9" i="52"/>
  <c r="N51" i="52"/>
  <c r="S51" i="52"/>
  <c r="P51" i="52"/>
  <c r="N45" i="52"/>
  <c r="P45" i="52"/>
  <c r="P46" i="52"/>
  <c r="N46" i="52"/>
  <c r="O47" i="55"/>
  <c r="S47" i="55" s="1"/>
  <c r="N15" i="58"/>
  <c r="S15" i="58"/>
  <c r="N18" i="60"/>
  <c r="S18" i="60"/>
  <c r="S8" i="53"/>
  <c r="T2" i="53" s="1"/>
  <c r="T32" i="53" s="1"/>
  <c r="S45" i="52"/>
  <c r="S9" i="52"/>
  <c r="S32" i="52"/>
  <c r="S8" i="52"/>
  <c r="S15" i="52"/>
  <c r="S28" i="53"/>
  <c r="S18" i="53"/>
  <c r="S9" i="53"/>
  <c r="S42" i="57"/>
  <c r="S29" i="59"/>
  <c r="S11" i="53"/>
  <c r="S56" i="57"/>
  <c r="S29" i="52"/>
  <c r="S14" i="52"/>
  <c r="S41" i="52"/>
  <c r="S31" i="52"/>
  <c r="S13" i="53"/>
  <c r="S56" i="53"/>
  <c r="S27" i="57"/>
  <c r="S34" i="57"/>
  <c r="S26" i="59"/>
  <c r="S14" i="59"/>
  <c r="S40" i="53"/>
  <c r="S36" i="53"/>
  <c r="S46" i="52"/>
  <c r="S48" i="52"/>
  <c r="S10" i="53"/>
  <c r="S19" i="53"/>
  <c r="S23" i="57"/>
  <c r="S45" i="57"/>
  <c r="S13" i="59"/>
  <c r="S10" i="52"/>
  <c r="S55" i="53"/>
  <c r="S32" i="53"/>
  <c r="S44" i="53"/>
  <c r="S17" i="53"/>
  <c r="S52" i="53"/>
  <c r="S42" i="53"/>
  <c r="S40" i="57"/>
  <c r="S54" i="57"/>
  <c r="S14" i="57"/>
  <c r="S33" i="59"/>
  <c r="S25" i="52"/>
  <c r="S48" i="53"/>
  <c r="S27" i="53"/>
  <c r="S17" i="57"/>
  <c r="S16" i="57"/>
  <c r="S20" i="59"/>
  <c r="S52" i="59"/>
  <c r="S32" i="59"/>
  <c r="S54" i="59"/>
  <c r="S47" i="59"/>
  <c r="S51" i="53"/>
  <c r="S35" i="53"/>
  <c r="S45" i="59"/>
  <c r="S44" i="59"/>
  <c r="S35" i="59"/>
  <c r="S18" i="59"/>
  <c r="S19" i="59"/>
  <c r="S30" i="53"/>
  <c r="S47" i="57"/>
  <c r="S19" i="57"/>
  <c r="S36" i="59"/>
  <c r="S43" i="53"/>
  <c r="S38" i="57"/>
  <c r="T2" i="57" s="1"/>
  <c r="T69" i="57" s="1"/>
  <c r="S30" i="57"/>
  <c r="S6" i="52"/>
  <c r="S56" i="52"/>
  <c r="S52" i="52"/>
  <c r="S21" i="52"/>
  <c r="S49" i="52"/>
  <c r="S45" i="53"/>
  <c r="S51" i="57"/>
  <c r="S31" i="59"/>
  <c r="S24" i="52"/>
  <c r="S50" i="52"/>
  <c r="S42" i="52"/>
  <c r="S20" i="52"/>
  <c r="S39" i="53"/>
  <c r="S50" i="53"/>
  <c r="S25" i="53"/>
  <c r="S15" i="57"/>
  <c r="S41" i="57"/>
  <c r="S39" i="57"/>
  <c r="S48" i="57"/>
  <c r="S28" i="59"/>
  <c r="S50" i="57"/>
  <c r="T52" i="53"/>
  <c r="T40" i="53"/>
  <c r="T15" i="57" l="1"/>
  <c r="T48" i="57"/>
  <c r="T22" i="57"/>
  <c r="T62" i="57"/>
  <c r="T42" i="57"/>
  <c r="T38" i="57"/>
  <c r="T33" i="57"/>
  <c r="T21" i="57"/>
  <c r="T64" i="57"/>
  <c r="T57" i="57"/>
  <c r="T60" i="57"/>
  <c r="T33" i="53"/>
  <c r="T29" i="57"/>
  <c r="T63" i="57"/>
  <c r="T34" i="57"/>
  <c r="T56" i="57"/>
  <c r="T40" i="57"/>
  <c r="T27" i="57"/>
  <c r="T53" i="57"/>
  <c r="T35" i="57"/>
  <c r="T36" i="57"/>
  <c r="T55" i="57"/>
  <c r="T39" i="57"/>
  <c r="T41" i="57"/>
  <c r="T61" i="57"/>
  <c r="T58" i="57"/>
  <c r="T10" i="57"/>
  <c r="T20" i="57"/>
  <c r="T31" i="57"/>
  <c r="T13" i="57"/>
  <c r="T11" i="57"/>
  <c r="T46" i="57"/>
  <c r="T28" i="57"/>
  <c r="T17" i="57"/>
  <c r="T19" i="57"/>
  <c r="T30" i="57"/>
  <c r="T45" i="57"/>
  <c r="T32" i="57"/>
  <c r="T50" i="57"/>
  <c r="T16" i="57"/>
  <c r="T67" i="57"/>
  <c r="T68" i="57"/>
  <c r="T59" i="57"/>
  <c r="T66" i="57"/>
  <c r="T25" i="57"/>
  <c r="T43" i="57"/>
  <c r="T49" i="57"/>
  <c r="T12" i="57"/>
  <c r="T18" i="57"/>
  <c r="T24" i="57"/>
  <c r="T23" i="57"/>
  <c r="T51" i="57"/>
  <c r="T14" i="57"/>
  <c r="T47" i="57"/>
  <c r="T26" i="57"/>
  <c r="T54" i="57"/>
  <c r="T52" i="57"/>
  <c r="T44" i="57"/>
  <c r="T37" i="57"/>
  <c r="T65" i="57"/>
  <c r="D8" i="50"/>
  <c r="T60" i="53"/>
  <c r="T65" i="53"/>
  <c r="T59" i="53"/>
  <c r="T46" i="53"/>
  <c r="T15" i="53"/>
  <c r="T37" i="53"/>
  <c r="T31" i="53"/>
  <c r="T23" i="53"/>
  <c r="T30" i="53"/>
  <c r="T27" i="53"/>
  <c r="T11" i="53"/>
  <c r="T64" i="53"/>
  <c r="T69" i="53"/>
  <c r="T61" i="53"/>
  <c r="T16" i="53"/>
  <c r="T21" i="53"/>
  <c r="T39" i="53"/>
  <c r="T25" i="53"/>
  <c r="T35" i="53"/>
  <c r="T18" i="53"/>
  <c r="T66" i="53"/>
  <c r="T58" i="53"/>
  <c r="T41" i="53"/>
  <c r="T12" i="53"/>
  <c r="T22" i="53"/>
  <c r="T43" i="53"/>
  <c r="T42" i="53"/>
  <c r="T44" i="53"/>
  <c r="T28" i="53"/>
  <c r="T63" i="53"/>
  <c r="T14" i="53"/>
  <c r="T10" i="53"/>
  <c r="T36" i="53"/>
  <c r="T55" i="53"/>
  <c r="T57" i="53"/>
  <c r="T62" i="53"/>
  <c r="T26" i="53"/>
  <c r="T20" i="53"/>
  <c r="T45" i="53"/>
  <c r="D4" i="50"/>
  <c r="T6" i="53"/>
  <c r="T38" i="53"/>
  <c r="T24" i="53"/>
  <c r="T17" i="53"/>
  <c r="T9" i="53"/>
  <c r="T68" i="53"/>
  <c r="T34" i="53"/>
  <c r="T53" i="53"/>
  <c r="T51" i="53"/>
  <c r="T19" i="53"/>
  <c r="T13" i="53"/>
  <c r="T8" i="53"/>
  <c r="T2" i="52"/>
  <c r="T47" i="53"/>
  <c r="T29" i="53"/>
  <c r="T48" i="53"/>
  <c r="T2" i="54"/>
  <c r="T50" i="54" s="1"/>
  <c r="T54" i="53"/>
  <c r="T49" i="53"/>
  <c r="T56" i="53"/>
  <c r="T2" i="60"/>
  <c r="T21" i="60" s="1"/>
  <c r="T7" i="53"/>
  <c r="O14" i="56"/>
  <c r="S14" i="56" s="1"/>
  <c r="O14" i="55"/>
  <c r="S14" i="55" s="1"/>
  <c r="O40" i="56"/>
  <c r="S40" i="56" s="1"/>
  <c r="O40" i="55"/>
  <c r="S40" i="55" s="1"/>
  <c r="T2" i="61"/>
  <c r="T50" i="61" s="1"/>
  <c r="T67" i="53"/>
  <c r="T35" i="52"/>
  <c r="T50" i="53"/>
  <c r="T32" i="54"/>
  <c r="O13" i="56"/>
  <c r="S13" i="56" s="1"/>
  <c r="O13" i="55"/>
  <c r="S13" i="55" s="1"/>
  <c r="O22" i="58"/>
  <c r="S22" i="58" s="1"/>
  <c r="O59" i="59"/>
  <c r="S59" i="59" s="1"/>
  <c r="T31" i="61" l="1"/>
  <c r="T35" i="60"/>
  <c r="T20" i="54"/>
  <c r="T57" i="54"/>
  <c r="T10" i="52"/>
  <c r="T56" i="52"/>
  <c r="T15" i="52"/>
  <c r="T48" i="52"/>
  <c r="T14" i="52"/>
  <c r="T9" i="52"/>
  <c r="D3" i="50"/>
  <c r="T47" i="52"/>
  <c r="T67" i="52"/>
  <c r="T64" i="52"/>
  <c r="T17" i="52"/>
  <c r="T53" i="52"/>
  <c r="T18" i="52"/>
  <c r="T54" i="52"/>
  <c r="T7" i="52"/>
  <c r="T55" i="52"/>
  <c r="T20" i="52"/>
  <c r="T31" i="52"/>
  <c r="T23" i="52"/>
  <c r="T8" i="52"/>
  <c r="T41" i="52"/>
  <c r="T34" i="52"/>
  <c r="T24" i="52"/>
  <c r="T44" i="52"/>
  <c r="T5" i="52"/>
  <c r="T60" i="52"/>
  <c r="T61" i="52"/>
  <c r="T63" i="52"/>
  <c r="T58" i="52"/>
  <c r="T39" i="52"/>
  <c r="T37" i="52"/>
  <c r="T30" i="52"/>
  <c r="T51" i="52"/>
  <c r="T50" i="52"/>
  <c r="T26" i="52"/>
  <c r="T59" i="52"/>
  <c r="T22" i="52"/>
  <c r="T43" i="52"/>
  <c r="T36" i="52"/>
  <c r="T29" i="52"/>
  <c r="T42" i="52"/>
  <c r="T19" i="52"/>
  <c r="T69" i="52"/>
  <c r="T65" i="52"/>
  <c r="T40" i="52"/>
  <c r="T33" i="52"/>
  <c r="T16" i="52"/>
  <c r="T52" i="52"/>
  <c r="T62" i="52"/>
  <c r="T11" i="52"/>
  <c r="T25" i="52"/>
  <c r="T66" i="52"/>
  <c r="T68" i="52"/>
  <c r="T38" i="52"/>
  <c r="T13" i="52"/>
  <c r="T12" i="52"/>
  <c r="T21" i="52"/>
  <c r="T57" i="52"/>
  <c r="T28" i="52"/>
  <c r="T46" i="52"/>
  <c r="S70" i="53"/>
  <c r="S70" i="57"/>
  <c r="T49" i="52"/>
  <c r="T26" i="61"/>
  <c r="T63" i="61"/>
  <c r="T48" i="61"/>
  <c r="T54" i="61"/>
  <c r="T49" i="61"/>
  <c r="T19" i="61"/>
  <c r="T69" i="61"/>
  <c r="T15" i="61"/>
  <c r="T64" i="61"/>
  <c r="T27" i="61"/>
  <c r="T44" i="61"/>
  <c r="T67" i="61"/>
  <c r="T51" i="61"/>
  <c r="T68" i="61"/>
  <c r="D12" i="50"/>
  <c r="T32" i="61"/>
  <c r="T20" i="61"/>
  <c r="T53" i="61"/>
  <c r="T34" i="61"/>
  <c r="T39" i="61"/>
  <c r="T37" i="61"/>
  <c r="T17" i="61"/>
  <c r="T43" i="61"/>
  <c r="T24" i="61"/>
  <c r="T47" i="61"/>
  <c r="T59" i="61"/>
  <c r="T41" i="61"/>
  <c r="T45" i="61"/>
  <c r="T40" i="61"/>
  <c r="T25" i="61"/>
  <c r="T42" i="61"/>
  <c r="T66" i="61"/>
  <c r="T35" i="61"/>
  <c r="T29" i="61"/>
  <c r="T65" i="61"/>
  <c r="T38" i="61"/>
  <c r="T33" i="61"/>
  <c r="T28" i="61"/>
  <c r="T56" i="61"/>
  <c r="T18" i="61"/>
  <c r="T23" i="61"/>
  <c r="T58" i="61"/>
  <c r="T62" i="61"/>
  <c r="T36" i="61"/>
  <c r="T14" i="61"/>
  <c r="T57" i="61"/>
  <c r="T52" i="61"/>
  <c r="T55" i="61"/>
  <c r="T16" i="61"/>
  <c r="T46" i="61"/>
  <c r="T60" i="61"/>
  <c r="T21" i="61"/>
  <c r="T22" i="61"/>
  <c r="T61" i="61"/>
  <c r="T30" i="61"/>
  <c r="T2" i="58"/>
  <c r="T22" i="58" s="1"/>
  <c r="T60" i="60"/>
  <c r="T2" i="59"/>
  <c r="T59" i="60"/>
  <c r="T19" i="60"/>
  <c r="T32" i="60"/>
  <c r="T18" i="54"/>
  <c r="T2" i="56"/>
  <c r="T40" i="56" s="1"/>
  <c r="F4" i="50"/>
  <c r="O4" i="50"/>
  <c r="P4" i="50" s="1"/>
  <c r="O5" i="50"/>
  <c r="P5" i="50" s="1"/>
  <c r="T27" i="52"/>
  <c r="T67" i="60"/>
  <c r="T65" i="60"/>
  <c r="D11" i="50"/>
  <c r="T42" i="60"/>
  <c r="T40" i="60"/>
  <c r="T51" i="60"/>
  <c r="T55" i="60"/>
  <c r="T56" i="60"/>
  <c r="T66" i="60"/>
  <c r="T69" i="60"/>
  <c r="T50" i="60"/>
  <c r="T48" i="60"/>
  <c r="T20" i="60"/>
  <c r="T17" i="60"/>
  <c r="T61" i="60"/>
  <c r="T64" i="60"/>
  <c r="T36" i="60"/>
  <c r="T33" i="60"/>
  <c r="T28" i="60"/>
  <c r="T38" i="60"/>
  <c r="T14" i="60"/>
  <c r="T24" i="60"/>
  <c r="T25" i="60"/>
  <c r="T22" i="60"/>
  <c r="T23" i="60"/>
  <c r="T18" i="60"/>
  <c r="T16" i="60"/>
  <c r="T52" i="60"/>
  <c r="T57" i="60"/>
  <c r="T27" i="60"/>
  <c r="T43" i="60"/>
  <c r="T31" i="60"/>
  <c r="T29" i="60"/>
  <c r="T45" i="60"/>
  <c r="T30" i="60"/>
  <c r="T68" i="60"/>
  <c r="T39" i="60"/>
  <c r="T46" i="60"/>
  <c r="T53" i="60"/>
  <c r="T44" i="60"/>
  <c r="T63" i="60"/>
  <c r="T58" i="60"/>
  <c r="T34" i="60"/>
  <c r="T15" i="60"/>
  <c r="T54" i="60"/>
  <c r="T47" i="60"/>
  <c r="T41" i="60"/>
  <c r="T13" i="60"/>
  <c r="T49" i="60"/>
  <c r="T8" i="54"/>
  <c r="T11" i="54"/>
  <c r="T2" i="55"/>
  <c r="T13" i="55"/>
  <c r="T62" i="60"/>
  <c r="T27" i="54"/>
  <c r="T45" i="52"/>
  <c r="T40" i="55"/>
  <c r="T37" i="60"/>
  <c r="O8" i="50"/>
  <c r="P8" i="50" s="1"/>
  <c r="F8" i="50"/>
  <c r="T32" i="52"/>
  <c r="T45" i="54"/>
  <c r="T19" i="54"/>
  <c r="T49" i="54"/>
  <c r="T7" i="54"/>
  <c r="T63" i="54"/>
  <c r="T65" i="54"/>
  <c r="T16" i="54"/>
  <c r="T38" i="54"/>
  <c r="T17" i="54"/>
  <c r="T54" i="54"/>
  <c r="T56" i="54"/>
  <c r="T42" i="54"/>
  <c r="T23" i="54"/>
  <c r="T62" i="54"/>
  <c r="T59" i="54"/>
  <c r="T68" i="54"/>
  <c r="T41" i="54"/>
  <c r="T21" i="54"/>
  <c r="T26" i="54"/>
  <c r="T48" i="54"/>
  <c r="T28" i="54"/>
  <c r="T60" i="54"/>
  <c r="T67" i="54"/>
  <c r="T52" i="54"/>
  <c r="T10" i="54"/>
  <c r="T51" i="54"/>
  <c r="T24" i="54"/>
  <c r="T29" i="54"/>
  <c r="T14" i="54"/>
  <c r="T15" i="54"/>
  <c r="T66" i="54"/>
  <c r="T58" i="54"/>
  <c r="T53" i="54"/>
  <c r="T34" i="54"/>
  <c r="T22" i="54"/>
  <c r="T35" i="54"/>
  <c r="D5" i="50"/>
  <c r="T61" i="54"/>
  <c r="T55" i="54"/>
  <c r="T13" i="54"/>
  <c r="T9" i="54"/>
  <c r="T36" i="54"/>
  <c r="T40" i="54"/>
  <c r="T25" i="54"/>
  <c r="T39" i="54"/>
  <c r="T64" i="54"/>
  <c r="T69" i="54"/>
  <c r="T12" i="54"/>
  <c r="T33" i="54"/>
  <c r="T44" i="54"/>
  <c r="T31" i="54"/>
  <c r="T47" i="54"/>
  <c r="T46" i="54"/>
  <c r="T43" i="54"/>
  <c r="T37" i="54"/>
  <c r="T30" i="54"/>
  <c r="T26" i="60"/>
  <c r="T6" i="52"/>
  <c r="L11" i="50" l="1"/>
  <c r="M11" i="50" s="1"/>
  <c r="G11" i="50" s="1"/>
  <c r="L12" i="50"/>
  <c r="M12" i="50" s="1"/>
  <c r="F11" i="50"/>
  <c r="R5" i="50"/>
  <c r="S5" i="50" s="1"/>
  <c r="F5" i="50"/>
  <c r="S70" i="54"/>
  <c r="T12" i="55"/>
  <c r="T68" i="55"/>
  <c r="T17" i="55"/>
  <c r="T34" i="55"/>
  <c r="T29" i="55"/>
  <c r="T22" i="55"/>
  <c r="T27" i="55"/>
  <c r="T16" i="55"/>
  <c r="T11" i="55"/>
  <c r="T62" i="55"/>
  <c r="T8" i="55"/>
  <c r="T25" i="55"/>
  <c r="T26" i="55"/>
  <c r="T23" i="55"/>
  <c r="T52" i="55"/>
  <c r="T49" i="55"/>
  <c r="T59" i="55"/>
  <c r="T58" i="55"/>
  <c r="T44" i="55"/>
  <c r="T45" i="55"/>
  <c r="T51" i="55"/>
  <c r="D6" i="50"/>
  <c r="T37" i="55"/>
  <c r="T42" i="55"/>
  <c r="T61" i="55"/>
  <c r="T63" i="55"/>
  <c r="T31" i="55"/>
  <c r="T24" i="55"/>
  <c r="T36" i="55"/>
  <c r="T54" i="55"/>
  <c r="T55" i="55"/>
  <c r="T57" i="55"/>
  <c r="T10" i="55"/>
  <c r="T18" i="55"/>
  <c r="T39" i="55"/>
  <c r="T21" i="55"/>
  <c r="T64" i="55"/>
  <c r="T66" i="55"/>
  <c r="T50" i="55"/>
  <c r="T48" i="55"/>
  <c r="T33" i="55"/>
  <c r="T32" i="55"/>
  <c r="T41" i="55"/>
  <c r="T28" i="55"/>
  <c r="T38" i="55"/>
  <c r="T65" i="55"/>
  <c r="T9" i="55"/>
  <c r="T35" i="55"/>
  <c r="T53" i="55"/>
  <c r="T30" i="55"/>
  <c r="T43" i="55"/>
  <c r="T19" i="55"/>
  <c r="T60" i="55"/>
  <c r="T69" i="55"/>
  <c r="T20" i="55"/>
  <c r="T47" i="55"/>
  <c r="T56" i="55"/>
  <c r="T46" i="55"/>
  <c r="T67" i="55"/>
  <c r="T15" i="55"/>
  <c r="S70" i="60"/>
  <c r="O6" i="50"/>
  <c r="P6" i="50" s="1"/>
  <c r="G4" i="50" s="1"/>
  <c r="O12" i="50"/>
  <c r="P12" i="50" s="1"/>
  <c r="G12" i="50" s="1"/>
  <c r="F12" i="50"/>
  <c r="T46" i="56"/>
  <c r="T69" i="56"/>
  <c r="T11" i="56"/>
  <c r="T43" i="56"/>
  <c r="T18" i="56"/>
  <c r="T52" i="56"/>
  <c r="T39" i="56"/>
  <c r="T68" i="56"/>
  <c r="T10" i="56"/>
  <c r="T29" i="56"/>
  <c r="T66" i="56"/>
  <c r="T21" i="56"/>
  <c r="T64" i="56"/>
  <c r="T58" i="56"/>
  <c r="T15" i="56"/>
  <c r="T24" i="56"/>
  <c r="T67" i="56"/>
  <c r="T57" i="56"/>
  <c r="T62" i="56"/>
  <c r="T47" i="56"/>
  <c r="T27" i="56"/>
  <c r="T55" i="56"/>
  <c r="T49" i="56"/>
  <c r="T33" i="56"/>
  <c r="T45" i="56"/>
  <c r="T53" i="56"/>
  <c r="T54" i="56"/>
  <c r="T30" i="56"/>
  <c r="T17" i="56"/>
  <c r="T25" i="56"/>
  <c r="T28" i="56"/>
  <c r="T22" i="56"/>
  <c r="T37" i="56"/>
  <c r="T34" i="56"/>
  <c r="T50" i="56"/>
  <c r="T56" i="56"/>
  <c r="T51" i="56"/>
  <c r="T36" i="56"/>
  <c r="T38" i="56"/>
  <c r="T63" i="56"/>
  <c r="T9" i="56"/>
  <c r="T32" i="56"/>
  <c r="T23" i="56"/>
  <c r="T48" i="56"/>
  <c r="T31" i="56"/>
  <c r="T44" i="56"/>
  <c r="T12" i="56"/>
  <c r="T41" i="56"/>
  <c r="T26" i="56"/>
  <c r="T59" i="56"/>
  <c r="T20" i="56"/>
  <c r="D7" i="50"/>
  <c r="T65" i="56"/>
  <c r="T35" i="56"/>
  <c r="T16" i="56"/>
  <c r="T42" i="56"/>
  <c r="T61" i="56"/>
  <c r="T19" i="56"/>
  <c r="T60" i="56"/>
  <c r="T14" i="56"/>
  <c r="S70" i="52"/>
  <c r="T34" i="58"/>
  <c r="T69" i="58"/>
  <c r="T58" i="58"/>
  <c r="T46" i="58"/>
  <c r="T59" i="58"/>
  <c r="T14" i="58"/>
  <c r="T26" i="58"/>
  <c r="T12" i="58"/>
  <c r="T63" i="58"/>
  <c r="D9" i="50"/>
  <c r="T56" i="58"/>
  <c r="T37" i="58"/>
  <c r="T16" i="58"/>
  <c r="T65" i="58"/>
  <c r="T64" i="58"/>
  <c r="T55" i="58"/>
  <c r="T31" i="58"/>
  <c r="T54" i="58"/>
  <c r="T36" i="58"/>
  <c r="T57" i="58"/>
  <c r="T62" i="58"/>
  <c r="T19" i="58"/>
  <c r="T17" i="58"/>
  <c r="T39" i="58"/>
  <c r="T50" i="58"/>
  <c r="T52" i="58"/>
  <c r="T61" i="58"/>
  <c r="T18" i="58"/>
  <c r="T47" i="58"/>
  <c r="T49" i="58"/>
  <c r="T24" i="58"/>
  <c r="T21" i="58"/>
  <c r="T30" i="58"/>
  <c r="T60" i="58"/>
  <c r="T20" i="58"/>
  <c r="T41" i="58"/>
  <c r="T43" i="58"/>
  <c r="T11" i="58"/>
  <c r="T15" i="58"/>
  <c r="T67" i="58"/>
  <c r="T33" i="58"/>
  <c r="T25" i="58"/>
  <c r="T48" i="58"/>
  <c r="T27" i="58"/>
  <c r="T35" i="58"/>
  <c r="T13" i="58"/>
  <c r="T23" i="58"/>
  <c r="T42" i="58"/>
  <c r="T51" i="58"/>
  <c r="T45" i="58"/>
  <c r="T29" i="58"/>
  <c r="T28" i="58"/>
  <c r="T44" i="58"/>
  <c r="T53" i="58"/>
  <c r="T40" i="58"/>
  <c r="T38" i="58"/>
  <c r="T32" i="58"/>
  <c r="T68" i="58"/>
  <c r="T66" i="58"/>
  <c r="S70" i="61"/>
  <c r="T68" i="59"/>
  <c r="T12" i="59"/>
  <c r="T61" i="59"/>
  <c r="T67" i="59"/>
  <c r="T58" i="59"/>
  <c r="T23" i="59"/>
  <c r="T37" i="59"/>
  <c r="T55" i="59"/>
  <c r="T48" i="59"/>
  <c r="T51" i="59"/>
  <c r="T30" i="59"/>
  <c r="T54" i="59"/>
  <c r="T26" i="59"/>
  <c r="T62" i="59"/>
  <c r="T66" i="59"/>
  <c r="T46" i="59"/>
  <c r="T69" i="59"/>
  <c r="D10" i="50"/>
  <c r="T57" i="59"/>
  <c r="T39" i="59"/>
  <c r="T27" i="59"/>
  <c r="T49" i="59"/>
  <c r="T40" i="59"/>
  <c r="T34" i="59"/>
  <c r="T16" i="59"/>
  <c r="T21" i="59"/>
  <c r="T44" i="59"/>
  <c r="T32" i="59"/>
  <c r="T14" i="59"/>
  <c r="T63" i="59"/>
  <c r="T22" i="59"/>
  <c r="T50" i="59"/>
  <c r="T43" i="59"/>
  <c r="T29" i="59"/>
  <c r="T45" i="59"/>
  <c r="T36" i="59"/>
  <c r="T64" i="59"/>
  <c r="T15" i="59"/>
  <c r="T53" i="59"/>
  <c r="T33" i="59"/>
  <c r="T13" i="59"/>
  <c r="T28" i="59"/>
  <c r="T52" i="59"/>
  <c r="T24" i="59"/>
  <c r="T56" i="59"/>
  <c r="T60" i="59"/>
  <c r="T42" i="59"/>
  <c r="T38" i="59"/>
  <c r="T25" i="59"/>
  <c r="T35" i="59"/>
  <c r="T47" i="59"/>
  <c r="T17" i="59"/>
  <c r="T65" i="59"/>
  <c r="T41" i="59"/>
  <c r="T18" i="59"/>
  <c r="T19" i="59"/>
  <c r="T31" i="59"/>
  <c r="T20" i="59"/>
  <c r="T14" i="55"/>
  <c r="L5" i="50"/>
  <c r="M5" i="50" s="1"/>
  <c r="L3" i="50"/>
  <c r="M3" i="50" s="1"/>
  <c r="F3" i="50"/>
  <c r="L6" i="50"/>
  <c r="M6" i="50" s="1"/>
  <c r="L4" i="50"/>
  <c r="M4" i="50" s="1"/>
  <c r="T59" i="59"/>
  <c r="T13" i="56"/>
  <c r="F10" i="50" l="1"/>
  <c r="U10" i="50"/>
  <c r="V10" i="50" s="1"/>
  <c r="G10" i="50" s="1"/>
  <c r="S70" i="59"/>
  <c r="S70" i="58"/>
  <c r="R9" i="50"/>
  <c r="S9" i="50" s="1"/>
  <c r="R10" i="50"/>
  <c r="S10" i="50" s="1"/>
  <c r="F9" i="50"/>
  <c r="O9" i="50"/>
  <c r="P9" i="50" s="1"/>
  <c r="O10" i="50"/>
  <c r="P10" i="50" s="1"/>
  <c r="S70" i="55"/>
  <c r="G3" i="50"/>
  <c r="U6" i="50"/>
  <c r="V6" i="50" s="1"/>
  <c r="G6" i="50" s="1"/>
  <c r="F6" i="50"/>
  <c r="R6" i="50"/>
  <c r="S6" i="50" s="1"/>
  <c r="G5" i="50" s="1"/>
  <c r="S70" i="56"/>
  <c r="L7" i="50"/>
  <c r="M7" i="50" s="1"/>
  <c r="L10" i="50"/>
  <c r="M10" i="50" s="1"/>
  <c r="F7" i="50"/>
  <c r="L9" i="50"/>
  <c r="M9" i="50" s="1"/>
  <c r="L8" i="50"/>
  <c r="M8" i="50" s="1"/>
  <c r="G8" i="50" l="1"/>
  <c r="G7" i="50"/>
  <c r="G9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<sst xmlns="http://schemas.openxmlformats.org/spreadsheetml/2006/main" count="416" uniqueCount="61">
  <si>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</si>
  <si>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</si>
  <si>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</si>
  <si>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</si>
  <si>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</si>
  <si>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</si>
  <si>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</si>
  <si>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</si>
  <si>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</si>
  <si>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</si>
  <si>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</si>
  <si>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</si>
  <si>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</si>
  <si>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</si>
  <si>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</si>
  <si>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</si>
  <si>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</si>
  <si>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</si>
  <si>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</si>
  <si>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</si>
  <si>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</si>
  <si>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</si>
  <si>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</si>
  <si>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</si>
  <si>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</si>
  <si>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</si>
  <si>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</si>
  <si>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</si>
  <si>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</si>
  <si>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</si>
  <si>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</si>
  <si>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</si>
  <si>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</si>
  <si>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</si>
  <si>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</si>
  <si>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</si>
  <si>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</si>
  <si>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</si>
  <si>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</si>
  <si>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</si>
  <si>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</si>
  <si>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</si>
  <si>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</si>
  <si>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</si>
  <si>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</si>
  <si>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</si>
  <si>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</si>
  <si>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</si>
  <si>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</si>
  <si>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</si>
  <si>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</si>
  <si>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</si>
  <si>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</si>
  <si>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</si>
  <si>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</si>
  <si>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</si>
  <si>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</si>
  <si>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</si>
  <si>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</si>
  <si>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</si>
  <si>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metapartm.xls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</si>
</sst>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8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  <xf numFmtId="168" fontId="6" fillId="0" borderId="0"/>
  </cellStyleXfs>
  <cellXfs count="33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168" fontId="0" fillId="0" borderId="0" xfId="1" applyFont="1" applyAlignment="1">
      <alignment horizontal="right" vertical="center"/>
    </xf>
    <xf numFmtId="3" fontId="0" fillId="0" borderId="0" xfId="0" applyNumberFormat="1" applyFont="1"/>
    <xf numFmtId="168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8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 wrapText="1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opLeftCell="B1" workbookViewId="0">
      <selection activeCell="S7" sqref="S7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33098</v>
      </c>
      <c r="C2" s="19">
        <v>15225</v>
      </c>
      <c r="D2" s="32">
        <v>9.9000000000000005E-2</v>
      </c>
      <c r="E2" s="31">
        <v>1</v>
      </c>
      <c r="F2" s="32">
        <v>0.63500000000000001</v>
      </c>
      <c r="G2" s="23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0">
        <v>0.86599999999999999</v>
      </c>
      <c r="P2" s="24">
        <v>11298</v>
      </c>
      <c r="Q2" s="24">
        <v>8279</v>
      </c>
      <c r="R2" s="8">
        <v>0.28000000000000003</v>
      </c>
      <c r="S2" s="22">
        <f>4362+2192</f>
        <v>6554</v>
      </c>
      <c r="T2" s="19">
        <v>34404</v>
      </c>
      <c r="U2" s="19">
        <v>15826</v>
      </c>
      <c r="V2" s="31">
        <v>9.5000000000000001E-2</v>
      </c>
      <c r="W2" s="19">
        <v>25854</v>
      </c>
      <c r="X2" s="31">
        <v>0.64700000000000002</v>
      </c>
    </row>
    <row r="3" spans="1:24" x14ac:dyDescent="0.2">
      <c r="A3" s="18">
        <v>9</v>
      </c>
      <c r="B3" s="19">
        <v>34290</v>
      </c>
      <c r="C3" s="19">
        <v>15773</v>
      </c>
      <c r="D3" s="32">
        <v>9.5000000000000001E-2</v>
      </c>
      <c r="E3" s="31">
        <v>0.87</v>
      </c>
      <c r="F3" s="32">
        <v>0.64600000000000002</v>
      </c>
      <c r="G3" s="23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0">
        <v>1.54</v>
      </c>
      <c r="Q3" s="15"/>
      <c r="R3" s="15"/>
      <c r="T3" s="19">
        <v>34959</v>
      </c>
      <c r="U3" s="19">
        <v>16081</v>
      </c>
      <c r="V3" s="31">
        <v>9.2999999999999999E-2</v>
      </c>
      <c r="W3" s="19">
        <v>25328</v>
      </c>
      <c r="X3" s="31">
        <v>0.65100000000000002</v>
      </c>
    </row>
    <row r="4" spans="1:24" x14ac:dyDescent="0.2">
      <c r="A4" s="18">
        <v>10</v>
      </c>
      <c r="B4" s="19">
        <v>35524</v>
      </c>
      <c r="C4" s="19">
        <v>16341</v>
      </c>
      <c r="D4" s="32">
        <v>9.1999999999999998E-2</v>
      </c>
      <c r="E4" s="31">
        <v>0.87</v>
      </c>
      <c r="F4" s="32">
        <v>0.65600000000000003</v>
      </c>
      <c r="G4" s="23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0">
        <v>2.0630000000000002</v>
      </c>
      <c r="Q4" s="15"/>
      <c r="R4" s="15"/>
      <c r="T4" s="19">
        <v>35524</v>
      </c>
      <c r="U4" s="19">
        <v>16341</v>
      </c>
      <c r="V4" s="31">
        <v>9.1999999999999998E-2</v>
      </c>
      <c r="W4" s="19">
        <v>24812</v>
      </c>
      <c r="X4" s="31">
        <v>0.65600000000000003</v>
      </c>
    </row>
    <row r="5" spans="1:24" x14ac:dyDescent="0.2">
      <c r="A5" s="18">
        <v>11</v>
      </c>
      <c r="B5" s="19">
        <v>36803</v>
      </c>
      <c r="C5" s="19">
        <v>16929</v>
      </c>
      <c r="D5" s="32">
        <v>8.8999999999999996E-2</v>
      </c>
      <c r="E5" s="31">
        <v>0.87</v>
      </c>
      <c r="F5" s="32">
        <v>0.66700000000000004</v>
      </c>
      <c r="G5" s="23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0">
        <v>2.5329999999999999</v>
      </c>
      <c r="Q5" s="15"/>
      <c r="R5" s="15"/>
      <c r="T5" s="19">
        <v>36098</v>
      </c>
      <c r="U5" s="19">
        <v>16605</v>
      </c>
      <c r="V5" s="31">
        <v>9.0999999999999998E-2</v>
      </c>
      <c r="W5" s="19">
        <v>24307</v>
      </c>
      <c r="X5" s="31">
        <v>0.66100000000000003</v>
      </c>
    </row>
    <row r="6" spans="1:24" x14ac:dyDescent="0.2">
      <c r="A6" s="18">
        <v>12</v>
      </c>
      <c r="B6" s="19">
        <v>41308</v>
      </c>
      <c r="C6" s="19">
        <v>19001</v>
      </c>
      <c r="D6" s="32">
        <v>7.8E-2</v>
      </c>
      <c r="E6" s="31">
        <v>0.87</v>
      </c>
      <c r="F6" s="32">
        <v>0.70299999999999996</v>
      </c>
      <c r="G6" s="23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0">
        <v>3.2090000000000001</v>
      </c>
      <c r="Q6" s="15"/>
      <c r="R6" s="15"/>
      <c r="T6" s="19">
        <v>36681</v>
      </c>
      <c r="U6" s="19">
        <v>16873</v>
      </c>
      <c r="V6" s="31">
        <v>8.8999999999999996E-2</v>
      </c>
      <c r="W6" s="19">
        <v>23812</v>
      </c>
      <c r="X6" s="31">
        <v>0.66500000000000004</v>
      </c>
    </row>
    <row r="7" spans="1:24" x14ac:dyDescent="0.2">
      <c r="A7" s="18">
        <v>13</v>
      </c>
      <c r="B7" s="19">
        <v>42908</v>
      </c>
      <c r="C7" s="19">
        <v>19634</v>
      </c>
      <c r="D7" s="32">
        <v>7.4999999999999997E-2</v>
      </c>
      <c r="E7" s="31">
        <v>0.46100000000000002</v>
      </c>
      <c r="F7" s="32">
        <v>0.70899999999999996</v>
      </c>
      <c r="G7" s="23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0">
        <v>3.4049999999999998</v>
      </c>
      <c r="Q7" s="15"/>
      <c r="R7" s="15"/>
      <c r="T7" s="19">
        <v>37414</v>
      </c>
      <c r="U7" s="19">
        <v>17160</v>
      </c>
      <c r="V7" s="31">
        <v>8.7999999999999995E-2</v>
      </c>
      <c r="W7" s="19">
        <v>23627</v>
      </c>
      <c r="X7" s="31">
        <v>0.66800000000000004</v>
      </c>
    </row>
    <row r="8" spans="1:24" x14ac:dyDescent="0.2">
      <c r="A8" s="18">
        <v>14</v>
      </c>
      <c r="B8" s="19">
        <v>44571</v>
      </c>
      <c r="C8" s="19">
        <v>20287</v>
      </c>
      <c r="D8" s="32">
        <v>7.2999999999999995E-2</v>
      </c>
      <c r="E8" s="31">
        <v>0.46100000000000002</v>
      </c>
      <c r="F8" s="32">
        <v>0.71499999999999997</v>
      </c>
      <c r="G8" s="23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0">
        <v>3.2679999999999998</v>
      </c>
      <c r="Q8" s="15"/>
      <c r="R8" s="15"/>
      <c r="T8" s="19">
        <v>38161</v>
      </c>
      <c r="U8" s="19">
        <v>17452</v>
      </c>
      <c r="V8" s="31">
        <v>8.6999999999999994E-2</v>
      </c>
      <c r="W8" s="19">
        <v>23443</v>
      </c>
      <c r="X8" s="31">
        <v>0.67100000000000004</v>
      </c>
    </row>
    <row r="9" spans="1:24" x14ac:dyDescent="0.2">
      <c r="A9" s="18">
        <v>15</v>
      </c>
      <c r="B9" s="19">
        <v>46298</v>
      </c>
      <c r="C9" s="19">
        <v>20962</v>
      </c>
      <c r="D9" s="32">
        <v>7.0999999999999994E-2</v>
      </c>
      <c r="E9" s="31">
        <v>0.46100000000000002</v>
      </c>
      <c r="F9" s="32">
        <v>0.72099999999999997</v>
      </c>
      <c r="G9" s="23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0">
        <v>3.0110000000000001</v>
      </c>
      <c r="Q9" s="15"/>
      <c r="R9" s="15"/>
      <c r="T9" s="19">
        <v>38924</v>
      </c>
      <c r="U9" s="19">
        <v>17749</v>
      </c>
      <c r="V9" s="31">
        <v>8.5999999999999993E-2</v>
      </c>
      <c r="W9" s="19">
        <v>23261</v>
      </c>
      <c r="X9" s="31">
        <v>0.67400000000000004</v>
      </c>
    </row>
    <row r="10" spans="1:24" x14ac:dyDescent="0.2">
      <c r="A10" s="18">
        <v>16</v>
      </c>
      <c r="B10" s="19">
        <v>58319</v>
      </c>
      <c r="C10" s="19">
        <v>25635</v>
      </c>
      <c r="D10" s="32">
        <v>5.7000000000000002E-2</v>
      </c>
      <c r="E10" s="31">
        <v>0.46100000000000002</v>
      </c>
      <c r="F10" s="32">
        <v>0.76100000000000001</v>
      </c>
      <c r="G10" s="23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0">
        <v>2.746</v>
      </c>
      <c r="Q10" s="15"/>
      <c r="R10" s="15"/>
      <c r="T10" s="19">
        <v>39702</v>
      </c>
      <c r="U10" s="19">
        <v>18051</v>
      </c>
      <c r="V10" s="31">
        <v>8.4000000000000005E-2</v>
      </c>
      <c r="W10" s="19">
        <v>23080</v>
      </c>
      <c r="X10" s="31">
        <v>0.67600000000000005</v>
      </c>
    </row>
    <row r="11" spans="1:24" x14ac:dyDescent="0.2">
      <c r="A11" s="18">
        <v>17</v>
      </c>
      <c r="B11" s="19">
        <v>59699</v>
      </c>
      <c r="C11" s="19">
        <v>26132</v>
      </c>
      <c r="D11" s="32">
        <v>5.6000000000000001E-2</v>
      </c>
      <c r="E11" s="31">
        <v>0.184</v>
      </c>
      <c r="F11" s="32">
        <v>0.76100000000000001</v>
      </c>
      <c r="G11" s="23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0">
        <v>2.56</v>
      </c>
      <c r="Q11" s="15"/>
      <c r="R11" s="15"/>
      <c r="T11" s="19">
        <v>40433</v>
      </c>
      <c r="U11" s="19">
        <v>18323</v>
      </c>
      <c r="V11" s="31">
        <v>8.4000000000000005E-2</v>
      </c>
      <c r="W11" s="19">
        <v>23080</v>
      </c>
      <c r="X11" s="31">
        <v>0.67600000000000005</v>
      </c>
    </row>
    <row r="12" spans="1:24" x14ac:dyDescent="0.2">
      <c r="A12" s="18">
        <v>18</v>
      </c>
      <c r="B12" s="19">
        <v>69163</v>
      </c>
      <c r="C12" s="19">
        <v>29524</v>
      </c>
      <c r="D12" s="32">
        <v>5.0999999999999997E-2</v>
      </c>
      <c r="E12" s="31">
        <v>0.184</v>
      </c>
      <c r="F12" s="32">
        <v>0.76100000000000001</v>
      </c>
      <c r="G12" s="23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0">
        <v>2.4420000000000002</v>
      </c>
      <c r="Q12" s="15"/>
      <c r="R12" s="15"/>
      <c r="T12" s="19">
        <v>41178</v>
      </c>
      <c r="U12" s="19">
        <v>18599</v>
      </c>
      <c r="V12" s="31">
        <v>8.3000000000000004E-2</v>
      </c>
      <c r="W12" s="19">
        <v>23080</v>
      </c>
      <c r="X12" s="31">
        <v>0.67600000000000005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0">
        <v>2.0329999999999999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0">
        <v>2.0329999999999999</v>
      </c>
    </row>
    <row r="15" spans="1:24" ht="14.25" x14ac:dyDescent="0.2">
      <c r="B15" s="14"/>
      <c r="C15" s="14"/>
      <c r="D15" s="17"/>
      <c r="E15" s="17"/>
      <c r="F15" s="27"/>
      <c r="L15" s="9">
        <v>13</v>
      </c>
      <c r="M15" s="8">
        <f t="shared" si="0"/>
        <v>1.3785110448524549</v>
      </c>
      <c r="N15" s="22">
        <v>27</v>
      </c>
      <c r="O15" s="30">
        <v>2.0329999999999999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0">
        <v>2.0329999999999999</v>
      </c>
    </row>
    <row r="17" spans="2:15" ht="14.25" x14ac:dyDescent="0.2">
      <c r="B17" s="14"/>
      <c r="C17" s="14"/>
      <c r="D17" s="17"/>
      <c r="E17" s="17"/>
      <c r="F17" s="27" t="s">
        <v>60</v>
      </c>
      <c r="L17" s="9">
        <v>15</v>
      </c>
      <c r="M17" s="8">
        <f t="shared" si="0"/>
        <v>1.4482981664981105</v>
      </c>
      <c r="N17" s="22">
        <v>29</v>
      </c>
      <c r="O17" s="30">
        <v>2.0329999999999999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0">
        <v>1.675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0">
        <v>1.675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0">
        <v>1.675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0">
        <v>1.675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0">
        <v>1.675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0">
        <v>1.266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0">
        <v>1.266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0">
        <v>1.266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0">
        <v>1.266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0">
        <v>1.266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0">
        <v>1.131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0">
        <v>1.131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0">
        <v>1.131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0">
        <v>1.131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0">
        <v>1.131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0">
        <v>0.95899999999999996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0">
        <v>0.95899999999999996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0">
        <v>0.95899999999999996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0">
        <v>0.95899999999999996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0">
        <v>0.95899999999999996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0">
        <v>0.69399999999999995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0">
        <v>0.69399999999999995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0">
        <v>0.69399999999999995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0">
        <v>0.69399999999999995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0">
        <v>0.69399999999999995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0">
        <v>0.41499999999999998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0">
        <v>0.41499999999999998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0">
        <v>0.41499999999999998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0">
        <v>0.41499999999999998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0">
        <v>0.41499999999999998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0">
        <v>0.22800000000000001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0">
        <v>0.22800000000000001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0">
        <v>0.22800000000000001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0">
        <v>0.22800000000000001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0">
        <v>0.22800000000000001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0">
        <v>7.1999999999999995E-2</v>
      </c>
    </row>
    <row r="54" spans="12:15" x14ac:dyDescent="0.2">
      <c r="N54" s="22">
        <v>66</v>
      </c>
      <c r="O54" s="30">
        <v>7.1999999999999995E-2</v>
      </c>
    </row>
    <row r="55" spans="12:15" x14ac:dyDescent="0.2">
      <c r="N55" s="22">
        <v>67</v>
      </c>
      <c r="O55" s="30">
        <v>7.1999999999999995E-2</v>
      </c>
    </row>
    <row r="56" spans="12:15" x14ac:dyDescent="0.2">
      <c r="N56" s="22">
        <v>68</v>
      </c>
      <c r="O56" s="30">
        <v>7.1999999999999995E-2</v>
      </c>
    </row>
    <row r="57" spans="12:15" x14ac:dyDescent="0.2">
      <c r="N57" s="22">
        <v>69</v>
      </c>
      <c r="O57" s="30">
        <v>7.1999999999999995E-2</v>
      </c>
    </row>
    <row r="58" spans="12:15" x14ac:dyDescent="0.2">
      <c r="N58" s="22">
        <v>70</v>
      </c>
      <c r="O58" s="30">
        <v>7.1999999999999995E-2</v>
      </c>
    </row>
    <row r="59" spans="12:15" x14ac:dyDescent="0.2">
      <c r="N59" s="22">
        <v>71</v>
      </c>
      <c r="O59" s="30">
        <v>7.1999999999999995E-2</v>
      </c>
    </row>
    <row r="60" spans="12:15" x14ac:dyDescent="0.2">
      <c r="N60" s="22">
        <v>72</v>
      </c>
      <c r="O60" s="30">
        <v>7.1999999999999995E-2</v>
      </c>
    </row>
    <row r="61" spans="12:15" x14ac:dyDescent="0.2">
      <c r="N61" s="22">
        <v>73</v>
      </c>
      <c r="O61" s="30">
        <v>7.1999999999999995E-2</v>
      </c>
    </row>
    <row r="62" spans="12:15" x14ac:dyDescent="0.2">
      <c r="N62" s="22">
        <v>74</v>
      </c>
      <c r="O62" s="30">
        <v>7.1999999999999995E-2</v>
      </c>
    </row>
    <row r="63" spans="12:15" x14ac:dyDescent="0.2">
      <c r="N63" s="22">
        <v>75</v>
      </c>
      <c r="O63" s="30">
        <v>7.1999999999999995E-2</v>
      </c>
    </row>
    <row r="64" spans="12:15" x14ac:dyDescent="0.2">
      <c r="N64" s="22">
        <v>76</v>
      </c>
      <c r="O64" s="30">
        <v>7.1999999999999995E-2</v>
      </c>
    </row>
    <row r="65" spans="14:15" x14ac:dyDescent="0.2">
      <c r="N65" s="22">
        <v>77</v>
      </c>
      <c r="O65" s="30">
        <v>7.1999999999999995E-2</v>
      </c>
    </row>
    <row r="66" spans="14:15" x14ac:dyDescent="0.2">
      <c r="N66" s="22">
        <v>78</v>
      </c>
      <c r="O66" s="30">
        <v>7.1999999999999995E-2</v>
      </c>
    </row>
    <row r="67" spans="14:15" x14ac:dyDescent="0.2">
      <c r="N67" s="22">
        <v>79</v>
      </c>
      <c r="O67" s="30">
        <v>7.1999999999999995E-2</v>
      </c>
    </row>
    <row r="68" spans="14:15" x14ac:dyDescent="0.2">
      <c r="N68" s="22">
        <v>80</v>
      </c>
      <c r="O68" s="30">
        <v>7.1999999999999995E-2</v>
      </c>
    </row>
    <row r="69" spans="14:15" x14ac:dyDescent="0.2">
      <c r="N69" s="22">
        <v>81</v>
      </c>
      <c r="O69" s="30">
        <v>7.1999999999999995E-2</v>
      </c>
    </row>
    <row r="70" spans="14:15" x14ac:dyDescent="0.2">
      <c r="N70" s="22">
        <v>82</v>
      </c>
      <c r="O70" s="30">
        <v>7.1999999999999995E-2</v>
      </c>
    </row>
    <row r="71" spans="14:15" x14ac:dyDescent="0.2">
      <c r="N71" s="22">
        <v>83</v>
      </c>
      <c r="O71" s="30">
        <v>7.1999999999999995E-2</v>
      </c>
    </row>
    <row r="72" spans="14:15" x14ac:dyDescent="0.2">
      <c r="N72" s="22">
        <v>84</v>
      </c>
      <c r="O72" s="30">
        <v>7.1999999999999995E-2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46298</v>
      </c>
      <c r="D2" s="7">
        <f>Meta!C9</f>
        <v>20962</v>
      </c>
      <c r="E2" s="1">
        <f>Meta!D9</f>
        <v>7.0999999999999994E-2</v>
      </c>
      <c r="F2" s="1">
        <f>Meta!F9</f>
        <v>0.72099999999999997</v>
      </c>
      <c r="G2" s="1">
        <f>Meta!I9</f>
        <v>1.8114695812355892</v>
      </c>
      <c r="H2" s="1">
        <f>Meta!E9</f>
        <v>0.46100000000000002</v>
      </c>
      <c r="I2" s="13"/>
      <c r="J2" s="1">
        <f>Meta!X8</f>
        <v>0.67100000000000004</v>
      </c>
      <c r="K2" s="1">
        <f>Meta!D8</f>
        <v>7.2999999999999995E-2</v>
      </c>
      <c r="L2" s="28"/>
      <c r="N2" s="22">
        <f>Meta!T9</f>
        <v>38924</v>
      </c>
      <c r="O2" s="22">
        <f>Meta!U9</f>
        <v>17749</v>
      </c>
      <c r="P2" s="1">
        <f>Meta!V9</f>
        <v>8.5999999999999993E-2</v>
      </c>
      <c r="Q2" s="1">
        <f>Meta!X9</f>
        <v>0.67400000000000004</v>
      </c>
      <c r="R2" s="22">
        <f>Meta!W9</f>
        <v>23261</v>
      </c>
      <c r="T2" s="12">
        <f>IRR(S5:S69)+1</f>
        <v>0.96368824849369517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2424.7997315709981</v>
      </c>
      <c r="D11" s="5">
        <f t="shared" ref="D11:D36" si="0">IF(A11&lt;startage,1,0)*(C11*(1-initialunempprob))+IF(A11=startage,1,0)*(C11*(1-unempprob))+IF(A11&gt;startage,1,0)*(C11*(1-unempprob)+unempprob*300*52)</f>
        <v>2247.7893511663156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171.95588536422315</v>
      </c>
      <c r="G11" s="5">
        <f t="shared" ref="G11:G56" si="3">D11-F11</f>
        <v>2075.8334658020922</v>
      </c>
      <c r="H11" s="22">
        <f>0.1*Grade14!H11</f>
        <v>1103.6753080339422</v>
      </c>
      <c r="I11" s="5">
        <f t="shared" ref="I11:I36" si="4">G11+IF(A11&lt;startage,1,0)*(H11*(1-initialunempprob))+IF(A11&gt;=startage,1,0)*(H11*(1-unempprob))</f>
        <v>3098.9404763495568</v>
      </c>
      <c r="J11" s="25">
        <f t="shared" ref="J11:J56" si="5">(F11-(IF(A11&gt;startage,1,0)*(unempprob*300*52)))/(IF(A11&lt;startage,1,0)*((C11+H11)*(1-initialunempprob))+IF(A11&gt;=startage,1,0)*((C11+H11)*(1-unempprob)))</f>
        <v>5.2571486940701233E-2</v>
      </c>
      <c r="L11" s="22">
        <f>0.1*Grade14!L11</f>
        <v>2762.2984398332164</v>
      </c>
      <c r="M11" s="5">
        <f>scrimecost*Meta!O8</f>
        <v>76016.947999999989</v>
      </c>
      <c r="N11" s="5">
        <f>L11-Grade14!L11</f>
        <v>-24860.685958498947</v>
      </c>
      <c r="O11" s="5"/>
      <c r="P11" s="22"/>
      <c r="Q11" s="22">
        <f>0.05*feel*Grade14!G11</f>
        <v>251.14405792147193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-33390.830016420419</v>
      </c>
      <c r="T11" s="22">
        <f t="shared" ref="T11:T42" si="7">S11/sreturn^(A11-startage+1)</f>
        <v>-33390.830016420419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25558.254181900476</v>
      </c>
      <c r="D12" s="5">
        <f t="shared" si="0"/>
        <v>23743.618134985543</v>
      </c>
      <c r="E12" s="5">
        <f t="shared" si="1"/>
        <v>14243.618134985543</v>
      </c>
      <c r="F12" s="5">
        <f t="shared" si="2"/>
        <v>4952.2913210727802</v>
      </c>
      <c r="G12" s="5">
        <f t="shared" si="3"/>
        <v>18791.326813912761</v>
      </c>
      <c r="H12" s="22">
        <f t="shared" ref="H12:H36" si="10">benefits*B12/expnorm</f>
        <v>11571.820038900119</v>
      </c>
      <c r="I12" s="5">
        <f t="shared" si="4"/>
        <v>29541.547630050973</v>
      </c>
      <c r="J12" s="25">
        <f t="shared" si="5"/>
        <v>0.14357031492174466</v>
      </c>
      <c r="L12" s="22">
        <f t="shared" ref="L12:L36" si="11">(sincome+sbenefits)*(1-sunemp)*B12/expnorm</f>
        <v>28595.082432832369</v>
      </c>
      <c r="M12" s="5">
        <f>scrimecost*Meta!O9</f>
        <v>70038.870999999999</v>
      </c>
      <c r="N12" s="5">
        <f>L12-Grade14!L12</f>
        <v>281.52342454190875</v>
      </c>
      <c r="O12" s="5">
        <f>Grade14!M12-M12</f>
        <v>548.00200000000768</v>
      </c>
      <c r="P12" s="22">
        <f t="shared" ref="P12:P56" si="12">(spart-initialspart)*(L12*J12+nptrans)</f>
        <v>31.978214970284998</v>
      </c>
      <c r="Q12" s="22"/>
      <c r="R12" s="22"/>
      <c r="S12" s="22">
        <f t="shared" si="6"/>
        <v>354.84414843441954</v>
      </c>
      <c r="T12" s="22">
        <f t="shared" si="7"/>
        <v>368.21466795829781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26197.210536447987</v>
      </c>
      <c r="D13" s="5">
        <f t="shared" si="0"/>
        <v>25444.808588360178</v>
      </c>
      <c r="E13" s="5">
        <f t="shared" si="1"/>
        <v>15944.808588360178</v>
      </c>
      <c r="F13" s="5">
        <f t="shared" si="2"/>
        <v>5507.7300040995979</v>
      </c>
      <c r="G13" s="5">
        <f t="shared" si="3"/>
        <v>19937.07858426058</v>
      </c>
      <c r="H13" s="22">
        <f t="shared" si="10"/>
        <v>11861.115539872622</v>
      </c>
      <c r="I13" s="5">
        <f t="shared" si="4"/>
        <v>30956.054920802249</v>
      </c>
      <c r="J13" s="25">
        <f t="shared" si="5"/>
        <v>0.12445149309648865</v>
      </c>
      <c r="L13" s="22">
        <f t="shared" si="11"/>
        <v>29309.959493653176</v>
      </c>
      <c r="M13" s="5">
        <f>scrimecost*Meta!O10</f>
        <v>63874.705999999998</v>
      </c>
      <c r="N13" s="5">
        <f>L13-Grade14!L13</f>
        <v>288.56151015545038</v>
      </c>
      <c r="O13" s="5">
        <f>Grade14!M13-M13</f>
        <v>499.77200000000448</v>
      </c>
      <c r="P13" s="22">
        <f t="shared" si="12"/>
        <v>30.605004664748247</v>
      </c>
      <c r="Q13" s="22"/>
      <c r="R13" s="22"/>
      <c r="S13" s="22">
        <f t="shared" si="6"/>
        <v>334.16390021689165</v>
      </c>
      <c r="T13" s="22">
        <f t="shared" si="7"/>
        <v>359.82091614745582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26852.140799859182</v>
      </c>
      <c r="D14" s="5">
        <f t="shared" si="0"/>
        <v>26053.23880306918</v>
      </c>
      <c r="E14" s="5">
        <f t="shared" si="1"/>
        <v>16553.23880306918</v>
      </c>
      <c r="F14" s="5">
        <f t="shared" si="2"/>
        <v>5706.3824692020871</v>
      </c>
      <c r="G14" s="5">
        <f t="shared" si="3"/>
        <v>20346.856333867094</v>
      </c>
      <c r="H14" s="22">
        <f t="shared" si="10"/>
        <v>12157.643428369438</v>
      </c>
      <c r="I14" s="5">
        <f t="shared" si="4"/>
        <v>31641.307078822305</v>
      </c>
      <c r="J14" s="25">
        <f t="shared" si="5"/>
        <v>0.12689765744391732</v>
      </c>
      <c r="L14" s="22">
        <f t="shared" si="11"/>
        <v>30042.708480994504</v>
      </c>
      <c r="M14" s="5">
        <f>scrimecost*Meta!O11</f>
        <v>59548.160000000003</v>
      </c>
      <c r="N14" s="5">
        <f>L14-Grade14!L14</f>
        <v>295.77554790933573</v>
      </c>
      <c r="O14" s="5">
        <f>Grade14!M14-M14</f>
        <v>465.91999999999825</v>
      </c>
      <c r="P14" s="22">
        <f t="shared" si="12"/>
        <v>31.099047988526159</v>
      </c>
      <c r="Q14" s="22"/>
      <c r="R14" s="22"/>
      <c r="S14" s="22">
        <f t="shared" si="6"/>
        <v>321.02738471581114</v>
      </c>
      <c r="T14" s="22">
        <f t="shared" si="7"/>
        <v>358.70083815884766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27523.444319855662</v>
      </c>
      <c r="D15" s="5">
        <f t="shared" si="0"/>
        <v>26676.879773145909</v>
      </c>
      <c r="E15" s="5">
        <f t="shared" si="1"/>
        <v>17176.879773145909</v>
      </c>
      <c r="F15" s="5">
        <f t="shared" si="2"/>
        <v>5910.0012459321388</v>
      </c>
      <c r="G15" s="5">
        <f t="shared" si="3"/>
        <v>20766.878527213768</v>
      </c>
      <c r="H15" s="22">
        <f t="shared" si="10"/>
        <v>12461.584514078673</v>
      </c>
      <c r="I15" s="5">
        <f t="shared" si="4"/>
        <v>32343.690540792857</v>
      </c>
      <c r="J15" s="25">
        <f t="shared" si="5"/>
        <v>0.12928415924628672</v>
      </c>
      <c r="L15" s="22">
        <f t="shared" si="11"/>
        <v>30793.776193019366</v>
      </c>
      <c r="M15" s="5">
        <f>scrimecost*Meta!O12</f>
        <v>56803.362000000001</v>
      </c>
      <c r="N15" s="5">
        <f>L15-Grade14!L15</f>
        <v>303.16993660707521</v>
      </c>
      <c r="O15" s="5">
        <f>Grade14!M15-M15</f>
        <v>444.44400000000314</v>
      </c>
      <c r="P15" s="22">
        <f t="shared" si="12"/>
        <v>31.605442395398512</v>
      </c>
      <c r="Q15" s="22"/>
      <c r="R15" s="22"/>
      <c r="S15" s="22">
        <f t="shared" si="6"/>
        <v>313.65793662721097</v>
      </c>
      <c r="T15" s="22">
        <f t="shared" si="7"/>
        <v>363.6721371851205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28211.530427852053</v>
      </c>
      <c r="D16" s="5">
        <f t="shared" si="0"/>
        <v>27316.111767474558</v>
      </c>
      <c r="E16" s="5">
        <f t="shared" si="1"/>
        <v>17816.111767474558</v>
      </c>
      <c r="F16" s="5">
        <f t="shared" si="2"/>
        <v>6118.7104920804431</v>
      </c>
      <c r="G16" s="5">
        <f t="shared" si="3"/>
        <v>21197.401275394113</v>
      </c>
      <c r="H16" s="22">
        <f t="shared" si="10"/>
        <v>12773.124126930637</v>
      </c>
      <c r="I16" s="5">
        <f t="shared" si="4"/>
        <v>33063.633589312674</v>
      </c>
      <c r="J16" s="25">
        <f t="shared" si="5"/>
        <v>0.13161245368762281</v>
      </c>
      <c r="L16" s="22">
        <f t="shared" si="11"/>
        <v>31563.620597844845</v>
      </c>
      <c r="M16" s="5">
        <f>scrimecost*Meta!O13</f>
        <v>47289.612999999998</v>
      </c>
      <c r="N16" s="5">
        <f>L16-Grade14!L16</f>
        <v>310.74918502224682</v>
      </c>
      <c r="O16" s="5">
        <f>Grade14!M16-M16</f>
        <v>370.00600000000122</v>
      </c>
      <c r="P16" s="22">
        <f t="shared" si="12"/>
        <v>32.124496662442688</v>
      </c>
      <c r="Q16" s="22"/>
      <c r="R16" s="22"/>
      <c r="S16" s="22">
        <f t="shared" si="6"/>
        <v>281.93628123638905</v>
      </c>
      <c r="T16" s="22">
        <f t="shared" si="7"/>
        <v>339.209613129817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28916.818688548352</v>
      </c>
      <c r="D17" s="5">
        <f t="shared" si="0"/>
        <v>27971.324561661419</v>
      </c>
      <c r="E17" s="5">
        <f t="shared" si="1"/>
        <v>18471.324561661419</v>
      </c>
      <c r="F17" s="5">
        <f t="shared" si="2"/>
        <v>6332.6374693824528</v>
      </c>
      <c r="G17" s="5">
        <f t="shared" si="3"/>
        <v>21638.687092278968</v>
      </c>
      <c r="H17" s="22">
        <f t="shared" si="10"/>
        <v>13092.452230103903</v>
      </c>
      <c r="I17" s="5">
        <f t="shared" si="4"/>
        <v>33801.575214045493</v>
      </c>
      <c r="J17" s="25">
        <f t="shared" si="5"/>
        <v>0.13388396045965795</v>
      </c>
      <c r="L17" s="22">
        <f t="shared" si="11"/>
        <v>32352.711112790967</v>
      </c>
      <c r="M17" s="5">
        <f>scrimecost*Meta!O14</f>
        <v>47289.612999999998</v>
      </c>
      <c r="N17" s="5">
        <f>L17-Grade14!L17</f>
        <v>318.51791464780399</v>
      </c>
      <c r="O17" s="5">
        <f>Grade14!M17-M17</f>
        <v>370.00600000000122</v>
      </c>
      <c r="P17" s="22">
        <f t="shared" si="12"/>
        <v>32.656527286162955</v>
      </c>
      <c r="Q17" s="22"/>
      <c r="R17" s="22"/>
      <c r="S17" s="22">
        <f t="shared" si="6"/>
        <v>284.59540041079947</v>
      </c>
      <c r="T17" s="22">
        <f t="shared" si="7"/>
        <v>355.31087342145202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29639.739155762058</v>
      </c>
      <c r="D18" s="5">
        <f t="shared" si="0"/>
        <v>28642.917675702953</v>
      </c>
      <c r="E18" s="5">
        <f t="shared" si="1"/>
        <v>19142.917675702953</v>
      </c>
      <c r="F18" s="5">
        <f t="shared" si="2"/>
        <v>6551.9126211170142</v>
      </c>
      <c r="G18" s="5">
        <f t="shared" si="3"/>
        <v>22091.005054585938</v>
      </c>
      <c r="H18" s="22">
        <f t="shared" si="10"/>
        <v>13419.7635358565</v>
      </c>
      <c r="I18" s="5">
        <f t="shared" si="4"/>
        <v>34557.965379396628</v>
      </c>
      <c r="J18" s="25">
        <f t="shared" si="5"/>
        <v>0.13610006462749716</v>
      </c>
      <c r="L18" s="22">
        <f t="shared" si="11"/>
        <v>33161.528890610738</v>
      </c>
      <c r="M18" s="5">
        <f>scrimecost*Meta!O15</f>
        <v>47289.612999999998</v>
      </c>
      <c r="N18" s="5">
        <f>L18-Grade14!L18</f>
        <v>326.48086251399218</v>
      </c>
      <c r="O18" s="5">
        <f>Grade14!M18-M18</f>
        <v>370.00600000000122</v>
      </c>
      <c r="P18" s="22">
        <f t="shared" si="12"/>
        <v>33.201858675476238</v>
      </c>
      <c r="Q18" s="22"/>
      <c r="R18" s="22"/>
      <c r="S18" s="22">
        <f t="shared" si="6"/>
        <v>287.32099756456768</v>
      </c>
      <c r="T18" s="22">
        <f t="shared" si="7"/>
        <v>372.23004423974493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30380.732634656113</v>
      </c>
      <c r="D19" s="5">
        <f t="shared" si="0"/>
        <v>29331.300617595531</v>
      </c>
      <c r="E19" s="5">
        <f t="shared" si="1"/>
        <v>19831.300617595531</v>
      </c>
      <c r="F19" s="5">
        <f t="shared" si="2"/>
        <v>6776.669651644941</v>
      </c>
      <c r="G19" s="5">
        <f t="shared" si="3"/>
        <v>22554.63096595059</v>
      </c>
      <c r="H19" s="22">
        <f t="shared" si="10"/>
        <v>13755.257624252914</v>
      </c>
      <c r="I19" s="5">
        <f t="shared" si="4"/>
        <v>35333.265298881546</v>
      </c>
      <c r="J19" s="25">
        <f t="shared" si="5"/>
        <v>0.13826211747416955</v>
      </c>
      <c r="L19" s="22">
        <f t="shared" si="11"/>
        <v>33990.567112876008</v>
      </c>
      <c r="M19" s="5">
        <f>scrimecost*Meta!O16</f>
        <v>47289.612999999998</v>
      </c>
      <c r="N19" s="5">
        <f>L19-Grade14!L19</f>
        <v>334.64288407684944</v>
      </c>
      <c r="O19" s="5">
        <f>Grade14!M19-M19</f>
        <v>370.00600000000122</v>
      </c>
      <c r="P19" s="22">
        <f t="shared" si="12"/>
        <v>33.760823349522347</v>
      </c>
      <c r="Q19" s="22"/>
      <c r="R19" s="22"/>
      <c r="S19" s="22">
        <f t="shared" si="6"/>
        <v>290.11473464718455</v>
      </c>
      <c r="T19" s="22">
        <f t="shared" si="7"/>
        <v>390.01138237632694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31140.25095052251</v>
      </c>
      <c r="D20" s="5">
        <f t="shared" si="0"/>
        <v>30036.89313303541</v>
      </c>
      <c r="E20" s="5">
        <f t="shared" si="1"/>
        <v>20536.89313303541</v>
      </c>
      <c r="F20" s="5">
        <f t="shared" si="2"/>
        <v>7007.0456079360611</v>
      </c>
      <c r="G20" s="5">
        <f t="shared" si="3"/>
        <v>23029.847525099351</v>
      </c>
      <c r="H20" s="22">
        <f t="shared" si="10"/>
        <v>14099.139064859235</v>
      </c>
      <c r="I20" s="5">
        <f t="shared" si="4"/>
        <v>36127.947716353578</v>
      </c>
      <c r="J20" s="25">
        <f t="shared" si="5"/>
        <v>0.14037143732458154</v>
      </c>
      <c r="L20" s="22">
        <f t="shared" si="11"/>
        <v>34840.331290697904</v>
      </c>
      <c r="M20" s="5">
        <f>scrimecost*Meta!O17</f>
        <v>47289.612999999998</v>
      </c>
      <c r="N20" s="5">
        <f>L20-Grade14!L20</f>
        <v>343.00895617877541</v>
      </c>
      <c r="O20" s="5">
        <f>Grade14!M20-M20</f>
        <v>370.00600000000122</v>
      </c>
      <c r="P20" s="22">
        <f t="shared" si="12"/>
        <v>34.333762140419608</v>
      </c>
      <c r="Q20" s="22"/>
      <c r="R20" s="22"/>
      <c r="S20" s="22">
        <f t="shared" si="6"/>
        <v>292.97831515686602</v>
      </c>
      <c r="T20" s="22">
        <f t="shared" si="7"/>
        <v>408.70166716612289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31918.757224285568</v>
      </c>
      <c r="D21" s="5">
        <f t="shared" si="0"/>
        <v>30760.125461361291</v>
      </c>
      <c r="E21" s="5">
        <f t="shared" si="1"/>
        <v>21260.125461361291</v>
      </c>
      <c r="F21" s="5">
        <f t="shared" si="2"/>
        <v>7243.1809631344613</v>
      </c>
      <c r="G21" s="5">
        <f t="shared" si="3"/>
        <v>23516.944498226829</v>
      </c>
      <c r="H21" s="22">
        <f t="shared" si="10"/>
        <v>14451.617541480713</v>
      </c>
      <c r="I21" s="5">
        <f t="shared" si="4"/>
        <v>36942.497194262411</v>
      </c>
      <c r="J21" s="25">
        <f t="shared" si="5"/>
        <v>0.14242931034937384</v>
      </c>
      <c r="L21" s="22">
        <f t="shared" si="11"/>
        <v>35711.339572965342</v>
      </c>
      <c r="M21" s="5">
        <f>scrimecost*Meta!O18</f>
        <v>38962.175000000003</v>
      </c>
      <c r="N21" s="5">
        <f>L21-Grade14!L21</f>
        <v>351.58418008323497</v>
      </c>
      <c r="O21" s="5">
        <f>Grade14!M21-M21</f>
        <v>304.84999999999854</v>
      </c>
      <c r="P21" s="22">
        <f t="shared" si="12"/>
        <v>34.921024401089305</v>
      </c>
      <c r="Q21" s="22"/>
      <c r="R21" s="22"/>
      <c r="S21" s="22">
        <f t="shared" si="6"/>
        <v>265.87656917928376</v>
      </c>
      <c r="T21" s="22">
        <f t="shared" si="7"/>
        <v>384.87033254736281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32716.726154892705</v>
      </c>
      <c r="D22" s="5">
        <f t="shared" si="0"/>
        <v>31501.438597895325</v>
      </c>
      <c r="E22" s="5">
        <f t="shared" si="1"/>
        <v>22001.438597895325</v>
      </c>
      <c r="F22" s="5">
        <f t="shared" si="2"/>
        <v>7485.2197022128239</v>
      </c>
      <c r="G22" s="5">
        <f t="shared" si="3"/>
        <v>24016.218895682501</v>
      </c>
      <c r="H22" s="22">
        <f t="shared" si="10"/>
        <v>14812.907980017731</v>
      </c>
      <c r="I22" s="5">
        <f t="shared" si="4"/>
        <v>37777.410409118973</v>
      </c>
      <c r="J22" s="25">
        <f t="shared" si="5"/>
        <v>0.14443699134917118</v>
      </c>
      <c r="L22" s="22">
        <f t="shared" si="11"/>
        <v>36604.12306228948</v>
      </c>
      <c r="M22" s="5">
        <f>scrimecost*Meta!O19</f>
        <v>38962.175000000003</v>
      </c>
      <c r="N22" s="5">
        <f>L22-Grade14!L22</f>
        <v>360.37378458531748</v>
      </c>
      <c r="O22" s="5">
        <f>Grade14!M22-M22</f>
        <v>304.84999999999854</v>
      </c>
      <c r="P22" s="22">
        <f t="shared" si="12"/>
        <v>35.522968218275743</v>
      </c>
      <c r="Q22" s="22"/>
      <c r="R22" s="22"/>
      <c r="S22" s="22">
        <f t="shared" si="6"/>
        <v>268.88511845226679</v>
      </c>
      <c r="T22" s="22">
        <f t="shared" si="7"/>
        <v>403.89136905159842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33534.644308765026</v>
      </c>
      <c r="D23" s="5">
        <f t="shared" si="0"/>
        <v>32261.284562842709</v>
      </c>
      <c r="E23" s="5">
        <f t="shared" si="1"/>
        <v>22761.284562842709</v>
      </c>
      <c r="F23" s="5">
        <f t="shared" si="2"/>
        <v>7733.3094097681442</v>
      </c>
      <c r="G23" s="5">
        <f t="shared" si="3"/>
        <v>24527.975153074563</v>
      </c>
      <c r="H23" s="22">
        <f t="shared" si="10"/>
        <v>15183.230679518174</v>
      </c>
      <c r="I23" s="5">
        <f t="shared" si="4"/>
        <v>38633.196454346951</v>
      </c>
      <c r="J23" s="25">
        <f t="shared" si="5"/>
        <v>0.14639570451970516</v>
      </c>
      <c r="L23" s="22">
        <f t="shared" si="11"/>
        <v>37519.226138846709</v>
      </c>
      <c r="M23" s="5">
        <f>scrimecost*Meta!O20</f>
        <v>38962.175000000003</v>
      </c>
      <c r="N23" s="5">
        <f>L23-Grade14!L23</f>
        <v>369.38312919994496</v>
      </c>
      <c r="O23" s="5">
        <f>Grade14!M23-M23</f>
        <v>304.84999999999854</v>
      </c>
      <c r="P23" s="22">
        <f t="shared" si="12"/>
        <v>36.139960630891835</v>
      </c>
      <c r="Q23" s="22"/>
      <c r="R23" s="22"/>
      <c r="S23" s="22">
        <f t="shared" si="6"/>
        <v>271.96888145707214</v>
      </c>
      <c r="T23" s="22">
        <f t="shared" si="7"/>
        <v>423.91663383373543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34373.010416484147</v>
      </c>
      <c r="D24" s="5">
        <f t="shared" si="0"/>
        <v>33040.126676913773</v>
      </c>
      <c r="E24" s="5">
        <f t="shared" si="1"/>
        <v>23540.126676913773</v>
      </c>
      <c r="F24" s="5">
        <f t="shared" si="2"/>
        <v>7987.601360012347</v>
      </c>
      <c r="G24" s="5">
        <f t="shared" si="3"/>
        <v>25052.525316901425</v>
      </c>
      <c r="H24" s="22">
        <f t="shared" si="10"/>
        <v>15562.811446506128</v>
      </c>
      <c r="I24" s="5">
        <f t="shared" si="4"/>
        <v>39510.377150705623</v>
      </c>
      <c r="J24" s="25">
        <f t="shared" si="5"/>
        <v>0.14830664419827488</v>
      </c>
      <c r="L24" s="22">
        <f t="shared" si="11"/>
        <v>38457.206792317877</v>
      </c>
      <c r="M24" s="5">
        <f>scrimecost*Meta!O21</f>
        <v>38962.175000000003</v>
      </c>
      <c r="N24" s="5">
        <f>L24-Grade14!L24</f>
        <v>378.6177074299485</v>
      </c>
      <c r="O24" s="5">
        <f>Grade14!M24-M24</f>
        <v>304.84999999999854</v>
      </c>
      <c r="P24" s="22">
        <f t="shared" si="12"/>
        <v>36.772377853823336</v>
      </c>
      <c r="Q24" s="22"/>
      <c r="R24" s="22"/>
      <c r="S24" s="22">
        <f t="shared" si="6"/>
        <v>275.12973853700089</v>
      </c>
      <c r="T24" s="22">
        <f t="shared" si="7"/>
        <v>445.00225853222508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35232.335676896248</v>
      </c>
      <c r="D25" s="5">
        <f t="shared" si="0"/>
        <v>33838.439843836619</v>
      </c>
      <c r="E25" s="5">
        <f t="shared" si="1"/>
        <v>24338.439843836619</v>
      </c>
      <c r="F25" s="5">
        <f t="shared" si="2"/>
        <v>8248.2506090126553</v>
      </c>
      <c r="G25" s="5">
        <f t="shared" si="3"/>
        <v>25590.189234823963</v>
      </c>
      <c r="H25" s="22">
        <f t="shared" si="10"/>
        <v>15951.88173266878</v>
      </c>
      <c r="I25" s="5">
        <f t="shared" si="4"/>
        <v>40409.487364473258</v>
      </c>
      <c r="J25" s="25">
        <f t="shared" si="5"/>
        <v>0.15017097559200146</v>
      </c>
      <c r="L25" s="22">
        <f t="shared" si="11"/>
        <v>39418.63696212582</v>
      </c>
      <c r="M25" s="5">
        <f>scrimecost*Meta!O22</f>
        <v>38962.175000000003</v>
      </c>
      <c r="N25" s="5">
        <f>L25-Grade14!L25</f>
        <v>388.08315011570085</v>
      </c>
      <c r="O25" s="5">
        <f>Grade14!M25-M25</f>
        <v>304.84999999999854</v>
      </c>
      <c r="P25" s="22">
        <f t="shared" si="12"/>
        <v>37.420605507328126</v>
      </c>
      <c r="Q25" s="22"/>
      <c r="R25" s="22"/>
      <c r="S25" s="22">
        <f t="shared" si="6"/>
        <v>278.36961704392752</v>
      </c>
      <c r="T25" s="22">
        <f t="shared" si="7"/>
        <v>467.20765361918149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36113.144068818649</v>
      </c>
      <c r="D26" s="5">
        <f t="shared" si="0"/>
        <v>34656.710839932523</v>
      </c>
      <c r="E26" s="5">
        <f t="shared" si="1"/>
        <v>25156.710839932523</v>
      </c>
      <c r="F26" s="5">
        <f t="shared" si="2"/>
        <v>8515.4160892379696</v>
      </c>
      <c r="G26" s="5">
        <f t="shared" si="3"/>
        <v>26141.294750694553</v>
      </c>
      <c r="H26" s="22">
        <f t="shared" si="10"/>
        <v>16350.678775985496</v>
      </c>
      <c r="I26" s="5">
        <f t="shared" si="4"/>
        <v>41331.075333585075</v>
      </c>
      <c r="J26" s="25">
        <f t="shared" si="5"/>
        <v>0.15198983548832004</v>
      </c>
      <c r="L26" s="22">
        <f t="shared" si="11"/>
        <v>40404.102886178967</v>
      </c>
      <c r="M26" s="5">
        <f>scrimecost*Meta!O23</f>
        <v>29448.425999999999</v>
      </c>
      <c r="N26" s="5">
        <f>L26-Grade14!L26</f>
        <v>397.78522886858264</v>
      </c>
      <c r="O26" s="5">
        <f>Grade14!M26-M26</f>
        <v>230.41200000000026</v>
      </c>
      <c r="P26" s="22">
        <f t="shared" si="12"/>
        <v>38.085038852170527</v>
      </c>
      <c r="Q26" s="22"/>
      <c r="R26" s="22"/>
      <c r="S26" s="22">
        <f t="shared" si="6"/>
        <v>247.37457451352353</v>
      </c>
      <c r="T26" s="22">
        <f t="shared" si="7"/>
        <v>430.83067143821847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37015.972670539122</v>
      </c>
      <c r="D27" s="5">
        <f t="shared" si="0"/>
        <v>35495.438610930847</v>
      </c>
      <c r="E27" s="5">
        <f t="shared" si="1"/>
        <v>25995.438610930847</v>
      </c>
      <c r="F27" s="5">
        <f t="shared" si="2"/>
        <v>8789.2607064689219</v>
      </c>
      <c r="G27" s="5">
        <f t="shared" si="3"/>
        <v>26706.177904461925</v>
      </c>
      <c r="H27" s="22">
        <f t="shared" si="10"/>
        <v>16759.445745385136</v>
      </c>
      <c r="I27" s="5">
        <f t="shared" si="4"/>
        <v>42275.703001924718</v>
      </c>
      <c r="J27" s="25">
        <f t="shared" si="5"/>
        <v>0.15376433294814312</v>
      </c>
      <c r="L27" s="22">
        <f t="shared" si="11"/>
        <v>41414.205458333447</v>
      </c>
      <c r="M27" s="5">
        <f>scrimecost*Meta!O24</f>
        <v>29448.425999999999</v>
      </c>
      <c r="N27" s="5">
        <f>L27-Grade14!L27</f>
        <v>407.72985959031212</v>
      </c>
      <c r="O27" s="5">
        <f>Grade14!M27-M27</f>
        <v>230.41200000000026</v>
      </c>
      <c r="P27" s="22">
        <f t="shared" si="12"/>
        <v>38.766083030634007</v>
      </c>
      <c r="Q27" s="22"/>
      <c r="R27" s="22"/>
      <c r="S27" s="22">
        <f t="shared" si="6"/>
        <v>250.77847186986665</v>
      </c>
      <c r="T27" s="22">
        <f t="shared" si="7"/>
        <v>453.21600899930451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37941.371987302598</v>
      </c>
      <c r="D28" s="5">
        <f t="shared" si="0"/>
        <v>36355.134576204116</v>
      </c>
      <c r="E28" s="5">
        <f t="shared" si="1"/>
        <v>26855.134576204116</v>
      </c>
      <c r="F28" s="5">
        <f t="shared" si="2"/>
        <v>9069.9514391306438</v>
      </c>
      <c r="G28" s="5">
        <f t="shared" si="3"/>
        <v>27285.183137073473</v>
      </c>
      <c r="H28" s="22">
        <f t="shared" si="10"/>
        <v>17178.431889019765</v>
      </c>
      <c r="I28" s="5">
        <f t="shared" si="4"/>
        <v>43243.946361972834</v>
      </c>
      <c r="J28" s="25">
        <f t="shared" si="5"/>
        <v>0.15549554998211682</v>
      </c>
      <c r="L28" s="22">
        <f t="shared" si="11"/>
        <v>42449.560594791787</v>
      </c>
      <c r="M28" s="5">
        <f>scrimecost*Meta!O25</f>
        <v>29448.425999999999</v>
      </c>
      <c r="N28" s="5">
        <f>L28-Grade14!L28</f>
        <v>417.9231060800812</v>
      </c>
      <c r="O28" s="5">
        <f>Grade14!M28-M28</f>
        <v>230.41200000000026</v>
      </c>
      <c r="P28" s="22">
        <f t="shared" si="12"/>
        <v>39.464153313559059</v>
      </c>
      <c r="Q28" s="22"/>
      <c r="R28" s="22"/>
      <c r="S28" s="22">
        <f t="shared" si="6"/>
        <v>254.26746666011721</v>
      </c>
      <c r="T28" s="22">
        <f t="shared" si="7"/>
        <v>476.83620555487227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38889.906286985155</v>
      </c>
      <c r="D29" s="5">
        <f t="shared" si="0"/>
        <v>37236.322940609207</v>
      </c>
      <c r="E29" s="5">
        <f t="shared" si="1"/>
        <v>27736.322940609207</v>
      </c>
      <c r="F29" s="5">
        <f t="shared" si="2"/>
        <v>9357.659440108906</v>
      </c>
      <c r="G29" s="5">
        <f t="shared" si="3"/>
        <v>27878.663500500301</v>
      </c>
      <c r="H29" s="22">
        <f t="shared" si="10"/>
        <v>17607.892686245257</v>
      </c>
      <c r="I29" s="5">
        <f t="shared" si="4"/>
        <v>44236.395806022148</v>
      </c>
      <c r="J29" s="25">
        <f t="shared" si="5"/>
        <v>0.15718454221038378</v>
      </c>
      <c r="L29" s="22">
        <f t="shared" si="11"/>
        <v>43510.799609661568</v>
      </c>
      <c r="M29" s="5">
        <f>scrimecost*Meta!O26</f>
        <v>29448.425999999999</v>
      </c>
      <c r="N29" s="5">
        <f>L29-Grade14!L29</f>
        <v>428.37118373205885</v>
      </c>
      <c r="O29" s="5">
        <f>Grade14!M29-M29</f>
        <v>230.41200000000026</v>
      </c>
      <c r="P29" s="22">
        <f t="shared" si="12"/>
        <v>40.179675353557229</v>
      </c>
      <c r="Q29" s="22"/>
      <c r="R29" s="22"/>
      <c r="S29" s="22">
        <f t="shared" si="6"/>
        <v>257.84368632011297</v>
      </c>
      <c r="T29" s="22">
        <f t="shared" si="7"/>
        <v>501.76269093201529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39862.153944159785</v>
      </c>
      <c r="D30" s="5">
        <f t="shared" si="0"/>
        <v>38139.541014124443</v>
      </c>
      <c r="E30" s="5">
        <f t="shared" si="1"/>
        <v>28639.541014124443</v>
      </c>
      <c r="F30" s="5">
        <f t="shared" si="2"/>
        <v>9652.5601411116295</v>
      </c>
      <c r="G30" s="5">
        <f t="shared" si="3"/>
        <v>28486.980873012813</v>
      </c>
      <c r="H30" s="22">
        <f t="shared" si="10"/>
        <v>18048.090003401387</v>
      </c>
      <c r="I30" s="5">
        <f t="shared" si="4"/>
        <v>45253.656486172702</v>
      </c>
      <c r="J30" s="25">
        <f t="shared" si="5"/>
        <v>0.15883233950625406</v>
      </c>
      <c r="L30" s="22">
        <f t="shared" si="11"/>
        <v>44598.569599903116</v>
      </c>
      <c r="M30" s="5">
        <f>scrimecost*Meta!O27</f>
        <v>29448.425999999999</v>
      </c>
      <c r="N30" s="5">
        <f>L30-Grade14!L30</f>
        <v>439.08046332537924</v>
      </c>
      <c r="O30" s="5">
        <f>Grade14!M30-M30</f>
        <v>230.41200000000026</v>
      </c>
      <c r="P30" s="22">
        <f t="shared" si="12"/>
        <v>40.913085444555378</v>
      </c>
      <c r="Q30" s="22"/>
      <c r="R30" s="22"/>
      <c r="S30" s="22">
        <f t="shared" si="6"/>
        <v>261.50931147162203</v>
      </c>
      <c r="T30" s="22">
        <f t="shared" si="7"/>
        <v>528.07117064280897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40858.707792763787</v>
      </c>
      <c r="D31" s="5">
        <f t="shared" si="0"/>
        <v>39065.339539477558</v>
      </c>
      <c r="E31" s="5">
        <f t="shared" si="1"/>
        <v>29565.339539477558</v>
      </c>
      <c r="F31" s="5">
        <f t="shared" si="2"/>
        <v>9954.8333596394223</v>
      </c>
      <c r="G31" s="5">
        <f t="shared" si="3"/>
        <v>29110.506179838136</v>
      </c>
      <c r="H31" s="22">
        <f t="shared" si="10"/>
        <v>18499.292253486423</v>
      </c>
      <c r="I31" s="5">
        <f t="shared" si="4"/>
        <v>46296.348683327022</v>
      </c>
      <c r="J31" s="25">
        <f t="shared" si="5"/>
        <v>0.16043994662417627</v>
      </c>
      <c r="L31" s="22">
        <f t="shared" si="11"/>
        <v>45713.533839900687</v>
      </c>
      <c r="M31" s="5">
        <f>scrimecost*Meta!O28</f>
        <v>26308.190999999999</v>
      </c>
      <c r="N31" s="5">
        <f>L31-Grade14!L31</f>
        <v>450.05747490850626</v>
      </c>
      <c r="O31" s="5">
        <f>Grade14!M31-M31</f>
        <v>205.84200000000055</v>
      </c>
      <c r="P31" s="22">
        <f t="shared" si="12"/>
        <v>41.664830787828457</v>
      </c>
      <c r="Q31" s="22"/>
      <c r="R31" s="22"/>
      <c r="S31" s="22">
        <f t="shared" si="6"/>
        <v>253.93980725191082</v>
      </c>
      <c r="T31" s="22">
        <f t="shared" si="7"/>
        <v>532.10767563822321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41880.17548758287</v>
      </c>
      <c r="D32" s="5">
        <f t="shared" si="0"/>
        <v>40014.283027964484</v>
      </c>
      <c r="E32" s="5">
        <f t="shared" si="1"/>
        <v>30514.283027964484</v>
      </c>
      <c r="F32" s="5">
        <f t="shared" si="2"/>
        <v>10264.663408630404</v>
      </c>
      <c r="G32" s="5">
        <f t="shared" si="3"/>
        <v>29749.61961933408</v>
      </c>
      <c r="H32" s="22">
        <f t="shared" si="10"/>
        <v>18961.774559823582</v>
      </c>
      <c r="I32" s="5">
        <f t="shared" si="4"/>
        <v>47365.108185410187</v>
      </c>
      <c r="J32" s="25">
        <f t="shared" si="5"/>
        <v>0.16200834381239301</v>
      </c>
      <c r="L32" s="22">
        <f t="shared" si="11"/>
        <v>46856.372185898203</v>
      </c>
      <c r="M32" s="5">
        <f>scrimecost*Meta!O29</f>
        <v>26308.190999999999</v>
      </c>
      <c r="N32" s="5">
        <f>L32-Grade14!L32</f>
        <v>461.30891178122693</v>
      </c>
      <c r="O32" s="5">
        <f>Grade14!M32-M32</f>
        <v>205.84200000000055</v>
      </c>
      <c r="P32" s="22">
        <f t="shared" si="12"/>
        <v>42.435369764683379</v>
      </c>
      <c r="Q32" s="22"/>
      <c r="R32" s="22"/>
      <c r="S32" s="22">
        <f t="shared" si="6"/>
        <v>257.79100467671145</v>
      </c>
      <c r="T32" s="22">
        <f t="shared" si="7"/>
        <v>560.53138448522009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42927.179874772439</v>
      </c>
      <c r="D33" s="5">
        <f t="shared" si="0"/>
        <v>40986.950103663599</v>
      </c>
      <c r="E33" s="5">
        <f t="shared" si="1"/>
        <v>31486.950103663599</v>
      </c>
      <c r="F33" s="5">
        <f t="shared" si="2"/>
        <v>10582.239208846166</v>
      </c>
      <c r="G33" s="5">
        <f t="shared" si="3"/>
        <v>30404.710894817435</v>
      </c>
      <c r="H33" s="22">
        <f t="shared" si="10"/>
        <v>19435.81892381917</v>
      </c>
      <c r="I33" s="5">
        <f t="shared" si="4"/>
        <v>48460.586675045444</v>
      </c>
      <c r="J33" s="25">
        <f t="shared" si="5"/>
        <v>0.16353848741065333</v>
      </c>
      <c r="L33" s="22">
        <f t="shared" si="11"/>
        <v>48027.781490545647</v>
      </c>
      <c r="M33" s="5">
        <f>scrimecost*Meta!O30</f>
        <v>26308.190999999999</v>
      </c>
      <c r="N33" s="5">
        <f>L33-Grade14!L33</f>
        <v>472.84163457574323</v>
      </c>
      <c r="O33" s="5">
        <f>Grade14!M33-M33</f>
        <v>205.84200000000055</v>
      </c>
      <c r="P33" s="22">
        <f t="shared" si="12"/>
        <v>43.22517221595966</v>
      </c>
      <c r="Q33" s="22"/>
      <c r="R33" s="22"/>
      <c r="S33" s="22">
        <f t="shared" si="6"/>
        <v>261.73848203712515</v>
      </c>
      <c r="T33" s="22">
        <f t="shared" si="7"/>
        <v>590.55886234378045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44000.359371641753</v>
      </c>
      <c r="D34" s="5">
        <f t="shared" si="0"/>
        <v>41983.933856255186</v>
      </c>
      <c r="E34" s="5">
        <f t="shared" si="1"/>
        <v>32483.933856255186</v>
      </c>
      <c r="F34" s="5">
        <f t="shared" si="2"/>
        <v>10907.754404067318</v>
      </c>
      <c r="G34" s="5">
        <f t="shared" si="3"/>
        <v>31076.179452187869</v>
      </c>
      <c r="H34" s="22">
        <f t="shared" si="10"/>
        <v>19921.714396914645</v>
      </c>
      <c r="I34" s="5">
        <f t="shared" si="4"/>
        <v>49583.452126921577</v>
      </c>
      <c r="J34" s="25">
        <f t="shared" si="5"/>
        <v>0.16503131043334629</v>
      </c>
      <c r="L34" s="22">
        <f t="shared" si="11"/>
        <v>49228.476027809287</v>
      </c>
      <c r="M34" s="5">
        <f>scrimecost*Meta!O31</f>
        <v>26308.190999999999</v>
      </c>
      <c r="N34" s="5">
        <f>L34-Grade14!L34</f>
        <v>484.66267544012953</v>
      </c>
      <c r="O34" s="5">
        <f>Grade14!M34-M34</f>
        <v>205.84200000000055</v>
      </c>
      <c r="P34" s="22">
        <f t="shared" si="12"/>
        <v>44.034719728517864</v>
      </c>
      <c r="Q34" s="22"/>
      <c r="R34" s="22"/>
      <c r="S34" s="22">
        <f t="shared" si="6"/>
        <v>265.78464633155141</v>
      </c>
      <c r="T34" s="22">
        <f t="shared" si="7"/>
        <v>622.28443471230958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45100.368355932798</v>
      </c>
      <c r="D35" s="5">
        <f t="shared" si="0"/>
        <v>43005.842202661574</v>
      </c>
      <c r="E35" s="5">
        <f t="shared" si="1"/>
        <v>33505.842202661574</v>
      </c>
      <c r="F35" s="5">
        <f t="shared" si="2"/>
        <v>11241.407479169004</v>
      </c>
      <c r="G35" s="5">
        <f t="shared" si="3"/>
        <v>31764.43472349257</v>
      </c>
      <c r="H35" s="22">
        <f t="shared" si="10"/>
        <v>20419.757256837514</v>
      </c>
      <c r="I35" s="5">
        <f t="shared" si="4"/>
        <v>50734.389215094619</v>
      </c>
      <c r="J35" s="25">
        <f t="shared" si="5"/>
        <v>0.16648772313841262</v>
      </c>
      <c r="L35" s="22">
        <f t="shared" si="11"/>
        <v>50459.187928504522</v>
      </c>
      <c r="M35" s="5">
        <f>scrimecost*Meta!O32</f>
        <v>26308.190999999999</v>
      </c>
      <c r="N35" s="5">
        <f>L35-Grade14!L35</f>
        <v>496.77924232614168</v>
      </c>
      <c r="O35" s="5">
        <f>Grade14!M35-M35</f>
        <v>205.84200000000055</v>
      </c>
      <c r="P35" s="22">
        <f t="shared" si="12"/>
        <v>44.864505928890019</v>
      </c>
      <c r="Q35" s="22"/>
      <c r="R35" s="22"/>
      <c r="S35" s="22">
        <f t="shared" si="6"/>
        <v>269.93196473334336</v>
      </c>
      <c r="T35" s="22">
        <f t="shared" si="7"/>
        <v>655.80813777172921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46227.877564831106</v>
      </c>
      <c r="D36" s="5">
        <f t="shared" si="0"/>
        <v>44053.2982577281</v>
      </c>
      <c r="E36" s="5">
        <f t="shared" si="1"/>
        <v>34553.2982577281</v>
      </c>
      <c r="F36" s="5">
        <f t="shared" si="2"/>
        <v>11588.731706921037</v>
      </c>
      <c r="G36" s="5">
        <f t="shared" si="3"/>
        <v>32464.566550807063</v>
      </c>
      <c r="H36" s="22">
        <f t="shared" si="10"/>
        <v>20930.251188258451</v>
      </c>
      <c r="I36" s="5">
        <f t="shared" si="4"/>
        <v>51908.769904699162</v>
      </c>
      <c r="J36" s="25">
        <f t="shared" si="5"/>
        <v>0.16799404128197748</v>
      </c>
      <c r="L36" s="22">
        <f t="shared" si="11"/>
        <v>51720.667626717128</v>
      </c>
      <c r="M36" s="5">
        <f>scrimecost*Meta!O33</f>
        <v>22307.298999999999</v>
      </c>
      <c r="N36" s="5">
        <f>L36-Grade14!L36</f>
        <v>509.19872338429559</v>
      </c>
      <c r="O36" s="5">
        <f>Grade14!M36-M36</f>
        <v>174.53800000000047</v>
      </c>
      <c r="P36" s="22">
        <f t="shared" si="12"/>
        <v>45.728291917242501</v>
      </c>
      <c r="Q36" s="22"/>
      <c r="R36" s="22"/>
      <c r="S36" s="22">
        <f t="shared" si="6"/>
        <v>259.75793271147705</v>
      </c>
      <c r="T36" s="22">
        <f t="shared" si="7"/>
        <v>654.86946659953298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47383.574503951881</v>
      </c>
      <c r="D37" s="5">
        <f t="shared" ref="D37:D56" si="15">IF(A37&lt;startage,1,0)*(C37*(1-initialunempprob))+IF(A37=startage,1,0)*(C37*(1-unempprob))+IF(A37&gt;startage,1,0)*(C37*(1-unempprob)+unempprob*300*52)</f>
        <v>45126.940714171295</v>
      </c>
      <c r="E37" s="5">
        <f t="shared" si="1"/>
        <v>35626.940714171295</v>
      </c>
      <c r="F37" s="5">
        <f t="shared" si="2"/>
        <v>12046.640214594059</v>
      </c>
      <c r="G37" s="5">
        <f t="shared" si="3"/>
        <v>33080.300499577235</v>
      </c>
      <c r="H37" s="22">
        <f t="shared" ref="H37:H56" si="16">benefits*B37/expnorm</f>
        <v>21453.507467964908</v>
      </c>
      <c r="I37" s="5">
        <f t="shared" ref="I37:I56" si="17">G37+IF(A37&lt;startage,1,0)*(H37*(1-initialunempprob))+IF(A37&gt;=startage,1,0)*(H37*(1-unempprob))</f>
        <v>53010.608937316632</v>
      </c>
      <c r="J37" s="25">
        <f t="shared" si="5"/>
        <v>0.17105707943148613</v>
      </c>
      <c r="L37" s="22">
        <f t="shared" ref="L37:L56" si="18">(sincome+sbenefits)*(1-sunemp)*B37/expnorm</f>
        <v>53013.68431738505</v>
      </c>
      <c r="M37" s="5">
        <f>scrimecost*Meta!O34</f>
        <v>22307.298999999999</v>
      </c>
      <c r="N37" s="5">
        <f>L37-Grade14!L37</f>
        <v>521.92869146890007</v>
      </c>
      <c r="O37" s="5">
        <f>Grade14!M37-M37</f>
        <v>174.53800000000047</v>
      </c>
      <c r="P37" s="22">
        <f t="shared" si="12"/>
        <v>46.867098027704039</v>
      </c>
      <c r="Q37" s="22"/>
      <c r="R37" s="22"/>
      <c r="S37" s="22">
        <f t="shared" si="6"/>
        <v>264.23830163183965</v>
      </c>
      <c r="T37" s="22">
        <f t="shared" si="7"/>
        <v>691.26589204962113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48568.163866550669</v>
      </c>
      <c r="D38" s="5">
        <f t="shared" si="15"/>
        <v>46227.424232025573</v>
      </c>
      <c r="E38" s="5">
        <f t="shared" si="1"/>
        <v>36727.424232025573</v>
      </c>
      <c r="F38" s="5">
        <f t="shared" si="2"/>
        <v>12515.996434958906</v>
      </c>
      <c r="G38" s="5">
        <f t="shared" si="3"/>
        <v>33711.427797066666</v>
      </c>
      <c r="H38" s="22">
        <f t="shared" si="16"/>
        <v>21989.845154664028</v>
      </c>
      <c r="I38" s="5">
        <f t="shared" si="17"/>
        <v>54139.993945749549</v>
      </c>
      <c r="J38" s="25">
        <f t="shared" si="5"/>
        <v>0.17404540933344581</v>
      </c>
      <c r="L38" s="22">
        <f t="shared" si="18"/>
        <v>54339.026425319673</v>
      </c>
      <c r="M38" s="5">
        <f>scrimecost*Meta!O35</f>
        <v>22307.298999999999</v>
      </c>
      <c r="N38" s="5">
        <f>L38-Grade14!L38</f>
        <v>534.97690875561966</v>
      </c>
      <c r="O38" s="5">
        <f>Grade14!M38-M38</f>
        <v>174.53800000000047</v>
      </c>
      <c r="P38" s="22">
        <f t="shared" si="12"/>
        <v>48.034374290927119</v>
      </c>
      <c r="Q38" s="22"/>
      <c r="R38" s="22"/>
      <c r="S38" s="22">
        <f t="shared" si="6"/>
        <v>268.83067977521119</v>
      </c>
      <c r="T38" s="22">
        <f t="shared" si="7"/>
        <v>729.77944455467753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49782.367963214441</v>
      </c>
      <c r="D39" s="5">
        <f t="shared" si="15"/>
        <v>47355.419837826215</v>
      </c>
      <c r="E39" s="5">
        <f t="shared" si="1"/>
        <v>37855.419837826215</v>
      </c>
      <c r="F39" s="5">
        <f t="shared" si="2"/>
        <v>12997.08656083288</v>
      </c>
      <c r="G39" s="5">
        <f t="shared" si="3"/>
        <v>34358.333276993333</v>
      </c>
      <c r="H39" s="22">
        <f t="shared" si="16"/>
        <v>22539.59128353063</v>
      </c>
      <c r="I39" s="5">
        <f t="shared" si="17"/>
        <v>55297.613579393292</v>
      </c>
      <c r="J39" s="25">
        <f t="shared" si="5"/>
        <v>0.1769608531402358</v>
      </c>
      <c r="L39" s="22">
        <f t="shared" si="18"/>
        <v>55697.502085952663</v>
      </c>
      <c r="M39" s="5">
        <f>scrimecost*Meta!O36</f>
        <v>22307.298999999999</v>
      </c>
      <c r="N39" s="5">
        <f>L39-Grade14!L39</f>
        <v>548.35133147451415</v>
      </c>
      <c r="O39" s="5">
        <f>Grade14!M39-M39</f>
        <v>174.53800000000047</v>
      </c>
      <c r="P39" s="22">
        <f t="shared" si="12"/>
        <v>49.230832460730781</v>
      </c>
      <c r="Q39" s="22"/>
      <c r="R39" s="22"/>
      <c r="S39" s="22">
        <f t="shared" si="6"/>
        <v>273.53786737216933</v>
      </c>
      <c r="T39" s="22">
        <f t="shared" si="7"/>
        <v>770.53734099473354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51026.927162294793</v>
      </c>
      <c r="D40" s="5">
        <f t="shared" si="15"/>
        <v>48511.615333771864</v>
      </c>
      <c r="E40" s="5">
        <f t="shared" si="1"/>
        <v>39011.615333771864</v>
      </c>
      <c r="F40" s="5">
        <f t="shared" si="2"/>
        <v>13490.2039398537</v>
      </c>
      <c r="G40" s="5">
        <f t="shared" si="3"/>
        <v>35021.411393918163</v>
      </c>
      <c r="H40" s="22">
        <f t="shared" si="16"/>
        <v>23103.081065618891</v>
      </c>
      <c r="I40" s="5">
        <f t="shared" si="17"/>
        <v>56484.173703878114</v>
      </c>
      <c r="J40" s="25">
        <f t="shared" si="5"/>
        <v>0.17980518856149433</v>
      </c>
      <c r="L40" s="22">
        <f t="shared" si="18"/>
        <v>57089.939638101474</v>
      </c>
      <c r="M40" s="5">
        <f>scrimecost*Meta!O37</f>
        <v>22307.298999999999</v>
      </c>
      <c r="N40" s="5">
        <f>L40-Grade14!L40</f>
        <v>562.06011476136337</v>
      </c>
      <c r="O40" s="5">
        <f>Grade14!M40-M40</f>
        <v>174.53800000000047</v>
      </c>
      <c r="P40" s="22">
        <f t="shared" si="12"/>
        <v>50.457202084779546</v>
      </c>
      <c r="Q40" s="22"/>
      <c r="R40" s="22"/>
      <c r="S40" s="22">
        <f t="shared" si="6"/>
        <v>278.36273465904583</v>
      </c>
      <c r="T40" s="22">
        <f t="shared" si="7"/>
        <v>813.67461023333499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52302.600341352168</v>
      </c>
      <c r="D41" s="5">
        <f t="shared" si="15"/>
        <v>49696.715717116167</v>
      </c>
      <c r="E41" s="5">
        <f t="shared" si="1"/>
        <v>40196.715717116167</v>
      </c>
      <c r="F41" s="5">
        <f t="shared" si="2"/>
        <v>13995.649253350046</v>
      </c>
      <c r="G41" s="5">
        <f t="shared" si="3"/>
        <v>35701.066463766125</v>
      </c>
      <c r="H41" s="22">
        <f t="shared" si="16"/>
        <v>23680.658092259368</v>
      </c>
      <c r="I41" s="5">
        <f t="shared" si="17"/>
        <v>57700.397831475078</v>
      </c>
      <c r="J41" s="25">
        <f t="shared" si="5"/>
        <v>0.18258014994808799</v>
      </c>
      <c r="L41" s="22">
        <f t="shared" si="18"/>
        <v>58517.188129054026</v>
      </c>
      <c r="M41" s="5">
        <f>scrimecost*Meta!O38</f>
        <v>16143.133999999998</v>
      </c>
      <c r="N41" s="5">
        <f>L41-Grade14!L41</f>
        <v>576.11161763042765</v>
      </c>
      <c r="O41" s="5">
        <f>Grade14!M41-M41</f>
        <v>126.3080000000009</v>
      </c>
      <c r="P41" s="22">
        <f t="shared" si="12"/>
        <v>51.714230949429528</v>
      </c>
      <c r="Q41" s="22"/>
      <c r="R41" s="22"/>
      <c r="S41" s="22">
        <f t="shared" si="6"/>
        <v>261.07419362810811</v>
      </c>
      <c r="T41" s="22">
        <f t="shared" si="7"/>
        <v>791.89399986361616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53610.16534988596</v>
      </c>
      <c r="D42" s="5">
        <f t="shared" si="15"/>
        <v>50911.443610044058</v>
      </c>
      <c r="E42" s="5">
        <f t="shared" si="1"/>
        <v>41411.443610044058</v>
      </c>
      <c r="F42" s="5">
        <f t="shared" si="2"/>
        <v>14513.730699683791</v>
      </c>
      <c r="G42" s="5">
        <f t="shared" si="3"/>
        <v>36397.712910360264</v>
      </c>
      <c r="H42" s="22">
        <f t="shared" si="16"/>
        <v>24272.674544565845</v>
      </c>
      <c r="I42" s="5">
        <f t="shared" si="17"/>
        <v>58947.027562261937</v>
      </c>
      <c r="J42" s="25">
        <f t="shared" si="5"/>
        <v>0.18528742934964273</v>
      </c>
      <c r="L42" s="22">
        <f t="shared" si="18"/>
        <v>59980.117832280353</v>
      </c>
      <c r="M42" s="5">
        <f>scrimecost*Meta!O39</f>
        <v>16143.133999999998</v>
      </c>
      <c r="N42" s="5">
        <f>L42-Grade14!L42</f>
        <v>590.51440807115432</v>
      </c>
      <c r="O42" s="5">
        <f>Grade14!M42-M42</f>
        <v>126.3080000000009</v>
      </c>
      <c r="P42" s="22">
        <f t="shared" si="12"/>
        <v>53.002685535695726</v>
      </c>
      <c r="Q42" s="22"/>
      <c r="R42" s="22"/>
      <c r="S42" s="22">
        <f t="shared" si="6"/>
        <v>266.14331982137679</v>
      </c>
      <c r="T42" s="22">
        <f t="shared" si="7"/>
        <v>837.68765222372213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54950.41948363313</v>
      </c>
      <c r="D43" s="5">
        <f t="shared" si="15"/>
        <v>52156.53970029518</v>
      </c>
      <c r="E43" s="5">
        <f t="shared" si="1"/>
        <v>42656.53970029518</v>
      </c>
      <c r="F43" s="5">
        <f t="shared" si="2"/>
        <v>15044.764182175893</v>
      </c>
      <c r="G43" s="5">
        <f t="shared" si="3"/>
        <v>37111.775518119284</v>
      </c>
      <c r="H43" s="22">
        <f t="shared" si="16"/>
        <v>24879.491408179998</v>
      </c>
      <c r="I43" s="5">
        <f t="shared" si="17"/>
        <v>60224.823036318499</v>
      </c>
      <c r="J43" s="25">
        <f t="shared" si="5"/>
        <v>0.18792867754628162</v>
      </c>
      <c r="L43" s="22">
        <f t="shared" si="18"/>
        <v>61479.620778087381</v>
      </c>
      <c r="M43" s="5">
        <f>scrimecost*Meta!O40</f>
        <v>16143.133999999998</v>
      </c>
      <c r="N43" s="5">
        <f>L43-Grade14!L43</f>
        <v>605.27726827296283</v>
      </c>
      <c r="O43" s="5">
        <f>Grade14!M43-M43</f>
        <v>126.3080000000009</v>
      </c>
      <c r="P43" s="22">
        <f t="shared" si="12"/>
        <v>54.323351486618627</v>
      </c>
      <c r="Q43" s="22"/>
      <c r="R43" s="22"/>
      <c r="S43" s="22">
        <f t="shared" ref="S43:S69" si="19">IF(A43&lt;startage,1,0)*(N43-Q43-R43)+IF(A43&gt;=startage,1,0)*completionprob*(N43*spart+O43+P43)</f>
        <v>271.33917416949703</v>
      </c>
      <c r="T43" s="22">
        <f t="shared" ref="T43:T69" si="20">S43/sreturn^(A43-startage+1)</f>
        <v>886.22190364974119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56324.179970723948</v>
      </c>
      <c r="D44" s="5">
        <f t="shared" si="15"/>
        <v>53432.763192802551</v>
      </c>
      <c r="E44" s="5">
        <f t="shared" si="1"/>
        <v>43932.763192802551</v>
      </c>
      <c r="F44" s="5">
        <f t="shared" si="2"/>
        <v>15589.073501730289</v>
      </c>
      <c r="G44" s="5">
        <f t="shared" si="3"/>
        <v>37843.689691072264</v>
      </c>
      <c r="H44" s="22">
        <f t="shared" si="16"/>
        <v>25501.478693384495</v>
      </c>
      <c r="I44" s="5">
        <f t="shared" si="17"/>
        <v>61534.563397226462</v>
      </c>
      <c r="J44" s="25">
        <f t="shared" si="5"/>
        <v>0.19050550505519753</v>
      </c>
      <c r="L44" s="22">
        <f t="shared" si="18"/>
        <v>63016.611297539552</v>
      </c>
      <c r="M44" s="5">
        <f>scrimecost*Meta!O41</f>
        <v>16143.133999999998</v>
      </c>
      <c r="N44" s="5">
        <f>L44-Grade14!L44</f>
        <v>620.40919997977471</v>
      </c>
      <c r="O44" s="5">
        <f>Grade14!M44-M44</f>
        <v>126.3080000000009</v>
      </c>
      <c r="P44" s="22">
        <f t="shared" si="12"/>
        <v>55.677034086314556</v>
      </c>
      <c r="Q44" s="22"/>
      <c r="R44" s="22"/>
      <c r="S44" s="22">
        <f t="shared" si="19"/>
        <v>276.66492487630717</v>
      </c>
      <c r="T44" s="22">
        <f t="shared" si="20"/>
        <v>937.66460222088892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57732.284469992039</v>
      </c>
      <c r="D45" s="5">
        <f t="shared" si="15"/>
        <v>54740.892272622608</v>
      </c>
      <c r="E45" s="5">
        <f t="shared" si="1"/>
        <v>45240.892272622608</v>
      </c>
      <c r="F45" s="5">
        <f t="shared" si="2"/>
        <v>16146.990554273543</v>
      </c>
      <c r="G45" s="5">
        <f t="shared" si="3"/>
        <v>38593.901718349065</v>
      </c>
      <c r="H45" s="22">
        <f t="shared" si="16"/>
        <v>26139.015660719106</v>
      </c>
      <c r="I45" s="5">
        <f t="shared" si="17"/>
        <v>62877.047267157119</v>
      </c>
      <c r="J45" s="25">
        <f t="shared" si="5"/>
        <v>0.19301948311267653</v>
      </c>
      <c r="L45" s="22">
        <f t="shared" si="18"/>
        <v>64592.026579978039</v>
      </c>
      <c r="M45" s="5">
        <f>scrimecost*Meta!O42</f>
        <v>16143.133999999998</v>
      </c>
      <c r="N45" s="5">
        <f>L45-Grade14!L45</f>
        <v>635.91942997927254</v>
      </c>
      <c r="O45" s="5">
        <f>Grade14!M45-M45</f>
        <v>126.3080000000009</v>
      </c>
      <c r="P45" s="22">
        <f t="shared" si="12"/>
        <v>57.064558751002927</v>
      </c>
      <c r="Q45" s="22"/>
      <c r="R45" s="22"/>
      <c r="S45" s="22">
        <f t="shared" si="19"/>
        <v>282.12381935079247</v>
      </c>
      <c r="T45" s="22">
        <f t="shared" si="20"/>
        <v>992.19402938633141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59175.591581741843</v>
      </c>
      <c r="D46" s="5">
        <f t="shared" si="15"/>
        <v>56081.724579438174</v>
      </c>
      <c r="E46" s="5">
        <f t="shared" si="1"/>
        <v>46581.724579438174</v>
      </c>
      <c r="F46" s="5">
        <f t="shared" si="2"/>
        <v>16718.85553313038</v>
      </c>
      <c r="G46" s="5">
        <f t="shared" si="3"/>
        <v>39362.869046307795</v>
      </c>
      <c r="H46" s="22">
        <f t="shared" si="16"/>
        <v>26792.491052237081</v>
      </c>
      <c r="I46" s="5">
        <f t="shared" si="17"/>
        <v>64253.093233836044</v>
      </c>
      <c r="J46" s="25">
        <f t="shared" si="5"/>
        <v>0.19547214463216814</v>
      </c>
      <c r="L46" s="22">
        <f t="shared" si="18"/>
        <v>66206.827244477492</v>
      </c>
      <c r="M46" s="5">
        <f>scrimecost*Meta!O43</f>
        <v>9653.3149999999987</v>
      </c>
      <c r="N46" s="5">
        <f>L46-Grade14!L46</f>
        <v>651.81741572875762</v>
      </c>
      <c r="O46" s="5">
        <f>Grade14!M46-M46</f>
        <v>75.530000000000655</v>
      </c>
      <c r="P46" s="22">
        <f t="shared" si="12"/>
        <v>58.486771532308474</v>
      </c>
      <c r="Q46" s="22"/>
      <c r="R46" s="22"/>
      <c r="S46" s="22">
        <f t="shared" si="19"/>
        <v>264.31052818713977</v>
      </c>
      <c r="T46" s="22">
        <f t="shared" si="20"/>
        <v>964.57222935315974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60654.981371285379</v>
      </c>
      <c r="D47" s="5">
        <f t="shared" si="15"/>
        <v>57456.077693924119</v>
      </c>
      <c r="E47" s="5">
        <f t="shared" si="1"/>
        <v>47956.077693924119</v>
      </c>
      <c r="F47" s="5">
        <f t="shared" si="2"/>
        <v>17305.017136458639</v>
      </c>
      <c r="G47" s="5">
        <f t="shared" si="3"/>
        <v>40151.060557465476</v>
      </c>
      <c r="H47" s="22">
        <f t="shared" si="16"/>
        <v>27462.303328543007</v>
      </c>
      <c r="I47" s="5">
        <f t="shared" si="17"/>
        <v>65663.540349681934</v>
      </c>
      <c r="J47" s="25">
        <f t="shared" si="5"/>
        <v>0.19786498513898926</v>
      </c>
      <c r="L47" s="22">
        <f t="shared" si="18"/>
        <v>67861.997925589414</v>
      </c>
      <c r="M47" s="5">
        <f>scrimecost*Meta!O44</f>
        <v>9653.3149999999987</v>
      </c>
      <c r="N47" s="5">
        <f>L47-Grade14!L47</f>
        <v>668.11285112195765</v>
      </c>
      <c r="O47" s="5">
        <f>Grade14!M47-M47</f>
        <v>75.530000000000655</v>
      </c>
      <c r="P47" s="22">
        <f t="shared" si="12"/>
        <v>59.944539633146661</v>
      </c>
      <c r="Q47" s="22"/>
      <c r="R47" s="22"/>
      <c r="S47" s="22">
        <f t="shared" si="19"/>
        <v>270.04577919438884</v>
      </c>
      <c r="T47" s="22">
        <f t="shared" si="20"/>
        <v>1022.6361058539784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62171.355905567521</v>
      </c>
      <c r="D48" s="5">
        <f t="shared" si="15"/>
        <v>58864.789636272231</v>
      </c>
      <c r="E48" s="5">
        <f t="shared" si="1"/>
        <v>49364.789636272231</v>
      </c>
      <c r="F48" s="5">
        <f t="shared" si="2"/>
        <v>17905.832779870107</v>
      </c>
      <c r="G48" s="5">
        <f t="shared" si="3"/>
        <v>40958.956856402125</v>
      </c>
      <c r="H48" s="22">
        <f t="shared" si="16"/>
        <v>28148.860911756587</v>
      </c>
      <c r="I48" s="5">
        <f t="shared" si="17"/>
        <v>67109.248643423998</v>
      </c>
      <c r="J48" s="25">
        <f t="shared" si="5"/>
        <v>0.20019946368222943</v>
      </c>
      <c r="L48" s="22">
        <f t="shared" si="18"/>
        <v>69558.547873729156</v>
      </c>
      <c r="M48" s="5">
        <f>scrimecost*Meta!O45</f>
        <v>9653.3149999999987</v>
      </c>
      <c r="N48" s="5">
        <f>L48-Grade14!L48</f>
        <v>684.81567240002914</v>
      </c>
      <c r="O48" s="5">
        <f>Grade14!M48-M48</f>
        <v>75.530000000000655</v>
      </c>
      <c r="P48" s="22">
        <f t="shared" si="12"/>
        <v>61.438751936505824</v>
      </c>
      <c r="Q48" s="22"/>
      <c r="R48" s="22"/>
      <c r="S48" s="22">
        <f t="shared" si="19"/>
        <v>275.92441147683212</v>
      </c>
      <c r="T48" s="22">
        <f t="shared" si="20"/>
        <v>1084.2696219636284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63725.639803206694</v>
      </c>
      <c r="D49" s="5">
        <f t="shared" si="15"/>
        <v>60308.719377179019</v>
      </c>
      <c r="E49" s="5">
        <f t="shared" si="1"/>
        <v>50808.719377179019</v>
      </c>
      <c r="F49" s="5">
        <f t="shared" si="2"/>
        <v>18521.668814366851</v>
      </c>
      <c r="G49" s="5">
        <f t="shared" si="3"/>
        <v>41787.050562812168</v>
      </c>
      <c r="H49" s="22">
        <f t="shared" si="16"/>
        <v>28852.582434550495</v>
      </c>
      <c r="I49" s="5">
        <f t="shared" si="17"/>
        <v>68591.099644509581</v>
      </c>
      <c r="J49" s="25">
        <f t="shared" si="5"/>
        <v>0.20247700372441488</v>
      </c>
      <c r="L49" s="22">
        <f t="shared" si="18"/>
        <v>71297.511570572387</v>
      </c>
      <c r="M49" s="5">
        <f>scrimecost*Meta!O46</f>
        <v>9653.3149999999987</v>
      </c>
      <c r="N49" s="5">
        <f>L49-Grade14!L49</f>
        <v>701.93606421005097</v>
      </c>
      <c r="O49" s="5">
        <f>Grade14!M49-M49</f>
        <v>75.530000000000655</v>
      </c>
      <c r="P49" s="22">
        <f t="shared" si="12"/>
        <v>62.970319547448945</v>
      </c>
      <c r="Q49" s="22"/>
      <c r="R49" s="22"/>
      <c r="S49" s="22">
        <f t="shared" si="19"/>
        <v>281.95000956633606</v>
      </c>
      <c r="T49" s="22">
        <f t="shared" si="20"/>
        <v>1149.695194091282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65318.780798286847</v>
      </c>
      <c r="D50" s="5">
        <f t="shared" si="15"/>
        <v>61788.747361608483</v>
      </c>
      <c r="E50" s="5">
        <f t="shared" si="1"/>
        <v>52288.747361608483</v>
      </c>
      <c r="F50" s="5">
        <f t="shared" si="2"/>
        <v>19152.900749726017</v>
      </c>
      <c r="G50" s="5">
        <f t="shared" si="3"/>
        <v>42635.846611882465</v>
      </c>
      <c r="H50" s="22">
        <f t="shared" si="16"/>
        <v>29573.896995414249</v>
      </c>
      <c r="I50" s="5">
        <f t="shared" si="17"/>
        <v>70109.996920622303</v>
      </c>
      <c r="J50" s="25">
        <f t="shared" si="5"/>
        <v>0.20469899400947392</v>
      </c>
      <c r="L50" s="22">
        <f t="shared" si="18"/>
        <v>73079.949359836683</v>
      </c>
      <c r="M50" s="5">
        <f>scrimecost*Meta!O47</f>
        <v>9653.3149999999987</v>
      </c>
      <c r="N50" s="5">
        <f>L50-Grade14!L50</f>
        <v>719.48446581527242</v>
      </c>
      <c r="O50" s="5">
        <f>Grade14!M50-M50</f>
        <v>75.530000000000655</v>
      </c>
      <c r="P50" s="22">
        <f t="shared" si="12"/>
        <v>64.540176348665668</v>
      </c>
      <c r="Q50" s="22"/>
      <c r="R50" s="22"/>
      <c r="S50" s="22">
        <f t="shared" si="19"/>
        <v>288.12624760806176</v>
      </c>
      <c r="T50" s="22">
        <f t="shared" si="20"/>
        <v>1219.1492124564679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66951.750318244027</v>
      </c>
      <c r="D51" s="5">
        <f t="shared" si="15"/>
        <v>63305.776045648701</v>
      </c>
      <c r="E51" s="5">
        <f t="shared" si="1"/>
        <v>53805.776045648701</v>
      </c>
      <c r="F51" s="5">
        <f t="shared" si="2"/>
        <v>19799.913483469172</v>
      </c>
      <c r="G51" s="5">
        <f t="shared" si="3"/>
        <v>43505.862562179529</v>
      </c>
      <c r="H51" s="22">
        <f t="shared" si="16"/>
        <v>30313.244420299608</v>
      </c>
      <c r="I51" s="5">
        <f t="shared" si="17"/>
        <v>71666.866628637872</v>
      </c>
      <c r="J51" s="25">
        <f t="shared" si="5"/>
        <v>0.20686678940953149</v>
      </c>
      <c r="L51" s="22">
        <f t="shared" si="18"/>
        <v>74906.948093832587</v>
      </c>
      <c r="M51" s="5">
        <f>scrimecost*Meta!O48</f>
        <v>5303.5079999999998</v>
      </c>
      <c r="N51" s="5">
        <f>L51-Grade14!L51</f>
        <v>737.47157746064477</v>
      </c>
      <c r="O51" s="5">
        <f>Grade14!M51-M51</f>
        <v>41.496000000000095</v>
      </c>
      <c r="P51" s="22">
        <f t="shared" si="12"/>
        <v>66.149279569912778</v>
      </c>
      <c r="Q51" s="22"/>
      <c r="R51" s="22"/>
      <c r="S51" s="22">
        <f t="shared" si="19"/>
        <v>278.7672176008366</v>
      </c>
      <c r="T51" s="22">
        <f t="shared" si="20"/>
        <v>1223.9936830822428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68625.544076200124</v>
      </c>
      <c r="D52" s="5">
        <f t="shared" si="15"/>
        <v>64860.730446789916</v>
      </c>
      <c r="E52" s="5">
        <f t="shared" si="1"/>
        <v>55360.730446789916</v>
      </c>
      <c r="F52" s="5">
        <f t="shared" si="2"/>
        <v>20463.101535555899</v>
      </c>
      <c r="G52" s="5">
        <f t="shared" si="3"/>
        <v>44397.628911234016</v>
      </c>
      <c r="H52" s="22">
        <f t="shared" si="16"/>
        <v>31071.075530807098</v>
      </c>
      <c r="I52" s="5">
        <f t="shared" si="17"/>
        <v>73262.658079353816</v>
      </c>
      <c r="J52" s="25">
        <f t="shared" si="5"/>
        <v>0.20898171175105107</v>
      </c>
      <c r="L52" s="22">
        <f t="shared" si="18"/>
        <v>76779.621796178413</v>
      </c>
      <c r="M52" s="5">
        <f>scrimecost*Meta!O49</f>
        <v>5303.5079999999998</v>
      </c>
      <c r="N52" s="5">
        <f>L52-Grade14!L52</f>
        <v>755.90836689718708</v>
      </c>
      <c r="O52" s="5">
        <f>Grade14!M52-M52</f>
        <v>41.496000000000095</v>
      </c>
      <c r="P52" s="22">
        <f t="shared" si="12"/>
        <v>67.798610371691083</v>
      </c>
      <c r="Q52" s="22"/>
      <c r="R52" s="22"/>
      <c r="S52" s="22">
        <f t="shared" si="19"/>
        <v>285.25612769344224</v>
      </c>
      <c r="T52" s="22">
        <f t="shared" si="20"/>
        <v>1299.6783825894224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70341.18267810512</v>
      </c>
      <c r="D53" s="5">
        <f t="shared" si="15"/>
        <v>66454.558707959659</v>
      </c>
      <c r="E53" s="5">
        <f t="shared" si="1"/>
        <v>56954.558707959659</v>
      </c>
      <c r="F53" s="5">
        <f t="shared" si="2"/>
        <v>21142.869288944796</v>
      </c>
      <c r="G53" s="5">
        <f t="shared" si="3"/>
        <v>45311.68941901486</v>
      </c>
      <c r="H53" s="22">
        <f t="shared" si="16"/>
        <v>31847.852419077273</v>
      </c>
      <c r="I53" s="5">
        <f t="shared" si="17"/>
        <v>74898.344316337651</v>
      </c>
      <c r="J53" s="25">
        <f t="shared" si="5"/>
        <v>0.21104505062082629</v>
      </c>
      <c r="L53" s="22">
        <f t="shared" si="18"/>
        <v>78699.112341082859</v>
      </c>
      <c r="M53" s="5">
        <f>scrimecost*Meta!O50</f>
        <v>5303.5079999999998</v>
      </c>
      <c r="N53" s="5">
        <f>L53-Grade14!L53</f>
        <v>774.80607606960984</v>
      </c>
      <c r="O53" s="5">
        <f>Grade14!M53-M53</f>
        <v>41.496000000000095</v>
      </c>
      <c r="P53" s="22">
        <f t="shared" si="12"/>
        <v>69.489174443513846</v>
      </c>
      <c r="Q53" s="22"/>
      <c r="R53" s="22"/>
      <c r="S53" s="22">
        <f t="shared" si="19"/>
        <v>291.90726053835272</v>
      </c>
      <c r="T53" s="22">
        <f t="shared" si="20"/>
        <v>1380.0958410373848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72099.712245057744</v>
      </c>
      <c r="D54" s="5">
        <f t="shared" si="15"/>
        <v>68088.232675658655</v>
      </c>
      <c r="E54" s="5">
        <f t="shared" si="1"/>
        <v>58588.232675658655</v>
      </c>
      <c r="F54" s="5">
        <f t="shared" si="2"/>
        <v>21839.631236168418</v>
      </c>
      <c r="G54" s="5">
        <f t="shared" si="3"/>
        <v>46248.601439490238</v>
      </c>
      <c r="H54" s="22">
        <f t="shared" si="16"/>
        <v>32644.048729554204</v>
      </c>
      <c r="I54" s="5">
        <f t="shared" si="17"/>
        <v>76574.922709246093</v>
      </c>
      <c r="J54" s="25">
        <f t="shared" si="5"/>
        <v>0.21305806415231435</v>
      </c>
      <c r="L54" s="22">
        <f t="shared" si="18"/>
        <v>80666.590149609925</v>
      </c>
      <c r="M54" s="5">
        <f>scrimecost*Meta!O51</f>
        <v>5303.5079999999998</v>
      </c>
      <c r="N54" s="5">
        <f>L54-Grade14!L54</f>
        <v>794.17622797132935</v>
      </c>
      <c r="O54" s="5">
        <f>Grade14!M54-M54</f>
        <v>41.496000000000095</v>
      </c>
      <c r="P54" s="22">
        <f t="shared" si="12"/>
        <v>71.222002617132176</v>
      </c>
      <c r="Q54" s="22"/>
      <c r="R54" s="22"/>
      <c r="S54" s="22">
        <f t="shared" si="19"/>
        <v>298.72467170438159</v>
      </c>
      <c r="T54" s="22">
        <f t="shared" si="20"/>
        <v>1465.5440591444715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73902.205051184181</v>
      </c>
      <c r="D55" s="5">
        <f t="shared" si="15"/>
        <v>69762.748492550119</v>
      </c>
      <c r="E55" s="5">
        <f t="shared" si="1"/>
        <v>60262.748492550119</v>
      </c>
      <c r="F55" s="5">
        <f t="shared" si="2"/>
        <v>22553.812232072625</v>
      </c>
      <c r="G55" s="5">
        <f t="shared" si="3"/>
        <v>47208.936260477494</v>
      </c>
      <c r="H55" s="22">
        <f t="shared" si="16"/>
        <v>33460.149947793056</v>
      </c>
      <c r="I55" s="5">
        <f t="shared" si="17"/>
        <v>78293.41556197725</v>
      </c>
      <c r="J55" s="25">
        <f t="shared" si="5"/>
        <v>0.21502197979279039</v>
      </c>
      <c r="L55" s="22">
        <f t="shared" si="18"/>
        <v>82683.254903350171</v>
      </c>
      <c r="M55" s="5">
        <f>scrimecost*Meta!O52</f>
        <v>5303.5079999999998</v>
      </c>
      <c r="N55" s="5">
        <f>L55-Grade14!L55</f>
        <v>814.03063367064169</v>
      </c>
      <c r="O55" s="5">
        <f>Grade14!M55-M55</f>
        <v>41.496000000000095</v>
      </c>
      <c r="P55" s="22">
        <f t="shared" si="12"/>
        <v>72.998151495090966</v>
      </c>
      <c r="Q55" s="22"/>
      <c r="R55" s="22"/>
      <c r="S55" s="22">
        <f t="shared" si="19"/>
        <v>305.71251814957679</v>
      </c>
      <c r="T55" s="22">
        <f t="shared" si="20"/>
        <v>1556.3398799612105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75749.760177463773</v>
      </c>
      <c r="D56" s="5">
        <f t="shared" si="15"/>
        <v>71479.127204863849</v>
      </c>
      <c r="E56" s="5">
        <f t="shared" si="1"/>
        <v>61979.127204863849</v>
      </c>
      <c r="F56" s="5">
        <f t="shared" si="2"/>
        <v>23285.84775287443</v>
      </c>
      <c r="G56" s="5">
        <f t="shared" si="3"/>
        <v>48193.279451989423</v>
      </c>
      <c r="H56" s="22">
        <f t="shared" si="16"/>
        <v>34296.653696487876</v>
      </c>
      <c r="I56" s="5">
        <f t="shared" si="17"/>
        <v>80054.870736026671</v>
      </c>
      <c r="J56" s="25">
        <f t="shared" si="5"/>
        <v>0.21693799505179143</v>
      </c>
      <c r="L56" s="22">
        <f t="shared" si="18"/>
        <v>84750.336275933907</v>
      </c>
      <c r="M56" s="5">
        <f>scrimecost*Meta!O53</f>
        <v>1674.7919999999999</v>
      </c>
      <c r="N56" s="5">
        <f>L56-Grade14!L56</f>
        <v>834.38139951237827</v>
      </c>
      <c r="O56" s="5">
        <f>Grade14!M56-M56</f>
        <v>13.104000000000042</v>
      </c>
      <c r="P56" s="22">
        <f t="shared" si="12"/>
        <v>74.818704094998694</v>
      </c>
      <c r="Q56" s="22"/>
      <c r="R56" s="22"/>
      <c r="S56" s="22">
        <f t="shared" si="19"/>
        <v>299.78634875588352</v>
      </c>
      <c r="T56" s="22">
        <f t="shared" si="20"/>
        <v>1583.6766493568214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1674.7919999999999</v>
      </c>
      <c r="N57" s="5">
        <f>L57-Grade14!L57</f>
        <v>0</v>
      </c>
      <c r="O57" s="5">
        <f>Grade14!M57-M57</f>
        <v>13.104000000000042</v>
      </c>
      <c r="Q57" s="22"/>
      <c r="R57" s="22"/>
      <c r="S57" s="22">
        <f t="shared" si="19"/>
        <v>6.0409440000000192</v>
      </c>
      <c r="T57" s="22">
        <f t="shared" si="20"/>
        <v>33.114858779465415</v>
      </c>
    </row>
    <row r="58" spans="1:20" x14ac:dyDescent="0.2">
      <c r="A58" s="5">
        <v>67</v>
      </c>
      <c r="C58" s="5"/>
      <c r="H58" s="21"/>
      <c r="I58" s="5"/>
      <c r="M58" s="5">
        <f>scrimecost*Meta!O55</f>
        <v>1674.7919999999999</v>
      </c>
      <c r="N58" s="5">
        <f>L58-Grade14!L58</f>
        <v>0</v>
      </c>
      <c r="O58" s="5">
        <f>Grade14!M58-M58</f>
        <v>13.104000000000042</v>
      </c>
      <c r="Q58" s="22"/>
      <c r="R58" s="22"/>
      <c r="S58" s="22">
        <f t="shared" si="19"/>
        <v>6.0409440000000192</v>
      </c>
      <c r="T58" s="22">
        <f t="shared" si="20"/>
        <v>34.36262591271192</v>
      </c>
    </row>
    <row r="59" spans="1:20" x14ac:dyDescent="0.2">
      <c r="A59" s="5">
        <v>68</v>
      </c>
      <c r="H59" s="21"/>
      <c r="I59" s="5"/>
      <c r="M59" s="5">
        <f>scrimecost*Meta!O56</f>
        <v>1674.7919999999999</v>
      </c>
      <c r="N59" s="5">
        <f>L59-Grade14!L59</f>
        <v>0</v>
      </c>
      <c r="O59" s="5">
        <f>Grade14!M59-M59</f>
        <v>13.104000000000042</v>
      </c>
      <c r="Q59" s="22"/>
      <c r="R59" s="22"/>
      <c r="S59" s="22">
        <f t="shared" si="19"/>
        <v>6.0409440000000192</v>
      </c>
      <c r="T59" s="22">
        <f t="shared" si="20"/>
        <v>35.65740888344633</v>
      </c>
    </row>
    <row r="60" spans="1:20" x14ac:dyDescent="0.2">
      <c r="A60" s="5">
        <v>69</v>
      </c>
      <c r="H60" s="21"/>
      <c r="I60" s="5"/>
      <c r="M60" s="5">
        <f>scrimecost*Meta!O57</f>
        <v>1674.7919999999999</v>
      </c>
      <c r="N60" s="5">
        <f>L60-Grade14!L60</f>
        <v>0</v>
      </c>
      <c r="O60" s="5">
        <f>Grade14!M60-M60</f>
        <v>13.104000000000042</v>
      </c>
      <c r="Q60" s="22"/>
      <c r="R60" s="22"/>
      <c r="S60" s="22">
        <f t="shared" si="19"/>
        <v>6.0409440000000192</v>
      </c>
      <c r="T60" s="22">
        <f t="shared" si="20"/>
        <v>37.000979247366651</v>
      </c>
    </row>
    <row r="61" spans="1:20" x14ac:dyDescent="0.2">
      <c r="A61" s="5">
        <v>70</v>
      </c>
      <c r="H61" s="21"/>
      <c r="I61" s="5"/>
      <c r="M61" s="5">
        <f>scrimecost*Meta!O58</f>
        <v>1674.7919999999999</v>
      </c>
      <c r="N61" s="5">
        <f>L61-Grade14!L61</f>
        <v>0</v>
      </c>
      <c r="O61" s="5">
        <f>Grade14!M61-M61</f>
        <v>13.104000000000042</v>
      </c>
      <c r="Q61" s="22"/>
      <c r="R61" s="22"/>
      <c r="S61" s="22">
        <f t="shared" si="19"/>
        <v>6.0409440000000192</v>
      </c>
      <c r="T61" s="22">
        <f t="shared" si="20"/>
        <v>38.395175312349707</v>
      </c>
    </row>
    <row r="62" spans="1:20" x14ac:dyDescent="0.2">
      <c r="A62" s="5">
        <v>71</v>
      </c>
      <c r="H62" s="21"/>
      <c r="I62" s="5"/>
      <c r="M62" s="5">
        <f>scrimecost*Meta!O59</f>
        <v>1674.7919999999999</v>
      </c>
      <c r="N62" s="5">
        <f>L62-Grade14!L62</f>
        <v>0</v>
      </c>
      <c r="O62" s="5">
        <f>Grade14!M62-M62</f>
        <v>13.104000000000042</v>
      </c>
      <c r="Q62" s="22"/>
      <c r="R62" s="22"/>
      <c r="S62" s="22">
        <f t="shared" si="19"/>
        <v>6.0409440000000192</v>
      </c>
      <c r="T62" s="22">
        <f t="shared" si="20"/>
        <v>39.841904653671726</v>
      </c>
    </row>
    <row r="63" spans="1:20" x14ac:dyDescent="0.2">
      <c r="A63" s="5">
        <v>72</v>
      </c>
      <c r="H63" s="21"/>
      <c r="M63" s="5">
        <f>scrimecost*Meta!O60</f>
        <v>1674.7919999999999</v>
      </c>
      <c r="N63" s="5">
        <f>L63-Grade14!L63</f>
        <v>0</v>
      </c>
      <c r="O63" s="5">
        <f>Grade14!M63-M63</f>
        <v>13.104000000000042</v>
      </c>
      <c r="Q63" s="22"/>
      <c r="R63" s="22"/>
      <c r="S63" s="22">
        <f t="shared" si="19"/>
        <v>6.0409440000000192</v>
      </c>
      <c r="T63" s="22">
        <f t="shared" si="20"/>
        <v>41.343146724002395</v>
      </c>
    </row>
    <row r="64" spans="1:20" x14ac:dyDescent="0.2">
      <c r="A64" s="5">
        <v>73</v>
      </c>
      <c r="H64" s="21"/>
      <c r="M64" s="5">
        <f>scrimecost*Meta!O61</f>
        <v>1674.7919999999999</v>
      </c>
      <c r="N64" s="5">
        <f>L64-Grade14!L64</f>
        <v>0</v>
      </c>
      <c r="O64" s="5">
        <f>Grade14!M64-M64</f>
        <v>13.104000000000042</v>
      </c>
      <c r="Q64" s="22"/>
      <c r="R64" s="22"/>
      <c r="S64" s="22">
        <f t="shared" si="19"/>
        <v>6.0409440000000192</v>
      </c>
      <c r="T64" s="22">
        <f t="shared" si="20"/>
        <v>42.900955561743444</v>
      </c>
    </row>
    <row r="65" spans="1:20" x14ac:dyDescent="0.2">
      <c r="A65" s="5">
        <v>74</v>
      </c>
      <c r="H65" s="21"/>
      <c r="M65" s="5">
        <f>scrimecost*Meta!O62</f>
        <v>1674.7919999999999</v>
      </c>
      <c r="N65" s="5">
        <f>L65-Grade14!L65</f>
        <v>0</v>
      </c>
      <c r="O65" s="5">
        <f>Grade14!M65-M65</f>
        <v>13.104000000000042</v>
      </c>
      <c r="Q65" s="22"/>
      <c r="R65" s="22"/>
      <c r="S65" s="22">
        <f t="shared" si="19"/>
        <v>6.0409440000000192</v>
      </c>
      <c r="T65" s="22">
        <f t="shared" si="20"/>
        <v>44.517462601417336</v>
      </c>
    </row>
    <row r="66" spans="1:20" x14ac:dyDescent="0.2">
      <c r="A66" s="5">
        <v>75</v>
      </c>
      <c r="H66" s="21"/>
      <c r="M66" s="5">
        <f>scrimecost*Meta!O63</f>
        <v>1674.7919999999999</v>
      </c>
      <c r="N66" s="5">
        <f>L66-Grade14!L66</f>
        <v>0</v>
      </c>
      <c r="O66" s="5">
        <f>Grade14!M66-M66</f>
        <v>13.104000000000042</v>
      </c>
      <c r="Q66" s="22"/>
      <c r="R66" s="22"/>
      <c r="S66" s="22">
        <f t="shared" si="19"/>
        <v>6.0409440000000192</v>
      </c>
      <c r="T66" s="22">
        <f t="shared" si="20"/>
        <v>46.19487958995132</v>
      </c>
    </row>
    <row r="67" spans="1:20" x14ac:dyDescent="0.2">
      <c r="A67" s="5">
        <v>76</v>
      </c>
      <c r="H67" s="21"/>
      <c r="M67" s="5">
        <f>scrimecost*Meta!O64</f>
        <v>1674.7919999999999</v>
      </c>
      <c r="N67" s="5">
        <f>L67-Grade14!L67</f>
        <v>0</v>
      </c>
      <c r="O67" s="5">
        <f>Grade14!M67-M67</f>
        <v>13.104000000000042</v>
      </c>
      <c r="Q67" s="22"/>
      <c r="R67" s="22"/>
      <c r="S67" s="22">
        <f t="shared" si="19"/>
        <v>6.0409440000000192</v>
      </c>
      <c r="T67" s="22">
        <f t="shared" si="20"/>
        <v>47.935501612847105</v>
      </c>
    </row>
    <row r="68" spans="1:20" x14ac:dyDescent="0.2">
      <c r="A68" s="5">
        <v>77</v>
      </c>
      <c r="H68" s="21"/>
      <c r="M68" s="5">
        <f>scrimecost*Meta!O65</f>
        <v>1674.7919999999999</v>
      </c>
      <c r="N68" s="5">
        <f>L68-Grade14!L68</f>
        <v>0</v>
      </c>
      <c r="O68" s="5">
        <f>Grade14!M68-M68</f>
        <v>13.104000000000042</v>
      </c>
      <c r="Q68" s="22"/>
      <c r="R68" s="22"/>
      <c r="S68" s="22">
        <f t="shared" si="19"/>
        <v>6.0409440000000192</v>
      </c>
      <c r="T68" s="22">
        <f t="shared" si="20"/>
        <v>49.741710234376391</v>
      </c>
    </row>
    <row r="69" spans="1:20" x14ac:dyDescent="0.2">
      <c r="A69" s="5">
        <v>78</v>
      </c>
      <c r="H69" s="21"/>
      <c r="M69" s="5">
        <f>scrimecost*Meta!O66</f>
        <v>1674.7919999999999</v>
      </c>
      <c r="N69" s="5">
        <f>L69-Grade14!L69</f>
        <v>0</v>
      </c>
      <c r="O69" s="5">
        <f>Grade14!M69-M69</f>
        <v>13.104000000000042</v>
      </c>
      <c r="Q69" s="22"/>
      <c r="R69" s="22"/>
      <c r="S69" s="22">
        <f t="shared" si="19"/>
        <v>6.0409440000000192</v>
      </c>
      <c r="T69" s="22">
        <f t="shared" si="20"/>
        <v>51.615976756099073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1.0725287324930832E-9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58319</v>
      </c>
      <c r="D2" s="7">
        <f>Meta!C10</f>
        <v>25635</v>
      </c>
      <c r="E2" s="1">
        <f>Meta!D10</f>
        <v>5.7000000000000002E-2</v>
      </c>
      <c r="F2" s="1">
        <f>Meta!F10</f>
        <v>0.76100000000000001</v>
      </c>
      <c r="G2" s="1">
        <f>Meta!I10</f>
        <v>1.7852800699689915</v>
      </c>
      <c r="H2" s="1">
        <f>Meta!E10</f>
        <v>0.46100000000000002</v>
      </c>
      <c r="I2" s="13"/>
      <c r="J2" s="1">
        <f>Meta!X9</f>
        <v>0.67400000000000004</v>
      </c>
      <c r="K2" s="1">
        <f>Meta!D9</f>
        <v>7.0999999999999994E-2</v>
      </c>
      <c r="L2" s="28"/>
      <c r="N2" s="22">
        <f>Meta!T10</f>
        <v>39702</v>
      </c>
      <c r="O2" s="22">
        <f>Meta!U10</f>
        <v>18051</v>
      </c>
      <c r="P2" s="1">
        <f>Meta!V10</f>
        <v>8.4000000000000005E-2</v>
      </c>
      <c r="Q2" s="1">
        <f>Meta!X10</f>
        <v>0.67600000000000005</v>
      </c>
      <c r="R2" s="22">
        <f>Meta!W10</f>
        <v>23080</v>
      </c>
      <c r="T2" s="12">
        <f>IRR(S5:S69)+1</f>
        <v>0.96290548117811592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2555.8254181900479</v>
      </c>
      <c r="D12" s="5">
        <f t="shared" ref="D12:D36" si="0">IF(A12&lt;startage,1,0)*(C12*(1-initialunempprob))+IF(A12=startage,1,0)*(C12*(1-unempprob))+IF(A12&gt;startage,1,0)*(C12*(1-unempprob)+unempprob*300*52)</f>
        <v>2374.3618134985545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181.63867873263942</v>
      </c>
      <c r="G12" s="5">
        <f t="shared" ref="G12:G56" si="3">D12-F12</f>
        <v>2192.7231347659149</v>
      </c>
      <c r="H12" s="22">
        <f>0.1*Grade15!H12</f>
        <v>1157.1820038900121</v>
      </c>
      <c r="I12" s="5">
        <f t="shared" ref="I12:I36" si="4">G12+IF(A12&lt;startage,1,0)*(H12*(1-initialunempprob))+IF(A12&gt;=startage,1,0)*(H12*(1-unempprob))</f>
        <v>3267.7452163797361</v>
      </c>
      <c r="J12" s="25">
        <f t="shared" ref="J12:J56" si="5">(F12-(IF(A12&gt;startage,1,0)*(unempprob*300*52)))/(IF(A12&lt;startage,1,0)*((C12+H12)*(1-initialunempprob))+IF(A12&gt;=startage,1,0)*((C12+H12)*(1-unempprob)))</f>
        <v>5.2658296164139161E-2</v>
      </c>
      <c r="L12" s="22">
        <f>0.1*Grade15!L12</f>
        <v>2859.5082432832369</v>
      </c>
      <c r="M12" s="5">
        <f>scrimecost*Meta!O9</f>
        <v>69493.88</v>
      </c>
      <c r="N12" s="5">
        <f>L12-Grade15!L12</f>
        <v>-25735.57418954913</v>
      </c>
      <c r="O12" s="5"/>
      <c r="P12" s="22"/>
      <c r="Q12" s="22">
        <f>0.05*feel*Grade15!G12</f>
        <v>263.07857539477868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-34277.652764943909</v>
      </c>
      <c r="T12" s="22">
        <f t="shared" ref="T12:T43" si="7">S12/sreturn^(A12-startage+1)</f>
        <v>-34277.652764943909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32666.583233079469</v>
      </c>
      <c r="D13" s="5">
        <f t="shared" si="0"/>
        <v>30804.587988793937</v>
      </c>
      <c r="E13" s="5">
        <f t="shared" si="1"/>
        <v>21304.587988793937</v>
      </c>
      <c r="F13" s="5">
        <f t="shared" si="2"/>
        <v>7257.6979783412207</v>
      </c>
      <c r="G13" s="5">
        <f t="shared" si="3"/>
        <v>23546.890010452717</v>
      </c>
      <c r="H13" s="22">
        <f t="shared" ref="H13:H36" si="10">benefits*B13/expnorm</f>
        <v>14359.091568442398</v>
      </c>
      <c r="I13" s="5">
        <f t="shared" si="4"/>
        <v>37087.513359493896</v>
      </c>
      <c r="J13" s="25">
        <f t="shared" si="5"/>
        <v>0.16366362363344941</v>
      </c>
      <c r="L13" s="22">
        <f t="shared" ref="L13:L36" si="11">(sincome+sbenefits)*(1-sunemp)*B13/expnorm</f>
        <v>29632.184266146458</v>
      </c>
      <c r="M13" s="5">
        <f>scrimecost*Meta!O10</f>
        <v>63377.68</v>
      </c>
      <c r="N13" s="5">
        <f>L13-Grade15!L13</f>
        <v>322.22477249328222</v>
      </c>
      <c r="O13" s="5">
        <f>Grade15!M13-M13</f>
        <v>497.02599999999802</v>
      </c>
      <c r="P13" s="22">
        <f t="shared" ref="P13:P56" si="12">(spart-initialspart)*(L13*J13+nptrans)</f>
        <v>22.807421306343254</v>
      </c>
      <c r="Q13" s="22"/>
      <c r="R13" s="22"/>
      <c r="S13" s="22">
        <f t="shared" si="6"/>
        <v>340.06004642293988</v>
      </c>
      <c r="T13" s="22">
        <f t="shared" si="7"/>
        <v>353.16036004580224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33483.247813906455</v>
      </c>
      <c r="D14" s="5">
        <f t="shared" si="0"/>
        <v>32463.902688513786</v>
      </c>
      <c r="E14" s="5">
        <f t="shared" si="1"/>
        <v>22963.902688513786</v>
      </c>
      <c r="F14" s="5">
        <f t="shared" si="2"/>
        <v>7799.4642277997518</v>
      </c>
      <c r="G14" s="5">
        <f t="shared" si="3"/>
        <v>24664.438460714035</v>
      </c>
      <c r="H14" s="22">
        <f t="shared" si="10"/>
        <v>14718.068857653456</v>
      </c>
      <c r="I14" s="5">
        <f t="shared" si="4"/>
        <v>38543.577393481246</v>
      </c>
      <c r="J14" s="25">
        <f t="shared" si="5"/>
        <v>0.15202816706617911</v>
      </c>
      <c r="L14" s="22">
        <f t="shared" si="11"/>
        <v>30372.988872800117</v>
      </c>
      <c r="M14" s="5">
        <f>scrimecost*Meta!O11</f>
        <v>59084.800000000003</v>
      </c>
      <c r="N14" s="5">
        <f>L14-Grade15!L14</f>
        <v>330.28039180561245</v>
      </c>
      <c r="O14" s="5">
        <f>Grade15!M14-M14</f>
        <v>463.36000000000058</v>
      </c>
      <c r="P14" s="22">
        <f t="shared" si="12"/>
        <v>22.343099653306531</v>
      </c>
      <c r="Q14" s="22"/>
      <c r="R14" s="22"/>
      <c r="S14" s="22">
        <f t="shared" si="6"/>
        <v>326.83638912090845</v>
      </c>
      <c r="T14" s="22">
        <f t="shared" si="7"/>
        <v>352.50321803240456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34320.329009254114</v>
      </c>
      <c r="D15" s="5">
        <f t="shared" si="0"/>
        <v>33253.270255726624</v>
      </c>
      <c r="E15" s="5">
        <f t="shared" si="1"/>
        <v>23753.270255726624</v>
      </c>
      <c r="F15" s="5">
        <f t="shared" si="2"/>
        <v>8057.192738494743</v>
      </c>
      <c r="G15" s="5">
        <f t="shared" si="3"/>
        <v>25196.077517231883</v>
      </c>
      <c r="H15" s="22">
        <f t="shared" si="10"/>
        <v>15086.020579094793</v>
      </c>
      <c r="I15" s="5">
        <f t="shared" si="4"/>
        <v>39422.194923318268</v>
      </c>
      <c r="J15" s="25">
        <f t="shared" si="5"/>
        <v>0.15385198253601123</v>
      </c>
      <c r="L15" s="22">
        <f t="shared" si="11"/>
        <v>31132.313594620126</v>
      </c>
      <c r="M15" s="5">
        <f>scrimecost*Meta!O12</f>
        <v>56361.36</v>
      </c>
      <c r="N15" s="5">
        <f>L15-Grade15!L15</f>
        <v>338.53740160075904</v>
      </c>
      <c r="O15" s="5">
        <f>Grade15!M15-M15</f>
        <v>442.00200000000041</v>
      </c>
      <c r="P15" s="22">
        <f t="shared" si="12"/>
        <v>22.687536334930261</v>
      </c>
      <c r="Q15" s="22"/>
      <c r="R15" s="22"/>
      <c r="S15" s="22">
        <f t="shared" si="6"/>
        <v>319.7223179356572</v>
      </c>
      <c r="T15" s="22">
        <f t="shared" si="7"/>
        <v>358.11455805695897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35178.337234485465</v>
      </c>
      <c r="D16" s="5">
        <f t="shared" si="0"/>
        <v>34062.372012119791</v>
      </c>
      <c r="E16" s="5">
        <f t="shared" si="1"/>
        <v>24562.372012119791</v>
      </c>
      <c r="F16" s="5">
        <f t="shared" si="2"/>
        <v>8321.3644619571114</v>
      </c>
      <c r="G16" s="5">
        <f t="shared" si="3"/>
        <v>25741.007550162678</v>
      </c>
      <c r="H16" s="22">
        <f t="shared" si="10"/>
        <v>15463.171093572162</v>
      </c>
      <c r="I16" s="5">
        <f t="shared" si="4"/>
        <v>40322.777891401231</v>
      </c>
      <c r="J16" s="25">
        <f t="shared" si="5"/>
        <v>0.15563131470170122</v>
      </c>
      <c r="L16" s="22">
        <f t="shared" si="11"/>
        <v>31910.621434485623</v>
      </c>
      <c r="M16" s="5">
        <f>scrimecost*Meta!O13</f>
        <v>46921.64</v>
      </c>
      <c r="N16" s="5">
        <f>L16-Grade15!L16</f>
        <v>347.00083664077829</v>
      </c>
      <c r="O16" s="5">
        <f>Grade15!M16-M16</f>
        <v>367.97299999999814</v>
      </c>
      <c r="P16" s="22">
        <f t="shared" si="12"/>
        <v>23.04058393359459</v>
      </c>
      <c r="Q16" s="22"/>
      <c r="R16" s="22"/>
      <c r="S16" s="22">
        <f t="shared" si="6"/>
        <v>288.39521492077188</v>
      </c>
      <c r="T16" s="22">
        <f t="shared" si="7"/>
        <v>335.46978844335905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36057.795665347599</v>
      </c>
      <c r="D17" s="5">
        <f t="shared" si="0"/>
        <v>34891.701312422781</v>
      </c>
      <c r="E17" s="5">
        <f t="shared" si="1"/>
        <v>25391.701312422781</v>
      </c>
      <c r="F17" s="5">
        <f t="shared" si="2"/>
        <v>8592.1404785060386</v>
      </c>
      <c r="G17" s="5">
        <f t="shared" si="3"/>
        <v>26299.560833916745</v>
      </c>
      <c r="H17" s="22">
        <f t="shared" si="10"/>
        <v>15849.750370911464</v>
      </c>
      <c r="I17" s="5">
        <f t="shared" si="4"/>
        <v>41245.875433686255</v>
      </c>
      <c r="J17" s="25">
        <f t="shared" si="5"/>
        <v>0.15736724852188652</v>
      </c>
      <c r="L17" s="22">
        <f t="shared" si="11"/>
        <v>32708.386970347761</v>
      </c>
      <c r="M17" s="5">
        <f>scrimecost*Meta!O14</f>
        <v>46921.64</v>
      </c>
      <c r="N17" s="5">
        <f>L17-Grade15!L17</f>
        <v>355.67585755679465</v>
      </c>
      <c r="O17" s="5">
        <f>Grade15!M17-M17</f>
        <v>367.97299999999814</v>
      </c>
      <c r="P17" s="22">
        <f t="shared" si="12"/>
        <v>23.402457722225524</v>
      </c>
      <c r="Q17" s="22"/>
      <c r="R17" s="22"/>
      <c r="S17" s="22">
        <f t="shared" si="6"/>
        <v>291.26548755551443</v>
      </c>
      <c r="T17" s="22">
        <f t="shared" si="7"/>
        <v>351.86067639791986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36959.240556981284</v>
      </c>
      <c r="D18" s="5">
        <f t="shared" si="0"/>
        <v>35741.763845233349</v>
      </c>
      <c r="E18" s="5">
        <f t="shared" si="1"/>
        <v>26241.763845233349</v>
      </c>
      <c r="F18" s="5">
        <f t="shared" si="2"/>
        <v>8869.6858954686886</v>
      </c>
      <c r="G18" s="5">
        <f t="shared" si="3"/>
        <v>26872.077949764658</v>
      </c>
      <c r="H18" s="22">
        <f t="shared" si="10"/>
        <v>16245.99413018425</v>
      </c>
      <c r="I18" s="5">
        <f t="shared" si="4"/>
        <v>42192.050414528407</v>
      </c>
      <c r="J18" s="25">
        <f t="shared" si="5"/>
        <v>0.15906084249279906</v>
      </c>
      <c r="L18" s="22">
        <f t="shared" si="11"/>
        <v>33526.096644606456</v>
      </c>
      <c r="M18" s="5">
        <f>scrimecost*Meta!O15</f>
        <v>46921.64</v>
      </c>
      <c r="N18" s="5">
        <f>L18-Grade15!L18</f>
        <v>364.56775399571779</v>
      </c>
      <c r="O18" s="5">
        <f>Grade15!M18-M18</f>
        <v>367.97299999999814</v>
      </c>
      <c r="P18" s="22">
        <f t="shared" si="12"/>
        <v>23.773378355572234</v>
      </c>
      <c r="Q18" s="22"/>
      <c r="R18" s="22"/>
      <c r="S18" s="22">
        <f t="shared" si="6"/>
        <v>294.20751700612749</v>
      </c>
      <c r="T18" s="22">
        <f t="shared" si="7"/>
        <v>369.10660059869286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37883.221570905815</v>
      </c>
      <c r="D19" s="5">
        <f t="shared" si="0"/>
        <v>36613.077941364179</v>
      </c>
      <c r="E19" s="5">
        <f t="shared" si="1"/>
        <v>27113.077941364179</v>
      </c>
      <c r="F19" s="5">
        <f t="shared" si="2"/>
        <v>9154.1699478554037</v>
      </c>
      <c r="G19" s="5">
        <f t="shared" si="3"/>
        <v>27458.907993508776</v>
      </c>
      <c r="H19" s="22">
        <f t="shared" si="10"/>
        <v>16652.143983438855</v>
      </c>
      <c r="I19" s="5">
        <f t="shared" si="4"/>
        <v>43161.879769891617</v>
      </c>
      <c r="J19" s="25">
        <f t="shared" si="5"/>
        <v>0.16071312929368925</v>
      </c>
      <c r="L19" s="22">
        <f t="shared" si="11"/>
        <v>34364.24906072161</v>
      </c>
      <c r="M19" s="5">
        <f>scrimecost*Meta!O16</f>
        <v>46921.64</v>
      </c>
      <c r="N19" s="5">
        <f>L19-Grade15!L19</f>
        <v>373.68194784560183</v>
      </c>
      <c r="O19" s="5">
        <f>Grade15!M19-M19</f>
        <v>367.97299999999814</v>
      </c>
      <c r="P19" s="22">
        <f t="shared" si="12"/>
        <v>24.153572004752604</v>
      </c>
      <c r="Q19" s="22"/>
      <c r="R19" s="22"/>
      <c r="S19" s="22">
        <f t="shared" si="6"/>
        <v>297.2230971930021</v>
      </c>
      <c r="T19" s="22">
        <f t="shared" si="7"/>
        <v>387.2549193571553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38830.302110178469</v>
      </c>
      <c r="D20" s="5">
        <f t="shared" si="0"/>
        <v>37506.174889898291</v>
      </c>
      <c r="E20" s="5">
        <f t="shared" si="1"/>
        <v>28006.174889898291</v>
      </c>
      <c r="F20" s="5">
        <f t="shared" si="2"/>
        <v>9445.7661015517915</v>
      </c>
      <c r="G20" s="5">
        <f t="shared" si="3"/>
        <v>28060.4087883465</v>
      </c>
      <c r="H20" s="22">
        <f t="shared" si="10"/>
        <v>17068.447583024827</v>
      </c>
      <c r="I20" s="5">
        <f t="shared" si="4"/>
        <v>44155.95485913891</v>
      </c>
      <c r="J20" s="25">
        <f t="shared" si="5"/>
        <v>0.16232511641650901</v>
      </c>
      <c r="L20" s="22">
        <f t="shared" si="11"/>
        <v>35223.355287239654</v>
      </c>
      <c r="M20" s="5">
        <f>scrimecost*Meta!O17</f>
        <v>46921.64</v>
      </c>
      <c r="N20" s="5">
        <f>L20-Grade15!L20</f>
        <v>383.02399654174951</v>
      </c>
      <c r="O20" s="5">
        <f>Grade15!M20-M20</f>
        <v>367.97299999999814</v>
      </c>
      <c r="P20" s="22">
        <f t="shared" si="12"/>
        <v>24.543270495162492</v>
      </c>
      <c r="Q20" s="22"/>
      <c r="R20" s="22"/>
      <c r="S20" s="22">
        <f t="shared" si="6"/>
        <v>300.31406688455371</v>
      </c>
      <c r="T20" s="22">
        <f t="shared" si="7"/>
        <v>406.35574524584223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39801.059662932916</v>
      </c>
      <c r="D21" s="5">
        <f t="shared" si="0"/>
        <v>38421.599262145734</v>
      </c>
      <c r="E21" s="5">
        <f t="shared" si="1"/>
        <v>28921.599262145734</v>
      </c>
      <c r="F21" s="5">
        <f t="shared" si="2"/>
        <v>9744.6521590905813</v>
      </c>
      <c r="G21" s="5">
        <f t="shared" si="3"/>
        <v>28676.94710305515</v>
      </c>
      <c r="H21" s="22">
        <f t="shared" si="10"/>
        <v>17495.158772600447</v>
      </c>
      <c r="I21" s="5">
        <f t="shared" si="4"/>
        <v>45174.881825617369</v>
      </c>
      <c r="J21" s="25">
        <f t="shared" si="5"/>
        <v>0.16389778678023559</v>
      </c>
      <c r="L21" s="22">
        <f t="shared" si="11"/>
        <v>36103.939169420642</v>
      </c>
      <c r="M21" s="5">
        <f>scrimecost*Meta!O18</f>
        <v>38659</v>
      </c>
      <c r="N21" s="5">
        <f>L21-Grade15!L21</f>
        <v>392.59959645530034</v>
      </c>
      <c r="O21" s="5">
        <f>Grade15!M21-M21</f>
        <v>303.17500000000291</v>
      </c>
      <c r="P21" s="22">
        <f t="shared" si="12"/>
        <v>24.942711447832622</v>
      </c>
      <c r="Q21" s="22"/>
      <c r="R21" s="22"/>
      <c r="S21" s="22">
        <f t="shared" si="6"/>
        <v>273.61043281839619</v>
      </c>
      <c r="T21" s="22">
        <f t="shared" si="7"/>
        <v>384.48528516171507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40796.086154506243</v>
      </c>
      <c r="D22" s="5">
        <f t="shared" si="0"/>
        <v>39359.909243699381</v>
      </c>
      <c r="E22" s="5">
        <f t="shared" si="1"/>
        <v>29859.909243699381</v>
      </c>
      <c r="F22" s="5">
        <f t="shared" si="2"/>
        <v>10051.010368067848</v>
      </c>
      <c r="G22" s="5">
        <f t="shared" si="3"/>
        <v>29308.898875631534</v>
      </c>
      <c r="H22" s="22">
        <f t="shared" si="10"/>
        <v>17932.537741915454</v>
      </c>
      <c r="I22" s="5">
        <f t="shared" si="4"/>
        <v>46219.281966257811</v>
      </c>
      <c r="J22" s="25">
        <f t="shared" si="5"/>
        <v>0.16543209933021277</v>
      </c>
      <c r="L22" s="22">
        <f t="shared" si="11"/>
        <v>37006.537648656151</v>
      </c>
      <c r="M22" s="5">
        <f>scrimecost*Meta!O19</f>
        <v>38659</v>
      </c>
      <c r="N22" s="5">
        <f>L22-Grade15!L22</f>
        <v>402.41458636667085</v>
      </c>
      <c r="O22" s="5">
        <f>Grade15!M22-M22</f>
        <v>303.17500000000291</v>
      </c>
      <c r="P22" s="22">
        <f t="shared" si="12"/>
        <v>25.352138424319506</v>
      </c>
      <c r="Q22" s="22"/>
      <c r="R22" s="22"/>
      <c r="S22" s="22">
        <f t="shared" si="6"/>
        <v>276.85788285057646</v>
      </c>
      <c r="T22" s="22">
        <f t="shared" si="7"/>
        <v>404.03622512776258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41815.988308368898</v>
      </c>
      <c r="D23" s="5">
        <f t="shared" si="0"/>
        <v>40321.676974791866</v>
      </c>
      <c r="E23" s="5">
        <f t="shared" si="1"/>
        <v>30821.676974791866</v>
      </c>
      <c r="F23" s="5">
        <f t="shared" si="2"/>
        <v>10365.027532269545</v>
      </c>
      <c r="G23" s="5">
        <f t="shared" si="3"/>
        <v>29956.649442522321</v>
      </c>
      <c r="H23" s="22">
        <f t="shared" si="10"/>
        <v>18380.851185463343</v>
      </c>
      <c r="I23" s="5">
        <f t="shared" si="4"/>
        <v>47289.792110414252</v>
      </c>
      <c r="J23" s="25">
        <f t="shared" si="5"/>
        <v>0.16692898962287342</v>
      </c>
      <c r="L23" s="22">
        <f t="shared" si="11"/>
        <v>37931.701089872557</v>
      </c>
      <c r="M23" s="5">
        <f>scrimecost*Meta!O20</f>
        <v>38659</v>
      </c>
      <c r="N23" s="5">
        <f>L23-Grade15!L23</f>
        <v>412.47495102584799</v>
      </c>
      <c r="O23" s="5">
        <f>Grade15!M23-M23</f>
        <v>303.17500000000291</v>
      </c>
      <c r="P23" s="22">
        <f t="shared" si="12"/>
        <v>25.771801075218566</v>
      </c>
      <c r="Q23" s="22"/>
      <c r="R23" s="22"/>
      <c r="S23" s="22">
        <f t="shared" si="6"/>
        <v>280.18651913356825</v>
      </c>
      <c r="T23" s="22">
        <f t="shared" si="7"/>
        <v>424.64595191284343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42861.388016078119</v>
      </c>
      <c r="D24" s="5">
        <f t="shared" si="0"/>
        <v>41307.488899161661</v>
      </c>
      <c r="E24" s="5">
        <f t="shared" si="1"/>
        <v>31807.488899161661</v>
      </c>
      <c r="F24" s="5">
        <f t="shared" si="2"/>
        <v>10686.895125576282</v>
      </c>
      <c r="G24" s="5">
        <f t="shared" si="3"/>
        <v>30620.59377358538</v>
      </c>
      <c r="H24" s="22">
        <f t="shared" si="10"/>
        <v>18840.372465099925</v>
      </c>
      <c r="I24" s="5">
        <f t="shared" si="4"/>
        <v>48387.065008174613</v>
      </c>
      <c r="J24" s="25">
        <f t="shared" si="5"/>
        <v>0.16838937039620086</v>
      </c>
      <c r="L24" s="22">
        <f t="shared" si="11"/>
        <v>38879.993617119362</v>
      </c>
      <c r="M24" s="5">
        <f>scrimecost*Meta!O21</f>
        <v>38659</v>
      </c>
      <c r="N24" s="5">
        <f>L24-Grade15!L24</f>
        <v>422.78682480148564</v>
      </c>
      <c r="O24" s="5">
        <f>Grade15!M24-M24</f>
        <v>303.17500000000291</v>
      </c>
      <c r="P24" s="22">
        <f t="shared" si="12"/>
        <v>26.2019552923901</v>
      </c>
      <c r="Q24" s="22"/>
      <c r="R24" s="22"/>
      <c r="S24" s="22">
        <f t="shared" si="6"/>
        <v>283.59837132362901</v>
      </c>
      <c r="T24" s="22">
        <f t="shared" si="7"/>
        <v>446.37496183911429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43932.922716480061</v>
      </c>
      <c r="D25" s="5">
        <f t="shared" si="0"/>
        <v>42317.946121640693</v>
      </c>
      <c r="E25" s="5">
        <f t="shared" si="1"/>
        <v>32817.946121640693</v>
      </c>
      <c r="F25" s="5">
        <f t="shared" si="2"/>
        <v>11016.809408715686</v>
      </c>
      <c r="G25" s="5">
        <f t="shared" si="3"/>
        <v>31301.136712925007</v>
      </c>
      <c r="H25" s="22">
        <f t="shared" si="10"/>
        <v>19311.381776727423</v>
      </c>
      <c r="I25" s="5">
        <f t="shared" si="4"/>
        <v>49511.76972837896</v>
      </c>
      <c r="J25" s="25">
        <f t="shared" si="5"/>
        <v>0.16981413212627641</v>
      </c>
      <c r="L25" s="22">
        <f t="shared" si="11"/>
        <v>39851.993457547353</v>
      </c>
      <c r="M25" s="5">
        <f>scrimecost*Meta!O22</f>
        <v>38659</v>
      </c>
      <c r="N25" s="5">
        <f>L25-Grade15!L25</f>
        <v>433.3564954215326</v>
      </c>
      <c r="O25" s="5">
        <f>Grade15!M25-M25</f>
        <v>303.17500000000291</v>
      </c>
      <c r="P25" s="22">
        <f t="shared" si="12"/>
        <v>26.642863364990923</v>
      </c>
      <c r="Q25" s="22"/>
      <c r="R25" s="22"/>
      <c r="S25" s="22">
        <f t="shared" si="6"/>
        <v>287.09551981844692</v>
      </c>
      <c r="T25" s="22">
        <f t="shared" si="7"/>
        <v>469.28735267043663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45031.245784392064</v>
      </c>
      <c r="D26" s="5">
        <f t="shared" si="0"/>
        <v>43353.664774681711</v>
      </c>
      <c r="E26" s="5">
        <f t="shared" si="1"/>
        <v>33853.664774681711</v>
      </c>
      <c r="F26" s="5">
        <f t="shared" si="2"/>
        <v>11354.971548933579</v>
      </c>
      <c r="G26" s="5">
        <f t="shared" si="3"/>
        <v>31998.693225748131</v>
      </c>
      <c r="H26" s="22">
        <f t="shared" si="10"/>
        <v>19794.166321145603</v>
      </c>
      <c r="I26" s="5">
        <f t="shared" si="4"/>
        <v>50664.592066588433</v>
      </c>
      <c r="J26" s="25">
        <f t="shared" si="5"/>
        <v>0.17120414357025263</v>
      </c>
      <c r="L26" s="22">
        <f t="shared" si="11"/>
        <v>40848.293293986033</v>
      </c>
      <c r="M26" s="5">
        <f>scrimecost*Meta!O23</f>
        <v>29219.279999999999</v>
      </c>
      <c r="N26" s="5">
        <f>L26-Grade15!L26</f>
        <v>444.19040780706564</v>
      </c>
      <c r="O26" s="5">
        <f>Grade15!M26-M26</f>
        <v>229.14600000000064</v>
      </c>
      <c r="P26" s="22">
        <f t="shared" si="12"/>
        <v>27.094794139406769</v>
      </c>
      <c r="Q26" s="22"/>
      <c r="R26" s="22"/>
      <c r="S26" s="22">
        <f t="shared" si="6"/>
        <v>256.55272802562951</v>
      </c>
      <c r="T26" s="22">
        <f t="shared" si="7"/>
        <v>435.5173018724621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46157.026929001862</v>
      </c>
      <c r="D27" s="5">
        <f t="shared" si="0"/>
        <v>44415.276394048749</v>
      </c>
      <c r="E27" s="5">
        <f t="shared" si="1"/>
        <v>34915.276394048749</v>
      </c>
      <c r="F27" s="5">
        <f t="shared" si="2"/>
        <v>11743.115382061791</v>
      </c>
      <c r="G27" s="5">
        <f t="shared" si="3"/>
        <v>32672.161011986958</v>
      </c>
      <c r="H27" s="22">
        <f t="shared" si="10"/>
        <v>20289.020479174244</v>
      </c>
      <c r="I27" s="5">
        <f t="shared" si="4"/>
        <v>51804.70732384827</v>
      </c>
      <c r="J27" s="25">
        <f t="shared" si="5"/>
        <v>0.17322301246557772</v>
      </c>
      <c r="L27" s="22">
        <f t="shared" si="11"/>
        <v>41869.500626335677</v>
      </c>
      <c r="M27" s="5">
        <f>scrimecost*Meta!O24</f>
        <v>29219.279999999999</v>
      </c>
      <c r="N27" s="5">
        <f>L27-Grade15!L27</f>
        <v>455.29516800223064</v>
      </c>
      <c r="O27" s="5">
        <f>Grade15!M27-M27</f>
        <v>229.14600000000064</v>
      </c>
      <c r="P27" s="22">
        <f t="shared" si="12"/>
        <v>27.613522057846545</v>
      </c>
      <c r="Q27" s="22"/>
      <c r="R27" s="22"/>
      <c r="S27" s="22">
        <f t="shared" si="6"/>
        <v>260.25250464421077</v>
      </c>
      <c r="T27" s="22">
        <f t="shared" si="7"/>
        <v>458.8175641156829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47310.952602226913</v>
      </c>
      <c r="D28" s="5">
        <f t="shared" si="0"/>
        <v>45503.428303899971</v>
      </c>
      <c r="E28" s="5">
        <f t="shared" si="1"/>
        <v>36003.428303899971</v>
      </c>
      <c r="F28" s="5">
        <f t="shared" si="2"/>
        <v>12207.212171613337</v>
      </c>
      <c r="G28" s="5">
        <f t="shared" si="3"/>
        <v>33296.21613228663</v>
      </c>
      <c r="H28" s="22">
        <f t="shared" si="10"/>
        <v>20796.245991153603</v>
      </c>
      <c r="I28" s="5">
        <f t="shared" si="4"/>
        <v>52907.076101944476</v>
      </c>
      <c r="J28" s="25">
        <f t="shared" si="5"/>
        <v>0.17622415906079941</v>
      </c>
      <c r="L28" s="22">
        <f t="shared" si="11"/>
        <v>42916.238141994079</v>
      </c>
      <c r="M28" s="5">
        <f>scrimecost*Meta!O25</f>
        <v>29219.279999999999</v>
      </c>
      <c r="N28" s="5">
        <f>L28-Grade15!L28</f>
        <v>466.67754720229277</v>
      </c>
      <c r="O28" s="5">
        <f>Grade15!M28-M28</f>
        <v>229.14600000000064</v>
      </c>
      <c r="P28" s="22">
        <f t="shared" si="12"/>
        <v>28.233755953251844</v>
      </c>
      <c r="Q28" s="22"/>
      <c r="R28" s="22"/>
      <c r="S28" s="22">
        <f t="shared" si="6"/>
        <v>264.08559159438312</v>
      </c>
      <c r="T28" s="22">
        <f t="shared" si="7"/>
        <v>483.51078434061827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48493.726417282589</v>
      </c>
      <c r="D29" s="5">
        <f t="shared" si="0"/>
        <v>46618.784011497475</v>
      </c>
      <c r="E29" s="5">
        <f t="shared" si="1"/>
        <v>37118.784011497475</v>
      </c>
      <c r="F29" s="5">
        <f t="shared" si="2"/>
        <v>12682.911380903673</v>
      </c>
      <c r="G29" s="5">
        <f t="shared" si="3"/>
        <v>33935.872630593803</v>
      </c>
      <c r="H29" s="22">
        <f t="shared" si="10"/>
        <v>21316.152140932441</v>
      </c>
      <c r="I29" s="5">
        <f t="shared" si="4"/>
        <v>54037.00409949309</v>
      </c>
      <c r="J29" s="25">
        <f t="shared" si="5"/>
        <v>0.1791521069585767</v>
      </c>
      <c r="L29" s="22">
        <f t="shared" si="11"/>
        <v>43989.144095543918</v>
      </c>
      <c r="M29" s="5">
        <f>scrimecost*Meta!O26</f>
        <v>29219.279999999999</v>
      </c>
      <c r="N29" s="5">
        <f>L29-Grade15!L29</f>
        <v>478.34448588234955</v>
      </c>
      <c r="O29" s="5">
        <f>Grade15!M29-M29</f>
        <v>229.14600000000064</v>
      </c>
      <c r="P29" s="22">
        <f t="shared" si="12"/>
        <v>28.869495696042279</v>
      </c>
      <c r="Q29" s="22"/>
      <c r="R29" s="22"/>
      <c r="S29" s="22">
        <f t="shared" si="6"/>
        <v>268.01450571830765</v>
      </c>
      <c r="T29" s="22">
        <f t="shared" si="7"/>
        <v>509.60783831264422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49706.069577714639</v>
      </c>
      <c r="D30" s="5">
        <f t="shared" si="0"/>
        <v>47762.023611784898</v>
      </c>
      <c r="E30" s="5">
        <f t="shared" si="1"/>
        <v>38262.023611784898</v>
      </c>
      <c r="F30" s="5">
        <f t="shared" si="2"/>
        <v>13170.503070426259</v>
      </c>
      <c r="G30" s="5">
        <f t="shared" si="3"/>
        <v>34591.520541358637</v>
      </c>
      <c r="H30" s="22">
        <f t="shared" si="10"/>
        <v>21849.055944455748</v>
      </c>
      <c r="I30" s="5">
        <f t="shared" si="4"/>
        <v>55195.180296980405</v>
      </c>
      <c r="J30" s="25">
        <f t="shared" si="5"/>
        <v>0.18200864149299348</v>
      </c>
      <c r="L30" s="22">
        <f t="shared" si="11"/>
        <v>45088.872697932515</v>
      </c>
      <c r="M30" s="5">
        <f>scrimecost*Meta!O27</f>
        <v>29219.279999999999</v>
      </c>
      <c r="N30" s="5">
        <f>L30-Grade15!L30</f>
        <v>490.30309802939883</v>
      </c>
      <c r="O30" s="5">
        <f>Grade15!M30-M30</f>
        <v>229.14600000000064</v>
      </c>
      <c r="P30" s="22">
        <f t="shared" si="12"/>
        <v>29.521128932402465</v>
      </c>
      <c r="Q30" s="22"/>
      <c r="R30" s="22"/>
      <c r="S30" s="22">
        <f t="shared" si="6"/>
        <v>272.0416426953276</v>
      </c>
      <c r="T30" s="22">
        <f t="shared" si="7"/>
        <v>537.19199096834984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50948.721317157513</v>
      </c>
      <c r="D31" s="5">
        <f t="shared" si="0"/>
        <v>48933.844202079526</v>
      </c>
      <c r="E31" s="5">
        <f t="shared" si="1"/>
        <v>39433.844202079526</v>
      </c>
      <c r="F31" s="5">
        <f t="shared" si="2"/>
        <v>13670.284552186919</v>
      </c>
      <c r="G31" s="5">
        <f t="shared" si="3"/>
        <v>35263.55964989261</v>
      </c>
      <c r="H31" s="22">
        <f t="shared" si="10"/>
        <v>22395.282343067145</v>
      </c>
      <c r="I31" s="5">
        <f t="shared" si="4"/>
        <v>56382.310899404925</v>
      </c>
      <c r="J31" s="25">
        <f t="shared" si="5"/>
        <v>0.18479550445340018</v>
      </c>
      <c r="L31" s="22">
        <f t="shared" si="11"/>
        <v>46216.094515380835</v>
      </c>
      <c r="M31" s="5">
        <f>scrimecost*Meta!O28</f>
        <v>26103.48</v>
      </c>
      <c r="N31" s="5">
        <f>L31-Grade15!L31</f>
        <v>502.56067548014835</v>
      </c>
      <c r="O31" s="5">
        <f>Grade15!M31-M31</f>
        <v>204.71099999999933</v>
      </c>
      <c r="P31" s="22">
        <f t="shared" si="12"/>
        <v>30.189052999671674</v>
      </c>
      <c r="Q31" s="22"/>
      <c r="R31" s="22"/>
      <c r="S31" s="22">
        <f t="shared" si="6"/>
        <v>264.90492309677984</v>
      </c>
      <c r="T31" s="22">
        <f t="shared" si="7"/>
        <v>543.25097082301295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52222.439350086446</v>
      </c>
      <c r="D32" s="5">
        <f t="shared" si="0"/>
        <v>50134.960307131514</v>
      </c>
      <c r="E32" s="5">
        <f t="shared" si="1"/>
        <v>40634.960307131514</v>
      </c>
      <c r="F32" s="5">
        <f t="shared" si="2"/>
        <v>14182.560570991591</v>
      </c>
      <c r="G32" s="5">
        <f t="shared" si="3"/>
        <v>35952.399736139923</v>
      </c>
      <c r="H32" s="22">
        <f t="shared" si="10"/>
        <v>22955.164401643826</v>
      </c>
      <c r="I32" s="5">
        <f t="shared" si="4"/>
        <v>57599.11976689005</v>
      </c>
      <c r="J32" s="25">
        <f t="shared" si="5"/>
        <v>0.18751439514647983</v>
      </c>
      <c r="L32" s="22">
        <f t="shared" si="11"/>
        <v>47371.496878265352</v>
      </c>
      <c r="M32" s="5">
        <f>scrimecost*Meta!O29</f>
        <v>26103.48</v>
      </c>
      <c r="N32" s="5">
        <f>L32-Grade15!L32</f>
        <v>515.12469236714969</v>
      </c>
      <c r="O32" s="5">
        <f>Grade15!M32-M32</f>
        <v>204.71099999999933</v>
      </c>
      <c r="P32" s="22">
        <f t="shared" si="12"/>
        <v>30.873675168622597</v>
      </c>
      <c r="Q32" s="22"/>
      <c r="R32" s="22"/>
      <c r="S32" s="22">
        <f t="shared" si="6"/>
        <v>269.13593388326382</v>
      </c>
      <c r="T32" s="22">
        <f t="shared" si="7"/>
        <v>573.18987403994106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53528.000333838601</v>
      </c>
      <c r="D33" s="5">
        <f t="shared" si="0"/>
        <v>51366.104314809796</v>
      </c>
      <c r="E33" s="5">
        <f t="shared" si="1"/>
        <v>41866.104314809796</v>
      </c>
      <c r="F33" s="5">
        <f t="shared" si="2"/>
        <v>14707.643490266379</v>
      </c>
      <c r="G33" s="5">
        <f t="shared" si="3"/>
        <v>36658.460824543421</v>
      </c>
      <c r="H33" s="22">
        <f t="shared" si="10"/>
        <v>23529.043511684915</v>
      </c>
      <c r="I33" s="5">
        <f t="shared" si="4"/>
        <v>58846.348856062294</v>
      </c>
      <c r="J33" s="25">
        <f t="shared" si="5"/>
        <v>0.19016697143241121</v>
      </c>
      <c r="L33" s="22">
        <f t="shared" si="11"/>
        <v>48555.784300221982</v>
      </c>
      <c r="M33" s="5">
        <f>scrimecost*Meta!O30</f>
        <v>26103.48</v>
      </c>
      <c r="N33" s="5">
        <f>L33-Grade15!L33</f>
        <v>528.00280967633444</v>
      </c>
      <c r="O33" s="5">
        <f>Grade15!M33-M33</f>
        <v>204.71099999999933</v>
      </c>
      <c r="P33" s="22">
        <f t="shared" si="12"/>
        <v>31.575412891797296</v>
      </c>
      <c r="Q33" s="22"/>
      <c r="R33" s="22"/>
      <c r="S33" s="22">
        <f t="shared" si="6"/>
        <v>273.47271993941246</v>
      </c>
      <c r="T33" s="22">
        <f t="shared" si="7"/>
        <v>604.8632157137888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54866.200342184566</v>
      </c>
      <c r="D34" s="5">
        <f t="shared" si="0"/>
        <v>52628.026922680037</v>
      </c>
      <c r="E34" s="5">
        <f t="shared" si="1"/>
        <v>43128.026922680037</v>
      </c>
      <c r="F34" s="5">
        <f t="shared" si="2"/>
        <v>15245.853482523036</v>
      </c>
      <c r="G34" s="5">
        <f t="shared" si="3"/>
        <v>37382.173440156999</v>
      </c>
      <c r="H34" s="22">
        <f t="shared" si="10"/>
        <v>24117.269599477037</v>
      </c>
      <c r="I34" s="5">
        <f t="shared" si="4"/>
        <v>60124.758672463839</v>
      </c>
      <c r="J34" s="25">
        <f t="shared" si="5"/>
        <v>0.1927548507357589</v>
      </c>
      <c r="L34" s="22">
        <f t="shared" si="11"/>
        <v>49769.678907727524</v>
      </c>
      <c r="M34" s="5">
        <f>scrimecost*Meta!O31</f>
        <v>26103.48</v>
      </c>
      <c r="N34" s="5">
        <f>L34-Grade15!L34</f>
        <v>541.20287991823716</v>
      </c>
      <c r="O34" s="5">
        <f>Grade15!M34-M34</f>
        <v>204.71099999999933</v>
      </c>
      <c r="P34" s="22">
        <f t="shared" si="12"/>
        <v>32.294694058051363</v>
      </c>
      <c r="Q34" s="22"/>
      <c r="R34" s="22"/>
      <c r="S34" s="22">
        <f t="shared" si="6"/>
        <v>277.91792564696118</v>
      </c>
      <c r="T34" s="22">
        <f t="shared" si="7"/>
        <v>638.37528482201526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56237.855350739177</v>
      </c>
      <c r="D35" s="5">
        <f t="shared" si="0"/>
        <v>53921.497595747038</v>
      </c>
      <c r="E35" s="5">
        <f t="shared" si="1"/>
        <v>44421.497595747038</v>
      </c>
      <c r="F35" s="5">
        <f t="shared" si="2"/>
        <v>15797.518724586113</v>
      </c>
      <c r="G35" s="5">
        <f t="shared" si="3"/>
        <v>38123.978871160929</v>
      </c>
      <c r="H35" s="22">
        <f t="shared" si="10"/>
        <v>24720.201339463962</v>
      </c>
      <c r="I35" s="5">
        <f t="shared" si="4"/>
        <v>61435.128734275444</v>
      </c>
      <c r="J35" s="25">
        <f t="shared" si="5"/>
        <v>0.19527961103170788</v>
      </c>
      <c r="L35" s="22">
        <f t="shared" si="11"/>
        <v>51013.920880420708</v>
      </c>
      <c r="M35" s="5">
        <f>scrimecost*Meta!O32</f>
        <v>26103.48</v>
      </c>
      <c r="N35" s="5">
        <f>L35-Grade15!L35</f>
        <v>554.73295191618672</v>
      </c>
      <c r="O35" s="5">
        <f>Grade15!M35-M35</f>
        <v>204.71099999999933</v>
      </c>
      <c r="P35" s="22">
        <f t="shared" si="12"/>
        <v>33.031957253461783</v>
      </c>
      <c r="Q35" s="22"/>
      <c r="R35" s="22"/>
      <c r="S35" s="22">
        <f t="shared" si="6"/>
        <v>282.47426149719837</v>
      </c>
      <c r="T35" s="22">
        <f t="shared" si="7"/>
        <v>673.83680438264491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57643.801734507651</v>
      </c>
      <c r="D36" s="5">
        <f t="shared" si="0"/>
        <v>55247.305035640711</v>
      </c>
      <c r="E36" s="5">
        <f t="shared" si="1"/>
        <v>45747.305035640711</v>
      </c>
      <c r="F36" s="5">
        <f t="shared" si="2"/>
        <v>16362.975597700763</v>
      </c>
      <c r="G36" s="5">
        <f t="shared" si="3"/>
        <v>38884.329437939945</v>
      </c>
      <c r="H36" s="22">
        <f t="shared" si="10"/>
        <v>25338.206372950561</v>
      </c>
      <c r="I36" s="5">
        <f t="shared" si="4"/>
        <v>62778.25804763232</v>
      </c>
      <c r="J36" s="25">
        <f t="shared" si="5"/>
        <v>0.19774279180824342</v>
      </c>
      <c r="L36" s="22">
        <f t="shared" si="11"/>
        <v>52289.268902431228</v>
      </c>
      <c r="M36" s="5">
        <f>scrimecost*Meta!O33</f>
        <v>22133.719999999998</v>
      </c>
      <c r="N36" s="5">
        <f>L36-Grade15!L36</f>
        <v>568.60127571409976</v>
      </c>
      <c r="O36" s="5">
        <f>Grade15!M36-M36</f>
        <v>173.57900000000154</v>
      </c>
      <c r="P36" s="22">
        <f t="shared" si="12"/>
        <v>33.787652028757464</v>
      </c>
      <c r="Q36" s="22"/>
      <c r="R36" s="22"/>
      <c r="S36" s="22">
        <f t="shared" si="6"/>
        <v>272.79265374369714</v>
      </c>
      <c r="T36" s="22">
        <f t="shared" si="7"/>
        <v>675.81038004905133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59084.896777870345</v>
      </c>
      <c r="D37" s="5">
        <f t="shared" ref="D37:D56" si="15">IF(A37&lt;startage,1,0)*(C37*(1-initialunempprob))+IF(A37=startage,1,0)*(C37*(1-unempprob))+IF(A37&gt;startage,1,0)*(C37*(1-unempprob)+unempprob*300*52)</f>
        <v>56606.25766153173</v>
      </c>
      <c r="E37" s="5">
        <f t="shared" si="1"/>
        <v>47106.25766153173</v>
      </c>
      <c r="F37" s="5">
        <f t="shared" si="2"/>
        <v>16942.568892643281</v>
      </c>
      <c r="G37" s="5">
        <f t="shared" si="3"/>
        <v>39663.688768888445</v>
      </c>
      <c r="H37" s="22">
        <f t="shared" ref="H37:H56" si="16">benefits*B37/expnorm</f>
        <v>25971.661532274324</v>
      </c>
      <c r="I37" s="5">
        <f t="shared" ref="I37:I56" si="17">G37+IF(A37&lt;startage,1,0)*(H37*(1-initialunempprob))+IF(A37&gt;=startage,1,0)*(H37*(1-unempprob))</f>
        <v>64154.96559382313</v>
      </c>
      <c r="J37" s="25">
        <f t="shared" si="5"/>
        <v>0.20014589500486349</v>
      </c>
      <c r="L37" s="22">
        <f t="shared" ref="L37:L56" si="18">(sincome+sbenefits)*(1-sunemp)*B37/expnorm</f>
        <v>53596.500624992004</v>
      </c>
      <c r="M37" s="5">
        <f>scrimecost*Meta!O34</f>
        <v>22133.719999999998</v>
      </c>
      <c r="N37" s="5">
        <f>L37-Grade15!L37</f>
        <v>582.81630760695407</v>
      </c>
      <c r="O37" s="5">
        <f>Grade15!M37-M37</f>
        <v>173.57900000000154</v>
      </c>
      <c r="P37" s="22">
        <f t="shared" si="12"/>
        <v>34.562239173435536</v>
      </c>
      <c r="Q37" s="22"/>
      <c r="R37" s="22"/>
      <c r="S37" s="22">
        <f t="shared" si="6"/>
        <v>277.57965409635523</v>
      </c>
      <c r="T37" s="22">
        <f t="shared" si="7"/>
        <v>714.16104738542799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60562.019197317095</v>
      </c>
      <c r="D38" s="5">
        <f t="shared" si="15"/>
        <v>57999.184103070016</v>
      </c>
      <c r="E38" s="5">
        <f t="shared" si="1"/>
        <v>48499.184103070016</v>
      </c>
      <c r="F38" s="5">
        <f t="shared" si="2"/>
        <v>17536.652019959361</v>
      </c>
      <c r="G38" s="5">
        <f t="shared" si="3"/>
        <v>40462.532083110651</v>
      </c>
      <c r="H38" s="22">
        <f t="shared" si="16"/>
        <v>26620.953070581178</v>
      </c>
      <c r="I38" s="5">
        <f t="shared" si="17"/>
        <v>65566.090828668704</v>
      </c>
      <c r="J38" s="25">
        <f t="shared" si="5"/>
        <v>0.20249038592839533</v>
      </c>
      <c r="L38" s="22">
        <f t="shared" si="18"/>
        <v>54936.413140616794</v>
      </c>
      <c r="M38" s="5">
        <f>scrimecost*Meta!O35</f>
        <v>22133.719999999998</v>
      </c>
      <c r="N38" s="5">
        <f>L38-Grade15!L38</f>
        <v>597.38671529712155</v>
      </c>
      <c r="O38" s="5">
        <f>Grade15!M38-M38</f>
        <v>173.57900000000154</v>
      </c>
      <c r="P38" s="22">
        <f t="shared" si="12"/>
        <v>35.356190996730554</v>
      </c>
      <c r="Q38" s="22"/>
      <c r="R38" s="22"/>
      <c r="S38" s="22">
        <f t="shared" si="6"/>
        <v>282.48632945782731</v>
      </c>
      <c r="T38" s="22">
        <f t="shared" si="7"/>
        <v>754.78333924944116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62076.069677250016</v>
      </c>
      <c r="D39" s="5">
        <f t="shared" si="15"/>
        <v>59426.933705646756</v>
      </c>
      <c r="E39" s="5">
        <f t="shared" si="1"/>
        <v>49926.933705646756</v>
      </c>
      <c r="F39" s="5">
        <f t="shared" si="2"/>
        <v>18145.587225458341</v>
      </c>
      <c r="G39" s="5">
        <f t="shared" si="3"/>
        <v>41281.346480188411</v>
      </c>
      <c r="H39" s="22">
        <f t="shared" si="16"/>
        <v>27286.476897345707</v>
      </c>
      <c r="I39" s="5">
        <f t="shared" si="17"/>
        <v>67012.494194385406</v>
      </c>
      <c r="J39" s="25">
        <f t="shared" si="5"/>
        <v>0.20477769414647506</v>
      </c>
      <c r="L39" s="22">
        <f t="shared" si="18"/>
        <v>56309.823469132214</v>
      </c>
      <c r="M39" s="5">
        <f>scrimecost*Meta!O36</f>
        <v>22133.719999999998</v>
      </c>
      <c r="N39" s="5">
        <f>L39-Grade15!L39</f>
        <v>612.32138317955105</v>
      </c>
      <c r="O39" s="5">
        <f>Grade15!M39-M39</f>
        <v>173.57900000000154</v>
      </c>
      <c r="P39" s="22">
        <f t="shared" si="12"/>
        <v>36.169991615607955</v>
      </c>
      <c r="Q39" s="22"/>
      <c r="R39" s="22"/>
      <c r="S39" s="22">
        <f t="shared" si="6"/>
        <v>287.51567170333857</v>
      </c>
      <c r="T39" s="22">
        <f t="shared" si="7"/>
        <v>797.81598329220833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63627.971419181267</v>
      </c>
      <c r="D40" s="5">
        <f t="shared" si="15"/>
        <v>60890.377048287926</v>
      </c>
      <c r="E40" s="5">
        <f t="shared" si="1"/>
        <v>51390.377048287926</v>
      </c>
      <c r="F40" s="5">
        <f t="shared" si="2"/>
        <v>18769.745811094803</v>
      </c>
      <c r="G40" s="5">
        <f t="shared" si="3"/>
        <v>42120.631237193127</v>
      </c>
      <c r="H40" s="22">
        <f t="shared" si="16"/>
        <v>27968.638819779346</v>
      </c>
      <c r="I40" s="5">
        <f t="shared" si="17"/>
        <v>68495.05764424504</v>
      </c>
      <c r="J40" s="25">
        <f t="shared" si="5"/>
        <v>0.20700921435923589</v>
      </c>
      <c r="L40" s="22">
        <f t="shared" si="18"/>
        <v>57717.56905586052</v>
      </c>
      <c r="M40" s="5">
        <f>scrimecost*Meta!O37</f>
        <v>22133.719999999998</v>
      </c>
      <c r="N40" s="5">
        <f>L40-Grade15!L40</f>
        <v>627.62941775904619</v>
      </c>
      <c r="O40" s="5">
        <f>Grade15!M40-M40</f>
        <v>173.57900000000154</v>
      </c>
      <c r="P40" s="22">
        <f t="shared" si="12"/>
        <v>37.004137249957296</v>
      </c>
      <c r="Q40" s="22"/>
      <c r="R40" s="22"/>
      <c r="S40" s="22">
        <f t="shared" si="6"/>
        <v>292.67074750498915</v>
      </c>
      <c r="T40" s="22">
        <f t="shared" si="7"/>
        <v>843.40635423260062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65218.670704660792</v>
      </c>
      <c r="D41" s="5">
        <f t="shared" si="15"/>
        <v>62390.406474495117</v>
      </c>
      <c r="E41" s="5">
        <f t="shared" si="1"/>
        <v>52890.406474495117</v>
      </c>
      <c r="F41" s="5">
        <f t="shared" si="2"/>
        <v>19409.508361372169</v>
      </c>
      <c r="G41" s="5">
        <f t="shared" si="3"/>
        <v>42980.898113122952</v>
      </c>
      <c r="H41" s="22">
        <f t="shared" si="16"/>
        <v>28667.854790273828</v>
      </c>
      <c r="I41" s="5">
        <f t="shared" si="17"/>
        <v>70014.685180351167</v>
      </c>
      <c r="J41" s="25">
        <f t="shared" si="5"/>
        <v>0.20918630724973417</v>
      </c>
      <c r="L41" s="22">
        <f t="shared" si="18"/>
        <v>59160.508282257026</v>
      </c>
      <c r="M41" s="5">
        <f>scrimecost*Meta!O38</f>
        <v>16017.519999999999</v>
      </c>
      <c r="N41" s="5">
        <f>L41-Grade15!L41</f>
        <v>643.32015320299979</v>
      </c>
      <c r="O41" s="5">
        <f>Grade15!M41-M41</f>
        <v>125.61399999999958</v>
      </c>
      <c r="P41" s="22">
        <f t="shared" si="12"/>
        <v>37.859136525165354</v>
      </c>
      <c r="Q41" s="22"/>
      <c r="R41" s="22"/>
      <c r="S41" s="22">
        <f t="shared" si="6"/>
        <v>275.84283520167116</v>
      </c>
      <c r="T41" s="22">
        <f t="shared" si="7"/>
        <v>825.53520974643925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66849.137472277318</v>
      </c>
      <c r="D42" s="5">
        <f t="shared" si="15"/>
        <v>63927.936636357503</v>
      </c>
      <c r="E42" s="5">
        <f t="shared" si="1"/>
        <v>54427.936636357503</v>
      </c>
      <c r="F42" s="5">
        <f t="shared" si="2"/>
        <v>20065.264975406473</v>
      </c>
      <c r="G42" s="5">
        <f t="shared" si="3"/>
        <v>43862.671660951033</v>
      </c>
      <c r="H42" s="22">
        <f t="shared" si="16"/>
        <v>29384.551160030675</v>
      </c>
      <c r="I42" s="5">
        <f t="shared" si="17"/>
        <v>71572.303404859966</v>
      </c>
      <c r="J42" s="25">
        <f t="shared" si="5"/>
        <v>0.21131030031363493</v>
      </c>
      <c r="L42" s="22">
        <f t="shared" si="18"/>
        <v>60639.52098931346</v>
      </c>
      <c r="M42" s="5">
        <f>scrimecost*Meta!O39</f>
        <v>16017.519999999999</v>
      </c>
      <c r="N42" s="5">
        <f>L42-Grade15!L42</f>
        <v>659.40315703310625</v>
      </c>
      <c r="O42" s="5">
        <f>Grade15!M42-M42</f>
        <v>125.61399999999958</v>
      </c>
      <c r="P42" s="22">
        <f t="shared" si="12"/>
        <v>38.735510782253627</v>
      </c>
      <c r="Q42" s="22"/>
      <c r="R42" s="22"/>
      <c r="S42" s="22">
        <f t="shared" si="6"/>
        <v>281.25888671578781</v>
      </c>
      <c r="T42" s="22">
        <f t="shared" si="7"/>
        <v>874.17118633527639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68520.365909084241</v>
      </c>
      <c r="D43" s="5">
        <f t="shared" si="15"/>
        <v>65503.905052266433</v>
      </c>
      <c r="E43" s="5">
        <f t="shared" si="1"/>
        <v>56003.905052266433</v>
      </c>
      <c r="F43" s="5">
        <f t="shared" si="2"/>
        <v>20737.415504791636</v>
      </c>
      <c r="G43" s="5">
        <f t="shared" si="3"/>
        <v>44766.489547474797</v>
      </c>
      <c r="H43" s="22">
        <f t="shared" si="16"/>
        <v>30119.164939031434</v>
      </c>
      <c r="I43" s="5">
        <f t="shared" si="17"/>
        <v>73168.862084981432</v>
      </c>
      <c r="J43" s="25">
        <f t="shared" si="5"/>
        <v>0.21338248866866014</v>
      </c>
      <c r="L43" s="22">
        <f t="shared" si="18"/>
        <v>62155.509014046278</v>
      </c>
      <c r="M43" s="5">
        <f>scrimecost*Meta!O40</f>
        <v>16017.519999999999</v>
      </c>
      <c r="N43" s="5">
        <f>L43-Grade15!L43</f>
        <v>675.88823595889698</v>
      </c>
      <c r="O43" s="5">
        <f>Grade15!M43-M43</f>
        <v>125.61399999999958</v>
      </c>
      <c r="P43" s="22">
        <f t="shared" si="12"/>
        <v>39.633794395769101</v>
      </c>
      <c r="Q43" s="22"/>
      <c r="R43" s="22"/>
      <c r="S43" s="22">
        <f t="shared" si="6"/>
        <v>286.81033951773617</v>
      </c>
      <c r="T43" s="22">
        <f t="shared" si="7"/>
        <v>925.76632445253495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70233.375056811361</v>
      </c>
      <c r="D44" s="5">
        <f t="shared" si="15"/>
        <v>67119.272678573107</v>
      </c>
      <c r="E44" s="5">
        <f t="shared" si="1"/>
        <v>57619.272678573107</v>
      </c>
      <c r="F44" s="5">
        <f t="shared" si="2"/>
        <v>21426.369797411429</v>
      </c>
      <c r="G44" s="5">
        <f t="shared" si="3"/>
        <v>45692.902881161674</v>
      </c>
      <c r="H44" s="22">
        <f t="shared" si="16"/>
        <v>30872.144062507228</v>
      </c>
      <c r="I44" s="5">
        <f t="shared" si="17"/>
        <v>74805.334732105985</v>
      </c>
      <c r="J44" s="25">
        <f t="shared" si="5"/>
        <v>0.21540413584429444</v>
      </c>
      <c r="L44" s="22">
        <f t="shared" si="18"/>
        <v>63709.396739397453</v>
      </c>
      <c r="M44" s="5">
        <f>scrimecost*Meta!O41</f>
        <v>16017.519999999999</v>
      </c>
      <c r="N44" s="5">
        <f>L44-Grade15!L44</f>
        <v>692.78544185790088</v>
      </c>
      <c r="O44" s="5">
        <f>Grade15!M44-M44</f>
        <v>125.61399999999958</v>
      </c>
      <c r="P44" s="22">
        <f t="shared" si="12"/>
        <v>40.55453509962247</v>
      </c>
      <c r="Q44" s="22"/>
      <c r="R44" s="22"/>
      <c r="S44" s="22">
        <f t="shared" ref="S44:S69" si="19">IF(A44&lt;startage,1,0)*(N44-Q44-R44)+IF(A44&gt;=startage,1,0)*completionprob*(N44*spart+O44+P44)</f>
        <v>292.50057863975462</v>
      </c>
      <c r="T44" s="22">
        <f t="shared" ref="T44:T69" si="20">S44/sreturn^(A44-startage+1)</f>
        <v>980.50462373619143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71989.209433231634</v>
      </c>
      <c r="D45" s="5">
        <f t="shared" si="15"/>
        <v>68775.024495537422</v>
      </c>
      <c r="E45" s="5">
        <f t="shared" si="1"/>
        <v>59275.024495537422</v>
      </c>
      <c r="F45" s="5">
        <f t="shared" si="2"/>
        <v>22132.547947346713</v>
      </c>
      <c r="G45" s="5">
        <f t="shared" si="3"/>
        <v>46642.476548190709</v>
      </c>
      <c r="H45" s="22">
        <f t="shared" si="16"/>
        <v>31643.947664069907</v>
      </c>
      <c r="I45" s="5">
        <f t="shared" si="17"/>
        <v>76482.71919540863</v>
      </c>
      <c r="J45" s="25">
        <f t="shared" si="5"/>
        <v>0.21737647455223036</v>
      </c>
      <c r="L45" s="22">
        <f t="shared" si="18"/>
        <v>65302.131657882375</v>
      </c>
      <c r="M45" s="5">
        <f>scrimecost*Meta!O42</f>
        <v>16017.519999999999</v>
      </c>
      <c r="N45" s="5">
        <f>L45-Grade15!L45</f>
        <v>710.10507790433621</v>
      </c>
      <c r="O45" s="5">
        <f>Grade15!M45-M45</f>
        <v>125.61399999999958</v>
      </c>
      <c r="P45" s="22">
        <f t="shared" si="12"/>
        <v>41.498294321072166</v>
      </c>
      <c r="Q45" s="22"/>
      <c r="R45" s="22"/>
      <c r="S45" s="22">
        <f t="shared" si="19"/>
        <v>298.33307373980983</v>
      </c>
      <c r="T45" s="22">
        <f t="shared" si="20"/>
        <v>1038.5816863505347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73788.939669062413</v>
      </c>
      <c r="D46" s="5">
        <f t="shared" si="15"/>
        <v>70472.170107925849</v>
      </c>
      <c r="E46" s="5">
        <f t="shared" si="1"/>
        <v>60972.170107925849</v>
      </c>
      <c r="F46" s="5">
        <f t="shared" si="2"/>
        <v>22856.380551030375</v>
      </c>
      <c r="G46" s="5">
        <f t="shared" si="3"/>
        <v>47615.78955689547</v>
      </c>
      <c r="H46" s="22">
        <f t="shared" si="16"/>
        <v>32435.04635567165</v>
      </c>
      <c r="I46" s="5">
        <f t="shared" si="17"/>
        <v>78202.038270293837</v>
      </c>
      <c r="J46" s="25">
        <f t="shared" si="5"/>
        <v>0.21930070743802146</v>
      </c>
      <c r="L46" s="22">
        <f t="shared" si="18"/>
        <v>66934.684949329428</v>
      </c>
      <c r="M46" s="5">
        <f>scrimecost*Meta!O43</f>
        <v>9578.1999999999989</v>
      </c>
      <c r="N46" s="5">
        <f>L46-Grade15!L46</f>
        <v>727.85770485193643</v>
      </c>
      <c r="O46" s="5">
        <f>Grade15!M46-M46</f>
        <v>75.114999999999782</v>
      </c>
      <c r="P46" s="22">
        <f t="shared" si="12"/>
        <v>42.465647523058102</v>
      </c>
      <c r="Q46" s="22"/>
      <c r="R46" s="22"/>
      <c r="S46" s="22">
        <f t="shared" si="19"/>
        <v>281.03134221736775</v>
      </c>
      <c r="T46" s="22">
        <f t="shared" si="20"/>
        <v>1016.038948376979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75633.663160788972</v>
      </c>
      <c r="D47" s="5">
        <f t="shared" si="15"/>
        <v>72211.744360623998</v>
      </c>
      <c r="E47" s="5">
        <f t="shared" si="1"/>
        <v>62711.744360623998</v>
      </c>
      <c r="F47" s="5">
        <f t="shared" si="2"/>
        <v>23598.308969806134</v>
      </c>
      <c r="G47" s="5">
        <f t="shared" si="3"/>
        <v>48613.43539081786</v>
      </c>
      <c r="H47" s="22">
        <f t="shared" si="16"/>
        <v>33245.922514563441</v>
      </c>
      <c r="I47" s="5">
        <f t="shared" si="17"/>
        <v>79964.340322051183</v>
      </c>
      <c r="J47" s="25">
        <f t="shared" si="5"/>
        <v>0.22117800781440303</v>
      </c>
      <c r="L47" s="22">
        <f t="shared" si="18"/>
        <v>68608.052073062674</v>
      </c>
      <c r="M47" s="5">
        <f>scrimecost*Meta!O44</f>
        <v>9578.1999999999989</v>
      </c>
      <c r="N47" s="5">
        <f>L47-Grade15!L47</f>
        <v>746.05414747325995</v>
      </c>
      <c r="O47" s="5">
        <f>Grade15!M47-M47</f>
        <v>75.114999999999782</v>
      </c>
      <c r="P47" s="22">
        <f t="shared" si="12"/>
        <v>43.457184555093697</v>
      </c>
      <c r="Q47" s="22"/>
      <c r="R47" s="22"/>
      <c r="S47" s="22">
        <f t="shared" si="19"/>
        <v>287.15910738187495</v>
      </c>
      <c r="T47" s="22">
        <f t="shared" si="20"/>
        <v>1078.1881008400128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77524.504739808675</v>
      </c>
      <c r="D48" s="5">
        <f t="shared" si="15"/>
        <v>73994.807969639573</v>
      </c>
      <c r="E48" s="5">
        <f t="shared" si="1"/>
        <v>64494.807969639573</v>
      </c>
      <c r="F48" s="5">
        <f t="shared" si="2"/>
        <v>24358.78559905128</v>
      </c>
      <c r="G48" s="5">
        <f t="shared" si="3"/>
        <v>49636.022370588296</v>
      </c>
      <c r="H48" s="22">
        <f t="shared" si="16"/>
        <v>34077.070577427527</v>
      </c>
      <c r="I48" s="5">
        <f t="shared" si="17"/>
        <v>81770.699925102454</v>
      </c>
      <c r="J48" s="25">
        <f t="shared" si="5"/>
        <v>0.22300952037672653</v>
      </c>
      <c r="L48" s="22">
        <f t="shared" si="18"/>
        <v>70323.253374889217</v>
      </c>
      <c r="M48" s="5">
        <f>scrimecost*Meta!O45</f>
        <v>9578.1999999999989</v>
      </c>
      <c r="N48" s="5">
        <f>L48-Grade15!L48</f>
        <v>764.70550116006052</v>
      </c>
      <c r="O48" s="5">
        <f>Grade15!M48-M48</f>
        <v>75.114999999999782</v>
      </c>
      <c r="P48" s="22">
        <f t="shared" si="12"/>
        <v>44.473510012930156</v>
      </c>
      <c r="Q48" s="22"/>
      <c r="R48" s="22"/>
      <c r="S48" s="22">
        <f t="shared" si="19"/>
        <v>293.44006667547734</v>
      </c>
      <c r="T48" s="22">
        <f t="shared" si="20"/>
        <v>1144.2151497599359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79462.617358303905</v>
      </c>
      <c r="D49" s="5">
        <f t="shared" si="15"/>
        <v>75822.448168880583</v>
      </c>
      <c r="E49" s="5">
        <f t="shared" si="1"/>
        <v>66322.448168880583</v>
      </c>
      <c r="F49" s="5">
        <f t="shared" si="2"/>
        <v>25138.274144027568</v>
      </c>
      <c r="G49" s="5">
        <f t="shared" si="3"/>
        <v>50684.174024853011</v>
      </c>
      <c r="H49" s="22">
        <f t="shared" si="16"/>
        <v>34928.997341863214</v>
      </c>
      <c r="I49" s="5">
        <f t="shared" si="17"/>
        <v>83622.218518230016</v>
      </c>
      <c r="J49" s="25">
        <f t="shared" si="5"/>
        <v>0.2247963619009446</v>
      </c>
      <c r="L49" s="22">
        <f t="shared" si="18"/>
        <v>72081.334709261457</v>
      </c>
      <c r="M49" s="5">
        <f>scrimecost*Meta!O46</f>
        <v>9578.1999999999989</v>
      </c>
      <c r="N49" s="5">
        <f>L49-Grade15!L49</f>
        <v>783.82313868906931</v>
      </c>
      <c r="O49" s="5">
        <f>Grade15!M49-M49</f>
        <v>75.114999999999782</v>
      </c>
      <c r="P49" s="22">
        <f t="shared" si="12"/>
        <v>45.515243607212554</v>
      </c>
      <c r="Q49" s="22"/>
      <c r="R49" s="22"/>
      <c r="S49" s="22">
        <f t="shared" si="19"/>
        <v>299.87804995143171</v>
      </c>
      <c r="T49" s="22">
        <f t="shared" si="20"/>
        <v>1214.3651636596569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81449.182792261505</v>
      </c>
      <c r="D50" s="5">
        <f t="shared" si="15"/>
        <v>77695.779373102589</v>
      </c>
      <c r="E50" s="5">
        <f t="shared" si="1"/>
        <v>68195.779373102589</v>
      </c>
      <c r="F50" s="5">
        <f t="shared" si="2"/>
        <v>25937.249902628253</v>
      </c>
      <c r="G50" s="5">
        <f t="shared" si="3"/>
        <v>51758.529470474336</v>
      </c>
      <c r="H50" s="22">
        <f t="shared" si="16"/>
        <v>35802.222275409789</v>
      </c>
      <c r="I50" s="5">
        <f t="shared" si="17"/>
        <v>85520.025076185761</v>
      </c>
      <c r="J50" s="25">
        <f t="shared" si="5"/>
        <v>0.22653962192457194</v>
      </c>
      <c r="L50" s="22">
        <f t="shared" si="18"/>
        <v>73883.368076992992</v>
      </c>
      <c r="M50" s="5">
        <f>scrimecost*Meta!O47</f>
        <v>9578.1999999999989</v>
      </c>
      <c r="N50" s="5">
        <f>L50-Grade15!L50</f>
        <v>803.41871715630987</v>
      </c>
      <c r="O50" s="5">
        <f>Grade15!M50-M50</f>
        <v>75.114999999999782</v>
      </c>
      <c r="P50" s="22">
        <f t="shared" si="12"/>
        <v>46.583020541351999</v>
      </c>
      <c r="Q50" s="22"/>
      <c r="R50" s="22"/>
      <c r="S50" s="22">
        <f t="shared" si="19"/>
        <v>306.47698280928694</v>
      </c>
      <c r="T50" s="22">
        <f t="shared" si="20"/>
        <v>1288.8988219341668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83485.412362068018</v>
      </c>
      <c r="D51" s="5">
        <f t="shared" si="15"/>
        <v>79615.943857430131</v>
      </c>
      <c r="E51" s="5">
        <f t="shared" si="1"/>
        <v>70115.943857430131</v>
      </c>
      <c r="F51" s="5">
        <f t="shared" si="2"/>
        <v>26756.200055193953</v>
      </c>
      <c r="G51" s="5">
        <f t="shared" si="3"/>
        <v>52859.743802236175</v>
      </c>
      <c r="H51" s="22">
        <f t="shared" si="16"/>
        <v>36697.277832295025</v>
      </c>
      <c r="I51" s="5">
        <f t="shared" si="17"/>
        <v>87465.276798090374</v>
      </c>
      <c r="J51" s="25">
        <f t="shared" si="5"/>
        <v>0.22824036341103771</v>
      </c>
      <c r="L51" s="22">
        <f t="shared" si="18"/>
        <v>75730.452278917786</v>
      </c>
      <c r="M51" s="5">
        <f>scrimecost*Meta!O48</f>
        <v>5262.24</v>
      </c>
      <c r="N51" s="5">
        <f>L51-Grade15!L51</f>
        <v>823.50418508519942</v>
      </c>
      <c r="O51" s="5">
        <f>Grade15!M51-M51</f>
        <v>41.268000000000029</v>
      </c>
      <c r="P51" s="22">
        <f t="shared" si="12"/>
        <v>47.677491898844934</v>
      </c>
      <c r="Q51" s="22"/>
      <c r="R51" s="22"/>
      <c r="S51" s="22">
        <f t="shared" si="19"/>
        <v>297.63742198857875</v>
      </c>
      <c r="T51" s="22">
        <f t="shared" si="20"/>
        <v>1299.9445830080035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85572.547671119726</v>
      </c>
      <c r="D52" s="5">
        <f t="shared" si="15"/>
        <v>81584.112453865891</v>
      </c>
      <c r="E52" s="5">
        <f t="shared" si="1"/>
        <v>72084.112453865891</v>
      </c>
      <c r="F52" s="5">
        <f t="shared" si="2"/>
        <v>27595.623961573801</v>
      </c>
      <c r="G52" s="5">
        <f t="shared" si="3"/>
        <v>53988.48849229209</v>
      </c>
      <c r="H52" s="22">
        <f t="shared" si="16"/>
        <v>37614.709778102399</v>
      </c>
      <c r="I52" s="5">
        <f t="shared" si="17"/>
        <v>89459.159813042643</v>
      </c>
      <c r="J52" s="25">
        <f t="shared" si="5"/>
        <v>0.22989962339783351</v>
      </c>
      <c r="L52" s="22">
        <f t="shared" si="18"/>
        <v>77623.713585890742</v>
      </c>
      <c r="M52" s="5">
        <f>scrimecost*Meta!O49</f>
        <v>5262.24</v>
      </c>
      <c r="N52" s="5">
        <f>L52-Grade15!L52</f>
        <v>844.09178971232905</v>
      </c>
      <c r="O52" s="5">
        <f>Grade15!M52-M52</f>
        <v>41.268000000000029</v>
      </c>
      <c r="P52" s="22">
        <f t="shared" si="12"/>
        <v>48.799325040275193</v>
      </c>
      <c r="Q52" s="22"/>
      <c r="R52" s="22"/>
      <c r="S52" s="22">
        <f t="shared" si="19"/>
        <v>304.57042582235829</v>
      </c>
      <c r="T52" s="22">
        <f t="shared" si="20"/>
        <v>1381.4697386062255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87711.861362897704</v>
      </c>
      <c r="D53" s="5">
        <f t="shared" si="15"/>
        <v>83601.485265212526</v>
      </c>
      <c r="E53" s="5">
        <f t="shared" si="1"/>
        <v>74101.485265212526</v>
      </c>
      <c r="F53" s="5">
        <f t="shared" si="2"/>
        <v>28456.033465613145</v>
      </c>
      <c r="G53" s="5">
        <f t="shared" si="3"/>
        <v>55145.451799599381</v>
      </c>
      <c r="H53" s="22">
        <f t="shared" si="16"/>
        <v>38555.077522554959</v>
      </c>
      <c r="I53" s="5">
        <f t="shared" si="17"/>
        <v>91502.889903368705</v>
      </c>
      <c r="J53" s="25">
        <f t="shared" si="5"/>
        <v>0.23151841362885384</v>
      </c>
      <c r="L53" s="22">
        <f t="shared" si="18"/>
        <v>79564.306425538016</v>
      </c>
      <c r="M53" s="5">
        <f>scrimecost*Meta!O50</f>
        <v>5262.24</v>
      </c>
      <c r="N53" s="5">
        <f>L53-Grade15!L53</f>
        <v>865.19408445515728</v>
      </c>
      <c r="O53" s="5">
        <f>Grade15!M53-M53</f>
        <v>41.268000000000029</v>
      </c>
      <c r="P53" s="22">
        <f t="shared" si="12"/>
        <v>49.949204010241218</v>
      </c>
      <c r="Q53" s="22"/>
      <c r="R53" s="22"/>
      <c r="S53" s="22">
        <f t="shared" si="19"/>
        <v>311.67675475198865</v>
      </c>
      <c r="T53" s="22">
        <f t="shared" si="20"/>
        <v>1468.163422433558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89904.657896970151</v>
      </c>
      <c r="D54" s="5">
        <f t="shared" si="15"/>
        <v>85669.292396842851</v>
      </c>
      <c r="E54" s="5">
        <f t="shared" si="1"/>
        <v>76169.292396842851</v>
      </c>
      <c r="F54" s="5">
        <f t="shared" si="2"/>
        <v>29337.953207253478</v>
      </c>
      <c r="G54" s="5">
        <f t="shared" si="3"/>
        <v>56331.339189589373</v>
      </c>
      <c r="H54" s="22">
        <f t="shared" si="16"/>
        <v>39518.954460618836</v>
      </c>
      <c r="I54" s="5">
        <f t="shared" si="17"/>
        <v>93597.713245952938</v>
      </c>
      <c r="J54" s="25">
        <f t="shared" si="5"/>
        <v>0.23309772117131272</v>
      </c>
      <c r="L54" s="22">
        <f t="shared" si="18"/>
        <v>81553.414086176446</v>
      </c>
      <c r="M54" s="5">
        <f>scrimecost*Meta!O51</f>
        <v>5262.24</v>
      </c>
      <c r="N54" s="5">
        <f>L54-Grade15!L54</f>
        <v>886.8239365665213</v>
      </c>
      <c r="O54" s="5">
        <f>Grade15!M54-M54</f>
        <v>41.268000000000029</v>
      </c>
      <c r="P54" s="22">
        <f t="shared" si="12"/>
        <v>51.127829954456374</v>
      </c>
      <c r="Q54" s="22"/>
      <c r="R54" s="22"/>
      <c r="S54" s="22">
        <f t="shared" si="19"/>
        <v>318.96074190484887</v>
      </c>
      <c r="T54" s="22">
        <f t="shared" si="20"/>
        <v>1560.355516305407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92152.274344394405</v>
      </c>
      <c r="D55" s="5">
        <f t="shared" si="15"/>
        <v>87788.794706763918</v>
      </c>
      <c r="E55" s="5">
        <f t="shared" si="1"/>
        <v>78288.794706763918</v>
      </c>
      <c r="F55" s="5">
        <f t="shared" si="2"/>
        <v>30241.920942434808</v>
      </c>
      <c r="G55" s="5">
        <f t="shared" si="3"/>
        <v>57546.87376432911</v>
      </c>
      <c r="H55" s="22">
        <f t="shared" si="16"/>
        <v>40506.928322134307</v>
      </c>
      <c r="I55" s="5">
        <f t="shared" si="17"/>
        <v>95744.907172101754</v>
      </c>
      <c r="J55" s="25">
        <f t="shared" si="5"/>
        <v>0.23463850901761402</v>
      </c>
      <c r="L55" s="22">
        <f t="shared" si="18"/>
        <v>83592.249438330866</v>
      </c>
      <c r="M55" s="5">
        <f>scrimecost*Meta!O52</f>
        <v>5262.24</v>
      </c>
      <c r="N55" s="5">
        <f>L55-Grade15!L55</f>
        <v>908.99453498069488</v>
      </c>
      <c r="O55" s="5">
        <f>Grade15!M55-M55</f>
        <v>41.268000000000029</v>
      </c>
      <c r="P55" s="22">
        <f t="shared" si="12"/>
        <v>52.335921547276925</v>
      </c>
      <c r="Q55" s="22"/>
      <c r="R55" s="22"/>
      <c r="S55" s="22">
        <f t="shared" si="19"/>
        <v>326.42682873653854</v>
      </c>
      <c r="T55" s="22">
        <f t="shared" si="20"/>
        <v>1658.3970432846681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94456.081203004258</v>
      </c>
      <c r="D56" s="5">
        <f t="shared" si="15"/>
        <v>89961.284574433012</v>
      </c>
      <c r="E56" s="5">
        <f t="shared" si="1"/>
        <v>80461.284574433012</v>
      </c>
      <c r="F56" s="5">
        <f t="shared" si="2"/>
        <v>31168.487870995679</v>
      </c>
      <c r="G56" s="5">
        <f t="shared" si="3"/>
        <v>58792.796703437329</v>
      </c>
      <c r="H56" s="22">
        <f t="shared" si="16"/>
        <v>41519.601530187661</v>
      </c>
      <c r="I56" s="5">
        <f t="shared" si="17"/>
        <v>97945.780946404295</v>
      </c>
      <c r="J56" s="25">
        <f t="shared" si="5"/>
        <v>0.23614171667254211</v>
      </c>
      <c r="L56" s="22">
        <f t="shared" si="18"/>
        <v>85682.055674289135</v>
      </c>
      <c r="M56" s="5">
        <f>scrimecost*Meta!O53</f>
        <v>1661.7599999999998</v>
      </c>
      <c r="N56" s="5">
        <f>L56-Grade15!L56</f>
        <v>931.7193983552279</v>
      </c>
      <c r="O56" s="5">
        <f>Grade15!M56-M56</f>
        <v>13.032000000000153</v>
      </c>
      <c r="P56" s="22">
        <f t="shared" si="12"/>
        <v>53.57421542991797</v>
      </c>
      <c r="Q56" s="22"/>
      <c r="R56" s="22"/>
      <c r="S56" s="22">
        <f t="shared" si="19"/>
        <v>321.06277173902208</v>
      </c>
      <c r="T56" s="22">
        <f t="shared" si="20"/>
        <v>1693.9826610302282</v>
      </c>
    </row>
    <row r="57" spans="1:20" x14ac:dyDescent="0.2">
      <c r="A57" s="5">
        <v>66</v>
      </c>
      <c r="C57" s="5"/>
      <c r="H57" s="21"/>
      <c r="I57" s="5"/>
      <c r="M57" s="5">
        <f>scrimecost*Meta!O54</f>
        <v>1661.7599999999998</v>
      </c>
      <c r="N57" s="5">
        <f>L57-Grade15!L57</f>
        <v>0</v>
      </c>
      <c r="O57" s="5">
        <f>Grade15!M57-M57</f>
        <v>13.032000000000153</v>
      </c>
      <c r="Q57" s="22"/>
      <c r="R57" s="22"/>
      <c r="S57" s="22">
        <f t="shared" si="19"/>
        <v>6.007752000000071</v>
      </c>
      <c r="T57" s="22">
        <f t="shared" si="20"/>
        <v>32.919054120976405</v>
      </c>
    </row>
    <row r="58" spans="1:20" x14ac:dyDescent="0.2">
      <c r="A58" s="5">
        <v>67</v>
      </c>
      <c r="C58" s="5"/>
      <c r="H58" s="21"/>
      <c r="I58" s="5"/>
      <c r="M58" s="5">
        <f>scrimecost*Meta!O55</f>
        <v>1661.7599999999998</v>
      </c>
      <c r="N58" s="5">
        <f>L58-Grade15!L58</f>
        <v>0</v>
      </c>
      <c r="O58" s="5">
        <f>Grade15!M58-M58</f>
        <v>13.032000000000153</v>
      </c>
      <c r="Q58" s="22"/>
      <c r="R58" s="22"/>
      <c r="S58" s="22">
        <f t="shared" si="19"/>
        <v>6.007752000000071</v>
      </c>
      <c r="T58" s="22">
        <f t="shared" si="20"/>
        <v>34.187212311534367</v>
      </c>
    </row>
    <row r="59" spans="1:20" x14ac:dyDescent="0.2">
      <c r="A59" s="5">
        <v>68</v>
      </c>
      <c r="H59" s="21"/>
      <c r="I59" s="5"/>
      <c r="M59" s="5">
        <f>scrimecost*Meta!O56</f>
        <v>1661.7599999999998</v>
      </c>
      <c r="N59" s="5">
        <f>L59-Grade15!L59</f>
        <v>0</v>
      </c>
      <c r="O59" s="5">
        <f>Grade15!M59-M59</f>
        <v>13.032000000000153</v>
      </c>
      <c r="Q59" s="22"/>
      <c r="R59" s="22"/>
      <c r="S59" s="22">
        <f t="shared" si="19"/>
        <v>6.007752000000071</v>
      </c>
      <c r="T59" s="22">
        <f t="shared" si="20"/>
        <v>35.504224433021477</v>
      </c>
    </row>
    <row r="60" spans="1:20" x14ac:dyDescent="0.2">
      <c r="A60" s="5">
        <v>69</v>
      </c>
      <c r="H60" s="21"/>
      <c r="I60" s="5"/>
      <c r="M60" s="5">
        <f>scrimecost*Meta!O57</f>
        <v>1661.7599999999998</v>
      </c>
      <c r="N60" s="5">
        <f>L60-Grade15!L60</f>
        <v>0</v>
      </c>
      <c r="O60" s="5">
        <f>Grade15!M60-M60</f>
        <v>13.032000000000153</v>
      </c>
      <c r="Q60" s="22"/>
      <c r="R60" s="22"/>
      <c r="S60" s="22">
        <f t="shared" si="19"/>
        <v>6.007752000000071</v>
      </c>
      <c r="T60" s="22">
        <f t="shared" si="20"/>
        <v>36.8719725113435</v>
      </c>
    </row>
    <row r="61" spans="1:20" x14ac:dyDescent="0.2">
      <c r="A61" s="5">
        <v>70</v>
      </c>
      <c r="H61" s="21"/>
      <c r="I61" s="5"/>
      <c r="M61" s="5">
        <f>scrimecost*Meta!O58</f>
        <v>1661.7599999999998</v>
      </c>
      <c r="N61" s="5">
        <f>L61-Grade15!L61</f>
        <v>0</v>
      </c>
      <c r="O61" s="5">
        <f>Grade15!M61-M61</f>
        <v>13.032000000000153</v>
      </c>
      <c r="Q61" s="22"/>
      <c r="R61" s="22"/>
      <c r="S61" s="22">
        <f t="shared" si="19"/>
        <v>6.007752000000071</v>
      </c>
      <c r="T61" s="22">
        <f t="shared" si="20"/>
        <v>38.292411074688864</v>
      </c>
    </row>
    <row r="62" spans="1:20" x14ac:dyDescent="0.2">
      <c r="A62" s="5">
        <v>71</v>
      </c>
      <c r="H62" s="21"/>
      <c r="I62" s="5"/>
      <c r="M62" s="5">
        <f>scrimecost*Meta!O59</f>
        <v>1661.7599999999998</v>
      </c>
      <c r="N62" s="5">
        <f>L62-Grade15!L62</f>
        <v>0</v>
      </c>
      <c r="O62" s="5">
        <f>Grade15!M62-M62</f>
        <v>13.032000000000153</v>
      </c>
      <c r="Q62" s="22"/>
      <c r="R62" s="22"/>
      <c r="S62" s="22">
        <f t="shared" si="19"/>
        <v>6.007752000000071</v>
      </c>
      <c r="T62" s="22">
        <f t="shared" si="20"/>
        <v>39.767569946572586</v>
      </c>
    </row>
    <row r="63" spans="1:20" x14ac:dyDescent="0.2">
      <c r="A63" s="5">
        <v>72</v>
      </c>
      <c r="H63" s="21"/>
      <c r="M63" s="5">
        <f>scrimecost*Meta!O60</f>
        <v>1661.7599999999998</v>
      </c>
      <c r="N63" s="5">
        <f>L63-Grade15!L63</f>
        <v>0</v>
      </c>
      <c r="O63" s="5">
        <f>Grade15!M63-M63</f>
        <v>13.032000000000153</v>
      </c>
      <c r="Q63" s="22"/>
      <c r="R63" s="22"/>
      <c r="S63" s="22">
        <f t="shared" si="19"/>
        <v>6.007752000000071</v>
      </c>
      <c r="T63" s="22">
        <f t="shared" si="20"/>
        <v>41.299557146478101</v>
      </c>
    </row>
    <row r="64" spans="1:20" x14ac:dyDescent="0.2">
      <c r="A64" s="5">
        <v>73</v>
      </c>
      <c r="H64" s="21"/>
      <c r="M64" s="5">
        <f>scrimecost*Meta!O61</f>
        <v>1661.7599999999998</v>
      </c>
      <c r="N64" s="5">
        <f>L64-Grade15!L64</f>
        <v>0</v>
      </c>
      <c r="O64" s="5">
        <f>Grade15!M64-M64</f>
        <v>13.032000000000153</v>
      </c>
      <c r="Q64" s="22"/>
      <c r="R64" s="22"/>
      <c r="S64" s="22">
        <f t="shared" si="19"/>
        <v>6.007752000000071</v>
      </c>
      <c r="T64" s="22">
        <f t="shared" si="20"/>
        <v>42.890561902242005</v>
      </c>
    </row>
    <row r="65" spans="1:20" x14ac:dyDescent="0.2">
      <c r="A65" s="5">
        <v>74</v>
      </c>
      <c r="H65" s="21"/>
      <c r="M65" s="5">
        <f>scrimecost*Meta!O62</f>
        <v>1661.7599999999998</v>
      </c>
      <c r="N65" s="5">
        <f>L65-Grade15!L65</f>
        <v>0</v>
      </c>
      <c r="O65" s="5">
        <f>Grade15!M65-M65</f>
        <v>13.032000000000153</v>
      </c>
      <c r="Q65" s="22"/>
      <c r="R65" s="22"/>
      <c r="S65" s="22">
        <f t="shared" si="19"/>
        <v>6.007752000000071</v>
      </c>
      <c r="T65" s="22">
        <f t="shared" si="20"/>
        <v>44.542857778486578</v>
      </c>
    </row>
    <row r="66" spans="1:20" x14ac:dyDescent="0.2">
      <c r="A66" s="5">
        <v>75</v>
      </c>
      <c r="H66" s="21"/>
      <c r="M66" s="5">
        <f>scrimecost*Meta!O63</f>
        <v>1661.7599999999998</v>
      </c>
      <c r="N66" s="5">
        <f>L66-Grade15!L66</f>
        <v>0</v>
      </c>
      <c r="O66" s="5">
        <f>Grade15!M66-M66</f>
        <v>13.032000000000153</v>
      </c>
      <c r="Q66" s="22"/>
      <c r="R66" s="22"/>
      <c r="S66" s="22">
        <f t="shared" si="19"/>
        <v>6.007752000000071</v>
      </c>
      <c r="T66" s="22">
        <f t="shared" si="20"/>
        <v>46.258805925570535</v>
      </c>
    </row>
    <row r="67" spans="1:20" x14ac:dyDescent="0.2">
      <c r="A67" s="5">
        <v>76</v>
      </c>
      <c r="H67" s="21"/>
      <c r="M67" s="5">
        <f>scrimecost*Meta!O64</f>
        <v>1661.7599999999998</v>
      </c>
      <c r="N67" s="5">
        <f>L67-Grade15!L67</f>
        <v>0</v>
      </c>
      <c r="O67" s="5">
        <f>Grade15!M67-M67</f>
        <v>13.032000000000153</v>
      </c>
      <c r="Q67" s="22"/>
      <c r="R67" s="22"/>
      <c r="S67" s="22">
        <f t="shared" si="19"/>
        <v>6.007752000000071</v>
      </c>
      <c r="T67" s="22">
        <f t="shared" si="20"/>
        <v>48.040858453700807</v>
      </c>
    </row>
    <row r="68" spans="1:20" x14ac:dyDescent="0.2">
      <c r="A68" s="5">
        <v>77</v>
      </c>
      <c r="H68" s="21"/>
      <c r="M68" s="5">
        <f>scrimecost*Meta!O65</f>
        <v>1661.7599999999998</v>
      </c>
      <c r="N68" s="5">
        <f>L68-Grade15!L68</f>
        <v>0</v>
      </c>
      <c r="O68" s="5">
        <f>Grade15!M68-M68</f>
        <v>13.032000000000153</v>
      </c>
      <c r="Q68" s="22"/>
      <c r="R68" s="22"/>
      <c r="S68" s="22">
        <f t="shared" si="19"/>
        <v>6.007752000000071</v>
      </c>
      <c r="T68" s="22">
        <f t="shared" si="20"/>
        <v>49.891561937027049</v>
      </c>
    </row>
    <row r="69" spans="1:20" x14ac:dyDescent="0.2">
      <c r="A69" s="5">
        <v>78</v>
      </c>
      <c r="H69" s="21"/>
      <c r="M69" s="5">
        <f>scrimecost*Meta!O66</f>
        <v>1661.7599999999998</v>
      </c>
      <c r="N69" s="5">
        <f>L69-Grade15!L69</f>
        <v>0</v>
      </c>
      <c r="O69" s="5">
        <f>Grade15!M69-M69</f>
        <v>13.032000000000153</v>
      </c>
      <c r="Q69" s="22"/>
      <c r="R69" s="22"/>
      <c r="S69" s="22">
        <f t="shared" si="19"/>
        <v>6.007752000000071</v>
      </c>
      <c r="T69" s="22">
        <f t="shared" si="20"/>
        <v>51.813561052726243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1.7027446119755041E-10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59699</v>
      </c>
      <c r="D2" s="7">
        <f>Meta!C11</f>
        <v>26132</v>
      </c>
      <c r="E2" s="1">
        <f>Meta!D11</f>
        <v>5.6000000000000001E-2</v>
      </c>
      <c r="F2" s="1">
        <f>Meta!F11</f>
        <v>0.76100000000000001</v>
      </c>
      <c r="G2" s="1">
        <f>Meta!I11</f>
        <v>1.7595535582220223</v>
      </c>
      <c r="H2" s="1">
        <f>Meta!E11</f>
        <v>0.184</v>
      </c>
      <c r="I2" s="13"/>
      <c r="J2" s="1">
        <f>Meta!X10</f>
        <v>0.67600000000000005</v>
      </c>
      <c r="K2" s="1">
        <f>Meta!D10</f>
        <v>5.7000000000000002E-2</v>
      </c>
      <c r="L2" s="28"/>
      <c r="N2" s="22">
        <f>Meta!T11</f>
        <v>40433</v>
      </c>
      <c r="O2" s="22">
        <f>Meta!U11</f>
        <v>18323</v>
      </c>
      <c r="P2" s="1">
        <f>Meta!V11</f>
        <v>8.4000000000000005E-2</v>
      </c>
      <c r="Q2" s="1">
        <f>Meta!X11</f>
        <v>0.67600000000000005</v>
      </c>
      <c r="R2" s="22">
        <f>Meta!W11</f>
        <v>23080</v>
      </c>
      <c r="T2" s="12">
        <f>IRR(S5:S69)+1</f>
        <v>0.91225587642837247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3266.6583233079473</v>
      </c>
      <c r="D13" s="5">
        <f t="shared" ref="D13:D36" si="0">IF(A13&lt;startage,1,0)*(C13*(1-initialunempprob))+IF(A13=startage,1,0)*(C13*(1-unempprob))+IF(A13&gt;startage,1,0)*(C13*(1-unempprob)+unempprob*300*52)</f>
        <v>3080.4587988793942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235.65509811427364</v>
      </c>
      <c r="G13" s="5">
        <f t="shared" ref="G13:G56" si="3">D13-F13</f>
        <v>2844.8037007651205</v>
      </c>
      <c r="H13" s="22">
        <f>0.1*Grade16!H13</f>
        <v>1435.90915684424</v>
      </c>
      <c r="I13" s="5">
        <f t="shared" ref="I13:I36" si="4">G13+IF(A13&lt;startage,1,0)*(H13*(1-initialunempprob))+IF(A13&gt;=startage,1,0)*(H13*(1-unempprob))</f>
        <v>4198.866035669239</v>
      </c>
      <c r="J13" s="25">
        <f t="shared" ref="J13:J56" si="5">(F13-(IF(A13&gt;startage,1,0)*(unempprob*300*52)))/(IF(A13&lt;startage,1,0)*((C13+H13)*(1-initialunempprob))+IF(A13&gt;=startage,1,0)*((C13+H13)*(1-unempprob)))</f>
        <v>5.3141047478381012E-2</v>
      </c>
      <c r="L13" s="22">
        <f>0.1*Grade16!L13</f>
        <v>2963.218426614646</v>
      </c>
      <c r="M13" s="5">
        <f>scrimecost*Meta!O10</f>
        <v>63377.68</v>
      </c>
      <c r="N13" s="5">
        <f>L13-Grade16!L13</f>
        <v>-26668.965839531811</v>
      </c>
      <c r="O13" s="5"/>
      <c r="P13" s="22"/>
      <c r="Q13" s="22">
        <f>0.05*feel*Grade16!G13</f>
        <v>329.65646014633808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-35277.622299678151</v>
      </c>
      <c r="T13" s="22">
        <f t="shared" ref="T13:T44" si="7">S13/sreturn^(A13-startage+1)</f>
        <v>-35277.622299678151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33928.492668517632</v>
      </c>
      <c r="D14" s="5">
        <f t="shared" si="0"/>
        <v>32028.497079080644</v>
      </c>
      <c r="E14" s="5">
        <f t="shared" si="1"/>
        <v>22528.497079080644</v>
      </c>
      <c r="F14" s="5">
        <f t="shared" si="2"/>
        <v>7657.3042963198295</v>
      </c>
      <c r="G14" s="5">
        <f t="shared" si="3"/>
        <v>24371.192782760816</v>
      </c>
      <c r="H14" s="22">
        <f t="shared" ref="H14:H36" si="10">benefits*B14/expnorm</f>
        <v>14851.494504325077</v>
      </c>
      <c r="I14" s="5">
        <f t="shared" si="4"/>
        <v>38391.003594843685</v>
      </c>
      <c r="J14" s="25">
        <f t="shared" si="5"/>
        <v>0.1662885054195278</v>
      </c>
      <c r="L14" s="22">
        <f t="shared" ref="L14:L36" si="11">(sincome+sbenefits)*(1-sunemp)*B14/expnorm</f>
        <v>30587.586122916342</v>
      </c>
      <c r="M14" s="5">
        <f>scrimecost*Meta!O11</f>
        <v>59084.800000000003</v>
      </c>
      <c r="N14" s="5">
        <f>L14-Grade16!L14</f>
        <v>214.59725011622504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26.692464358456537</v>
      </c>
      <c r="T14" s="22">
        <f t="shared" si="7"/>
        <v>29.259843699732361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34776.704985230572</v>
      </c>
      <c r="D15" s="5">
        <f t="shared" si="0"/>
        <v>33702.80950605766</v>
      </c>
      <c r="E15" s="5">
        <f t="shared" si="1"/>
        <v>24202.80950605766</v>
      </c>
      <c r="F15" s="5">
        <f t="shared" si="2"/>
        <v>8203.9673037278262</v>
      </c>
      <c r="G15" s="5">
        <f t="shared" si="3"/>
        <v>25498.842202329834</v>
      </c>
      <c r="H15" s="22">
        <f t="shared" si="10"/>
        <v>15222.781866933205</v>
      </c>
      <c r="I15" s="5">
        <f t="shared" si="4"/>
        <v>39869.148284714778</v>
      </c>
      <c r="J15" s="25">
        <f t="shared" si="5"/>
        <v>0.15530598592674452</v>
      </c>
      <c r="L15" s="22">
        <f t="shared" si="11"/>
        <v>31352.275775989245</v>
      </c>
      <c r="M15" s="5">
        <f>scrimecost*Meta!O12</f>
        <v>56361.36</v>
      </c>
      <c r="N15" s="5">
        <f>L15-Grade16!L15</f>
        <v>219.96218136911921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27.359775967416528</v>
      </c>
      <c r="T15" s="22">
        <f t="shared" si="7"/>
        <v>32.876017099111486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35646.122609861341</v>
      </c>
      <c r="D16" s="5">
        <f t="shared" si="0"/>
        <v>34523.539743709101</v>
      </c>
      <c r="E16" s="5">
        <f t="shared" si="1"/>
        <v>25023.539743709101</v>
      </c>
      <c r="F16" s="5">
        <f t="shared" si="2"/>
        <v>8471.9357263210222</v>
      </c>
      <c r="G16" s="5">
        <f t="shared" si="3"/>
        <v>26051.604017388079</v>
      </c>
      <c r="H16" s="22">
        <f t="shared" si="10"/>
        <v>15603.351413606535</v>
      </c>
      <c r="I16" s="5">
        <f t="shared" si="4"/>
        <v>40781.167751832647</v>
      </c>
      <c r="J16" s="25">
        <f t="shared" si="5"/>
        <v>0.15705691832393728</v>
      </c>
      <c r="L16" s="22">
        <f t="shared" si="11"/>
        <v>32136.082670388976</v>
      </c>
      <c r="M16" s="5">
        <f>scrimecost*Meta!O13</f>
        <v>46921.64</v>
      </c>
      <c r="N16" s="5">
        <f>L16-Grade16!L16</f>
        <v>225.46123590335264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28.043770366602615</v>
      </c>
      <c r="T16" s="22">
        <f t="shared" si="7"/>
        <v>36.939107105040328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36537.27567510787</v>
      </c>
      <c r="D17" s="5">
        <f t="shared" si="0"/>
        <v>35364.788237301829</v>
      </c>
      <c r="E17" s="5">
        <f t="shared" si="1"/>
        <v>25864.788237301829</v>
      </c>
      <c r="F17" s="5">
        <f t="shared" si="2"/>
        <v>8746.6033594790479</v>
      </c>
      <c r="G17" s="5">
        <f t="shared" si="3"/>
        <v>26618.18487782278</v>
      </c>
      <c r="H17" s="22">
        <f t="shared" si="10"/>
        <v>15993.435198946696</v>
      </c>
      <c r="I17" s="5">
        <f t="shared" si="4"/>
        <v>41715.98770562846</v>
      </c>
      <c r="J17" s="25">
        <f t="shared" si="5"/>
        <v>0.15876514505290587</v>
      </c>
      <c r="L17" s="22">
        <f t="shared" si="11"/>
        <v>32939.484737148698</v>
      </c>
      <c r="M17" s="5">
        <f>scrimecost*Meta!O14</f>
        <v>46921.64</v>
      </c>
      <c r="N17" s="5">
        <f>L17-Grade16!L17</f>
        <v>231.09776680093637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28.744864625767669</v>
      </c>
      <c r="T17" s="22">
        <f t="shared" si="7"/>
        <v>41.504347366776507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37450.707566985562</v>
      </c>
      <c r="D18" s="5">
        <f t="shared" si="0"/>
        <v>36227.067943234368</v>
      </c>
      <c r="E18" s="5">
        <f t="shared" si="1"/>
        <v>26727.067943234368</v>
      </c>
      <c r="F18" s="5">
        <f t="shared" si="2"/>
        <v>9028.1376834660205</v>
      </c>
      <c r="G18" s="5">
        <f t="shared" si="3"/>
        <v>27198.930259768349</v>
      </c>
      <c r="H18" s="22">
        <f t="shared" si="10"/>
        <v>16393.271078920363</v>
      </c>
      <c r="I18" s="5">
        <f t="shared" si="4"/>
        <v>42674.178158269169</v>
      </c>
      <c r="J18" s="25">
        <f t="shared" si="5"/>
        <v>0.1604317077153142</v>
      </c>
      <c r="L18" s="22">
        <f t="shared" si="11"/>
        <v>33762.971855577416</v>
      </c>
      <c r="M18" s="5">
        <f>scrimecost*Meta!O15</f>
        <v>46921.64</v>
      </c>
      <c r="N18" s="5">
        <f>L18-Grade16!L18</f>
        <v>236.87521097096032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29.463486241411932</v>
      </c>
      <c r="T18" s="22">
        <f t="shared" si="7"/>
        <v>46.633797764619047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38386.975256160193</v>
      </c>
      <c r="D19" s="5">
        <f t="shared" si="0"/>
        <v>37110.904641815221</v>
      </c>
      <c r="E19" s="5">
        <f t="shared" si="1"/>
        <v>27610.904641815221</v>
      </c>
      <c r="F19" s="5">
        <f t="shared" si="2"/>
        <v>9316.7103655526698</v>
      </c>
      <c r="G19" s="5">
        <f t="shared" si="3"/>
        <v>27794.194276262551</v>
      </c>
      <c r="H19" s="22">
        <f t="shared" si="10"/>
        <v>16803.102855893369</v>
      </c>
      <c r="I19" s="5">
        <f t="shared" si="4"/>
        <v>43656.323372225888</v>
      </c>
      <c r="J19" s="25">
        <f t="shared" si="5"/>
        <v>0.16205762250790773</v>
      </c>
      <c r="L19" s="22">
        <f t="shared" si="11"/>
        <v>34607.046151966846</v>
      </c>
      <c r="M19" s="5">
        <f>scrimecost*Meta!O16</f>
        <v>46921.64</v>
      </c>
      <c r="N19" s="5">
        <f>L19-Grade16!L19</f>
        <v>242.79709124523652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30.2000733974475</v>
      </c>
      <c r="T19" s="22">
        <f t="shared" si="7"/>
        <v>52.397188051973082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39346.649637564202</v>
      </c>
      <c r="D20" s="5">
        <f t="shared" si="0"/>
        <v>38016.837257860599</v>
      </c>
      <c r="E20" s="5">
        <f t="shared" si="1"/>
        <v>28516.837257860599</v>
      </c>
      <c r="F20" s="5">
        <f t="shared" si="2"/>
        <v>9612.4973646914859</v>
      </c>
      <c r="G20" s="5">
        <f t="shared" si="3"/>
        <v>28404.339893169112</v>
      </c>
      <c r="H20" s="22">
        <f t="shared" si="10"/>
        <v>17223.180427290703</v>
      </c>
      <c r="I20" s="5">
        <f t="shared" si="4"/>
        <v>44663.022216531535</v>
      </c>
      <c r="J20" s="25">
        <f t="shared" si="5"/>
        <v>0.16364388084214529</v>
      </c>
      <c r="L20" s="22">
        <f t="shared" si="11"/>
        <v>35472.222305766016</v>
      </c>
      <c r="M20" s="5">
        <f>scrimecost*Meta!O17</f>
        <v>46921.64</v>
      </c>
      <c r="N20" s="5">
        <f>L20-Grade16!L20</f>
        <v>248.86701852636179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30.955075232382985</v>
      </c>
      <c r="T20" s="22">
        <f t="shared" si="7"/>
        <v>58.872865761679861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40330.315878503301</v>
      </c>
      <c r="D21" s="5">
        <f t="shared" si="0"/>
        <v>38945.418189307115</v>
      </c>
      <c r="E21" s="5">
        <f t="shared" si="1"/>
        <v>29445.418189307115</v>
      </c>
      <c r="F21" s="5">
        <f t="shared" si="2"/>
        <v>9915.679038808772</v>
      </c>
      <c r="G21" s="5">
        <f t="shared" si="3"/>
        <v>29029.739150498342</v>
      </c>
      <c r="H21" s="22">
        <f t="shared" si="10"/>
        <v>17653.759937972973</v>
      </c>
      <c r="I21" s="5">
        <f t="shared" si="4"/>
        <v>45694.888531944831</v>
      </c>
      <c r="J21" s="25">
        <f t="shared" si="5"/>
        <v>0.16519144994871851</v>
      </c>
      <c r="L21" s="22">
        <f t="shared" si="11"/>
        <v>36359.027863410171</v>
      </c>
      <c r="M21" s="5">
        <f>scrimecost*Meta!O18</f>
        <v>38659</v>
      </c>
      <c r="N21" s="5">
        <f>L21-Grade16!L21</f>
        <v>255.08869398952811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31.728952113193465</v>
      </c>
      <c r="T21" s="22">
        <f t="shared" si="7"/>
        <v>66.148861262459263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41338.573775465884</v>
      </c>
      <c r="D22" s="5">
        <f t="shared" si="0"/>
        <v>39897.213644039788</v>
      </c>
      <c r="E22" s="5">
        <f t="shared" si="1"/>
        <v>30397.213644039788</v>
      </c>
      <c r="F22" s="5">
        <f t="shared" si="2"/>
        <v>10226.44025477899</v>
      </c>
      <c r="G22" s="5">
        <f t="shared" si="3"/>
        <v>29670.773389260798</v>
      </c>
      <c r="H22" s="22">
        <f t="shared" si="10"/>
        <v>18095.103936422292</v>
      </c>
      <c r="I22" s="5">
        <f t="shared" si="4"/>
        <v>46752.551505243442</v>
      </c>
      <c r="J22" s="25">
        <f t="shared" si="5"/>
        <v>0.16670127346732658</v>
      </c>
      <c r="L22" s="22">
        <f t="shared" si="11"/>
        <v>37268.003559995421</v>
      </c>
      <c r="M22" s="5">
        <f>scrimecost*Meta!O19</f>
        <v>38659</v>
      </c>
      <c r="N22" s="5">
        <f>L22-Grade16!L22</f>
        <v>261.46591133926995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32.522175916023755</v>
      </c>
      <c r="T22" s="22">
        <f t="shared" si="7"/>
        <v>74.32408444380718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42372.038119852528</v>
      </c>
      <c r="D23" s="5">
        <f t="shared" si="0"/>
        <v>40872.803985140781</v>
      </c>
      <c r="E23" s="5">
        <f t="shared" si="1"/>
        <v>31372.803985140781</v>
      </c>
      <c r="F23" s="5">
        <f t="shared" si="2"/>
        <v>10544.970501148466</v>
      </c>
      <c r="G23" s="5">
        <f t="shared" si="3"/>
        <v>30327.833483992315</v>
      </c>
      <c r="H23" s="22">
        <f t="shared" si="10"/>
        <v>18547.481534832848</v>
      </c>
      <c r="I23" s="5">
        <f t="shared" si="4"/>
        <v>47836.656052874525</v>
      </c>
      <c r="J23" s="25">
        <f t="shared" si="5"/>
        <v>0.16817427202206611</v>
      </c>
      <c r="L23" s="22">
        <f t="shared" si="11"/>
        <v>38199.703648995303</v>
      </c>
      <c r="M23" s="5">
        <f>scrimecost*Meta!O20</f>
        <v>38659</v>
      </c>
      <c r="N23" s="5">
        <f>L23-Grade16!L23</f>
        <v>268.00255912274588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33.335230313923624</v>
      </c>
      <c r="T23" s="22">
        <f t="shared" si="7"/>
        <v>83.509669297134195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43431.339072848838</v>
      </c>
      <c r="D24" s="5">
        <f t="shared" si="0"/>
        <v>41872.784084769301</v>
      </c>
      <c r="E24" s="5">
        <f t="shared" si="1"/>
        <v>32372.784084769301</v>
      </c>
      <c r="F24" s="5">
        <f t="shared" si="2"/>
        <v>10871.464003677176</v>
      </c>
      <c r="G24" s="5">
        <f t="shared" si="3"/>
        <v>31001.320081092126</v>
      </c>
      <c r="H24" s="22">
        <f t="shared" si="10"/>
        <v>19011.168573203671</v>
      </c>
      <c r="I24" s="5">
        <f t="shared" si="4"/>
        <v>48947.86321419639</v>
      </c>
      <c r="J24" s="25">
        <f t="shared" si="5"/>
        <v>0.16961134378278764</v>
      </c>
      <c r="L24" s="22">
        <f t="shared" si="11"/>
        <v>39154.696240220183</v>
      </c>
      <c r="M24" s="5">
        <f>scrimecost*Meta!O21</f>
        <v>38659</v>
      </c>
      <c r="N24" s="5">
        <f>L24-Grade16!L24</f>
        <v>274.70262310082035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34.168611071772439</v>
      </c>
      <c r="T24" s="22">
        <f t="shared" si="7"/>
        <v>93.83048467135329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44517.122549670057</v>
      </c>
      <c r="D25" s="5">
        <f t="shared" si="0"/>
        <v>42897.763686888531</v>
      </c>
      <c r="E25" s="5">
        <f t="shared" si="1"/>
        <v>33397.763686888531</v>
      </c>
      <c r="F25" s="5">
        <f t="shared" si="2"/>
        <v>11206.119843769106</v>
      </c>
      <c r="G25" s="5">
        <f t="shared" si="3"/>
        <v>31691.643843119426</v>
      </c>
      <c r="H25" s="22">
        <f t="shared" si="10"/>
        <v>19486.447787533762</v>
      </c>
      <c r="I25" s="5">
        <f t="shared" si="4"/>
        <v>50086.850554551296</v>
      </c>
      <c r="J25" s="25">
        <f t="shared" si="5"/>
        <v>0.17101336501275985</v>
      </c>
      <c r="L25" s="22">
        <f t="shared" si="11"/>
        <v>40133.563646225688</v>
      </c>
      <c r="M25" s="5">
        <f>scrimecost*Meta!O22</f>
        <v>38659</v>
      </c>
      <c r="N25" s="5">
        <f>L25-Grade16!L25</f>
        <v>281.5701886783354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35.02282634856607</v>
      </c>
      <c r="T25" s="22">
        <f t="shared" si="7"/>
        <v>105.42683174010413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45630.050613411804</v>
      </c>
      <c r="D26" s="5">
        <f t="shared" si="0"/>
        <v>43948.36777906074</v>
      </c>
      <c r="E26" s="5">
        <f t="shared" si="1"/>
        <v>34448.36777906074</v>
      </c>
      <c r="F26" s="5">
        <f t="shared" si="2"/>
        <v>11549.142079863332</v>
      </c>
      <c r="G26" s="5">
        <f t="shared" si="3"/>
        <v>32399.225699197406</v>
      </c>
      <c r="H26" s="22">
        <f t="shared" si="10"/>
        <v>19973.608982222104</v>
      </c>
      <c r="I26" s="5">
        <f t="shared" si="4"/>
        <v>51254.312578415076</v>
      </c>
      <c r="J26" s="25">
        <f t="shared" si="5"/>
        <v>0.17238119060297663</v>
      </c>
      <c r="L26" s="22">
        <f t="shared" si="11"/>
        <v>41136.902737381322</v>
      </c>
      <c r="M26" s="5">
        <f>scrimecost*Meta!O23</f>
        <v>29219.279999999999</v>
      </c>
      <c r="N26" s="5">
        <f>L26-Grade16!L26</f>
        <v>288.60944339528942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35.898397007279684</v>
      </c>
      <c r="T26" s="22">
        <f t="shared" si="7"/>
        <v>118.45635125606104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46770.801878747094</v>
      </c>
      <c r="D27" s="5">
        <f t="shared" si="0"/>
        <v>45025.236973537256</v>
      </c>
      <c r="E27" s="5">
        <f t="shared" si="1"/>
        <v>35525.236973537256</v>
      </c>
      <c r="F27" s="5">
        <f t="shared" si="2"/>
        <v>12003.263569213641</v>
      </c>
      <c r="G27" s="5">
        <f t="shared" si="3"/>
        <v>33021.973404323617</v>
      </c>
      <c r="H27" s="22">
        <f t="shared" si="10"/>
        <v>20472.949206777655</v>
      </c>
      <c r="I27" s="5">
        <f t="shared" si="4"/>
        <v>52348.437455521722</v>
      </c>
      <c r="J27" s="25">
        <f t="shared" si="5"/>
        <v>0.17533075800230336</v>
      </c>
      <c r="L27" s="22">
        <f t="shared" si="11"/>
        <v>42165.325305815852</v>
      </c>
      <c r="M27" s="5">
        <f>scrimecost*Meta!O24</f>
        <v>29219.279999999999</v>
      </c>
      <c r="N27" s="5">
        <f>L27-Grade16!L27</f>
        <v>295.82467948017438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36.795856932462009</v>
      </c>
      <c r="T27" s="22">
        <f t="shared" si="7"/>
        <v>133.0961665194568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47940.071925715776</v>
      </c>
      <c r="D28" s="5">
        <f t="shared" si="0"/>
        <v>46129.027897875691</v>
      </c>
      <c r="E28" s="5">
        <f t="shared" si="1"/>
        <v>36629.027897875691</v>
      </c>
      <c r="F28" s="5">
        <f t="shared" si="2"/>
        <v>12474.030398443982</v>
      </c>
      <c r="G28" s="5">
        <f t="shared" si="3"/>
        <v>33654.997499431709</v>
      </c>
      <c r="H28" s="22">
        <f t="shared" si="10"/>
        <v>20984.772936947094</v>
      </c>
      <c r="I28" s="5">
        <f t="shared" si="4"/>
        <v>53464.623151909764</v>
      </c>
      <c r="J28" s="25">
        <f t="shared" si="5"/>
        <v>0.17828972336841969</v>
      </c>
      <c r="L28" s="22">
        <f t="shared" si="11"/>
        <v>43219.458438461246</v>
      </c>
      <c r="M28" s="5">
        <f>scrimecost*Meta!O25</f>
        <v>29219.279999999999</v>
      </c>
      <c r="N28" s="5">
        <f>L28-Grade16!L28</f>
        <v>303.22029646716692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37.715753355772094</v>
      </c>
      <c r="T28" s="22">
        <f t="shared" si="7"/>
        <v>149.54529119237685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49138.573723858681</v>
      </c>
      <c r="D29" s="5">
        <f t="shared" si="0"/>
        <v>47260.413595322592</v>
      </c>
      <c r="E29" s="5">
        <f t="shared" si="1"/>
        <v>37760.413595322592</v>
      </c>
      <c r="F29" s="5">
        <f t="shared" si="2"/>
        <v>12956.566398405084</v>
      </c>
      <c r="G29" s="5">
        <f t="shared" si="3"/>
        <v>34303.847196917508</v>
      </c>
      <c r="H29" s="22">
        <f t="shared" si="10"/>
        <v>21509.392260370776</v>
      </c>
      <c r="I29" s="5">
        <f t="shared" si="4"/>
        <v>54608.713490707523</v>
      </c>
      <c r="J29" s="25">
        <f t="shared" si="5"/>
        <v>0.18117651884755753</v>
      </c>
      <c r="L29" s="22">
        <f t="shared" si="11"/>
        <v>44299.944899422786</v>
      </c>
      <c r="M29" s="5">
        <f>scrimecost*Meta!O26</f>
        <v>29219.279999999999</v>
      </c>
      <c r="N29" s="5">
        <f>L29-Grade16!L29</f>
        <v>310.80080387886846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38.658647189669175</v>
      </c>
      <c r="T29" s="22">
        <f t="shared" si="7"/>
        <v>168.02733469071021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50367.038066955138</v>
      </c>
      <c r="D30" s="5">
        <f t="shared" si="0"/>
        <v>48420.083935205643</v>
      </c>
      <c r="E30" s="5">
        <f t="shared" si="1"/>
        <v>38920.083935205643</v>
      </c>
      <c r="F30" s="5">
        <f t="shared" si="2"/>
        <v>13451.165798365206</v>
      </c>
      <c r="G30" s="5">
        <f t="shared" si="3"/>
        <v>34968.918136840439</v>
      </c>
      <c r="H30" s="22">
        <f t="shared" si="10"/>
        <v>22047.127066880039</v>
      </c>
      <c r="I30" s="5">
        <f t="shared" si="4"/>
        <v>55781.406087975192</v>
      </c>
      <c r="J30" s="25">
        <f t="shared" si="5"/>
        <v>0.18399290468086271</v>
      </c>
      <c r="L30" s="22">
        <f t="shared" si="11"/>
        <v>45407.443521908346</v>
      </c>
      <c r="M30" s="5">
        <f>scrimecost*Meta!O27</f>
        <v>29219.279999999999</v>
      </c>
      <c r="N30" s="5">
        <f>L30-Grade16!L30</f>
        <v>318.57082397583144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39.625113369409824</v>
      </c>
      <c r="T30" s="22">
        <f t="shared" si="7"/>
        <v>188.79354193066254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51626.214018629013</v>
      </c>
      <c r="D31" s="5">
        <f t="shared" si="0"/>
        <v>49608.746033585783</v>
      </c>
      <c r="E31" s="5">
        <f t="shared" si="1"/>
        <v>40108.746033585783</v>
      </c>
      <c r="F31" s="5">
        <f t="shared" si="2"/>
        <v>13958.130183324338</v>
      </c>
      <c r="G31" s="5">
        <f t="shared" si="3"/>
        <v>35650.615850261442</v>
      </c>
      <c r="H31" s="22">
        <f t="shared" si="10"/>
        <v>22598.30524355204</v>
      </c>
      <c r="I31" s="5">
        <f t="shared" si="4"/>
        <v>56983.416000174562</v>
      </c>
      <c r="J31" s="25">
        <f t="shared" si="5"/>
        <v>0.1867405981767703</v>
      </c>
      <c r="L31" s="22">
        <f t="shared" si="11"/>
        <v>46542.62960995605</v>
      </c>
      <c r="M31" s="5">
        <f>scrimecost*Meta!O28</f>
        <v>26103.48</v>
      </c>
      <c r="N31" s="5">
        <f>L31-Grade16!L31</f>
        <v>326.53509457521432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40.615741203643459</v>
      </c>
      <c r="T31" s="22">
        <f t="shared" si="7"/>
        <v>212.1262087524799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52916.86936909474</v>
      </c>
      <c r="D32" s="5">
        <f t="shared" si="0"/>
        <v>50827.124684425427</v>
      </c>
      <c r="E32" s="5">
        <f t="shared" si="1"/>
        <v>41327.124684425427</v>
      </c>
      <c r="F32" s="5">
        <f t="shared" si="2"/>
        <v>14477.768677907443</v>
      </c>
      <c r="G32" s="5">
        <f t="shared" si="3"/>
        <v>36349.356006517984</v>
      </c>
      <c r="H32" s="22">
        <f t="shared" si="10"/>
        <v>23163.262874640841</v>
      </c>
      <c r="I32" s="5">
        <f t="shared" si="4"/>
        <v>58215.476160178936</v>
      </c>
      <c r="J32" s="25">
        <f t="shared" si="5"/>
        <v>0.18942127475814347</v>
      </c>
      <c r="L32" s="22">
        <f t="shared" si="11"/>
        <v>47706.195350204951</v>
      </c>
      <c r="M32" s="5">
        <f>scrimecost*Meta!O29</f>
        <v>26103.48</v>
      </c>
      <c r="N32" s="5">
        <f>L32-Grade16!L32</f>
        <v>334.69847193959868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41.631134733735045</v>
      </c>
      <c r="T32" s="22">
        <f t="shared" si="7"/>
        <v>238.34251945031608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54239.791103322103</v>
      </c>
      <c r="D33" s="5">
        <f t="shared" si="0"/>
        <v>52075.962801536058</v>
      </c>
      <c r="E33" s="5">
        <f t="shared" si="1"/>
        <v>42575.962801536058</v>
      </c>
      <c r="F33" s="5">
        <f t="shared" si="2"/>
        <v>15010.398134855128</v>
      </c>
      <c r="G33" s="5">
        <f t="shared" si="3"/>
        <v>37065.564666680933</v>
      </c>
      <c r="H33" s="22">
        <f t="shared" si="10"/>
        <v>23742.344446506861</v>
      </c>
      <c r="I33" s="5">
        <f t="shared" si="4"/>
        <v>59478.337824183407</v>
      </c>
      <c r="J33" s="25">
        <f t="shared" si="5"/>
        <v>0.19203656898387345</v>
      </c>
      <c r="L33" s="22">
        <f t="shared" si="11"/>
        <v>48898.850233960075</v>
      </c>
      <c r="M33" s="5">
        <f>scrimecost*Meta!O30</f>
        <v>26103.48</v>
      </c>
      <c r="N33" s="5">
        <f>L33-Grade16!L33</f>
        <v>343.06593373809301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42.671913102078967</v>
      </c>
      <c r="T33" s="22">
        <f t="shared" si="7"/>
        <v>267.79885857579217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55595.785880905154</v>
      </c>
      <c r="D34" s="5">
        <f t="shared" si="0"/>
        <v>53356.021871574463</v>
      </c>
      <c r="E34" s="5">
        <f t="shared" si="1"/>
        <v>43856.021871574463</v>
      </c>
      <c r="F34" s="5">
        <f t="shared" si="2"/>
        <v>15556.343328226509</v>
      </c>
      <c r="G34" s="5">
        <f t="shared" si="3"/>
        <v>37799.678543347953</v>
      </c>
      <c r="H34" s="22">
        <f t="shared" si="10"/>
        <v>24335.903057669533</v>
      </c>
      <c r="I34" s="5">
        <f t="shared" si="4"/>
        <v>60772.771029787989</v>
      </c>
      <c r="J34" s="25">
        <f t="shared" si="5"/>
        <v>0.19458807554556123</v>
      </c>
      <c r="L34" s="22">
        <f t="shared" si="11"/>
        <v>50121.321489809074</v>
      </c>
      <c r="M34" s="5">
        <f>scrimecost*Meta!O31</f>
        <v>26103.48</v>
      </c>
      <c r="N34" s="5">
        <f>L34-Grade16!L34</f>
        <v>351.64258208154934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43.738710929631431</v>
      </c>
      <c r="T34" s="22">
        <f t="shared" si="7"/>
        <v>300.89565562995028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56985.680527927769</v>
      </c>
      <c r="D35" s="5">
        <f t="shared" si="0"/>
        <v>54668.082418363811</v>
      </c>
      <c r="E35" s="5">
        <f t="shared" si="1"/>
        <v>45168.082418363811</v>
      </c>
      <c r="F35" s="5">
        <f t="shared" si="2"/>
        <v>16115.937151432165</v>
      </c>
      <c r="G35" s="5">
        <f t="shared" si="3"/>
        <v>38552.14526693165</v>
      </c>
      <c r="H35" s="22">
        <f t="shared" si="10"/>
        <v>24944.300634111267</v>
      </c>
      <c r="I35" s="5">
        <f t="shared" si="4"/>
        <v>62099.565065532683</v>
      </c>
      <c r="J35" s="25">
        <f t="shared" si="5"/>
        <v>0.19707735023989073</v>
      </c>
      <c r="L35" s="22">
        <f t="shared" si="11"/>
        <v>51374.354527054296</v>
      </c>
      <c r="M35" s="5">
        <f>scrimecost*Meta!O32</f>
        <v>26103.48</v>
      </c>
      <c r="N35" s="5">
        <f>L35-Grade16!L35</f>
        <v>360.43364663358807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44.83217870287222</v>
      </c>
      <c r="T35" s="22">
        <f t="shared" si="7"/>
        <v>338.08282850224549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58410.322541125963</v>
      </c>
      <c r="D36" s="5">
        <f t="shared" si="0"/>
        <v>56012.944478822901</v>
      </c>
      <c r="E36" s="5">
        <f t="shared" si="1"/>
        <v>46512.944478822901</v>
      </c>
      <c r="F36" s="5">
        <f t="shared" si="2"/>
        <v>16689.520820217967</v>
      </c>
      <c r="G36" s="5">
        <f t="shared" si="3"/>
        <v>39323.423658604937</v>
      </c>
      <c r="H36" s="22">
        <f t="shared" si="10"/>
        <v>25567.908149964049</v>
      </c>
      <c r="I36" s="5">
        <f t="shared" si="4"/>
        <v>63459.528952170993</v>
      </c>
      <c r="J36" s="25">
        <f t="shared" si="5"/>
        <v>0.19950591091728542</v>
      </c>
      <c r="L36" s="22">
        <f t="shared" si="11"/>
        <v>52658.713390230652</v>
      </c>
      <c r="M36" s="5">
        <f>scrimecost*Meta!O33</f>
        <v>22133.719999999998</v>
      </c>
      <c r="N36" s="5">
        <f>L36-Grade16!L36</f>
        <v>369.44448779942468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45.952983170443638</v>
      </c>
      <c r="T36" s="22">
        <f t="shared" si="7"/>
        <v>379.86589965475275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59870.580604654118</v>
      </c>
      <c r="D37" s="5">
        <f t="shared" ref="D37:D56" si="15">IF(A37&lt;startage,1,0)*(C37*(1-initialunempprob))+IF(A37=startage,1,0)*(C37*(1-unempprob))+IF(A37&gt;startage,1,0)*(C37*(1-unempprob)+unempprob*300*52)</f>
        <v>57391.428090793481</v>
      </c>
      <c r="E37" s="5">
        <f t="shared" si="1"/>
        <v>47891.428090793481</v>
      </c>
      <c r="F37" s="5">
        <f t="shared" si="2"/>
        <v>17277.44408072342</v>
      </c>
      <c r="G37" s="5">
        <f t="shared" si="3"/>
        <v>40113.98401007006</v>
      </c>
      <c r="H37" s="22">
        <f t="shared" ref="H37:H56" si="16">benefits*B37/expnorm</f>
        <v>26207.10585371315</v>
      </c>
      <c r="I37" s="5">
        <f t="shared" ref="I37:I56" si="17">G37+IF(A37&lt;startage,1,0)*(H37*(1-initialunempprob))+IF(A37&gt;=startage,1,0)*(H37*(1-unempprob))</f>
        <v>64853.491935975268</v>
      </c>
      <c r="J37" s="25">
        <f t="shared" si="5"/>
        <v>0.2018752384074266</v>
      </c>
      <c r="L37" s="22">
        <f t="shared" ref="L37:L56" si="18">(sincome+sbenefits)*(1-sunemp)*B37/expnorm</f>
        <v>53975.181224986416</v>
      </c>
      <c r="M37" s="5">
        <f>scrimecost*Meta!O34</f>
        <v>22133.719999999998</v>
      </c>
      <c r="N37" s="5">
        <f>L37-Grade16!L37</f>
        <v>378.68059999441175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47.101807749704911</v>
      </c>
      <c r="T37" s="22">
        <f t="shared" si="7"/>
        <v>426.81286819498462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61367.345119770463</v>
      </c>
      <c r="D38" s="5">
        <f t="shared" si="15"/>
        <v>58804.373793063314</v>
      </c>
      <c r="E38" s="5">
        <f t="shared" si="1"/>
        <v>49304.373793063314</v>
      </c>
      <c r="F38" s="5">
        <f t="shared" si="2"/>
        <v>17880.065422741503</v>
      </c>
      <c r="G38" s="5">
        <f t="shared" si="3"/>
        <v>40924.308370321814</v>
      </c>
      <c r="H38" s="22">
        <f t="shared" si="16"/>
        <v>26862.283500055979</v>
      </c>
      <c r="I38" s="5">
        <f t="shared" si="17"/>
        <v>66282.303994374655</v>
      </c>
      <c r="J38" s="25">
        <f t="shared" si="5"/>
        <v>0.20418677742219843</v>
      </c>
      <c r="L38" s="22">
        <f t="shared" si="18"/>
        <v>55324.560755611077</v>
      </c>
      <c r="M38" s="5">
        <f>scrimecost*Meta!O35</f>
        <v>22133.719999999998</v>
      </c>
      <c r="N38" s="5">
        <f>L38-Grade16!L38</f>
        <v>388.14761499428278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48.27935294344887</v>
      </c>
      <c r="T38" s="22">
        <f t="shared" si="7"/>
        <v>479.56193125626987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62901.528747764714</v>
      </c>
      <c r="D39" s="5">
        <f t="shared" si="15"/>
        <v>60252.643137889885</v>
      </c>
      <c r="E39" s="5">
        <f t="shared" si="1"/>
        <v>50752.643137889885</v>
      </c>
      <c r="F39" s="5">
        <f t="shared" si="2"/>
        <v>18497.752298310035</v>
      </c>
      <c r="G39" s="5">
        <f t="shared" si="3"/>
        <v>41754.89083957985</v>
      </c>
      <c r="H39" s="22">
        <f t="shared" si="16"/>
        <v>27533.84058755737</v>
      </c>
      <c r="I39" s="5">
        <f t="shared" si="17"/>
        <v>67746.836354234008</v>
      </c>
      <c r="J39" s="25">
        <f t="shared" si="5"/>
        <v>0.20644193743660993</v>
      </c>
      <c r="L39" s="22">
        <f t="shared" si="18"/>
        <v>56707.674774501342</v>
      </c>
      <c r="M39" s="5">
        <f>scrimecost*Meta!O36</f>
        <v>22133.719999999998</v>
      </c>
      <c r="N39" s="5">
        <f>L39-Grade16!L39</f>
        <v>397.85130536912766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49.486336767033585</v>
      </c>
      <c r="T39" s="22">
        <f t="shared" si="7"/>
        <v>538.83015965012169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64474.066966458828</v>
      </c>
      <c r="D40" s="5">
        <f t="shared" si="15"/>
        <v>61737.119216337131</v>
      </c>
      <c r="E40" s="5">
        <f t="shared" si="1"/>
        <v>52237.119216337131</v>
      </c>
      <c r="F40" s="5">
        <f t="shared" si="2"/>
        <v>19130.881345767786</v>
      </c>
      <c r="G40" s="5">
        <f t="shared" si="3"/>
        <v>42606.237870569341</v>
      </c>
      <c r="H40" s="22">
        <f t="shared" si="16"/>
        <v>28222.186602246307</v>
      </c>
      <c r="I40" s="5">
        <f t="shared" si="17"/>
        <v>69247.982023089862</v>
      </c>
      <c r="J40" s="25">
        <f t="shared" si="5"/>
        <v>0.20864209354823099</v>
      </c>
      <c r="L40" s="22">
        <f t="shared" si="18"/>
        <v>58125.366643863876</v>
      </c>
      <c r="M40" s="5">
        <f>scrimecost*Meta!O37</f>
        <v>22133.719999999998</v>
      </c>
      <c r="N40" s="5">
        <f>L40-Grade16!L40</f>
        <v>407.79758800335549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50.723495186209369</v>
      </c>
      <c r="T40" s="22">
        <f t="shared" si="7"/>
        <v>605.4232457276355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66085.918640620308</v>
      </c>
      <c r="D41" s="5">
        <f t="shared" si="15"/>
        <v>63258.707196745563</v>
      </c>
      <c r="E41" s="5">
        <f t="shared" si="1"/>
        <v>53758.707196745563</v>
      </c>
      <c r="F41" s="5">
        <f t="shared" si="2"/>
        <v>19779.838619411981</v>
      </c>
      <c r="G41" s="5">
        <f t="shared" si="3"/>
        <v>43478.868577333582</v>
      </c>
      <c r="H41" s="22">
        <f t="shared" si="16"/>
        <v>28927.741267302463</v>
      </c>
      <c r="I41" s="5">
        <f t="shared" si="17"/>
        <v>70786.65633366711</v>
      </c>
      <c r="J41" s="25">
        <f t="shared" si="5"/>
        <v>0.21078858731566613</v>
      </c>
      <c r="L41" s="22">
        <f t="shared" si="18"/>
        <v>59578.500809960475</v>
      </c>
      <c r="M41" s="5">
        <f>scrimecost*Meta!O38</f>
        <v>16017.519999999999</v>
      </c>
      <c r="N41" s="5">
        <f>L41-Grade16!L41</f>
        <v>417.99252770344901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51.991582565865798</v>
      </c>
      <c r="T41" s="22">
        <f t="shared" si="7"/>
        <v>680.24645596192556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67738.066606635795</v>
      </c>
      <c r="D42" s="5">
        <f t="shared" si="15"/>
        <v>64818.334876664187</v>
      </c>
      <c r="E42" s="5">
        <f t="shared" si="1"/>
        <v>55318.334876664187</v>
      </c>
      <c r="F42" s="5">
        <f t="shared" si="2"/>
        <v>20445.019824897277</v>
      </c>
      <c r="G42" s="5">
        <f t="shared" si="3"/>
        <v>44373.315051766913</v>
      </c>
      <c r="H42" s="22">
        <f t="shared" si="16"/>
        <v>29650.934798985021</v>
      </c>
      <c r="I42" s="5">
        <f t="shared" si="17"/>
        <v>72363.797502008776</v>
      </c>
      <c r="J42" s="25">
        <f t="shared" si="5"/>
        <v>0.2128827275765785</v>
      </c>
      <c r="L42" s="22">
        <f t="shared" si="18"/>
        <v>61067.963330209473</v>
      </c>
      <c r="M42" s="5">
        <f>scrimecost*Meta!O39</f>
        <v>16017.519999999999</v>
      </c>
      <c r="N42" s="5">
        <f>L42-Grade16!L42</f>
        <v>428.44234089601377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53.291372130009783</v>
      </c>
      <c r="T42" s="22">
        <f t="shared" si="7"/>
        <v>764.31693714135815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69431.518271801702</v>
      </c>
      <c r="D43" s="5">
        <f t="shared" si="15"/>
        <v>66416.953248580816</v>
      </c>
      <c r="E43" s="5">
        <f t="shared" si="1"/>
        <v>56916.953248580816</v>
      </c>
      <c r="F43" s="5">
        <f t="shared" si="2"/>
        <v>21126.83056051972</v>
      </c>
      <c r="G43" s="5">
        <f t="shared" si="3"/>
        <v>45290.122688061092</v>
      </c>
      <c r="H43" s="22">
        <f t="shared" si="16"/>
        <v>30392.208168959649</v>
      </c>
      <c r="I43" s="5">
        <f t="shared" si="17"/>
        <v>73980.367199558998</v>
      </c>
      <c r="J43" s="25">
        <f t="shared" si="5"/>
        <v>0.21492579124576133</v>
      </c>
      <c r="L43" s="22">
        <f t="shared" si="18"/>
        <v>62594.662413464721</v>
      </c>
      <c r="M43" s="5">
        <f>scrimecost*Meta!O40</f>
        <v>16017.519999999999</v>
      </c>
      <c r="N43" s="5">
        <f>L43-Grade16!L43</f>
        <v>439.15339941844286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54.623656433263598</v>
      </c>
      <c r="T43" s="22">
        <f t="shared" si="7"/>
        <v>858.77754346420511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71167.306228596732</v>
      </c>
      <c r="D44" s="5">
        <f t="shared" si="15"/>
        <v>68055.537079795322</v>
      </c>
      <c r="E44" s="5">
        <f t="shared" si="1"/>
        <v>58555.537079795322</v>
      </c>
      <c r="F44" s="5">
        <f t="shared" si="2"/>
        <v>21825.686564532705</v>
      </c>
      <c r="G44" s="5">
        <f t="shared" si="3"/>
        <v>46229.850515262617</v>
      </c>
      <c r="H44" s="22">
        <f t="shared" si="16"/>
        <v>31152.013373183632</v>
      </c>
      <c r="I44" s="5">
        <f t="shared" si="17"/>
        <v>75637.351139547973</v>
      </c>
      <c r="J44" s="25">
        <f t="shared" si="5"/>
        <v>0.2169190240937445</v>
      </c>
      <c r="L44" s="22">
        <f t="shared" si="18"/>
        <v>64159.528973801323</v>
      </c>
      <c r="M44" s="5">
        <f>scrimecost*Meta!O41</f>
        <v>16017.519999999999</v>
      </c>
      <c r="N44" s="5">
        <f>L44-Grade16!L44</f>
        <v>450.13223440387083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55.989247844091068</v>
      </c>
      <c r="T44" s="22">
        <f t="shared" si="7"/>
        <v>964.91237249909875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72946.488884311664</v>
      </c>
      <c r="D45" s="5">
        <f t="shared" si="15"/>
        <v>69735.085506790216</v>
      </c>
      <c r="E45" s="5">
        <f t="shared" si="1"/>
        <v>60235.085506790216</v>
      </c>
      <c r="F45" s="5">
        <f t="shared" si="2"/>
        <v>22542.013968646028</v>
      </c>
      <c r="G45" s="5">
        <f t="shared" si="3"/>
        <v>47193.071538144184</v>
      </c>
      <c r="H45" s="22">
        <f t="shared" si="16"/>
        <v>31930.813707513233</v>
      </c>
      <c r="I45" s="5">
        <f t="shared" si="17"/>
        <v>77335.759678036673</v>
      </c>
      <c r="J45" s="25">
        <f t="shared" si="5"/>
        <v>0.21886364150641105</v>
      </c>
      <c r="L45" s="22">
        <f t="shared" si="18"/>
        <v>65763.517198146379</v>
      </c>
      <c r="M45" s="5">
        <f>scrimecost*Meta!O42</f>
        <v>16017.519999999999</v>
      </c>
      <c r="N45" s="5">
        <f>L45-Grade16!L45</f>
        <v>461.38554026400379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57.388979040197846</v>
      </c>
      <c r="T45" s="22">
        <f t="shared" ref="T45:T69" si="20">S45/sreturn^(A45-startage+1)</f>
        <v>1084.1642212093877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74770.151106419435</v>
      </c>
      <c r="D46" s="5">
        <f t="shared" si="15"/>
        <v>71456.622644459945</v>
      </c>
      <c r="E46" s="5">
        <f t="shared" si="1"/>
        <v>61956.622644459945</v>
      </c>
      <c r="F46" s="5">
        <f t="shared" si="2"/>
        <v>23276.249557862164</v>
      </c>
      <c r="G46" s="5">
        <f t="shared" si="3"/>
        <v>48180.373086597785</v>
      </c>
      <c r="H46" s="22">
        <f t="shared" si="16"/>
        <v>32729.084050201058</v>
      </c>
      <c r="I46" s="5">
        <f t="shared" si="17"/>
        <v>79076.628429987584</v>
      </c>
      <c r="J46" s="25">
        <f t="shared" si="5"/>
        <v>0.22076082922608561</v>
      </c>
      <c r="L46" s="22">
        <f t="shared" si="18"/>
        <v>67407.605128100011</v>
      </c>
      <c r="M46" s="5">
        <f>scrimecost*Meta!O43</f>
        <v>9578.1999999999989</v>
      </c>
      <c r="N46" s="5">
        <f>L46-Grade16!L46</f>
        <v>472.92017877058242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58.823703516200126</v>
      </c>
      <c r="T46" s="22">
        <f t="shared" si="20"/>
        <v>1218.1541993353501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76639.404884079922</v>
      </c>
      <c r="D47" s="5">
        <f t="shared" si="15"/>
        <v>73221.198210571441</v>
      </c>
      <c r="E47" s="5">
        <f t="shared" si="1"/>
        <v>63721.198210571441</v>
      </c>
      <c r="F47" s="5">
        <f t="shared" si="2"/>
        <v>24028.841036808721</v>
      </c>
      <c r="G47" s="5">
        <f t="shared" si="3"/>
        <v>49192.357173762721</v>
      </c>
      <c r="H47" s="22">
        <f t="shared" si="16"/>
        <v>33547.311151456081</v>
      </c>
      <c r="I47" s="5">
        <f t="shared" si="17"/>
        <v>80861.018900737254</v>
      </c>
      <c r="J47" s="25">
        <f t="shared" si="5"/>
        <v>0.22261174407454876</v>
      </c>
      <c r="L47" s="22">
        <f t="shared" si="18"/>
        <v>69092.795256302517</v>
      </c>
      <c r="M47" s="5">
        <f>scrimecost*Meta!O44</f>
        <v>9578.1999999999989</v>
      </c>
      <c r="N47" s="5">
        <f>L47-Grade16!L47</f>
        <v>484.74318323984335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60.294296104104674</v>
      </c>
      <c r="T47" s="22">
        <f t="shared" si="20"/>
        <v>1368.7037667624836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78555.390006181915</v>
      </c>
      <c r="D48" s="5">
        <f t="shared" si="15"/>
        <v>75029.888165835728</v>
      </c>
      <c r="E48" s="5">
        <f t="shared" si="1"/>
        <v>65529.888165835728</v>
      </c>
      <c r="F48" s="5">
        <f t="shared" si="2"/>
        <v>24800.247302728938</v>
      </c>
      <c r="G48" s="5">
        <f t="shared" si="3"/>
        <v>50229.64086310679</v>
      </c>
      <c r="H48" s="22">
        <f t="shared" si="16"/>
        <v>34385.993930242483</v>
      </c>
      <c r="I48" s="5">
        <f t="shared" si="17"/>
        <v>82690.019133255701</v>
      </c>
      <c r="J48" s="25">
        <f t="shared" si="5"/>
        <v>0.22441751465841517</v>
      </c>
      <c r="L48" s="22">
        <f t="shared" si="18"/>
        <v>70820.115137710076</v>
      </c>
      <c r="M48" s="5">
        <f>scrimecost*Meta!O45</f>
        <v>9578.1999999999989</v>
      </c>
      <c r="N48" s="5">
        <f>L48-Grade16!L48</f>
        <v>496.86176282085944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61.801653506709783</v>
      </c>
      <c r="T48" s="22">
        <f t="shared" si="20"/>
        <v>1537.859494448272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80519.274756336454</v>
      </c>
      <c r="D49" s="5">
        <f t="shared" si="15"/>
        <v>76883.795369981613</v>
      </c>
      <c r="E49" s="5">
        <f t="shared" si="1"/>
        <v>67383.795369981613</v>
      </c>
      <c r="F49" s="5">
        <f t="shared" si="2"/>
        <v>25590.938725297157</v>
      </c>
      <c r="G49" s="5">
        <f t="shared" si="3"/>
        <v>51292.856644684456</v>
      </c>
      <c r="H49" s="22">
        <f t="shared" si="16"/>
        <v>35245.643778498539</v>
      </c>
      <c r="I49" s="5">
        <f t="shared" si="17"/>
        <v>84564.744371587076</v>
      </c>
      <c r="J49" s="25">
        <f t="shared" si="5"/>
        <v>0.22617924205730924</v>
      </c>
      <c r="L49" s="22">
        <f t="shared" si="18"/>
        <v>72590.618016152817</v>
      </c>
      <c r="M49" s="5">
        <f>scrimecost*Meta!O46</f>
        <v>9578.1999999999989</v>
      </c>
      <c r="N49" s="5">
        <f>L49-Grade16!L49</f>
        <v>509.28330689136055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63.346694844374994</v>
      </c>
      <c r="T49" s="22">
        <f t="shared" si="20"/>
        <v>1727.920885509563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82532.256625244874</v>
      </c>
      <c r="D50" s="5">
        <f t="shared" si="15"/>
        <v>78784.050254231159</v>
      </c>
      <c r="E50" s="5">
        <f t="shared" si="1"/>
        <v>69284.050254231159</v>
      </c>
      <c r="F50" s="5">
        <f t="shared" si="2"/>
        <v>26401.397433429589</v>
      </c>
      <c r="G50" s="5">
        <f t="shared" si="3"/>
        <v>52382.652820801566</v>
      </c>
      <c r="H50" s="22">
        <f t="shared" si="16"/>
        <v>36126.784872961005</v>
      </c>
      <c r="I50" s="5">
        <f t="shared" si="17"/>
        <v>86486.337740876756</v>
      </c>
      <c r="J50" s="25">
        <f t="shared" si="5"/>
        <v>0.22789800049525463</v>
      </c>
      <c r="L50" s="22">
        <f t="shared" si="18"/>
        <v>74405.383466556654</v>
      </c>
      <c r="M50" s="5">
        <f>scrimecost*Meta!O47</f>
        <v>9578.1999999999989</v>
      </c>
      <c r="N50" s="5">
        <f>L50-Grade16!L50</f>
        <v>522.0153895636613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64.930362215486454</v>
      </c>
      <c r="T50" s="22">
        <f t="shared" si="20"/>
        <v>1941.4716346707162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84595.56304087599</v>
      </c>
      <c r="D51" s="5">
        <f t="shared" si="15"/>
        <v>80731.811510586936</v>
      </c>
      <c r="E51" s="5">
        <f t="shared" si="1"/>
        <v>71231.811510586936</v>
      </c>
      <c r="F51" s="5">
        <f t="shared" si="2"/>
        <v>27232.117609265326</v>
      </c>
      <c r="G51" s="5">
        <f t="shared" si="3"/>
        <v>53499.693901321611</v>
      </c>
      <c r="H51" s="22">
        <f t="shared" si="16"/>
        <v>37029.95449478503</v>
      </c>
      <c r="I51" s="5">
        <f t="shared" si="17"/>
        <v>88455.970944398679</v>
      </c>
      <c r="J51" s="25">
        <f t="shared" si="5"/>
        <v>0.2295748379956892</v>
      </c>
      <c r="L51" s="22">
        <f t="shared" si="18"/>
        <v>76265.518053220556</v>
      </c>
      <c r="M51" s="5">
        <f>scrimecost*Meta!O48</f>
        <v>5262.24</v>
      </c>
      <c r="N51" s="5">
        <f>L51-Grade16!L51</f>
        <v>535.06577430276957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66.553621270875695</v>
      </c>
      <c r="T51" s="22">
        <f t="shared" si="20"/>
        <v>2181.414751011248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86710.452116897868</v>
      </c>
      <c r="D52" s="5">
        <f t="shared" si="15"/>
        <v>82728.266798351586</v>
      </c>
      <c r="E52" s="5">
        <f t="shared" si="1"/>
        <v>73228.266798351586</v>
      </c>
      <c r="F52" s="5">
        <f t="shared" si="2"/>
        <v>28083.605789496949</v>
      </c>
      <c r="G52" s="5">
        <f t="shared" si="3"/>
        <v>54644.661008854637</v>
      </c>
      <c r="H52" s="22">
        <f t="shared" si="16"/>
        <v>37955.703357154642</v>
      </c>
      <c r="I52" s="5">
        <f t="shared" si="17"/>
        <v>90474.844978008623</v>
      </c>
      <c r="J52" s="25">
        <f t="shared" si="5"/>
        <v>0.23121077702050344</v>
      </c>
      <c r="L52" s="22">
        <f t="shared" si="18"/>
        <v>78172.156004551041</v>
      </c>
      <c r="M52" s="5">
        <f>scrimecost*Meta!O49</f>
        <v>5262.24</v>
      </c>
      <c r="N52" s="5">
        <f>L52-Grade16!L52</f>
        <v>548.44241866029915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68.21746180264266</v>
      </c>
      <c r="T52" s="22">
        <f t="shared" si="20"/>
        <v>2451.0120214741391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88878.213419820313</v>
      </c>
      <c r="D53" s="5">
        <f t="shared" si="15"/>
        <v>84774.633468310378</v>
      </c>
      <c r="E53" s="5">
        <f t="shared" si="1"/>
        <v>75274.633468310378</v>
      </c>
      <c r="F53" s="5">
        <f t="shared" si="2"/>
        <v>28956.381174234375</v>
      </c>
      <c r="G53" s="5">
        <f t="shared" si="3"/>
        <v>55818.252294076003</v>
      </c>
      <c r="H53" s="22">
        <f t="shared" si="16"/>
        <v>38904.595941083513</v>
      </c>
      <c r="I53" s="5">
        <f t="shared" si="17"/>
        <v>92544.19086245884</v>
      </c>
      <c r="J53" s="25">
        <f t="shared" si="5"/>
        <v>0.23280681509349291</v>
      </c>
      <c r="L53" s="22">
        <f t="shared" si="18"/>
        <v>80126.459904664836</v>
      </c>
      <c r="M53" s="5">
        <f>scrimecost*Meta!O50</f>
        <v>5262.24</v>
      </c>
      <c r="N53" s="5">
        <f>L53-Grade16!L53</f>
        <v>562.15347912682046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69.922898347710444</v>
      </c>
      <c r="T53" s="22">
        <f t="shared" si="20"/>
        <v>2753.9283516013738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91100.168755315826</v>
      </c>
      <c r="D54" s="5">
        <f t="shared" si="15"/>
        <v>86872.15930501814</v>
      </c>
      <c r="E54" s="5">
        <f t="shared" si="1"/>
        <v>77372.15930501814</v>
      </c>
      <c r="F54" s="5">
        <f t="shared" si="2"/>
        <v>29850.975943590238</v>
      </c>
      <c r="G54" s="5">
        <f t="shared" si="3"/>
        <v>57021.183361427902</v>
      </c>
      <c r="H54" s="22">
        <f t="shared" si="16"/>
        <v>39877.210839610598</v>
      </c>
      <c r="I54" s="5">
        <f t="shared" si="17"/>
        <v>94665.270394020306</v>
      </c>
      <c r="J54" s="25">
        <f t="shared" si="5"/>
        <v>0.23436392540860462</v>
      </c>
      <c r="L54" s="22">
        <f t="shared" si="18"/>
        <v>82129.621402281453</v>
      </c>
      <c r="M54" s="5">
        <f>scrimecost*Meta!O51</f>
        <v>5262.24</v>
      </c>
      <c r="N54" s="5">
        <f>L54-Grade16!L54</f>
        <v>576.20731610500661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71.670970806405151</v>
      </c>
      <c r="T54" s="22">
        <f t="shared" si="20"/>
        <v>3094.2815862618568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93377.672974198707</v>
      </c>
      <c r="D55" s="5">
        <f t="shared" si="15"/>
        <v>89022.123287643582</v>
      </c>
      <c r="E55" s="5">
        <f t="shared" si="1"/>
        <v>79522.123287643582</v>
      </c>
      <c r="F55" s="5">
        <f t="shared" si="2"/>
        <v>30767.935582179987</v>
      </c>
      <c r="G55" s="5">
        <f t="shared" si="3"/>
        <v>58254.187705463599</v>
      </c>
      <c r="H55" s="22">
        <f t="shared" si="16"/>
        <v>40874.14111060086</v>
      </c>
      <c r="I55" s="5">
        <f t="shared" si="17"/>
        <v>96839.376913870801</v>
      </c>
      <c r="J55" s="25">
        <f t="shared" si="5"/>
        <v>0.23588305742334775</v>
      </c>
      <c r="L55" s="22">
        <f t="shared" si="18"/>
        <v>84182.861937338486</v>
      </c>
      <c r="M55" s="5">
        <f>scrimecost*Meta!O52</f>
        <v>5262.24</v>
      </c>
      <c r="N55" s="5">
        <f>L55-Grade16!L55</f>
        <v>590.6124990076205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73.462745076563877</v>
      </c>
      <c r="T55" s="22">
        <f t="shared" si="20"/>
        <v>3476.6984876390329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95712.114798553666</v>
      </c>
      <c r="D56" s="5">
        <f t="shared" si="15"/>
        <v>91225.836369834666</v>
      </c>
      <c r="E56" s="5">
        <f t="shared" si="1"/>
        <v>81725.836369834666</v>
      </c>
      <c r="F56" s="5">
        <f t="shared" si="2"/>
        <v>31707.819211734484</v>
      </c>
      <c r="G56" s="5">
        <f t="shared" si="3"/>
        <v>59518.017158100178</v>
      </c>
      <c r="H56" s="22">
        <f t="shared" si="16"/>
        <v>41895.994638365883</v>
      </c>
      <c r="I56" s="5">
        <f t="shared" si="17"/>
        <v>99067.836096717569</v>
      </c>
      <c r="J56" s="25">
        <f t="shared" si="5"/>
        <v>0.23736513743773122</v>
      </c>
      <c r="L56" s="22">
        <f t="shared" si="18"/>
        <v>86287.433485771937</v>
      </c>
      <c r="M56" s="5">
        <f>scrimecost*Meta!O53</f>
        <v>1661.7599999999998</v>
      </c>
      <c r="N56" s="5">
        <f>L56-Grade16!L56</f>
        <v>605.37781148280192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75.299313703476841</v>
      </c>
      <c r="T56" s="22">
        <f t="shared" si="20"/>
        <v>3906.3776314405131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1661.7599999999998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1661.7599999999998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1661.7599999999998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1661.7599999999998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1661.7599999999998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1661.7599999999998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1661.7599999999998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1661.7599999999998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1661.7599999999998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1661.7599999999998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1661.7599999999998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1661.7599999999998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1661.7599999999998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-8.6401996668428183E-12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69163</v>
      </c>
      <c r="D2" s="7">
        <f>Meta!C12</f>
        <v>29524</v>
      </c>
      <c r="E2" s="1">
        <f>Meta!D12</f>
        <v>5.0999999999999997E-2</v>
      </c>
      <c r="F2" s="1">
        <f>Meta!F12</f>
        <v>0.76100000000000001</v>
      </c>
      <c r="G2" s="1">
        <f>Meta!I12</f>
        <v>1.7342811382937739</v>
      </c>
      <c r="H2" s="1">
        <f>Meta!E12</f>
        <v>0.184</v>
      </c>
      <c r="I2" s="13"/>
      <c r="J2" s="1">
        <f>Meta!X11</f>
        <v>0.67600000000000005</v>
      </c>
      <c r="K2" s="1">
        <f>Meta!D11</f>
        <v>5.6000000000000001E-2</v>
      </c>
      <c r="L2" s="28"/>
      <c r="N2" s="22">
        <f>Meta!T12</f>
        <v>41178</v>
      </c>
      <c r="O2" s="22">
        <f>Meta!U12</f>
        <v>18599</v>
      </c>
      <c r="P2" s="1">
        <f>Meta!V12</f>
        <v>8.3000000000000004E-2</v>
      </c>
      <c r="Q2" s="1">
        <f>Meta!X12</f>
        <v>0.67600000000000005</v>
      </c>
      <c r="R2" s="22">
        <f>Meta!W12</f>
        <v>23080</v>
      </c>
      <c r="T2" s="12">
        <f>IRR(S5:S69)+1</f>
        <v>0.91305253826525223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5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3392.8492668517633</v>
      </c>
      <c r="D14" s="5">
        <f t="shared" ref="D14:D36" si="0">IF(A14&lt;startage,1,0)*(C14*(1-initialunempprob))+IF(A14=startage,1,0)*(C14*(1-unempprob))+IF(A14&gt;startage,1,0)*(C14*(1-unempprob)+unempprob*300*52)</f>
        <v>3202.8497079080644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245.01800265496692</v>
      </c>
      <c r="G14" s="5">
        <f t="shared" ref="G14:G56" si="3">D14-F14</f>
        <v>2957.8317052530974</v>
      </c>
      <c r="H14" s="22">
        <f>0.1*Grade17!H14</f>
        <v>1485.1494504325078</v>
      </c>
      <c r="I14" s="5">
        <f t="shared" ref="I14:I36" si="4">G14+IF(A14&lt;startage,1,0)*(H14*(1-initialunempprob))+IF(A14&gt;=startage,1,0)*(H14*(1-unempprob))</f>
        <v>4359.8127864613853</v>
      </c>
      <c r="J14" s="25">
        <f t="shared" ref="J14:J56" si="5">(F14-(IF(A14&gt;startage,1,0)*(unempprob*300*52)))/(IF(A14&lt;startage,1,0)*((C14+H14)*(1-initialunempprob))+IF(A14&gt;=startage,1,0)*((C14+H14)*(1-unempprob)))</f>
        <v>5.3208904708089151E-2</v>
      </c>
      <c r="L14" s="22">
        <f>0.1*Grade17!L14</f>
        <v>3058.7586122916346</v>
      </c>
      <c r="M14" s="5">
        <f>scrimecost*Meta!O11</f>
        <v>59084.800000000003</v>
      </c>
      <c r="N14" s="5">
        <f>L14-Grade17!L14</f>
        <v>-27528.827510624709</v>
      </c>
      <c r="O14" s="5"/>
      <c r="P14" s="22"/>
      <c r="Q14" s="22">
        <f>0.05*feel*Grade17!G14</f>
        <v>341.1966989586515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-36149.02420958336</v>
      </c>
      <c r="T14" s="22">
        <f t="shared" ref="T14:T45" si="7">S14/sreturn^(A14-startage+1)</f>
        <v>-36149.02420958336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39879.924005887631</v>
      </c>
      <c r="D15" s="5">
        <f t="shared" si="0"/>
        <v>37846.047881587358</v>
      </c>
      <c r="E15" s="5">
        <f t="shared" si="1"/>
        <v>28346.047881587358</v>
      </c>
      <c r="F15" s="5">
        <f t="shared" si="2"/>
        <v>9556.734633338272</v>
      </c>
      <c r="G15" s="5">
        <f t="shared" si="3"/>
        <v>28289.313248249084</v>
      </c>
      <c r="H15" s="22">
        <f t="shared" ref="H15:H36" si="10">benefits*B15/expnorm</f>
        <v>17023.768146983595</v>
      </c>
      <c r="I15" s="5">
        <f t="shared" si="4"/>
        <v>44444.869219736516</v>
      </c>
      <c r="J15" s="25">
        <f t="shared" si="5"/>
        <v>0.17697131106216435</v>
      </c>
      <c r="L15" s="22">
        <f t="shared" ref="L15:L36" si="11">(sincome+sbenefits)*(1-sunemp)*B15/expnorm</f>
        <v>31607.049047381544</v>
      </c>
      <c r="M15" s="5">
        <f>scrimecost*Meta!O12</f>
        <v>56361.36</v>
      </c>
      <c r="N15" s="5">
        <f>L15-Grade17!L15</f>
        <v>254.77327139229965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31.689718588859797</v>
      </c>
      <c r="T15" s="22">
        <f t="shared" si="7"/>
        <v>34.707442628732466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40876.922106034821</v>
      </c>
      <c r="D16" s="5">
        <f t="shared" si="0"/>
        <v>39587.799078627038</v>
      </c>
      <c r="E16" s="5">
        <f t="shared" si="1"/>
        <v>30087.799078627038</v>
      </c>
      <c r="F16" s="5">
        <f t="shared" si="2"/>
        <v>10125.416399171729</v>
      </c>
      <c r="G16" s="5">
        <f t="shared" si="3"/>
        <v>29462.38267945531</v>
      </c>
      <c r="H16" s="22">
        <f t="shared" si="10"/>
        <v>17449.362350658183</v>
      </c>
      <c r="I16" s="5">
        <f t="shared" si="4"/>
        <v>46021.827550229922</v>
      </c>
      <c r="J16" s="25">
        <f t="shared" si="5"/>
        <v>0.168555362288794</v>
      </c>
      <c r="L16" s="22">
        <f t="shared" si="11"/>
        <v>32397.225273566077</v>
      </c>
      <c r="M16" s="5">
        <f>scrimecost*Meta!O13</f>
        <v>46921.64</v>
      </c>
      <c r="N16" s="5">
        <f>L16-Grade17!L16</f>
        <v>261.14260317710068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32.48196155358049</v>
      </c>
      <c r="T16" s="22">
        <f t="shared" si="7"/>
        <v>38.962849566182271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41898.845158685683</v>
      </c>
      <c r="D17" s="5">
        <f t="shared" si="0"/>
        <v>40557.60405559271</v>
      </c>
      <c r="E17" s="5">
        <f t="shared" si="1"/>
        <v>31057.60405559271</v>
      </c>
      <c r="F17" s="5">
        <f t="shared" si="2"/>
        <v>10442.05772415102</v>
      </c>
      <c r="G17" s="5">
        <f t="shared" si="3"/>
        <v>30115.546331441692</v>
      </c>
      <c r="H17" s="22">
        <f t="shared" si="10"/>
        <v>17885.596409424637</v>
      </c>
      <c r="I17" s="5">
        <f t="shared" si="4"/>
        <v>47088.977323985673</v>
      </c>
      <c r="J17" s="25">
        <f t="shared" si="5"/>
        <v>0.17002527108440368</v>
      </c>
      <c r="L17" s="22">
        <f t="shared" si="11"/>
        <v>33207.155905405227</v>
      </c>
      <c r="M17" s="5">
        <f>scrimecost*Meta!O14</f>
        <v>46921.64</v>
      </c>
      <c r="N17" s="5">
        <f>L17-Grade17!L17</f>
        <v>267.6711682565292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33.294010592420129</v>
      </c>
      <c r="T17" s="22">
        <f t="shared" si="7"/>
        <v>43.740003046500313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42946.316287652829</v>
      </c>
      <c r="D18" s="5">
        <f t="shared" si="0"/>
        <v>41551.654156982535</v>
      </c>
      <c r="E18" s="5">
        <f t="shared" si="1"/>
        <v>32051.654156982535</v>
      </c>
      <c r="F18" s="5">
        <f t="shared" si="2"/>
        <v>10766.615082254797</v>
      </c>
      <c r="G18" s="5">
        <f t="shared" si="3"/>
        <v>30785.039074727738</v>
      </c>
      <c r="H18" s="22">
        <f t="shared" si="10"/>
        <v>18332.736319660253</v>
      </c>
      <c r="I18" s="5">
        <f t="shared" si="4"/>
        <v>48182.805842085319</v>
      </c>
      <c r="J18" s="25">
        <f t="shared" si="5"/>
        <v>0.17145932844597417</v>
      </c>
      <c r="L18" s="22">
        <f t="shared" si="11"/>
        <v>34037.334803040358</v>
      </c>
      <c r="M18" s="5">
        <f>scrimecost*Meta!O15</f>
        <v>46921.64</v>
      </c>
      <c r="N18" s="5">
        <f>L18-Grade17!L18</f>
        <v>274.36294746294152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34.126360857230516</v>
      </c>
      <c r="T18" s="22">
        <f t="shared" si="7"/>
        <v>49.102873321883287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44019.974194844144</v>
      </c>
      <c r="D19" s="5">
        <f t="shared" si="0"/>
        <v>42570.555510907092</v>
      </c>
      <c r="E19" s="5">
        <f t="shared" si="1"/>
        <v>33070.555510907092</v>
      </c>
      <c r="F19" s="5">
        <f t="shared" si="2"/>
        <v>11099.286374311167</v>
      </c>
      <c r="G19" s="5">
        <f t="shared" si="3"/>
        <v>31471.269136595925</v>
      </c>
      <c r="H19" s="22">
        <f t="shared" si="10"/>
        <v>18791.054727651757</v>
      </c>
      <c r="I19" s="5">
        <f t="shared" si="4"/>
        <v>49303.980073137442</v>
      </c>
      <c r="J19" s="25">
        <f t="shared" si="5"/>
        <v>0.17285840879872588</v>
      </c>
      <c r="L19" s="22">
        <f t="shared" si="11"/>
        <v>34888.268173116361</v>
      </c>
      <c r="M19" s="5">
        <f>scrimecost*Meta!O16</f>
        <v>46921.64</v>
      </c>
      <c r="N19" s="5">
        <f>L19-Grade17!L19</f>
        <v>281.22202114951506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34.979519878661279</v>
      </c>
      <c r="T19" s="22">
        <f t="shared" si="7"/>
        <v>55.123273903334571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45120.473549715251</v>
      </c>
      <c r="D20" s="5">
        <f t="shared" si="0"/>
        <v>43614.929398679771</v>
      </c>
      <c r="E20" s="5">
        <f t="shared" si="1"/>
        <v>34114.929398679771</v>
      </c>
      <c r="F20" s="5">
        <f t="shared" si="2"/>
        <v>11440.274448668944</v>
      </c>
      <c r="G20" s="5">
        <f t="shared" si="3"/>
        <v>32174.654950010827</v>
      </c>
      <c r="H20" s="22">
        <f t="shared" si="10"/>
        <v>19260.831095843052</v>
      </c>
      <c r="I20" s="5">
        <f t="shared" si="4"/>
        <v>50453.183659965885</v>
      </c>
      <c r="J20" s="25">
        <f t="shared" si="5"/>
        <v>0.17422336524043475</v>
      </c>
      <c r="L20" s="22">
        <f t="shared" si="11"/>
        <v>35760.474877444271</v>
      </c>
      <c r="M20" s="5">
        <f>scrimecost*Meta!O17</f>
        <v>46921.64</v>
      </c>
      <c r="N20" s="5">
        <f>L20-Grade17!L20</f>
        <v>288.25257167825475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35.854007875628035</v>
      </c>
      <c r="T20" s="22">
        <f t="shared" si="7"/>
        <v>61.881823206217298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46248.485388458124</v>
      </c>
      <c r="D21" s="5">
        <f t="shared" si="0"/>
        <v>44685.41263364676</v>
      </c>
      <c r="E21" s="5">
        <f t="shared" si="1"/>
        <v>35185.41263364676</v>
      </c>
      <c r="F21" s="5">
        <f t="shared" si="2"/>
        <v>11858.328488250343</v>
      </c>
      <c r="G21" s="5">
        <f t="shared" si="3"/>
        <v>32827.084145396417</v>
      </c>
      <c r="H21" s="22">
        <f t="shared" si="10"/>
        <v>19742.351873239128</v>
      </c>
      <c r="I21" s="5">
        <f t="shared" si="4"/>
        <v>51562.576073100347</v>
      </c>
      <c r="J21" s="25">
        <f t="shared" si="5"/>
        <v>0.17664949601023935</v>
      </c>
      <c r="L21" s="22">
        <f t="shared" si="11"/>
        <v>36654.486749380376</v>
      </c>
      <c r="M21" s="5">
        <f>scrimecost*Meta!O18</f>
        <v>38659</v>
      </c>
      <c r="N21" s="5">
        <f>L21-Grade17!L21</f>
        <v>295.4588859702053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36.750358072518019</v>
      </c>
      <c r="T21" s="22">
        <f t="shared" si="7"/>
        <v>69.469024101157117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47404.697523169576</v>
      </c>
      <c r="D22" s="5">
        <f t="shared" si="0"/>
        <v>45782.657949487926</v>
      </c>
      <c r="E22" s="5">
        <f t="shared" si="1"/>
        <v>36282.657949487926</v>
      </c>
      <c r="F22" s="5">
        <f t="shared" si="2"/>
        <v>12326.3036154566</v>
      </c>
      <c r="G22" s="5">
        <f t="shared" si="3"/>
        <v>33456.354334031326</v>
      </c>
      <c r="H22" s="22">
        <f t="shared" si="10"/>
        <v>20235.910670070105</v>
      </c>
      <c r="I22" s="5">
        <f t="shared" si="4"/>
        <v>52660.233559927859</v>
      </c>
      <c r="J22" s="25">
        <f t="shared" si="5"/>
        <v>0.17963133306423079</v>
      </c>
      <c r="L22" s="22">
        <f t="shared" si="11"/>
        <v>37570.848918114883</v>
      </c>
      <c r="M22" s="5">
        <f>scrimecost*Meta!O19</f>
        <v>38659</v>
      </c>
      <c r="N22" s="5">
        <f>L22-Grade17!L22</f>
        <v>302.84535811946262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37.669117024331243</v>
      </c>
      <c r="T22" s="22">
        <f t="shared" si="7"/>
        <v>77.986475826433207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48589.814961248812</v>
      </c>
      <c r="D23" s="5">
        <f t="shared" si="0"/>
        <v>46907.334398225117</v>
      </c>
      <c r="E23" s="5">
        <f t="shared" si="1"/>
        <v>37407.334398225117</v>
      </c>
      <c r="F23" s="5">
        <f t="shared" si="2"/>
        <v>12805.978120843012</v>
      </c>
      <c r="G23" s="5">
        <f t="shared" si="3"/>
        <v>34101.356277382103</v>
      </c>
      <c r="H23" s="22">
        <f t="shared" si="10"/>
        <v>20741.808436821855</v>
      </c>
      <c r="I23" s="5">
        <f t="shared" si="4"/>
        <v>53785.332483926046</v>
      </c>
      <c r="J23" s="25">
        <f t="shared" si="5"/>
        <v>0.18254044238519809</v>
      </c>
      <c r="L23" s="22">
        <f t="shared" si="11"/>
        <v>38510.120141067753</v>
      </c>
      <c r="M23" s="5">
        <f>scrimecost*Meta!O20</f>
        <v>38659</v>
      </c>
      <c r="N23" s="5">
        <f>L23-Grade17!L23</f>
        <v>310.41649207245064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38.610844949939704</v>
      </c>
      <c r="T23" s="22">
        <f t="shared" si="7"/>
        <v>87.548234490392545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49804.560335280017</v>
      </c>
      <c r="D24" s="5">
        <f t="shared" si="0"/>
        <v>48060.12775818073</v>
      </c>
      <c r="E24" s="5">
        <f t="shared" si="1"/>
        <v>38560.12775818073</v>
      </c>
      <c r="F24" s="5">
        <f t="shared" si="2"/>
        <v>13297.644488864082</v>
      </c>
      <c r="G24" s="5">
        <f t="shared" si="3"/>
        <v>34762.483269316646</v>
      </c>
      <c r="H24" s="22">
        <f t="shared" si="10"/>
        <v>21260.353647742395</v>
      </c>
      <c r="I24" s="5">
        <f t="shared" si="4"/>
        <v>54938.558881024175</v>
      </c>
      <c r="J24" s="25">
        <f t="shared" si="5"/>
        <v>0.18537859782028807</v>
      </c>
      <c r="L24" s="22">
        <f t="shared" si="11"/>
        <v>39472.87314459445</v>
      </c>
      <c r="M24" s="5">
        <f>scrimecost*Meta!O21</f>
        <v>38659</v>
      </c>
      <c r="N24" s="5">
        <f>L24-Grade17!L24</f>
        <v>318.17690437426791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39.576116073688937</v>
      </c>
      <c r="T24" s="22">
        <f t="shared" si="7"/>
        <v>98.282340382240335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51049.674343662024</v>
      </c>
      <c r="D25" s="5">
        <f t="shared" si="0"/>
        <v>49241.74095213526</v>
      </c>
      <c r="E25" s="5">
        <f t="shared" si="1"/>
        <v>39741.74095213526</v>
      </c>
      <c r="F25" s="5">
        <f t="shared" si="2"/>
        <v>13801.602516085688</v>
      </c>
      <c r="G25" s="5">
        <f t="shared" si="3"/>
        <v>35440.138436049572</v>
      </c>
      <c r="H25" s="22">
        <f t="shared" si="10"/>
        <v>21791.862488935956</v>
      </c>
      <c r="I25" s="5">
        <f t="shared" si="4"/>
        <v>56120.615938049792</v>
      </c>
      <c r="J25" s="25">
        <f t="shared" si="5"/>
        <v>0.18814752995208328</v>
      </c>
      <c r="L25" s="22">
        <f t="shared" si="11"/>
        <v>40459.694973209305</v>
      </c>
      <c r="M25" s="5">
        <f>scrimecost*Meta!O22</f>
        <v>38659</v>
      </c>
      <c r="N25" s="5">
        <f>L25-Grade17!L25</f>
        <v>326.13132698361733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40.56551897553026</v>
      </c>
      <c r="T25" s="22">
        <f t="shared" si="7"/>
        <v>110.33253254319102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52325.916202253575</v>
      </c>
      <c r="D26" s="5">
        <f t="shared" si="0"/>
        <v>50452.894475938636</v>
      </c>
      <c r="E26" s="5">
        <f t="shared" si="1"/>
        <v>40952.894475938636</v>
      </c>
      <c r="F26" s="5">
        <f t="shared" si="2"/>
        <v>14318.159493987827</v>
      </c>
      <c r="G26" s="5">
        <f t="shared" si="3"/>
        <v>36134.734981950809</v>
      </c>
      <c r="H26" s="22">
        <f t="shared" si="10"/>
        <v>22336.659051159357</v>
      </c>
      <c r="I26" s="5">
        <f t="shared" si="4"/>
        <v>57332.224421501036</v>
      </c>
      <c r="J26" s="25">
        <f t="shared" si="5"/>
        <v>0.19084892715383461</v>
      </c>
      <c r="L26" s="22">
        <f t="shared" si="11"/>
        <v>41471.18734753954</v>
      </c>
      <c r="M26" s="5">
        <f>scrimecost*Meta!O23</f>
        <v>29219.279999999999</v>
      </c>
      <c r="N26" s="5">
        <f>L26-Grade17!L26</f>
        <v>334.28461015821813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41.579656949919801</v>
      </c>
      <c r="T26" s="22">
        <f t="shared" si="7"/>
        <v>123.86017355763607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53634.06410730991</v>
      </c>
      <c r="D27" s="5">
        <f t="shared" si="0"/>
        <v>51694.326837837099</v>
      </c>
      <c r="E27" s="5">
        <f t="shared" si="1"/>
        <v>42194.326837837099</v>
      </c>
      <c r="F27" s="5">
        <f t="shared" si="2"/>
        <v>14847.630396337523</v>
      </c>
      <c r="G27" s="5">
        <f t="shared" si="3"/>
        <v>36846.696441499575</v>
      </c>
      <c r="H27" s="22">
        <f t="shared" si="10"/>
        <v>22895.075527438341</v>
      </c>
      <c r="I27" s="5">
        <f t="shared" si="4"/>
        <v>58574.123117038558</v>
      </c>
      <c r="J27" s="25">
        <f t="shared" si="5"/>
        <v>0.19348443661895789</v>
      </c>
      <c r="L27" s="22">
        <f t="shared" si="11"/>
        <v>42507.967031228021</v>
      </c>
      <c r="M27" s="5">
        <f>scrimecost*Meta!O24</f>
        <v>29219.279999999999</v>
      </c>
      <c r="N27" s="5">
        <f>L27-Grade17!L27</f>
        <v>342.64172541216976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42.619148373667329</v>
      </c>
      <c r="T27" s="22">
        <f t="shared" si="7"/>
        <v>139.04641033886838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54974.915709992652</v>
      </c>
      <c r="D28" s="5">
        <f t="shared" si="0"/>
        <v>52966.795008783025</v>
      </c>
      <c r="E28" s="5">
        <f t="shared" si="1"/>
        <v>43466.795008783025</v>
      </c>
      <c r="F28" s="5">
        <f t="shared" si="2"/>
        <v>15390.33807124596</v>
      </c>
      <c r="G28" s="5">
        <f t="shared" si="3"/>
        <v>37576.456937537063</v>
      </c>
      <c r="H28" s="22">
        <f t="shared" si="10"/>
        <v>23467.452415624295</v>
      </c>
      <c r="I28" s="5">
        <f t="shared" si="4"/>
        <v>59847.069279964519</v>
      </c>
      <c r="J28" s="25">
        <f t="shared" si="5"/>
        <v>0.19605566536541966</v>
      </c>
      <c r="L28" s="22">
        <f t="shared" si="11"/>
        <v>43570.666207008726</v>
      </c>
      <c r="M28" s="5">
        <f>scrimecost*Meta!O25</f>
        <v>29219.279999999999</v>
      </c>
      <c r="N28" s="5">
        <f>L28-Grade17!L28</f>
        <v>351.20776854747965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43.684627083009708</v>
      </c>
      <c r="T28" s="22">
        <f t="shared" si="7"/>
        <v>156.09459984430595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56349.288602742468</v>
      </c>
      <c r="D29" s="5">
        <f t="shared" si="0"/>
        <v>54271.074884002599</v>
      </c>
      <c r="E29" s="5">
        <f t="shared" si="1"/>
        <v>44771.074884002599</v>
      </c>
      <c r="F29" s="5">
        <f t="shared" si="2"/>
        <v>15946.613438027111</v>
      </c>
      <c r="G29" s="5">
        <f t="shared" si="3"/>
        <v>38324.461445975488</v>
      </c>
      <c r="H29" s="22">
        <f t="shared" si="10"/>
        <v>24054.138726014899</v>
      </c>
      <c r="I29" s="5">
        <f t="shared" si="4"/>
        <v>61151.839096963624</v>
      </c>
      <c r="J29" s="25">
        <f t="shared" si="5"/>
        <v>0.1985641812156263</v>
      </c>
      <c r="L29" s="22">
        <f t="shared" si="11"/>
        <v>44659.932862183938</v>
      </c>
      <c r="M29" s="5">
        <f>scrimecost*Meta!O26</f>
        <v>29219.279999999999</v>
      </c>
      <c r="N29" s="5">
        <f>L29-Grade17!L29</f>
        <v>359.98796276115172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44.776742760083103</v>
      </c>
      <c r="T29" s="22">
        <f t="shared" si="7"/>
        <v>175.23303220249744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57758.020817811033</v>
      </c>
      <c r="D30" s="5">
        <f t="shared" si="0"/>
        <v>55607.961756102668</v>
      </c>
      <c r="E30" s="5">
        <f t="shared" si="1"/>
        <v>46107.961756102668</v>
      </c>
      <c r="F30" s="5">
        <f t="shared" si="2"/>
        <v>16516.795688977789</v>
      </c>
      <c r="G30" s="5">
        <f t="shared" si="3"/>
        <v>39091.166067124883</v>
      </c>
      <c r="H30" s="22">
        <f t="shared" si="10"/>
        <v>24655.492194165276</v>
      </c>
      <c r="I30" s="5">
        <f t="shared" si="4"/>
        <v>62489.228159387727</v>
      </c>
      <c r="J30" s="25">
        <f t="shared" si="5"/>
        <v>0.20101151375241319</v>
      </c>
      <c r="L30" s="22">
        <f t="shared" si="11"/>
        <v>45776.431183738539</v>
      </c>
      <c r="M30" s="5">
        <f>scrimecost*Meta!O27</f>
        <v>29219.279999999999</v>
      </c>
      <c r="N30" s="5">
        <f>L30-Grade17!L30</f>
        <v>368.98766183019325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45.896161329086759</v>
      </c>
      <c r="T30" s="22">
        <f t="shared" si="7"/>
        <v>196.71798771713856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59201.971338256306</v>
      </c>
      <c r="D31" s="5">
        <f t="shared" si="0"/>
        <v>56978.27080000523</v>
      </c>
      <c r="E31" s="5">
        <f t="shared" si="1"/>
        <v>47478.27080000523</v>
      </c>
      <c r="F31" s="5">
        <f t="shared" si="2"/>
        <v>17101.232496202232</v>
      </c>
      <c r="G31" s="5">
        <f t="shared" si="3"/>
        <v>39877.038303802998</v>
      </c>
      <c r="H31" s="22">
        <f t="shared" si="10"/>
        <v>25271.879499019407</v>
      </c>
      <c r="I31" s="5">
        <f t="shared" si="4"/>
        <v>63860.051948372413</v>
      </c>
      <c r="J31" s="25">
        <f t="shared" si="5"/>
        <v>0.20339915525171751</v>
      </c>
      <c r="L31" s="22">
        <f t="shared" si="11"/>
        <v>46920.841963332001</v>
      </c>
      <c r="M31" s="5">
        <f>scrimecost*Meta!O28</f>
        <v>26103.48</v>
      </c>
      <c r="N31" s="5">
        <f>L31-Grade17!L31</f>
        <v>378.21235337595135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47.043565362314332</v>
      </c>
      <c r="T31" s="22">
        <f t="shared" si="7"/>
        <v>220.83716868381478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60682.020621712705</v>
      </c>
      <c r="D32" s="5">
        <f t="shared" si="0"/>
        <v>58382.837570005351</v>
      </c>
      <c r="E32" s="5">
        <f t="shared" si="1"/>
        <v>48882.837570005351</v>
      </c>
      <c r="F32" s="5">
        <f t="shared" si="2"/>
        <v>17700.280223607282</v>
      </c>
      <c r="G32" s="5">
        <f t="shared" si="3"/>
        <v>40682.557346398069</v>
      </c>
      <c r="H32" s="22">
        <f t="shared" si="10"/>
        <v>25903.676486494885</v>
      </c>
      <c r="I32" s="5">
        <f t="shared" si="4"/>
        <v>65265.146332081713</v>
      </c>
      <c r="J32" s="25">
        <f t="shared" si="5"/>
        <v>0.20572856159250216</v>
      </c>
      <c r="L32" s="22">
        <f t="shared" si="11"/>
        <v>48093.863012415284</v>
      </c>
      <c r="M32" s="5">
        <f>scrimecost*Meta!O29</f>
        <v>26103.48</v>
      </c>
      <c r="N32" s="5">
        <f>L32-Grade17!L32</f>
        <v>387.66766221033322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48.219654496370083</v>
      </c>
      <c r="T32" s="22">
        <f t="shared" si="7"/>
        <v>247.91355197475028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62199.071137255523</v>
      </c>
      <c r="D33" s="5">
        <f t="shared" si="0"/>
        <v>59822.518509255489</v>
      </c>
      <c r="E33" s="5">
        <f t="shared" si="1"/>
        <v>50322.518509255489</v>
      </c>
      <c r="F33" s="5">
        <f t="shared" si="2"/>
        <v>18314.304144197467</v>
      </c>
      <c r="G33" s="5">
        <f t="shared" si="3"/>
        <v>41508.214365058026</v>
      </c>
      <c r="H33" s="22">
        <f t="shared" si="10"/>
        <v>26551.268398657259</v>
      </c>
      <c r="I33" s="5">
        <f t="shared" si="4"/>
        <v>66705.368075383769</v>
      </c>
      <c r="J33" s="25">
        <f t="shared" si="5"/>
        <v>0.20800115314448725</v>
      </c>
      <c r="L33" s="22">
        <f t="shared" si="11"/>
        <v>49296.20958772568</v>
      </c>
      <c r="M33" s="5">
        <f>scrimecost*Meta!O30</f>
        <v>26103.48</v>
      </c>
      <c r="N33" s="5">
        <f>L33-Grade17!L33</f>
        <v>397.35935376560519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49.425145858781043</v>
      </c>
      <c r="T33" s="22">
        <f t="shared" si="7"/>
        <v>278.30971398088985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63754.047915686911</v>
      </c>
      <c r="D34" s="5">
        <f t="shared" si="0"/>
        <v>61298.191471986873</v>
      </c>
      <c r="E34" s="5">
        <f t="shared" si="1"/>
        <v>51798.191471986873</v>
      </c>
      <c r="F34" s="5">
        <f t="shared" si="2"/>
        <v>18943.678662802402</v>
      </c>
      <c r="G34" s="5">
        <f t="shared" si="3"/>
        <v>42354.512809184467</v>
      </c>
      <c r="H34" s="22">
        <f t="shared" si="10"/>
        <v>27215.050108623695</v>
      </c>
      <c r="I34" s="5">
        <f t="shared" si="4"/>
        <v>68181.595362268359</v>
      </c>
      <c r="J34" s="25">
        <f t="shared" si="5"/>
        <v>0.21021831563422877</v>
      </c>
      <c r="L34" s="22">
        <f t="shared" si="11"/>
        <v>50528.614827418824</v>
      </c>
      <c r="M34" s="5">
        <f>scrimecost*Meta!O31</f>
        <v>26103.48</v>
      </c>
      <c r="N34" s="5">
        <f>L34-Grade17!L34</f>
        <v>407.29333760974987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50.660774505251133</v>
      </c>
      <c r="T34" s="22">
        <f t="shared" si="7"/>
        <v>312.43268582595169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65347.899113579078</v>
      </c>
      <c r="D35" s="5">
        <f t="shared" si="0"/>
        <v>62810.75625878654</v>
      </c>
      <c r="E35" s="5">
        <f t="shared" si="1"/>
        <v>53310.75625878654</v>
      </c>
      <c r="F35" s="5">
        <f t="shared" si="2"/>
        <v>19588.787544372459</v>
      </c>
      <c r="G35" s="5">
        <f t="shared" si="3"/>
        <v>43221.968714414077</v>
      </c>
      <c r="H35" s="22">
        <f t="shared" si="10"/>
        <v>27895.426361339283</v>
      </c>
      <c r="I35" s="5">
        <f t="shared" si="4"/>
        <v>69694.728331325052</v>
      </c>
      <c r="J35" s="25">
        <f t="shared" si="5"/>
        <v>0.21238140099007413</v>
      </c>
      <c r="L35" s="22">
        <f t="shared" si="11"/>
        <v>51791.830198104282</v>
      </c>
      <c r="M35" s="5">
        <f>scrimecost*Meta!O32</f>
        <v>26103.48</v>
      </c>
      <c r="N35" s="5">
        <f>L35-Grade17!L35</f>
        <v>417.47567104998598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51.927293867881467</v>
      </c>
      <c r="T35" s="22">
        <f t="shared" si="7"/>
        <v>350.73940386830213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66981.596591418551</v>
      </c>
      <c r="D36" s="5">
        <f t="shared" si="0"/>
        <v>64361.135165256201</v>
      </c>
      <c r="E36" s="5">
        <f t="shared" si="1"/>
        <v>54861.135165256201</v>
      </c>
      <c r="F36" s="5">
        <f t="shared" si="2"/>
        <v>20250.024147981771</v>
      </c>
      <c r="G36" s="5">
        <f t="shared" si="3"/>
        <v>44111.11101727443</v>
      </c>
      <c r="H36" s="22">
        <f t="shared" si="10"/>
        <v>28592.812020372763</v>
      </c>
      <c r="I36" s="5">
        <f t="shared" si="4"/>
        <v>71245.689624608174</v>
      </c>
      <c r="J36" s="25">
        <f t="shared" si="5"/>
        <v>0.21449172816650866</v>
      </c>
      <c r="L36" s="22">
        <f t="shared" si="11"/>
        <v>53086.625953056886</v>
      </c>
      <c r="M36" s="5">
        <f>scrimecost*Meta!O33</f>
        <v>22133.719999999998</v>
      </c>
      <c r="N36" s="5">
        <f>L36-Grade17!L36</f>
        <v>427.91256282623362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53.225476214578244</v>
      </c>
      <c r="T36" s="22">
        <f t="shared" si="7"/>
        <v>393.74282847737589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68656.136506204013</v>
      </c>
      <c r="D37" s="5">
        <f t="shared" ref="D37:D56" si="15">IF(A37&lt;startage,1,0)*(C37*(1-initialunempprob))+IF(A37=startage,1,0)*(C37*(1-unempprob))+IF(A37&gt;startage,1,0)*(C37*(1-unempprob)+unempprob*300*52)</f>
        <v>65950.273544387601</v>
      </c>
      <c r="E37" s="5">
        <f t="shared" si="1"/>
        <v>56450.273544387601</v>
      </c>
      <c r="F37" s="5">
        <f t="shared" si="2"/>
        <v>20927.791666681311</v>
      </c>
      <c r="G37" s="5">
        <f t="shared" si="3"/>
        <v>45022.48187770629</v>
      </c>
      <c r="H37" s="22">
        <f t="shared" ref="H37:H56" si="16">benefits*B37/expnorm</f>
        <v>29307.632320882076</v>
      </c>
      <c r="I37" s="5">
        <f t="shared" ref="I37:I56" si="17">G37+IF(A37&lt;startage,1,0)*(H37*(1-initialunempprob))+IF(A37&gt;=startage,1,0)*(H37*(1-unempprob))</f>
        <v>72835.424950223387</v>
      </c>
      <c r="J37" s="25">
        <f t="shared" si="5"/>
        <v>0.21655058394839596</v>
      </c>
      <c r="L37" s="22">
        <f t="shared" ref="L37:L56" si="18">(sincome+sbenefits)*(1-sunemp)*B37/expnorm</f>
        <v>54413.791601883306</v>
      </c>
      <c r="M37" s="5">
        <f>scrimecost*Meta!O34</f>
        <v>22133.719999999998</v>
      </c>
      <c r="N37" s="5">
        <f>L37-Grade17!L37</f>
        <v>438.61037689688965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54.556113119942722</v>
      </c>
      <c r="T37" s="22">
        <f t="shared" si="7"/>
        <v>442.01881302044416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70372.539918859111</v>
      </c>
      <c r="D38" s="5">
        <f t="shared" si="15"/>
        <v>67579.140382997299</v>
      </c>
      <c r="E38" s="5">
        <f t="shared" si="1"/>
        <v>58079.140382997299</v>
      </c>
      <c r="F38" s="5">
        <f t="shared" si="2"/>
        <v>21622.503373348351</v>
      </c>
      <c r="G38" s="5">
        <f t="shared" si="3"/>
        <v>45956.637009648948</v>
      </c>
      <c r="H38" s="22">
        <f t="shared" si="16"/>
        <v>30040.323128904132</v>
      </c>
      <c r="I38" s="5">
        <f t="shared" si="17"/>
        <v>74464.903658978961</v>
      </c>
      <c r="J38" s="25">
        <f t="shared" si="5"/>
        <v>0.21855922373560321</v>
      </c>
      <c r="L38" s="22">
        <f t="shared" si="18"/>
        <v>55774.136391930391</v>
      </c>
      <c r="M38" s="5">
        <f>scrimecost*Meta!O35</f>
        <v>22133.719999999998</v>
      </c>
      <c r="N38" s="5">
        <f>L38-Grade17!L38</f>
        <v>449.57563631931407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55.920015947941557</v>
      </c>
      <c r="T38" s="22">
        <f t="shared" si="7"/>
        <v>496.21381504153447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72131.853416830592</v>
      </c>
      <c r="D39" s="5">
        <f t="shared" si="15"/>
        <v>69248.728892572239</v>
      </c>
      <c r="E39" s="5">
        <f t="shared" si="1"/>
        <v>59748.728892572239</v>
      </c>
      <c r="F39" s="5">
        <f t="shared" si="2"/>
        <v>22334.582872682062</v>
      </c>
      <c r="G39" s="5">
        <f t="shared" si="3"/>
        <v>46914.146019890177</v>
      </c>
      <c r="H39" s="22">
        <f t="shared" si="16"/>
        <v>30791.331207126732</v>
      </c>
      <c r="I39" s="5">
        <f t="shared" si="17"/>
        <v>76135.119335453448</v>
      </c>
      <c r="J39" s="25">
        <f t="shared" si="5"/>
        <v>0.2205188723084883</v>
      </c>
      <c r="L39" s="22">
        <f t="shared" si="18"/>
        <v>57168.489801728647</v>
      </c>
      <c r="M39" s="5">
        <f>scrimecost*Meta!O36</f>
        <v>22133.719999999998</v>
      </c>
      <c r="N39" s="5">
        <f>L39-Grade17!L39</f>
        <v>460.81502722730511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57.318016346641123</v>
      </c>
      <c r="T39" s="22">
        <f t="shared" si="7"/>
        <v>557.0535528918515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73935.149752251338</v>
      </c>
      <c r="D40" s="5">
        <f t="shared" si="15"/>
        <v>70960.057114886527</v>
      </c>
      <c r="E40" s="5">
        <f t="shared" si="1"/>
        <v>61460.057114886527</v>
      </c>
      <c r="F40" s="5">
        <f t="shared" si="2"/>
        <v>23064.464359499103</v>
      </c>
      <c r="G40" s="5">
        <f t="shared" si="3"/>
        <v>47895.592755387421</v>
      </c>
      <c r="H40" s="22">
        <f t="shared" si="16"/>
        <v>31561.114487304898</v>
      </c>
      <c r="I40" s="5">
        <f t="shared" si="17"/>
        <v>77847.090403839771</v>
      </c>
      <c r="J40" s="25">
        <f t="shared" si="5"/>
        <v>0.22243072457471749</v>
      </c>
      <c r="L40" s="22">
        <f t="shared" si="18"/>
        <v>58597.702046771854</v>
      </c>
      <c r="M40" s="5">
        <f>scrimecost*Meta!O37</f>
        <v>22133.719999999998</v>
      </c>
      <c r="N40" s="5">
        <f>L40-Grade17!L40</f>
        <v>472.33540290797828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58.750966755305974</v>
      </c>
      <c r="T40" s="22">
        <f t="shared" si="7"/>
        <v>625.35272373150144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75783.52849605761</v>
      </c>
      <c r="D41" s="5">
        <f t="shared" si="15"/>
        <v>72714.168542758678</v>
      </c>
      <c r="E41" s="5">
        <f t="shared" si="1"/>
        <v>63214.168542758678</v>
      </c>
      <c r="F41" s="5">
        <f t="shared" si="2"/>
        <v>23812.592883486577</v>
      </c>
      <c r="G41" s="5">
        <f t="shared" si="3"/>
        <v>48901.575659272101</v>
      </c>
      <c r="H41" s="22">
        <f t="shared" si="16"/>
        <v>32350.142349487516</v>
      </c>
      <c r="I41" s="5">
        <f t="shared" si="17"/>
        <v>79601.860748935753</v>
      </c>
      <c r="J41" s="25">
        <f t="shared" si="5"/>
        <v>0.22429594629786803</v>
      </c>
      <c r="L41" s="22">
        <f t="shared" si="18"/>
        <v>60062.644597941144</v>
      </c>
      <c r="M41" s="5">
        <f>scrimecost*Meta!O38</f>
        <v>16017.519999999999</v>
      </c>
      <c r="N41" s="5">
        <f>L41-Grade17!L41</f>
        <v>484.143787980669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60.219740924187541</v>
      </c>
      <c r="T41" s="22">
        <f t="shared" si="7"/>
        <v>702.02591303520751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77678.116708459056</v>
      </c>
      <c r="D42" s="5">
        <f t="shared" si="15"/>
        <v>74512.132756327643</v>
      </c>
      <c r="E42" s="5">
        <f t="shared" si="1"/>
        <v>65012.132756327643</v>
      </c>
      <c r="F42" s="5">
        <f t="shared" si="2"/>
        <v>24579.424620573744</v>
      </c>
      <c r="G42" s="5">
        <f t="shared" si="3"/>
        <v>49932.708135753899</v>
      </c>
      <c r="H42" s="22">
        <f t="shared" si="16"/>
        <v>33158.895908224702</v>
      </c>
      <c r="I42" s="5">
        <f t="shared" si="17"/>
        <v>81400.500352659146</v>
      </c>
      <c r="J42" s="25">
        <f t="shared" si="5"/>
        <v>0.22611567480825884</v>
      </c>
      <c r="L42" s="22">
        <f t="shared" si="18"/>
        <v>61564.210712889668</v>
      </c>
      <c r="M42" s="5">
        <f>scrimecost*Meta!O39</f>
        <v>16017.519999999999</v>
      </c>
      <c r="N42" s="5">
        <f>L42-Grade17!L42</f>
        <v>496.24738268019428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61.725234447293289</v>
      </c>
      <c r="T42" s="22">
        <f t="shared" si="7"/>
        <v>788.09984168956419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79620.069626170516</v>
      </c>
      <c r="D43" s="5">
        <f t="shared" si="15"/>
        <v>76355.046075235819</v>
      </c>
      <c r="E43" s="5">
        <f t="shared" si="1"/>
        <v>66855.046075235819</v>
      </c>
      <c r="F43" s="5">
        <f t="shared" si="2"/>
        <v>25365.427151088075</v>
      </c>
      <c r="G43" s="5">
        <f t="shared" si="3"/>
        <v>50989.61892414774</v>
      </c>
      <c r="H43" s="22">
        <f t="shared" si="16"/>
        <v>33987.868305930322</v>
      </c>
      <c r="I43" s="5">
        <f t="shared" si="17"/>
        <v>83244.105946475611</v>
      </c>
      <c r="J43" s="25">
        <f t="shared" si="5"/>
        <v>0.22789101969644485</v>
      </c>
      <c r="L43" s="22">
        <f t="shared" si="18"/>
        <v>63103.315980711908</v>
      </c>
      <c r="M43" s="5">
        <f>scrimecost*Meta!O40</f>
        <v>16017.519999999999</v>
      </c>
      <c r="N43" s="5">
        <f>L43-Grade17!L43</f>
        <v>508.65356724718731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63.268365308474152</v>
      </c>
      <c r="T43" s="22">
        <f t="shared" si="7"/>
        <v>884.72711468122407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81610.571366824792</v>
      </c>
      <c r="D44" s="5">
        <f t="shared" si="15"/>
        <v>78244.032227116724</v>
      </c>
      <c r="E44" s="5">
        <f t="shared" si="1"/>
        <v>68744.032227116724</v>
      </c>
      <c r="F44" s="5">
        <f t="shared" si="2"/>
        <v>26171.079744865285</v>
      </c>
      <c r="G44" s="5">
        <f t="shared" si="3"/>
        <v>52072.952482251436</v>
      </c>
      <c r="H44" s="22">
        <f t="shared" si="16"/>
        <v>34837.565013578584</v>
      </c>
      <c r="I44" s="5">
        <f t="shared" si="17"/>
        <v>85133.80168013752</v>
      </c>
      <c r="J44" s="25">
        <f t="shared" si="5"/>
        <v>0.22962306348979722</v>
      </c>
      <c r="L44" s="22">
        <f t="shared" si="18"/>
        <v>64680.89888022971</v>
      </c>
      <c r="M44" s="5">
        <f>scrimecost*Meta!O41</f>
        <v>16017.519999999999</v>
      </c>
      <c r="N44" s="5">
        <f>L44-Grade17!L44</f>
        <v>521.36990642838646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64.850074441188426</v>
      </c>
      <c r="T44" s="22">
        <f t="shared" si="7"/>
        <v>993.20165548331215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83650.835650995403</v>
      </c>
      <c r="D45" s="5">
        <f t="shared" si="15"/>
        <v>80180.243032794635</v>
      </c>
      <c r="E45" s="5">
        <f t="shared" si="1"/>
        <v>70680.243032794635</v>
      </c>
      <c r="F45" s="5">
        <f t="shared" si="2"/>
        <v>26996.873653486913</v>
      </c>
      <c r="G45" s="5">
        <f t="shared" si="3"/>
        <v>53183.369379307725</v>
      </c>
      <c r="H45" s="22">
        <f t="shared" si="16"/>
        <v>35708.504138918041</v>
      </c>
      <c r="I45" s="5">
        <f t="shared" si="17"/>
        <v>87070.739807140955</v>
      </c>
      <c r="J45" s="25">
        <f t="shared" si="5"/>
        <v>0.23131286231257994</v>
      </c>
      <c r="L45" s="22">
        <f t="shared" si="18"/>
        <v>66297.92135223544</v>
      </c>
      <c r="M45" s="5">
        <f>scrimecost*Meta!O42</f>
        <v>16017.519999999999</v>
      </c>
      <c r="N45" s="5">
        <f>L45-Grade17!L45</f>
        <v>534.40415408906119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66.471326302213797</v>
      </c>
      <c r="T45" s="22">
        <f t="shared" si="7"/>
        <v>1114.9760328190212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85742.106542270296</v>
      </c>
      <c r="D46" s="5">
        <f t="shared" si="15"/>
        <v>82164.859108614517</v>
      </c>
      <c r="E46" s="5">
        <f t="shared" si="1"/>
        <v>72664.859108614517</v>
      </c>
      <c r="F46" s="5">
        <f t="shared" si="2"/>
        <v>27843.312409824091</v>
      </c>
      <c r="G46" s="5">
        <f t="shared" si="3"/>
        <v>54321.546698790422</v>
      </c>
      <c r="H46" s="22">
        <f t="shared" si="16"/>
        <v>36601.216742390992</v>
      </c>
      <c r="I46" s="5">
        <f t="shared" si="17"/>
        <v>89056.101387319475</v>
      </c>
      <c r="J46" s="25">
        <f t="shared" si="5"/>
        <v>0.23296144652992903</v>
      </c>
      <c r="L46" s="22">
        <f t="shared" si="18"/>
        <v>67955.369386041348</v>
      </c>
      <c r="M46" s="5">
        <f>scrimecost*Meta!O43</f>
        <v>9578.1999999999989</v>
      </c>
      <c r="N46" s="5">
        <f>L46-Grade17!L46</f>
        <v>547.76425794133684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68.133109459775255</v>
      </c>
      <c r="T46" s="22">
        <f t="shared" ref="T46:T69" si="20">S46/sreturn^(A46-startage+1)</f>
        <v>1251.6809118245812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87885.659205827047</v>
      </c>
      <c r="D47" s="5">
        <f t="shared" si="15"/>
        <v>84199.090586329869</v>
      </c>
      <c r="E47" s="5">
        <f t="shared" si="1"/>
        <v>74699.090586329869</v>
      </c>
      <c r="F47" s="5">
        <f t="shared" si="2"/>
        <v>28710.912135069688</v>
      </c>
      <c r="G47" s="5">
        <f t="shared" si="3"/>
        <v>55488.178451260181</v>
      </c>
      <c r="H47" s="22">
        <f t="shared" si="16"/>
        <v>37516.247160950763</v>
      </c>
      <c r="I47" s="5">
        <f t="shared" si="17"/>
        <v>91091.097007002449</v>
      </c>
      <c r="J47" s="25">
        <f t="shared" si="5"/>
        <v>0.23456982137612314</v>
      </c>
      <c r="L47" s="22">
        <f t="shared" si="18"/>
        <v>69654.253620692369</v>
      </c>
      <c r="M47" s="5">
        <f>scrimecost*Meta!O44</f>
        <v>9578.1999999999989</v>
      </c>
      <c r="N47" s="5">
        <f>L47-Grade17!L47</f>
        <v>561.45836438985134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69.836437196267269</v>
      </c>
      <c r="T47" s="22">
        <f t="shared" si="20"/>
        <v>1405.1468900768052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90082.800685972717</v>
      </c>
      <c r="D48" s="5">
        <f t="shared" si="15"/>
        <v>86284.177850988111</v>
      </c>
      <c r="E48" s="5">
        <f t="shared" si="1"/>
        <v>76784.177850988111</v>
      </c>
      <c r="F48" s="5">
        <f t="shared" si="2"/>
        <v>29600.20185344643</v>
      </c>
      <c r="G48" s="5">
        <f t="shared" si="3"/>
        <v>56683.975997541682</v>
      </c>
      <c r="H48" s="22">
        <f t="shared" si="16"/>
        <v>38454.153339974531</v>
      </c>
      <c r="I48" s="5">
        <f t="shared" si="17"/>
        <v>93176.967517177516</v>
      </c>
      <c r="J48" s="25">
        <f t="shared" si="5"/>
        <v>0.23613896756753208</v>
      </c>
      <c r="L48" s="22">
        <f t="shared" si="18"/>
        <v>71395.609961209659</v>
      </c>
      <c r="M48" s="5">
        <f>scrimecost*Meta!O45</f>
        <v>9578.1999999999989</v>
      </c>
      <c r="N48" s="5">
        <f>L48-Grade17!L48</f>
        <v>575.49482349958271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71.582348126172107</v>
      </c>
      <c r="T48" s="22">
        <f t="shared" si="20"/>
        <v>1577.4290108925493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92334.870703122026</v>
      </c>
      <c r="D49" s="5">
        <f t="shared" si="15"/>
        <v>88421.392297262806</v>
      </c>
      <c r="E49" s="5">
        <f t="shared" si="1"/>
        <v>78921.392297262806</v>
      </c>
      <c r="F49" s="5">
        <f t="shared" si="2"/>
        <v>30511.723814782588</v>
      </c>
      <c r="G49" s="5">
        <f t="shared" si="3"/>
        <v>57909.668482480221</v>
      </c>
      <c r="H49" s="22">
        <f t="shared" si="16"/>
        <v>39415.507173473889</v>
      </c>
      <c r="I49" s="5">
        <f t="shared" si="17"/>
        <v>95314.984790106944</v>
      </c>
      <c r="J49" s="25">
        <f t="shared" si="5"/>
        <v>0.23766984190061399</v>
      </c>
      <c r="L49" s="22">
        <f t="shared" si="18"/>
        <v>73180.500210239901</v>
      </c>
      <c r="M49" s="5">
        <f>scrimecost*Meta!O46</f>
        <v>9578.1999999999989</v>
      </c>
      <c r="N49" s="5">
        <f>L49-Grade17!L49</f>
        <v>589.88219408708392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73.371906829327841</v>
      </c>
      <c r="T49" s="22">
        <f t="shared" si="20"/>
        <v>1770.8342821507788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94643.242470700061</v>
      </c>
      <c r="D50" s="5">
        <f t="shared" si="15"/>
        <v>90612.037104694362</v>
      </c>
      <c r="E50" s="5">
        <f t="shared" si="1"/>
        <v>81112.037104694362</v>
      </c>
      <c r="F50" s="5">
        <f t="shared" si="2"/>
        <v>31446.033825152146</v>
      </c>
      <c r="G50" s="5">
        <f t="shared" si="3"/>
        <v>59166.003279542216</v>
      </c>
      <c r="H50" s="22">
        <f t="shared" si="16"/>
        <v>40400.894852810736</v>
      </c>
      <c r="I50" s="5">
        <f t="shared" si="17"/>
        <v>97506.452494859608</v>
      </c>
      <c r="J50" s="25">
        <f t="shared" si="5"/>
        <v>0.23916337783532798</v>
      </c>
      <c r="L50" s="22">
        <f t="shared" si="18"/>
        <v>75010.012715495905</v>
      </c>
      <c r="M50" s="5">
        <f>scrimecost*Meta!O47</f>
        <v>9578.1999999999989</v>
      </c>
      <c r="N50" s="5">
        <f>L50-Grade17!L50</f>
        <v>604.62924893925083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75.206204500059783</v>
      </c>
      <c r="T50" s="22">
        <f t="shared" si="20"/>
        <v>1987.9525691403417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97009.323532467592</v>
      </c>
      <c r="D51" s="5">
        <f t="shared" si="15"/>
        <v>92857.448032311746</v>
      </c>
      <c r="E51" s="5">
        <f t="shared" si="1"/>
        <v>83357.448032311746</v>
      </c>
      <c r="F51" s="5">
        <f t="shared" si="2"/>
        <v>32403.70158578096</v>
      </c>
      <c r="G51" s="5">
        <f t="shared" si="3"/>
        <v>60453.746446530786</v>
      </c>
      <c r="H51" s="22">
        <f t="shared" si="16"/>
        <v>41410.917224131008</v>
      </c>
      <c r="I51" s="5">
        <f t="shared" si="17"/>
        <v>99752.706892231101</v>
      </c>
      <c r="J51" s="25">
        <f t="shared" si="5"/>
        <v>0.24062048606431732</v>
      </c>
      <c r="L51" s="22">
        <f t="shared" si="18"/>
        <v>76885.263033383293</v>
      </c>
      <c r="M51" s="5">
        <f>scrimecost*Meta!O48</f>
        <v>5262.24</v>
      </c>
      <c r="N51" s="5">
        <f>L51-Grade17!L51</f>
        <v>619.74498016273719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77.086359612561907</v>
      </c>
      <c r="T51" s="22">
        <f t="shared" si="20"/>
        <v>2231.6912751157656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99434.556620779258</v>
      </c>
      <c r="D52" s="5">
        <f t="shared" si="15"/>
        <v>95158.99423311952</v>
      </c>
      <c r="E52" s="5">
        <f t="shared" si="1"/>
        <v>85658.99423311952</v>
      </c>
      <c r="F52" s="5">
        <f t="shared" si="2"/>
        <v>33447.080867419063</v>
      </c>
      <c r="G52" s="5">
        <f t="shared" si="3"/>
        <v>61711.913365700457</v>
      </c>
      <c r="H52" s="22">
        <f t="shared" si="16"/>
        <v>42446.190154734271</v>
      </c>
      <c r="I52" s="5">
        <f t="shared" si="17"/>
        <v>101993.34782254328</v>
      </c>
      <c r="J52" s="25">
        <f t="shared" si="5"/>
        <v>0.24250081629650597</v>
      </c>
      <c r="L52" s="22">
        <f t="shared" si="18"/>
        <v>78807.394609217881</v>
      </c>
      <c r="M52" s="5">
        <f>scrimecost*Meta!O49</f>
        <v>5262.24</v>
      </c>
      <c r="N52" s="5">
        <f>L52-Grade17!L52</f>
        <v>635.23860466683982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79.013518602880211</v>
      </c>
      <c r="T52" s="22">
        <f t="shared" si="20"/>
        <v>2505.3142739626692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101920.42053629871</v>
      </c>
      <c r="D53" s="5">
        <f t="shared" si="15"/>
        <v>97518.079088947474</v>
      </c>
      <c r="E53" s="5">
        <f t="shared" si="1"/>
        <v>88018.079088947474</v>
      </c>
      <c r="F53" s="5">
        <f t="shared" si="2"/>
        <v>34524.003104104522</v>
      </c>
      <c r="G53" s="5">
        <f t="shared" si="3"/>
        <v>62994.075984842952</v>
      </c>
      <c r="H53" s="22">
        <f t="shared" si="16"/>
        <v>43507.344908602623</v>
      </c>
      <c r="I53" s="5">
        <f t="shared" si="17"/>
        <v>104282.54630310684</v>
      </c>
      <c r="J53" s="25">
        <f t="shared" si="5"/>
        <v>0.24438932743362568</v>
      </c>
      <c r="L53" s="22">
        <f t="shared" si="18"/>
        <v>80777.579474448299</v>
      </c>
      <c r="M53" s="5">
        <f>scrimecost*Meta!O50</f>
        <v>5262.24</v>
      </c>
      <c r="N53" s="5">
        <f>L53-Grade17!L53</f>
        <v>651.11956978346279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80.988856567946243</v>
      </c>
      <c r="T53" s="22">
        <f t="shared" si="20"/>
        <v>2812.4856163156833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104468.4310497062</v>
      </c>
      <c r="D54" s="5">
        <f t="shared" si="15"/>
        <v>99936.141066171185</v>
      </c>
      <c r="E54" s="5">
        <f t="shared" si="1"/>
        <v>90436.141066171185</v>
      </c>
      <c r="F54" s="5">
        <f t="shared" si="2"/>
        <v>35627.848396707144</v>
      </c>
      <c r="G54" s="5">
        <f t="shared" si="3"/>
        <v>64308.292669464041</v>
      </c>
      <c r="H54" s="22">
        <f t="shared" si="16"/>
        <v>44595.028531317694</v>
      </c>
      <c r="I54" s="5">
        <f t="shared" si="17"/>
        <v>106628.97474568454</v>
      </c>
      <c r="J54" s="25">
        <f t="shared" si="5"/>
        <v>0.24623177732349869</v>
      </c>
      <c r="L54" s="22">
        <f t="shared" si="18"/>
        <v>82797.018961309514</v>
      </c>
      <c r="M54" s="5">
        <f>scrimecost*Meta!O51</f>
        <v>5262.24</v>
      </c>
      <c r="N54" s="5">
        <f>L54-Grade17!L54</f>
        <v>667.39755902806064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83.013577982146302</v>
      </c>
      <c r="T54" s="22">
        <f t="shared" si="20"/>
        <v>3157.3185943941139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107080.14182594884</v>
      </c>
      <c r="D55" s="5">
        <f t="shared" si="15"/>
        <v>102414.65459282545</v>
      </c>
      <c r="E55" s="5">
        <f t="shared" si="1"/>
        <v>92914.654592825449</v>
      </c>
      <c r="F55" s="5">
        <f t="shared" si="2"/>
        <v>36759.289821624814</v>
      </c>
      <c r="G55" s="5">
        <f t="shared" si="3"/>
        <v>65655.364771200635</v>
      </c>
      <c r="H55" s="22">
        <f t="shared" si="16"/>
        <v>45709.904244600628</v>
      </c>
      <c r="I55" s="5">
        <f t="shared" si="17"/>
        <v>109034.06389932663</v>
      </c>
      <c r="J55" s="25">
        <f t="shared" si="5"/>
        <v>0.24802928941117966</v>
      </c>
      <c r="L55" s="22">
        <f t="shared" si="18"/>
        <v>84866.944435342244</v>
      </c>
      <c r="M55" s="5">
        <f>scrimecost*Meta!O52</f>
        <v>5262.24</v>
      </c>
      <c r="N55" s="5">
        <f>L55-Grade17!L55</f>
        <v>684.08249800375779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85.088917431699414</v>
      </c>
      <c r="T55" s="22">
        <f t="shared" si="20"/>
        <v>3544.4308225708887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109757.14537159755</v>
      </c>
      <c r="D56" s="5">
        <f t="shared" si="15"/>
        <v>104955.13095764608</v>
      </c>
      <c r="E56" s="5">
        <f t="shared" si="1"/>
        <v>95455.130957646077</v>
      </c>
      <c r="F56" s="5">
        <f t="shared" si="2"/>
        <v>37919.017282165434</v>
      </c>
      <c r="G56" s="5">
        <f t="shared" si="3"/>
        <v>67036.11367548065</v>
      </c>
      <c r="H56" s="22">
        <f t="shared" si="16"/>
        <v>46852.651850715651</v>
      </c>
      <c r="I56" s="5">
        <f t="shared" si="17"/>
        <v>111499.2802818098</v>
      </c>
      <c r="J56" s="25">
        <f t="shared" si="5"/>
        <v>0.24978295974062448</v>
      </c>
      <c r="L56" s="22">
        <f t="shared" si="18"/>
        <v>86988.618046225805</v>
      </c>
      <c r="M56" s="5">
        <f>scrimecost*Meta!O53</f>
        <v>1661.7599999999998</v>
      </c>
      <c r="N56" s="5">
        <f>L56-Grade17!L56</f>
        <v>701.18456045386847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87.216140367493978</v>
      </c>
      <c r="T56" s="22">
        <f t="shared" si="20"/>
        <v>3979.006071258309</v>
      </c>
    </row>
    <row r="57" spans="1:20" x14ac:dyDescent="0.2">
      <c r="A57" s="5">
        <v>66</v>
      </c>
      <c r="C57" s="5"/>
      <c r="H57" s="21"/>
      <c r="I57" s="5"/>
      <c r="M57" s="5">
        <f>scrimecost*Meta!O54</f>
        <v>1661.7599999999998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1661.7599999999998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1661.7599999999998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1661.7599999999998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1661.7599999999998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1661.7599999999998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1661.7599999999998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1661.7599999999998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1661.7599999999998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1661.7599999999998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1661.7599999999998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1661.7599999999998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1661.7599999999998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5.8616933529265225E-10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2" sqref="G2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0.87</v>
      </c>
      <c r="D3" s="8">
        <f>Grade9!T2</f>
        <v>1.0181566169750749</v>
      </c>
      <c r="F3" s="15">
        <f t="shared" ref="F3:F12" si="0">(D3-1)*100</f>
        <v>1.8156616975074868</v>
      </c>
      <c r="G3" s="15">
        <f>K3*M3+K4*M4+K5*M5+K6*M6</f>
        <v>1.4700153113915753</v>
      </c>
      <c r="H3" s="15"/>
      <c r="I3" s="15"/>
      <c r="K3" s="8">
        <f>1-B3</f>
        <v>0.13</v>
      </c>
      <c r="L3" s="8">
        <f>D3</f>
        <v>1.0181566169750749</v>
      </c>
      <c r="M3" s="8">
        <f t="shared" ref="M3:M12" si="1">(L3-1)*100</f>
        <v>1.8156616975074868</v>
      </c>
    </row>
    <row r="4" spans="1:22" x14ac:dyDescent="0.2">
      <c r="A4" s="18">
        <v>10</v>
      </c>
      <c r="B4" s="11">
        <f>Meta!E4</f>
        <v>0.87</v>
      </c>
      <c r="D4" s="8">
        <f>Grade10!T2</f>
        <v>1.0148591360322301</v>
      </c>
      <c r="F4" s="15">
        <f t="shared" si="0"/>
        <v>1.4859136032230102</v>
      </c>
      <c r="G4" s="15">
        <f>N4*P4+N5*P5+N6*P6</f>
        <v>1.2660290608691174</v>
      </c>
      <c r="H4" s="15"/>
      <c r="I4" s="15"/>
      <c r="K4" s="8">
        <f>B3*(1-B4)</f>
        <v>0.11310000000000001</v>
      </c>
      <c r="L4" s="8">
        <f>(D3*D4)^0.5</f>
        <v>1.0165065394028818</v>
      </c>
      <c r="M4" s="8">
        <f t="shared" si="1"/>
        <v>1.6506539402881826</v>
      </c>
      <c r="N4" s="8">
        <f>1-B4</f>
        <v>0.13</v>
      </c>
      <c r="O4" s="8">
        <f>D4</f>
        <v>1.0148591360322301</v>
      </c>
      <c r="P4" s="8">
        <f>(O4-1)*100</f>
        <v>1.4859136032230102</v>
      </c>
    </row>
    <row r="5" spans="1:22" x14ac:dyDescent="0.2">
      <c r="A5" s="18">
        <v>11</v>
      </c>
      <c r="B5" s="11">
        <f>Meta!E5</f>
        <v>0.87</v>
      </c>
      <c r="D5" s="8">
        <f>Grade11!T2</f>
        <v>1.0118890945509702</v>
      </c>
      <c r="F5" s="15">
        <f t="shared" si="0"/>
        <v>1.1889094550970203</v>
      </c>
      <c r="G5" s="15">
        <f>Q5*S5+Q6*S6</f>
        <v>1.0974024213304945</v>
      </c>
      <c r="H5" s="15"/>
      <c r="I5" s="15"/>
      <c r="K5" s="8">
        <f>B3*B4*(1-B5)</f>
        <v>9.8397000000000012E-2</v>
      </c>
      <c r="L5" s="8">
        <f>(D3*D4*D5)^(1/3)</f>
        <v>1.014965054710985</v>
      </c>
      <c r="M5" s="8">
        <f t="shared" si="1"/>
        <v>1.4965054710984971</v>
      </c>
      <c r="N5" s="8">
        <f>B4*(1-B5)</f>
        <v>0.11310000000000001</v>
      </c>
      <c r="O5" s="8">
        <f>(D4*D5)^0.5</f>
        <v>1.013373027199971</v>
      </c>
      <c r="P5" s="8">
        <f>(O5-1)*100</f>
        <v>1.3373027199971022</v>
      </c>
      <c r="Q5" s="8">
        <f>1-B5</f>
        <v>0.13</v>
      </c>
      <c r="R5" s="8">
        <f>D5</f>
        <v>1.0118890945509702</v>
      </c>
      <c r="S5" s="8">
        <f>(R5-1)*100</f>
        <v>1.1889094550970203</v>
      </c>
    </row>
    <row r="6" spans="1:22" x14ac:dyDescent="0.2">
      <c r="A6" s="18">
        <v>12</v>
      </c>
      <c r="B6" s="11">
        <f>Meta!E6</f>
        <v>0.87</v>
      </c>
      <c r="D6" s="8">
        <f>Grade12!T2</f>
        <v>1.0097865778747614</v>
      </c>
      <c r="F6" s="15">
        <f t="shared" si="0"/>
        <v>0.97865778747614485</v>
      </c>
      <c r="G6" s="15">
        <f>T6*V6</f>
        <v>0.97865778747614485</v>
      </c>
      <c r="H6" s="15"/>
      <c r="I6" s="15"/>
      <c r="K6" s="8">
        <f>B3*B4*B5</f>
        <v>0.65850300000000006</v>
      </c>
      <c r="L6" s="8">
        <f>(D3*D4*D5*D6)^0.25</f>
        <v>1.013667951113804</v>
      </c>
      <c r="M6" s="8">
        <f t="shared" si="1"/>
        <v>1.3667951113804033</v>
      </c>
      <c r="N6" s="8">
        <f>B4*B5</f>
        <v>0.75690000000000002</v>
      </c>
      <c r="O6" s="8">
        <f>(D4*D5*D6)^(1/3)</f>
        <v>1.0121761309924489</v>
      </c>
      <c r="P6" s="8">
        <f>(O6-1)*100</f>
        <v>1.2176130992448853</v>
      </c>
      <c r="Q6" s="8">
        <f>B5</f>
        <v>0.87</v>
      </c>
      <c r="R6" s="8">
        <f>(D5*D6)^0.5</f>
        <v>1.0108372895651481</v>
      </c>
      <c r="S6" s="8">
        <f>(R6-1)*100</f>
        <v>1.0837289565148067</v>
      </c>
      <c r="T6" s="8">
        <v>1</v>
      </c>
      <c r="U6" s="8">
        <f>D6</f>
        <v>1.0097865778747614</v>
      </c>
      <c r="V6" s="8">
        <f>(U6-1)*100</f>
        <v>0.97865778747614485</v>
      </c>
    </row>
    <row r="7" spans="1:22" x14ac:dyDescent="0.2">
      <c r="A7" s="18">
        <v>13</v>
      </c>
      <c r="B7" s="11">
        <f>Meta!E7</f>
        <v>0.46100000000000002</v>
      </c>
      <c r="D7" s="8">
        <f>Grade13!T2</f>
        <v>0.96803942317822977</v>
      </c>
      <c r="F7" s="15">
        <f t="shared" si="0"/>
        <v>-3.1960576821770226</v>
      </c>
      <c r="G7" s="15">
        <f>K7*M7+K8*M8+K9*M9+K10*M10</f>
        <v>-3.2761156469148145</v>
      </c>
      <c r="H7" s="15"/>
      <c r="I7" s="15"/>
      <c r="K7" s="8">
        <f>1-B7</f>
        <v>0.53899999999999992</v>
      </c>
      <c r="L7" s="8">
        <f>D7</f>
        <v>0.96803942317822977</v>
      </c>
      <c r="M7" s="8">
        <f t="shared" si="1"/>
        <v>-3.1960576821770226</v>
      </c>
    </row>
    <row r="8" spans="1:22" x14ac:dyDescent="0.2">
      <c r="A8" s="18">
        <v>14</v>
      </c>
      <c r="B8" s="11">
        <f>Meta!E8</f>
        <v>0.46100000000000002</v>
      </c>
      <c r="D8" s="8">
        <f>Grade14!T2</f>
        <v>0.96589096343545522</v>
      </c>
      <c r="F8" s="15">
        <f t="shared" si="0"/>
        <v>-3.4109036564544781</v>
      </c>
      <c r="G8" s="15">
        <f>N8*P8+N9*P9+N10*P10</f>
        <v>-3.4750566573690302</v>
      </c>
      <c r="H8" s="15"/>
      <c r="I8" s="15"/>
      <c r="K8" s="8">
        <f>B7*(1-B8)</f>
        <v>0.24847899999999998</v>
      </c>
      <c r="L8" s="8">
        <f>(D7*D8)^0.5</f>
        <v>0.96696459660999101</v>
      </c>
      <c r="M8" s="8">
        <f t="shared" si="1"/>
        <v>-3.3035403390008988</v>
      </c>
      <c r="N8" s="8">
        <f>1-B8</f>
        <v>0.53899999999999992</v>
      </c>
      <c r="O8" s="8">
        <f>D8</f>
        <v>0.96589096343545522</v>
      </c>
      <c r="P8" s="8">
        <f>(O8-1)*100</f>
        <v>-3.4109036564544781</v>
      </c>
    </row>
    <row r="9" spans="1:22" x14ac:dyDescent="0.2">
      <c r="A9" s="18">
        <v>15</v>
      </c>
      <c r="B9" s="11">
        <f>Meta!E9</f>
        <v>0.46100000000000002</v>
      </c>
      <c r="D9" s="8">
        <f>Grade15!T2</f>
        <v>0.96368824849369517</v>
      </c>
      <c r="F9" s="15">
        <f t="shared" si="0"/>
        <v>-3.6311751506304835</v>
      </c>
      <c r="G9" s="15">
        <f>Q9*S9+Q10*S10</f>
        <v>-3.6492216026107069</v>
      </c>
      <c r="H9" s="15"/>
      <c r="I9" s="15"/>
      <c r="K9" s="8">
        <f>B7*B8*(1-B9)</f>
        <v>0.114548819</v>
      </c>
      <c r="L9" s="8">
        <f>(D7*D8*D9)^(1/3)</f>
        <v>0.9658712447786475</v>
      </c>
      <c r="M9" s="8">
        <f t="shared" si="1"/>
        <v>-3.4128755221352503</v>
      </c>
      <c r="N9" s="8">
        <f>B8*(1-B9)</f>
        <v>0.24847899999999998</v>
      </c>
      <c r="O9" s="8">
        <f>(D8*D9)^0.5</f>
        <v>0.96478897733597768</v>
      </c>
      <c r="P9" s="8">
        <f>(O9-1)*100</f>
        <v>-3.5211022664022318</v>
      </c>
      <c r="Q9" s="8">
        <f>1-B9</f>
        <v>0.53899999999999992</v>
      </c>
      <c r="R9" s="8">
        <f>D9</f>
        <v>0.96368824849369517</v>
      </c>
      <c r="S9" s="8">
        <f>(R9-1)*100</f>
        <v>-3.6311751506304835</v>
      </c>
    </row>
    <row r="10" spans="1:22" x14ac:dyDescent="0.2">
      <c r="A10" s="18">
        <v>16</v>
      </c>
      <c r="B10" s="11">
        <f>Meta!E10</f>
        <v>0.46100000000000002</v>
      </c>
      <c r="D10" s="8">
        <f>Grade16!T2</f>
        <v>0.96290548117811592</v>
      </c>
      <c r="F10" s="15">
        <f t="shared" si="0"/>
        <v>-3.7094518821884082</v>
      </c>
      <c r="G10" s="15">
        <f>T10*V10</f>
        <v>-3.7094518821884082</v>
      </c>
      <c r="H10" s="15"/>
      <c r="I10" s="15"/>
      <c r="K10" s="8">
        <f>B7*B8*B9</f>
        <v>9.7972181000000005E-2</v>
      </c>
      <c r="L10" s="8">
        <f>(D7*D8*D9*D10)^0.25</f>
        <v>0.96512894860713638</v>
      </c>
      <c r="M10" s="8">
        <f t="shared" si="1"/>
        <v>-3.4871051392863617</v>
      </c>
      <c r="N10" s="8">
        <f>B8*B9</f>
        <v>0.21252100000000002</v>
      </c>
      <c r="O10" s="8">
        <f>(D8*D9*D10)^(1/3)</f>
        <v>0.9641607362808049</v>
      </c>
      <c r="P10" s="8">
        <f>(O10-1)*100</f>
        <v>-3.5839263719195102</v>
      </c>
      <c r="Q10" s="8">
        <f>B9</f>
        <v>0.46100000000000002</v>
      </c>
      <c r="R10" s="8">
        <f>(D9*D10)^0.5</f>
        <v>0.96329678532709595</v>
      </c>
      <c r="S10" s="8">
        <f>(R10-1)*100</f>
        <v>-3.670321467290405</v>
      </c>
      <c r="T10" s="8">
        <v>1</v>
      </c>
      <c r="U10" s="8">
        <f>D10</f>
        <v>0.96290548117811592</v>
      </c>
      <c r="V10" s="8">
        <f>(U10-1)*100</f>
        <v>-3.7094518821884082</v>
      </c>
    </row>
    <row r="11" spans="1:22" x14ac:dyDescent="0.2">
      <c r="A11" s="18">
        <v>17</v>
      </c>
      <c r="B11" s="11">
        <f>Meta!E11</f>
        <v>0.184</v>
      </c>
      <c r="D11" s="8">
        <f>Grade17!T2</f>
        <v>0.91225587642837247</v>
      </c>
      <c r="F11" s="15">
        <f t="shared" si="0"/>
        <v>-8.7744123571627526</v>
      </c>
      <c r="G11" s="15">
        <f>K11*M11+K12*M12</f>
        <v>-8.767084667709609</v>
      </c>
      <c r="H11" s="15"/>
      <c r="I11" s="15"/>
      <c r="K11" s="8">
        <f>1-B11</f>
        <v>0.81600000000000006</v>
      </c>
      <c r="L11" s="8">
        <f>D11</f>
        <v>0.91225587642837247</v>
      </c>
      <c r="M11" s="8">
        <f t="shared" si="1"/>
        <v>-8.7744123571627526</v>
      </c>
    </row>
    <row r="12" spans="1:22" x14ac:dyDescent="0.2">
      <c r="A12" s="18">
        <v>18</v>
      </c>
      <c r="B12" s="11">
        <f>Meta!E12</f>
        <v>0.184</v>
      </c>
      <c r="D12" s="8">
        <f>Grade18!T2</f>
        <v>0.91305253826525223</v>
      </c>
      <c r="F12" s="15">
        <f t="shared" si="0"/>
        <v>-8.6947461734747762</v>
      </c>
      <c r="G12" s="15">
        <f>N12*P12</f>
        <v>-8.6947461734747762</v>
      </c>
      <c r="H12" s="15"/>
      <c r="I12" s="15"/>
      <c r="K12" s="8">
        <f>B11</f>
        <v>0.184</v>
      </c>
      <c r="L12" s="8">
        <f>(D11*D12)^0.5</f>
        <v>0.91265412042039118</v>
      </c>
      <c r="M12" s="8">
        <f t="shared" si="1"/>
        <v>-8.7345879579608816</v>
      </c>
      <c r="N12" s="8">
        <v>1</v>
      </c>
      <c r="O12" s="8">
        <f>D12</f>
        <v>0.91305253826525223</v>
      </c>
      <c r="P12" s="8">
        <f>(O12-1)*100</f>
        <v>-8.6947461734747762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29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33098</v>
      </c>
      <c r="D2" s="7">
        <f>Meta!C2</f>
        <v>15225</v>
      </c>
      <c r="E2" s="1">
        <f>Meta!D2</f>
        <v>9.9000000000000005E-2</v>
      </c>
      <c r="F2" s="1">
        <f>Meta!F2</f>
        <v>0.63500000000000001</v>
      </c>
      <c r="G2" s="1">
        <f>Meta!I2</f>
        <v>2.0085479604911836</v>
      </c>
      <c r="H2" s="1">
        <f>Meta!E2</f>
        <v>1</v>
      </c>
      <c r="I2" s="13"/>
      <c r="K2" s="1">
        <f>Meta!D2</f>
        <v>9.9000000000000005E-2</v>
      </c>
      <c r="L2" s="13"/>
      <c r="N2" s="22">
        <f>Meta!T2</f>
        <v>34404</v>
      </c>
      <c r="O2" s="22">
        <f>Meta!U2</f>
        <v>15826</v>
      </c>
      <c r="P2" s="1">
        <f>Meta!V2</f>
        <v>9.5000000000000001E-2</v>
      </c>
      <c r="Q2" s="1">
        <f>Meta!X2</f>
        <v>0.64700000000000002</v>
      </c>
      <c r="R2" s="22">
        <f>Meta!W2</f>
        <v>25854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16478.570913440373</v>
      </c>
      <c r="D5" s="5">
        <f>IF(A5&lt;startage,1,0)*(C5*(1-initialunempprob))+IF(A5=startage,1,0)*(C5*(1-unempprob))+IF(A5&gt;startage,1,0)*(C5*(1-unempprob)+unempprob*300*52)</f>
        <v>14847.192393009776</v>
      </c>
      <c r="E5" s="5">
        <f>IF(D5-9500&gt;0,1,0)*(D5-9500)</f>
        <v>5347.1923930097764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2205.2486966672031</v>
      </c>
      <c r="G5" s="5">
        <f>D5-F5</f>
        <v>12641.943696342572</v>
      </c>
      <c r="H5" s="22">
        <f t="shared" ref="H5:H36" si="1">benefits*B5/expnorm</f>
        <v>7580.1027904142147</v>
      </c>
      <c r="I5" s="5">
        <f>G5+IF(A5&lt;startage,1,0)*(H5*(1-initialunempprob))+IF(A5&gt;=startage,1,0)*(H5*(1-unempprob))</f>
        <v>19471.616310505779</v>
      </c>
      <c r="J5" s="25">
        <f t="shared" ref="J5:J36" si="2">(F5-(IF(A5&gt;startage,1,0)*(unempprob*300*52)))/(IF(A5&lt;startage,1,0)*((C5+H5)*(1-initialunempprob))+IF(A5&gt;=startage,1,0)*((C5+H5)*(1-unempprob)))</f>
        <v>0.10173282418548417</v>
      </c>
      <c r="L5" s="22">
        <f t="shared" ref="L5:L36" si="3">(sincome+sbenefits)*(1-sunemp)*B5/expnorm</f>
        <v>22632.344805390341</v>
      </c>
      <c r="M5" s="5">
        <f>scrimecost*Meta!O2</f>
        <v>22389.563999999998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16890.535186276382</v>
      </c>
      <c r="D6" s="5">
        <f t="shared" ref="D6:D36" si="5">IF(A6&lt;startage,1,0)*(C6*(1-initialunempprob))+IF(A6=startage,1,0)*(C6*(1-unempprob))+IF(A6&gt;startage,1,0)*(C6*(1-unempprob)+unempprob*300*52)</f>
        <v>16762.772202835022</v>
      </c>
      <c r="E6" s="5">
        <f t="shared" ref="E6:E56" si="6">IF(D6-9500&gt;0,1,0)*(D6-9500)</f>
        <v>7262.7722028350217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2734.9065140838834</v>
      </c>
      <c r="G6" s="5">
        <f t="shared" ref="G6:G56" si="8">D6-F6</f>
        <v>14027.865688751139</v>
      </c>
      <c r="H6" s="22">
        <f t="shared" si="1"/>
        <v>7769.6053601745689</v>
      </c>
      <c r="I6" s="5">
        <f t="shared" ref="I6:I36" si="9">G6+IF(A6&lt;startage,1,0)*(H6*(1-initialunempprob))+IF(A6&gt;=startage,1,0)*(H6*(1-unempprob))</f>
        <v>21028.280118268427</v>
      </c>
      <c r="J6" s="25">
        <f t="shared" si="2"/>
        <v>5.3581076850992927E-2</v>
      </c>
      <c r="L6" s="22">
        <f t="shared" si="3"/>
        <v>23198.153425525095</v>
      </c>
      <c r="M6" s="5">
        <f>scrimecost*Meta!O3</f>
        <v>39815.160000000003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17312.798565933292</v>
      </c>
      <c r="D7" s="5">
        <f t="shared" si="5"/>
        <v>17143.231507905897</v>
      </c>
      <c r="E7" s="5">
        <f t="shared" si="6"/>
        <v>7643.2315079058972</v>
      </c>
      <c r="F7" s="5">
        <f t="shared" si="7"/>
        <v>2840.1035119359808</v>
      </c>
      <c r="G7" s="5">
        <f t="shared" si="8"/>
        <v>14303.127995969917</v>
      </c>
      <c r="H7" s="22">
        <f t="shared" si="1"/>
        <v>7963.8454941789332</v>
      </c>
      <c r="I7" s="5">
        <f t="shared" si="9"/>
        <v>21478.552786225137</v>
      </c>
      <c r="J7" s="25">
        <f t="shared" si="2"/>
        <v>5.6893340224708072E-2</v>
      </c>
      <c r="L7" s="22">
        <f t="shared" si="3"/>
        <v>23778.107261163226</v>
      </c>
      <c r="M7" s="5">
        <f>scrimecost*Meta!O4</f>
        <v>53336.802000000003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17745.618530081621</v>
      </c>
      <c r="D8" s="5">
        <f t="shared" si="5"/>
        <v>17533.202295603543</v>
      </c>
      <c r="E8" s="5">
        <f t="shared" si="6"/>
        <v>8033.2022956035435</v>
      </c>
      <c r="F8" s="5">
        <f t="shared" si="7"/>
        <v>2947.9304347343796</v>
      </c>
      <c r="G8" s="5">
        <f t="shared" si="8"/>
        <v>14585.271860869165</v>
      </c>
      <c r="H8" s="22">
        <f t="shared" si="1"/>
        <v>8162.9416315334065</v>
      </c>
      <c r="I8" s="5">
        <f t="shared" si="9"/>
        <v>21940.082270880765</v>
      </c>
      <c r="J8" s="25">
        <f t="shared" si="2"/>
        <v>6.0124816686869129E-2</v>
      </c>
      <c r="L8" s="22">
        <f t="shared" si="3"/>
        <v>24372.559942692304</v>
      </c>
      <c r="M8" s="5">
        <f>scrimecost*Meta!O5</f>
        <v>65488.182000000001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18189.25899333366</v>
      </c>
      <c r="D9" s="5">
        <f t="shared" si="5"/>
        <v>17932.922352993632</v>
      </c>
      <c r="E9" s="5">
        <f t="shared" si="6"/>
        <v>8432.9223529936316</v>
      </c>
      <c r="F9" s="5">
        <f t="shared" si="7"/>
        <v>3058.4530306027391</v>
      </c>
      <c r="G9" s="5">
        <f t="shared" si="8"/>
        <v>14874.469322390893</v>
      </c>
      <c r="H9" s="22">
        <f t="shared" si="1"/>
        <v>8367.0151723217405</v>
      </c>
      <c r="I9" s="5">
        <f t="shared" si="9"/>
        <v>22413.149992652783</v>
      </c>
      <c r="J9" s="25">
        <f t="shared" si="2"/>
        <v>6.3277476649953132E-2</v>
      </c>
      <c r="L9" s="22">
        <f t="shared" si="3"/>
        <v>24981.873941259611</v>
      </c>
      <c r="M9" s="5">
        <f>scrimecost*Meta!O6</f>
        <v>82965.486000000004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18643.990468166998</v>
      </c>
      <c r="D10" s="5">
        <f t="shared" si="5"/>
        <v>18342.635411818468</v>
      </c>
      <c r="E10" s="5">
        <f t="shared" si="6"/>
        <v>8842.6354118184681</v>
      </c>
      <c r="F10" s="5">
        <f t="shared" si="7"/>
        <v>3188.8704619587297</v>
      </c>
      <c r="G10" s="5">
        <f t="shared" si="8"/>
        <v>15153.764949859738</v>
      </c>
      <c r="H10" s="22">
        <f t="shared" si="1"/>
        <v>8576.1905516297829</v>
      </c>
      <c r="I10" s="5">
        <f t="shared" si="9"/>
        <v>22880.912636878173</v>
      </c>
      <c r="J10" s="25">
        <f t="shared" si="2"/>
        <v>6.7051774699361077E-2</v>
      </c>
      <c r="L10" s="22">
        <f t="shared" si="3"/>
        <v>25606.4207897911</v>
      </c>
      <c r="M10" s="5">
        <f>scrimecost*Meta!O7</f>
        <v>88032.87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19110.090229871174</v>
      </c>
      <c r="D11" s="5">
        <f t="shared" si="5"/>
        <v>18762.59129711393</v>
      </c>
      <c r="E11" s="5">
        <f t="shared" si="6"/>
        <v>9262.5912971139296</v>
      </c>
      <c r="F11" s="5">
        <f t="shared" si="7"/>
        <v>3325.9860585076981</v>
      </c>
      <c r="G11" s="5">
        <f t="shared" si="8"/>
        <v>15436.605238606231</v>
      </c>
      <c r="H11" s="22">
        <f t="shared" si="1"/>
        <v>8790.5953154205272</v>
      </c>
      <c r="I11" s="5">
        <f t="shared" si="9"/>
        <v>23356.931617800125</v>
      </c>
      <c r="J11" s="25">
        <f t="shared" si="2"/>
        <v>7.0870768175276336E-2</v>
      </c>
      <c r="L11" s="22">
        <f t="shared" si="3"/>
        <v>26246.581309535875</v>
      </c>
      <c r="M11" s="5">
        <f>scrimecost*Meta!O8</f>
        <v>84490.871999999988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19587.842485617952</v>
      </c>
      <c r="D12" s="5">
        <f t="shared" si="5"/>
        <v>19193.046079541775</v>
      </c>
      <c r="E12" s="5">
        <f t="shared" si="6"/>
        <v>9693.0460795417748</v>
      </c>
      <c r="F12" s="5">
        <f t="shared" si="7"/>
        <v>3466.5295449703895</v>
      </c>
      <c r="G12" s="5">
        <f t="shared" si="8"/>
        <v>15726.516534571385</v>
      </c>
      <c r="H12" s="22">
        <f t="shared" si="1"/>
        <v>9010.3601983060416</v>
      </c>
      <c r="I12" s="5">
        <f t="shared" si="9"/>
        <v>23844.851073245129</v>
      </c>
      <c r="J12" s="25">
        <f t="shared" si="2"/>
        <v>7.4596615468852157E-2</v>
      </c>
      <c r="L12" s="22">
        <f t="shared" si="3"/>
        <v>26902.745842274271</v>
      </c>
      <c r="M12" s="5">
        <f>scrimecost*Meta!O9</f>
        <v>77846.394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20077.538547758402</v>
      </c>
      <c r="D13" s="5">
        <f t="shared" si="5"/>
        <v>19634.262231530323</v>
      </c>
      <c r="E13" s="5">
        <f t="shared" si="6"/>
        <v>10134.262231530323</v>
      </c>
      <c r="F13" s="5">
        <f t="shared" si="7"/>
        <v>3610.5866185946506</v>
      </c>
      <c r="G13" s="5">
        <f t="shared" si="8"/>
        <v>16023.675612935673</v>
      </c>
      <c r="H13" s="22">
        <f t="shared" si="1"/>
        <v>9235.6192032636918</v>
      </c>
      <c r="I13" s="5">
        <f t="shared" si="9"/>
        <v>24344.96851507626</v>
      </c>
      <c r="J13" s="25">
        <f t="shared" si="2"/>
        <v>7.8231588438194499E-2</v>
      </c>
      <c r="L13" s="22">
        <f t="shared" si="3"/>
        <v>27575.314488331125</v>
      </c>
      <c r="M13" s="5">
        <f>scrimecost*Meta!O10</f>
        <v>70995.084000000003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20579.47701145236</v>
      </c>
      <c r="D14" s="5">
        <f t="shared" si="5"/>
        <v>20086.508787318577</v>
      </c>
      <c r="E14" s="5">
        <f t="shared" si="6"/>
        <v>10586.508787318577</v>
      </c>
      <c r="F14" s="5">
        <f t="shared" si="7"/>
        <v>3758.2451190595152</v>
      </c>
      <c r="G14" s="5">
        <f t="shared" si="8"/>
        <v>16328.263668259062</v>
      </c>
      <c r="H14" s="22">
        <f t="shared" si="1"/>
        <v>9466.5096833452826</v>
      </c>
      <c r="I14" s="5">
        <f t="shared" si="9"/>
        <v>24857.588892953161</v>
      </c>
      <c r="J14" s="25">
        <f t="shared" si="2"/>
        <v>8.1777903530235729E-2</v>
      </c>
      <c r="L14" s="22">
        <f t="shared" si="3"/>
        <v>28264.697350539402</v>
      </c>
      <c r="M14" s="5">
        <f>scrimecost*Meta!O11</f>
        <v>66186.240000000005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21093.963936738666</v>
      </c>
      <c r="D15" s="5">
        <f t="shared" si="5"/>
        <v>20550.061507001541</v>
      </c>
      <c r="E15" s="5">
        <f t="shared" si="6"/>
        <v>11050.061507001541</v>
      </c>
      <c r="F15" s="5">
        <f t="shared" si="7"/>
        <v>3909.5950820360031</v>
      </c>
      <c r="G15" s="5">
        <f t="shared" si="8"/>
        <v>16640.46642496554</v>
      </c>
      <c r="H15" s="22">
        <f t="shared" si="1"/>
        <v>9703.1724254289147</v>
      </c>
      <c r="I15" s="5">
        <f t="shared" si="9"/>
        <v>25383.024780276992</v>
      </c>
      <c r="J15" s="25">
        <f t="shared" si="2"/>
        <v>8.5237723132227217E-2</v>
      </c>
      <c r="L15" s="22">
        <f t="shared" si="3"/>
        <v>28971.314784302882</v>
      </c>
      <c r="M15" s="5">
        <f>scrimecost*Meta!O12</f>
        <v>63135.468000000008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21621.313035157131</v>
      </c>
      <c r="D16" s="5">
        <f t="shared" si="5"/>
        <v>21025.203044676578</v>
      </c>
      <c r="E16" s="5">
        <f t="shared" si="6"/>
        <v>11525.203044676578</v>
      </c>
      <c r="F16" s="5">
        <f t="shared" si="7"/>
        <v>4064.7287940869028</v>
      </c>
      <c r="G16" s="5">
        <f t="shared" si="8"/>
        <v>16960.474250589676</v>
      </c>
      <c r="H16" s="22">
        <f t="shared" si="1"/>
        <v>9945.751736064638</v>
      </c>
      <c r="I16" s="5">
        <f t="shared" si="9"/>
        <v>25921.596564783915</v>
      </c>
      <c r="J16" s="25">
        <f t="shared" si="2"/>
        <v>8.8613156890267691E-2</v>
      </c>
      <c r="L16" s="22">
        <f t="shared" si="3"/>
        <v>29695.597653910456</v>
      </c>
      <c r="M16" s="5">
        <f>scrimecost*Meta!O13</f>
        <v>52561.182000000001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22161.845861036061</v>
      </c>
      <c r="D17" s="5">
        <f t="shared" si="5"/>
        <v>21512.223120793493</v>
      </c>
      <c r="E17" s="5">
        <f t="shared" si="6"/>
        <v>12012.223120793493</v>
      </c>
      <c r="F17" s="5">
        <f t="shared" si="7"/>
        <v>4223.7408489390755</v>
      </c>
      <c r="G17" s="5">
        <f t="shared" si="8"/>
        <v>17288.482271854416</v>
      </c>
      <c r="H17" s="22">
        <f t="shared" si="1"/>
        <v>10194.395529466252</v>
      </c>
      <c r="I17" s="5">
        <f t="shared" si="9"/>
        <v>26473.632643903511</v>
      </c>
      <c r="J17" s="25">
        <f t="shared" si="2"/>
        <v>9.1906262995673033E-2</v>
      </c>
      <c r="L17" s="22">
        <f t="shared" si="3"/>
        <v>30437.987595258215</v>
      </c>
      <c r="M17" s="5">
        <f>scrimecost*Meta!O14</f>
        <v>52561.182000000001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22715.892007561961</v>
      </c>
      <c r="D18" s="5">
        <f t="shared" si="5"/>
        <v>22011.41869881333</v>
      </c>
      <c r="E18" s="5">
        <f t="shared" si="6"/>
        <v>12511.41869881333</v>
      </c>
      <c r="F18" s="5">
        <f t="shared" si="7"/>
        <v>4386.7282051625516</v>
      </c>
      <c r="G18" s="5">
        <f t="shared" si="8"/>
        <v>17624.690493650778</v>
      </c>
      <c r="H18" s="22">
        <f t="shared" si="1"/>
        <v>10449.255417702907</v>
      </c>
      <c r="I18" s="5">
        <f t="shared" si="9"/>
        <v>27039.469625001097</v>
      </c>
      <c r="J18" s="25">
        <f t="shared" si="2"/>
        <v>9.5119049439970918E-2</v>
      </c>
      <c r="L18" s="22">
        <f t="shared" si="3"/>
        <v>31198.937285139666</v>
      </c>
      <c r="M18" s="5">
        <f>scrimecost*Meta!O15</f>
        <v>52561.182000000001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23283.789307751005</v>
      </c>
      <c r="D19" s="5">
        <f t="shared" si="5"/>
        <v>22523.094166283659</v>
      </c>
      <c r="E19" s="5">
        <f t="shared" si="6"/>
        <v>13023.094166283659</v>
      </c>
      <c r="F19" s="5">
        <f t="shared" si="7"/>
        <v>4553.7902452916151</v>
      </c>
      <c r="G19" s="5">
        <f t="shared" si="8"/>
        <v>17969.303920992046</v>
      </c>
      <c r="H19" s="22">
        <f t="shared" si="1"/>
        <v>10710.486803145479</v>
      </c>
      <c r="I19" s="5">
        <f t="shared" si="9"/>
        <v>27619.45253062612</v>
      </c>
      <c r="J19" s="25">
        <f t="shared" si="2"/>
        <v>9.8253475239285945E-2</v>
      </c>
      <c r="L19" s="22">
        <f t="shared" si="3"/>
        <v>31978.910717268158</v>
      </c>
      <c r="M19" s="5">
        <f>scrimecost*Meta!O16</f>
        <v>52561.182000000001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23865.884040444787</v>
      </c>
      <c r="D20" s="5">
        <f t="shared" si="5"/>
        <v>23047.561520440755</v>
      </c>
      <c r="E20" s="5">
        <f t="shared" si="6"/>
        <v>13547.561520440755</v>
      </c>
      <c r="F20" s="5">
        <f t="shared" si="7"/>
        <v>4725.0288364239068</v>
      </c>
      <c r="G20" s="5">
        <f t="shared" si="8"/>
        <v>18322.532684016849</v>
      </c>
      <c r="H20" s="22">
        <f t="shared" si="1"/>
        <v>10978.248973224117</v>
      </c>
      <c r="I20" s="5">
        <f t="shared" si="9"/>
        <v>28213.935008891778</v>
      </c>
      <c r="J20" s="25">
        <f t="shared" si="2"/>
        <v>0.10131145162886158</v>
      </c>
      <c r="L20" s="22">
        <f t="shared" si="3"/>
        <v>32778.383485199862</v>
      </c>
      <c r="M20" s="5">
        <f>scrimecost*Meta!O17</f>
        <v>52561.182000000001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24462.531141455904</v>
      </c>
      <c r="D21" s="5">
        <f t="shared" si="5"/>
        <v>23585.140558451771</v>
      </c>
      <c r="E21" s="5">
        <f t="shared" si="6"/>
        <v>14085.140558451771</v>
      </c>
      <c r="F21" s="5">
        <f t="shared" si="7"/>
        <v>4900.5483923345028</v>
      </c>
      <c r="G21" s="5">
        <f t="shared" si="8"/>
        <v>18684.592166117269</v>
      </c>
      <c r="H21" s="22">
        <f t="shared" si="1"/>
        <v>11252.70519755472</v>
      </c>
      <c r="I21" s="5">
        <f t="shared" si="9"/>
        <v>28823.279549114071</v>
      </c>
      <c r="J21" s="25">
        <f t="shared" si="2"/>
        <v>0.10429484322844751</v>
      </c>
      <c r="L21" s="22">
        <f t="shared" si="3"/>
        <v>33597.843072329859</v>
      </c>
      <c r="M21" s="5">
        <f>scrimecost*Meta!O18</f>
        <v>43305.450000000004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25074.094419992296</v>
      </c>
      <c r="D22" s="5">
        <f t="shared" si="5"/>
        <v>24136.159072413062</v>
      </c>
      <c r="E22" s="5">
        <f t="shared" si="6"/>
        <v>14636.159072413062</v>
      </c>
      <c r="F22" s="5">
        <f t="shared" si="7"/>
        <v>5080.455937142865</v>
      </c>
      <c r="G22" s="5">
        <f t="shared" si="8"/>
        <v>19055.703135270196</v>
      </c>
      <c r="H22" s="22">
        <f t="shared" si="1"/>
        <v>11534.022827493587</v>
      </c>
      <c r="I22" s="5">
        <f t="shared" si="9"/>
        <v>29447.857702841917</v>
      </c>
      <c r="J22" s="25">
        <f t="shared" si="2"/>
        <v>0.1072054691792631</v>
      </c>
      <c r="L22" s="22">
        <f t="shared" si="3"/>
        <v>34437.789149138094</v>
      </c>
      <c r="M22" s="5">
        <f>scrimecost*Meta!O19</f>
        <v>43305.450000000004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25700.946780492108</v>
      </c>
      <c r="D23" s="5">
        <f t="shared" si="5"/>
        <v>24700.95304922339</v>
      </c>
      <c r="E23" s="5">
        <f t="shared" si="6"/>
        <v>15200.95304922339</v>
      </c>
      <c r="F23" s="5">
        <f t="shared" si="7"/>
        <v>5264.8611705714366</v>
      </c>
      <c r="G23" s="5">
        <f t="shared" si="8"/>
        <v>19436.091878651954</v>
      </c>
      <c r="H23" s="22">
        <f t="shared" si="1"/>
        <v>11822.373398180927</v>
      </c>
      <c r="I23" s="5">
        <f t="shared" si="9"/>
        <v>30088.050310412968</v>
      </c>
      <c r="J23" s="25">
        <f t="shared" si="2"/>
        <v>0.11004510425322953</v>
      </c>
      <c r="L23" s="22">
        <f t="shared" si="3"/>
        <v>35298.733877866558</v>
      </c>
      <c r="M23" s="5">
        <f>scrimecost*Meta!O20</f>
        <v>43305.450000000004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26343.470450004406</v>
      </c>
      <c r="D24" s="5">
        <f t="shared" si="5"/>
        <v>25279.866875453972</v>
      </c>
      <c r="E24" s="5">
        <f t="shared" si="6"/>
        <v>15779.866875453972</v>
      </c>
      <c r="F24" s="5">
        <f t="shared" si="7"/>
        <v>5453.8765348357219</v>
      </c>
      <c r="G24" s="5">
        <f t="shared" si="8"/>
        <v>19825.990340618249</v>
      </c>
      <c r="H24" s="22">
        <f t="shared" si="1"/>
        <v>12117.932733135449</v>
      </c>
      <c r="I24" s="5">
        <f t="shared" si="9"/>
        <v>30744.247733173288</v>
      </c>
      <c r="J24" s="25">
        <f t="shared" si="2"/>
        <v>0.11281547993514801</v>
      </c>
      <c r="L24" s="22">
        <f t="shared" si="3"/>
        <v>36181.20222481322</v>
      </c>
      <c r="M24" s="5">
        <f>scrimecost*Meta!O21</f>
        <v>43305.450000000004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27002.057211254516</v>
      </c>
      <c r="D25" s="5">
        <f t="shared" si="5"/>
        <v>25873.253547340322</v>
      </c>
      <c r="E25" s="5">
        <f t="shared" si="6"/>
        <v>16373.253547340322</v>
      </c>
      <c r="F25" s="5">
        <f t="shared" si="7"/>
        <v>5647.617283206615</v>
      </c>
      <c r="G25" s="5">
        <f t="shared" si="8"/>
        <v>20225.636264133707</v>
      </c>
      <c r="H25" s="22">
        <f t="shared" si="1"/>
        <v>12420.881051463835</v>
      </c>
      <c r="I25" s="5">
        <f t="shared" si="9"/>
        <v>31416.850091502623</v>
      </c>
      <c r="J25" s="25">
        <f t="shared" si="2"/>
        <v>0.1155182854784831</v>
      </c>
      <c r="L25" s="22">
        <f t="shared" si="3"/>
        <v>37085.732280433542</v>
      </c>
      <c r="M25" s="5">
        <f>scrimecost*Meta!O22</f>
        <v>43305.450000000004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27677.108641535877</v>
      </c>
      <c r="D26" s="5">
        <f t="shared" si="5"/>
        <v>26481.474886023829</v>
      </c>
      <c r="E26" s="5">
        <f t="shared" si="6"/>
        <v>16981.474886023829</v>
      </c>
      <c r="F26" s="5">
        <f t="shared" si="7"/>
        <v>5846.2015502867798</v>
      </c>
      <c r="G26" s="5">
        <f t="shared" si="8"/>
        <v>20635.273335737049</v>
      </c>
      <c r="H26" s="22">
        <f t="shared" si="1"/>
        <v>12731.403077750429</v>
      </c>
      <c r="I26" s="5">
        <f t="shared" si="9"/>
        <v>32106.267508790188</v>
      </c>
      <c r="J26" s="25">
        <f t="shared" si="2"/>
        <v>0.11815516893539539</v>
      </c>
      <c r="L26" s="22">
        <f t="shared" si="3"/>
        <v>38012.875587444374</v>
      </c>
      <c r="M26" s="5">
        <f>scrimecost*Meta!O23</f>
        <v>32731.164000000001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28369.03635757427</v>
      </c>
      <c r="D27" s="5">
        <f t="shared" si="5"/>
        <v>27104.901758174419</v>
      </c>
      <c r="E27" s="5">
        <f t="shared" si="6"/>
        <v>17604.901758174419</v>
      </c>
      <c r="F27" s="5">
        <f t="shared" si="7"/>
        <v>6049.7504240439484</v>
      </c>
      <c r="G27" s="5">
        <f t="shared" si="8"/>
        <v>21055.151334130471</v>
      </c>
      <c r="H27" s="22">
        <f t="shared" si="1"/>
        <v>13049.68815469419</v>
      </c>
      <c r="I27" s="5">
        <f t="shared" si="9"/>
        <v>32812.92036150994</v>
      </c>
      <c r="J27" s="25">
        <f t="shared" si="2"/>
        <v>0.12072773816165126</v>
      </c>
      <c r="L27" s="22">
        <f t="shared" si="3"/>
        <v>38963.197477130489</v>
      </c>
      <c r="M27" s="5">
        <f>scrimecost*Meta!O24</f>
        <v>32731.164000000001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29078.26226651363</v>
      </c>
      <c r="D28" s="5">
        <f t="shared" si="5"/>
        <v>27743.914302128782</v>
      </c>
      <c r="E28" s="5">
        <f t="shared" si="6"/>
        <v>18243.914302128782</v>
      </c>
      <c r="F28" s="5">
        <f t="shared" si="7"/>
        <v>6258.3880196450473</v>
      </c>
      <c r="G28" s="5">
        <f t="shared" si="8"/>
        <v>21485.526282483734</v>
      </c>
      <c r="H28" s="22">
        <f t="shared" si="1"/>
        <v>13375.930358561545</v>
      </c>
      <c r="I28" s="5">
        <f t="shared" si="9"/>
        <v>33537.239535547684</v>
      </c>
      <c r="J28" s="25">
        <f t="shared" si="2"/>
        <v>0.12323756179702283</v>
      </c>
      <c r="L28" s="22">
        <f t="shared" si="3"/>
        <v>39937.27741405875</v>
      </c>
      <c r="M28" s="5">
        <f>scrimecost*Meta!O25</f>
        <v>32731.164000000001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29805.21882317647</v>
      </c>
      <c r="D29" s="5">
        <f t="shared" si="5"/>
        <v>28398.902159682002</v>
      </c>
      <c r="E29" s="5">
        <f t="shared" si="6"/>
        <v>18898.902159682002</v>
      </c>
      <c r="F29" s="5">
        <f t="shared" si="7"/>
        <v>6472.2415551361737</v>
      </c>
      <c r="G29" s="5">
        <f t="shared" si="8"/>
        <v>21926.660604545828</v>
      </c>
      <c r="H29" s="22">
        <f t="shared" si="1"/>
        <v>13710.328617525582</v>
      </c>
      <c r="I29" s="5">
        <f t="shared" si="9"/>
        <v>34279.666688936377</v>
      </c>
      <c r="J29" s="25">
        <f t="shared" si="2"/>
        <v>0.12568617022177564</v>
      </c>
      <c r="L29" s="22">
        <f t="shared" si="3"/>
        <v>40935.709349410216</v>
      </c>
      <c r="M29" s="5">
        <f>scrimecost*Meta!O26</f>
        <v>32731.164000000001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30550.349293755873</v>
      </c>
      <c r="D30" s="5">
        <f t="shared" si="5"/>
        <v>29070.264713674045</v>
      </c>
      <c r="E30" s="5">
        <f t="shared" si="6"/>
        <v>19570.264713674045</v>
      </c>
      <c r="F30" s="5">
        <f t="shared" si="7"/>
        <v>6691.441429014576</v>
      </c>
      <c r="G30" s="5">
        <f t="shared" si="8"/>
        <v>22378.823284659469</v>
      </c>
      <c r="H30" s="22">
        <f t="shared" si="1"/>
        <v>14053.08683296372</v>
      </c>
      <c r="I30" s="5">
        <f t="shared" si="9"/>
        <v>35040.654521159784</v>
      </c>
      <c r="J30" s="25">
        <f t="shared" si="2"/>
        <v>0.12807505648982709</v>
      </c>
      <c r="L30" s="22">
        <f t="shared" si="3"/>
        <v>41959.102083145466</v>
      </c>
      <c r="M30" s="5">
        <f>scrimecost*Meta!O27</f>
        <v>32731.164000000001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31314.10802609977</v>
      </c>
      <c r="D31" s="5">
        <f t="shared" si="5"/>
        <v>29758.411331515894</v>
      </c>
      <c r="E31" s="5">
        <f t="shared" si="6"/>
        <v>20258.411331515894</v>
      </c>
      <c r="F31" s="5">
        <f t="shared" si="7"/>
        <v>6916.1212997399398</v>
      </c>
      <c r="G31" s="5">
        <f t="shared" si="8"/>
        <v>22842.290031775956</v>
      </c>
      <c r="H31" s="22">
        <f t="shared" si="1"/>
        <v>14404.414003787811</v>
      </c>
      <c r="I31" s="5">
        <f t="shared" si="9"/>
        <v>35820.667049188778</v>
      </c>
      <c r="J31" s="25">
        <f t="shared" si="2"/>
        <v>0.13040567723914562</v>
      </c>
      <c r="L31" s="22">
        <f t="shared" si="3"/>
        <v>43008.079635224101</v>
      </c>
      <c r="M31" s="5">
        <f>scrimecost*Meta!O28</f>
        <v>29240.874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32096.960726752262</v>
      </c>
      <c r="D32" s="5">
        <f t="shared" si="5"/>
        <v>30463.761614803792</v>
      </c>
      <c r="E32" s="5">
        <f t="shared" si="6"/>
        <v>20963.761614803792</v>
      </c>
      <c r="F32" s="5">
        <f t="shared" si="7"/>
        <v>7146.418167233438</v>
      </c>
      <c r="G32" s="5">
        <f t="shared" si="8"/>
        <v>23317.343447570354</v>
      </c>
      <c r="H32" s="22">
        <f t="shared" si="1"/>
        <v>14764.524353882505</v>
      </c>
      <c r="I32" s="5">
        <f t="shared" si="9"/>
        <v>36620.179890418491</v>
      </c>
      <c r="J32" s="25">
        <f t="shared" si="2"/>
        <v>0.13267945357994418</v>
      </c>
      <c r="L32" s="22">
        <f t="shared" si="3"/>
        <v>44083.281626104705</v>
      </c>
      <c r="M32" s="5">
        <f>scrimecost*Meta!O29</f>
        <v>29240.874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32899.384744921066</v>
      </c>
      <c r="D33" s="5">
        <f t="shared" si="5"/>
        <v>31186.745655173883</v>
      </c>
      <c r="E33" s="5">
        <f t="shared" si="6"/>
        <v>21686.745655173883</v>
      </c>
      <c r="F33" s="5">
        <f t="shared" si="7"/>
        <v>7382.4724564142743</v>
      </c>
      <c r="G33" s="5">
        <f t="shared" si="8"/>
        <v>23804.273198759609</v>
      </c>
      <c r="H33" s="22">
        <f t="shared" si="1"/>
        <v>15133.637462729568</v>
      </c>
      <c r="I33" s="5">
        <f t="shared" si="9"/>
        <v>37439.680552678954</v>
      </c>
      <c r="J33" s="25">
        <f t="shared" si="2"/>
        <v>0.13489777196121111</v>
      </c>
      <c r="L33" s="22">
        <f t="shared" si="3"/>
        <v>45185.363666757316</v>
      </c>
      <c r="M33" s="5">
        <f>scrimecost*Meta!O30</f>
        <v>29240.874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33721.869363544094</v>
      </c>
      <c r="D34" s="5">
        <f t="shared" si="5"/>
        <v>31927.80429655323</v>
      </c>
      <c r="E34" s="5">
        <f t="shared" si="6"/>
        <v>22427.80429655323</v>
      </c>
      <c r="F34" s="5">
        <f t="shared" si="7"/>
        <v>7624.4281028246296</v>
      </c>
      <c r="G34" s="5">
        <f t="shared" si="8"/>
        <v>24303.3761937286</v>
      </c>
      <c r="H34" s="22">
        <f t="shared" si="1"/>
        <v>15511.97839929781</v>
      </c>
      <c r="I34" s="5">
        <f t="shared" si="9"/>
        <v>38279.668731495927</v>
      </c>
      <c r="J34" s="25">
        <f t="shared" si="2"/>
        <v>0.13706198501610556</v>
      </c>
      <c r="L34" s="22">
        <f t="shared" si="3"/>
        <v>46314.997758426252</v>
      </c>
      <c r="M34" s="5">
        <f>scrimecost*Meta!O31</f>
        <v>29240.874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34564.916097632697</v>
      </c>
      <c r="D35" s="5">
        <f t="shared" si="5"/>
        <v>32687.389403967063</v>
      </c>
      <c r="E35" s="5">
        <f t="shared" si="6"/>
        <v>23187.389403967063</v>
      </c>
      <c r="F35" s="5">
        <f t="shared" si="7"/>
        <v>7872.4326403952455</v>
      </c>
      <c r="G35" s="5">
        <f t="shared" si="8"/>
        <v>24814.956763571819</v>
      </c>
      <c r="H35" s="22">
        <f t="shared" si="1"/>
        <v>15899.77785928025</v>
      </c>
      <c r="I35" s="5">
        <f t="shared" si="9"/>
        <v>39140.656614783322</v>
      </c>
      <c r="J35" s="25">
        <f t="shared" si="2"/>
        <v>0.13917341238673439</v>
      </c>
      <c r="L35" s="22">
        <f t="shared" si="3"/>
        <v>47472.8727023869</v>
      </c>
      <c r="M35" s="5">
        <f>scrimecost*Meta!O32</f>
        <v>29240.874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35429.039000073521</v>
      </c>
      <c r="D36" s="5">
        <f t="shared" si="5"/>
        <v>33465.964139066244</v>
      </c>
      <c r="E36" s="5">
        <f t="shared" si="6"/>
        <v>23965.964139066244</v>
      </c>
      <c r="F36" s="5">
        <f t="shared" si="7"/>
        <v>8126.6372914051281</v>
      </c>
      <c r="G36" s="5">
        <f t="shared" si="8"/>
        <v>25339.326847661116</v>
      </c>
      <c r="H36" s="22">
        <f t="shared" si="1"/>
        <v>16297.272305762261</v>
      </c>
      <c r="I36" s="5">
        <f t="shared" si="9"/>
        <v>40023.169195152914</v>
      </c>
      <c r="J36" s="25">
        <f t="shared" si="2"/>
        <v>0.14123334152881128</v>
      </c>
      <c r="L36" s="22">
        <f t="shared" si="3"/>
        <v>48659.694519946577</v>
      </c>
      <c r="M36" s="5">
        <f>scrimecost*Meta!O33</f>
        <v>24793.986000000001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36314.764975075348</v>
      </c>
      <c r="D37" s="5">
        <f t="shared" ref="D37:D56" si="12">IF(A37&lt;startage,1,0)*(C37*(1-initialunempprob))+IF(A37=startage,1,0)*(C37*(1-unempprob))+IF(A37&gt;startage,1,0)*(C37*(1-unempprob)+unempprob*300*52)</f>
        <v>34264.003242542887</v>
      </c>
      <c r="E37" s="5">
        <f t="shared" si="6"/>
        <v>24764.003242542887</v>
      </c>
      <c r="F37" s="5">
        <f t="shared" si="7"/>
        <v>8387.1970586902535</v>
      </c>
      <c r="G37" s="5">
        <f t="shared" si="8"/>
        <v>25876.806183852634</v>
      </c>
      <c r="H37" s="22">
        <f t="shared" ref="H37:H56" si="13">benefits*B37/expnorm</f>
        <v>16704.704113406315</v>
      </c>
      <c r="I37" s="5">
        <f t="shared" ref="I37:I56" si="14">G37+IF(A37&lt;startage,1,0)*(H37*(1-initialunempprob))+IF(A37&gt;=startage,1,0)*(H37*(1-unempprob))</f>
        <v>40927.744590031725</v>
      </c>
      <c r="J37" s="25">
        <f t="shared" ref="J37:J56" si="15">(F37-(IF(A37&gt;startage,1,0)*(unempprob*300*52)))/(IF(A37&lt;startage,1,0)*((C37+H37)*(1-initialunempprob))+IF(A37&gt;=startage,1,0)*((C37+H37)*(1-unempprob)))</f>
        <v>0.14324302849669113</v>
      </c>
      <c r="L37" s="22">
        <f t="shared" ref="L37:L56" si="16">(sincome+sbenefits)*(1-sunemp)*B37/expnorm</f>
        <v>49876.186882945236</v>
      </c>
      <c r="M37" s="5">
        <f>scrimecost*Meta!O34</f>
        <v>24793.986000000001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37222.634099452225</v>
      </c>
      <c r="D38" s="5">
        <f t="shared" si="12"/>
        <v>35081.993323606461</v>
      </c>
      <c r="E38" s="5">
        <f t="shared" si="6"/>
        <v>25581.993323606461</v>
      </c>
      <c r="F38" s="5">
        <f t="shared" si="7"/>
        <v>8654.2708201575097</v>
      </c>
      <c r="G38" s="5">
        <f t="shared" si="8"/>
        <v>26427.722503448953</v>
      </c>
      <c r="H38" s="22">
        <f t="shared" si="13"/>
        <v>17122.321716241469</v>
      </c>
      <c r="I38" s="5">
        <f t="shared" si="14"/>
        <v>41854.934369782517</v>
      </c>
      <c r="J38" s="25">
        <f t="shared" si="15"/>
        <v>0.1452036987092569</v>
      </c>
      <c r="L38" s="22">
        <f t="shared" si="16"/>
        <v>51123.091555018866</v>
      </c>
      <c r="M38" s="5">
        <f>scrimecost*Meta!O35</f>
        <v>24793.986000000001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38153.199951938535</v>
      </c>
      <c r="D39" s="5">
        <f t="shared" si="12"/>
        <v>35920.433156696621</v>
      </c>
      <c r="E39" s="5">
        <f t="shared" si="6"/>
        <v>26420.433156696621</v>
      </c>
      <c r="F39" s="5">
        <f t="shared" si="7"/>
        <v>8928.0214256614472</v>
      </c>
      <c r="G39" s="5">
        <f t="shared" si="8"/>
        <v>26992.411731035172</v>
      </c>
      <c r="H39" s="22">
        <f t="shared" si="13"/>
        <v>17550.379759147509</v>
      </c>
      <c r="I39" s="5">
        <f t="shared" si="14"/>
        <v>42805.303894027078</v>
      </c>
      <c r="J39" s="25">
        <f t="shared" si="15"/>
        <v>0.14711654769712593</v>
      </c>
      <c r="L39" s="22">
        <f t="shared" si="16"/>
        <v>52401.168843894338</v>
      </c>
      <c r="M39" s="5">
        <f>scrimecost*Meta!O36</f>
        <v>24793.986000000001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39107.029950736993</v>
      </c>
      <c r="D40" s="5">
        <f t="shared" si="12"/>
        <v>36779.83398561403</v>
      </c>
      <c r="E40" s="5">
        <f t="shared" si="6"/>
        <v>27279.83398561403</v>
      </c>
      <c r="F40" s="5">
        <f t="shared" si="7"/>
        <v>9208.61579630298</v>
      </c>
      <c r="G40" s="5">
        <f t="shared" si="8"/>
        <v>27571.21818931105</v>
      </c>
      <c r="H40" s="22">
        <f t="shared" si="13"/>
        <v>17989.139253126192</v>
      </c>
      <c r="I40" s="5">
        <f t="shared" si="14"/>
        <v>43779.43265637775</v>
      </c>
      <c r="J40" s="25">
        <f t="shared" si="15"/>
        <v>0.14898274183163224</v>
      </c>
      <c r="L40" s="22">
        <f t="shared" si="16"/>
        <v>53711.198064991688</v>
      </c>
      <c r="M40" s="5">
        <f>scrimecost*Meta!O37</f>
        <v>24793.986000000001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40084.705699505423</v>
      </c>
      <c r="D41" s="5">
        <f t="shared" si="12"/>
        <v>37660.719835254386</v>
      </c>
      <c r="E41" s="5">
        <f t="shared" si="6"/>
        <v>28160.719835254386</v>
      </c>
      <c r="F41" s="5">
        <f t="shared" si="7"/>
        <v>9496.2250262105572</v>
      </c>
      <c r="G41" s="5">
        <f t="shared" si="8"/>
        <v>28164.494809043827</v>
      </c>
      <c r="H41" s="22">
        <f t="shared" si="13"/>
        <v>18438.867734454347</v>
      </c>
      <c r="I41" s="5">
        <f t="shared" si="14"/>
        <v>44777.914637787195</v>
      </c>
      <c r="J41" s="25">
        <f t="shared" si="15"/>
        <v>0.15080341903602873</v>
      </c>
      <c r="L41" s="22">
        <f t="shared" si="16"/>
        <v>55053.978016616486</v>
      </c>
      <c r="M41" s="5">
        <f>scrimecost*Meta!O38</f>
        <v>17942.675999999999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41086.823341993055</v>
      </c>
      <c r="D42" s="5">
        <f t="shared" si="12"/>
        <v>38563.627831135746</v>
      </c>
      <c r="E42" s="5">
        <f t="shared" si="6"/>
        <v>29063.627831135746</v>
      </c>
      <c r="F42" s="5">
        <f t="shared" si="7"/>
        <v>9791.024486865821</v>
      </c>
      <c r="G42" s="5">
        <f t="shared" si="8"/>
        <v>28772.603344269926</v>
      </c>
      <c r="H42" s="22">
        <f t="shared" si="13"/>
        <v>18899.839427815707</v>
      </c>
      <c r="I42" s="5">
        <f t="shared" si="14"/>
        <v>45801.358668731875</v>
      </c>
      <c r="J42" s="25">
        <f t="shared" si="15"/>
        <v>0.15257968947934233</v>
      </c>
      <c r="L42" s="22">
        <f t="shared" si="16"/>
        <v>56430.327467031893</v>
      </c>
      <c r="M42" s="5">
        <f>scrimecost*Meta!O39</f>
        <v>17942.675999999999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42113.993925542862</v>
      </c>
      <c r="D43" s="5">
        <f t="shared" si="12"/>
        <v>39489.108526914119</v>
      </c>
      <c r="E43" s="5">
        <f t="shared" si="6"/>
        <v>29989.108526914119</v>
      </c>
      <c r="F43" s="5">
        <f t="shared" si="7"/>
        <v>10093.193934037459</v>
      </c>
      <c r="G43" s="5">
        <f t="shared" si="8"/>
        <v>29395.914592876659</v>
      </c>
      <c r="H43" s="22">
        <f t="shared" si="13"/>
        <v>19372.335413511093</v>
      </c>
      <c r="I43" s="5">
        <f t="shared" si="14"/>
        <v>46850.38880045015</v>
      </c>
      <c r="J43" s="25">
        <f t="shared" si="15"/>
        <v>0.15431263625330677</v>
      </c>
      <c r="L43" s="22">
        <f t="shared" si="16"/>
        <v>57841.085653707669</v>
      </c>
      <c r="M43" s="5">
        <f>scrimecost*Meta!O40</f>
        <v>17942.675999999999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43166.843773681445</v>
      </c>
      <c r="D44" s="5">
        <f t="shared" si="12"/>
        <v>40437.726240086988</v>
      </c>
      <c r="E44" s="5">
        <f t="shared" si="6"/>
        <v>30937.726240086988</v>
      </c>
      <c r="F44" s="5">
        <f t="shared" si="7"/>
        <v>10402.917617388401</v>
      </c>
      <c r="G44" s="5">
        <f t="shared" si="8"/>
        <v>30034.808622698587</v>
      </c>
      <c r="H44" s="22">
        <f t="shared" si="13"/>
        <v>19856.643798848872</v>
      </c>
      <c r="I44" s="5">
        <f t="shared" si="14"/>
        <v>47925.644685461419</v>
      </c>
      <c r="J44" s="25">
        <f t="shared" si="15"/>
        <v>0.15600331603278439</v>
      </c>
      <c r="L44" s="22">
        <f t="shared" si="16"/>
        <v>59287.112795050372</v>
      </c>
      <c r="M44" s="5">
        <f>scrimecost*Meta!O41</f>
        <v>17942.675999999999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44246.014868023478</v>
      </c>
      <c r="D45" s="5">
        <f t="shared" si="12"/>
        <v>41410.059396089157</v>
      </c>
      <c r="E45" s="5">
        <f t="shared" si="6"/>
        <v>31910.059396089157</v>
      </c>
      <c r="F45" s="5">
        <f t="shared" si="7"/>
        <v>10720.384392823109</v>
      </c>
      <c r="G45" s="5">
        <f t="shared" si="8"/>
        <v>30689.675003266049</v>
      </c>
      <c r="H45" s="22">
        <f t="shared" si="13"/>
        <v>20353.059893820093</v>
      </c>
      <c r="I45" s="5">
        <f t="shared" si="14"/>
        <v>49027.781967597955</v>
      </c>
      <c r="J45" s="25">
        <f t="shared" si="15"/>
        <v>0.15765275972007953</v>
      </c>
      <c r="L45" s="22">
        <f t="shared" si="16"/>
        <v>60769.29061492662</v>
      </c>
      <c r="M45" s="5">
        <f>scrimecost*Meta!O42</f>
        <v>17942.675999999999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45352.165239724061</v>
      </c>
      <c r="D46" s="5">
        <f t="shared" si="12"/>
        <v>42406.700880991382</v>
      </c>
      <c r="E46" s="5">
        <f t="shared" si="6"/>
        <v>32906.700880991382</v>
      </c>
      <c r="F46" s="5">
        <f t="shared" si="7"/>
        <v>11045.787837643686</v>
      </c>
      <c r="G46" s="5">
        <f t="shared" si="8"/>
        <v>31360.913043347697</v>
      </c>
      <c r="H46" s="22">
        <f t="shared" si="13"/>
        <v>20861.886391165594</v>
      </c>
      <c r="I46" s="5">
        <f t="shared" si="14"/>
        <v>50157.472681787898</v>
      </c>
      <c r="J46" s="25">
        <f t="shared" si="15"/>
        <v>0.15926197307353826</v>
      </c>
      <c r="L46" s="22">
        <f t="shared" si="16"/>
        <v>62288.522880299788</v>
      </c>
      <c r="M46" s="5">
        <f>scrimecost*Meta!O43</f>
        <v>10729.41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46485.969370717161</v>
      </c>
      <c r="D47" s="5">
        <f t="shared" si="12"/>
        <v>43428.258403016167</v>
      </c>
      <c r="E47" s="5">
        <f t="shared" si="6"/>
        <v>33928.258403016167</v>
      </c>
      <c r="F47" s="5">
        <f t="shared" si="7"/>
        <v>11379.326368584778</v>
      </c>
      <c r="G47" s="5">
        <f t="shared" si="8"/>
        <v>32048.932034431389</v>
      </c>
      <c r="H47" s="22">
        <f t="shared" si="13"/>
        <v>21383.43355094473</v>
      </c>
      <c r="I47" s="5">
        <f t="shared" si="14"/>
        <v>51315.405663832593</v>
      </c>
      <c r="J47" s="25">
        <f t="shared" si="15"/>
        <v>0.16083193732081502</v>
      </c>
      <c r="L47" s="22">
        <f t="shared" si="16"/>
        <v>63845.735952307274</v>
      </c>
      <c r="M47" s="5">
        <f>scrimecost*Meta!O44</f>
        <v>10729.41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47648.118604985095</v>
      </c>
      <c r="D48" s="5">
        <f t="shared" si="12"/>
        <v>44475.354863091576</v>
      </c>
      <c r="E48" s="5">
        <f t="shared" si="6"/>
        <v>34975.354863091576</v>
      </c>
      <c r="F48" s="5">
        <f t="shared" si="7"/>
        <v>11768.738849108557</v>
      </c>
      <c r="G48" s="5">
        <f t="shared" si="8"/>
        <v>32706.616013983017</v>
      </c>
      <c r="H48" s="22">
        <f t="shared" si="13"/>
        <v>21918.019389718353</v>
      </c>
      <c r="I48" s="5">
        <f t="shared" si="14"/>
        <v>52454.751484119253</v>
      </c>
      <c r="J48" s="25">
        <f t="shared" si="15"/>
        <v>0.16312200439974112</v>
      </c>
      <c r="L48" s="22">
        <f t="shared" si="16"/>
        <v>65441.879351114971</v>
      </c>
      <c r="M48" s="5">
        <f>scrimecost*Meta!O45</f>
        <v>10729.41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48839.321570109707</v>
      </c>
      <c r="D49" s="5">
        <f t="shared" si="12"/>
        <v>45548.628734668848</v>
      </c>
      <c r="E49" s="5">
        <f t="shared" si="6"/>
        <v>36048.628734668848</v>
      </c>
      <c r="F49" s="5">
        <f t="shared" si="7"/>
        <v>12226.490155336265</v>
      </c>
      <c r="G49" s="5">
        <f t="shared" si="8"/>
        <v>33322.138579332583</v>
      </c>
      <c r="H49" s="22">
        <f t="shared" si="13"/>
        <v>22465.969874461305</v>
      </c>
      <c r="I49" s="5">
        <f t="shared" si="14"/>
        <v>53563.977436222223</v>
      </c>
      <c r="J49" s="25">
        <f t="shared" si="15"/>
        <v>0.16626838895801652</v>
      </c>
      <c r="L49" s="22">
        <f t="shared" si="16"/>
        <v>67077.926334892822</v>
      </c>
      <c r="M49" s="5">
        <f>scrimecost*Meta!O46</f>
        <v>10729.41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50060.304609362458</v>
      </c>
      <c r="D50" s="5">
        <f t="shared" si="12"/>
        <v>46648.734453035577</v>
      </c>
      <c r="E50" s="5">
        <f t="shared" si="6"/>
        <v>37148.734453035577</v>
      </c>
      <c r="F50" s="5">
        <f t="shared" si="7"/>
        <v>12695.685244219672</v>
      </c>
      <c r="G50" s="5">
        <f t="shared" si="8"/>
        <v>33953.049208815908</v>
      </c>
      <c r="H50" s="22">
        <f t="shared" si="13"/>
        <v>23027.619121322841</v>
      </c>
      <c r="I50" s="5">
        <f t="shared" si="14"/>
        <v>54700.934037127794</v>
      </c>
      <c r="J50" s="25">
        <f t="shared" si="15"/>
        <v>0.16933803242950474</v>
      </c>
      <c r="L50" s="22">
        <f t="shared" si="16"/>
        <v>68754.874493265146</v>
      </c>
      <c r="M50" s="5">
        <f>scrimecost*Meta!O47</f>
        <v>10729.41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51311.812224596506</v>
      </c>
      <c r="D51" s="5">
        <f t="shared" si="12"/>
        <v>47776.342814361451</v>
      </c>
      <c r="E51" s="5">
        <f t="shared" si="6"/>
        <v>38276.342814361451</v>
      </c>
      <c r="F51" s="5">
        <f t="shared" si="7"/>
        <v>13176.610210325158</v>
      </c>
      <c r="G51" s="5">
        <f t="shared" si="8"/>
        <v>34599.732604036297</v>
      </c>
      <c r="H51" s="22">
        <f t="shared" si="13"/>
        <v>23603.309599355904</v>
      </c>
      <c r="I51" s="5">
        <f t="shared" si="14"/>
        <v>55866.31455305597</v>
      </c>
      <c r="J51" s="25">
        <f t="shared" si="15"/>
        <v>0.17233280654802979</v>
      </c>
      <c r="L51" s="22">
        <f t="shared" si="16"/>
        <v>70473.74635559677</v>
      </c>
      <c r="M51" s="5">
        <f>scrimecost*Meta!O48</f>
        <v>5894.7120000000004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52594.607530211426</v>
      </c>
      <c r="D52" s="5">
        <f t="shared" si="12"/>
        <v>48932.141384720497</v>
      </c>
      <c r="E52" s="5">
        <f t="shared" si="6"/>
        <v>39432.141384720497</v>
      </c>
      <c r="F52" s="5">
        <f t="shared" si="7"/>
        <v>13669.55830058329</v>
      </c>
      <c r="G52" s="5">
        <f t="shared" si="8"/>
        <v>35262.583084137208</v>
      </c>
      <c r="H52" s="22">
        <f t="shared" si="13"/>
        <v>24193.392339339811</v>
      </c>
      <c r="I52" s="5">
        <f t="shared" si="14"/>
        <v>57060.829581882383</v>
      </c>
      <c r="J52" s="25">
        <f t="shared" si="15"/>
        <v>0.17525453739537139</v>
      </c>
      <c r="L52" s="22">
        <f t="shared" si="16"/>
        <v>72235.59001448669</v>
      </c>
      <c r="M52" s="5">
        <f>scrimecost*Meta!O49</f>
        <v>5894.7120000000004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53909.472718466706</v>
      </c>
      <c r="D53" s="5">
        <f t="shared" si="12"/>
        <v>50116.834919338507</v>
      </c>
      <c r="E53" s="5">
        <f t="shared" si="6"/>
        <v>40616.834919338507</v>
      </c>
      <c r="F53" s="5">
        <f t="shared" si="7"/>
        <v>14174.830093097873</v>
      </c>
      <c r="G53" s="5">
        <f t="shared" si="8"/>
        <v>35942.004826240634</v>
      </c>
      <c r="H53" s="22">
        <f t="shared" si="13"/>
        <v>24798.227147823301</v>
      </c>
      <c r="I53" s="5">
        <f t="shared" si="14"/>
        <v>58285.207486429426</v>
      </c>
      <c r="J53" s="25">
        <f t="shared" si="15"/>
        <v>0.17810500651472908</v>
      </c>
      <c r="L53" s="22">
        <f t="shared" si="16"/>
        <v>74041.47976484886</v>
      </c>
      <c r="M53" s="5">
        <f>scrimecost*Meta!O50</f>
        <v>5894.7120000000004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55257.209536428367</v>
      </c>
      <c r="D54" s="5">
        <f t="shared" si="12"/>
        <v>51331.145792321964</v>
      </c>
      <c r="E54" s="5">
        <f t="shared" si="6"/>
        <v>41831.145792321964</v>
      </c>
      <c r="F54" s="5">
        <f t="shared" si="7"/>
        <v>14692.733680425317</v>
      </c>
      <c r="G54" s="5">
        <f t="shared" si="8"/>
        <v>36638.412111896643</v>
      </c>
      <c r="H54" s="22">
        <f t="shared" si="13"/>
        <v>25418.182826518878</v>
      </c>
      <c r="I54" s="5">
        <f t="shared" si="14"/>
        <v>59540.194838590149</v>
      </c>
      <c r="J54" s="25">
        <f t="shared" si="15"/>
        <v>0.18088595199702917</v>
      </c>
      <c r="L54" s="22">
        <f t="shared" si="16"/>
        <v>75892.516758970058</v>
      </c>
      <c r="M54" s="5">
        <f>scrimecost*Meta!O51</f>
        <v>5894.7120000000004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56638.639774839081</v>
      </c>
      <c r="D55" s="5">
        <f t="shared" si="12"/>
        <v>52575.814437130015</v>
      </c>
      <c r="E55" s="5">
        <f t="shared" si="6"/>
        <v>43075.814437130015</v>
      </c>
      <c r="F55" s="5">
        <f t="shared" si="7"/>
        <v>15223.584857435953</v>
      </c>
      <c r="G55" s="5">
        <f t="shared" si="8"/>
        <v>37352.22957969406</v>
      </c>
      <c r="H55" s="22">
        <f t="shared" si="13"/>
        <v>26053.63739718185</v>
      </c>
      <c r="I55" s="5">
        <f t="shared" si="14"/>
        <v>60826.55687455491</v>
      </c>
      <c r="J55" s="25">
        <f t="shared" si="15"/>
        <v>0.18359906954073665</v>
      </c>
      <c r="L55" s="22">
        <f t="shared" si="16"/>
        <v>77789.829677944319</v>
      </c>
      <c r="M55" s="5">
        <f>scrimecost*Meta!O52</f>
        <v>5894.7120000000004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58054.605769210058</v>
      </c>
      <c r="D56" s="5">
        <f t="shared" si="12"/>
        <v>53851.599798058269</v>
      </c>
      <c r="E56" s="5">
        <f t="shared" si="6"/>
        <v>44351.599798058269</v>
      </c>
      <c r="F56" s="5">
        <f t="shared" si="7"/>
        <v>15767.707313871852</v>
      </c>
      <c r="G56" s="5">
        <f t="shared" si="8"/>
        <v>38083.892484186421</v>
      </c>
      <c r="H56" s="22">
        <f t="shared" si="13"/>
        <v>26704.978332111401</v>
      </c>
      <c r="I56" s="5">
        <f t="shared" si="14"/>
        <v>62145.077961418792</v>
      </c>
      <c r="J56" s="25">
        <f t="shared" si="15"/>
        <v>0.18624601348581704</v>
      </c>
      <c r="L56" s="22">
        <f t="shared" si="16"/>
        <v>79734.575419892935</v>
      </c>
      <c r="M56" s="5">
        <f>scrimecost*Meta!O53</f>
        <v>1861.4879999999998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1861.4879999999998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1861.4879999999998</v>
      </c>
      <c r="N58" s="5"/>
    </row>
    <row r="59" spans="1:14" x14ac:dyDescent="0.2">
      <c r="A59" s="5">
        <v>68</v>
      </c>
      <c r="H59" s="21"/>
      <c r="I59" s="5"/>
      <c r="M59" s="5">
        <f>scrimecost*Meta!O56</f>
        <v>1861.4879999999998</v>
      </c>
      <c r="N59" s="5"/>
    </row>
    <row r="60" spans="1:14" x14ac:dyDescent="0.2">
      <c r="A60" s="5">
        <v>69</v>
      </c>
      <c r="H60" s="21"/>
      <c r="I60" s="5"/>
      <c r="M60" s="5">
        <f>scrimecost*Meta!O57</f>
        <v>1861.4879999999998</v>
      </c>
      <c r="N60" s="5"/>
    </row>
    <row r="61" spans="1:14" x14ac:dyDescent="0.2">
      <c r="A61" s="5">
        <v>70</v>
      </c>
      <c r="H61" s="21"/>
      <c r="I61" s="5"/>
      <c r="M61" s="5">
        <f>scrimecost*Meta!O58</f>
        <v>1861.4879999999998</v>
      </c>
      <c r="N61" s="5"/>
    </row>
    <row r="62" spans="1:14" x14ac:dyDescent="0.2">
      <c r="A62" s="5">
        <v>71</v>
      </c>
      <c r="H62" s="21"/>
      <c r="I62" s="5"/>
      <c r="M62" s="5">
        <f>scrimecost*Meta!O59</f>
        <v>1861.4879999999998</v>
      </c>
      <c r="N62" s="5"/>
    </row>
    <row r="63" spans="1:14" x14ac:dyDescent="0.2">
      <c r="A63" s="5">
        <v>72</v>
      </c>
      <c r="H63" s="21"/>
      <c r="M63" s="5">
        <f>scrimecost*Meta!O60</f>
        <v>1861.4879999999998</v>
      </c>
      <c r="N63" s="5"/>
    </row>
    <row r="64" spans="1:14" x14ac:dyDescent="0.2">
      <c r="A64" s="5">
        <v>73</v>
      </c>
      <c r="H64" s="21"/>
      <c r="M64" s="5">
        <f>scrimecost*Meta!O61</f>
        <v>1861.4879999999998</v>
      </c>
      <c r="N64" s="5"/>
    </row>
    <row r="65" spans="1:14" x14ac:dyDescent="0.2">
      <c r="A65" s="5">
        <v>74</v>
      </c>
      <c r="H65" s="21"/>
      <c r="M65" s="5">
        <f>scrimecost*Meta!O62</f>
        <v>1861.4879999999998</v>
      </c>
      <c r="N65" s="5"/>
    </row>
    <row r="66" spans="1:14" x14ac:dyDescent="0.2">
      <c r="A66" s="5">
        <v>75</v>
      </c>
      <c r="H66" s="21"/>
      <c r="M66" s="5">
        <f>scrimecost*Meta!O63</f>
        <v>1861.4879999999998</v>
      </c>
      <c r="N66" s="5"/>
    </row>
    <row r="67" spans="1:14" x14ac:dyDescent="0.2">
      <c r="A67" s="5">
        <v>76</v>
      </c>
      <c r="H67" s="21"/>
      <c r="M67" s="5">
        <f>scrimecost*Meta!O64</f>
        <v>1861.4879999999998</v>
      </c>
      <c r="N67" s="5"/>
    </row>
    <row r="68" spans="1:14" x14ac:dyDescent="0.2">
      <c r="A68" s="5">
        <v>77</v>
      </c>
      <c r="H68" s="21"/>
      <c r="M68" s="5">
        <f>scrimecost*Meta!O65</f>
        <v>1861.4879999999998</v>
      </c>
      <c r="N68" s="5"/>
    </row>
    <row r="69" spans="1:14" x14ac:dyDescent="0.2">
      <c r="A69" s="5">
        <v>78</v>
      </c>
      <c r="H69" s="21"/>
      <c r="M69" s="5">
        <f>scrimecost*Meta!O66</f>
        <v>1861.4879999999998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34290</v>
      </c>
      <c r="D2" s="7">
        <f>Meta!C3</f>
        <v>15773</v>
      </c>
      <c r="E2" s="1">
        <f>Meta!D3</f>
        <v>9.5000000000000001E-2</v>
      </c>
      <c r="F2" s="1">
        <f>Meta!F3</f>
        <v>0.64600000000000002</v>
      </c>
      <c r="G2" s="1">
        <f>Meta!I3</f>
        <v>1.978852107996969</v>
      </c>
      <c r="H2" s="1">
        <f>Meta!E3</f>
        <v>0.87</v>
      </c>
      <c r="I2" s="13"/>
      <c r="J2" s="1">
        <f>Meta!X2</f>
        <v>0.64700000000000002</v>
      </c>
      <c r="K2" s="1">
        <f>Meta!D2</f>
        <v>9.9000000000000005E-2</v>
      </c>
      <c r="L2" s="28"/>
      <c r="N2" s="22">
        <f>Meta!T3</f>
        <v>34959</v>
      </c>
      <c r="O2" s="22">
        <f>Meta!U3</f>
        <v>16081</v>
      </c>
      <c r="P2" s="1">
        <f>Meta!V3</f>
        <v>9.2999999999999999E-2</v>
      </c>
      <c r="Q2" s="1">
        <f>Meta!X3</f>
        <v>0.65100000000000002</v>
      </c>
      <c r="R2" s="22">
        <f>Meta!W3</f>
        <v>25328</v>
      </c>
      <c r="T2" s="12">
        <f>IRR(S5:S69)+1</f>
        <v>1.0181566169750749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1647.8570913440374</v>
      </c>
      <c r="D5" s="5">
        <f>IF(A5&lt;startage,1,0)*(C5*(1-initialunempprob))+IF(A5=startage,1,0)*(C5*(1-unempprob))+IF(A5&gt;startage,1,0)*(C5*(1-unempprob)+unempprob*300*52)</f>
        <v>1484.7192393009777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113.58102180652479</v>
      </c>
      <c r="G5" s="5">
        <f>D5-F5</f>
        <v>1371.1382174944529</v>
      </c>
      <c r="H5" s="22">
        <f>0.1*Grade8!H5</f>
        <v>758.01027904142154</v>
      </c>
      <c r="I5" s="5">
        <f>G5+IF(A5&lt;startage,1,0)*(H5*(1-initialunempprob))+IF(A5&gt;=startage,1,0)*(H5*(1-unempprob))</f>
        <v>2054.1054789107739</v>
      </c>
      <c r="J5" s="25">
        <f t="shared" ref="J5:J36" si="0">(F5-(IF(A5&gt;startage,1,0)*(unempprob*300*52)))/(IF(A5&lt;startage,1,0)*((C5+H5)*(1-initialunempprob))+IF(A5&gt;=startage,1,0)*((C5+H5)*(1-unempprob)))</f>
        <v>5.2397347019017861E-2</v>
      </c>
      <c r="L5" s="22">
        <f>0.1*Grade8!L5</f>
        <v>2263.2344805390344</v>
      </c>
      <c r="M5" s="5"/>
      <c r="N5" s="5">
        <f>L5-Grade8!L5</f>
        <v>-20369.110324851306</v>
      </c>
      <c r="O5" s="5"/>
      <c r="P5" s="22"/>
      <c r="Q5" s="22">
        <f>0.05*feel*Grade8!G5</f>
        <v>176.98721174879603</v>
      </c>
      <c r="R5" s="22">
        <f>hstuition</f>
        <v>11298</v>
      </c>
      <c r="S5" s="22">
        <f t="shared" ref="S5:S36" si="1">IF(A5&lt;startage,1,0)*(N5-Q5-R5)+IF(A5&gt;=startage,1,0)*completionprob*(N5*spart+O5+P5)</f>
        <v>-31844.097536600104</v>
      </c>
      <c r="T5" s="22">
        <f t="shared" ref="T5:T36" si="2">S5/sreturn^(A5-startage+1)</f>
        <v>-31844.097536600104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17328.227744472009</v>
      </c>
      <c r="D6" s="5">
        <f t="shared" ref="D6:D36" si="5">IF(A6&lt;startage,1,0)*(C6*(1-initialunempprob))+IF(A6=startage,1,0)*(C6*(1-unempprob))+IF(A6&gt;startage,1,0)*(C6*(1-unempprob)+unempprob*300*52)</f>
        <v>15682.046108747169</v>
      </c>
      <c r="E6" s="5">
        <f t="shared" ref="E6:E56" si="6">IF(D6-9500&gt;0,1,0)*(D6-9500)</f>
        <v>6182.0461087471685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2436.0857490685921</v>
      </c>
      <c r="G6" s="5">
        <f t="shared" ref="G6:G56" si="8">D6-F6</f>
        <v>13245.960359678576</v>
      </c>
      <c r="H6" s="22">
        <f t="shared" ref="H6:H36" si="9">benefits*B6/expnorm</f>
        <v>7970.7826250672797</v>
      </c>
      <c r="I6" s="5">
        <f t="shared" ref="I6:I36" si="10">G6+IF(A6&lt;startage,1,0)*(H6*(1-initialunempprob))+IF(A6&gt;=startage,1,0)*(H6*(1-unempprob))</f>
        <v>20459.518635364464</v>
      </c>
      <c r="J6" s="25">
        <f t="shared" si="0"/>
        <v>0.10639971359414779</v>
      </c>
      <c r="L6" s="22">
        <f t="shared" ref="L6:L36" si="11">(sincome+sbenefits)*(1-sunemp)*B6/expnorm</f>
        <v>23394.006966422025</v>
      </c>
      <c r="M6" s="5">
        <f>scrimecost*Meta!O3</f>
        <v>39005.120000000003</v>
      </c>
      <c r="N6" s="5">
        <f>L6-Grade8!L6</f>
        <v>195.85354089692919</v>
      </c>
      <c r="O6" s="5">
        <f>Grade8!M6-M6</f>
        <v>810.04000000000087</v>
      </c>
      <c r="P6" s="22">
        <f t="shared" ref="P6:P37" si="12">(spart-initialspart)*(L6*J6+nptrans)</f>
        <v>36.172462564187235</v>
      </c>
      <c r="S6" s="22">
        <f t="shared" si="1"/>
        <v>847.13041238863741</v>
      </c>
      <c r="T6" s="22">
        <f t="shared" si="2"/>
        <v>832.02367716810284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17761.433438083812</v>
      </c>
      <c r="D7" s="5">
        <f t="shared" si="5"/>
        <v>17556.097261465849</v>
      </c>
      <c r="E7" s="5">
        <f t="shared" si="6"/>
        <v>8056.0972614658494</v>
      </c>
      <c r="F7" s="5">
        <f t="shared" si="7"/>
        <v>2954.2608927953074</v>
      </c>
      <c r="G7" s="5">
        <f t="shared" si="8"/>
        <v>14601.836368670542</v>
      </c>
      <c r="H7" s="22">
        <f t="shared" si="9"/>
        <v>8170.0521906939612</v>
      </c>
      <c r="I7" s="5">
        <f t="shared" si="10"/>
        <v>21995.733601248576</v>
      </c>
      <c r="J7" s="25">
        <f t="shared" si="0"/>
        <v>6.2734840557805802E-2</v>
      </c>
      <c r="L7" s="22">
        <f t="shared" si="11"/>
        <v>23978.857140582571</v>
      </c>
      <c r="M7" s="5">
        <f>scrimecost*Meta!O4</f>
        <v>52251.664000000004</v>
      </c>
      <c r="N7" s="5">
        <f>L7-Grade8!L7</f>
        <v>200.74987941934523</v>
      </c>
      <c r="O7" s="5">
        <f>Grade8!M7-M7</f>
        <v>1085.137999999999</v>
      </c>
      <c r="P7" s="22">
        <f t="shared" si="12"/>
        <v>32.233239117891429</v>
      </c>
      <c r="S7" s="22">
        <f t="shared" si="1"/>
        <v>1085.8116872392991</v>
      </c>
      <c r="T7" s="22">
        <f t="shared" si="2"/>
        <v>1047.4307890462178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18205.469274035902</v>
      </c>
      <c r="D8" s="5">
        <f t="shared" si="5"/>
        <v>17957.949693002491</v>
      </c>
      <c r="E8" s="5">
        <f t="shared" si="6"/>
        <v>8457.9496930024907</v>
      </c>
      <c r="F8" s="5">
        <f t="shared" si="7"/>
        <v>3065.3730901151885</v>
      </c>
      <c r="G8" s="5">
        <f t="shared" si="8"/>
        <v>14892.576602887302</v>
      </c>
      <c r="H8" s="22">
        <f t="shared" si="9"/>
        <v>8374.3034954613104</v>
      </c>
      <c r="I8" s="5">
        <f t="shared" si="10"/>
        <v>22471.321266279789</v>
      </c>
      <c r="J8" s="25">
        <f t="shared" si="0"/>
        <v>6.5823870661414E-2</v>
      </c>
      <c r="L8" s="22">
        <f t="shared" si="11"/>
        <v>24578.328569097135</v>
      </c>
      <c r="M8" s="5">
        <f>scrimecost*Meta!O5</f>
        <v>64155.824000000001</v>
      </c>
      <c r="N8" s="5">
        <f>L8-Grade8!L8</f>
        <v>205.76862640483159</v>
      </c>
      <c r="O8" s="5">
        <f>Grade8!M8-M8</f>
        <v>1332.3580000000002</v>
      </c>
      <c r="P8" s="22">
        <f t="shared" si="12"/>
        <v>32.687362883223976</v>
      </c>
      <c r="S8" s="22">
        <f t="shared" si="1"/>
        <v>1304.1306426453095</v>
      </c>
      <c r="T8" s="22">
        <f t="shared" si="2"/>
        <v>1235.5983942993882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18660.606005886802</v>
      </c>
      <c r="D9" s="5">
        <f t="shared" si="5"/>
        <v>18369.848435327556</v>
      </c>
      <c r="E9" s="5">
        <f t="shared" si="6"/>
        <v>8869.8484353275562</v>
      </c>
      <c r="F9" s="5">
        <f t="shared" si="7"/>
        <v>3197.7555141344474</v>
      </c>
      <c r="G9" s="5">
        <f t="shared" si="8"/>
        <v>15172.092921193109</v>
      </c>
      <c r="H9" s="22">
        <f t="shared" si="9"/>
        <v>8583.6610828478424</v>
      </c>
      <c r="I9" s="5">
        <f t="shared" si="10"/>
        <v>22940.306201170406</v>
      </c>
      <c r="J9" s="25">
        <f t="shared" si="0"/>
        <v>6.9587573796078703E-2</v>
      </c>
      <c r="L9" s="22">
        <f t="shared" si="11"/>
        <v>25192.786783324565</v>
      </c>
      <c r="M9" s="5">
        <f>scrimecost*Meta!O6</f>
        <v>81277.551999999996</v>
      </c>
      <c r="N9" s="5">
        <f>L9-Grade8!L9</f>
        <v>210.91284206495402</v>
      </c>
      <c r="O9" s="5">
        <f>Grade8!M9-M9</f>
        <v>1687.9340000000084</v>
      </c>
      <c r="P9" s="22">
        <f t="shared" si="12"/>
        <v>33.228419637653928</v>
      </c>
      <c r="S9" s="22">
        <f t="shared" si="1"/>
        <v>1616.866011445094</v>
      </c>
      <c r="T9" s="22">
        <f t="shared" si="2"/>
        <v>1504.5813679608023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19127.121156033969</v>
      </c>
      <c r="D10" s="5">
        <f t="shared" si="5"/>
        <v>18792.044646210743</v>
      </c>
      <c r="E10" s="5">
        <f t="shared" si="6"/>
        <v>9292.0446462107429</v>
      </c>
      <c r="F10" s="5">
        <f t="shared" si="7"/>
        <v>3335.6025769878079</v>
      </c>
      <c r="G10" s="5">
        <f t="shared" si="8"/>
        <v>15456.442069222936</v>
      </c>
      <c r="H10" s="22">
        <f t="shared" si="9"/>
        <v>8798.2526099190363</v>
      </c>
      <c r="I10" s="5">
        <f t="shared" si="10"/>
        <v>23418.860681199665</v>
      </c>
      <c r="J10" s="25">
        <f t="shared" si="0"/>
        <v>7.3344753063882676E-2</v>
      </c>
      <c r="L10" s="22">
        <f t="shared" si="11"/>
        <v>25822.606452907676</v>
      </c>
      <c r="M10" s="5">
        <f>scrimecost*Meta!O7</f>
        <v>86241.84</v>
      </c>
      <c r="N10" s="5">
        <f>L10-Grade8!L10</f>
        <v>216.1856631165756</v>
      </c>
      <c r="O10" s="5">
        <f>Grade8!M10-M10</f>
        <v>1791.0299999999988</v>
      </c>
      <c r="P10" s="22">
        <f t="shared" si="12"/>
        <v>33.791810775017382</v>
      </c>
      <c r="S10" s="22">
        <f t="shared" si="1"/>
        <v>1710.0360493935991</v>
      </c>
      <c r="T10" s="22">
        <f t="shared" si="2"/>
        <v>1562.9040821238802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19605.299184934818</v>
      </c>
      <c r="D11" s="5">
        <f t="shared" si="5"/>
        <v>19224.795762366011</v>
      </c>
      <c r="E11" s="5">
        <f t="shared" si="6"/>
        <v>9724.7957623660113</v>
      </c>
      <c r="F11" s="5">
        <f t="shared" si="7"/>
        <v>3476.8958164125024</v>
      </c>
      <c r="G11" s="5">
        <f t="shared" si="8"/>
        <v>15747.899945953508</v>
      </c>
      <c r="H11" s="22">
        <f t="shared" si="9"/>
        <v>9018.2089251670113</v>
      </c>
      <c r="I11" s="5">
        <f t="shared" si="10"/>
        <v>23909.379023229652</v>
      </c>
      <c r="J11" s="25">
        <f t="shared" si="0"/>
        <v>7.7010293812959721E-2</v>
      </c>
      <c r="L11" s="22">
        <f t="shared" si="11"/>
        <v>26468.171614230363</v>
      </c>
      <c r="M11" s="5">
        <f>scrimecost*Meta!O8</f>
        <v>82771.903999999995</v>
      </c>
      <c r="N11" s="5">
        <f>L11-Grade8!L11</f>
        <v>221.59030469448771</v>
      </c>
      <c r="O11" s="5">
        <f>Grade8!M11-M11</f>
        <v>1718.9679999999935</v>
      </c>
      <c r="P11" s="22">
        <f t="shared" si="12"/>
        <v>34.369286690814917</v>
      </c>
      <c r="S11" s="22">
        <f t="shared" si="1"/>
        <v>1650.9055402908205</v>
      </c>
      <c r="T11" s="22">
        <f t="shared" si="2"/>
        <v>1481.9539086296625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20095.431664558186</v>
      </c>
      <c r="D12" s="5">
        <f t="shared" si="5"/>
        <v>19668.365656425158</v>
      </c>
      <c r="E12" s="5">
        <f t="shared" si="6"/>
        <v>10168.365656425158</v>
      </c>
      <c r="F12" s="5">
        <f t="shared" si="7"/>
        <v>3621.7213868228137</v>
      </c>
      <c r="G12" s="5">
        <f t="shared" si="8"/>
        <v>16046.644269602344</v>
      </c>
      <c r="H12" s="22">
        <f t="shared" si="9"/>
        <v>9243.6641482961877</v>
      </c>
      <c r="I12" s="5">
        <f t="shared" si="10"/>
        <v>24412.160323810393</v>
      </c>
      <c r="J12" s="25">
        <f t="shared" si="0"/>
        <v>8.0586431129132427E-2</v>
      </c>
      <c r="L12" s="22">
        <f t="shared" si="11"/>
        <v>27129.875904586119</v>
      </c>
      <c r="M12" s="5">
        <f>scrimecost*Meta!O9</f>
        <v>76262.608000000007</v>
      </c>
      <c r="N12" s="5">
        <f>L12-Grade8!L12</f>
        <v>227.13006231184772</v>
      </c>
      <c r="O12" s="5">
        <f>Grade8!M12-M12</f>
        <v>1583.7859999999928</v>
      </c>
      <c r="P12" s="22">
        <f t="shared" si="12"/>
        <v>34.961199504507384</v>
      </c>
      <c r="S12" s="22">
        <f t="shared" si="1"/>
        <v>1536.9497169604765</v>
      </c>
      <c r="T12" s="22">
        <f t="shared" si="2"/>
        <v>1355.0569336300921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20597.817456172139</v>
      </c>
      <c r="D13" s="5">
        <f t="shared" si="5"/>
        <v>20123.024797835787</v>
      </c>
      <c r="E13" s="5">
        <f t="shared" si="6"/>
        <v>10623.024797835787</v>
      </c>
      <c r="F13" s="5">
        <f t="shared" si="7"/>
        <v>3770.1675964933847</v>
      </c>
      <c r="G13" s="5">
        <f t="shared" si="8"/>
        <v>16352.857201342402</v>
      </c>
      <c r="H13" s="22">
        <f t="shared" si="9"/>
        <v>9474.7557520035916</v>
      </c>
      <c r="I13" s="5">
        <f t="shared" si="10"/>
        <v>24927.511156905653</v>
      </c>
      <c r="J13" s="25">
        <f t="shared" si="0"/>
        <v>8.4075345583935132E-2</v>
      </c>
      <c r="L13" s="22">
        <f t="shared" si="11"/>
        <v>27808.122802200778</v>
      </c>
      <c r="M13" s="5">
        <f>scrimecost*Meta!O10</f>
        <v>69550.687999999995</v>
      </c>
      <c r="N13" s="5">
        <f>L13-Grade8!L13</f>
        <v>232.80831386965292</v>
      </c>
      <c r="O13" s="5">
        <f>Grade8!M13-M13</f>
        <v>1444.3960000000079</v>
      </c>
      <c r="P13" s="22">
        <f t="shared" si="12"/>
        <v>35.567910138542182</v>
      </c>
      <c r="S13" s="22">
        <f t="shared" si="1"/>
        <v>1419.4242465468938</v>
      </c>
      <c r="T13" s="22">
        <f t="shared" si="2"/>
        <v>1229.1234795809257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21112.762892576444</v>
      </c>
      <c r="D14" s="5">
        <f t="shared" si="5"/>
        <v>20589.050417781684</v>
      </c>
      <c r="E14" s="5">
        <f t="shared" si="6"/>
        <v>11089.050417781684</v>
      </c>
      <c r="F14" s="5">
        <f t="shared" si="7"/>
        <v>3922.3249614057195</v>
      </c>
      <c r="G14" s="5">
        <f t="shared" si="8"/>
        <v>16666.725456375963</v>
      </c>
      <c r="H14" s="22">
        <f t="shared" si="9"/>
        <v>9711.6246458036821</v>
      </c>
      <c r="I14" s="5">
        <f t="shared" si="10"/>
        <v>25455.745760828297</v>
      </c>
      <c r="J14" s="25">
        <f t="shared" si="0"/>
        <v>8.7479164564230411E-2</v>
      </c>
      <c r="L14" s="22">
        <f t="shared" si="11"/>
        <v>28503.325872255795</v>
      </c>
      <c r="M14" s="5">
        <f>scrimecost*Meta!O11</f>
        <v>64839.68</v>
      </c>
      <c r="N14" s="5">
        <f>L14-Grade8!L14</f>
        <v>238.62852171639315</v>
      </c>
      <c r="O14" s="5">
        <f>Grade8!M14-M14</f>
        <v>1346.5600000000049</v>
      </c>
      <c r="P14" s="22">
        <f t="shared" si="12"/>
        <v>36.189788538427834</v>
      </c>
      <c r="S14" s="22">
        <f t="shared" si="1"/>
        <v>1338.1443518729502</v>
      </c>
      <c r="T14" s="22">
        <f t="shared" si="2"/>
        <v>1138.0770684073411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21640.581964890847</v>
      </c>
      <c r="D15" s="5">
        <f t="shared" si="5"/>
        <v>21066.726678226216</v>
      </c>
      <c r="E15" s="5">
        <f t="shared" si="6"/>
        <v>11566.726678226216</v>
      </c>
      <c r="F15" s="5">
        <f t="shared" si="7"/>
        <v>4078.2862604408592</v>
      </c>
      <c r="G15" s="5">
        <f t="shared" si="8"/>
        <v>16988.440417785358</v>
      </c>
      <c r="H15" s="22">
        <f t="shared" si="9"/>
        <v>9954.4152619487722</v>
      </c>
      <c r="I15" s="5">
        <f t="shared" si="10"/>
        <v>25997.186229848994</v>
      </c>
      <c r="J15" s="25">
        <f t="shared" si="0"/>
        <v>9.0799963569396472E-2</v>
      </c>
      <c r="L15" s="22">
        <f t="shared" si="11"/>
        <v>29215.909019062183</v>
      </c>
      <c r="M15" s="5">
        <f>scrimecost*Meta!O12</f>
        <v>61850.976000000002</v>
      </c>
      <c r="N15" s="5">
        <f>L15-Grade8!L15</f>
        <v>244.59423475930089</v>
      </c>
      <c r="O15" s="5">
        <f>Grade8!M15-M15</f>
        <v>1284.4920000000056</v>
      </c>
      <c r="P15" s="22">
        <f t="shared" si="12"/>
        <v>36.827213898310625</v>
      </c>
      <c r="S15" s="22">
        <f t="shared" si="1"/>
        <v>1288.0785528321605</v>
      </c>
      <c r="T15" s="22">
        <f t="shared" si="2"/>
        <v>1075.9608474340616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22181.596514013123</v>
      </c>
      <c r="D16" s="5">
        <f t="shared" si="5"/>
        <v>21556.344845181877</v>
      </c>
      <c r="E16" s="5">
        <f t="shared" si="6"/>
        <v>12056.344845181877</v>
      </c>
      <c r="F16" s="5">
        <f t="shared" si="7"/>
        <v>4238.1465919518832</v>
      </c>
      <c r="G16" s="5">
        <f t="shared" si="8"/>
        <v>17318.198253229995</v>
      </c>
      <c r="H16" s="22">
        <f t="shared" si="9"/>
        <v>10203.275643497491</v>
      </c>
      <c r="I16" s="5">
        <f t="shared" si="10"/>
        <v>26552.162710595225</v>
      </c>
      <c r="J16" s="25">
        <f t="shared" si="0"/>
        <v>9.4039767476875716E-2</v>
      </c>
      <c r="L16" s="22">
        <f t="shared" si="11"/>
        <v>29946.306744538739</v>
      </c>
      <c r="M16" s="5">
        <f>scrimecost*Meta!O13</f>
        <v>51491.824000000001</v>
      </c>
      <c r="N16" s="5">
        <f>L16-Grade8!L16</f>
        <v>250.70909062828287</v>
      </c>
      <c r="O16" s="5">
        <f>Grade8!M16-M16</f>
        <v>1069.3580000000002</v>
      </c>
      <c r="P16" s="22">
        <f t="shared" si="12"/>
        <v>37.480574892190511</v>
      </c>
      <c r="S16" s="22">
        <f t="shared" si="1"/>
        <v>1104.9436678153465</v>
      </c>
      <c r="T16" s="22">
        <f t="shared" si="2"/>
        <v>906.52475593018983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22736.136426863446</v>
      </c>
      <c r="D17" s="5">
        <f t="shared" si="5"/>
        <v>22058.203466311421</v>
      </c>
      <c r="E17" s="5">
        <f t="shared" si="6"/>
        <v>12558.203466311421</v>
      </c>
      <c r="F17" s="5">
        <f t="shared" si="7"/>
        <v>4402.0034317506788</v>
      </c>
      <c r="G17" s="5">
        <f t="shared" si="8"/>
        <v>17656.200034560741</v>
      </c>
      <c r="H17" s="22">
        <f t="shared" si="9"/>
        <v>10458.357534584929</v>
      </c>
      <c r="I17" s="5">
        <f t="shared" si="10"/>
        <v>27121.013603360101</v>
      </c>
      <c r="J17" s="25">
        <f t="shared" si="0"/>
        <v>9.720055177685534E-2</v>
      </c>
      <c r="L17" s="22">
        <f t="shared" si="11"/>
        <v>30694.964413152204</v>
      </c>
      <c r="M17" s="5">
        <f>scrimecost*Meta!O14</f>
        <v>51491.824000000001</v>
      </c>
      <c r="N17" s="5">
        <f>L17-Grade8!L17</f>
        <v>256.97681789398848</v>
      </c>
      <c r="O17" s="5">
        <f>Grade8!M17-M17</f>
        <v>1069.3580000000002</v>
      </c>
      <c r="P17" s="22">
        <f t="shared" si="12"/>
        <v>38.150269910917366</v>
      </c>
      <c r="S17" s="22">
        <f t="shared" si="1"/>
        <v>1109.0761551731166</v>
      </c>
      <c r="T17" s="22">
        <f t="shared" si="2"/>
        <v>893.68879182142962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23304.539837535034</v>
      </c>
      <c r="D18" s="5">
        <f t="shared" si="5"/>
        <v>22572.608552969206</v>
      </c>
      <c r="E18" s="5">
        <f t="shared" si="6"/>
        <v>13072.608552969206</v>
      </c>
      <c r="F18" s="5">
        <f t="shared" si="7"/>
        <v>4569.956692544446</v>
      </c>
      <c r="G18" s="5">
        <f t="shared" si="8"/>
        <v>18002.651860424761</v>
      </c>
      <c r="H18" s="22">
        <f t="shared" si="9"/>
        <v>10719.816472949549</v>
      </c>
      <c r="I18" s="5">
        <f t="shared" si="10"/>
        <v>27704.085768444103</v>
      </c>
      <c r="J18" s="25">
        <f t="shared" si="0"/>
        <v>0.10028424377683552</v>
      </c>
      <c r="L18" s="22">
        <f t="shared" si="11"/>
        <v>31462.338523481008</v>
      </c>
      <c r="M18" s="5">
        <f>scrimecost*Meta!O15</f>
        <v>51491.824000000001</v>
      </c>
      <c r="N18" s="5">
        <f>L18-Grade8!L18</f>
        <v>263.40123834134283</v>
      </c>
      <c r="O18" s="5">
        <f>Grade8!M18-M18</f>
        <v>1069.3580000000002</v>
      </c>
      <c r="P18" s="22">
        <f t="shared" si="12"/>
        <v>38.836707305112405</v>
      </c>
      <c r="S18" s="22">
        <f t="shared" si="1"/>
        <v>1113.3119547148342</v>
      </c>
      <c r="T18" s="22">
        <f t="shared" si="2"/>
        <v>881.10411100055035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23887.153333473409</v>
      </c>
      <c r="D19" s="5">
        <f t="shared" si="5"/>
        <v>23099.873766793437</v>
      </c>
      <c r="E19" s="5">
        <f t="shared" si="6"/>
        <v>13599.873766793437</v>
      </c>
      <c r="F19" s="5">
        <f t="shared" si="7"/>
        <v>4742.1087848580573</v>
      </c>
      <c r="G19" s="5">
        <f t="shared" si="8"/>
        <v>18357.764981935379</v>
      </c>
      <c r="H19" s="22">
        <f t="shared" si="9"/>
        <v>10987.811884773289</v>
      </c>
      <c r="I19" s="5">
        <f t="shared" si="10"/>
        <v>28301.734737655206</v>
      </c>
      <c r="J19" s="25">
        <f t="shared" si="0"/>
        <v>0.10329272377681618</v>
      </c>
      <c r="L19" s="22">
        <f t="shared" si="11"/>
        <v>32248.896986568034</v>
      </c>
      <c r="M19" s="5">
        <f>scrimecost*Meta!O16</f>
        <v>51491.824000000001</v>
      </c>
      <c r="N19" s="5">
        <f>L19-Grade8!L19</f>
        <v>269.98626929987586</v>
      </c>
      <c r="O19" s="5">
        <f>Grade8!M19-M19</f>
        <v>1069.3580000000002</v>
      </c>
      <c r="P19" s="22">
        <f t="shared" si="12"/>
        <v>39.540305634162323</v>
      </c>
      <c r="S19" s="22">
        <f t="shared" si="1"/>
        <v>1117.6536492450921</v>
      </c>
      <c r="T19" s="22">
        <f t="shared" si="2"/>
        <v>868.76638280966188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24484.332166810244</v>
      </c>
      <c r="D20" s="5">
        <f t="shared" si="5"/>
        <v>23640.32061096327</v>
      </c>
      <c r="E20" s="5">
        <f t="shared" si="6"/>
        <v>14140.32061096327</v>
      </c>
      <c r="F20" s="5">
        <f t="shared" si="7"/>
        <v>4918.5646794795075</v>
      </c>
      <c r="G20" s="5">
        <f t="shared" si="8"/>
        <v>18721.755931483764</v>
      </c>
      <c r="H20" s="22">
        <f t="shared" si="9"/>
        <v>11262.507181892621</v>
      </c>
      <c r="I20" s="5">
        <f t="shared" si="10"/>
        <v>28914.324931096584</v>
      </c>
      <c r="J20" s="25">
        <f t="shared" si="0"/>
        <v>0.10622782621582165</v>
      </c>
      <c r="L20" s="22">
        <f t="shared" si="11"/>
        <v>33055.119411232234</v>
      </c>
      <c r="M20" s="5">
        <f>scrimecost*Meta!O17</f>
        <v>51491.824000000001</v>
      </c>
      <c r="N20" s="5">
        <f>L20-Grade8!L20</f>
        <v>276.73592603237194</v>
      </c>
      <c r="O20" s="5">
        <f>Grade8!M20-M20</f>
        <v>1069.3580000000002</v>
      </c>
      <c r="P20" s="22">
        <f t="shared" si="12"/>
        <v>40.261493921438479</v>
      </c>
      <c r="S20" s="22">
        <f t="shared" si="1"/>
        <v>1122.103886138606</v>
      </c>
      <c r="T20" s="22">
        <f t="shared" si="2"/>
        <v>856.67135482990579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25096.440470980499</v>
      </c>
      <c r="D21" s="5">
        <f t="shared" si="5"/>
        <v>24194.278626237352</v>
      </c>
      <c r="E21" s="5">
        <f t="shared" si="6"/>
        <v>14694.278626237352</v>
      </c>
      <c r="F21" s="5">
        <f t="shared" si="7"/>
        <v>5099.4319714664953</v>
      </c>
      <c r="G21" s="5">
        <f t="shared" si="8"/>
        <v>19094.846654770856</v>
      </c>
      <c r="H21" s="22">
        <f t="shared" si="9"/>
        <v>11544.069861439937</v>
      </c>
      <c r="I21" s="5">
        <f t="shared" si="10"/>
        <v>29542.229879373997</v>
      </c>
      <c r="J21" s="25">
        <f t="shared" si="0"/>
        <v>0.10909134079046116</v>
      </c>
      <c r="L21" s="22">
        <f t="shared" si="11"/>
        <v>33881.497396513041</v>
      </c>
      <c r="M21" s="5">
        <f>scrimecost*Meta!O18</f>
        <v>42424.4</v>
      </c>
      <c r="N21" s="5">
        <f>L21-Grade8!L21</f>
        <v>283.65432418318233</v>
      </c>
      <c r="O21" s="5">
        <f>Grade8!M21-M21</f>
        <v>881.05000000000291</v>
      </c>
      <c r="P21" s="22">
        <f t="shared" si="12"/>
        <v>41.000711915896545</v>
      </c>
      <c r="S21" s="22">
        <f t="shared" si="1"/>
        <v>962.83741895446155</v>
      </c>
      <c r="T21" s="22">
        <f t="shared" si="2"/>
        <v>721.97066342873347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25723.85148275501</v>
      </c>
      <c r="D22" s="5">
        <f t="shared" si="5"/>
        <v>24762.085591893283</v>
      </c>
      <c r="E22" s="5">
        <f t="shared" si="6"/>
        <v>15262.085591893283</v>
      </c>
      <c r="F22" s="5">
        <f t="shared" si="7"/>
        <v>5284.8209457531566</v>
      </c>
      <c r="G22" s="5">
        <f t="shared" si="8"/>
        <v>19477.264646140127</v>
      </c>
      <c r="H22" s="22">
        <f t="shared" si="9"/>
        <v>11832.671607975935</v>
      </c>
      <c r="I22" s="5">
        <f t="shared" si="10"/>
        <v>30185.83245135835</v>
      </c>
      <c r="J22" s="25">
        <f t="shared" si="0"/>
        <v>0.11188501354620703</v>
      </c>
      <c r="L22" s="22">
        <f t="shared" si="11"/>
        <v>34728.534831425859</v>
      </c>
      <c r="M22" s="5">
        <f>scrimecost*Meta!O19</f>
        <v>42424.4</v>
      </c>
      <c r="N22" s="5">
        <f>L22-Grade8!L22</f>
        <v>290.74568228776479</v>
      </c>
      <c r="O22" s="5">
        <f>Grade8!M22-M22</f>
        <v>881.05000000000291</v>
      </c>
      <c r="P22" s="22">
        <f t="shared" si="12"/>
        <v>41.758410360216054</v>
      </c>
      <c r="S22" s="22">
        <f t="shared" si="1"/>
        <v>967.5129490907118</v>
      </c>
      <c r="T22" s="22">
        <f t="shared" si="2"/>
        <v>712.5392445510447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26366.947769823881</v>
      </c>
      <c r="D23" s="5">
        <f t="shared" si="5"/>
        <v>25344.087731690612</v>
      </c>
      <c r="E23" s="5">
        <f t="shared" si="6"/>
        <v>15844.087731690612</v>
      </c>
      <c r="F23" s="5">
        <f t="shared" si="7"/>
        <v>5474.8446443969842</v>
      </c>
      <c r="G23" s="5">
        <f t="shared" si="8"/>
        <v>19869.243087293627</v>
      </c>
      <c r="H23" s="22">
        <f t="shared" si="9"/>
        <v>12128.48839817533</v>
      </c>
      <c r="I23" s="5">
        <f t="shared" si="10"/>
        <v>30845.525087642302</v>
      </c>
      <c r="J23" s="25">
        <f t="shared" si="0"/>
        <v>0.11461054794205665</v>
      </c>
      <c r="L23" s="22">
        <f t="shared" si="11"/>
        <v>35596.748202211507</v>
      </c>
      <c r="M23" s="5">
        <f>scrimecost*Meta!O20</f>
        <v>42424.4</v>
      </c>
      <c r="N23" s="5">
        <f>L23-Grade8!L23</f>
        <v>298.01432434494927</v>
      </c>
      <c r="O23" s="5">
        <f>Grade8!M23-M23</f>
        <v>881.05000000000291</v>
      </c>
      <c r="P23" s="22">
        <f t="shared" si="12"/>
        <v>42.53505126564356</v>
      </c>
      <c r="S23" s="22">
        <f t="shared" si="1"/>
        <v>972.30536748036116</v>
      </c>
      <c r="T23" s="22">
        <f t="shared" si="2"/>
        <v>703.29915862912708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27026.121464069478</v>
      </c>
      <c r="D24" s="5">
        <f t="shared" si="5"/>
        <v>25940.639924982879</v>
      </c>
      <c r="E24" s="5">
        <f t="shared" si="6"/>
        <v>16440.639924982879</v>
      </c>
      <c r="F24" s="5">
        <f t="shared" si="7"/>
        <v>5669.61893550691</v>
      </c>
      <c r="G24" s="5">
        <f t="shared" si="8"/>
        <v>20271.020989475968</v>
      </c>
      <c r="H24" s="22">
        <f t="shared" si="9"/>
        <v>12431.700608129715</v>
      </c>
      <c r="I24" s="5">
        <f t="shared" si="10"/>
        <v>31521.71003983336</v>
      </c>
      <c r="J24" s="25">
        <f t="shared" si="0"/>
        <v>0.11726960588922707</v>
      </c>
      <c r="L24" s="22">
        <f t="shared" si="11"/>
        <v>36486.666907266794</v>
      </c>
      <c r="M24" s="5">
        <f>scrimecost*Meta!O21</f>
        <v>42424.4</v>
      </c>
      <c r="N24" s="5">
        <f>L24-Grade8!L24</f>
        <v>305.46468245357391</v>
      </c>
      <c r="O24" s="5">
        <f>Grade8!M24-M24</f>
        <v>881.05000000000291</v>
      </c>
      <c r="P24" s="22">
        <f t="shared" si="12"/>
        <v>43.331108193706761</v>
      </c>
      <c r="S24" s="22">
        <f t="shared" si="1"/>
        <v>977.21759632975807</v>
      </c>
      <c r="T24" s="22">
        <f t="shared" si="2"/>
        <v>694.24714921341808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27701.774500671221</v>
      </c>
      <c r="D25" s="5">
        <f t="shared" si="5"/>
        <v>26552.105923107454</v>
      </c>
      <c r="E25" s="5">
        <f t="shared" si="6"/>
        <v>17052.105923107454</v>
      </c>
      <c r="F25" s="5">
        <f t="shared" si="7"/>
        <v>5869.2625838945842</v>
      </c>
      <c r="G25" s="5">
        <f t="shared" si="8"/>
        <v>20682.843339212872</v>
      </c>
      <c r="H25" s="22">
        <f t="shared" si="9"/>
        <v>12742.493123332957</v>
      </c>
      <c r="I25" s="5">
        <f t="shared" si="10"/>
        <v>32214.799615829201</v>
      </c>
      <c r="J25" s="25">
        <f t="shared" si="0"/>
        <v>0.11986380876451526</v>
      </c>
      <c r="L25" s="22">
        <f t="shared" si="11"/>
        <v>37398.833579948463</v>
      </c>
      <c r="M25" s="5">
        <f>scrimecost*Meta!O22</f>
        <v>42424.4</v>
      </c>
      <c r="N25" s="5">
        <f>L25-Grade8!L25</f>
        <v>313.10129951492127</v>
      </c>
      <c r="O25" s="5">
        <f>Grade8!M25-M25</f>
        <v>881.05000000000291</v>
      </c>
      <c r="P25" s="22">
        <f t="shared" si="12"/>
        <v>44.147066544971544</v>
      </c>
      <c r="S25" s="22">
        <f t="shared" si="1"/>
        <v>982.25263090039368</v>
      </c>
      <c r="T25" s="22">
        <f t="shared" si="2"/>
        <v>685.38001897163156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28394.318863187993</v>
      </c>
      <c r="D26" s="5">
        <f t="shared" si="5"/>
        <v>27178.858571185134</v>
      </c>
      <c r="E26" s="5">
        <f t="shared" si="6"/>
        <v>17678.858571185134</v>
      </c>
      <c r="F26" s="5">
        <f t="shared" si="7"/>
        <v>6073.8973234919467</v>
      </c>
      <c r="G26" s="5">
        <f t="shared" si="8"/>
        <v>21104.961247693187</v>
      </c>
      <c r="H26" s="22">
        <f t="shared" si="9"/>
        <v>13061.05545141628</v>
      </c>
      <c r="I26" s="5">
        <f t="shared" si="10"/>
        <v>32925.216431224922</v>
      </c>
      <c r="J26" s="25">
        <f t="shared" si="0"/>
        <v>0.12239473839894274</v>
      </c>
      <c r="L26" s="22">
        <f t="shared" si="11"/>
        <v>38333.804419447166</v>
      </c>
      <c r="M26" s="5">
        <f>scrimecost*Meta!O23</f>
        <v>32065.248</v>
      </c>
      <c r="N26" s="5">
        <f>L26-Grade8!L26</f>
        <v>320.92883200279175</v>
      </c>
      <c r="O26" s="5">
        <f>Grade8!M26-M26</f>
        <v>665.91600000000108</v>
      </c>
      <c r="P26" s="22">
        <f t="shared" si="12"/>
        <v>44.983423855017925</v>
      </c>
      <c r="S26" s="22">
        <f t="shared" si="1"/>
        <v>800.24696133528766</v>
      </c>
      <c r="T26" s="22">
        <f t="shared" si="2"/>
        <v>548.42555591248606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29104.176834767692</v>
      </c>
      <c r="D27" s="5">
        <f t="shared" si="5"/>
        <v>27821.280035464762</v>
      </c>
      <c r="E27" s="5">
        <f t="shared" si="6"/>
        <v>18321.280035464762</v>
      </c>
      <c r="F27" s="5">
        <f t="shared" si="7"/>
        <v>6283.6479315792449</v>
      </c>
      <c r="G27" s="5">
        <f t="shared" si="8"/>
        <v>21537.632103885517</v>
      </c>
      <c r="H27" s="22">
        <f t="shared" si="9"/>
        <v>13387.581837701686</v>
      </c>
      <c r="I27" s="5">
        <f t="shared" si="10"/>
        <v>33653.393667005541</v>
      </c>
      <c r="J27" s="25">
        <f t="shared" si="0"/>
        <v>0.12486393804228661</v>
      </c>
      <c r="L27" s="22">
        <f t="shared" si="11"/>
        <v>39292.149529933347</v>
      </c>
      <c r="M27" s="5">
        <f>scrimecost*Meta!O24</f>
        <v>32065.248</v>
      </c>
      <c r="N27" s="5">
        <f>L27-Grade8!L27</f>
        <v>328.95205280285882</v>
      </c>
      <c r="O27" s="5">
        <f>Grade8!M27-M27</f>
        <v>665.91600000000108</v>
      </c>
      <c r="P27" s="22">
        <f t="shared" si="12"/>
        <v>45.840690097815468</v>
      </c>
      <c r="S27" s="22">
        <f t="shared" si="1"/>
        <v>805.53689453105551</v>
      </c>
      <c r="T27" s="22">
        <f t="shared" si="2"/>
        <v>542.20622423373891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29831.781255636884</v>
      </c>
      <c r="D28" s="5">
        <f t="shared" si="5"/>
        <v>28479.762036351382</v>
      </c>
      <c r="E28" s="5">
        <f t="shared" si="6"/>
        <v>18979.762036351382</v>
      </c>
      <c r="F28" s="5">
        <f t="shared" si="7"/>
        <v>6498.6423048687266</v>
      </c>
      <c r="G28" s="5">
        <f t="shared" si="8"/>
        <v>21981.119731482657</v>
      </c>
      <c r="H28" s="22">
        <f t="shared" si="9"/>
        <v>13722.271383644227</v>
      </c>
      <c r="I28" s="5">
        <f t="shared" si="10"/>
        <v>34399.775333680685</v>
      </c>
      <c r="J28" s="25">
        <f t="shared" si="0"/>
        <v>0.12727291330408552</v>
      </c>
      <c r="L28" s="22">
        <f t="shared" si="11"/>
        <v>40274.453268181678</v>
      </c>
      <c r="M28" s="5">
        <f>scrimecost*Meta!O25</f>
        <v>32065.248</v>
      </c>
      <c r="N28" s="5">
        <f>L28-Grade8!L28</f>
        <v>337.17585412292829</v>
      </c>
      <c r="O28" s="5">
        <f>Grade8!M28-M28</f>
        <v>665.91600000000108</v>
      </c>
      <c r="P28" s="22">
        <f t="shared" si="12"/>
        <v>46.719387996682968</v>
      </c>
      <c r="S28" s="22">
        <f t="shared" si="1"/>
        <v>810.95907605671789</v>
      </c>
      <c r="T28" s="22">
        <f t="shared" si="2"/>
        <v>536.12173321759781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30577.575787027807</v>
      </c>
      <c r="D29" s="5">
        <f t="shared" si="5"/>
        <v>29154.706087260165</v>
      </c>
      <c r="E29" s="5">
        <f t="shared" si="6"/>
        <v>19654.706087260165</v>
      </c>
      <c r="F29" s="5">
        <f t="shared" si="7"/>
        <v>6719.0115374904435</v>
      </c>
      <c r="G29" s="5">
        <f t="shared" si="8"/>
        <v>22435.694549769723</v>
      </c>
      <c r="H29" s="22">
        <f t="shared" si="9"/>
        <v>14065.328168235334</v>
      </c>
      <c r="I29" s="5">
        <f t="shared" si="10"/>
        <v>35164.816542022701</v>
      </c>
      <c r="J29" s="25">
        <f t="shared" si="0"/>
        <v>0.12962313307169421</v>
      </c>
      <c r="L29" s="22">
        <f t="shared" si="11"/>
        <v>41281.314599886224</v>
      </c>
      <c r="M29" s="5">
        <f>scrimecost*Meta!O26</f>
        <v>32065.248</v>
      </c>
      <c r="N29" s="5">
        <f>L29-Grade8!L29</f>
        <v>345.60525047600822</v>
      </c>
      <c r="O29" s="5">
        <f>Grade8!M29-M29</f>
        <v>665.91600000000108</v>
      </c>
      <c r="P29" s="22">
        <f t="shared" si="12"/>
        <v>47.620053343022136</v>
      </c>
      <c r="S29" s="22">
        <f t="shared" si="1"/>
        <v>816.51681212052699</v>
      </c>
      <c r="T29" s="22">
        <f t="shared" si="2"/>
        <v>530.16983913070919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31342.0151817035</v>
      </c>
      <c r="D30" s="5">
        <f t="shared" si="5"/>
        <v>29846.523739441669</v>
      </c>
      <c r="E30" s="5">
        <f t="shared" si="6"/>
        <v>20346.523739441669</v>
      </c>
      <c r="F30" s="5">
        <f t="shared" si="7"/>
        <v>6944.8900009277049</v>
      </c>
      <c r="G30" s="5">
        <f t="shared" si="8"/>
        <v>22901.633738513963</v>
      </c>
      <c r="H30" s="22">
        <f t="shared" si="9"/>
        <v>14416.961372441216</v>
      </c>
      <c r="I30" s="5">
        <f t="shared" si="10"/>
        <v>35948.983780573268</v>
      </c>
      <c r="J30" s="25">
        <f t="shared" si="0"/>
        <v>0.13191603040594663</v>
      </c>
      <c r="L30" s="22">
        <f t="shared" si="11"/>
        <v>42313.347464883373</v>
      </c>
      <c r="M30" s="5">
        <f>scrimecost*Meta!O27</f>
        <v>32065.248</v>
      </c>
      <c r="N30" s="5">
        <f>L30-Grade8!L30</f>
        <v>354.24538173790643</v>
      </c>
      <c r="O30" s="5">
        <f>Grade8!M30-M30</f>
        <v>665.91600000000108</v>
      </c>
      <c r="P30" s="22">
        <f t="shared" si="12"/>
        <v>48.543235323019807</v>
      </c>
      <c r="S30" s="22">
        <f t="shared" si="1"/>
        <v>822.21349158592625</v>
      </c>
      <c r="T30" s="22">
        <f t="shared" si="2"/>
        <v>524.34833933301206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32125.565561246083</v>
      </c>
      <c r="D31" s="5">
        <f t="shared" si="5"/>
        <v>30555.636832927707</v>
      </c>
      <c r="E31" s="5">
        <f t="shared" si="6"/>
        <v>21055.636832927707</v>
      </c>
      <c r="F31" s="5">
        <f t="shared" si="7"/>
        <v>7176.415425950896</v>
      </c>
      <c r="G31" s="5">
        <f t="shared" si="8"/>
        <v>23379.221406976809</v>
      </c>
      <c r="H31" s="22">
        <f t="shared" si="9"/>
        <v>14777.385406752242</v>
      </c>
      <c r="I31" s="5">
        <f t="shared" si="10"/>
        <v>36752.755200087588</v>
      </c>
      <c r="J31" s="25">
        <f t="shared" si="0"/>
        <v>0.13415300341497333</v>
      </c>
      <c r="L31" s="22">
        <f t="shared" si="11"/>
        <v>43371.181151505451</v>
      </c>
      <c r="M31" s="5">
        <f>scrimecost*Meta!O28</f>
        <v>28645.968000000001</v>
      </c>
      <c r="N31" s="5">
        <f>L31-Grade8!L31</f>
        <v>363.10151628134918</v>
      </c>
      <c r="O31" s="5">
        <f>Grade8!M31-M31</f>
        <v>594.90599999999904</v>
      </c>
      <c r="P31" s="22">
        <f t="shared" si="12"/>
        <v>49.489496852517391</v>
      </c>
      <c r="S31" s="22">
        <f t="shared" si="1"/>
        <v>766.27388803795702</v>
      </c>
      <c r="T31" s="22">
        <f t="shared" si="2"/>
        <v>479.95965953155246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32928.704700277231</v>
      </c>
      <c r="D32" s="5">
        <f t="shared" si="5"/>
        <v>31282.477753750896</v>
      </c>
      <c r="E32" s="5">
        <f t="shared" si="6"/>
        <v>21782.477753750896</v>
      </c>
      <c r="F32" s="5">
        <f t="shared" si="7"/>
        <v>7413.7289865996663</v>
      </c>
      <c r="G32" s="5">
        <f t="shared" si="8"/>
        <v>23868.748767151228</v>
      </c>
      <c r="H32" s="22">
        <f t="shared" si="9"/>
        <v>15146.82004192105</v>
      </c>
      <c r="I32" s="5">
        <f t="shared" si="10"/>
        <v>37576.620905089774</v>
      </c>
      <c r="J32" s="25">
        <f t="shared" si="0"/>
        <v>0.13633541610670666</v>
      </c>
      <c r="L32" s="22">
        <f t="shared" si="11"/>
        <v>44455.460680293087</v>
      </c>
      <c r="M32" s="5">
        <f>scrimecost*Meta!O29</f>
        <v>28645.968000000001</v>
      </c>
      <c r="N32" s="5">
        <f>L32-Grade8!L32</f>
        <v>372.179054188382</v>
      </c>
      <c r="O32" s="5">
        <f>Grade8!M32-M32</f>
        <v>594.90599999999904</v>
      </c>
      <c r="P32" s="22">
        <f t="shared" si="12"/>
        <v>50.459414920252421</v>
      </c>
      <c r="S32" s="22">
        <f t="shared" si="1"/>
        <v>772.25896190129265</v>
      </c>
      <c r="T32" s="22">
        <f t="shared" si="2"/>
        <v>475.08254997315055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33751.922317784163</v>
      </c>
      <c r="D33" s="5">
        <f t="shared" si="5"/>
        <v>32027.489697594669</v>
      </c>
      <c r="E33" s="5">
        <f t="shared" si="6"/>
        <v>22527.489697594669</v>
      </c>
      <c r="F33" s="5">
        <f t="shared" si="7"/>
        <v>7656.9753862646594</v>
      </c>
      <c r="G33" s="5">
        <f t="shared" si="8"/>
        <v>24370.514311330007</v>
      </c>
      <c r="H33" s="22">
        <f t="shared" si="9"/>
        <v>15525.490542969073</v>
      </c>
      <c r="I33" s="5">
        <f t="shared" si="10"/>
        <v>38421.083252717021</v>
      </c>
      <c r="J33" s="25">
        <f t="shared" si="0"/>
        <v>0.13846459922059295</v>
      </c>
      <c r="L33" s="22">
        <f t="shared" si="11"/>
        <v>45566.847197300413</v>
      </c>
      <c r="M33" s="5">
        <f>scrimecost*Meta!O30</f>
        <v>28645.968000000001</v>
      </c>
      <c r="N33" s="5">
        <f>L33-Grade8!L33</f>
        <v>381.483530543097</v>
      </c>
      <c r="O33" s="5">
        <f>Grade8!M33-M33</f>
        <v>594.90599999999904</v>
      </c>
      <c r="P33" s="22">
        <f t="shared" si="12"/>
        <v>51.453580939680847</v>
      </c>
      <c r="S33" s="22">
        <f t="shared" si="1"/>
        <v>778.3936626112154</v>
      </c>
      <c r="T33" s="22">
        <f t="shared" si="2"/>
        <v>470.31716062741918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34595.720375728757</v>
      </c>
      <c r="D34" s="5">
        <f t="shared" si="5"/>
        <v>32791.126940034526</v>
      </c>
      <c r="E34" s="5">
        <f t="shared" si="6"/>
        <v>23291.126940034526</v>
      </c>
      <c r="F34" s="5">
        <f t="shared" si="7"/>
        <v>7906.302945921273</v>
      </c>
      <c r="G34" s="5">
        <f t="shared" si="8"/>
        <v>24884.823994113252</v>
      </c>
      <c r="H34" s="22">
        <f t="shared" si="9"/>
        <v>15913.6278065433</v>
      </c>
      <c r="I34" s="5">
        <f t="shared" si="10"/>
        <v>39286.657159034941</v>
      </c>
      <c r="J34" s="25">
        <f t="shared" si="0"/>
        <v>0.14054185103901851</v>
      </c>
      <c r="L34" s="22">
        <f t="shared" si="11"/>
        <v>46706.018377232911</v>
      </c>
      <c r="M34" s="5">
        <f>scrimecost*Meta!O31</f>
        <v>28645.968000000001</v>
      </c>
      <c r="N34" s="5">
        <f>L34-Grade8!L34</f>
        <v>391.0206188066586</v>
      </c>
      <c r="O34" s="5">
        <f>Grade8!M34-M34</f>
        <v>594.90599999999904</v>
      </c>
      <c r="P34" s="22">
        <f t="shared" si="12"/>
        <v>52.472601109594962</v>
      </c>
      <c r="S34" s="22">
        <f t="shared" si="1"/>
        <v>784.68173083887393</v>
      </c>
      <c r="T34" s="22">
        <f t="shared" si="2"/>
        <v>465.66166554317641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35460.613385121986</v>
      </c>
      <c r="D35" s="5">
        <f t="shared" si="5"/>
        <v>33573.855113535399</v>
      </c>
      <c r="E35" s="5">
        <f t="shared" si="6"/>
        <v>24073.855113535399</v>
      </c>
      <c r="F35" s="5">
        <f t="shared" si="7"/>
        <v>8161.8636945693079</v>
      </c>
      <c r="G35" s="5">
        <f t="shared" si="8"/>
        <v>25411.991418966092</v>
      </c>
      <c r="H35" s="22">
        <f t="shared" si="9"/>
        <v>16311.468501706884</v>
      </c>
      <c r="I35" s="5">
        <f t="shared" si="10"/>
        <v>40173.870413010824</v>
      </c>
      <c r="J35" s="25">
        <f t="shared" si="0"/>
        <v>0.14256843817894593</v>
      </c>
      <c r="L35" s="22">
        <f t="shared" si="11"/>
        <v>47873.668836663746</v>
      </c>
      <c r="M35" s="5">
        <f>scrimecost*Meta!O32</f>
        <v>28645.968000000001</v>
      </c>
      <c r="N35" s="5">
        <f>L35-Grade8!L35</f>
        <v>400.79613427684671</v>
      </c>
      <c r="O35" s="5">
        <f>Grade8!M35-M35</f>
        <v>594.90599999999904</v>
      </c>
      <c r="P35" s="22">
        <f t="shared" si="12"/>
        <v>53.517096783756955</v>
      </c>
      <c r="S35" s="22">
        <f t="shared" si="1"/>
        <v>791.12700077224542</v>
      </c>
      <c r="T35" s="22">
        <f t="shared" si="2"/>
        <v>461.1142724491587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36347.128719750028</v>
      </c>
      <c r="D36" s="5">
        <f t="shared" si="5"/>
        <v>34376.151491373777</v>
      </c>
      <c r="E36" s="5">
        <f t="shared" si="6"/>
        <v>24876.151491373777</v>
      </c>
      <c r="F36" s="5">
        <f t="shared" si="7"/>
        <v>8423.8134619335378</v>
      </c>
      <c r="G36" s="5">
        <f t="shared" si="8"/>
        <v>25952.338029440238</v>
      </c>
      <c r="H36" s="22">
        <f t="shared" si="9"/>
        <v>16719.255214249555</v>
      </c>
      <c r="I36" s="5">
        <f t="shared" si="10"/>
        <v>41083.263998336086</v>
      </c>
      <c r="J36" s="25">
        <f t="shared" si="0"/>
        <v>0.14454559636424091</v>
      </c>
      <c r="L36" s="22">
        <f t="shared" si="11"/>
        <v>49070.510557580332</v>
      </c>
      <c r="M36" s="5">
        <f>scrimecost*Meta!O33</f>
        <v>24289.552</v>
      </c>
      <c r="N36" s="5">
        <f>L36-Grade8!L36</f>
        <v>410.8160376337546</v>
      </c>
      <c r="O36" s="5">
        <f>Grade8!M36-M36</f>
        <v>504.43400000000111</v>
      </c>
      <c r="P36" s="22">
        <f t="shared" si="12"/>
        <v>54.587704849772962</v>
      </c>
      <c r="S36" s="22">
        <f t="shared" si="1"/>
        <v>719.02276245393296</v>
      </c>
      <c r="T36" s="22">
        <f t="shared" si="2"/>
        <v>411.61425700210521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37255.806937743786</v>
      </c>
      <c r="D37" s="5">
        <f t="shared" ref="D37:D56" si="15">IF(A37&lt;startage,1,0)*(C37*(1-initialunempprob))+IF(A37=startage,1,0)*(C37*(1-unempprob))+IF(A37&gt;startage,1,0)*(C37*(1-unempprob)+unempprob*300*52)</f>
        <v>35198.505278658129</v>
      </c>
      <c r="E37" s="5">
        <f t="shared" si="6"/>
        <v>25698.505278658129</v>
      </c>
      <c r="F37" s="5">
        <f t="shared" si="7"/>
        <v>8692.3119734818792</v>
      </c>
      <c r="G37" s="5">
        <f t="shared" si="8"/>
        <v>26506.19330517625</v>
      </c>
      <c r="H37" s="22">
        <f t="shared" ref="H37:H56" si="16">benefits*B37/expnorm</f>
        <v>17137.236594605798</v>
      </c>
      <c r="I37" s="5">
        <f t="shared" ref="I37:I56" si="17">G37+IF(A37&lt;startage,1,0)*(H37*(1-initialunempprob))+IF(A37&gt;=startage,1,0)*(H37*(1-unempprob))</f>
        <v>42015.392423294499</v>
      </c>
      <c r="J37" s="25">
        <f t="shared" ref="J37:J56" si="18">(F37-(IF(A37&gt;startage,1,0)*(unempprob*300*52)))/(IF(A37&lt;startage,1,0)*((C37+H37)*(1-initialunempprob))+IF(A37&gt;=startage,1,0)*((C37+H37)*(1-unempprob)))</f>
        <v>0.14647453117916293</v>
      </c>
      <c r="L37" s="22">
        <f t="shared" ref="L37:L56" si="19">(sincome+sbenefits)*(1-sunemp)*B37/expnorm</f>
        <v>50297.273321519853</v>
      </c>
      <c r="M37" s="5">
        <f>scrimecost*Meta!O34</f>
        <v>24289.552</v>
      </c>
      <c r="N37" s="5">
        <f>L37-Grade8!L37</f>
        <v>421.0864385746172</v>
      </c>
      <c r="O37" s="5">
        <f>Grade8!M37-M37</f>
        <v>504.43400000000111</v>
      </c>
      <c r="P37" s="22">
        <f t="shared" si="12"/>
        <v>55.685078117439403</v>
      </c>
      <c r="S37" s="22">
        <f t="shared" ref="S37:S68" si="20">IF(A37&lt;startage,1,0)*(N37-Q37-R37)+IF(A37&gt;=startage,1,0)*completionprob*(N37*spart+O37+P37)</f>
        <v>725.79432417767919</v>
      </c>
      <c r="T37" s="22">
        <f t="shared" ref="T37:T68" si="21">S37/sreturn^(A37-startage+1)</f>
        <v>408.08135184271674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38187.202111187376</v>
      </c>
      <c r="D38" s="5">
        <f t="shared" si="15"/>
        <v>36041.417910624579</v>
      </c>
      <c r="E38" s="5">
        <f t="shared" si="6"/>
        <v>26541.417910624579</v>
      </c>
      <c r="F38" s="5">
        <f t="shared" si="7"/>
        <v>8967.5229478189249</v>
      </c>
      <c r="G38" s="5">
        <f t="shared" si="8"/>
        <v>27073.894962805654</v>
      </c>
      <c r="H38" s="22">
        <f t="shared" si="16"/>
        <v>17565.667509470935</v>
      </c>
      <c r="I38" s="5">
        <f t="shared" si="17"/>
        <v>42970.824058876853</v>
      </c>
      <c r="J38" s="25">
        <f t="shared" si="18"/>
        <v>0.14835641880347708</v>
      </c>
      <c r="L38" s="22">
        <f t="shared" si="19"/>
        <v>51554.705154557836</v>
      </c>
      <c r="M38" s="5">
        <f>scrimecost*Meta!O35</f>
        <v>24289.552</v>
      </c>
      <c r="N38" s="5">
        <f>L38-Grade8!L38</f>
        <v>431.61359953897045</v>
      </c>
      <c r="O38" s="5">
        <f>Grade8!M38-M38</f>
        <v>504.43400000000111</v>
      </c>
      <c r="P38" s="22">
        <f t="shared" ref="P38:P56" si="22">(spart-initialspart)*(L38*J38+nptrans)</f>
        <v>56.809885716797496</v>
      </c>
      <c r="S38" s="22">
        <f t="shared" si="20"/>
        <v>732.73517494450152</v>
      </c>
      <c r="T38" s="22">
        <f t="shared" si="21"/>
        <v>404.63703886245673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39141.882163967057</v>
      </c>
      <c r="D39" s="5">
        <f t="shared" si="15"/>
        <v>36905.403358390191</v>
      </c>
      <c r="E39" s="5">
        <f t="shared" si="6"/>
        <v>27405.403358390191</v>
      </c>
      <c r="F39" s="5">
        <f t="shared" si="7"/>
        <v>9249.6141965143979</v>
      </c>
      <c r="G39" s="5">
        <f t="shared" si="8"/>
        <v>27655.789161875793</v>
      </c>
      <c r="H39" s="22">
        <f t="shared" si="16"/>
        <v>18004.809197207709</v>
      </c>
      <c r="I39" s="5">
        <f t="shared" si="17"/>
        <v>43950.141485348766</v>
      </c>
      <c r="J39" s="25">
        <f t="shared" si="18"/>
        <v>0.15019240672963721</v>
      </c>
      <c r="L39" s="22">
        <f t="shared" si="19"/>
        <v>52843.572783421776</v>
      </c>
      <c r="M39" s="5">
        <f>scrimecost*Meta!O36</f>
        <v>24289.552</v>
      </c>
      <c r="N39" s="5">
        <f>L39-Grade8!L39</f>
        <v>442.40393952743761</v>
      </c>
      <c r="O39" s="5">
        <f>Grade8!M39-M39</f>
        <v>504.43400000000111</v>
      </c>
      <c r="P39" s="22">
        <f t="shared" si="22"/>
        <v>57.96281350613954</v>
      </c>
      <c r="S39" s="22">
        <f t="shared" si="20"/>
        <v>739.84954698049717</v>
      </c>
      <c r="T39" s="22">
        <f t="shared" si="21"/>
        <v>401.27991021421013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40120.429218066231</v>
      </c>
      <c r="D40" s="5">
        <f t="shared" si="15"/>
        <v>37790.988442349939</v>
      </c>
      <c r="E40" s="5">
        <f t="shared" si="6"/>
        <v>28290.988442349939</v>
      </c>
      <c r="F40" s="5">
        <f t="shared" si="7"/>
        <v>9538.757726427255</v>
      </c>
      <c r="G40" s="5">
        <f t="shared" si="8"/>
        <v>28252.230715922684</v>
      </c>
      <c r="H40" s="22">
        <f t="shared" si="16"/>
        <v>18454.9294271379</v>
      </c>
      <c r="I40" s="5">
        <f t="shared" si="17"/>
        <v>44953.941847482485</v>
      </c>
      <c r="J40" s="25">
        <f t="shared" si="18"/>
        <v>0.1519836144624763</v>
      </c>
      <c r="L40" s="22">
        <f t="shared" si="19"/>
        <v>54164.662103007322</v>
      </c>
      <c r="M40" s="5">
        <f>scrimecost*Meta!O37</f>
        <v>24289.552</v>
      </c>
      <c r="N40" s="5">
        <f>L40-Grade8!L40</f>
        <v>453.46403801563429</v>
      </c>
      <c r="O40" s="5">
        <f>Grade8!M40-M40</f>
        <v>504.43400000000111</v>
      </c>
      <c r="P40" s="22">
        <f t="shared" si="22"/>
        <v>59.14456449021511</v>
      </c>
      <c r="S40" s="22">
        <f t="shared" si="20"/>
        <v>747.14177831740301</v>
      </c>
      <c r="T40" s="22">
        <f t="shared" si="21"/>
        <v>398.00858431284541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41123.43994851788</v>
      </c>
      <c r="D41" s="5">
        <f t="shared" si="15"/>
        <v>38698.71315340868</v>
      </c>
      <c r="E41" s="5">
        <f t="shared" si="6"/>
        <v>29198.71315340868</v>
      </c>
      <c r="F41" s="5">
        <f t="shared" si="7"/>
        <v>9835.1298445879347</v>
      </c>
      <c r="G41" s="5">
        <f t="shared" si="8"/>
        <v>28863.583308820744</v>
      </c>
      <c r="H41" s="22">
        <f t="shared" si="16"/>
        <v>18916.30266281635</v>
      </c>
      <c r="I41" s="5">
        <f t="shared" si="17"/>
        <v>45982.837218669541</v>
      </c>
      <c r="J41" s="25">
        <f t="shared" si="18"/>
        <v>0.15373113420183157</v>
      </c>
      <c r="L41" s="22">
        <f t="shared" si="19"/>
        <v>55518.778655582501</v>
      </c>
      <c r="M41" s="5">
        <f>scrimecost*Meta!O38</f>
        <v>17577.631999999998</v>
      </c>
      <c r="N41" s="5">
        <f>L41-Grade8!L41</f>
        <v>464.80063896601496</v>
      </c>
      <c r="O41" s="5">
        <f>Grade8!M41-M41</f>
        <v>365.04400000000169</v>
      </c>
      <c r="P41" s="22">
        <f t="shared" si="22"/>
        <v>60.355859248892592</v>
      </c>
      <c r="S41" s="22">
        <f t="shared" si="20"/>
        <v>633.34701543771985</v>
      </c>
      <c r="T41" s="22">
        <f t="shared" si="21"/>
        <v>331.37257121722479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42151.525947230832</v>
      </c>
      <c r="D42" s="5">
        <f t="shared" si="15"/>
        <v>39629.130982243907</v>
      </c>
      <c r="E42" s="5">
        <f t="shared" si="6"/>
        <v>30129.130982243907</v>
      </c>
      <c r="F42" s="5">
        <f t="shared" si="7"/>
        <v>10138.911265702636</v>
      </c>
      <c r="G42" s="5">
        <f t="shared" si="8"/>
        <v>29490.219716541273</v>
      </c>
      <c r="H42" s="22">
        <f t="shared" si="16"/>
        <v>19389.210229386757</v>
      </c>
      <c r="I42" s="5">
        <f t="shared" si="17"/>
        <v>47037.454974136286</v>
      </c>
      <c r="J42" s="25">
        <f t="shared" si="18"/>
        <v>0.15543603150851967</v>
      </c>
      <c r="L42" s="22">
        <f t="shared" si="19"/>
        <v>56906.748121972065</v>
      </c>
      <c r="M42" s="5">
        <f>scrimecost*Meta!O39</f>
        <v>17577.631999999998</v>
      </c>
      <c r="N42" s="5">
        <f>L42-Grade8!L42</f>
        <v>476.42065494017152</v>
      </c>
      <c r="O42" s="5">
        <f>Grade8!M42-M42</f>
        <v>365.04400000000169</v>
      </c>
      <c r="P42" s="22">
        <f t="shared" si="22"/>
        <v>61.597436376537026</v>
      </c>
      <c r="S42" s="22">
        <f t="shared" si="20"/>
        <v>641.00841598605359</v>
      </c>
      <c r="T42" s="22">
        <f t="shared" si="21"/>
        <v>329.40028662461367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43205.314095911599</v>
      </c>
      <c r="D43" s="5">
        <f t="shared" si="15"/>
        <v>40582.809256799999</v>
      </c>
      <c r="E43" s="5">
        <f t="shared" si="6"/>
        <v>31082.809256799999</v>
      </c>
      <c r="F43" s="5">
        <f t="shared" si="7"/>
        <v>10450.2872223452</v>
      </c>
      <c r="G43" s="5">
        <f t="shared" si="8"/>
        <v>30132.5220344548</v>
      </c>
      <c r="H43" s="22">
        <f t="shared" si="16"/>
        <v>19873.940485121424</v>
      </c>
      <c r="I43" s="5">
        <f t="shared" si="17"/>
        <v>48118.438173489689</v>
      </c>
      <c r="J43" s="25">
        <f t="shared" si="18"/>
        <v>0.15709934595406899</v>
      </c>
      <c r="L43" s="22">
        <f t="shared" si="19"/>
        <v>58329.416825021355</v>
      </c>
      <c r="M43" s="5">
        <f>scrimecost*Meta!O40</f>
        <v>17577.631999999998</v>
      </c>
      <c r="N43" s="5">
        <f>L43-Grade8!L43</f>
        <v>488.33117131368635</v>
      </c>
      <c r="O43" s="5">
        <f>Grade8!M43-M43</f>
        <v>365.04400000000169</v>
      </c>
      <c r="P43" s="22">
        <f t="shared" si="22"/>
        <v>62.870052932372545</v>
      </c>
      <c r="S43" s="22">
        <f t="shared" si="20"/>
        <v>648.86135154809824</v>
      </c>
      <c r="T43" s="22">
        <f t="shared" si="21"/>
        <v>327.48963557602707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44285.446948309378</v>
      </c>
      <c r="D44" s="5">
        <f t="shared" si="15"/>
        <v>41560.329488219992</v>
      </c>
      <c r="E44" s="5">
        <f t="shared" si="6"/>
        <v>32060.329488219992</v>
      </c>
      <c r="F44" s="5">
        <f t="shared" si="7"/>
        <v>10769.447577903828</v>
      </c>
      <c r="G44" s="5">
        <f t="shared" si="8"/>
        <v>30790.881910316166</v>
      </c>
      <c r="H44" s="22">
        <f t="shared" si="16"/>
        <v>20370.788997249456</v>
      </c>
      <c r="I44" s="5">
        <f t="shared" si="17"/>
        <v>49226.445952826922</v>
      </c>
      <c r="J44" s="25">
        <f t="shared" si="18"/>
        <v>0.15872209175460492</v>
      </c>
      <c r="L44" s="22">
        <f t="shared" si="19"/>
        <v>59787.652245646881</v>
      </c>
      <c r="M44" s="5">
        <f>scrimecost*Meta!O41</f>
        <v>17577.631999999998</v>
      </c>
      <c r="N44" s="5">
        <f>L44-Grade8!L44</f>
        <v>500.53945059650869</v>
      </c>
      <c r="O44" s="5">
        <f>Grade8!M44-M44</f>
        <v>365.04400000000169</v>
      </c>
      <c r="P44" s="22">
        <f t="shared" si="22"/>
        <v>64.174484902103956</v>
      </c>
      <c r="S44" s="22">
        <f t="shared" si="20"/>
        <v>656.91061049917653</v>
      </c>
      <c r="T44" s="22">
        <f t="shared" si="21"/>
        <v>325.63969683183609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45392.583122017117</v>
      </c>
      <c r="D45" s="5">
        <f t="shared" si="15"/>
        <v>42562.287725425493</v>
      </c>
      <c r="E45" s="5">
        <f t="shared" si="6"/>
        <v>33062.287725425493</v>
      </c>
      <c r="F45" s="5">
        <f t="shared" si="7"/>
        <v>11096.586942351423</v>
      </c>
      <c r="G45" s="5">
        <f t="shared" si="8"/>
        <v>31465.700783074069</v>
      </c>
      <c r="H45" s="22">
        <f t="shared" si="16"/>
        <v>20880.058722180693</v>
      </c>
      <c r="I45" s="5">
        <f t="shared" si="17"/>
        <v>50362.153926647596</v>
      </c>
      <c r="J45" s="25">
        <f t="shared" si="18"/>
        <v>0.16030525838927406</v>
      </c>
      <c r="L45" s="22">
        <f t="shared" si="19"/>
        <v>61282.343551788057</v>
      </c>
      <c r="M45" s="5">
        <f>scrimecost*Meta!O42</f>
        <v>17577.631999999998</v>
      </c>
      <c r="N45" s="5">
        <f>L45-Grade8!L45</f>
        <v>513.05293686143705</v>
      </c>
      <c r="O45" s="5">
        <f>Grade8!M45-M45</f>
        <v>365.04400000000169</v>
      </c>
      <c r="P45" s="22">
        <f t="shared" si="22"/>
        <v>65.511527671078653</v>
      </c>
      <c r="S45" s="22">
        <f t="shared" si="20"/>
        <v>665.16110092405199</v>
      </c>
      <c r="T45" s="22">
        <f t="shared" si="21"/>
        <v>323.84956677621796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46527.397700067537</v>
      </c>
      <c r="D46" s="5">
        <f t="shared" si="15"/>
        <v>43589.294918561121</v>
      </c>
      <c r="E46" s="5">
        <f t="shared" si="6"/>
        <v>34089.294918561121</v>
      </c>
      <c r="F46" s="5">
        <f t="shared" si="7"/>
        <v>11431.904790910206</v>
      </c>
      <c r="G46" s="5">
        <f t="shared" si="8"/>
        <v>32157.390127650913</v>
      </c>
      <c r="H46" s="22">
        <f t="shared" si="16"/>
        <v>21402.06019023521</v>
      </c>
      <c r="I46" s="5">
        <f t="shared" si="17"/>
        <v>51526.254599813779</v>
      </c>
      <c r="J46" s="25">
        <f t="shared" si="18"/>
        <v>0.16184981120358549</v>
      </c>
      <c r="L46" s="22">
        <f t="shared" si="19"/>
        <v>62814.402140582752</v>
      </c>
      <c r="M46" s="5">
        <f>scrimecost*Meta!O43</f>
        <v>10511.119999999999</v>
      </c>
      <c r="N46" s="5">
        <f>L46-Grade8!L46</f>
        <v>525.87926028296351</v>
      </c>
      <c r="O46" s="5">
        <f>Grade8!M46-M46</f>
        <v>218.29000000000087</v>
      </c>
      <c r="P46" s="22">
        <f t="shared" si="22"/>
        <v>66.881996509277727</v>
      </c>
      <c r="S46" s="22">
        <f t="shared" si="20"/>
        <v>545.94187360953447</v>
      </c>
      <c r="T46" s="22">
        <f t="shared" si="21"/>
        <v>261.06478555264226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47690.582642569228</v>
      </c>
      <c r="D47" s="5">
        <f t="shared" si="15"/>
        <v>44641.977291525152</v>
      </c>
      <c r="E47" s="5">
        <f t="shared" si="6"/>
        <v>35141.977291525152</v>
      </c>
      <c r="F47" s="5">
        <f t="shared" si="7"/>
        <v>11839.803314835477</v>
      </c>
      <c r="G47" s="5">
        <f t="shared" si="8"/>
        <v>32802.173976689679</v>
      </c>
      <c r="H47" s="22">
        <f t="shared" si="16"/>
        <v>21937.111694991087</v>
      </c>
      <c r="I47" s="5">
        <f t="shared" si="17"/>
        <v>52655.260060656612</v>
      </c>
      <c r="J47" s="25">
        <f t="shared" si="18"/>
        <v>0.164375492318375</v>
      </c>
      <c r="L47" s="22">
        <f t="shared" si="19"/>
        <v>64384.762194097319</v>
      </c>
      <c r="M47" s="5">
        <f>scrimecost*Meta!O44</f>
        <v>10511.119999999999</v>
      </c>
      <c r="N47" s="5">
        <f>L47-Grade8!L47</f>
        <v>539.02624179004488</v>
      </c>
      <c r="O47" s="5">
        <f>Grade8!M47-M47</f>
        <v>218.29000000000087</v>
      </c>
      <c r="P47" s="22">
        <f t="shared" si="22"/>
        <v>68.549107933825042</v>
      </c>
      <c r="S47" s="22">
        <f t="shared" si="20"/>
        <v>554.83831646505621</v>
      </c>
      <c r="T47" s="22">
        <f t="shared" si="21"/>
        <v>260.58760002439925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48882.847208633451</v>
      </c>
      <c r="D48" s="5">
        <f t="shared" si="15"/>
        <v>45720.976723813277</v>
      </c>
      <c r="E48" s="5">
        <f t="shared" si="6"/>
        <v>36220.976723813277</v>
      </c>
      <c r="F48" s="5">
        <f t="shared" si="7"/>
        <v>12299.996572706363</v>
      </c>
      <c r="G48" s="5">
        <f t="shared" si="8"/>
        <v>33420.980151106916</v>
      </c>
      <c r="H48" s="22">
        <f t="shared" si="16"/>
        <v>22485.539487365866</v>
      </c>
      <c r="I48" s="5">
        <f t="shared" si="17"/>
        <v>53770.393387173026</v>
      </c>
      <c r="J48" s="25">
        <f t="shared" si="18"/>
        <v>0.16749134913296676</v>
      </c>
      <c r="L48" s="22">
        <f t="shared" si="19"/>
        <v>65994.38124894975</v>
      </c>
      <c r="M48" s="5">
        <f>scrimecost*Meta!O45</f>
        <v>10511.119999999999</v>
      </c>
      <c r="N48" s="5">
        <f>L48-Grade8!L48</f>
        <v>552.50189783477981</v>
      </c>
      <c r="O48" s="5">
        <f>Grade8!M48-M48</f>
        <v>218.29000000000087</v>
      </c>
      <c r="P48" s="22">
        <f t="shared" si="22"/>
        <v>70.429951802327878</v>
      </c>
      <c r="S48" s="22">
        <f t="shared" si="20"/>
        <v>564.10685794471033</v>
      </c>
      <c r="T48" s="22">
        <f t="shared" si="21"/>
        <v>260.21605729023503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50104.918388849292</v>
      </c>
      <c r="D49" s="5">
        <f t="shared" si="15"/>
        <v>46826.951141908612</v>
      </c>
      <c r="E49" s="5">
        <f t="shared" si="6"/>
        <v>37326.951141908612</v>
      </c>
      <c r="F49" s="5">
        <f t="shared" si="7"/>
        <v>12771.694662024023</v>
      </c>
      <c r="G49" s="5">
        <f t="shared" si="8"/>
        <v>34055.256479884585</v>
      </c>
      <c r="H49" s="22">
        <f t="shared" si="16"/>
        <v>23047.67797455001</v>
      </c>
      <c r="I49" s="5">
        <f t="shared" si="17"/>
        <v>54913.405046852349</v>
      </c>
      <c r="J49" s="25">
        <f t="shared" si="18"/>
        <v>0.17053120943988556</v>
      </c>
      <c r="L49" s="22">
        <f t="shared" si="19"/>
        <v>67644.240780173495</v>
      </c>
      <c r="M49" s="5">
        <f>scrimecost*Meta!O46</f>
        <v>10511.119999999999</v>
      </c>
      <c r="N49" s="5">
        <f>L49-Grade8!L49</f>
        <v>566.31444528067368</v>
      </c>
      <c r="O49" s="5">
        <f>Grade8!M49-M49</f>
        <v>218.29000000000087</v>
      </c>
      <c r="P49" s="22">
        <f t="shared" si="22"/>
        <v>72.357816767543326</v>
      </c>
      <c r="S49" s="22">
        <f t="shared" si="20"/>
        <v>573.60711296137856</v>
      </c>
      <c r="T49" s="22">
        <f t="shared" si="21"/>
        <v>259.87987714567527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51357.541348570514</v>
      </c>
      <c r="D50" s="5">
        <f t="shared" si="15"/>
        <v>47960.574920456318</v>
      </c>
      <c r="E50" s="5">
        <f t="shared" si="6"/>
        <v>38460.574920456318</v>
      </c>
      <c r="F50" s="5">
        <f t="shared" si="7"/>
        <v>13255.18520357462</v>
      </c>
      <c r="G50" s="5">
        <f t="shared" si="8"/>
        <v>34705.389716881698</v>
      </c>
      <c r="H50" s="22">
        <f t="shared" si="16"/>
        <v>23623.869923913757</v>
      </c>
      <c r="I50" s="5">
        <f t="shared" si="17"/>
        <v>56084.991998023645</v>
      </c>
      <c r="J50" s="25">
        <f t="shared" si="18"/>
        <v>0.17349692681248921</v>
      </c>
      <c r="L50" s="22">
        <f t="shared" si="19"/>
        <v>69335.34679967782</v>
      </c>
      <c r="M50" s="5">
        <f>scrimecost*Meta!O47</f>
        <v>10511.119999999999</v>
      </c>
      <c r="N50" s="5">
        <f>L50-Grade8!L50</f>
        <v>580.47230641267379</v>
      </c>
      <c r="O50" s="5">
        <f>Grade8!M50-M50</f>
        <v>218.29000000000087</v>
      </c>
      <c r="P50" s="22">
        <f t="shared" si="22"/>
        <v>74.333878356889102</v>
      </c>
      <c r="S50" s="22">
        <f t="shared" si="20"/>
        <v>583.34487435344033</v>
      </c>
      <c r="T50" s="22">
        <f t="shared" si="21"/>
        <v>259.57862212639589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52641.479882284781</v>
      </c>
      <c r="D51" s="5">
        <f t="shared" si="15"/>
        <v>49122.539293467729</v>
      </c>
      <c r="E51" s="5">
        <f t="shared" si="6"/>
        <v>39622.539293467729</v>
      </c>
      <c r="F51" s="5">
        <f t="shared" si="7"/>
        <v>13750.763008663986</v>
      </c>
      <c r="G51" s="5">
        <f t="shared" si="8"/>
        <v>35371.776284803746</v>
      </c>
      <c r="H51" s="22">
        <f t="shared" si="16"/>
        <v>24214.466672011604</v>
      </c>
      <c r="I51" s="5">
        <f t="shared" si="17"/>
        <v>57285.868622974245</v>
      </c>
      <c r="J51" s="25">
        <f t="shared" si="18"/>
        <v>0.17639030961502941</v>
      </c>
      <c r="L51" s="22">
        <f t="shared" si="19"/>
        <v>71068.730469669754</v>
      </c>
      <c r="M51" s="5">
        <f>scrimecost*Meta!O48</f>
        <v>5774.7840000000006</v>
      </c>
      <c r="N51" s="5">
        <f>L51-Grade8!L51</f>
        <v>594.98411407298408</v>
      </c>
      <c r="O51" s="5">
        <f>Grade8!M51-M51</f>
        <v>119.92799999999988</v>
      </c>
      <c r="P51" s="22">
        <f t="shared" si="22"/>
        <v>76.359341485968571</v>
      </c>
      <c r="S51" s="22">
        <f t="shared" si="20"/>
        <v>507.75113978030856</v>
      </c>
      <c r="T51" s="22">
        <f t="shared" si="21"/>
        <v>221.91152373761446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53957.516879341892</v>
      </c>
      <c r="D52" s="5">
        <f t="shared" si="15"/>
        <v>50313.552775804412</v>
      </c>
      <c r="E52" s="5">
        <f t="shared" si="6"/>
        <v>40813.552775804412</v>
      </c>
      <c r="F52" s="5">
        <f t="shared" si="7"/>
        <v>14258.730258880583</v>
      </c>
      <c r="G52" s="5">
        <f t="shared" si="8"/>
        <v>36054.822516923829</v>
      </c>
      <c r="H52" s="22">
        <f t="shared" si="16"/>
        <v>24819.828338811887</v>
      </c>
      <c r="I52" s="5">
        <f t="shared" si="17"/>
        <v>58516.767163548589</v>
      </c>
      <c r="J52" s="25">
        <f t="shared" si="18"/>
        <v>0.17921312210531251</v>
      </c>
      <c r="L52" s="22">
        <f t="shared" si="19"/>
        <v>72845.448731411496</v>
      </c>
      <c r="M52" s="5">
        <f>scrimecost*Meta!O49</f>
        <v>5774.7840000000006</v>
      </c>
      <c r="N52" s="5">
        <f>L52-Grade8!L52</f>
        <v>609.85871692480578</v>
      </c>
      <c r="O52" s="5">
        <f>Grade8!M52-M52</f>
        <v>119.92799999999988</v>
      </c>
      <c r="P52" s="22">
        <f t="shared" si="22"/>
        <v>78.435441193274997</v>
      </c>
      <c r="S52" s="22">
        <f t="shared" si="20"/>
        <v>517.98187534285137</v>
      </c>
      <c r="T52" s="22">
        <f t="shared" si="21"/>
        <v>222.34579684207674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55306.454801325446</v>
      </c>
      <c r="D53" s="5">
        <f t="shared" si="15"/>
        <v>51534.341595199527</v>
      </c>
      <c r="E53" s="5">
        <f t="shared" si="6"/>
        <v>42034.341595199527</v>
      </c>
      <c r="F53" s="5">
        <f t="shared" si="7"/>
        <v>14779.396690352598</v>
      </c>
      <c r="G53" s="5">
        <f t="shared" si="8"/>
        <v>36754.944904846925</v>
      </c>
      <c r="H53" s="22">
        <f t="shared" si="16"/>
        <v>25440.324047282189</v>
      </c>
      <c r="I53" s="5">
        <f t="shared" si="17"/>
        <v>59778.438167637301</v>
      </c>
      <c r="J53" s="25">
        <f t="shared" si="18"/>
        <v>0.18196708551046678</v>
      </c>
      <c r="L53" s="22">
        <f t="shared" si="19"/>
        <v>74666.5849496968</v>
      </c>
      <c r="M53" s="5">
        <f>scrimecost*Meta!O50</f>
        <v>5774.7840000000006</v>
      </c>
      <c r="N53" s="5">
        <f>L53-Grade8!L53</f>
        <v>625.10518484794011</v>
      </c>
      <c r="O53" s="5">
        <f>Grade8!M53-M53</f>
        <v>119.92799999999988</v>
      </c>
      <c r="P53" s="22">
        <f t="shared" si="22"/>
        <v>80.563443393264109</v>
      </c>
      <c r="S53" s="22">
        <f t="shared" si="20"/>
        <v>528.46837929446758</v>
      </c>
      <c r="T53" s="22">
        <f t="shared" si="21"/>
        <v>222.80184298459085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56689.116171358575</v>
      </c>
      <c r="D54" s="5">
        <f t="shared" si="15"/>
        <v>52785.650135079515</v>
      </c>
      <c r="E54" s="5">
        <f t="shared" si="6"/>
        <v>43285.650135079515</v>
      </c>
      <c r="F54" s="5">
        <f t="shared" si="7"/>
        <v>15313.079782611414</v>
      </c>
      <c r="G54" s="5">
        <f t="shared" si="8"/>
        <v>37472.570352468101</v>
      </c>
      <c r="H54" s="22">
        <f t="shared" si="16"/>
        <v>26076.33214846424</v>
      </c>
      <c r="I54" s="5">
        <f t="shared" si="17"/>
        <v>61071.650946828238</v>
      </c>
      <c r="J54" s="25">
        <f t="shared" si="18"/>
        <v>0.18465387907647096</v>
      </c>
      <c r="L54" s="22">
        <f t="shared" si="19"/>
        <v>76533.2495734392</v>
      </c>
      <c r="M54" s="5">
        <f>scrimecost*Meta!O51</f>
        <v>5774.7840000000006</v>
      </c>
      <c r="N54" s="5">
        <f>L54-Grade8!L54</f>
        <v>640.73281446914189</v>
      </c>
      <c r="O54" s="5">
        <f>Grade8!M54-M54</f>
        <v>119.92799999999988</v>
      </c>
      <c r="P54" s="22">
        <f t="shared" si="22"/>
        <v>82.744645648252927</v>
      </c>
      <c r="S54" s="22">
        <f t="shared" si="20"/>
        <v>539.21704584486781</v>
      </c>
      <c r="T54" s="22">
        <f t="shared" si="21"/>
        <v>223.27947228657578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58106.344075642533</v>
      </c>
      <c r="D55" s="5">
        <f t="shared" si="15"/>
        <v>54068.241388456496</v>
      </c>
      <c r="E55" s="5">
        <f t="shared" si="6"/>
        <v>44568.241388456496</v>
      </c>
      <c r="F55" s="5">
        <f t="shared" si="7"/>
        <v>15860.104952176694</v>
      </c>
      <c r="G55" s="5">
        <f t="shared" si="8"/>
        <v>38208.136436279805</v>
      </c>
      <c r="H55" s="22">
        <f t="shared" si="16"/>
        <v>26728.240452175844</v>
      </c>
      <c r="I55" s="5">
        <f t="shared" si="17"/>
        <v>62397.194045498945</v>
      </c>
      <c r="J55" s="25">
        <f t="shared" si="18"/>
        <v>0.18727514109208473</v>
      </c>
      <c r="L55" s="22">
        <f t="shared" si="19"/>
        <v>78446.580812775181</v>
      </c>
      <c r="M55" s="5">
        <f>scrimecost*Meta!O52</f>
        <v>5774.7840000000006</v>
      </c>
      <c r="N55" s="5">
        <f>L55-Grade8!L55</f>
        <v>656.7511348308617</v>
      </c>
      <c r="O55" s="5">
        <f>Grade8!M55-M55</f>
        <v>119.92799999999988</v>
      </c>
      <c r="P55" s="22">
        <f t="shared" si="22"/>
        <v>84.980377959616476</v>
      </c>
      <c r="S55" s="22">
        <f t="shared" si="20"/>
        <v>550.23442905902141</v>
      </c>
      <c r="T55" s="22">
        <f t="shared" si="21"/>
        <v>223.7784995890209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59559.002677533594</v>
      </c>
      <c r="D56" s="5">
        <f t="shared" si="15"/>
        <v>55382.897423167902</v>
      </c>
      <c r="E56" s="5">
        <f t="shared" si="6"/>
        <v>45882.897423167902</v>
      </c>
      <c r="F56" s="5">
        <f t="shared" si="7"/>
        <v>16420.805750981111</v>
      </c>
      <c r="G56" s="5">
        <f t="shared" si="8"/>
        <v>38962.091672186791</v>
      </c>
      <c r="H56" s="22">
        <f t="shared" si="16"/>
        <v>27396.446463480243</v>
      </c>
      <c r="I56" s="5">
        <f t="shared" si="17"/>
        <v>63755.87572163641</v>
      </c>
      <c r="J56" s="25">
        <f t="shared" si="18"/>
        <v>0.18983246988780547</v>
      </c>
      <c r="L56" s="22">
        <f t="shared" si="19"/>
        <v>80407.745333094557</v>
      </c>
      <c r="M56" s="5">
        <f>scrimecost*Meta!O53</f>
        <v>1823.6159999999998</v>
      </c>
      <c r="N56" s="5">
        <f>L56-Grade8!L56</f>
        <v>673.16991320162197</v>
      </c>
      <c r="O56" s="5">
        <f>Grade8!M56-M56</f>
        <v>37.872000000000071</v>
      </c>
      <c r="P56" s="22">
        <f t="shared" si="22"/>
        <v>87.272003578764085</v>
      </c>
      <c r="S56" s="22">
        <f t="shared" si="20"/>
        <v>490.13852685352742</v>
      </c>
      <c r="T56" s="22">
        <f t="shared" si="21"/>
        <v>195.78294154059688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1823.6159999999998</v>
      </c>
      <c r="N57" s="5">
        <f>L57-Grade8!L57</f>
        <v>0</v>
      </c>
      <c r="O57" s="5">
        <f>Grade8!M57-M57</f>
        <v>37.872000000000071</v>
      </c>
      <c r="S57" s="22">
        <f t="shared" si="20"/>
        <v>32.948640000000061</v>
      </c>
      <c r="T57" s="22">
        <f t="shared" si="21"/>
        <v>12.92643936242232</v>
      </c>
    </row>
    <row r="58" spans="1:20" x14ac:dyDescent="0.2">
      <c r="A58" s="5">
        <v>67</v>
      </c>
      <c r="C58" s="5"/>
      <c r="H58" s="21"/>
      <c r="I58" s="5"/>
      <c r="M58" s="5">
        <f>scrimecost*Meta!O55</f>
        <v>1823.6159999999998</v>
      </c>
      <c r="N58" s="5">
        <f>L58-Grade8!L58</f>
        <v>0</v>
      </c>
      <c r="O58" s="5">
        <f>Grade8!M58-M58</f>
        <v>37.872000000000071</v>
      </c>
      <c r="S58" s="22">
        <f t="shared" si="20"/>
        <v>32.948640000000061</v>
      </c>
      <c r="T58" s="22">
        <f t="shared" si="21"/>
        <v>12.695924327267589</v>
      </c>
    </row>
    <row r="59" spans="1:20" x14ac:dyDescent="0.2">
      <c r="A59" s="5">
        <v>68</v>
      </c>
      <c r="H59" s="21"/>
      <c r="I59" s="5"/>
      <c r="M59" s="5">
        <f>scrimecost*Meta!O56</f>
        <v>1823.6159999999998</v>
      </c>
      <c r="N59" s="5">
        <f>L59-Grade8!L59</f>
        <v>0</v>
      </c>
      <c r="O59" s="5">
        <f>Grade8!M59-M59</f>
        <v>37.872000000000071</v>
      </c>
      <c r="S59" s="22">
        <f t="shared" si="20"/>
        <v>32.948640000000061</v>
      </c>
      <c r="T59" s="22">
        <f t="shared" si="21"/>
        <v>12.469520028251598</v>
      </c>
    </row>
    <row r="60" spans="1:20" x14ac:dyDescent="0.2">
      <c r="A60" s="5">
        <v>69</v>
      </c>
      <c r="H60" s="21"/>
      <c r="I60" s="5"/>
      <c r="M60" s="5">
        <f>scrimecost*Meta!O57</f>
        <v>1823.6159999999998</v>
      </c>
      <c r="N60" s="5">
        <f>L60-Grade8!L60</f>
        <v>0</v>
      </c>
      <c r="O60" s="5">
        <f>Grade8!M60-M60</f>
        <v>37.872000000000071</v>
      </c>
      <c r="S60" s="22">
        <f t="shared" si="20"/>
        <v>32.948640000000061</v>
      </c>
      <c r="T60" s="22">
        <f t="shared" si="21"/>
        <v>12.247153159303055</v>
      </c>
    </row>
    <row r="61" spans="1:20" x14ac:dyDescent="0.2">
      <c r="A61" s="5">
        <v>70</v>
      </c>
      <c r="H61" s="21"/>
      <c r="I61" s="5"/>
      <c r="M61" s="5">
        <f>scrimecost*Meta!O58</f>
        <v>1823.6159999999998</v>
      </c>
      <c r="N61" s="5">
        <f>L61-Grade8!L61</f>
        <v>0</v>
      </c>
      <c r="O61" s="5">
        <f>Grade8!M61-M61</f>
        <v>37.872000000000071</v>
      </c>
      <c r="S61" s="22">
        <f t="shared" si="20"/>
        <v>32.948640000000061</v>
      </c>
      <c r="T61" s="22">
        <f t="shared" si="21"/>
        <v>12.028751721605589</v>
      </c>
    </row>
    <row r="62" spans="1:20" x14ac:dyDescent="0.2">
      <c r="A62" s="5">
        <v>71</v>
      </c>
      <c r="H62" s="21"/>
      <c r="I62" s="5"/>
      <c r="M62" s="5">
        <f>scrimecost*Meta!O59</f>
        <v>1823.6159999999998</v>
      </c>
      <c r="N62" s="5">
        <f>L62-Grade8!L62</f>
        <v>0</v>
      </c>
      <c r="O62" s="5">
        <f>Grade8!M62-M62</f>
        <v>37.872000000000071</v>
      </c>
      <c r="S62" s="22">
        <f t="shared" si="20"/>
        <v>32.948640000000061</v>
      </c>
      <c r="T62" s="22">
        <f t="shared" si="21"/>
        <v>11.814245000285711</v>
      </c>
    </row>
    <row r="63" spans="1:20" x14ac:dyDescent="0.2">
      <c r="A63" s="5">
        <v>72</v>
      </c>
      <c r="H63" s="21"/>
      <c r="M63" s="5">
        <f>scrimecost*Meta!O60</f>
        <v>1823.6159999999998</v>
      </c>
      <c r="N63" s="5">
        <f>L63-Grade8!L63</f>
        <v>0</v>
      </c>
      <c r="O63" s="5">
        <f>Grade8!M63-M63</f>
        <v>37.872000000000071</v>
      </c>
      <c r="S63" s="22">
        <f t="shared" si="20"/>
        <v>32.948640000000061</v>
      </c>
      <c r="T63" s="22">
        <f t="shared" si="21"/>
        <v>11.603563541516451</v>
      </c>
    </row>
    <row r="64" spans="1:20" x14ac:dyDescent="0.2">
      <c r="A64" s="5">
        <v>73</v>
      </c>
      <c r="H64" s="21"/>
      <c r="M64" s="5">
        <f>scrimecost*Meta!O61</f>
        <v>1823.6159999999998</v>
      </c>
      <c r="N64" s="5">
        <f>L64-Grade8!L64</f>
        <v>0</v>
      </c>
      <c r="O64" s="5">
        <f>Grade8!M64-M64</f>
        <v>37.872000000000071</v>
      </c>
      <c r="S64" s="22">
        <f t="shared" si="20"/>
        <v>32.948640000000061</v>
      </c>
      <c r="T64" s="22">
        <f t="shared" si="21"/>
        <v>11.396639130029358</v>
      </c>
    </row>
    <row r="65" spans="1:20" x14ac:dyDescent="0.2">
      <c r="A65" s="5">
        <v>74</v>
      </c>
      <c r="H65" s="21"/>
      <c r="M65" s="5">
        <f>scrimecost*Meta!O62</f>
        <v>1823.6159999999998</v>
      </c>
      <c r="N65" s="5">
        <f>L65-Grade8!L65</f>
        <v>0</v>
      </c>
      <c r="O65" s="5">
        <f>Grade8!M65-M65</f>
        <v>37.872000000000071</v>
      </c>
      <c r="S65" s="22">
        <f t="shared" si="20"/>
        <v>32.948640000000061</v>
      </c>
      <c r="T65" s="22">
        <f t="shared" si="21"/>
        <v>11.193404767027461</v>
      </c>
    </row>
    <row r="66" spans="1:20" x14ac:dyDescent="0.2">
      <c r="A66" s="5">
        <v>75</v>
      </c>
      <c r="H66" s="21"/>
      <c r="M66" s="5">
        <f>scrimecost*Meta!O63</f>
        <v>1823.6159999999998</v>
      </c>
      <c r="N66" s="5">
        <f>L66-Grade8!L66</f>
        <v>0</v>
      </c>
      <c r="O66" s="5">
        <f>Grade8!M66-M66</f>
        <v>37.872000000000071</v>
      </c>
      <c r="S66" s="22">
        <f t="shared" si="20"/>
        <v>32.948640000000061</v>
      </c>
      <c r="T66" s="22">
        <f t="shared" si="21"/>
        <v>10.993794648492162</v>
      </c>
    </row>
    <row r="67" spans="1:20" x14ac:dyDescent="0.2">
      <c r="A67" s="5">
        <v>76</v>
      </c>
      <c r="H67" s="21"/>
      <c r="M67" s="5">
        <f>scrimecost*Meta!O64</f>
        <v>1823.6159999999998</v>
      </c>
      <c r="N67" s="5">
        <f>L67-Grade8!L67</f>
        <v>0</v>
      </c>
      <c r="O67" s="5">
        <f>Grade8!M67-M67</f>
        <v>37.872000000000071</v>
      </c>
      <c r="S67" s="22">
        <f t="shared" si="20"/>
        <v>32.948640000000061</v>
      </c>
      <c r="T67" s="22">
        <f t="shared" si="21"/>
        <v>10.79774414387693</v>
      </c>
    </row>
    <row r="68" spans="1:20" x14ac:dyDescent="0.2">
      <c r="A68" s="5">
        <v>77</v>
      </c>
      <c r="H68" s="21"/>
      <c r="M68" s="5">
        <f>scrimecost*Meta!O65</f>
        <v>1823.6159999999998</v>
      </c>
      <c r="N68" s="5">
        <f>L68-Grade8!L68</f>
        <v>0</v>
      </c>
      <c r="O68" s="5">
        <f>Grade8!M68-M68</f>
        <v>37.872000000000071</v>
      </c>
      <c r="S68" s="22">
        <f t="shared" si="20"/>
        <v>32.948640000000061</v>
      </c>
      <c r="T68" s="22">
        <f t="shared" si="21"/>
        <v>10.605189775180992</v>
      </c>
    </row>
    <row r="69" spans="1:20" x14ac:dyDescent="0.2">
      <c r="A69" s="5">
        <v>78</v>
      </c>
      <c r="H69" s="21"/>
      <c r="M69" s="5">
        <f>scrimecost*Meta!O66</f>
        <v>1823.6159999999998</v>
      </c>
      <c r="N69" s="5">
        <f>L69-Grade8!L69</f>
        <v>0</v>
      </c>
      <c r="O69" s="5">
        <f>Grade8!M69-M69</f>
        <v>37.872000000000071</v>
      </c>
      <c r="S69" s="22">
        <f>IF(A69&lt;startage,1,0)*(N69-Q69-R69)+IF(A69&gt;=startage,1,0)*completionprob*(N69*spart+O69+P69)</f>
        <v>32.948640000000061</v>
      </c>
      <c r="T69" s="22">
        <f>S69/sreturn^(A69-startage+1)</f>
        <v>10.416069196396149</v>
      </c>
    </row>
    <row r="70" spans="1:20" x14ac:dyDescent="0.2">
      <c r="A70" s="5">
        <v>79</v>
      </c>
      <c r="H70" s="21"/>
      <c r="M70" s="5"/>
      <c r="S70" s="22">
        <f>SUM(T5:T69)</f>
        <v>-2.0959767255135375E-10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35524</v>
      </c>
      <c r="D2" s="7">
        <f>Meta!C4</f>
        <v>16341</v>
      </c>
      <c r="E2" s="1">
        <f>Meta!D4</f>
        <v>9.1999999999999998E-2</v>
      </c>
      <c r="F2" s="1">
        <f>Meta!F4</f>
        <v>0.65600000000000003</v>
      </c>
      <c r="G2" s="1">
        <f>Meta!I4</f>
        <v>1.9496869757628374</v>
      </c>
      <c r="H2" s="1">
        <f>Meta!E4</f>
        <v>0.87</v>
      </c>
      <c r="I2" s="13"/>
      <c r="J2" s="1">
        <f>Meta!X3</f>
        <v>0.65100000000000002</v>
      </c>
      <c r="K2" s="1">
        <f>Meta!D3</f>
        <v>9.5000000000000001E-2</v>
      </c>
      <c r="L2" s="28"/>
      <c r="N2" s="22">
        <f>Meta!T4</f>
        <v>35524</v>
      </c>
      <c r="O2" s="22">
        <f>Meta!U4</f>
        <v>16341</v>
      </c>
      <c r="P2" s="1">
        <f>Meta!V4</f>
        <v>9.1999999999999998E-2</v>
      </c>
      <c r="Q2" s="1">
        <f>Meta!X4</f>
        <v>0.65600000000000003</v>
      </c>
      <c r="R2" s="22">
        <f>Meta!W4</f>
        <v>24812</v>
      </c>
      <c r="T2" s="12">
        <f>IRR(S5:S69)+1</f>
        <v>1.0148591360322301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1732.822774447201</v>
      </c>
      <c r="D6" s="5">
        <f t="shared" ref="D6:D36" si="0">IF(A6&lt;startage,1,0)*(C6*(1-initialunempprob))+IF(A6=startage,1,0)*(C6*(1-unempprob))+IF(A6&gt;startage,1,0)*(C6*(1-unempprob)+unempprob*300*52)</f>
        <v>1568.204610874717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119.96765273191585</v>
      </c>
      <c r="G6" s="5">
        <f t="shared" ref="G6:G56" si="3">D6-F6</f>
        <v>1448.2369581428011</v>
      </c>
      <c r="H6" s="22">
        <f>0.1*Grade9!H6</f>
        <v>797.07826250672804</v>
      </c>
      <c r="I6" s="5">
        <f t="shared" ref="I6:I36" si="4">G6+IF(A6&lt;startage,1,0)*(H6*(1-initialunempprob))+IF(A6&gt;=startage,1,0)*(H6*(1-unempprob))</f>
        <v>2169.5927857113902</v>
      </c>
      <c r="J6" s="25">
        <f t="shared" ref="J6:J37" si="5">(F6-(IF(A6&gt;startage,1,0)*(unempprob*300*52)))/(IF(A6&lt;startage,1,0)*((C6+H6)*(1-initialunempprob))+IF(A6&gt;=startage,1,0)*((C6+H6)*(1-unempprob)))</f>
        <v>5.2397678924555061E-2</v>
      </c>
      <c r="L6" s="22">
        <f>0.1*Grade9!L6</f>
        <v>2339.4006966422025</v>
      </c>
      <c r="M6" s="5">
        <f>scrimecost*Meta!O3</f>
        <v>38210.480000000003</v>
      </c>
      <c r="N6" s="5">
        <f>L6-Grade9!L6</f>
        <v>-21054.606269779822</v>
      </c>
      <c r="O6" s="5"/>
      <c r="P6" s="22"/>
      <c r="Q6" s="22">
        <f>0.05*feel*Grade9!G6</f>
        <v>185.4434450355001</v>
      </c>
      <c r="R6" s="22">
        <f>hstuition</f>
        <v>11298</v>
      </c>
      <c r="S6" s="22">
        <f t="shared" ref="S6:S37" si="6">IF(A6&lt;startage,1,0)*(N6-Q6-R6)+IF(A6&gt;=startage,1,0)*completionprob*(N6*spart+O6+P6)</f>
        <v>-32538.049714815323</v>
      </c>
      <c r="T6" s="22">
        <f t="shared" ref="T6:T37" si="7">S6/sreturn^(A6-startage+1)</f>
        <v>-32538.049714815323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18220.360725393279</v>
      </c>
      <c r="D7" s="5">
        <f t="shared" si="0"/>
        <v>16544.087538657099</v>
      </c>
      <c r="E7" s="5">
        <f t="shared" si="1"/>
        <v>7044.0875386570988</v>
      </c>
      <c r="F7" s="5">
        <f t="shared" si="2"/>
        <v>2674.4402044386879</v>
      </c>
      <c r="G7" s="5">
        <f t="shared" si="3"/>
        <v>13869.647334218411</v>
      </c>
      <c r="H7" s="22">
        <f t="shared" ref="H7:H36" si="10">benefits*B7/expnorm</f>
        <v>8381.3454175670413</v>
      </c>
      <c r="I7" s="5">
        <f t="shared" si="4"/>
        <v>21479.908973369285</v>
      </c>
      <c r="J7" s="25">
        <f t="shared" si="5"/>
        <v>0.11072292549682335</v>
      </c>
      <c r="L7" s="22">
        <f t="shared" ref="L7:L36" si="11">(sincome+sbenefits)*(1-sunemp)*B7/expnorm</f>
        <v>24154.34917780797</v>
      </c>
      <c r="M7" s="5">
        <f>scrimecost*Meta!O4</f>
        <v>51187.156000000003</v>
      </c>
      <c r="N7" s="5">
        <f>L7-Grade9!L7</f>
        <v>175.49203722539824</v>
      </c>
      <c r="O7" s="5">
        <f>Grade9!M7-M7</f>
        <v>1064.5080000000016</v>
      </c>
      <c r="P7" s="22">
        <f t="shared" ref="P7:P38" si="12">(spart-initialspart)*(L7*J7+nptrans)</f>
        <v>46.142201022193483</v>
      </c>
      <c r="Q7" s="22"/>
      <c r="R7" s="22"/>
      <c r="S7" s="22">
        <f t="shared" si="6"/>
        <v>1066.422490374589</v>
      </c>
      <c r="T7" s="22">
        <f t="shared" si="7"/>
        <v>1050.8083856287237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18675.86974352811</v>
      </c>
      <c r="D8" s="5">
        <f t="shared" si="0"/>
        <v>18392.889727123526</v>
      </c>
      <c r="E8" s="5">
        <f t="shared" si="1"/>
        <v>8892.8897271235255</v>
      </c>
      <c r="F8" s="5">
        <f t="shared" si="2"/>
        <v>3205.2784959058308</v>
      </c>
      <c r="G8" s="5">
        <f t="shared" si="3"/>
        <v>15187.611231217696</v>
      </c>
      <c r="H8" s="22">
        <f t="shared" si="10"/>
        <v>8590.8790530062161</v>
      </c>
      <c r="I8" s="5">
        <f t="shared" si="4"/>
        <v>22988.129411347341</v>
      </c>
      <c r="J8" s="25">
        <f t="shared" si="5"/>
        <v>7.1494613121302231E-2</v>
      </c>
      <c r="L8" s="22">
        <f t="shared" si="11"/>
        <v>24758.207907253163</v>
      </c>
      <c r="M8" s="5">
        <f>scrimecost*Meta!O5</f>
        <v>62848.795999999995</v>
      </c>
      <c r="N8" s="5">
        <f>L8-Grade9!L8</f>
        <v>179.8793381560281</v>
      </c>
      <c r="O8" s="5">
        <f>Grade9!M8-M8</f>
        <v>1307.0280000000057</v>
      </c>
      <c r="P8" s="22">
        <f t="shared" si="12"/>
        <v>41.620392479529194</v>
      </c>
      <c r="Q8" s="22"/>
      <c r="R8" s="22"/>
      <c r="S8" s="22">
        <f t="shared" si="6"/>
        <v>1275.9848373296038</v>
      </c>
      <c r="T8" s="22">
        <f t="shared" si="7"/>
        <v>1238.8935224099616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19142.766487116311</v>
      </c>
      <c r="D9" s="5">
        <f t="shared" si="0"/>
        <v>18816.83197030161</v>
      </c>
      <c r="E9" s="5">
        <f t="shared" si="1"/>
        <v>9316.8319703016095</v>
      </c>
      <c r="F9" s="5">
        <f t="shared" si="2"/>
        <v>3343.6956383034758</v>
      </c>
      <c r="G9" s="5">
        <f t="shared" si="3"/>
        <v>15473.136331998134</v>
      </c>
      <c r="H9" s="22">
        <f t="shared" si="10"/>
        <v>8805.6510293313713</v>
      </c>
      <c r="I9" s="5">
        <f t="shared" si="4"/>
        <v>23468.667466631021</v>
      </c>
      <c r="J9" s="25">
        <f t="shared" si="5"/>
        <v>7.5205239861203241E-2</v>
      </c>
      <c r="L9" s="22">
        <f t="shared" si="11"/>
        <v>25377.163104934494</v>
      </c>
      <c r="M9" s="5">
        <f>scrimecost*Meta!O6</f>
        <v>79621.707999999999</v>
      </c>
      <c r="N9" s="5">
        <f>L9-Grade9!L9</f>
        <v>184.37632160992871</v>
      </c>
      <c r="O9" s="5">
        <f>Grade9!M9-M9</f>
        <v>1655.8439999999973</v>
      </c>
      <c r="P9" s="22">
        <f t="shared" si="12"/>
        <v>42.312478191517414</v>
      </c>
      <c r="Q9" s="22"/>
      <c r="R9" s="22"/>
      <c r="S9" s="22">
        <f t="shared" si="6"/>
        <v>1582.6233902958363</v>
      </c>
      <c r="T9" s="22">
        <f t="shared" si="7"/>
        <v>1514.1199541983551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19621.335649294218</v>
      </c>
      <c r="D10" s="5">
        <f t="shared" si="0"/>
        <v>19251.372769559151</v>
      </c>
      <c r="E10" s="5">
        <f t="shared" si="1"/>
        <v>9751.3727695591515</v>
      </c>
      <c r="F10" s="5">
        <f t="shared" si="2"/>
        <v>3485.5732092610629</v>
      </c>
      <c r="G10" s="5">
        <f t="shared" si="3"/>
        <v>15765.799560298088</v>
      </c>
      <c r="H10" s="22">
        <f t="shared" si="10"/>
        <v>9025.7923050646568</v>
      </c>
      <c r="I10" s="5">
        <f t="shared" si="4"/>
        <v>23961.218973296796</v>
      </c>
      <c r="J10" s="25">
        <f t="shared" si="5"/>
        <v>7.8825363509887184E-2</v>
      </c>
      <c r="L10" s="22">
        <f t="shared" si="11"/>
        <v>26011.592182557859</v>
      </c>
      <c r="M10" s="5">
        <f>scrimecost*Meta!O7</f>
        <v>84484.86</v>
      </c>
      <c r="N10" s="5">
        <f>L10-Grade9!L10</f>
        <v>188.9857296501832</v>
      </c>
      <c r="O10" s="5">
        <f>Grade9!M10-M10</f>
        <v>1756.9799999999959</v>
      </c>
      <c r="P10" s="22">
        <f t="shared" si="12"/>
        <v>43.021866046305348</v>
      </c>
      <c r="Q10" s="22"/>
      <c r="R10" s="22"/>
      <c r="S10" s="22">
        <f t="shared" si="6"/>
        <v>1673.8595590862346</v>
      </c>
      <c r="T10" s="22">
        <f t="shared" si="7"/>
        <v>1577.9598691335723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20111.869040526573</v>
      </c>
      <c r="D11" s="5">
        <f t="shared" si="0"/>
        <v>19696.777088798131</v>
      </c>
      <c r="E11" s="5">
        <f t="shared" si="1"/>
        <v>10196.777088798131</v>
      </c>
      <c r="F11" s="5">
        <f t="shared" si="2"/>
        <v>3630.9977194925896</v>
      </c>
      <c r="G11" s="5">
        <f t="shared" si="3"/>
        <v>16065.779369305543</v>
      </c>
      <c r="H11" s="22">
        <f t="shared" si="10"/>
        <v>9251.4371126912702</v>
      </c>
      <c r="I11" s="5">
        <f t="shared" si="4"/>
        <v>24466.084267629216</v>
      </c>
      <c r="J11" s="25">
        <f t="shared" si="5"/>
        <v>8.2357191459822746E-2</v>
      </c>
      <c r="L11" s="22">
        <f t="shared" si="11"/>
        <v>26661.8819871218</v>
      </c>
      <c r="M11" s="5">
        <f>scrimecost*Meta!O8</f>
        <v>81085.615999999995</v>
      </c>
      <c r="N11" s="5">
        <f>L11-Grade9!L11</f>
        <v>193.71037289143715</v>
      </c>
      <c r="O11" s="5">
        <f>Grade9!M11-M11</f>
        <v>1686.2880000000005</v>
      </c>
      <c r="P11" s="22">
        <f t="shared" si="12"/>
        <v>43.74898859746299</v>
      </c>
      <c r="Q11" s="22"/>
      <c r="R11" s="22"/>
      <c r="S11" s="22">
        <f t="shared" si="6"/>
        <v>1615.6865640963942</v>
      </c>
      <c r="T11" s="22">
        <f t="shared" si="7"/>
        <v>1500.818881704487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20614.665766539732</v>
      </c>
      <c r="D12" s="5">
        <f t="shared" si="0"/>
        <v>20153.31651601808</v>
      </c>
      <c r="E12" s="5">
        <f t="shared" si="1"/>
        <v>10653.31651601808</v>
      </c>
      <c r="F12" s="5">
        <f t="shared" si="2"/>
        <v>3780.0578424799032</v>
      </c>
      <c r="G12" s="5">
        <f t="shared" si="3"/>
        <v>16373.258673538177</v>
      </c>
      <c r="H12" s="22">
        <f t="shared" si="10"/>
        <v>9482.723040508552</v>
      </c>
      <c r="I12" s="5">
        <f t="shared" si="4"/>
        <v>24983.571194319942</v>
      </c>
      <c r="J12" s="25">
        <f t="shared" si="5"/>
        <v>8.5802877264637895E-2</v>
      </c>
      <c r="L12" s="22">
        <f t="shared" si="11"/>
        <v>27328.429036799844</v>
      </c>
      <c r="M12" s="5">
        <f>scrimecost*Meta!O9</f>
        <v>74708.932000000001</v>
      </c>
      <c r="N12" s="5">
        <f>L12-Grade9!L12</f>
        <v>198.55313221372489</v>
      </c>
      <c r="O12" s="5">
        <f>Grade9!M12-M12</f>
        <v>1553.6760000000068</v>
      </c>
      <c r="P12" s="22">
        <f t="shared" si="12"/>
        <v>44.494289212399558</v>
      </c>
      <c r="Q12" s="22"/>
      <c r="R12" s="22"/>
      <c r="S12" s="22">
        <f t="shared" si="6"/>
        <v>1503.7263952318106</v>
      </c>
      <c r="T12" s="22">
        <f t="shared" si="7"/>
        <v>1376.3669285379558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21130.032410703225</v>
      </c>
      <c r="D13" s="5">
        <f t="shared" si="0"/>
        <v>20621.269428918531</v>
      </c>
      <c r="E13" s="5">
        <f t="shared" si="1"/>
        <v>11121.269428918531</v>
      </c>
      <c r="F13" s="5">
        <f t="shared" si="2"/>
        <v>3932.8444685419004</v>
      </c>
      <c r="G13" s="5">
        <f t="shared" si="3"/>
        <v>16688.424960376629</v>
      </c>
      <c r="H13" s="22">
        <f t="shared" si="10"/>
        <v>9719.7911165212645</v>
      </c>
      <c r="I13" s="5">
        <f t="shared" si="4"/>
        <v>25513.995294177937</v>
      </c>
      <c r="J13" s="25">
        <f t="shared" si="5"/>
        <v>8.9164521952262446E-2</v>
      </c>
      <c r="L13" s="22">
        <f t="shared" si="11"/>
        <v>28011.639762719838</v>
      </c>
      <c r="M13" s="5">
        <f>scrimecost*Meta!O10</f>
        <v>68133.751999999993</v>
      </c>
      <c r="N13" s="5">
        <f>L13-Grade9!L13</f>
        <v>203.51696051906038</v>
      </c>
      <c r="O13" s="5">
        <f>Grade9!M13-M13</f>
        <v>1416.9360000000015</v>
      </c>
      <c r="P13" s="22">
        <f t="shared" si="12"/>
        <v>45.258222342709544</v>
      </c>
      <c r="Q13" s="22"/>
      <c r="R13" s="22"/>
      <c r="S13" s="22">
        <f t="shared" si="6"/>
        <v>1388.2601731455968</v>
      </c>
      <c r="T13" s="22">
        <f t="shared" si="7"/>
        <v>1252.0754629084049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21658.283220970807</v>
      </c>
      <c r="D14" s="5">
        <f t="shared" si="0"/>
        <v>21100.921164641495</v>
      </c>
      <c r="E14" s="5">
        <f t="shared" si="1"/>
        <v>11600.921164641495</v>
      </c>
      <c r="F14" s="5">
        <f t="shared" si="2"/>
        <v>4089.4507602554481</v>
      </c>
      <c r="G14" s="5">
        <f t="shared" si="3"/>
        <v>17011.470404386047</v>
      </c>
      <c r="H14" s="22">
        <f t="shared" si="10"/>
        <v>9962.785894434297</v>
      </c>
      <c r="I14" s="5">
        <f t="shared" si="4"/>
        <v>26057.679996532388</v>
      </c>
      <c r="J14" s="25">
        <f t="shared" si="5"/>
        <v>9.24441753060425E-2</v>
      </c>
      <c r="L14" s="22">
        <f t="shared" si="11"/>
        <v>28711.930756787835</v>
      </c>
      <c r="M14" s="5">
        <f>scrimecost*Meta!O11</f>
        <v>63518.720000000001</v>
      </c>
      <c r="N14" s="5">
        <f>L14-Grade9!L14</f>
        <v>208.60488453204016</v>
      </c>
      <c r="O14" s="5">
        <f>Grade9!M14-M14</f>
        <v>1320.9599999999991</v>
      </c>
      <c r="P14" s="22">
        <f t="shared" si="12"/>
        <v>46.041253801277286</v>
      </c>
      <c r="Q14" s="22"/>
      <c r="R14" s="22"/>
      <c r="S14" s="22">
        <f t="shared" si="6"/>
        <v>1308.3460705072364</v>
      </c>
      <c r="T14" s="22">
        <f t="shared" si="7"/>
        <v>1162.7236567897237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22199.740301495076</v>
      </c>
      <c r="D15" s="5">
        <f t="shared" si="0"/>
        <v>21592.564193757531</v>
      </c>
      <c r="E15" s="5">
        <f t="shared" si="1"/>
        <v>12092.564193757531</v>
      </c>
      <c r="F15" s="5">
        <f t="shared" si="2"/>
        <v>4249.972209261834</v>
      </c>
      <c r="G15" s="5">
        <f t="shared" si="3"/>
        <v>17342.591984495695</v>
      </c>
      <c r="H15" s="22">
        <f t="shared" si="10"/>
        <v>10211.855541795154</v>
      </c>
      <c r="I15" s="5">
        <f t="shared" si="4"/>
        <v>26614.956816445694</v>
      </c>
      <c r="J15" s="25">
        <f t="shared" si="5"/>
        <v>9.5643837114608415E-2</v>
      </c>
      <c r="L15" s="22">
        <f t="shared" si="11"/>
        <v>29429.729025707529</v>
      </c>
      <c r="M15" s="5">
        <f>scrimecost*Meta!O12</f>
        <v>60590.904000000002</v>
      </c>
      <c r="N15" s="5">
        <f>L15-Grade9!L15</f>
        <v>213.82000664534644</v>
      </c>
      <c r="O15" s="5">
        <f>Grade9!M15-M15</f>
        <v>1260.0720000000001</v>
      </c>
      <c r="P15" s="22">
        <f t="shared" si="12"/>
        <v>46.843861046309215</v>
      </c>
      <c r="Q15" s="22"/>
      <c r="R15" s="22"/>
      <c r="S15" s="22">
        <f t="shared" si="6"/>
        <v>1259.0481533029213</v>
      </c>
      <c r="T15" s="22">
        <f t="shared" si="7"/>
        <v>1102.5300849881992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22754.733809032448</v>
      </c>
      <c r="D16" s="5">
        <f t="shared" si="0"/>
        <v>22096.498298601466</v>
      </c>
      <c r="E16" s="5">
        <f t="shared" si="1"/>
        <v>12596.498298601466</v>
      </c>
      <c r="F16" s="5">
        <f t="shared" si="2"/>
        <v>4414.5066944933787</v>
      </c>
      <c r="G16" s="5">
        <f t="shared" si="3"/>
        <v>17681.991604108087</v>
      </c>
      <c r="H16" s="22">
        <f t="shared" si="10"/>
        <v>10467.151930340029</v>
      </c>
      <c r="I16" s="5">
        <f t="shared" si="4"/>
        <v>27186.165556856831</v>
      </c>
      <c r="J16" s="25">
        <f t="shared" si="5"/>
        <v>9.8765458391258068E-2</v>
      </c>
      <c r="L16" s="22">
        <f t="shared" si="11"/>
        <v>30165.472251350213</v>
      </c>
      <c r="M16" s="5">
        <f>scrimecost*Meta!O13</f>
        <v>50442.795999999995</v>
      </c>
      <c r="N16" s="5">
        <f>L16-Grade9!L16</f>
        <v>219.16550681147419</v>
      </c>
      <c r="O16" s="5">
        <f>Grade9!M16-M16</f>
        <v>1049.0280000000057</v>
      </c>
      <c r="P16" s="22">
        <f t="shared" si="12"/>
        <v>47.666533472466945</v>
      </c>
      <c r="Q16" s="22"/>
      <c r="R16" s="22"/>
      <c r="S16" s="22">
        <f t="shared" si="6"/>
        <v>1079.2063821684958</v>
      </c>
      <c r="T16" s="22">
        <f t="shared" si="7"/>
        <v>931.2083206921377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23323.60215425826</v>
      </c>
      <c r="D17" s="5">
        <f t="shared" si="0"/>
        <v>22613.030756066502</v>
      </c>
      <c r="E17" s="5">
        <f t="shared" si="1"/>
        <v>13113.030756066502</v>
      </c>
      <c r="F17" s="5">
        <f t="shared" si="2"/>
        <v>4583.1545418557125</v>
      </c>
      <c r="G17" s="5">
        <f t="shared" si="3"/>
        <v>18029.876214210788</v>
      </c>
      <c r="H17" s="22">
        <f t="shared" si="10"/>
        <v>10728.83072859853</v>
      </c>
      <c r="I17" s="5">
        <f t="shared" si="4"/>
        <v>27771.654515778253</v>
      </c>
      <c r="J17" s="25">
        <f t="shared" si="5"/>
        <v>0.10181094256359918</v>
      </c>
      <c r="L17" s="22">
        <f t="shared" si="11"/>
        <v>30919.609057633967</v>
      </c>
      <c r="M17" s="5">
        <f>scrimecost*Meta!O14</f>
        <v>50442.795999999995</v>
      </c>
      <c r="N17" s="5">
        <f>L17-Grade9!L17</f>
        <v>224.64464448176295</v>
      </c>
      <c r="O17" s="5">
        <f>Grade9!M17-M17</f>
        <v>1049.0280000000057</v>
      </c>
      <c r="P17" s="22">
        <f t="shared" si="12"/>
        <v>48.509772709278614</v>
      </c>
      <c r="Q17" s="22"/>
      <c r="R17" s="22"/>
      <c r="S17" s="22">
        <f t="shared" si="6"/>
        <v>1083.0670537557091</v>
      </c>
      <c r="T17" s="22">
        <f t="shared" si="7"/>
        <v>920.85642429201539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23906.692208114717</v>
      </c>
      <c r="D18" s="5">
        <f t="shared" si="0"/>
        <v>23142.476524968166</v>
      </c>
      <c r="E18" s="5">
        <f t="shared" si="1"/>
        <v>13642.476524968166</v>
      </c>
      <c r="F18" s="5">
        <f t="shared" si="2"/>
        <v>4756.0185854021056</v>
      </c>
      <c r="G18" s="5">
        <f t="shared" si="3"/>
        <v>18386.457939566062</v>
      </c>
      <c r="H18" s="22">
        <f t="shared" si="10"/>
        <v>10997.051496813496</v>
      </c>
      <c r="I18" s="5">
        <f t="shared" si="4"/>
        <v>28371.780698672716</v>
      </c>
      <c r="J18" s="25">
        <f t="shared" si="5"/>
        <v>0.10478214663417589</v>
      </c>
      <c r="L18" s="22">
        <f t="shared" si="11"/>
        <v>31692.599284074815</v>
      </c>
      <c r="M18" s="5">
        <f>scrimecost*Meta!O15</f>
        <v>50442.795999999995</v>
      </c>
      <c r="N18" s="5">
        <f>L18-Grade9!L18</f>
        <v>230.26076059380648</v>
      </c>
      <c r="O18" s="5">
        <f>Grade9!M18-M18</f>
        <v>1049.0280000000057</v>
      </c>
      <c r="P18" s="22">
        <f t="shared" si="12"/>
        <v>49.374092927010565</v>
      </c>
      <c r="Q18" s="22"/>
      <c r="R18" s="22"/>
      <c r="S18" s="22">
        <f t="shared" si="6"/>
        <v>1087.0242421326016</v>
      </c>
      <c r="T18" s="22">
        <f t="shared" si="7"/>
        <v>910.68889556425881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24504.359513317584</v>
      </c>
      <c r="D19" s="5">
        <f t="shared" si="0"/>
        <v>23685.158438092367</v>
      </c>
      <c r="E19" s="5">
        <f t="shared" si="1"/>
        <v>14185.158438092367</v>
      </c>
      <c r="F19" s="5">
        <f t="shared" si="2"/>
        <v>4933.2042300371577</v>
      </c>
      <c r="G19" s="5">
        <f t="shared" si="3"/>
        <v>18751.954208055209</v>
      </c>
      <c r="H19" s="22">
        <f t="shared" si="10"/>
        <v>11271.97778423383</v>
      </c>
      <c r="I19" s="5">
        <f t="shared" si="4"/>
        <v>28986.910036139525</v>
      </c>
      <c r="J19" s="25">
        <f t="shared" si="5"/>
        <v>0.10768088231278733</v>
      </c>
      <c r="L19" s="22">
        <f t="shared" si="11"/>
        <v>32484.914266176682</v>
      </c>
      <c r="M19" s="5">
        <f>scrimecost*Meta!O16</f>
        <v>50442.795999999995</v>
      </c>
      <c r="N19" s="5">
        <f>L19-Grade9!L19</f>
        <v>236.0172796086481</v>
      </c>
      <c r="O19" s="5">
        <f>Grade9!M19-M19</f>
        <v>1049.0280000000057</v>
      </c>
      <c r="P19" s="22">
        <f t="shared" si="12"/>
        <v>50.260021150185828</v>
      </c>
      <c r="Q19" s="22"/>
      <c r="R19" s="22"/>
      <c r="S19" s="22">
        <f t="shared" si="6"/>
        <v>1091.0803602189142</v>
      </c>
      <c r="T19" s="22">
        <f t="shared" si="7"/>
        <v>900.70336282210292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25116.968501150521</v>
      </c>
      <c r="D20" s="5">
        <f t="shared" si="0"/>
        <v>24241.407399044674</v>
      </c>
      <c r="E20" s="5">
        <f t="shared" si="1"/>
        <v>14741.407399044674</v>
      </c>
      <c r="F20" s="5">
        <f t="shared" si="2"/>
        <v>5114.8195157880864</v>
      </c>
      <c r="G20" s="5">
        <f t="shared" si="3"/>
        <v>19126.587883256587</v>
      </c>
      <c r="H20" s="22">
        <f t="shared" si="10"/>
        <v>11553.777228839675</v>
      </c>
      <c r="I20" s="5">
        <f t="shared" si="4"/>
        <v>29617.417607043011</v>
      </c>
      <c r="J20" s="25">
        <f t="shared" si="5"/>
        <v>0.11050891712118874</v>
      </c>
      <c r="L20" s="22">
        <f t="shared" si="11"/>
        <v>33297.037122831098</v>
      </c>
      <c r="M20" s="5">
        <f>scrimecost*Meta!O17</f>
        <v>50442.795999999995</v>
      </c>
      <c r="N20" s="5">
        <f>L20-Grade9!L20</f>
        <v>241.91771159886412</v>
      </c>
      <c r="O20" s="5">
        <f>Grade9!M20-M20</f>
        <v>1049.0280000000057</v>
      </c>
      <c r="P20" s="22">
        <f t="shared" si="12"/>
        <v>51.168097578940476</v>
      </c>
      <c r="Q20" s="22"/>
      <c r="R20" s="22"/>
      <c r="S20" s="22">
        <f t="shared" si="6"/>
        <v>1095.2378812573868</v>
      </c>
      <c r="T20" s="22">
        <f t="shared" si="7"/>
        <v>890.89749237898491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25744.892713679281</v>
      </c>
      <c r="D21" s="5">
        <f t="shared" si="0"/>
        <v>24811.562584020787</v>
      </c>
      <c r="E21" s="5">
        <f t="shared" si="1"/>
        <v>15311.562584020787</v>
      </c>
      <c r="F21" s="5">
        <f t="shared" si="2"/>
        <v>5300.9751836827872</v>
      </c>
      <c r="G21" s="5">
        <f t="shared" si="3"/>
        <v>19510.587400338001</v>
      </c>
      <c r="H21" s="22">
        <f t="shared" si="10"/>
        <v>11842.621659560667</v>
      </c>
      <c r="I21" s="5">
        <f t="shared" si="4"/>
        <v>30263.687867219087</v>
      </c>
      <c r="J21" s="25">
        <f t="shared" si="5"/>
        <v>0.11326797547084863</v>
      </c>
      <c r="L21" s="22">
        <f t="shared" si="11"/>
        <v>34129.463050901875</v>
      </c>
      <c r="M21" s="5">
        <f>scrimecost*Meta!O18</f>
        <v>41560.1</v>
      </c>
      <c r="N21" s="5">
        <f>L21-Grade9!L21</f>
        <v>247.96565438883408</v>
      </c>
      <c r="O21" s="5">
        <f>Grade9!M21-M21</f>
        <v>864.30000000000291</v>
      </c>
      <c r="P21" s="22">
        <f t="shared" si="12"/>
        <v>52.098875918413988</v>
      </c>
      <c r="Q21" s="22"/>
      <c r="R21" s="22"/>
      <c r="S21" s="22">
        <f t="shared" si="6"/>
        <v>938.78598032181799</v>
      </c>
      <c r="T21" s="22">
        <f t="shared" si="7"/>
        <v>752.45426760146324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26388.515031521267</v>
      </c>
      <c r="D22" s="5">
        <f t="shared" si="0"/>
        <v>25395.971648621311</v>
      </c>
      <c r="E22" s="5">
        <f t="shared" si="1"/>
        <v>15895.971648621311</v>
      </c>
      <c r="F22" s="5">
        <f t="shared" si="2"/>
        <v>5491.7847432748586</v>
      </c>
      <c r="G22" s="5">
        <f t="shared" si="3"/>
        <v>19904.186905346454</v>
      </c>
      <c r="H22" s="22">
        <f t="shared" si="10"/>
        <v>12138.687201049685</v>
      </c>
      <c r="I22" s="5">
        <f t="shared" si="4"/>
        <v>30926.114883899569</v>
      </c>
      <c r="J22" s="25">
        <f t="shared" si="5"/>
        <v>0.11595973971441927</v>
      </c>
      <c r="L22" s="22">
        <f t="shared" si="11"/>
        <v>34982.699627174421</v>
      </c>
      <c r="M22" s="5">
        <f>scrimecost*Meta!O19</f>
        <v>41560.1</v>
      </c>
      <c r="N22" s="5">
        <f>L22-Grade9!L22</f>
        <v>254.16479574856203</v>
      </c>
      <c r="O22" s="5">
        <f>Grade9!M22-M22</f>
        <v>864.30000000000291</v>
      </c>
      <c r="P22" s="22">
        <f t="shared" si="12"/>
        <v>53.052923716374337</v>
      </c>
      <c r="Q22" s="22"/>
      <c r="R22" s="22"/>
      <c r="S22" s="22">
        <f t="shared" si="6"/>
        <v>943.15397586286758</v>
      </c>
      <c r="T22" s="22">
        <f t="shared" si="7"/>
        <v>744.88692046185565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27048.227907309298</v>
      </c>
      <c r="D23" s="5">
        <f t="shared" si="0"/>
        <v>25994.990939836844</v>
      </c>
      <c r="E23" s="5">
        <f t="shared" si="1"/>
        <v>16494.990939836844</v>
      </c>
      <c r="F23" s="5">
        <f t="shared" si="2"/>
        <v>5687.3645418567294</v>
      </c>
      <c r="G23" s="5">
        <f t="shared" si="3"/>
        <v>20307.626397980115</v>
      </c>
      <c r="H23" s="22">
        <f t="shared" si="10"/>
        <v>12442.154381075925</v>
      </c>
      <c r="I23" s="5">
        <f t="shared" si="4"/>
        <v>31605.102575997058</v>
      </c>
      <c r="J23" s="25">
        <f t="shared" si="5"/>
        <v>0.11858585117156135</v>
      </c>
      <c r="L23" s="22">
        <f t="shared" si="11"/>
        <v>35857.267117853786</v>
      </c>
      <c r="M23" s="5">
        <f>scrimecost*Meta!O20</f>
        <v>41560.1</v>
      </c>
      <c r="N23" s="5">
        <f>L23-Grade9!L23</f>
        <v>260.51891564227844</v>
      </c>
      <c r="O23" s="5">
        <f>Grade9!M23-M23</f>
        <v>864.30000000000291</v>
      </c>
      <c r="P23" s="22">
        <f t="shared" si="12"/>
        <v>54.030822709283697</v>
      </c>
      <c r="Q23" s="22"/>
      <c r="R23" s="22"/>
      <c r="S23" s="22">
        <f t="shared" si="6"/>
        <v>947.63117129244051</v>
      </c>
      <c r="T23" s="22">
        <f t="shared" si="7"/>
        <v>737.46484261825287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27724.433604992024</v>
      </c>
      <c r="D24" s="5">
        <f t="shared" si="0"/>
        <v>26608.98571333276</v>
      </c>
      <c r="E24" s="5">
        <f t="shared" si="1"/>
        <v>17108.98571333276</v>
      </c>
      <c r="F24" s="5">
        <f t="shared" si="2"/>
        <v>5887.8338354031457</v>
      </c>
      <c r="G24" s="5">
        <f t="shared" si="3"/>
        <v>20721.151877929617</v>
      </c>
      <c r="H24" s="22">
        <f t="shared" si="10"/>
        <v>12753.208240602824</v>
      </c>
      <c r="I24" s="5">
        <f t="shared" si="4"/>
        <v>32301.06496039698</v>
      </c>
      <c r="J24" s="25">
        <f t="shared" si="5"/>
        <v>0.12114791112974874</v>
      </c>
      <c r="L24" s="22">
        <f t="shared" si="11"/>
        <v>36753.698795800126</v>
      </c>
      <c r="M24" s="5">
        <f>scrimecost*Meta!O21</f>
        <v>41560.1</v>
      </c>
      <c r="N24" s="5">
        <f>L24-Grade9!L24</f>
        <v>267.03188853333268</v>
      </c>
      <c r="O24" s="5">
        <f>Grade9!M24-M24</f>
        <v>864.30000000000291</v>
      </c>
      <c r="P24" s="22">
        <f t="shared" si="12"/>
        <v>55.033169177015786</v>
      </c>
      <c r="Q24" s="22"/>
      <c r="R24" s="22"/>
      <c r="S24" s="22">
        <f t="shared" si="6"/>
        <v>952.2202966077499</v>
      </c>
      <c r="T24" s="22">
        <f t="shared" si="7"/>
        <v>730.18625155106815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28417.54444511683</v>
      </c>
      <c r="D25" s="5">
        <f t="shared" si="0"/>
        <v>27238.330356166083</v>
      </c>
      <c r="E25" s="5">
        <f t="shared" si="1"/>
        <v>17738.330356166083</v>
      </c>
      <c r="F25" s="5">
        <f t="shared" si="2"/>
        <v>6093.314861288226</v>
      </c>
      <c r="G25" s="5">
        <f t="shared" si="3"/>
        <v>21145.015494877858</v>
      </c>
      <c r="H25" s="22">
        <f t="shared" si="10"/>
        <v>13072.038446617895</v>
      </c>
      <c r="I25" s="5">
        <f t="shared" si="4"/>
        <v>33014.426404406906</v>
      </c>
      <c r="J25" s="25">
        <f t="shared" si="5"/>
        <v>0.12364748182066329</v>
      </c>
      <c r="L25" s="22">
        <f t="shared" si="11"/>
        <v>37672.541265695123</v>
      </c>
      <c r="M25" s="5">
        <f>scrimecost*Meta!O22</f>
        <v>41560.1</v>
      </c>
      <c r="N25" s="5">
        <f>L25-Grade9!L25</f>
        <v>273.70768574665999</v>
      </c>
      <c r="O25" s="5">
        <f>Grade9!M25-M25</f>
        <v>864.30000000000291</v>
      </c>
      <c r="P25" s="22">
        <f t="shared" si="12"/>
        <v>56.060574306441168</v>
      </c>
      <c r="Q25" s="22"/>
      <c r="R25" s="22"/>
      <c r="S25" s="22">
        <f t="shared" si="6"/>
        <v>956.92415005594012</v>
      </c>
      <c r="T25" s="22">
        <f t="shared" si="7"/>
        <v>723.0493942815034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29127.98305624475</v>
      </c>
      <c r="D26" s="5">
        <f t="shared" si="0"/>
        <v>27883.408615070235</v>
      </c>
      <c r="E26" s="5">
        <f t="shared" si="1"/>
        <v>18383.408615070235</v>
      </c>
      <c r="F26" s="5">
        <f t="shared" si="2"/>
        <v>6303.9329128204317</v>
      </c>
      <c r="G26" s="5">
        <f t="shared" si="3"/>
        <v>21579.475702249802</v>
      </c>
      <c r="H26" s="22">
        <f t="shared" si="10"/>
        <v>13398.839407783342</v>
      </c>
      <c r="I26" s="5">
        <f t="shared" si="4"/>
        <v>33745.621884517081</v>
      </c>
      <c r="J26" s="25">
        <f t="shared" si="5"/>
        <v>0.12608608737277502</v>
      </c>
      <c r="L26" s="22">
        <f t="shared" si="11"/>
        <v>38614.35479733751</v>
      </c>
      <c r="M26" s="5">
        <f>scrimecost*Meta!O23</f>
        <v>31411.992000000002</v>
      </c>
      <c r="N26" s="5">
        <f>L26-Grade9!L26</f>
        <v>280.55037789034395</v>
      </c>
      <c r="O26" s="5">
        <f>Grade9!M26-M26</f>
        <v>653.25599999999758</v>
      </c>
      <c r="P26" s="22">
        <f t="shared" si="12"/>
        <v>57.113664564102208</v>
      </c>
      <c r="Q26" s="22"/>
      <c r="R26" s="22"/>
      <c r="S26" s="22">
        <f t="shared" si="6"/>
        <v>778.13731984034393</v>
      </c>
      <c r="T26" s="22">
        <f t="shared" si="7"/>
        <v>579.34989238240314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29856.18263265086</v>
      </c>
      <c r="D27" s="5">
        <f t="shared" si="0"/>
        <v>28544.613830446982</v>
      </c>
      <c r="E27" s="5">
        <f t="shared" si="1"/>
        <v>19044.613830446982</v>
      </c>
      <c r="F27" s="5">
        <f t="shared" si="2"/>
        <v>6519.8164156409402</v>
      </c>
      <c r="G27" s="5">
        <f t="shared" si="3"/>
        <v>22024.797414806042</v>
      </c>
      <c r="H27" s="22">
        <f t="shared" si="10"/>
        <v>13733.810392977924</v>
      </c>
      <c r="I27" s="5">
        <f t="shared" si="4"/>
        <v>34495.097251629995</v>
      </c>
      <c r="J27" s="25">
        <f t="shared" si="5"/>
        <v>0.12846521474068889</v>
      </c>
      <c r="L27" s="22">
        <f t="shared" si="11"/>
        <v>39579.713667270931</v>
      </c>
      <c r="M27" s="5">
        <f>scrimecost*Meta!O24</f>
        <v>31411.992000000002</v>
      </c>
      <c r="N27" s="5">
        <f>L27-Grade9!L27</f>
        <v>287.56413733758382</v>
      </c>
      <c r="O27" s="5">
        <f>Grade9!M27-M27</f>
        <v>653.25599999999758</v>
      </c>
      <c r="P27" s="22">
        <f t="shared" si="12"/>
        <v>58.193082078204746</v>
      </c>
      <c r="Q27" s="22"/>
      <c r="R27" s="22"/>
      <c r="S27" s="22">
        <f t="shared" si="6"/>
        <v>783.07930586934185</v>
      </c>
      <c r="T27" s="22">
        <f t="shared" si="7"/>
        <v>574.49290210375375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30602.587198467132</v>
      </c>
      <c r="D28" s="5">
        <f t="shared" si="0"/>
        <v>29222.349176208158</v>
      </c>
      <c r="E28" s="5">
        <f t="shared" si="1"/>
        <v>19722.349176208158</v>
      </c>
      <c r="F28" s="5">
        <f t="shared" si="2"/>
        <v>6741.0970060319632</v>
      </c>
      <c r="G28" s="5">
        <f t="shared" si="3"/>
        <v>22481.252170176194</v>
      </c>
      <c r="H28" s="22">
        <f t="shared" si="10"/>
        <v>14077.155652802368</v>
      </c>
      <c r="I28" s="5">
        <f t="shared" si="4"/>
        <v>35263.309502920747</v>
      </c>
      <c r="J28" s="25">
        <f t="shared" si="5"/>
        <v>0.13078631461182441</v>
      </c>
      <c r="L28" s="22">
        <f t="shared" si="11"/>
        <v>40569.206508952702</v>
      </c>
      <c r="M28" s="5">
        <f>scrimecost*Meta!O25</f>
        <v>31411.992000000002</v>
      </c>
      <c r="N28" s="5">
        <f>L28-Grade9!L28</f>
        <v>294.75324077102414</v>
      </c>
      <c r="O28" s="5">
        <f>Grade9!M28-M28</f>
        <v>653.25599999999758</v>
      </c>
      <c r="P28" s="22">
        <f t="shared" si="12"/>
        <v>59.299485030159865</v>
      </c>
      <c r="Q28" s="22"/>
      <c r="R28" s="22"/>
      <c r="S28" s="22">
        <f t="shared" si="6"/>
        <v>788.14484154907586</v>
      </c>
      <c r="T28" s="22">
        <f t="shared" si="7"/>
        <v>569.74325425122163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31367.651878428809</v>
      </c>
      <c r="D29" s="5">
        <f t="shared" si="0"/>
        <v>29917.027905613359</v>
      </c>
      <c r="E29" s="5">
        <f t="shared" si="1"/>
        <v>20417.027905613359</v>
      </c>
      <c r="F29" s="5">
        <f t="shared" si="2"/>
        <v>6967.9096111827621</v>
      </c>
      <c r="G29" s="5">
        <f t="shared" si="3"/>
        <v>22949.118294430598</v>
      </c>
      <c r="H29" s="22">
        <f t="shared" si="10"/>
        <v>14429.08454412243</v>
      </c>
      <c r="I29" s="5">
        <f t="shared" si="4"/>
        <v>36050.727060493766</v>
      </c>
      <c r="J29" s="25">
        <f t="shared" si="5"/>
        <v>0.13305080229098099</v>
      </c>
      <c r="L29" s="22">
        <f t="shared" si="11"/>
        <v>41583.436671676522</v>
      </c>
      <c r="M29" s="5">
        <f>scrimecost*Meta!O26</f>
        <v>31411.992000000002</v>
      </c>
      <c r="N29" s="5">
        <f>L29-Grade9!L29</f>
        <v>302.12207179029792</v>
      </c>
      <c r="O29" s="5">
        <f>Grade9!M29-M29</f>
        <v>653.25599999999758</v>
      </c>
      <c r="P29" s="22">
        <f t="shared" si="12"/>
        <v>60.43354805591386</v>
      </c>
      <c r="Q29" s="22"/>
      <c r="R29" s="22"/>
      <c r="S29" s="22">
        <f t="shared" si="6"/>
        <v>793.33701562080182</v>
      </c>
      <c r="T29" s="22">
        <f t="shared" si="7"/>
        <v>565.09973917116804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32151.843175389531</v>
      </c>
      <c r="D30" s="5">
        <f t="shared" si="0"/>
        <v>30629.073603253695</v>
      </c>
      <c r="E30" s="5">
        <f t="shared" si="1"/>
        <v>21129.073603253695</v>
      </c>
      <c r="F30" s="5">
        <f t="shared" si="2"/>
        <v>7200.392531462332</v>
      </c>
      <c r="G30" s="5">
        <f t="shared" si="3"/>
        <v>23428.681071791361</v>
      </c>
      <c r="H30" s="22">
        <f t="shared" si="10"/>
        <v>14789.811657725491</v>
      </c>
      <c r="I30" s="5">
        <f t="shared" si="4"/>
        <v>36857.830057006111</v>
      </c>
      <c r="J30" s="25">
        <f t="shared" si="5"/>
        <v>0.1352600585633289</v>
      </c>
      <c r="L30" s="22">
        <f t="shared" si="11"/>
        <v>42623.022588468433</v>
      </c>
      <c r="M30" s="5">
        <f>scrimecost*Meta!O27</f>
        <v>31411.992000000002</v>
      </c>
      <c r="N30" s="5">
        <f>L30-Grade9!L30</f>
        <v>309.67512358506065</v>
      </c>
      <c r="O30" s="5">
        <f>Grade9!M30-M30</f>
        <v>653.25599999999758</v>
      </c>
      <c r="P30" s="22">
        <f t="shared" si="12"/>
        <v>61.595962657311702</v>
      </c>
      <c r="Q30" s="22"/>
      <c r="R30" s="22"/>
      <c r="S30" s="22">
        <f t="shared" si="6"/>
        <v>798.6589940443248</v>
      </c>
      <c r="T30" s="22">
        <f t="shared" si="7"/>
        <v>560.56116853853041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32955.639254774265</v>
      </c>
      <c r="D31" s="5">
        <f t="shared" si="0"/>
        <v>31358.920443335035</v>
      </c>
      <c r="E31" s="5">
        <f t="shared" si="1"/>
        <v>21858.920443335035</v>
      </c>
      <c r="F31" s="5">
        <f t="shared" si="2"/>
        <v>7438.6875247488888</v>
      </c>
      <c r="G31" s="5">
        <f t="shared" si="3"/>
        <v>23920.232918586145</v>
      </c>
      <c r="H31" s="22">
        <f t="shared" si="10"/>
        <v>15159.556949168627</v>
      </c>
      <c r="I31" s="5">
        <f t="shared" si="4"/>
        <v>37685.110628431255</v>
      </c>
      <c r="J31" s="25">
        <f t="shared" si="5"/>
        <v>0.13741543053635125</v>
      </c>
      <c r="L31" s="22">
        <f t="shared" si="11"/>
        <v>43688.598153180144</v>
      </c>
      <c r="M31" s="5">
        <f>scrimecost*Meta!O28</f>
        <v>28062.371999999999</v>
      </c>
      <c r="N31" s="5">
        <f>L31-Grade9!L31</f>
        <v>317.41700167469389</v>
      </c>
      <c r="O31" s="5">
        <f>Grade9!M31-M31</f>
        <v>583.59600000000137</v>
      </c>
      <c r="P31" s="22">
        <f t="shared" si="12"/>
        <v>62.787437623744502</v>
      </c>
      <c r="Q31" s="22"/>
      <c r="R31" s="22"/>
      <c r="S31" s="22">
        <f t="shared" si="6"/>
        <v>743.50982192844026</v>
      </c>
      <c r="T31" s="22">
        <f t="shared" si="7"/>
        <v>514.21242613616948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33779.530236143619</v>
      </c>
      <c r="D32" s="5">
        <f t="shared" si="0"/>
        <v>32107.013454418407</v>
      </c>
      <c r="E32" s="5">
        <f t="shared" si="1"/>
        <v>22607.013454418407</v>
      </c>
      <c r="F32" s="5">
        <f t="shared" si="2"/>
        <v>7682.9398928676101</v>
      </c>
      <c r="G32" s="5">
        <f t="shared" si="3"/>
        <v>24424.073561550798</v>
      </c>
      <c r="H32" s="22">
        <f t="shared" si="10"/>
        <v>15538.545872897839</v>
      </c>
      <c r="I32" s="5">
        <f t="shared" si="4"/>
        <v>38533.073214142038</v>
      </c>
      <c r="J32" s="25">
        <f t="shared" si="5"/>
        <v>0.13951823246125106</v>
      </c>
      <c r="L32" s="22">
        <f t="shared" si="11"/>
        <v>44780.813107009642</v>
      </c>
      <c r="M32" s="5">
        <f>scrimecost*Meta!O29</f>
        <v>28062.371999999999</v>
      </c>
      <c r="N32" s="5">
        <f>L32-Grade9!L32</f>
        <v>325.35242671655578</v>
      </c>
      <c r="O32" s="5">
        <f>Grade9!M32-M32</f>
        <v>583.59600000000137</v>
      </c>
      <c r="P32" s="22">
        <f t="shared" si="12"/>
        <v>64.008699464338093</v>
      </c>
      <c r="Q32" s="22"/>
      <c r="R32" s="22"/>
      <c r="S32" s="22">
        <f t="shared" si="6"/>
        <v>749.10122550964797</v>
      </c>
      <c r="T32" s="22">
        <f t="shared" si="7"/>
        <v>510.49394958308312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34624.018492047202</v>
      </c>
      <c r="D33" s="5">
        <f t="shared" si="0"/>
        <v>32873.808790778858</v>
      </c>
      <c r="E33" s="5">
        <f t="shared" si="1"/>
        <v>23373.808790778858</v>
      </c>
      <c r="F33" s="5">
        <f t="shared" si="2"/>
        <v>7933.2985701892976</v>
      </c>
      <c r="G33" s="5">
        <f t="shared" si="3"/>
        <v>24940.51022058956</v>
      </c>
      <c r="H33" s="22">
        <f t="shared" si="10"/>
        <v>15927.009519720285</v>
      </c>
      <c r="I33" s="5">
        <f t="shared" si="4"/>
        <v>39402.234864495578</v>
      </c>
      <c r="J33" s="25">
        <f t="shared" si="5"/>
        <v>0.14156974653432405</v>
      </c>
      <c r="L33" s="22">
        <f t="shared" si="11"/>
        <v>45900.333434684879</v>
      </c>
      <c r="M33" s="5">
        <f>scrimecost*Meta!O30</f>
        <v>28062.371999999999</v>
      </c>
      <c r="N33" s="5">
        <f>L33-Grade9!L33</f>
        <v>333.48623738446622</v>
      </c>
      <c r="O33" s="5">
        <f>Grade9!M33-M33</f>
        <v>583.59600000000137</v>
      </c>
      <c r="P33" s="22">
        <f t="shared" si="12"/>
        <v>65.260492850946548</v>
      </c>
      <c r="Q33" s="22"/>
      <c r="R33" s="22"/>
      <c r="S33" s="22">
        <f t="shared" si="6"/>
        <v>754.83241418038722</v>
      </c>
      <c r="T33" s="22">
        <f t="shared" si="7"/>
        <v>506.86799240139993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35489.618954348385</v>
      </c>
      <c r="D34" s="5">
        <f t="shared" si="0"/>
        <v>33659.774010548332</v>
      </c>
      <c r="E34" s="5">
        <f t="shared" si="1"/>
        <v>24159.774010548332</v>
      </c>
      <c r="F34" s="5">
        <f t="shared" si="2"/>
        <v>8189.9162144440306</v>
      </c>
      <c r="G34" s="5">
        <f t="shared" si="3"/>
        <v>25469.857796104301</v>
      </c>
      <c r="H34" s="22">
        <f t="shared" si="10"/>
        <v>16325.18475771329</v>
      </c>
      <c r="I34" s="5">
        <f t="shared" si="4"/>
        <v>40293.125556107967</v>
      </c>
      <c r="J34" s="25">
        <f t="shared" si="5"/>
        <v>0.14357122367878553</v>
      </c>
      <c r="L34" s="22">
        <f t="shared" si="11"/>
        <v>47047.841770551997</v>
      </c>
      <c r="M34" s="5">
        <f>scrimecost*Meta!O31</f>
        <v>28062.371999999999</v>
      </c>
      <c r="N34" s="5">
        <f>L34-Grade9!L34</f>
        <v>341.82339331908588</v>
      </c>
      <c r="O34" s="5">
        <f>Grade9!M34-M34</f>
        <v>583.59600000000137</v>
      </c>
      <c r="P34" s="22">
        <f t="shared" si="12"/>
        <v>66.543581072220206</v>
      </c>
      <c r="Q34" s="22"/>
      <c r="R34" s="22"/>
      <c r="S34" s="22">
        <f t="shared" si="6"/>
        <v>760.7068825679014</v>
      </c>
      <c r="T34" s="22">
        <f t="shared" si="7"/>
        <v>503.33358042209181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36376.859428207092</v>
      </c>
      <c r="D35" s="5">
        <f t="shared" si="0"/>
        <v>34465.388360812038</v>
      </c>
      <c r="E35" s="5">
        <f t="shared" si="1"/>
        <v>24965.388360812038</v>
      </c>
      <c r="F35" s="5">
        <f t="shared" si="2"/>
        <v>8452.9492998051301</v>
      </c>
      <c r="G35" s="5">
        <f t="shared" si="3"/>
        <v>26012.439061006909</v>
      </c>
      <c r="H35" s="22">
        <f t="shared" si="10"/>
        <v>16733.314376656122</v>
      </c>
      <c r="I35" s="5">
        <f t="shared" si="4"/>
        <v>41206.288515010667</v>
      </c>
      <c r="J35" s="25">
        <f t="shared" si="5"/>
        <v>0.14552388430752844</v>
      </c>
      <c r="L35" s="22">
        <f t="shared" si="11"/>
        <v>48224.037814815798</v>
      </c>
      <c r="M35" s="5">
        <f>scrimecost*Meta!O32</f>
        <v>28062.371999999999</v>
      </c>
      <c r="N35" s="5">
        <f>L35-Grade9!L35</f>
        <v>350.36897815205157</v>
      </c>
      <c r="O35" s="5">
        <f>Grade9!M35-M35</f>
        <v>583.59600000000137</v>
      </c>
      <c r="P35" s="22">
        <f t="shared" si="12"/>
        <v>67.858746499025713</v>
      </c>
      <c r="Q35" s="22"/>
      <c r="R35" s="22"/>
      <c r="S35" s="22">
        <f t="shared" si="6"/>
        <v>766.72821266509254</v>
      </c>
      <c r="T35" s="22">
        <f t="shared" si="7"/>
        <v>499.88975754118991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37286.280913912276</v>
      </c>
      <c r="D36" s="5">
        <f t="shared" si="0"/>
        <v>35291.143069832346</v>
      </c>
      <c r="E36" s="5">
        <f t="shared" si="1"/>
        <v>25791.143069832346</v>
      </c>
      <c r="F36" s="5">
        <f t="shared" si="2"/>
        <v>8722.5582123002605</v>
      </c>
      <c r="G36" s="5">
        <f t="shared" si="3"/>
        <v>26568.584857532085</v>
      </c>
      <c r="H36" s="22">
        <f t="shared" si="10"/>
        <v>17151.647236072524</v>
      </c>
      <c r="I36" s="5">
        <f t="shared" si="4"/>
        <v>42142.280547885937</v>
      </c>
      <c r="J36" s="25">
        <f t="shared" si="5"/>
        <v>0.14742891906727762</v>
      </c>
      <c r="L36" s="22">
        <f t="shared" si="11"/>
        <v>49429.638760186193</v>
      </c>
      <c r="M36" s="5">
        <f>scrimecost*Meta!O33</f>
        <v>23794.707999999999</v>
      </c>
      <c r="N36" s="5">
        <f>L36-Grade9!L36</f>
        <v>359.12820260586159</v>
      </c>
      <c r="O36" s="5">
        <f>Grade9!M36-M36</f>
        <v>494.84400000000096</v>
      </c>
      <c r="P36" s="22">
        <f t="shared" si="12"/>
        <v>69.206791061501363</v>
      </c>
      <c r="Q36" s="22"/>
      <c r="R36" s="22"/>
      <c r="S36" s="22">
        <f t="shared" si="6"/>
        <v>695.68583601472437</v>
      </c>
      <c r="T36" s="22">
        <f t="shared" si="7"/>
        <v>446.9307024604243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38218.43793676007</v>
      </c>
      <c r="D37" s="5">
        <f t="shared" ref="D37:D56" si="15">IF(A37&lt;startage,1,0)*(C37*(1-initialunempprob))+IF(A37=startage,1,0)*(C37*(1-unempprob))+IF(A37&gt;startage,1,0)*(C37*(1-unempprob)+unempprob*300*52)</f>
        <v>36137.541646578145</v>
      </c>
      <c r="E37" s="5">
        <f t="shared" si="1"/>
        <v>26637.541646578145</v>
      </c>
      <c r="F37" s="5">
        <f t="shared" si="2"/>
        <v>8998.9073476077647</v>
      </c>
      <c r="G37" s="5">
        <f t="shared" si="3"/>
        <v>27138.634298970381</v>
      </c>
      <c r="H37" s="22">
        <f t="shared" ref="H37:H56" si="16">benefits*B37/expnorm</f>
        <v>17580.438416974335</v>
      </c>
      <c r="I37" s="5">
        <f t="shared" ref="I37:I56" si="17">G37+IF(A37&lt;startage,1,0)*(H37*(1-initialunempprob))+IF(A37&gt;=startage,1,0)*(H37*(1-unempprob))</f>
        <v>43101.672381583077</v>
      </c>
      <c r="J37" s="25">
        <f t="shared" si="5"/>
        <v>0.14928748956459389</v>
      </c>
      <c r="L37" s="22">
        <f t="shared" ref="L37:L56" si="18">(sincome+sbenefits)*(1-sunemp)*B37/expnorm</f>
        <v>50665.379729190841</v>
      </c>
      <c r="M37" s="5">
        <f>scrimecost*Meta!O34</f>
        <v>23794.707999999999</v>
      </c>
      <c r="N37" s="5">
        <f>L37-Grade9!L37</f>
        <v>368.10640767098812</v>
      </c>
      <c r="O37" s="5">
        <f>Grade9!M37-M37</f>
        <v>494.84400000000096</v>
      </c>
      <c r="P37" s="22">
        <f t="shared" si="12"/>
        <v>70.588536738038883</v>
      </c>
      <c r="Q37" s="22"/>
      <c r="R37" s="22"/>
      <c r="S37" s="22">
        <f t="shared" si="6"/>
        <v>702.01199594808099</v>
      </c>
      <c r="T37" s="22">
        <f t="shared" si="7"/>
        <v>444.39155420521263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39173.898885179085</v>
      </c>
      <c r="D38" s="5">
        <f t="shared" si="15"/>
        <v>37005.10018774261</v>
      </c>
      <c r="E38" s="5">
        <f t="shared" si="1"/>
        <v>27505.10018774261</v>
      </c>
      <c r="F38" s="5">
        <f t="shared" si="2"/>
        <v>9282.1652112979609</v>
      </c>
      <c r="G38" s="5">
        <f t="shared" si="3"/>
        <v>27722.934976444649</v>
      </c>
      <c r="H38" s="22">
        <f t="shared" si="16"/>
        <v>18019.949377398698</v>
      </c>
      <c r="I38" s="5">
        <f t="shared" si="17"/>
        <v>44085.049011122668</v>
      </c>
      <c r="J38" s="25">
        <f t="shared" ref="J38:J56" si="19">(F38-(IF(A38&gt;startage,1,0)*(unempprob*300*52)))/(IF(A38&lt;startage,1,0)*((C38+H38)*(1-initialunempprob))+IF(A38&gt;=startage,1,0)*((C38+H38)*(1-unempprob)))</f>
        <v>0.15110072907417074</v>
      </c>
      <c r="L38" s="22">
        <f t="shared" si="18"/>
        <v>51932.014222420628</v>
      </c>
      <c r="M38" s="5">
        <f>scrimecost*Meta!O35</f>
        <v>23794.707999999999</v>
      </c>
      <c r="N38" s="5">
        <f>L38-Grade9!L38</f>
        <v>377.30906786279229</v>
      </c>
      <c r="O38" s="5">
        <f>Grade9!M38-M38</f>
        <v>494.84400000000096</v>
      </c>
      <c r="P38" s="22">
        <f t="shared" si="12"/>
        <v>72.004826056489861</v>
      </c>
      <c r="Q38" s="22"/>
      <c r="R38" s="22"/>
      <c r="S38" s="22">
        <f t="shared" ref="S38:S69" si="20">IF(A38&lt;startage,1,0)*(N38-Q38-R38)+IF(A38&gt;=startage,1,0)*completionprob*(N38*spart+O38+P38)</f>
        <v>708.49630987979981</v>
      </c>
      <c r="T38" s="22">
        <f t="shared" ref="T38:T69" si="21">S38/sreturn^(A38-startage+1)</f>
        <v>441.92959879804312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40153.246357308555</v>
      </c>
      <c r="D39" s="5">
        <f t="shared" si="15"/>
        <v>37894.347692436168</v>
      </c>
      <c r="E39" s="5">
        <f t="shared" si="1"/>
        <v>28394.347692436168</v>
      </c>
      <c r="F39" s="5">
        <f t="shared" si="2"/>
        <v>9572.5045215804093</v>
      </c>
      <c r="G39" s="5">
        <f t="shared" si="3"/>
        <v>28321.843170855758</v>
      </c>
      <c r="H39" s="22">
        <f t="shared" si="16"/>
        <v>18470.448111833663</v>
      </c>
      <c r="I39" s="5">
        <f t="shared" si="17"/>
        <v>45093.01005640073</v>
      </c>
      <c r="J39" s="25">
        <f t="shared" si="19"/>
        <v>0.15286974322985547</v>
      </c>
      <c r="L39" s="22">
        <f t="shared" si="18"/>
        <v>53230.314577981131</v>
      </c>
      <c r="M39" s="5">
        <f>scrimecost*Meta!O36</f>
        <v>23794.707999999999</v>
      </c>
      <c r="N39" s="5">
        <f>L39-Grade9!L39</f>
        <v>386.74179455935518</v>
      </c>
      <c r="O39" s="5">
        <f>Grade9!M39-M39</f>
        <v>494.84400000000096</v>
      </c>
      <c r="P39" s="22">
        <f t="shared" ref="P39:P56" si="22">(spart-initialspart)*(L39*J39+nptrans)</f>
        <v>73.456522607902102</v>
      </c>
      <c r="Q39" s="22"/>
      <c r="R39" s="22"/>
      <c r="S39" s="22">
        <f t="shared" si="20"/>
        <v>715.14273165979091</v>
      </c>
      <c r="T39" s="22">
        <f t="shared" si="21"/>
        <v>439.54410586651812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41157.077516241261</v>
      </c>
      <c r="D40" s="5">
        <f t="shared" si="15"/>
        <v>38805.826384747066</v>
      </c>
      <c r="E40" s="5">
        <f t="shared" si="1"/>
        <v>29305.826384747066</v>
      </c>
      <c r="F40" s="5">
        <f t="shared" si="2"/>
        <v>9870.1023146199168</v>
      </c>
      <c r="G40" s="5">
        <f t="shared" si="3"/>
        <v>28935.724070127151</v>
      </c>
      <c r="H40" s="22">
        <f t="shared" si="16"/>
        <v>18932.209314629505</v>
      </c>
      <c r="I40" s="5">
        <f t="shared" si="17"/>
        <v>46126.170127810743</v>
      </c>
      <c r="J40" s="25">
        <f t="shared" si="19"/>
        <v>0.15459561069881617</v>
      </c>
      <c r="L40" s="22">
        <f t="shared" si="18"/>
        <v>54561.072442430654</v>
      </c>
      <c r="M40" s="5">
        <f>scrimecost*Meta!O37</f>
        <v>23794.707999999999</v>
      </c>
      <c r="N40" s="5">
        <f>L40-Grade9!L40</f>
        <v>396.41033942333161</v>
      </c>
      <c r="O40" s="5">
        <f>Grade9!M40-M40</f>
        <v>494.84400000000096</v>
      </c>
      <c r="P40" s="22">
        <f t="shared" si="22"/>
        <v>74.944511573099646</v>
      </c>
      <c r="Q40" s="22"/>
      <c r="R40" s="22"/>
      <c r="S40" s="22">
        <f t="shared" si="20"/>
        <v>721.95531398428136</v>
      </c>
      <c r="T40" s="22">
        <f t="shared" si="21"/>
        <v>437.23435972756528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42186.004454147289</v>
      </c>
      <c r="D41" s="5">
        <f t="shared" si="15"/>
        <v>39740.092044365738</v>
      </c>
      <c r="E41" s="5">
        <f t="shared" si="1"/>
        <v>30240.092044365738</v>
      </c>
      <c r="F41" s="5">
        <f t="shared" si="2"/>
        <v>10175.140052485414</v>
      </c>
      <c r="G41" s="5">
        <f t="shared" si="3"/>
        <v>29564.951991880323</v>
      </c>
      <c r="H41" s="22">
        <f t="shared" si="16"/>
        <v>19405.514547495241</v>
      </c>
      <c r="I41" s="5">
        <f t="shared" si="17"/>
        <v>47185.159201005998</v>
      </c>
      <c r="J41" s="25">
        <f t="shared" si="19"/>
        <v>0.15627938383926565</v>
      </c>
      <c r="L41" s="22">
        <f t="shared" si="18"/>
        <v>55925.099253491418</v>
      </c>
      <c r="M41" s="5">
        <f>scrimecost*Meta!O38</f>
        <v>17219.527999999998</v>
      </c>
      <c r="N41" s="5">
        <f>L41-Grade9!L41</f>
        <v>406.32059790891799</v>
      </c>
      <c r="O41" s="5">
        <f>Grade9!M41-M41</f>
        <v>358.10399999999936</v>
      </c>
      <c r="P41" s="22">
        <f t="shared" si="22"/>
        <v>76.469700262427139</v>
      </c>
      <c r="Q41" s="22"/>
      <c r="R41" s="22"/>
      <c r="S41" s="22">
        <f t="shared" si="20"/>
        <v>609.97441086688866</v>
      </c>
      <c r="T41" s="22">
        <f t="shared" si="21"/>
        <v>364.00706795124194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43240.654565500969</v>
      </c>
      <c r="D42" s="5">
        <f t="shared" si="15"/>
        <v>40697.71434547488</v>
      </c>
      <c r="E42" s="5">
        <f t="shared" si="1"/>
        <v>31197.71434547488</v>
      </c>
      <c r="F42" s="5">
        <f t="shared" si="2"/>
        <v>10487.803733797547</v>
      </c>
      <c r="G42" s="5">
        <f t="shared" si="3"/>
        <v>30209.910611677333</v>
      </c>
      <c r="H42" s="22">
        <f t="shared" si="16"/>
        <v>19890.652411182622</v>
      </c>
      <c r="I42" s="5">
        <f t="shared" si="17"/>
        <v>48270.623001031156</v>
      </c>
      <c r="J42" s="25">
        <f t="shared" si="19"/>
        <v>0.15792208934214316</v>
      </c>
      <c r="L42" s="22">
        <f t="shared" si="18"/>
        <v>57323.226734828699</v>
      </c>
      <c r="M42" s="5">
        <f>scrimecost*Meta!O39</f>
        <v>17219.527999999998</v>
      </c>
      <c r="N42" s="5">
        <f>L42-Grade9!L42</f>
        <v>416.47861285663384</v>
      </c>
      <c r="O42" s="5">
        <f>Grade9!M42-M42</f>
        <v>358.10399999999936</v>
      </c>
      <c r="P42" s="22">
        <f t="shared" si="22"/>
        <v>78.033018668987808</v>
      </c>
      <c r="Q42" s="22"/>
      <c r="R42" s="22"/>
      <c r="S42" s="22">
        <f t="shared" si="20"/>
        <v>617.13188017155687</v>
      </c>
      <c r="T42" s="22">
        <f t="shared" si="21"/>
        <v>362.88616957335017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44321.670929638494</v>
      </c>
      <c r="D43" s="5">
        <f t="shared" si="15"/>
        <v>41679.27720411175</v>
      </c>
      <c r="E43" s="5">
        <f t="shared" si="1"/>
        <v>32179.27720411175</v>
      </c>
      <c r="F43" s="5">
        <f t="shared" si="2"/>
        <v>10808.284007142487</v>
      </c>
      <c r="G43" s="5">
        <f t="shared" si="3"/>
        <v>30870.993196969262</v>
      </c>
      <c r="H43" s="22">
        <f t="shared" si="16"/>
        <v>20387.918721462185</v>
      </c>
      <c r="I43" s="5">
        <f t="shared" si="17"/>
        <v>49383.223396056928</v>
      </c>
      <c r="J43" s="25">
        <f t="shared" si="19"/>
        <v>0.15952472885714564</v>
      </c>
      <c r="L43" s="22">
        <f t="shared" si="18"/>
        <v>58756.307403199418</v>
      </c>
      <c r="M43" s="5">
        <f>scrimecost*Meta!O40</f>
        <v>17219.527999999998</v>
      </c>
      <c r="N43" s="5">
        <f>L43-Grade9!L43</f>
        <v>426.89057817806315</v>
      </c>
      <c r="O43" s="5">
        <f>Grade9!M43-M43</f>
        <v>358.10399999999936</v>
      </c>
      <c r="P43" s="22">
        <f t="shared" si="22"/>
        <v>79.635420035712499</v>
      </c>
      <c r="Q43" s="22"/>
      <c r="R43" s="22"/>
      <c r="S43" s="22">
        <f t="shared" si="20"/>
        <v>624.46828620885344</v>
      </c>
      <c r="T43" s="22">
        <f t="shared" si="21"/>
        <v>361.82373825024678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45429.712702879457</v>
      </c>
      <c r="D44" s="5">
        <f t="shared" si="15"/>
        <v>42685.379134214541</v>
      </c>
      <c r="E44" s="5">
        <f t="shared" si="1"/>
        <v>33185.379134214541</v>
      </c>
      <c r="F44" s="5">
        <f t="shared" si="2"/>
        <v>11136.776287321049</v>
      </c>
      <c r="G44" s="5">
        <f t="shared" si="3"/>
        <v>31548.602846893493</v>
      </c>
      <c r="H44" s="22">
        <f t="shared" si="16"/>
        <v>20897.61668949874</v>
      </c>
      <c r="I44" s="5">
        <f t="shared" si="17"/>
        <v>50523.638800958346</v>
      </c>
      <c r="J44" s="25">
        <f t="shared" si="19"/>
        <v>0.16108827960348951</v>
      </c>
      <c r="L44" s="22">
        <f t="shared" si="18"/>
        <v>60225.215088279401</v>
      </c>
      <c r="M44" s="5">
        <f>scrimecost*Meta!O41</f>
        <v>17219.527999999998</v>
      </c>
      <c r="N44" s="5">
        <f>L44-Grade9!L44</f>
        <v>437.56284263252019</v>
      </c>
      <c r="O44" s="5">
        <f>Grade9!M44-M44</f>
        <v>358.10399999999936</v>
      </c>
      <c r="P44" s="22">
        <f t="shared" si="22"/>
        <v>81.277881436605313</v>
      </c>
      <c r="Q44" s="22"/>
      <c r="R44" s="22"/>
      <c r="S44" s="22">
        <f t="shared" si="20"/>
        <v>631.98810239707802</v>
      </c>
      <c r="T44" s="22">
        <f t="shared" si="21"/>
        <v>360.81933816531449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46565.455520451433</v>
      </c>
      <c r="D45" s="5">
        <f t="shared" si="15"/>
        <v>43716.633612569902</v>
      </c>
      <c r="E45" s="5">
        <f t="shared" si="1"/>
        <v>34216.633612569902</v>
      </c>
      <c r="F45" s="5">
        <f t="shared" si="2"/>
        <v>11473.480874504072</v>
      </c>
      <c r="G45" s="5">
        <f t="shared" si="3"/>
        <v>32243.15273806583</v>
      </c>
      <c r="H45" s="22">
        <f t="shared" si="16"/>
        <v>21420.0571067362</v>
      </c>
      <c r="I45" s="5">
        <f t="shared" si="17"/>
        <v>51692.5645909823</v>
      </c>
      <c r="J45" s="25">
        <f t="shared" si="19"/>
        <v>0.16261369496577621</v>
      </c>
      <c r="L45" s="22">
        <f t="shared" si="18"/>
        <v>61730.845465486374</v>
      </c>
      <c r="M45" s="5">
        <f>scrimecost*Meta!O42</f>
        <v>17219.527999999998</v>
      </c>
      <c r="N45" s="5">
        <f>L45-Grade9!L45</f>
        <v>448.50191369831737</v>
      </c>
      <c r="O45" s="5">
        <f>Grade9!M45-M45</f>
        <v>358.10399999999936</v>
      </c>
      <c r="P45" s="22">
        <f t="shared" si="22"/>
        <v>82.961404372520434</v>
      </c>
      <c r="Q45" s="22"/>
      <c r="R45" s="22"/>
      <c r="S45" s="22">
        <f t="shared" si="20"/>
        <v>639.69591398999592</v>
      </c>
      <c r="T45" s="22">
        <f t="shared" si="21"/>
        <v>359.87254408211425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47729.591908462724</v>
      </c>
      <c r="D46" s="5">
        <f t="shared" si="15"/>
        <v>44773.669452884154</v>
      </c>
      <c r="E46" s="5">
        <f t="shared" si="1"/>
        <v>35273.669452884154</v>
      </c>
      <c r="F46" s="5">
        <f t="shared" si="2"/>
        <v>11895.970021655092</v>
      </c>
      <c r="G46" s="5">
        <f t="shared" si="3"/>
        <v>32877.699431229063</v>
      </c>
      <c r="H46" s="22">
        <f t="shared" si="16"/>
        <v>21955.558534404609</v>
      </c>
      <c r="I46" s="5">
        <f t="shared" si="17"/>
        <v>52813.346580468453</v>
      </c>
      <c r="J46" s="25">
        <f t="shared" si="19"/>
        <v>0.16532463167259798</v>
      </c>
      <c r="L46" s="22">
        <f t="shared" si="18"/>
        <v>63274.116602123533</v>
      </c>
      <c r="M46" s="5">
        <f>scrimecost*Meta!O43</f>
        <v>10296.98</v>
      </c>
      <c r="N46" s="5">
        <f>L46-Grade9!L46</f>
        <v>459.71446154078149</v>
      </c>
      <c r="O46" s="5">
        <f>Grade9!M46-M46</f>
        <v>214.13999999999942</v>
      </c>
      <c r="P46" s="22">
        <f t="shared" si="22"/>
        <v>85.073850108275508</v>
      </c>
      <c r="Q46" s="22"/>
      <c r="R46" s="22"/>
      <c r="S46" s="22">
        <f t="shared" si="20"/>
        <v>522.68428708475403</v>
      </c>
      <c r="T46" s="22">
        <f t="shared" si="21"/>
        <v>289.74024047303516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48922.831706174286</v>
      </c>
      <c r="D47" s="5">
        <f t="shared" si="15"/>
        <v>45857.131189206251</v>
      </c>
      <c r="E47" s="5">
        <f t="shared" si="1"/>
        <v>36357.131189206251</v>
      </c>
      <c r="F47" s="5">
        <f t="shared" si="2"/>
        <v>12358.066452196466</v>
      </c>
      <c r="G47" s="5">
        <f t="shared" si="3"/>
        <v>33499.064737009787</v>
      </c>
      <c r="H47" s="22">
        <f t="shared" si="16"/>
        <v>22504.447497764719</v>
      </c>
      <c r="I47" s="5">
        <f t="shared" si="17"/>
        <v>53933.103064980154</v>
      </c>
      <c r="J47" s="25">
        <f t="shared" si="19"/>
        <v>0.16841728731390915</v>
      </c>
      <c r="L47" s="22">
        <f t="shared" si="18"/>
        <v>64855.969517176614</v>
      </c>
      <c r="M47" s="5">
        <f>scrimecost*Meta!O44</f>
        <v>10296.98</v>
      </c>
      <c r="N47" s="5">
        <f>L47-Grade9!L47</f>
        <v>471.20732307929575</v>
      </c>
      <c r="O47" s="5">
        <f>Grade9!M47-M47</f>
        <v>214.13999999999942</v>
      </c>
      <c r="P47" s="22">
        <f t="shared" si="22"/>
        <v>87.384332260982418</v>
      </c>
      <c r="Q47" s="22"/>
      <c r="R47" s="22"/>
      <c r="S47" s="22">
        <f t="shared" si="20"/>
        <v>531.2536124948698</v>
      </c>
      <c r="T47" s="22">
        <f t="shared" si="21"/>
        <v>290.17868094802026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50145.90249882864</v>
      </c>
      <c r="D48" s="5">
        <f t="shared" si="15"/>
        <v>46967.679468936403</v>
      </c>
      <c r="E48" s="5">
        <f t="shared" si="1"/>
        <v>37467.679468936403</v>
      </c>
      <c r="F48" s="5">
        <f t="shared" si="2"/>
        <v>12831.715293501376</v>
      </c>
      <c r="G48" s="5">
        <f t="shared" si="3"/>
        <v>34135.96417543503</v>
      </c>
      <c r="H48" s="22">
        <f t="shared" si="16"/>
        <v>23067.058685208838</v>
      </c>
      <c r="I48" s="5">
        <f t="shared" si="17"/>
        <v>55080.853461604653</v>
      </c>
      <c r="J48" s="25">
        <f t="shared" si="19"/>
        <v>0.1714345123298224</v>
      </c>
      <c r="L48" s="22">
        <f t="shared" si="18"/>
        <v>66477.368755106028</v>
      </c>
      <c r="M48" s="5">
        <f>scrimecost*Meta!O45</f>
        <v>10296.98</v>
      </c>
      <c r="N48" s="5">
        <f>L48-Grade9!L48</f>
        <v>482.98750615627796</v>
      </c>
      <c r="O48" s="5">
        <f>Grade9!M48-M48</f>
        <v>214.13999999999942</v>
      </c>
      <c r="P48" s="22">
        <f t="shared" si="22"/>
        <v>89.752576467506955</v>
      </c>
      <c r="Q48" s="22"/>
      <c r="R48" s="22"/>
      <c r="S48" s="22">
        <f t="shared" si="20"/>
        <v>540.03717104024156</v>
      </c>
      <c r="T48" s="22">
        <f t="shared" si="21"/>
        <v>290.65747326299697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51399.550061299356</v>
      </c>
      <c r="D49" s="5">
        <f t="shared" si="15"/>
        <v>48105.991455659816</v>
      </c>
      <c r="E49" s="5">
        <f t="shared" si="1"/>
        <v>38605.991455659816</v>
      </c>
      <c r="F49" s="5">
        <f t="shared" si="2"/>
        <v>13317.205355838913</v>
      </c>
      <c r="G49" s="5">
        <f t="shared" si="3"/>
        <v>34788.786099820907</v>
      </c>
      <c r="H49" s="22">
        <f t="shared" si="16"/>
        <v>23643.735152339057</v>
      </c>
      <c r="I49" s="5">
        <f t="shared" si="17"/>
        <v>56257.297618144774</v>
      </c>
      <c r="J49" s="25">
        <f t="shared" si="19"/>
        <v>0.17437814649168909</v>
      </c>
      <c r="L49" s="22">
        <f t="shared" si="18"/>
        <v>68139.302973983678</v>
      </c>
      <c r="M49" s="5">
        <f>scrimecost*Meta!O46</f>
        <v>10296.98</v>
      </c>
      <c r="N49" s="5">
        <f>L49-Grade9!L49</f>
        <v>495.06219381018309</v>
      </c>
      <c r="O49" s="5">
        <f>Grade9!M49-M49</f>
        <v>214.13999999999942</v>
      </c>
      <c r="P49" s="22">
        <f t="shared" si="22"/>
        <v>92.180026779194634</v>
      </c>
      <c r="Q49" s="22"/>
      <c r="R49" s="22"/>
      <c r="S49" s="22">
        <f t="shared" si="20"/>
        <v>549.04031854924654</v>
      </c>
      <c r="T49" s="22">
        <f t="shared" si="21"/>
        <v>291.17649396033812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52684.538812831837</v>
      </c>
      <c r="D50" s="5">
        <f t="shared" si="15"/>
        <v>49272.761242051303</v>
      </c>
      <c r="E50" s="5">
        <f t="shared" si="1"/>
        <v>39772.761242051303</v>
      </c>
      <c r="F50" s="5">
        <f t="shared" si="2"/>
        <v>13814.832669734882</v>
      </c>
      <c r="G50" s="5">
        <f t="shared" si="3"/>
        <v>35457.928572316421</v>
      </c>
      <c r="H50" s="22">
        <f t="shared" si="16"/>
        <v>24234.828531147537</v>
      </c>
      <c r="I50" s="5">
        <f t="shared" si="17"/>
        <v>57463.152878598383</v>
      </c>
      <c r="J50" s="25">
        <f t="shared" si="19"/>
        <v>0.17724998469838818</v>
      </c>
      <c r="L50" s="22">
        <f t="shared" si="18"/>
        <v>69842.785548333268</v>
      </c>
      <c r="M50" s="5">
        <f>scrimecost*Meta!O47</f>
        <v>10296.98</v>
      </c>
      <c r="N50" s="5">
        <f>L50-Grade9!L50</f>
        <v>507.43874865544785</v>
      </c>
      <c r="O50" s="5">
        <f>Grade9!M50-M50</f>
        <v>214.13999999999942</v>
      </c>
      <c r="P50" s="22">
        <f t="shared" si="22"/>
        <v>94.668163348674469</v>
      </c>
      <c r="Q50" s="22"/>
      <c r="R50" s="22"/>
      <c r="S50" s="22">
        <f t="shared" si="20"/>
        <v>558.26854474598349</v>
      </c>
      <c r="T50" s="22">
        <f t="shared" si="21"/>
        <v>291.7356260600472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54001.652283152624</v>
      </c>
      <c r="D51" s="5">
        <f t="shared" si="15"/>
        <v>50468.700273102579</v>
      </c>
      <c r="E51" s="5">
        <f t="shared" si="1"/>
        <v>40968.700273102579</v>
      </c>
      <c r="F51" s="5">
        <f t="shared" si="2"/>
        <v>14324.900666478248</v>
      </c>
      <c r="G51" s="5">
        <f t="shared" si="3"/>
        <v>36143.799606624329</v>
      </c>
      <c r="H51" s="22">
        <f t="shared" si="16"/>
        <v>24840.699244426221</v>
      </c>
      <c r="I51" s="5">
        <f t="shared" si="17"/>
        <v>58699.154520563337</v>
      </c>
      <c r="J51" s="25">
        <f t="shared" si="19"/>
        <v>0.18005177807077763</v>
      </c>
      <c r="L51" s="22">
        <f t="shared" si="18"/>
        <v>71588.855187041583</v>
      </c>
      <c r="M51" s="5">
        <f>scrimecost*Meta!O48</f>
        <v>5657.1360000000004</v>
      </c>
      <c r="N51" s="5">
        <f>L51-Grade9!L51</f>
        <v>520.12471737182932</v>
      </c>
      <c r="O51" s="5">
        <f>Grade9!M51-M51</f>
        <v>117.64800000000014</v>
      </c>
      <c r="P51" s="22">
        <f t="shared" si="22"/>
        <v>97.218503332391336</v>
      </c>
      <c r="Q51" s="22"/>
      <c r="R51" s="22"/>
      <c r="S51" s="22">
        <f t="shared" si="20"/>
        <v>483.77943659763105</v>
      </c>
      <c r="T51" s="22">
        <f t="shared" si="21"/>
        <v>249.10815636416876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55351.693590231436</v>
      </c>
      <c r="D52" s="5">
        <f t="shared" si="15"/>
        <v>51694.537779930142</v>
      </c>
      <c r="E52" s="5">
        <f t="shared" si="1"/>
        <v>42194.537779930142</v>
      </c>
      <c r="F52" s="5">
        <f t="shared" si="2"/>
        <v>14847.720363140206</v>
      </c>
      <c r="G52" s="5">
        <f t="shared" si="3"/>
        <v>36846.817416789934</v>
      </c>
      <c r="H52" s="22">
        <f t="shared" si="16"/>
        <v>25461.716725536873</v>
      </c>
      <c r="I52" s="5">
        <f t="shared" si="17"/>
        <v>59966.05620357742</v>
      </c>
      <c r="J52" s="25">
        <f t="shared" si="19"/>
        <v>0.18278523501945027</v>
      </c>
      <c r="L52" s="22">
        <f t="shared" si="18"/>
        <v>73378.576566717631</v>
      </c>
      <c r="M52" s="5">
        <f>scrimecost*Meta!O49</f>
        <v>5657.1360000000004</v>
      </c>
      <c r="N52" s="5">
        <f>L52-Grade9!L52</f>
        <v>533.12783530613524</v>
      </c>
      <c r="O52" s="5">
        <f>Grade9!M52-M52</f>
        <v>117.64800000000014</v>
      </c>
      <c r="P52" s="22">
        <f t="shared" si="22"/>
        <v>99.832601815701125</v>
      </c>
      <c r="Q52" s="22"/>
      <c r="R52" s="22"/>
      <c r="S52" s="22">
        <f t="shared" si="20"/>
        <v>493.47484174557758</v>
      </c>
      <c r="T52" s="22">
        <f t="shared" si="21"/>
        <v>250.38009153882467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56735.485929987219</v>
      </c>
      <c r="D53" s="5">
        <f t="shared" si="15"/>
        <v>52951.02122442839</v>
      </c>
      <c r="E53" s="5">
        <f t="shared" si="1"/>
        <v>43451.02122442839</v>
      </c>
      <c r="F53" s="5">
        <f t="shared" si="2"/>
        <v>15383.61055221871</v>
      </c>
      <c r="G53" s="5">
        <f t="shared" si="3"/>
        <v>37567.410672209677</v>
      </c>
      <c r="H53" s="22">
        <f t="shared" si="16"/>
        <v>26098.259643675294</v>
      </c>
      <c r="I53" s="5">
        <f t="shared" si="17"/>
        <v>61264.630428666846</v>
      </c>
      <c r="J53" s="25">
        <f t="shared" si="19"/>
        <v>0.18545202228644792</v>
      </c>
      <c r="L53" s="22">
        <f t="shared" si="18"/>
        <v>75213.040980885562</v>
      </c>
      <c r="M53" s="5">
        <f>scrimecost*Meta!O50</f>
        <v>5657.1360000000004</v>
      </c>
      <c r="N53" s="5">
        <f>L53-Grade9!L53</f>
        <v>546.4560311887617</v>
      </c>
      <c r="O53" s="5">
        <f>Grade9!M53-M53</f>
        <v>117.64800000000014</v>
      </c>
      <c r="P53" s="22">
        <f t="shared" si="22"/>
        <v>102.51205276109364</v>
      </c>
      <c r="Q53" s="22"/>
      <c r="R53" s="22"/>
      <c r="S53" s="22">
        <f t="shared" si="20"/>
        <v>503.41263202220171</v>
      </c>
      <c r="T53" s="22">
        <f t="shared" si="21"/>
        <v>251.68255883179464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58153.873078236909</v>
      </c>
      <c r="D54" s="5">
        <f t="shared" si="15"/>
        <v>54238.916755039114</v>
      </c>
      <c r="E54" s="5">
        <f t="shared" si="1"/>
        <v>44738.916755039114</v>
      </c>
      <c r="F54" s="5">
        <f t="shared" si="2"/>
        <v>15932.897996024181</v>
      </c>
      <c r="G54" s="5">
        <f t="shared" si="3"/>
        <v>38306.018759014929</v>
      </c>
      <c r="H54" s="22">
        <f t="shared" si="16"/>
        <v>26750.716134767179</v>
      </c>
      <c r="I54" s="5">
        <f t="shared" si="17"/>
        <v>62595.669009383528</v>
      </c>
      <c r="J54" s="25">
        <f t="shared" si="19"/>
        <v>0.18805376596156761</v>
      </c>
      <c r="L54" s="22">
        <f t="shared" si="18"/>
        <v>77093.367005407708</v>
      </c>
      <c r="M54" s="5">
        <f>scrimecost*Meta!O51</f>
        <v>5657.1360000000004</v>
      </c>
      <c r="N54" s="5">
        <f>L54-Grade9!L54</f>
        <v>560.11743196850875</v>
      </c>
      <c r="O54" s="5">
        <f>Grade9!M54-M54</f>
        <v>117.64800000000014</v>
      </c>
      <c r="P54" s="22">
        <f t="shared" si="22"/>
        <v>105.258489980121</v>
      </c>
      <c r="Q54" s="22"/>
      <c r="R54" s="22"/>
      <c r="S54" s="22">
        <f t="shared" si="20"/>
        <v>513.59886705577264</v>
      </c>
      <c r="T54" s="22">
        <f t="shared" si="21"/>
        <v>253.015602383052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59607.719905192826</v>
      </c>
      <c r="D55" s="5">
        <f t="shared" si="15"/>
        <v>55559.009673915083</v>
      </c>
      <c r="E55" s="5">
        <f t="shared" si="1"/>
        <v>46059.009673915083</v>
      </c>
      <c r="F55" s="5">
        <f t="shared" si="2"/>
        <v>16495.917625924783</v>
      </c>
      <c r="G55" s="5">
        <f t="shared" si="3"/>
        <v>39063.0920479903</v>
      </c>
      <c r="H55" s="22">
        <f t="shared" si="16"/>
        <v>27419.484038136357</v>
      </c>
      <c r="I55" s="5">
        <f t="shared" si="17"/>
        <v>63959.983554618113</v>
      </c>
      <c r="J55" s="25">
        <f t="shared" si="19"/>
        <v>0.1905920524738795</v>
      </c>
      <c r="L55" s="22">
        <f t="shared" si="18"/>
        <v>79020.701180542892</v>
      </c>
      <c r="M55" s="5">
        <f>scrimecost*Meta!O52</f>
        <v>5657.1360000000004</v>
      </c>
      <c r="N55" s="5">
        <f>L55-Grade9!L55</f>
        <v>574.12036776771129</v>
      </c>
      <c r="O55" s="5">
        <f>Grade9!M55-M55</f>
        <v>117.64800000000014</v>
      </c>
      <c r="P55" s="22">
        <f t="shared" si="22"/>
        <v>108.07358812962401</v>
      </c>
      <c r="Q55" s="22"/>
      <c r="R55" s="22"/>
      <c r="S55" s="22">
        <f t="shared" si="20"/>
        <v>524.03975796516124</v>
      </c>
      <c r="T55" s="22">
        <f t="shared" si="21"/>
        <v>254.37927059428185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61097.912902822631</v>
      </c>
      <c r="D56" s="5">
        <f t="shared" si="15"/>
        <v>56912.104915762946</v>
      </c>
      <c r="E56" s="5">
        <f t="shared" si="1"/>
        <v>47412.104915762946</v>
      </c>
      <c r="F56" s="5">
        <f t="shared" si="2"/>
        <v>17073.012746572895</v>
      </c>
      <c r="G56" s="5">
        <f t="shared" si="3"/>
        <v>39839.092169190051</v>
      </c>
      <c r="H56" s="22">
        <f t="shared" si="16"/>
        <v>28104.971139089761</v>
      </c>
      <c r="I56" s="5">
        <f t="shared" si="17"/>
        <v>65358.405963483558</v>
      </c>
      <c r="J56" s="25">
        <f t="shared" si="19"/>
        <v>0.19306842955906175</v>
      </c>
      <c r="L56" s="22">
        <f t="shared" si="18"/>
        <v>80996.218710056448</v>
      </c>
      <c r="M56" s="5">
        <f>scrimecost*Meta!O53</f>
        <v>1786.4639999999999</v>
      </c>
      <c r="N56" s="5">
        <f>L56-Grade9!L56</f>
        <v>588.47337696189061</v>
      </c>
      <c r="O56" s="5">
        <f>Grade9!M56-M56</f>
        <v>37.151999999999816</v>
      </c>
      <c r="P56" s="22">
        <f t="shared" si="22"/>
        <v>110.95906373286456</v>
      </c>
      <c r="Q56" s="22"/>
      <c r="R56" s="22"/>
      <c r="S56" s="22">
        <f t="shared" si="20"/>
        <v>464.7101511472822</v>
      </c>
      <c r="T56" s="22">
        <f t="shared" si="21"/>
        <v>222.27666594518348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1786.4639999999999</v>
      </c>
      <c r="N57" s="5">
        <f>L57-Grade9!L57</f>
        <v>0</v>
      </c>
      <c r="O57" s="5">
        <f>Grade9!M57-M57</f>
        <v>37.151999999999816</v>
      </c>
      <c r="Q57" s="22"/>
      <c r="R57" s="22"/>
      <c r="S57" s="22">
        <f t="shared" si="20"/>
        <v>32.322239999999837</v>
      </c>
      <c r="T57" s="22">
        <f t="shared" si="21"/>
        <v>15.233770184436349</v>
      </c>
    </row>
    <row r="58" spans="1:20" x14ac:dyDescent="0.2">
      <c r="A58" s="5">
        <v>67</v>
      </c>
      <c r="C58" s="5"/>
      <c r="H58" s="21"/>
      <c r="I58" s="5"/>
      <c r="M58" s="5">
        <f>scrimecost*Meta!O55</f>
        <v>1786.4639999999999</v>
      </c>
      <c r="N58" s="5">
        <f>L58-Grade9!L58</f>
        <v>0</v>
      </c>
      <c r="O58" s="5">
        <f>Grade9!M58-M58</f>
        <v>37.151999999999816</v>
      </c>
      <c r="Q58" s="22"/>
      <c r="R58" s="22"/>
      <c r="S58" s="22">
        <f t="shared" si="20"/>
        <v>32.322239999999837</v>
      </c>
      <c r="T58" s="22">
        <f t="shared" si="21"/>
        <v>15.010723797585792</v>
      </c>
    </row>
    <row r="59" spans="1:20" x14ac:dyDescent="0.2">
      <c r="A59" s="5">
        <v>68</v>
      </c>
      <c r="H59" s="21"/>
      <c r="I59" s="5"/>
      <c r="M59" s="5">
        <f>scrimecost*Meta!O56</f>
        <v>1786.4639999999999</v>
      </c>
      <c r="N59" s="5">
        <f>L59-Grade9!L59</f>
        <v>0</v>
      </c>
      <c r="O59" s="5">
        <f>Grade9!M59-M59</f>
        <v>37.151999999999816</v>
      </c>
      <c r="Q59" s="22"/>
      <c r="R59" s="22"/>
      <c r="S59" s="22">
        <f t="shared" si="20"/>
        <v>32.322239999999837</v>
      </c>
      <c r="T59" s="22">
        <f t="shared" si="21"/>
        <v>14.790943161109873</v>
      </c>
    </row>
    <row r="60" spans="1:20" x14ac:dyDescent="0.2">
      <c r="A60" s="5">
        <v>69</v>
      </c>
      <c r="H60" s="21"/>
      <c r="I60" s="5"/>
      <c r="M60" s="5">
        <f>scrimecost*Meta!O57</f>
        <v>1786.4639999999999</v>
      </c>
      <c r="N60" s="5">
        <f>L60-Grade9!L60</f>
        <v>0</v>
      </c>
      <c r="O60" s="5">
        <f>Grade9!M60-M60</f>
        <v>37.151999999999816</v>
      </c>
      <c r="Q60" s="22"/>
      <c r="R60" s="22"/>
      <c r="S60" s="22">
        <f t="shared" si="20"/>
        <v>32.322239999999837</v>
      </c>
      <c r="T60" s="22">
        <f t="shared" si="21"/>
        <v>14.574380459279958</v>
      </c>
    </row>
    <row r="61" spans="1:20" x14ac:dyDescent="0.2">
      <c r="A61" s="5">
        <v>70</v>
      </c>
      <c r="H61" s="21"/>
      <c r="I61" s="5"/>
      <c r="M61" s="5">
        <f>scrimecost*Meta!O58</f>
        <v>1786.4639999999999</v>
      </c>
      <c r="N61" s="5">
        <f>L61-Grade9!L61</f>
        <v>0</v>
      </c>
      <c r="O61" s="5">
        <f>Grade9!M61-M61</f>
        <v>37.151999999999816</v>
      </c>
      <c r="Q61" s="22"/>
      <c r="R61" s="22"/>
      <c r="S61" s="22">
        <f t="shared" si="20"/>
        <v>32.322239999999837</v>
      </c>
      <c r="T61" s="22">
        <f t="shared" si="21"/>
        <v>14.360988576464964</v>
      </c>
    </row>
    <row r="62" spans="1:20" x14ac:dyDescent="0.2">
      <c r="A62" s="5">
        <v>71</v>
      </c>
      <c r="H62" s="21"/>
      <c r="I62" s="5"/>
      <c r="M62" s="5">
        <f>scrimecost*Meta!O59</f>
        <v>1786.4639999999999</v>
      </c>
      <c r="N62" s="5">
        <f>L62-Grade9!L62</f>
        <v>0</v>
      </c>
      <c r="O62" s="5">
        <f>Grade9!M62-M62</f>
        <v>37.151999999999816</v>
      </c>
      <c r="Q62" s="22"/>
      <c r="R62" s="22"/>
      <c r="S62" s="22">
        <f t="shared" si="20"/>
        <v>32.322239999999837</v>
      </c>
      <c r="T62" s="22">
        <f t="shared" si="21"/>
        <v>14.150721086880855</v>
      </c>
    </row>
    <row r="63" spans="1:20" x14ac:dyDescent="0.2">
      <c r="A63" s="5">
        <v>72</v>
      </c>
      <c r="H63" s="21"/>
      <c r="M63" s="5">
        <f>scrimecost*Meta!O60</f>
        <v>1786.4639999999999</v>
      </c>
      <c r="N63" s="5">
        <f>L63-Grade9!L63</f>
        <v>0</v>
      </c>
      <c r="O63" s="5">
        <f>Grade9!M63-M63</f>
        <v>37.151999999999816</v>
      </c>
      <c r="Q63" s="22"/>
      <c r="R63" s="22"/>
      <c r="S63" s="22">
        <f t="shared" si="20"/>
        <v>32.322239999999837</v>
      </c>
      <c r="T63" s="22">
        <f t="shared" si="21"/>
        <v>13.943532244490189</v>
      </c>
    </row>
    <row r="64" spans="1:20" x14ac:dyDescent="0.2">
      <c r="A64" s="5">
        <v>73</v>
      </c>
      <c r="H64" s="21"/>
      <c r="M64" s="5">
        <f>scrimecost*Meta!O61</f>
        <v>1786.4639999999999</v>
      </c>
      <c r="N64" s="5">
        <f>L64-Grade9!L64</f>
        <v>0</v>
      </c>
      <c r="O64" s="5">
        <f>Grade9!M64-M64</f>
        <v>37.151999999999816</v>
      </c>
      <c r="Q64" s="22"/>
      <c r="R64" s="22"/>
      <c r="S64" s="22">
        <f t="shared" si="20"/>
        <v>32.322239999999837</v>
      </c>
      <c r="T64" s="22">
        <f t="shared" si="21"/>
        <v>13.739376973049556</v>
      </c>
    </row>
    <row r="65" spans="1:20" x14ac:dyDescent="0.2">
      <c r="A65" s="5">
        <v>74</v>
      </c>
      <c r="H65" s="21"/>
      <c r="M65" s="5">
        <f>scrimecost*Meta!O62</f>
        <v>1786.4639999999999</v>
      </c>
      <c r="N65" s="5">
        <f>L65-Grade9!L65</f>
        <v>0</v>
      </c>
      <c r="O65" s="5">
        <f>Grade9!M65-M65</f>
        <v>37.151999999999816</v>
      </c>
      <c r="Q65" s="22"/>
      <c r="R65" s="22"/>
      <c r="S65" s="22">
        <f t="shared" si="20"/>
        <v>32.322239999999837</v>
      </c>
      <c r="T65" s="22">
        <f t="shared" si="21"/>
        <v>13.538210856302738</v>
      </c>
    </row>
    <row r="66" spans="1:20" x14ac:dyDescent="0.2">
      <c r="A66" s="5">
        <v>75</v>
      </c>
      <c r="H66" s="21"/>
      <c r="M66" s="5">
        <f>scrimecost*Meta!O63</f>
        <v>1786.4639999999999</v>
      </c>
      <c r="N66" s="5">
        <f>L66-Grade9!L66</f>
        <v>0</v>
      </c>
      <c r="O66" s="5">
        <f>Grade9!M66-M66</f>
        <v>37.151999999999816</v>
      </c>
      <c r="Q66" s="22"/>
      <c r="R66" s="22"/>
      <c r="S66" s="22">
        <f t="shared" si="20"/>
        <v>32.322239999999837</v>
      </c>
      <c r="T66" s="22">
        <f t="shared" si="21"/>
        <v>13.339990128317465</v>
      </c>
    </row>
    <row r="67" spans="1:20" x14ac:dyDescent="0.2">
      <c r="A67" s="5">
        <v>76</v>
      </c>
      <c r="H67" s="21"/>
      <c r="M67" s="5">
        <f>scrimecost*Meta!O64</f>
        <v>1786.4639999999999</v>
      </c>
      <c r="N67" s="5">
        <f>L67-Grade9!L67</f>
        <v>0</v>
      </c>
      <c r="O67" s="5">
        <f>Grade9!M67-M67</f>
        <v>37.151999999999816</v>
      </c>
      <c r="Q67" s="22"/>
      <c r="R67" s="22"/>
      <c r="S67" s="22">
        <f t="shared" si="20"/>
        <v>32.322239999999837</v>
      </c>
      <c r="T67" s="22">
        <f t="shared" si="21"/>
        <v>13.144671663963628</v>
      </c>
    </row>
    <row r="68" spans="1:20" x14ac:dyDescent="0.2">
      <c r="A68" s="5">
        <v>77</v>
      </c>
      <c r="H68" s="21"/>
      <c r="M68" s="5">
        <f>scrimecost*Meta!O65</f>
        <v>1786.4639999999999</v>
      </c>
      <c r="N68" s="5">
        <f>L68-Grade9!L68</f>
        <v>0</v>
      </c>
      <c r="O68" s="5">
        <f>Grade9!M68-M68</f>
        <v>37.151999999999816</v>
      </c>
      <c r="Q68" s="22"/>
      <c r="R68" s="22"/>
      <c r="S68" s="22">
        <f t="shared" si="20"/>
        <v>32.322239999999837</v>
      </c>
      <c r="T68" s="22">
        <f t="shared" si="21"/>
        <v>12.952212969530954</v>
      </c>
    </row>
    <row r="69" spans="1:20" x14ac:dyDescent="0.2">
      <c r="A69" s="5">
        <v>78</v>
      </c>
      <c r="H69" s="21"/>
      <c r="M69" s="5">
        <f>scrimecost*Meta!O66</f>
        <v>1786.4639999999999</v>
      </c>
      <c r="N69" s="5">
        <f>L69-Grade9!L69</f>
        <v>0</v>
      </c>
      <c r="O69" s="5">
        <f>Grade9!M69-M69</f>
        <v>37.151999999999816</v>
      </c>
      <c r="Q69" s="22"/>
      <c r="R69" s="22"/>
      <c r="S69" s="22">
        <f t="shared" si="20"/>
        <v>32.322239999999837</v>
      </c>
      <c r="T69" s="22">
        <f t="shared" si="21"/>
        <v>12.762572173483999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-4.6238319839631004E-9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36803</v>
      </c>
      <c r="D2" s="7">
        <f>Meta!C5</f>
        <v>16929</v>
      </c>
      <c r="E2" s="1">
        <f>Meta!D5</f>
        <v>8.8999999999999996E-2</v>
      </c>
      <c r="F2" s="1">
        <f>Meta!F5</f>
        <v>0.66700000000000004</v>
      </c>
      <c r="G2" s="1">
        <f>Meta!I5</f>
        <v>1.9210422854781857</v>
      </c>
      <c r="H2" s="1">
        <f>Meta!E5</f>
        <v>0.87</v>
      </c>
      <c r="I2" s="13"/>
      <c r="J2" s="1">
        <f>Meta!X4</f>
        <v>0.65600000000000003</v>
      </c>
      <c r="K2" s="1">
        <f>Meta!D4</f>
        <v>9.1999999999999998E-2</v>
      </c>
      <c r="L2" s="28"/>
      <c r="N2" s="22">
        <f>Meta!T5</f>
        <v>36098</v>
      </c>
      <c r="O2" s="22">
        <f>Meta!U5</f>
        <v>16605</v>
      </c>
      <c r="P2" s="1">
        <f>Meta!V5</f>
        <v>9.0999999999999998E-2</v>
      </c>
      <c r="Q2" s="1">
        <f>Meta!X5</f>
        <v>0.66100000000000003</v>
      </c>
      <c r="R2" s="22">
        <f>Meta!W5</f>
        <v>24307</v>
      </c>
      <c r="T2" s="12">
        <f>IRR(S5:S69)+1</f>
        <v>1.0118890945509702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1822.036072539328</v>
      </c>
      <c r="D7" s="5">
        <f t="shared" ref="D7:D36" si="0">IF(A7&lt;startage,1,0)*(C7*(1-initialunempprob))+IF(A7=startage,1,0)*(C7*(1-unempprob))+IF(A7&gt;startage,1,0)*(C7*(1-unempprob)+unempprob*300*52)</f>
        <v>1654.4087538657097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126.56226967072679</v>
      </c>
      <c r="G7" s="5">
        <f t="shared" ref="G7:G56" si="3">D7-F7</f>
        <v>1527.8464841949828</v>
      </c>
      <c r="H7" s="22">
        <f>0.1*Grade10!H7</f>
        <v>838.13454175670415</v>
      </c>
      <c r="I7" s="5">
        <f t="shared" ref="I7:I36" si="4">G7+IF(A7&lt;startage,1,0)*(H7*(1-initialunempprob))+IF(A7&gt;=startage,1,0)*(H7*(1-unempprob))</f>
        <v>2288.8726481100703</v>
      </c>
      <c r="J7" s="25">
        <f t="shared" ref="J7:J38" si="5">(F7-(IF(A7&gt;startage,1,0)*(unempprob*300*52)))/(IF(A7&lt;startage,1,0)*((C7+H7)*(1-initialunempprob))+IF(A7&gt;=startage,1,0)*((C7+H7)*(1-unempprob)))</f>
        <v>5.2397300684469295E-2</v>
      </c>
      <c r="L7" s="22">
        <f>0.1*Grade10!L7</f>
        <v>2415.4349177807972</v>
      </c>
      <c r="M7" s="5">
        <f>scrimecost*Meta!O4</f>
        <v>50145.341000000008</v>
      </c>
      <c r="N7" s="5">
        <f>L7-Grade10!L7</f>
        <v>-21738.914260027173</v>
      </c>
      <c r="O7" s="5"/>
      <c r="P7" s="22"/>
      <c r="Q7" s="22">
        <f>0.05*feel*Grade10!G7</f>
        <v>194.17506267905779</v>
      </c>
      <c r="R7" s="22">
        <f>hstuition</f>
        <v>11298</v>
      </c>
      <c r="S7" s="22">
        <f t="shared" ref="S7:S38" si="6">IF(A7&lt;startage,1,0)*(N7-Q7-R7)+IF(A7&gt;=startage,1,0)*completionprob*(N7*spart+O7+P7)</f>
        <v>-33231.089322706233</v>
      </c>
      <c r="T7" s="22">
        <f t="shared" ref="T7:T38" si="7">S7/sreturn^(A7-startage+1)</f>
        <v>-33231.089322706233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19157.829204597128</v>
      </c>
      <c r="D8" s="5">
        <f t="shared" si="0"/>
        <v>17452.782405387985</v>
      </c>
      <c r="E8" s="5">
        <f t="shared" si="1"/>
        <v>7952.7824053879849</v>
      </c>
      <c r="F8" s="5">
        <f t="shared" si="2"/>
        <v>2925.6943350897782</v>
      </c>
      <c r="G8" s="5">
        <f t="shared" si="3"/>
        <v>14527.088070298207</v>
      </c>
      <c r="H8" s="22">
        <f t="shared" ref="H8:H36" si="10">benefits*B8/expnorm</f>
        <v>8812.4036248301709</v>
      </c>
      <c r="I8" s="5">
        <f t="shared" si="4"/>
        <v>22555.187772518493</v>
      </c>
      <c r="J8" s="25">
        <f t="shared" si="5"/>
        <v>0.11481919357164651</v>
      </c>
      <c r="L8" s="22">
        <f t="shared" ref="L8:L36" si="11">(sincome+sbenefits)*(1-sunemp)*B8/expnorm</f>
        <v>24938.038773089782</v>
      </c>
      <c r="M8" s="5">
        <f>scrimecost*Meta!O5</f>
        <v>61569.631000000001</v>
      </c>
      <c r="N8" s="5">
        <f>L8-Grade10!L8</f>
        <v>179.83086583661861</v>
      </c>
      <c r="O8" s="5">
        <f>Grade10!M8-M8</f>
        <v>1279.1649999999936</v>
      </c>
      <c r="P8" s="22">
        <f t="shared" ref="P8:P39" si="12">(spart-initialspart)*(L8*J8+nptrans)</f>
        <v>47.086827505923154</v>
      </c>
      <c r="Q8" s="22"/>
      <c r="R8" s="22"/>
      <c r="S8" s="22">
        <f t="shared" si="6"/>
        <v>1257.2544259468118</v>
      </c>
      <c r="T8" s="22">
        <f t="shared" si="7"/>
        <v>1242.4824348015366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19636.774934712055</v>
      </c>
      <c r="D9" s="5">
        <f t="shared" si="0"/>
        <v>19277.501965522686</v>
      </c>
      <c r="E9" s="5">
        <f t="shared" si="1"/>
        <v>9777.5019655226861</v>
      </c>
      <c r="F9" s="5">
        <f t="shared" si="2"/>
        <v>3494.1043917431571</v>
      </c>
      <c r="G9" s="5">
        <f t="shared" si="3"/>
        <v>15783.39757377953</v>
      </c>
      <c r="H9" s="22">
        <f t="shared" si="10"/>
        <v>9032.7137154509255</v>
      </c>
      <c r="I9" s="5">
        <f t="shared" si="4"/>
        <v>24012.199768555321</v>
      </c>
      <c r="J9" s="25">
        <f t="shared" si="5"/>
        <v>8.0623023149920828E-2</v>
      </c>
      <c r="L9" s="22">
        <f t="shared" si="11"/>
        <v>25561.489742417023</v>
      </c>
      <c r="M9" s="5">
        <f>scrimecost*Meta!O6</f>
        <v>78001.163</v>
      </c>
      <c r="N9" s="5">
        <f>L9-Grade10!L9</f>
        <v>184.32663748252889</v>
      </c>
      <c r="O9" s="5">
        <f>Grade10!M9-M9</f>
        <v>1620.5449999999983</v>
      </c>
      <c r="P9" s="22">
        <f t="shared" si="12"/>
        <v>43.074222896246795</v>
      </c>
      <c r="Q9" s="22"/>
      <c r="R9" s="22"/>
      <c r="S9" s="22">
        <f t="shared" si="6"/>
        <v>1553.349443336811</v>
      </c>
      <c r="T9" s="22">
        <f t="shared" si="7"/>
        <v>1517.0620182086259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20127.694308079856</v>
      </c>
      <c r="D10" s="5">
        <f t="shared" si="0"/>
        <v>19724.72951466075</v>
      </c>
      <c r="E10" s="5">
        <f t="shared" si="1"/>
        <v>10224.72951466075</v>
      </c>
      <c r="F10" s="5">
        <f t="shared" si="2"/>
        <v>3640.1241865367347</v>
      </c>
      <c r="G10" s="5">
        <f t="shared" si="3"/>
        <v>16084.605328124017</v>
      </c>
      <c r="H10" s="22">
        <f t="shared" si="10"/>
        <v>9258.5315583371976</v>
      </c>
      <c r="I10" s="5">
        <f t="shared" si="4"/>
        <v>24519.127577769206</v>
      </c>
      <c r="J10" s="25">
        <f t="shared" si="5"/>
        <v>8.4111040110386032E-2</v>
      </c>
      <c r="L10" s="22">
        <f t="shared" si="11"/>
        <v>26200.526985977449</v>
      </c>
      <c r="M10" s="5">
        <f>scrimecost*Meta!O7</f>
        <v>82765.334999999992</v>
      </c>
      <c r="N10" s="5">
        <f>L10-Grade10!L10</f>
        <v>188.93480341959003</v>
      </c>
      <c r="O10" s="5">
        <f>Grade10!M10-M10</f>
        <v>1719.5250000000087</v>
      </c>
      <c r="P10" s="22">
        <f t="shared" si="12"/>
        <v>43.788767881154037</v>
      </c>
      <c r="Q10" s="22"/>
      <c r="R10" s="22"/>
      <c r="S10" s="22">
        <f t="shared" si="6"/>
        <v>1642.733715459115</v>
      </c>
      <c r="T10" s="22">
        <f t="shared" si="7"/>
        <v>1585.5079517610263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20630.886665781851</v>
      </c>
      <c r="D11" s="5">
        <f t="shared" si="0"/>
        <v>20183.137752527269</v>
      </c>
      <c r="E11" s="5">
        <f t="shared" si="1"/>
        <v>10683.137752527269</v>
      </c>
      <c r="F11" s="5">
        <f t="shared" si="2"/>
        <v>3789.7944762001534</v>
      </c>
      <c r="G11" s="5">
        <f t="shared" si="3"/>
        <v>16393.343276327116</v>
      </c>
      <c r="H11" s="22">
        <f t="shared" si="10"/>
        <v>9489.9948472956276</v>
      </c>
      <c r="I11" s="5">
        <f t="shared" si="4"/>
        <v>25038.728582213433</v>
      </c>
      <c r="J11" s="25">
        <f t="shared" si="5"/>
        <v>8.751398348644969E-2</v>
      </c>
      <c r="L11" s="22">
        <f t="shared" si="11"/>
        <v>26855.540160626886</v>
      </c>
      <c r="M11" s="5">
        <f>scrimecost*Meta!O8</f>
        <v>79435.275999999998</v>
      </c>
      <c r="N11" s="5">
        <f>L11-Grade10!L11</f>
        <v>193.65817350508587</v>
      </c>
      <c r="O11" s="5">
        <f>Grade10!M11-M11</f>
        <v>1650.3399999999965</v>
      </c>
      <c r="P11" s="22">
        <f t="shared" si="12"/>
        <v>44.521176490683978</v>
      </c>
      <c r="Q11" s="22"/>
      <c r="R11" s="22"/>
      <c r="S11" s="22">
        <f t="shared" si="6"/>
        <v>1585.8962293844615</v>
      </c>
      <c r="T11" s="22">
        <f t="shared" si="7"/>
        <v>1512.6662072127281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21146.658832426398</v>
      </c>
      <c r="D12" s="5">
        <f t="shared" si="0"/>
        <v>20653.006196340451</v>
      </c>
      <c r="E12" s="5">
        <f t="shared" si="1"/>
        <v>11153.006196340451</v>
      </c>
      <c r="F12" s="5">
        <f t="shared" si="2"/>
        <v>3943.2065231051574</v>
      </c>
      <c r="G12" s="5">
        <f t="shared" si="3"/>
        <v>16709.799673235295</v>
      </c>
      <c r="H12" s="22">
        <f t="shared" si="10"/>
        <v>9727.2447184780158</v>
      </c>
      <c r="I12" s="5">
        <f t="shared" si="4"/>
        <v>25571.319611768769</v>
      </c>
      <c r="J12" s="25">
        <f t="shared" si="5"/>
        <v>9.083392824358498E-2</v>
      </c>
      <c r="L12" s="22">
        <f t="shared" si="11"/>
        <v>27526.928664642553</v>
      </c>
      <c r="M12" s="5">
        <f>scrimecost*Meta!O9</f>
        <v>73188.377000000008</v>
      </c>
      <c r="N12" s="5">
        <f>L12-Grade10!L12</f>
        <v>198.49962784270974</v>
      </c>
      <c r="O12" s="5">
        <f>Grade10!M12-M12</f>
        <v>1520.554999999993</v>
      </c>
      <c r="P12" s="22">
        <f t="shared" si="12"/>
        <v>45.271895315452163</v>
      </c>
      <c r="Q12" s="22"/>
      <c r="R12" s="22"/>
      <c r="S12" s="22">
        <f t="shared" si="6"/>
        <v>1476.4205799079446</v>
      </c>
      <c r="T12" s="22">
        <f t="shared" si="7"/>
        <v>1391.6996345487971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21675.325303237056</v>
      </c>
      <c r="D13" s="5">
        <f t="shared" si="0"/>
        <v>21134.621351248959</v>
      </c>
      <c r="E13" s="5">
        <f t="shared" si="1"/>
        <v>11634.621351248959</v>
      </c>
      <c r="F13" s="5">
        <f t="shared" si="2"/>
        <v>4100.4538711827854</v>
      </c>
      <c r="G13" s="5">
        <f t="shared" si="3"/>
        <v>17034.167480066175</v>
      </c>
      <c r="H13" s="22">
        <f t="shared" si="10"/>
        <v>9970.4258364399666</v>
      </c>
      <c r="I13" s="5">
        <f t="shared" si="4"/>
        <v>26117.225417062982</v>
      </c>
      <c r="J13" s="25">
        <f t="shared" si="5"/>
        <v>9.4072898738351077E-2</v>
      </c>
      <c r="L13" s="22">
        <f t="shared" si="11"/>
        <v>28215.101881258615</v>
      </c>
      <c r="M13" s="5">
        <f>scrimecost*Meta!O10</f>
        <v>66747.021999999997</v>
      </c>
      <c r="N13" s="5">
        <f>L13-Grade10!L13</f>
        <v>203.46211853877685</v>
      </c>
      <c r="O13" s="5">
        <f>Grade10!M13-M13</f>
        <v>1386.7299999999959</v>
      </c>
      <c r="P13" s="22">
        <f t="shared" si="12"/>
        <v>46.041382110839542</v>
      </c>
      <c r="Q13" s="22"/>
      <c r="R13" s="22"/>
      <c r="S13" s="22">
        <f t="shared" si="6"/>
        <v>1363.5160629445213</v>
      </c>
      <c r="T13" s="22">
        <f t="shared" si="7"/>
        <v>1270.172676446477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22217.208435817978</v>
      </c>
      <c r="D14" s="5">
        <f t="shared" si="0"/>
        <v>21628.27688503018</v>
      </c>
      <c r="E14" s="5">
        <f t="shared" si="1"/>
        <v>12128.27688503018</v>
      </c>
      <c r="F14" s="5">
        <f t="shared" si="2"/>
        <v>4261.6324029623538</v>
      </c>
      <c r="G14" s="5">
        <f t="shared" si="3"/>
        <v>17366.644482067826</v>
      </c>
      <c r="H14" s="22">
        <f t="shared" si="10"/>
        <v>10219.686482350964</v>
      </c>
      <c r="I14" s="5">
        <f t="shared" si="4"/>
        <v>26676.778867489556</v>
      </c>
      <c r="J14" s="25">
        <f t="shared" si="5"/>
        <v>9.7232869952756998E-2</v>
      </c>
      <c r="L14" s="22">
        <f t="shared" si="11"/>
        <v>28920.479428290077</v>
      </c>
      <c r="M14" s="5">
        <f>scrimecost*Meta!O11</f>
        <v>62225.919999999998</v>
      </c>
      <c r="N14" s="5">
        <f>L14-Grade10!L14</f>
        <v>208.54867150224163</v>
      </c>
      <c r="O14" s="5">
        <f>Grade10!M14-M14</f>
        <v>1292.8000000000029</v>
      </c>
      <c r="P14" s="22">
        <f t="shared" si="12"/>
        <v>46.830106076111612</v>
      </c>
      <c r="Q14" s="22"/>
      <c r="R14" s="22"/>
      <c r="S14" s="22">
        <f t="shared" si="6"/>
        <v>1285.4082768070136</v>
      </c>
      <c r="T14" s="22">
        <f t="shared" si="7"/>
        <v>1183.3431038488275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22772.638646713429</v>
      </c>
      <c r="D15" s="5">
        <f t="shared" si="0"/>
        <v>22134.273807155936</v>
      </c>
      <c r="E15" s="5">
        <f t="shared" si="1"/>
        <v>12634.273807155936</v>
      </c>
      <c r="F15" s="5">
        <f t="shared" si="2"/>
        <v>4426.8403980364128</v>
      </c>
      <c r="G15" s="5">
        <f t="shared" si="3"/>
        <v>17707.433409119523</v>
      </c>
      <c r="H15" s="22">
        <f t="shared" si="10"/>
        <v>10475.17864440974</v>
      </c>
      <c r="I15" s="5">
        <f t="shared" si="4"/>
        <v>27250.321154176796</v>
      </c>
      <c r="J15" s="25">
        <f t="shared" si="5"/>
        <v>0.10031576869851892</v>
      </c>
      <c r="L15" s="22">
        <f t="shared" si="11"/>
        <v>29643.49141399733</v>
      </c>
      <c r="M15" s="5">
        <f>scrimecost*Meta!O12</f>
        <v>59357.694000000003</v>
      </c>
      <c r="N15" s="5">
        <f>L15-Grade10!L15</f>
        <v>213.76238828980058</v>
      </c>
      <c r="O15" s="5">
        <f>Grade10!M15-M15</f>
        <v>1233.2099999999991</v>
      </c>
      <c r="P15" s="22">
        <f t="shared" si="12"/>
        <v>47.638548140515482</v>
      </c>
      <c r="Q15" s="22"/>
      <c r="R15" s="22"/>
      <c r="S15" s="22">
        <f t="shared" si="6"/>
        <v>1237.2665735160633</v>
      </c>
      <c r="T15" s="22">
        <f t="shared" si="7"/>
        <v>1125.6411385358572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23341.954612881265</v>
      </c>
      <c r="D16" s="5">
        <f t="shared" si="0"/>
        <v>22652.920652334837</v>
      </c>
      <c r="E16" s="5">
        <f t="shared" si="1"/>
        <v>13152.920652334837</v>
      </c>
      <c r="F16" s="5">
        <f t="shared" si="2"/>
        <v>4596.178592987324</v>
      </c>
      <c r="G16" s="5">
        <f t="shared" si="3"/>
        <v>18056.742059347511</v>
      </c>
      <c r="H16" s="22">
        <f t="shared" si="10"/>
        <v>10737.058110519982</v>
      </c>
      <c r="I16" s="5">
        <f t="shared" si="4"/>
        <v>27838.201998031214</v>
      </c>
      <c r="J16" s="25">
        <f t="shared" si="5"/>
        <v>0.10332347479194522</v>
      </c>
      <c r="L16" s="22">
        <f t="shared" si="11"/>
        <v>30384.578699347265</v>
      </c>
      <c r="M16" s="5">
        <f>scrimecost*Meta!O13</f>
        <v>49416.131000000001</v>
      </c>
      <c r="N16" s="5">
        <f>L16-Grade10!L16</f>
        <v>219.10644799705187</v>
      </c>
      <c r="O16" s="5">
        <f>Grade10!M16-M16</f>
        <v>1026.6649999999936</v>
      </c>
      <c r="P16" s="22">
        <f t="shared" si="12"/>
        <v>48.467201256529457</v>
      </c>
      <c r="Q16" s="22"/>
      <c r="R16" s="22"/>
      <c r="S16" s="22">
        <f t="shared" si="6"/>
        <v>1061.3665601428397</v>
      </c>
      <c r="T16" s="22">
        <f t="shared" si="7"/>
        <v>954.2653658309132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23925.503478203293</v>
      </c>
      <c r="D17" s="5">
        <f t="shared" si="0"/>
        <v>23184.533668643202</v>
      </c>
      <c r="E17" s="5">
        <f t="shared" si="1"/>
        <v>13684.533668643202</v>
      </c>
      <c r="F17" s="5">
        <f t="shared" si="2"/>
        <v>4769.7502428120051</v>
      </c>
      <c r="G17" s="5">
        <f t="shared" si="3"/>
        <v>18414.783425831196</v>
      </c>
      <c r="H17" s="22">
        <f t="shared" si="10"/>
        <v>11005.48456328298</v>
      </c>
      <c r="I17" s="5">
        <f t="shared" si="4"/>
        <v>28440.779862981992</v>
      </c>
      <c r="J17" s="25">
        <f t="shared" si="5"/>
        <v>0.10625782220016593</v>
      </c>
      <c r="L17" s="22">
        <f t="shared" si="11"/>
        <v>31144.193166830937</v>
      </c>
      <c r="M17" s="5">
        <f>scrimecost*Meta!O14</f>
        <v>49416.131000000001</v>
      </c>
      <c r="N17" s="5">
        <f>L17-Grade10!L17</f>
        <v>224.58410919697053</v>
      </c>
      <c r="O17" s="5">
        <f>Grade10!M17-M17</f>
        <v>1026.6649999999936</v>
      </c>
      <c r="P17" s="22">
        <f t="shared" si="12"/>
        <v>49.316570700443762</v>
      </c>
      <c r="Q17" s="22"/>
      <c r="R17" s="22"/>
      <c r="S17" s="22">
        <f t="shared" si="6"/>
        <v>1065.2555501852823</v>
      </c>
      <c r="T17" s="22">
        <f t="shared" si="7"/>
        <v>946.50879017119598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24523.641065158376</v>
      </c>
      <c r="D18" s="5">
        <f t="shared" si="0"/>
        <v>23729.437010359281</v>
      </c>
      <c r="E18" s="5">
        <f t="shared" si="1"/>
        <v>14229.437010359281</v>
      </c>
      <c r="F18" s="5">
        <f t="shared" si="2"/>
        <v>4947.6611838823055</v>
      </c>
      <c r="G18" s="5">
        <f t="shared" si="3"/>
        <v>18781.775826476976</v>
      </c>
      <c r="H18" s="22">
        <f t="shared" si="10"/>
        <v>11280.621677365054</v>
      </c>
      <c r="I18" s="5">
        <f t="shared" si="4"/>
        <v>29058.422174556541</v>
      </c>
      <c r="J18" s="25">
        <f t="shared" si="5"/>
        <v>0.10912060015940567</v>
      </c>
      <c r="L18" s="22">
        <f t="shared" si="11"/>
        <v>31922.797996001711</v>
      </c>
      <c r="M18" s="5">
        <f>scrimecost*Meta!O15</f>
        <v>49416.131000000001</v>
      </c>
      <c r="N18" s="5">
        <f>L18-Grade10!L18</f>
        <v>230.19871192689607</v>
      </c>
      <c r="O18" s="5">
        <f>Grade10!M18-M18</f>
        <v>1026.6649999999936</v>
      </c>
      <c r="P18" s="22">
        <f t="shared" si="12"/>
        <v>50.187174380455943</v>
      </c>
      <c r="Q18" s="22"/>
      <c r="R18" s="22"/>
      <c r="S18" s="22">
        <f t="shared" si="6"/>
        <v>1069.2417649787913</v>
      </c>
      <c r="T18" s="22">
        <f t="shared" si="7"/>
        <v>938.88812175666146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25136.732091787333</v>
      </c>
      <c r="D19" s="5">
        <f t="shared" si="0"/>
        <v>24287.962935618263</v>
      </c>
      <c r="E19" s="5">
        <f t="shared" si="1"/>
        <v>14787.962935618263</v>
      </c>
      <c r="F19" s="5">
        <f t="shared" si="2"/>
        <v>5130.0198984793624</v>
      </c>
      <c r="G19" s="5">
        <f t="shared" si="3"/>
        <v>19157.943037138903</v>
      </c>
      <c r="H19" s="22">
        <f t="shared" si="10"/>
        <v>11562.63721929918</v>
      </c>
      <c r="I19" s="5">
        <f t="shared" si="4"/>
        <v>29691.505543920459</v>
      </c>
      <c r="J19" s="25">
        <f t="shared" si="5"/>
        <v>0.11191355426598103</v>
      </c>
      <c r="L19" s="22">
        <f t="shared" si="11"/>
        <v>32720.867945901755</v>
      </c>
      <c r="M19" s="5">
        <f>scrimecost*Meta!O16</f>
        <v>49416.131000000001</v>
      </c>
      <c r="N19" s="5">
        <f>L19-Grade10!L19</f>
        <v>235.95367972507302</v>
      </c>
      <c r="O19" s="5">
        <f>Grade10!M19-M19</f>
        <v>1026.6649999999936</v>
      </c>
      <c r="P19" s="22">
        <f t="shared" si="12"/>
        <v>51.079543152468425</v>
      </c>
      <c r="Q19" s="22"/>
      <c r="R19" s="22"/>
      <c r="S19" s="22">
        <f t="shared" si="6"/>
        <v>1073.3276351421396</v>
      </c>
      <c r="T19" s="22">
        <f t="shared" si="7"/>
        <v>931.40234386388488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25765.150394082015</v>
      </c>
      <c r="D20" s="5">
        <f t="shared" si="0"/>
        <v>24860.452009008717</v>
      </c>
      <c r="E20" s="5">
        <f t="shared" si="1"/>
        <v>15360.452009008717</v>
      </c>
      <c r="F20" s="5">
        <f t="shared" si="2"/>
        <v>5316.9375809413459</v>
      </c>
      <c r="G20" s="5">
        <f t="shared" si="3"/>
        <v>19543.51442806737</v>
      </c>
      <c r="H20" s="22">
        <f t="shared" si="10"/>
        <v>11851.703149781661</v>
      </c>
      <c r="I20" s="5">
        <f t="shared" si="4"/>
        <v>30340.415997518463</v>
      </c>
      <c r="J20" s="25">
        <f t="shared" si="5"/>
        <v>0.11463838754068868</v>
      </c>
      <c r="L20" s="22">
        <f t="shared" si="11"/>
        <v>33538.889644549294</v>
      </c>
      <c r="M20" s="5">
        <f>scrimecost*Meta!O17</f>
        <v>49416.131000000001</v>
      </c>
      <c r="N20" s="5">
        <f>L20-Grade10!L20</f>
        <v>241.85252171819593</v>
      </c>
      <c r="O20" s="5">
        <f>Grade10!M20-M20</f>
        <v>1026.6649999999936</v>
      </c>
      <c r="P20" s="22">
        <f t="shared" si="12"/>
        <v>51.994221143781203</v>
      </c>
      <c r="Q20" s="22"/>
      <c r="R20" s="22"/>
      <c r="S20" s="22">
        <f t="shared" si="6"/>
        <v>1077.5156520595669</v>
      </c>
      <c r="T20" s="22">
        <f t="shared" si="7"/>
        <v>924.05045923168416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26409.279153934065</v>
      </c>
      <c r="D21" s="5">
        <f t="shared" si="0"/>
        <v>25447.253309233936</v>
      </c>
      <c r="E21" s="5">
        <f t="shared" si="1"/>
        <v>15947.253309233936</v>
      </c>
      <c r="F21" s="5">
        <f t="shared" si="2"/>
        <v>5508.5282054648796</v>
      </c>
      <c r="G21" s="5">
        <f t="shared" si="3"/>
        <v>19938.725103769058</v>
      </c>
      <c r="H21" s="22">
        <f t="shared" si="10"/>
        <v>12147.995728526201</v>
      </c>
      <c r="I21" s="5">
        <f t="shared" si="4"/>
        <v>31005.549212456426</v>
      </c>
      <c r="J21" s="25">
        <f t="shared" si="5"/>
        <v>0.11729676146723278</v>
      </c>
      <c r="L21" s="22">
        <f t="shared" si="11"/>
        <v>34377.361885663027</v>
      </c>
      <c r="M21" s="5">
        <f>scrimecost*Meta!O18</f>
        <v>40714.224999999999</v>
      </c>
      <c r="N21" s="5">
        <f>L21-Grade10!L21</f>
        <v>247.8988347611521</v>
      </c>
      <c r="O21" s="5">
        <f>Grade10!M21-M21</f>
        <v>845.875</v>
      </c>
      <c r="P21" s="22">
        <f t="shared" si="12"/>
        <v>52.931766084876827</v>
      </c>
      <c r="Q21" s="22"/>
      <c r="R21" s="22"/>
      <c r="S21" s="22">
        <f t="shared" si="6"/>
        <v>924.5210693999386</v>
      </c>
      <c r="T21" s="22">
        <f t="shared" si="7"/>
        <v>783.53066356812997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27069.511132782412</v>
      </c>
      <c r="D22" s="5">
        <f t="shared" si="0"/>
        <v>26048.724641964782</v>
      </c>
      <c r="E22" s="5">
        <f t="shared" si="1"/>
        <v>16548.724641964782</v>
      </c>
      <c r="F22" s="5">
        <f t="shared" si="2"/>
        <v>5704.9085956015015</v>
      </c>
      <c r="G22" s="5">
        <f t="shared" si="3"/>
        <v>20343.816046363281</v>
      </c>
      <c r="H22" s="22">
        <f t="shared" si="10"/>
        <v>12451.695621739354</v>
      </c>
      <c r="I22" s="5">
        <f t="shared" si="4"/>
        <v>31687.310757767831</v>
      </c>
      <c r="J22" s="25">
        <f t="shared" si="5"/>
        <v>0.11989029700532458</v>
      </c>
      <c r="L22" s="22">
        <f t="shared" si="11"/>
        <v>35236.795932804598</v>
      </c>
      <c r="M22" s="5">
        <f>scrimecost*Meta!O19</f>
        <v>40714.224999999999</v>
      </c>
      <c r="N22" s="5">
        <f>L22-Grade10!L22</f>
        <v>254.09630563017708</v>
      </c>
      <c r="O22" s="5">
        <f>Grade10!M22-M22</f>
        <v>845.875</v>
      </c>
      <c r="P22" s="22">
        <f t="shared" si="12"/>
        <v>53.892749649499834</v>
      </c>
      <c r="Q22" s="22"/>
      <c r="R22" s="22"/>
      <c r="S22" s="22">
        <f t="shared" si="6"/>
        <v>928.92110467381087</v>
      </c>
      <c r="T22" s="22">
        <f t="shared" si="7"/>
        <v>778.00985623360532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27746.248911101975</v>
      </c>
      <c r="D23" s="5">
        <f t="shared" si="0"/>
        <v>26665.232758013903</v>
      </c>
      <c r="E23" s="5">
        <f t="shared" si="1"/>
        <v>17165.232758013903</v>
      </c>
      <c r="F23" s="5">
        <f t="shared" si="2"/>
        <v>5906.1984954915388</v>
      </c>
      <c r="G23" s="5">
        <f t="shared" si="3"/>
        <v>20759.034262522364</v>
      </c>
      <c r="H23" s="22">
        <f t="shared" si="10"/>
        <v>12762.98801228284</v>
      </c>
      <c r="I23" s="5">
        <f t="shared" si="4"/>
        <v>32386.116341712033</v>
      </c>
      <c r="J23" s="25">
        <f t="shared" si="5"/>
        <v>0.12242057557907261</v>
      </c>
      <c r="L23" s="22">
        <f t="shared" si="11"/>
        <v>36117.715831124719</v>
      </c>
      <c r="M23" s="5">
        <f>scrimecost*Meta!O20</f>
        <v>40714.224999999999</v>
      </c>
      <c r="N23" s="5">
        <f>L23-Grade10!L23</f>
        <v>260.44871327093279</v>
      </c>
      <c r="O23" s="5">
        <f>Grade10!M23-M23</f>
        <v>845.875</v>
      </c>
      <c r="P23" s="22">
        <f t="shared" si="12"/>
        <v>54.877757803238403</v>
      </c>
      <c r="Q23" s="22"/>
      <c r="R23" s="22"/>
      <c r="S23" s="22">
        <f t="shared" si="6"/>
        <v>933.43114082953275</v>
      </c>
      <c r="T23" s="22">
        <f t="shared" si="7"/>
        <v>772.60166387001436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28439.905133879525</v>
      </c>
      <c r="D24" s="5">
        <f t="shared" si="0"/>
        <v>27297.153576964251</v>
      </c>
      <c r="E24" s="5">
        <f t="shared" si="1"/>
        <v>17797.153576964251</v>
      </c>
      <c r="F24" s="5">
        <f t="shared" si="2"/>
        <v>6112.5206428788279</v>
      </c>
      <c r="G24" s="5">
        <f t="shared" si="3"/>
        <v>21184.632934085421</v>
      </c>
      <c r="H24" s="22">
        <f t="shared" si="10"/>
        <v>13082.06271258991</v>
      </c>
      <c r="I24" s="5">
        <f t="shared" si="4"/>
        <v>33102.392065254826</v>
      </c>
      <c r="J24" s="25">
        <f t="shared" si="5"/>
        <v>0.12488914004126588</v>
      </c>
      <c r="L24" s="22">
        <f t="shared" si="11"/>
        <v>37020.658726902831</v>
      </c>
      <c r="M24" s="5">
        <f>scrimecost*Meta!O21</f>
        <v>40714.224999999999</v>
      </c>
      <c r="N24" s="5">
        <f>L24-Grade10!L24</f>
        <v>266.95993110270501</v>
      </c>
      <c r="O24" s="5">
        <f>Grade10!M24-M24</f>
        <v>845.875</v>
      </c>
      <c r="P24" s="22">
        <f t="shared" si="12"/>
        <v>55.887391160820449</v>
      </c>
      <c r="Q24" s="22"/>
      <c r="R24" s="22"/>
      <c r="S24" s="22">
        <f t="shared" si="6"/>
        <v>938.05392788914628</v>
      </c>
      <c r="T24" s="22">
        <f t="shared" si="7"/>
        <v>767.30538199262287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29150.902762226506</v>
      </c>
      <c r="D25" s="5">
        <f t="shared" si="0"/>
        <v>27944.872416388349</v>
      </c>
      <c r="E25" s="5">
        <f t="shared" si="1"/>
        <v>18444.872416388349</v>
      </c>
      <c r="F25" s="5">
        <f t="shared" si="2"/>
        <v>6324.0008439507965</v>
      </c>
      <c r="G25" s="5">
        <f t="shared" si="3"/>
        <v>21620.871572437551</v>
      </c>
      <c r="H25" s="22">
        <f t="shared" si="10"/>
        <v>13409.114280404654</v>
      </c>
      <c r="I25" s="5">
        <f t="shared" si="4"/>
        <v>33836.574681886195</v>
      </c>
      <c r="J25" s="25">
        <f t="shared" si="5"/>
        <v>0.12729749561413733</v>
      </c>
      <c r="L25" s="22">
        <f t="shared" si="11"/>
        <v>37946.175195075397</v>
      </c>
      <c r="M25" s="5">
        <f>scrimecost*Meta!O22</f>
        <v>40714.224999999999</v>
      </c>
      <c r="N25" s="5">
        <f>L25-Grade10!L25</f>
        <v>273.63392938027391</v>
      </c>
      <c r="O25" s="5">
        <f>Grade10!M25-M25</f>
        <v>845.875</v>
      </c>
      <c r="P25" s="22">
        <f t="shared" si="12"/>
        <v>56.922265352342031</v>
      </c>
      <c r="Q25" s="22"/>
      <c r="R25" s="22"/>
      <c r="S25" s="22">
        <f t="shared" si="6"/>
        <v>942.79228462525157</v>
      </c>
      <c r="T25" s="22">
        <f t="shared" si="7"/>
        <v>762.12032241005306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29879.675331282171</v>
      </c>
      <c r="D26" s="5">
        <f t="shared" si="0"/>
        <v>28608.78422679806</v>
      </c>
      <c r="E26" s="5">
        <f t="shared" si="1"/>
        <v>19108.78422679806</v>
      </c>
      <c r="F26" s="5">
        <f t="shared" si="2"/>
        <v>6540.7680500495662</v>
      </c>
      <c r="G26" s="5">
        <f t="shared" si="3"/>
        <v>22068.016176748493</v>
      </c>
      <c r="H26" s="22">
        <f t="shared" si="10"/>
        <v>13744.342137414773</v>
      </c>
      <c r="I26" s="5">
        <f t="shared" si="4"/>
        <v>34589.111863933351</v>
      </c>
      <c r="J26" s="25">
        <f t="shared" si="5"/>
        <v>0.12964711080718266</v>
      </c>
      <c r="L26" s="22">
        <f t="shared" si="11"/>
        <v>38894.829574952288</v>
      </c>
      <c r="M26" s="5">
        <f>scrimecost*Meta!O23</f>
        <v>30772.662</v>
      </c>
      <c r="N26" s="5">
        <f>L26-Grade10!L26</f>
        <v>280.47477761477785</v>
      </c>
      <c r="O26" s="5">
        <f>Grade10!M26-M26</f>
        <v>639.33000000000175</v>
      </c>
      <c r="P26" s="22">
        <f t="shared" si="12"/>
        <v>57.983011398651676</v>
      </c>
      <c r="Q26" s="22"/>
      <c r="R26" s="22"/>
      <c r="S26" s="22">
        <f t="shared" si="6"/>
        <v>767.9549502797588</v>
      </c>
      <c r="T26" s="22">
        <f t="shared" si="7"/>
        <v>613.4940450165185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30626.667214564226</v>
      </c>
      <c r="D27" s="5">
        <f t="shared" si="0"/>
        <v>29289.293832468011</v>
      </c>
      <c r="E27" s="5">
        <f t="shared" si="1"/>
        <v>19789.293832468011</v>
      </c>
      <c r="F27" s="5">
        <f t="shared" si="2"/>
        <v>6762.9544363008054</v>
      </c>
      <c r="G27" s="5">
        <f t="shared" si="3"/>
        <v>22526.339396167205</v>
      </c>
      <c r="H27" s="22">
        <f t="shared" si="10"/>
        <v>14087.950690850143</v>
      </c>
      <c r="I27" s="5">
        <f t="shared" si="4"/>
        <v>35360.462475531684</v>
      </c>
      <c r="J27" s="25">
        <f t="shared" si="5"/>
        <v>0.1319394183125927</v>
      </c>
      <c r="L27" s="22">
        <f t="shared" si="11"/>
        <v>39867.200314326095</v>
      </c>
      <c r="M27" s="5">
        <f>scrimecost*Meta!O24</f>
        <v>30772.662</v>
      </c>
      <c r="N27" s="5">
        <f>L27-Grade10!L27</f>
        <v>287.48664705516421</v>
      </c>
      <c r="O27" s="5">
        <f>Grade10!M27-M27</f>
        <v>639.33000000000175</v>
      </c>
      <c r="P27" s="22">
        <f t="shared" si="12"/>
        <v>59.070276096119052</v>
      </c>
      <c r="Q27" s="22"/>
      <c r="R27" s="22"/>
      <c r="S27" s="22">
        <f t="shared" si="6"/>
        <v>772.9331863256383</v>
      </c>
      <c r="T27" s="22">
        <f t="shared" si="7"/>
        <v>610.21607801599362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31392.333894928328</v>
      </c>
      <c r="D28" s="5">
        <f t="shared" si="0"/>
        <v>29986.816178279711</v>
      </c>
      <c r="E28" s="5">
        <f t="shared" si="1"/>
        <v>20486.816178279711</v>
      </c>
      <c r="F28" s="5">
        <f t="shared" si="2"/>
        <v>6990.6954822083253</v>
      </c>
      <c r="G28" s="5">
        <f t="shared" si="3"/>
        <v>22996.120696071386</v>
      </c>
      <c r="H28" s="22">
        <f t="shared" si="10"/>
        <v>14440.149458121394</v>
      </c>
      <c r="I28" s="5">
        <f t="shared" si="4"/>
        <v>36151.096852419978</v>
      </c>
      <c r="J28" s="25">
        <f t="shared" si="5"/>
        <v>0.13417581587884647</v>
      </c>
      <c r="L28" s="22">
        <f t="shared" si="11"/>
        <v>40863.880322184239</v>
      </c>
      <c r="M28" s="5">
        <f>scrimecost*Meta!O25</f>
        <v>30772.662</v>
      </c>
      <c r="N28" s="5">
        <f>L28-Grade10!L28</f>
        <v>294.67381323153677</v>
      </c>
      <c r="O28" s="5">
        <f>Grade10!M28-M28</f>
        <v>639.33000000000175</v>
      </c>
      <c r="P28" s="22">
        <f t="shared" si="12"/>
        <v>60.184722411023102</v>
      </c>
      <c r="Q28" s="22"/>
      <c r="R28" s="22"/>
      <c r="S28" s="22">
        <f t="shared" si="6"/>
        <v>778.03587827265142</v>
      </c>
      <c r="T28" s="22">
        <f t="shared" si="7"/>
        <v>607.0275485243269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32177.142242301532</v>
      </c>
      <c r="D29" s="5">
        <f t="shared" si="0"/>
        <v>30701.776582736697</v>
      </c>
      <c r="E29" s="5">
        <f t="shared" si="1"/>
        <v>21201.776582736697</v>
      </c>
      <c r="F29" s="5">
        <f t="shared" si="2"/>
        <v>7224.1300542635308</v>
      </c>
      <c r="G29" s="5">
        <f t="shared" si="3"/>
        <v>23477.646528473168</v>
      </c>
      <c r="H29" s="22">
        <f t="shared" si="10"/>
        <v>14801.153194574426</v>
      </c>
      <c r="I29" s="5">
        <f t="shared" si="4"/>
        <v>36961.497088730466</v>
      </c>
      <c r="J29" s="25">
        <f t="shared" si="5"/>
        <v>0.13635766716299641</v>
      </c>
      <c r="L29" s="22">
        <f t="shared" si="11"/>
        <v>41885.477330238842</v>
      </c>
      <c r="M29" s="5">
        <f>scrimecost*Meta!O26</f>
        <v>30772.662</v>
      </c>
      <c r="N29" s="5">
        <f>L29-Grade10!L29</f>
        <v>302.04065856232046</v>
      </c>
      <c r="O29" s="5">
        <f>Grade10!M29-M29</f>
        <v>639.33000000000175</v>
      </c>
      <c r="P29" s="22">
        <f t="shared" si="12"/>
        <v>61.327029883799753</v>
      </c>
      <c r="Q29" s="22"/>
      <c r="R29" s="22"/>
      <c r="S29" s="22">
        <f t="shared" si="6"/>
        <v>783.266137518341</v>
      </c>
      <c r="T29" s="22">
        <f t="shared" si="7"/>
        <v>603.92806551073011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32981.570798359069</v>
      </c>
      <c r="D30" s="5">
        <f t="shared" si="0"/>
        <v>31434.610997305113</v>
      </c>
      <c r="E30" s="5">
        <f t="shared" si="1"/>
        <v>21934.610997305113</v>
      </c>
      <c r="F30" s="5">
        <f t="shared" si="2"/>
        <v>7463.4004906201189</v>
      </c>
      <c r="G30" s="5">
        <f t="shared" si="3"/>
        <v>23971.210506684994</v>
      </c>
      <c r="H30" s="22">
        <f t="shared" si="10"/>
        <v>15171.182024438787</v>
      </c>
      <c r="I30" s="5">
        <f t="shared" si="4"/>
        <v>37792.157330948728</v>
      </c>
      <c r="J30" s="25">
        <f t="shared" si="5"/>
        <v>0.13848630256216712</v>
      </c>
      <c r="L30" s="22">
        <f t="shared" si="11"/>
        <v>42932.614263494812</v>
      </c>
      <c r="M30" s="5">
        <f>scrimecost*Meta!O27</f>
        <v>30772.662</v>
      </c>
      <c r="N30" s="5">
        <f>L30-Grade10!L30</f>
        <v>309.59167502637865</v>
      </c>
      <c r="O30" s="5">
        <f>Grade10!M30-M30</f>
        <v>639.33000000000175</v>
      </c>
      <c r="P30" s="22">
        <f t="shared" si="12"/>
        <v>62.497895043395822</v>
      </c>
      <c r="Q30" s="22"/>
      <c r="R30" s="22"/>
      <c r="S30" s="22">
        <f t="shared" si="6"/>
        <v>788.62715324517546</v>
      </c>
      <c r="T30" s="22">
        <f t="shared" si="7"/>
        <v>600.91725108780713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33806.110068318048</v>
      </c>
      <c r="D31" s="5">
        <f t="shared" si="0"/>
        <v>32185.766272237746</v>
      </c>
      <c r="E31" s="5">
        <f t="shared" si="1"/>
        <v>22685.766272237746</v>
      </c>
      <c r="F31" s="5">
        <f t="shared" si="2"/>
        <v>7708.6526878856239</v>
      </c>
      <c r="G31" s="5">
        <f t="shared" si="3"/>
        <v>24477.113584352122</v>
      </c>
      <c r="H31" s="22">
        <f t="shared" si="10"/>
        <v>15550.461575049758</v>
      </c>
      <c r="I31" s="5">
        <f t="shared" si="4"/>
        <v>38643.584079222448</v>
      </c>
      <c r="J31" s="25">
        <f t="shared" si="5"/>
        <v>0.14056302002477272</v>
      </c>
      <c r="L31" s="22">
        <f t="shared" si="11"/>
        <v>44005.929620082185</v>
      </c>
      <c r="M31" s="5">
        <f>scrimecost*Meta!O28</f>
        <v>27491.217000000001</v>
      </c>
      <c r="N31" s="5">
        <f>L31-Grade10!L31</f>
        <v>317.33146690204012</v>
      </c>
      <c r="O31" s="5">
        <f>Grade10!M31-M31</f>
        <v>571.15499999999884</v>
      </c>
      <c r="P31" s="22">
        <f t="shared" si="12"/>
        <v>63.698031831981808</v>
      </c>
      <c r="Q31" s="22"/>
      <c r="R31" s="22"/>
      <c r="S31" s="22">
        <f t="shared" si="6"/>
        <v>734.80994436517926</v>
      </c>
      <c r="T31" s="22">
        <f t="shared" si="7"/>
        <v>553.33106805452542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34651.262820026001</v>
      </c>
      <c r="D32" s="5">
        <f t="shared" si="0"/>
        <v>32955.700429043689</v>
      </c>
      <c r="E32" s="5">
        <f t="shared" si="1"/>
        <v>23455.700429043689</v>
      </c>
      <c r="F32" s="5">
        <f t="shared" si="2"/>
        <v>7960.0361900827647</v>
      </c>
      <c r="G32" s="5">
        <f t="shared" si="3"/>
        <v>24995.664238960926</v>
      </c>
      <c r="H32" s="22">
        <f t="shared" si="10"/>
        <v>15939.223114426</v>
      </c>
      <c r="I32" s="5">
        <f t="shared" si="4"/>
        <v>39516.296496203009</v>
      </c>
      <c r="J32" s="25">
        <f t="shared" si="5"/>
        <v>0.1425890858419489</v>
      </c>
      <c r="L32" s="22">
        <f t="shared" si="11"/>
        <v>45106.077860584235</v>
      </c>
      <c r="M32" s="5">
        <f>scrimecost*Meta!O29</f>
        <v>27491.217000000001</v>
      </c>
      <c r="N32" s="5">
        <f>L32-Grade10!L32</f>
        <v>325.26475357459276</v>
      </c>
      <c r="O32" s="5">
        <f>Grade10!M32-M32</f>
        <v>571.15499999999884</v>
      </c>
      <c r="P32" s="22">
        <f t="shared" si="12"/>
        <v>64.928172040282448</v>
      </c>
      <c r="Q32" s="22"/>
      <c r="R32" s="22"/>
      <c r="S32" s="22">
        <f t="shared" si="6"/>
        <v>740.44236151318569</v>
      </c>
      <c r="T32" s="22">
        <f t="shared" si="7"/>
        <v>551.02128107357385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35517.544390526637</v>
      </c>
      <c r="D33" s="5">
        <f t="shared" si="0"/>
        <v>33744.88293976977</v>
      </c>
      <c r="E33" s="5">
        <f t="shared" si="1"/>
        <v>24244.88293976977</v>
      </c>
      <c r="F33" s="5">
        <f t="shared" si="2"/>
        <v>8217.7042798348302</v>
      </c>
      <c r="G33" s="5">
        <f t="shared" si="3"/>
        <v>25527.17865993494</v>
      </c>
      <c r="H33" s="22">
        <f t="shared" si="10"/>
        <v>16337.703692286646</v>
      </c>
      <c r="I33" s="5">
        <f t="shared" si="4"/>
        <v>40410.826723608072</v>
      </c>
      <c r="J33" s="25">
        <f t="shared" si="5"/>
        <v>0.14456573541968173</v>
      </c>
      <c r="L33" s="22">
        <f t="shared" si="11"/>
        <v>46233.729807098833</v>
      </c>
      <c r="M33" s="5">
        <f>scrimecost*Meta!O30</f>
        <v>27491.217000000001</v>
      </c>
      <c r="N33" s="5">
        <f>L33-Grade10!L33</f>
        <v>333.39637241395394</v>
      </c>
      <c r="O33" s="5">
        <f>Grade10!M33-M33</f>
        <v>571.15499999999884</v>
      </c>
      <c r="P33" s="22">
        <f t="shared" si="12"/>
        <v>66.189065753790572</v>
      </c>
      <c r="Q33" s="22"/>
      <c r="R33" s="22"/>
      <c r="S33" s="22">
        <f t="shared" si="6"/>
        <v>746.21558908988925</v>
      </c>
      <c r="T33" s="22">
        <f t="shared" si="7"/>
        <v>548.79294170112928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36405.483000289802</v>
      </c>
      <c r="D34" s="5">
        <f t="shared" si="0"/>
        <v>34553.795013264011</v>
      </c>
      <c r="E34" s="5">
        <f t="shared" si="1"/>
        <v>25053.795013264011</v>
      </c>
      <c r="F34" s="5">
        <f t="shared" si="2"/>
        <v>8481.8140718307004</v>
      </c>
      <c r="G34" s="5">
        <f t="shared" si="3"/>
        <v>26071.98094143331</v>
      </c>
      <c r="H34" s="22">
        <f t="shared" si="10"/>
        <v>16746.146284593811</v>
      </c>
      <c r="I34" s="5">
        <f t="shared" si="4"/>
        <v>41327.720206698272</v>
      </c>
      <c r="J34" s="25">
        <f t="shared" si="5"/>
        <v>0.14649417403210402</v>
      </c>
      <c r="L34" s="22">
        <f t="shared" si="11"/>
        <v>47389.573052276297</v>
      </c>
      <c r="M34" s="5">
        <f>scrimecost*Meta!O31</f>
        <v>27491.217000000001</v>
      </c>
      <c r="N34" s="5">
        <f>L34-Grade10!L34</f>
        <v>341.73128172430006</v>
      </c>
      <c r="O34" s="5">
        <f>Grade10!M34-M34</f>
        <v>571.15499999999884</v>
      </c>
      <c r="P34" s="22">
        <f t="shared" si="12"/>
        <v>67.481481810136415</v>
      </c>
      <c r="Q34" s="22"/>
      <c r="R34" s="22"/>
      <c r="S34" s="22">
        <f t="shared" si="6"/>
        <v>752.13314735601091</v>
      </c>
      <c r="T34" s="22">
        <f t="shared" si="7"/>
        <v>546.64579665021336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37315.620075297047</v>
      </c>
      <c r="D35" s="5">
        <f t="shared" si="0"/>
        <v>35382.929888595616</v>
      </c>
      <c r="E35" s="5">
        <f t="shared" si="1"/>
        <v>25882.929888595616</v>
      </c>
      <c r="F35" s="5">
        <f t="shared" si="2"/>
        <v>8752.5266086264692</v>
      </c>
      <c r="G35" s="5">
        <f t="shared" si="3"/>
        <v>26630.403279969149</v>
      </c>
      <c r="H35" s="22">
        <f t="shared" si="10"/>
        <v>17164.799941708654</v>
      </c>
      <c r="I35" s="5">
        <f t="shared" si="4"/>
        <v>42267.536026865731</v>
      </c>
      <c r="J35" s="25">
        <f t="shared" si="5"/>
        <v>0.14837557755641848</v>
      </c>
      <c r="L35" s="22">
        <f t="shared" si="11"/>
        <v>48574.312378583207</v>
      </c>
      <c r="M35" s="5">
        <f>scrimecost*Meta!O32</f>
        <v>27491.217000000001</v>
      </c>
      <c r="N35" s="5">
        <f>L35-Grade10!L35</f>
        <v>350.27456376740884</v>
      </c>
      <c r="O35" s="5">
        <f>Grade10!M35-M35</f>
        <v>571.15499999999884</v>
      </c>
      <c r="P35" s="22">
        <f t="shared" si="12"/>
        <v>68.806208267890909</v>
      </c>
      <c r="Q35" s="22"/>
      <c r="R35" s="22"/>
      <c r="S35" s="22">
        <f t="shared" si="6"/>
        <v>758.19864457878782</v>
      </c>
      <c r="T35" s="22">
        <f t="shared" si="7"/>
        <v>544.57960472722277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38248.51057717947</v>
      </c>
      <c r="D36" s="5">
        <f t="shared" si="0"/>
        <v>36232.793135810498</v>
      </c>
      <c r="E36" s="5">
        <f t="shared" si="1"/>
        <v>26732.793135810498</v>
      </c>
      <c r="F36" s="5">
        <f t="shared" si="2"/>
        <v>9030.0069588421284</v>
      </c>
      <c r="G36" s="5">
        <f t="shared" si="3"/>
        <v>27202.78617696837</v>
      </c>
      <c r="H36" s="22">
        <f t="shared" si="10"/>
        <v>17593.91994025137</v>
      </c>
      <c r="I36" s="5">
        <f t="shared" si="4"/>
        <v>43230.847242537369</v>
      </c>
      <c r="J36" s="25">
        <f t="shared" si="5"/>
        <v>0.15021109318989592</v>
      </c>
      <c r="L36" s="22">
        <f t="shared" si="11"/>
        <v>49788.670188047778</v>
      </c>
      <c r="M36" s="5">
        <f>scrimecost*Meta!O33</f>
        <v>23310.413</v>
      </c>
      <c r="N36" s="5">
        <f>L36-Grade10!L36</f>
        <v>359.03142786158423</v>
      </c>
      <c r="O36" s="5">
        <f>Grade10!M36-M36</f>
        <v>484.29499999999825</v>
      </c>
      <c r="P36" s="22">
        <f t="shared" si="12"/>
        <v>70.164052887089241</v>
      </c>
      <c r="Q36" s="22"/>
      <c r="R36" s="22"/>
      <c r="S36" s="22">
        <f t="shared" si="6"/>
        <v>688.84757923212737</v>
      </c>
      <c r="T36" s="22">
        <f t="shared" si="7"/>
        <v>488.954660278164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39204.723341608966</v>
      </c>
      <c r="D37" s="5">
        <f t="shared" ref="D37:D56" si="15">IF(A37&lt;startage,1,0)*(C37*(1-initialunempprob))+IF(A37=startage,1,0)*(C37*(1-unempprob))+IF(A37&gt;startage,1,0)*(C37*(1-unempprob)+unempprob*300*52)</f>
        <v>37103.902964205772</v>
      </c>
      <c r="E37" s="5">
        <f t="shared" si="1"/>
        <v>27603.902964205772</v>
      </c>
      <c r="F37" s="5">
        <f t="shared" si="2"/>
        <v>9314.4243178131837</v>
      </c>
      <c r="G37" s="5">
        <f t="shared" si="3"/>
        <v>27789.478646392588</v>
      </c>
      <c r="H37" s="22">
        <f t="shared" ref="H37:H56" si="16">benefits*B37/expnorm</f>
        <v>18033.767938757657</v>
      </c>
      <c r="I37" s="5">
        <f t="shared" ref="I37:I56" si="17">G37+IF(A37&lt;startage,1,0)*(H37*(1-initialunempprob))+IF(A37&gt;=startage,1,0)*(H37*(1-unempprob))</f>
        <v>44218.241238600815</v>
      </c>
      <c r="J37" s="25">
        <f t="shared" si="5"/>
        <v>0.1520018401493862</v>
      </c>
      <c r="L37" s="22">
        <f t="shared" ref="L37:L56" si="18">(sincome+sbenefits)*(1-sunemp)*B37/expnorm</f>
        <v>51033.386942748977</v>
      </c>
      <c r="M37" s="5">
        <f>scrimecost*Meta!O34</f>
        <v>23310.413</v>
      </c>
      <c r="N37" s="5">
        <f>L37-Grade10!L37</f>
        <v>368.00721355813585</v>
      </c>
      <c r="O37" s="5">
        <f>Grade10!M37-M37</f>
        <v>484.29499999999825</v>
      </c>
      <c r="P37" s="22">
        <f t="shared" si="12"/>
        <v>71.555843621767565</v>
      </c>
      <c r="Q37" s="22"/>
      <c r="R37" s="22"/>
      <c r="S37" s="22">
        <f t="shared" si="6"/>
        <v>695.2201422518134</v>
      </c>
      <c r="T37" s="22">
        <f t="shared" si="7"/>
        <v>487.67993120696963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40184.841425149178</v>
      </c>
      <c r="D38" s="5">
        <f t="shared" si="15"/>
        <v>37996.790538310903</v>
      </c>
      <c r="E38" s="5">
        <f t="shared" si="1"/>
        <v>28496.790538310903</v>
      </c>
      <c r="F38" s="5">
        <f t="shared" si="2"/>
        <v>9605.9521107585097</v>
      </c>
      <c r="G38" s="5">
        <f t="shared" si="3"/>
        <v>28390.838427552393</v>
      </c>
      <c r="H38" s="22">
        <f t="shared" si="16"/>
        <v>18484.612137226595</v>
      </c>
      <c r="I38" s="5">
        <f t="shared" si="17"/>
        <v>45230.320084565821</v>
      </c>
      <c r="J38" s="25">
        <f t="shared" si="5"/>
        <v>0.15374891035376689</v>
      </c>
      <c r="L38" s="22">
        <f t="shared" si="18"/>
        <v>52309.221616317693</v>
      </c>
      <c r="M38" s="5">
        <f>scrimecost*Meta!O35</f>
        <v>23310.413</v>
      </c>
      <c r="N38" s="5">
        <f>L38-Grade10!L38</f>
        <v>377.20739389706432</v>
      </c>
      <c r="O38" s="5">
        <f>Grade10!M38-M38</f>
        <v>484.29499999999825</v>
      </c>
      <c r="P38" s="22">
        <f t="shared" si="12"/>
        <v>72.982429124812839</v>
      </c>
      <c r="Q38" s="22"/>
      <c r="R38" s="22"/>
      <c r="S38" s="22">
        <f t="shared" si="6"/>
        <v>701.75201934697043</v>
      </c>
      <c r="T38" s="22">
        <f t="shared" si="7"/>
        <v>486.47809916267624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41189.462460777919</v>
      </c>
      <c r="D39" s="5">
        <f t="shared" si="15"/>
        <v>38912.000301768683</v>
      </c>
      <c r="E39" s="5">
        <f t="shared" si="1"/>
        <v>29412.000301768683</v>
      </c>
      <c r="F39" s="5">
        <f t="shared" si="2"/>
        <v>9904.7680985274746</v>
      </c>
      <c r="G39" s="5">
        <f t="shared" si="3"/>
        <v>29007.232203241208</v>
      </c>
      <c r="H39" s="22">
        <f t="shared" si="16"/>
        <v>18946.727440657265</v>
      </c>
      <c r="I39" s="5">
        <f t="shared" si="17"/>
        <v>46267.700901679978</v>
      </c>
      <c r="J39" s="25">
        <f t="shared" ref="J39:J56" si="19">(F39-(IF(A39&gt;startage,1,0)*(unempprob*300*52)))/(IF(A39&lt;startage,1,0)*((C39+H39)*(1-initialunempprob))+IF(A39&gt;=startage,1,0)*((C39+H39)*(1-unempprob)))</f>
        <v>0.15545336908974808</v>
      </c>
      <c r="L39" s="22">
        <f t="shared" si="18"/>
        <v>53616.952156725652</v>
      </c>
      <c r="M39" s="5">
        <f>scrimecost*Meta!O36</f>
        <v>23310.413</v>
      </c>
      <c r="N39" s="5">
        <f>L39-Grade10!L39</f>
        <v>386.63757874452131</v>
      </c>
      <c r="O39" s="5">
        <f>Grade10!M39-M39</f>
        <v>484.29499999999825</v>
      </c>
      <c r="P39" s="22">
        <f t="shared" si="12"/>
        <v>74.44467926543426</v>
      </c>
      <c r="Q39" s="22"/>
      <c r="R39" s="22"/>
      <c r="S39" s="22">
        <f t="shared" ref="S39:S69" si="20">IF(A39&lt;startage,1,0)*(N39-Q39-R39)+IF(A39&gt;=startage,1,0)*completionprob*(N39*spart+O39+P39)</f>
        <v>708.44719336953813</v>
      </c>
      <c r="T39" s="22">
        <f t="shared" ref="T39:T69" si="21">S39/sreturn^(A39-startage+1)</f>
        <v>485.3490581063428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42219.199022297355</v>
      </c>
      <c r="D40" s="5">
        <f t="shared" si="15"/>
        <v>39850.090309312895</v>
      </c>
      <c r="E40" s="5">
        <f t="shared" si="1"/>
        <v>30350.090309312895</v>
      </c>
      <c r="F40" s="5">
        <f t="shared" si="2"/>
        <v>10211.05448599066</v>
      </c>
      <c r="G40" s="5">
        <f t="shared" si="3"/>
        <v>29639.035823322236</v>
      </c>
      <c r="H40" s="22">
        <f t="shared" si="16"/>
        <v>19420.395626673693</v>
      </c>
      <c r="I40" s="5">
        <f t="shared" si="17"/>
        <v>47331.016239221972</v>
      </c>
      <c r="J40" s="25">
        <f t="shared" si="19"/>
        <v>0.15711625566143705</v>
      </c>
      <c r="L40" s="22">
        <f t="shared" si="18"/>
        <v>54957.375960643782</v>
      </c>
      <c r="M40" s="5">
        <f>scrimecost*Meta!O37</f>
        <v>23310.413</v>
      </c>
      <c r="N40" s="5">
        <f>L40-Grade10!L40</f>
        <v>396.30351821312797</v>
      </c>
      <c r="O40" s="5">
        <f>Grade10!M40-M40</f>
        <v>484.29499999999825</v>
      </c>
      <c r="P40" s="22">
        <f t="shared" ref="P40:P56" si="22">(spart-initialspart)*(L40*J40+nptrans)</f>
        <v>75.943485659571181</v>
      </c>
      <c r="Q40" s="22"/>
      <c r="R40" s="22"/>
      <c r="S40" s="22">
        <f t="shared" si="20"/>
        <v>715.30974674264883</v>
      </c>
      <c r="T40" s="22">
        <f t="shared" si="21"/>
        <v>484.29271296842603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43274.678997854782</v>
      </c>
      <c r="D41" s="5">
        <f t="shared" si="15"/>
        <v>40811.632567045708</v>
      </c>
      <c r="E41" s="5">
        <f t="shared" si="1"/>
        <v>31311.632567045708</v>
      </c>
      <c r="F41" s="5">
        <f t="shared" si="2"/>
        <v>10524.998033140424</v>
      </c>
      <c r="G41" s="5">
        <f t="shared" si="3"/>
        <v>30286.634533905286</v>
      </c>
      <c r="H41" s="22">
        <f t="shared" si="16"/>
        <v>19905.905517340536</v>
      </c>
      <c r="I41" s="5">
        <f t="shared" si="17"/>
        <v>48420.914460202519</v>
      </c>
      <c r="J41" s="25">
        <f t="shared" si="19"/>
        <v>0.15873858402406041</v>
      </c>
      <c r="L41" s="22">
        <f t="shared" si="18"/>
        <v>56331.310359659874</v>
      </c>
      <c r="M41" s="5">
        <f>scrimecost*Meta!O38</f>
        <v>16869.057999999997</v>
      </c>
      <c r="N41" s="5">
        <f>L41-Grade10!L41</f>
        <v>406.21110616845544</v>
      </c>
      <c r="O41" s="5">
        <f>Grade10!M41-M41</f>
        <v>350.47000000000116</v>
      </c>
      <c r="P41" s="22">
        <f t="shared" si="22"/>
        <v>77.479762213561543</v>
      </c>
      <c r="Q41" s="22"/>
      <c r="R41" s="22"/>
      <c r="S41" s="22">
        <f t="shared" si="20"/>
        <v>605.91611395009329</v>
      </c>
      <c r="T41" s="22">
        <f t="shared" si="21"/>
        <v>405.40899341608809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44356.545972801156</v>
      </c>
      <c r="D42" s="5">
        <f t="shared" si="15"/>
        <v>41797.213381221853</v>
      </c>
      <c r="E42" s="5">
        <f t="shared" si="1"/>
        <v>32297.213381221853</v>
      </c>
      <c r="F42" s="5">
        <f t="shared" si="2"/>
        <v>10846.790168968935</v>
      </c>
      <c r="G42" s="5">
        <f t="shared" si="3"/>
        <v>30950.423212252917</v>
      </c>
      <c r="H42" s="22">
        <f t="shared" si="16"/>
        <v>20403.55315527405</v>
      </c>
      <c r="I42" s="5">
        <f t="shared" si="17"/>
        <v>49538.06013670758</v>
      </c>
      <c r="J42" s="25">
        <f t="shared" si="19"/>
        <v>0.16032134340222956</v>
      </c>
      <c r="L42" s="22">
        <f t="shared" si="18"/>
        <v>57739.593118651363</v>
      </c>
      <c r="M42" s="5">
        <f>scrimecost*Meta!O39</f>
        <v>16869.057999999997</v>
      </c>
      <c r="N42" s="5">
        <f>L42-Grade10!L42</f>
        <v>416.36638382266392</v>
      </c>
      <c r="O42" s="5">
        <f>Grade10!M42-M42</f>
        <v>350.47000000000116</v>
      </c>
      <c r="P42" s="22">
        <f t="shared" si="22"/>
        <v>79.054445681401646</v>
      </c>
      <c r="Q42" s="22"/>
      <c r="R42" s="22"/>
      <c r="S42" s="22">
        <f t="shared" si="20"/>
        <v>613.12608408771973</v>
      </c>
      <c r="T42" s="22">
        <f t="shared" si="21"/>
        <v>405.41307724111419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45465.459622121176</v>
      </c>
      <c r="D43" s="5">
        <f t="shared" si="15"/>
        <v>42807.433715752391</v>
      </c>
      <c r="E43" s="5">
        <f t="shared" si="1"/>
        <v>33307.433715752391</v>
      </c>
      <c r="F43" s="5">
        <f t="shared" si="2"/>
        <v>11176.627108193155</v>
      </c>
      <c r="G43" s="5">
        <f t="shared" si="3"/>
        <v>31630.806607559236</v>
      </c>
      <c r="H43" s="22">
        <f t="shared" si="16"/>
        <v>20913.641984155896</v>
      </c>
      <c r="I43" s="5">
        <f t="shared" si="17"/>
        <v>50683.134455125255</v>
      </c>
      <c r="J43" s="25">
        <f t="shared" si="19"/>
        <v>0.16186549889312626</v>
      </c>
      <c r="L43" s="22">
        <f t="shared" si="18"/>
        <v>59183.082946617644</v>
      </c>
      <c r="M43" s="5">
        <f>scrimecost*Meta!O40</f>
        <v>16869.057999999997</v>
      </c>
      <c r="N43" s="5">
        <f>L43-Grade10!L43</f>
        <v>426.77554341822542</v>
      </c>
      <c r="O43" s="5">
        <f>Grade10!M43-M43</f>
        <v>350.47000000000116</v>
      </c>
      <c r="P43" s="22">
        <f t="shared" si="22"/>
        <v>80.668496235937766</v>
      </c>
      <c r="Q43" s="22"/>
      <c r="R43" s="22"/>
      <c r="S43" s="22">
        <f t="shared" si="20"/>
        <v>620.51630347878586</v>
      </c>
      <c r="T43" s="22">
        <f t="shared" si="21"/>
        <v>405.47888359501445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46602.096112674211</v>
      </c>
      <c r="D44" s="5">
        <f t="shared" si="15"/>
        <v>43842.909558646206</v>
      </c>
      <c r="E44" s="5">
        <f t="shared" si="1"/>
        <v>34342.909558646206</v>
      </c>
      <c r="F44" s="5">
        <f t="shared" si="2"/>
        <v>11514.709970897986</v>
      </c>
      <c r="G44" s="5">
        <f t="shared" si="3"/>
        <v>32328.199587748219</v>
      </c>
      <c r="H44" s="22">
        <f t="shared" si="16"/>
        <v>21436.483033759796</v>
      </c>
      <c r="I44" s="5">
        <f t="shared" si="17"/>
        <v>51856.835631503389</v>
      </c>
      <c r="J44" s="25">
        <f t="shared" si="19"/>
        <v>0.16337199205497677</v>
      </c>
      <c r="L44" s="22">
        <f t="shared" si="18"/>
        <v>60662.660020283096</v>
      </c>
      <c r="M44" s="5">
        <f>scrimecost*Meta!O41</f>
        <v>16869.057999999997</v>
      </c>
      <c r="N44" s="5">
        <f>L44-Grade10!L44</f>
        <v>437.4449320036947</v>
      </c>
      <c r="O44" s="5">
        <f>Grade10!M44-M44</f>
        <v>350.47000000000116</v>
      </c>
      <c r="P44" s="22">
        <f t="shared" si="22"/>
        <v>82.322898054337315</v>
      </c>
      <c r="Q44" s="22"/>
      <c r="R44" s="22"/>
      <c r="S44" s="22">
        <f t="shared" si="20"/>
        <v>628.09127835463914</v>
      </c>
      <c r="T44" s="22">
        <f t="shared" si="21"/>
        <v>405.60648762669643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47767.148515491062</v>
      </c>
      <c r="D45" s="5">
        <f t="shared" si="15"/>
        <v>44904.272297612362</v>
      </c>
      <c r="E45" s="5">
        <f t="shared" si="1"/>
        <v>35404.272297612362</v>
      </c>
      <c r="F45" s="5">
        <f t="shared" si="2"/>
        <v>11951.672134931672</v>
      </c>
      <c r="G45" s="5">
        <f t="shared" si="3"/>
        <v>32952.60016268069</v>
      </c>
      <c r="H45" s="22">
        <f t="shared" si="16"/>
        <v>21972.395109603789</v>
      </c>
      <c r="I45" s="5">
        <f t="shared" si="17"/>
        <v>52969.452107529738</v>
      </c>
      <c r="J45" s="25">
        <f t="shared" si="19"/>
        <v>0.16626505884776499</v>
      </c>
      <c r="L45" s="22">
        <f t="shared" si="18"/>
        <v>62179.226520790166</v>
      </c>
      <c r="M45" s="5">
        <f>scrimecost*Meta!O42</f>
        <v>16869.057999999997</v>
      </c>
      <c r="N45" s="5">
        <f>L45-Grade10!L45</f>
        <v>448.38105530379107</v>
      </c>
      <c r="O45" s="5">
        <f>Grade10!M45-M45</f>
        <v>350.47000000000116</v>
      </c>
      <c r="P45" s="22">
        <f t="shared" si="22"/>
        <v>84.461163782938499</v>
      </c>
      <c r="Q45" s="22"/>
      <c r="R45" s="22"/>
      <c r="S45" s="22">
        <f t="shared" si="20"/>
        <v>636.24060596470861</v>
      </c>
      <c r="T45" s="22">
        <f t="shared" si="21"/>
        <v>406.04166287181789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48961.327228378323</v>
      </c>
      <c r="D46" s="5">
        <f t="shared" si="15"/>
        <v>45992.169105052657</v>
      </c>
      <c r="E46" s="5">
        <f t="shared" si="1"/>
        <v>36492.169105052657</v>
      </c>
      <c r="F46" s="5">
        <f t="shared" si="2"/>
        <v>12415.660123304959</v>
      </c>
      <c r="G46" s="5">
        <f t="shared" si="3"/>
        <v>33576.508981747698</v>
      </c>
      <c r="H46" s="22">
        <f t="shared" si="16"/>
        <v>22521.704987343877</v>
      </c>
      <c r="I46" s="5">
        <f t="shared" si="17"/>
        <v>54093.782225217976</v>
      </c>
      <c r="J46" s="25">
        <f t="shared" si="19"/>
        <v>0.16933482213457043</v>
      </c>
      <c r="L46" s="22">
        <f t="shared" si="18"/>
        <v>63733.707183809907</v>
      </c>
      <c r="M46" s="5">
        <f>scrimecost*Meta!O43</f>
        <v>10087.404999999999</v>
      </c>
      <c r="N46" s="5">
        <f>L46-Grade10!L46</f>
        <v>459.59058168637421</v>
      </c>
      <c r="O46" s="5">
        <f>Grade10!M46-M46</f>
        <v>209.57500000000073</v>
      </c>
      <c r="P46" s="22">
        <f t="shared" si="22"/>
        <v>86.731679849736281</v>
      </c>
      <c r="Q46" s="22"/>
      <c r="R46" s="22"/>
      <c r="S46" s="22">
        <f t="shared" si="20"/>
        <v>522.08356727965452</v>
      </c>
      <c r="T46" s="22">
        <f t="shared" si="21"/>
        <v>329.27315357827064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50185.360409087793</v>
      </c>
      <c r="D47" s="5">
        <f t="shared" si="15"/>
        <v>47107.26333267898</v>
      </c>
      <c r="E47" s="5">
        <f t="shared" si="1"/>
        <v>37607.26333267898</v>
      </c>
      <c r="F47" s="5">
        <f t="shared" si="2"/>
        <v>12891.247811387584</v>
      </c>
      <c r="G47" s="5">
        <f t="shared" si="3"/>
        <v>34216.015521291396</v>
      </c>
      <c r="H47" s="22">
        <f t="shared" si="16"/>
        <v>23084.747612027477</v>
      </c>
      <c r="I47" s="5">
        <f t="shared" si="17"/>
        <v>55246.220595848426</v>
      </c>
      <c r="J47" s="25">
        <f t="shared" si="19"/>
        <v>0.17232971314608794</v>
      </c>
      <c r="L47" s="22">
        <f t="shared" si="18"/>
        <v>65327.049863405155</v>
      </c>
      <c r="M47" s="5">
        <f>scrimecost*Meta!O44</f>
        <v>10087.404999999999</v>
      </c>
      <c r="N47" s="5">
        <f>L47-Grade10!L47</f>
        <v>471.08034622854029</v>
      </c>
      <c r="O47" s="5">
        <f>Grade10!M47-M47</f>
        <v>209.57500000000073</v>
      </c>
      <c r="P47" s="22">
        <f t="shared" si="22"/>
        <v>89.058958818204047</v>
      </c>
      <c r="Q47" s="22"/>
      <c r="R47" s="22"/>
      <c r="S47" s="22">
        <f t="shared" si="20"/>
        <v>530.71571887748485</v>
      </c>
      <c r="T47" s="22">
        <f t="shared" si="21"/>
        <v>330.78463985021568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51439.994419314979</v>
      </c>
      <c r="D48" s="5">
        <f t="shared" si="15"/>
        <v>48250.234915995949</v>
      </c>
      <c r="E48" s="5">
        <f t="shared" si="1"/>
        <v>38750.234915995949</v>
      </c>
      <c r="F48" s="5">
        <f t="shared" si="2"/>
        <v>13378.725191672273</v>
      </c>
      <c r="G48" s="5">
        <f t="shared" si="3"/>
        <v>34871.509724323674</v>
      </c>
      <c r="H48" s="22">
        <f t="shared" si="16"/>
        <v>23661.866302328159</v>
      </c>
      <c r="I48" s="5">
        <f t="shared" si="17"/>
        <v>56427.469925744626</v>
      </c>
      <c r="J48" s="25">
        <f t="shared" si="19"/>
        <v>0.17525155803537337</v>
      </c>
      <c r="L48" s="22">
        <f t="shared" si="18"/>
        <v>66960.226109990268</v>
      </c>
      <c r="M48" s="5">
        <f>scrimecost*Meta!O45</f>
        <v>10087.404999999999</v>
      </c>
      <c r="N48" s="5">
        <f>L48-Grade10!L48</f>
        <v>482.85735488423961</v>
      </c>
      <c r="O48" s="5">
        <f>Grade10!M48-M48</f>
        <v>209.57500000000073</v>
      </c>
      <c r="P48" s="22">
        <f t="shared" si="22"/>
        <v>91.444419760883491</v>
      </c>
      <c r="Q48" s="22"/>
      <c r="R48" s="22"/>
      <c r="S48" s="22">
        <f t="shared" si="20"/>
        <v>539.56367426524889</v>
      </c>
      <c r="T48" s="22">
        <f t="shared" si="21"/>
        <v>332.34807820259891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52725.994279797851</v>
      </c>
      <c r="D49" s="5">
        <f t="shared" si="15"/>
        <v>49421.780788895849</v>
      </c>
      <c r="E49" s="5">
        <f t="shared" si="1"/>
        <v>39921.780788895849</v>
      </c>
      <c r="F49" s="5">
        <f t="shared" si="2"/>
        <v>13878.389506464078</v>
      </c>
      <c r="G49" s="5">
        <f t="shared" si="3"/>
        <v>35543.391282431767</v>
      </c>
      <c r="H49" s="22">
        <f t="shared" si="16"/>
        <v>24253.412959886362</v>
      </c>
      <c r="I49" s="5">
        <f t="shared" si="17"/>
        <v>57638.250488888239</v>
      </c>
      <c r="J49" s="25">
        <f t="shared" si="19"/>
        <v>0.17810213841516401</v>
      </c>
      <c r="L49" s="22">
        <f t="shared" si="18"/>
        <v>68634.231762740033</v>
      </c>
      <c r="M49" s="5">
        <f>scrimecost*Meta!O46</f>
        <v>10087.404999999999</v>
      </c>
      <c r="N49" s="5">
        <f>L49-Grade10!L49</f>
        <v>494.92878875635506</v>
      </c>
      <c r="O49" s="5">
        <f>Grade10!M49-M49</f>
        <v>209.57500000000073</v>
      </c>
      <c r="P49" s="22">
        <f t="shared" si="22"/>
        <v>93.889517227129943</v>
      </c>
      <c r="Q49" s="22"/>
      <c r="R49" s="22"/>
      <c r="S49" s="22">
        <f t="shared" si="20"/>
        <v>548.6328285377208</v>
      </c>
      <c r="T49" s="22">
        <f t="shared" si="21"/>
        <v>333.9637614669615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54044.144136792791</v>
      </c>
      <c r="D50" s="5">
        <f t="shared" si="15"/>
        <v>50622.615308618238</v>
      </c>
      <c r="E50" s="5">
        <f t="shared" si="1"/>
        <v>41122.615308618238</v>
      </c>
      <c r="F50" s="5">
        <f t="shared" si="2"/>
        <v>14390.545429125679</v>
      </c>
      <c r="G50" s="5">
        <f t="shared" si="3"/>
        <v>36232.069879492556</v>
      </c>
      <c r="H50" s="22">
        <f t="shared" si="16"/>
        <v>24859.74828388352</v>
      </c>
      <c r="I50" s="5">
        <f t="shared" si="17"/>
        <v>58879.30056611044</v>
      </c>
      <c r="J50" s="25">
        <f t="shared" si="19"/>
        <v>0.18088319244422804</v>
      </c>
      <c r="L50" s="22">
        <f t="shared" si="18"/>
        <v>70350.087556808532</v>
      </c>
      <c r="M50" s="5">
        <f>scrimecost*Meta!O47</f>
        <v>10087.404999999999</v>
      </c>
      <c r="N50" s="5">
        <f>L50-Grade10!L50</f>
        <v>507.3020084752643</v>
      </c>
      <c r="O50" s="5">
        <f>Grade10!M50-M50</f>
        <v>209.57500000000073</v>
      </c>
      <c r="P50" s="22">
        <f t="shared" si="22"/>
        <v>96.395742130032531</v>
      </c>
      <c r="Q50" s="22"/>
      <c r="R50" s="22"/>
      <c r="S50" s="22">
        <f t="shared" si="20"/>
        <v>557.92871166699922</v>
      </c>
      <c r="T50" s="22">
        <f t="shared" si="21"/>
        <v>335.63199073734381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55395.247740212617</v>
      </c>
      <c r="D51" s="5">
        <f t="shared" si="15"/>
        <v>51853.4706913337</v>
      </c>
      <c r="E51" s="5">
        <f t="shared" si="1"/>
        <v>42353.4706913337</v>
      </c>
      <c r="F51" s="5">
        <f t="shared" si="2"/>
        <v>14915.505249853824</v>
      </c>
      <c r="G51" s="5">
        <f t="shared" si="3"/>
        <v>36937.965441479872</v>
      </c>
      <c r="H51" s="22">
        <f t="shared" si="16"/>
        <v>25481.241990980612</v>
      </c>
      <c r="I51" s="5">
        <f t="shared" si="17"/>
        <v>60151.376895263209</v>
      </c>
      <c r="J51" s="25">
        <f t="shared" si="19"/>
        <v>0.18359641588721737</v>
      </c>
      <c r="L51" s="22">
        <f t="shared" si="18"/>
        <v>72108.83974572875</v>
      </c>
      <c r="M51" s="5">
        <f>scrimecost*Meta!O48</f>
        <v>5541.9960000000001</v>
      </c>
      <c r="N51" s="5">
        <f>L51-Grade10!L51</f>
        <v>519.98455868716701</v>
      </c>
      <c r="O51" s="5">
        <f>Grade10!M51-M51</f>
        <v>115.14000000000033</v>
      </c>
      <c r="P51" s="22">
        <f t="shared" si="22"/>
        <v>98.964622655507711</v>
      </c>
      <c r="Q51" s="22"/>
      <c r="R51" s="22"/>
      <c r="S51" s="22">
        <f t="shared" si="20"/>
        <v>485.29854187452116</v>
      </c>
      <c r="T51" s="22">
        <f t="shared" si="21"/>
        <v>288.50989228235011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56780.128933717926</v>
      </c>
      <c r="D52" s="5">
        <f t="shared" si="15"/>
        <v>53115.097458617034</v>
      </c>
      <c r="E52" s="5">
        <f t="shared" si="1"/>
        <v>43615.097458617034</v>
      </c>
      <c r="F52" s="5">
        <f t="shared" si="2"/>
        <v>15453.589066100165</v>
      </c>
      <c r="G52" s="5">
        <f t="shared" si="3"/>
        <v>37661.508392516873</v>
      </c>
      <c r="H52" s="22">
        <f t="shared" si="16"/>
        <v>26118.273040755121</v>
      </c>
      <c r="I52" s="5">
        <f t="shared" si="17"/>
        <v>61455.255132644786</v>
      </c>
      <c r="J52" s="25">
        <f t="shared" si="19"/>
        <v>0.18624346314867027</v>
      </c>
      <c r="L52" s="22">
        <f t="shared" si="18"/>
        <v>73911.560739371955</v>
      </c>
      <c r="M52" s="5">
        <f>scrimecost*Meta!O49</f>
        <v>5541.9960000000001</v>
      </c>
      <c r="N52" s="5">
        <f>L52-Grade10!L52</f>
        <v>532.98417265432363</v>
      </c>
      <c r="O52" s="5">
        <f>Grade10!M52-M52</f>
        <v>115.14000000000033</v>
      </c>
      <c r="P52" s="22">
        <f t="shared" si="22"/>
        <v>101.59772519411972</v>
      </c>
      <c r="Q52" s="22"/>
      <c r="R52" s="22"/>
      <c r="S52" s="22">
        <f t="shared" si="20"/>
        <v>495.06502908720631</v>
      </c>
      <c r="T52" s="22">
        <f t="shared" si="21"/>
        <v>290.85802849997498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58199.632157060871</v>
      </c>
      <c r="D53" s="5">
        <f t="shared" si="15"/>
        <v>54408.264895082459</v>
      </c>
      <c r="E53" s="5">
        <f t="shared" si="1"/>
        <v>44908.264895082459</v>
      </c>
      <c r="F53" s="5">
        <f t="shared" si="2"/>
        <v>16005.124977752668</v>
      </c>
      <c r="G53" s="5">
        <f t="shared" si="3"/>
        <v>38403.13991732979</v>
      </c>
      <c r="H53" s="22">
        <f t="shared" si="16"/>
        <v>26771.229866774</v>
      </c>
      <c r="I53" s="5">
        <f t="shared" si="17"/>
        <v>62791.730325960903</v>
      </c>
      <c r="J53" s="25">
        <f t="shared" si="19"/>
        <v>0.18882594828179514</v>
      </c>
      <c r="L53" s="22">
        <f t="shared" si="18"/>
        <v>75759.349757856253</v>
      </c>
      <c r="M53" s="5">
        <f>scrimecost*Meta!O50</f>
        <v>5541.9960000000001</v>
      </c>
      <c r="N53" s="5">
        <f>L53-Grade10!L53</f>
        <v>546.30877697069081</v>
      </c>
      <c r="O53" s="5">
        <f>Grade10!M53-M53</f>
        <v>115.14000000000033</v>
      </c>
      <c r="P53" s="22">
        <f t="shared" si="22"/>
        <v>104.29665529619706</v>
      </c>
      <c r="Q53" s="22"/>
      <c r="R53" s="22"/>
      <c r="S53" s="22">
        <f t="shared" si="20"/>
        <v>505.07567848022694</v>
      </c>
      <c r="T53" s="22">
        <f t="shared" si="21"/>
        <v>293.25292140436318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59654.622960987377</v>
      </c>
      <c r="D54" s="5">
        <f t="shared" si="15"/>
        <v>55733.761517459505</v>
      </c>
      <c r="E54" s="5">
        <f t="shared" si="1"/>
        <v>46233.761517459505</v>
      </c>
      <c r="F54" s="5">
        <f t="shared" si="2"/>
        <v>16570.449287196479</v>
      </c>
      <c r="G54" s="5">
        <f t="shared" si="3"/>
        <v>39163.312230263022</v>
      </c>
      <c r="H54" s="22">
        <f t="shared" si="16"/>
        <v>27440.510613443344</v>
      </c>
      <c r="I54" s="5">
        <f t="shared" si="17"/>
        <v>64161.617399109906</v>
      </c>
      <c r="J54" s="25">
        <f t="shared" si="19"/>
        <v>0.19134544597264863</v>
      </c>
      <c r="L54" s="22">
        <f t="shared" si="18"/>
        <v>77653.333501802641</v>
      </c>
      <c r="M54" s="5">
        <f>scrimecost*Meta!O51</f>
        <v>5541.9960000000001</v>
      </c>
      <c r="N54" s="5">
        <f>L54-Grade10!L54</f>
        <v>559.96649639493262</v>
      </c>
      <c r="O54" s="5">
        <f>Grade10!M54-M54</f>
        <v>115.14000000000033</v>
      </c>
      <c r="P54" s="22">
        <f t="shared" si="22"/>
        <v>107.06305865082631</v>
      </c>
      <c r="Q54" s="22"/>
      <c r="R54" s="22"/>
      <c r="S54" s="22">
        <f t="shared" si="20"/>
        <v>515.33659410805319</v>
      </c>
      <c r="T54" s="22">
        <f t="shared" si="21"/>
        <v>295.69498492154639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61145.988535012082</v>
      </c>
      <c r="D55" s="5">
        <f t="shared" si="15"/>
        <v>57092.395555396011</v>
      </c>
      <c r="E55" s="5">
        <f t="shared" si="1"/>
        <v>47592.395555396011</v>
      </c>
      <c r="F55" s="5">
        <f t="shared" si="2"/>
        <v>17149.906704376401</v>
      </c>
      <c r="G55" s="5">
        <f t="shared" si="3"/>
        <v>39942.488851019611</v>
      </c>
      <c r="H55" s="22">
        <f t="shared" si="16"/>
        <v>28126.523378779431</v>
      </c>
      <c r="I55" s="5">
        <f t="shared" si="17"/>
        <v>65565.751649087673</v>
      </c>
      <c r="J55" s="25">
        <f t="shared" si="19"/>
        <v>0.19380349250031065</v>
      </c>
      <c r="L55" s="22">
        <f t="shared" si="18"/>
        <v>79594.66683934773</v>
      </c>
      <c r="M55" s="5">
        <f>scrimecost*Meta!O52</f>
        <v>5541.9960000000001</v>
      </c>
      <c r="N55" s="5">
        <f>L55-Grade10!L55</f>
        <v>573.96565880483831</v>
      </c>
      <c r="O55" s="5">
        <f>Grade10!M55-M55</f>
        <v>115.14000000000033</v>
      </c>
      <c r="P55" s="22">
        <f t="shared" si="22"/>
        <v>109.89862208932135</v>
      </c>
      <c r="Q55" s="22"/>
      <c r="R55" s="22"/>
      <c r="S55" s="22">
        <f t="shared" si="20"/>
        <v>525.85403262660827</v>
      </c>
      <c r="T55" s="22">
        <f t="shared" si="21"/>
        <v>298.18464059542833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62674.638248387375</v>
      </c>
      <c r="D56" s="5">
        <f t="shared" si="15"/>
        <v>58484.995444280903</v>
      </c>
      <c r="E56" s="5">
        <f t="shared" si="1"/>
        <v>48984.995444280903</v>
      </c>
      <c r="F56" s="5">
        <f t="shared" si="2"/>
        <v>17743.850556985806</v>
      </c>
      <c r="G56" s="5">
        <f t="shared" si="3"/>
        <v>40741.1448872951</v>
      </c>
      <c r="H56" s="22">
        <f t="shared" si="16"/>
        <v>28829.686463248916</v>
      </c>
      <c r="I56" s="5">
        <f t="shared" si="17"/>
        <v>67004.989255314867</v>
      </c>
      <c r="J56" s="25">
        <f t="shared" si="19"/>
        <v>0.19620158667363935</v>
      </c>
      <c r="L56" s="22">
        <f t="shared" si="18"/>
        <v>81584.533510331399</v>
      </c>
      <c r="M56" s="5">
        <f>scrimecost*Meta!O53</f>
        <v>1750.1039999999998</v>
      </c>
      <c r="N56" s="5">
        <f>L56-Grade10!L56</f>
        <v>588.31480027495127</v>
      </c>
      <c r="O56" s="5">
        <f>Grade10!M56-M56</f>
        <v>36.360000000000127</v>
      </c>
      <c r="P56" s="22">
        <f t="shared" si="22"/>
        <v>112.8050746137787</v>
      </c>
      <c r="Q56" s="22"/>
      <c r="R56" s="22"/>
      <c r="S56" s="22">
        <f t="shared" si="20"/>
        <v>468.09580710810383</v>
      </c>
      <c r="T56" s="22">
        <f t="shared" si="21"/>
        <v>262.31425740851762</v>
      </c>
    </row>
    <row r="57" spans="1:20" x14ac:dyDescent="0.2">
      <c r="A57" s="5">
        <v>66</v>
      </c>
      <c r="C57" s="5"/>
      <c r="H57" s="21"/>
      <c r="I57" s="5"/>
      <c r="M57" s="5">
        <f>scrimecost*Meta!O54</f>
        <v>1750.1039999999998</v>
      </c>
      <c r="N57" s="5">
        <f>L57-Grade10!L57</f>
        <v>0</v>
      </c>
      <c r="O57" s="5">
        <f>Grade10!M57-M57</f>
        <v>36.360000000000127</v>
      </c>
      <c r="Q57" s="22"/>
      <c r="R57" s="22"/>
      <c r="S57" s="22">
        <f t="shared" si="20"/>
        <v>31.633200000000112</v>
      </c>
      <c r="T57" s="22">
        <f t="shared" si="21"/>
        <v>17.518517725460796</v>
      </c>
    </row>
    <row r="58" spans="1:20" x14ac:dyDescent="0.2">
      <c r="A58" s="5">
        <v>67</v>
      </c>
      <c r="C58" s="5"/>
      <c r="H58" s="21"/>
      <c r="I58" s="5"/>
      <c r="M58" s="5">
        <f>scrimecost*Meta!O55</f>
        <v>1750.1039999999998</v>
      </c>
      <c r="N58" s="5">
        <f>L58-Grade10!L58</f>
        <v>0</v>
      </c>
      <c r="O58" s="5">
        <f>Grade10!M58-M58</f>
        <v>36.360000000000127</v>
      </c>
      <c r="Q58" s="22"/>
      <c r="R58" s="22"/>
      <c r="S58" s="22">
        <f t="shared" si="20"/>
        <v>31.633200000000112</v>
      </c>
      <c r="T58" s="22">
        <f t="shared" si="21"/>
        <v>17.312685569790343</v>
      </c>
    </row>
    <row r="59" spans="1:20" x14ac:dyDescent="0.2">
      <c r="A59" s="5">
        <v>68</v>
      </c>
      <c r="H59" s="21"/>
      <c r="I59" s="5"/>
      <c r="M59" s="5">
        <f>scrimecost*Meta!O56</f>
        <v>1750.1039999999998</v>
      </c>
      <c r="N59" s="5">
        <f>L59-Grade10!L59</f>
        <v>0</v>
      </c>
      <c r="O59" s="5">
        <f>Grade10!M59-M59</f>
        <v>36.360000000000127</v>
      </c>
      <c r="Q59" s="22"/>
      <c r="R59" s="22"/>
      <c r="S59" s="22">
        <f t="shared" si="20"/>
        <v>31.633200000000112</v>
      </c>
      <c r="T59" s="22">
        <f t="shared" si="21"/>
        <v>17.10927181943088</v>
      </c>
    </row>
    <row r="60" spans="1:20" x14ac:dyDescent="0.2">
      <c r="A60" s="5">
        <v>69</v>
      </c>
      <c r="H60" s="21"/>
      <c r="I60" s="5"/>
      <c r="M60" s="5">
        <f>scrimecost*Meta!O57</f>
        <v>1750.1039999999998</v>
      </c>
      <c r="N60" s="5">
        <f>L60-Grade10!L60</f>
        <v>0</v>
      </c>
      <c r="O60" s="5">
        <f>Grade10!M60-M60</f>
        <v>36.360000000000127</v>
      </c>
      <c r="Q60" s="22"/>
      <c r="R60" s="22"/>
      <c r="S60" s="22">
        <f t="shared" si="20"/>
        <v>31.633200000000112</v>
      </c>
      <c r="T60" s="22">
        <f t="shared" si="21"/>
        <v>16.908248059559519</v>
      </c>
    </row>
    <row r="61" spans="1:20" x14ac:dyDescent="0.2">
      <c r="A61" s="5">
        <v>70</v>
      </c>
      <c r="H61" s="21"/>
      <c r="I61" s="5"/>
      <c r="M61" s="5">
        <f>scrimecost*Meta!O58</f>
        <v>1750.1039999999998</v>
      </c>
      <c r="N61" s="5">
        <f>L61-Grade10!L61</f>
        <v>0</v>
      </c>
      <c r="O61" s="5">
        <f>Grade10!M61-M61</f>
        <v>36.360000000000127</v>
      </c>
      <c r="Q61" s="22"/>
      <c r="R61" s="22"/>
      <c r="S61" s="22">
        <f t="shared" si="20"/>
        <v>31.633200000000112</v>
      </c>
      <c r="T61" s="22">
        <f t="shared" si="21"/>
        <v>16.709586209210624</v>
      </c>
    </row>
    <row r="62" spans="1:20" x14ac:dyDescent="0.2">
      <c r="A62" s="5">
        <v>71</v>
      </c>
      <c r="H62" s="21"/>
      <c r="I62" s="5"/>
      <c r="M62" s="5">
        <f>scrimecost*Meta!O59</f>
        <v>1750.1039999999998</v>
      </c>
      <c r="N62" s="5">
        <f>L62-Grade10!L62</f>
        <v>0</v>
      </c>
      <c r="O62" s="5">
        <f>Grade10!M62-M62</f>
        <v>36.360000000000127</v>
      </c>
      <c r="Q62" s="22"/>
      <c r="R62" s="22"/>
      <c r="S62" s="22">
        <f t="shared" si="20"/>
        <v>31.633200000000112</v>
      </c>
      <c r="T62" s="22">
        <f t="shared" si="21"/>
        <v>16.513258517353201</v>
      </c>
    </row>
    <row r="63" spans="1:20" x14ac:dyDescent="0.2">
      <c r="A63" s="5">
        <v>72</v>
      </c>
      <c r="H63" s="21"/>
      <c r="M63" s="5">
        <f>scrimecost*Meta!O60</f>
        <v>1750.1039999999998</v>
      </c>
      <c r="N63" s="5">
        <f>L63-Grade10!L63</f>
        <v>0</v>
      </c>
      <c r="O63" s="5">
        <f>Grade10!M63-M63</f>
        <v>36.360000000000127</v>
      </c>
      <c r="Q63" s="22"/>
      <c r="R63" s="22"/>
      <c r="S63" s="22">
        <f t="shared" si="20"/>
        <v>31.633200000000112</v>
      </c>
      <c r="T63" s="22">
        <f t="shared" si="21"/>
        <v>16.319237559014336</v>
      </c>
    </row>
    <row r="64" spans="1:20" x14ac:dyDescent="0.2">
      <c r="A64" s="5">
        <v>73</v>
      </c>
      <c r="H64" s="21"/>
      <c r="M64" s="5">
        <f>scrimecost*Meta!O61</f>
        <v>1750.1039999999998</v>
      </c>
      <c r="N64" s="5">
        <f>L64-Grade10!L64</f>
        <v>0</v>
      </c>
      <c r="O64" s="5">
        <f>Grade10!M64-M64</f>
        <v>36.360000000000127</v>
      </c>
      <c r="Q64" s="22"/>
      <c r="R64" s="22"/>
      <c r="S64" s="22">
        <f t="shared" si="20"/>
        <v>31.633200000000112</v>
      </c>
      <c r="T64" s="22">
        <f t="shared" si="21"/>
        <v>16.127496231448234</v>
      </c>
    </row>
    <row r="65" spans="1:20" x14ac:dyDescent="0.2">
      <c r="A65" s="5">
        <v>74</v>
      </c>
      <c r="H65" s="21"/>
      <c r="M65" s="5">
        <f>scrimecost*Meta!O62</f>
        <v>1750.1039999999998</v>
      </c>
      <c r="N65" s="5">
        <f>L65-Grade10!L65</f>
        <v>0</v>
      </c>
      <c r="O65" s="5">
        <f>Grade10!M65-M65</f>
        <v>36.360000000000127</v>
      </c>
      <c r="Q65" s="22"/>
      <c r="R65" s="22"/>
      <c r="S65" s="22">
        <f t="shared" si="20"/>
        <v>31.633200000000112</v>
      </c>
      <c r="T65" s="22">
        <f t="shared" si="21"/>
        <v>15.938007750350227</v>
      </c>
    </row>
    <row r="66" spans="1:20" x14ac:dyDescent="0.2">
      <c r="A66" s="5">
        <v>75</v>
      </c>
      <c r="H66" s="21"/>
      <c r="M66" s="5">
        <f>scrimecost*Meta!O63</f>
        <v>1750.1039999999998</v>
      </c>
      <c r="N66" s="5">
        <f>L66-Grade10!L66</f>
        <v>0</v>
      </c>
      <c r="O66" s="5">
        <f>Grade10!M66-M66</f>
        <v>36.360000000000127</v>
      </c>
      <c r="Q66" s="22"/>
      <c r="R66" s="22"/>
      <c r="S66" s="22">
        <f t="shared" si="20"/>
        <v>31.633200000000112</v>
      </c>
      <c r="T66" s="22">
        <f t="shared" si="21"/>
        <v>15.750745646115279</v>
      </c>
    </row>
    <row r="67" spans="1:20" x14ac:dyDescent="0.2">
      <c r="A67" s="5">
        <v>76</v>
      </c>
      <c r="H67" s="21"/>
      <c r="M67" s="5">
        <f>scrimecost*Meta!O64</f>
        <v>1750.1039999999998</v>
      </c>
      <c r="N67" s="5">
        <f>L67-Grade10!L67</f>
        <v>0</v>
      </c>
      <c r="O67" s="5">
        <f>Grade10!M67-M67</f>
        <v>36.360000000000127</v>
      </c>
      <c r="Q67" s="22"/>
      <c r="R67" s="22"/>
      <c r="S67" s="22">
        <f t="shared" si="20"/>
        <v>31.633200000000112</v>
      </c>
      <c r="T67" s="22">
        <f t="shared" si="21"/>
        <v>15.565683760140468</v>
      </c>
    </row>
    <row r="68" spans="1:20" x14ac:dyDescent="0.2">
      <c r="A68" s="5">
        <v>77</v>
      </c>
      <c r="H68" s="21"/>
      <c r="M68" s="5">
        <f>scrimecost*Meta!O65</f>
        <v>1750.1039999999998</v>
      </c>
      <c r="N68" s="5">
        <f>L68-Grade10!L68</f>
        <v>0</v>
      </c>
      <c r="O68" s="5">
        <f>Grade10!M68-M68</f>
        <v>36.360000000000127</v>
      </c>
      <c r="Q68" s="22"/>
      <c r="R68" s="22"/>
      <c r="S68" s="22">
        <f t="shared" si="20"/>
        <v>31.633200000000112</v>
      </c>
      <c r="T68" s="22">
        <f t="shared" si="21"/>
        <v>15.382796241170878</v>
      </c>
    </row>
    <row r="69" spans="1:20" x14ac:dyDescent="0.2">
      <c r="A69" s="5">
        <v>78</v>
      </c>
      <c r="H69" s="21"/>
      <c r="M69" s="5">
        <f>scrimecost*Meta!O66</f>
        <v>1750.1039999999998</v>
      </c>
      <c r="N69" s="5">
        <f>L69-Grade10!L69</f>
        <v>0</v>
      </c>
      <c r="O69" s="5">
        <f>Grade10!M69-M69</f>
        <v>36.360000000000127</v>
      </c>
      <c r="Q69" s="22"/>
      <c r="R69" s="22"/>
      <c r="S69" s="22">
        <f t="shared" si="20"/>
        <v>31.633200000000112</v>
      </c>
      <c r="T69" s="22">
        <f t="shared" si="21"/>
        <v>15.202057541688456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6.0765614762203768E-11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41308</v>
      </c>
      <c r="D2" s="7">
        <f>Meta!C6</f>
        <v>19001</v>
      </c>
      <c r="E2" s="1">
        <f>Meta!D6</f>
        <v>7.8E-2</v>
      </c>
      <c r="F2" s="1">
        <f>Meta!F6</f>
        <v>0.70299999999999996</v>
      </c>
      <c r="G2" s="1">
        <f>Meta!I6</f>
        <v>1.8929079672445346</v>
      </c>
      <c r="H2" s="1">
        <f>Meta!E6</f>
        <v>0.87</v>
      </c>
      <c r="I2" s="13"/>
      <c r="J2" s="1">
        <f>Meta!X5</f>
        <v>0.66100000000000003</v>
      </c>
      <c r="K2" s="1">
        <f>Meta!D5</f>
        <v>8.8999999999999996E-2</v>
      </c>
      <c r="L2" s="28"/>
      <c r="N2" s="22">
        <f>Meta!T6</f>
        <v>36681</v>
      </c>
      <c r="O2" s="22">
        <f>Meta!U6</f>
        <v>16873</v>
      </c>
      <c r="P2" s="1">
        <f>Meta!V6</f>
        <v>8.8999999999999996E-2</v>
      </c>
      <c r="Q2" s="1">
        <f>Meta!X6</f>
        <v>0.66500000000000004</v>
      </c>
      <c r="R2" s="22">
        <f>Meta!W6</f>
        <v>23812</v>
      </c>
      <c r="T2" s="12">
        <f>IRR(S5:S69)+1</f>
        <v>1.0097865778747614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1915.7829204597128</v>
      </c>
      <c r="D8" s="5">
        <f t="shared" ref="D8:D36" si="0">IF(A8&lt;startage,1,0)*(C8*(1-initialunempprob))+IF(A8=startage,1,0)*(C8*(1-unempprob))+IF(A8&gt;startage,1,0)*(C8*(1-unempprob)+unempprob*300*52)</f>
        <v>1745.2782405387984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133.51378540121809</v>
      </c>
      <c r="G8" s="5">
        <f t="shared" ref="G8:G56" si="3">D8-F8</f>
        <v>1611.7644551375804</v>
      </c>
      <c r="H8" s="22">
        <f>0.1*Grade11!H8</f>
        <v>881.24036248301718</v>
      </c>
      <c r="I8" s="5">
        <f t="shared" ref="I8:I36" si="4">G8+IF(A8&lt;startage,1,0)*(H8*(1-initialunempprob))+IF(A8&gt;=startage,1,0)*(H8*(1-unempprob))</f>
        <v>2414.574425359609</v>
      </c>
      <c r="J8" s="25">
        <f t="shared" ref="J8:J39" si="5">(F8-(IF(A8&gt;startage,1,0)*(unempprob*300*52)))/(IF(A8&lt;startage,1,0)*((C8+H8)*(1-initialunempprob))+IF(A8&gt;=startage,1,0)*((C8+H8)*(1-unempprob)))</f>
        <v>5.2397630834512023E-2</v>
      </c>
      <c r="L8" s="22">
        <f>0.1*Grade11!L8</f>
        <v>2493.8038773089784</v>
      </c>
      <c r="M8" s="5">
        <f>scrimecost*Meta!O5</f>
        <v>60315.795999999995</v>
      </c>
      <c r="N8" s="5">
        <f>L8-Grade11!L8</f>
        <v>-22444.234895780803</v>
      </c>
      <c r="O8" s="5"/>
      <c r="P8" s="22"/>
      <c r="Q8" s="22">
        <f>0.05*feel*Grade11!G8</f>
        <v>203.37923298417493</v>
      </c>
      <c r="R8" s="22">
        <f>hstuition</f>
        <v>11298</v>
      </c>
      <c r="S8" s="22">
        <f t="shared" ref="S8:S39" si="6">IF(A8&lt;startage,1,0)*(N8-Q8-R8)+IF(A8&gt;=startage,1,0)*completionprob*(N8*spart+O8+P8)</f>
        <v>-33945.614128764981</v>
      </c>
      <c r="T8" s="22">
        <f t="shared" ref="T8:T39" si="7">S8/sreturn^(A8-startage+1)</f>
        <v>-33945.614128764981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21822.508391747735</v>
      </c>
      <c r="D9" s="5">
        <f t="shared" si="0"/>
        <v>20120.352737191413</v>
      </c>
      <c r="E9" s="5">
        <f t="shared" si="1"/>
        <v>10620.352737191413</v>
      </c>
      <c r="F9" s="5">
        <f t="shared" si="2"/>
        <v>3769.2951686929964</v>
      </c>
      <c r="G9" s="5">
        <f t="shared" si="3"/>
        <v>16351.057568498418</v>
      </c>
      <c r="H9" s="22">
        <f t="shared" ref="H9:H36" si="10">benefits*B9/expnorm</f>
        <v>10037.994624566638</v>
      </c>
      <c r="I9" s="5">
        <f t="shared" si="4"/>
        <v>25606.08861234886</v>
      </c>
      <c r="J9" s="25">
        <f t="shared" si="5"/>
        <v>0.12831475485694271</v>
      </c>
      <c r="L9" s="22">
        <f t="shared" ref="L9:L36" si="11">(sincome+sbenefits)*(1-sunemp)*B9/expnorm</f>
        <v>25773.93874622399</v>
      </c>
      <c r="M9" s="5">
        <f>scrimecost*Meta!O6</f>
        <v>76412.707999999999</v>
      </c>
      <c r="N9" s="5">
        <f>L9-Grade11!L9</f>
        <v>212.44900380696708</v>
      </c>
      <c r="O9" s="5">
        <f>Grade11!M9-M9</f>
        <v>1588.4550000000017</v>
      </c>
      <c r="P9" s="22">
        <f t="shared" ref="P9:P56" si="12">(spart-initialspart)*(L9*J9+nptrans)</f>
        <v>39.444706527678392</v>
      </c>
      <c r="Q9" s="22"/>
      <c r="R9" s="22"/>
      <c r="S9" s="22">
        <f t="shared" si="6"/>
        <v>1539.1851158316024</v>
      </c>
      <c r="T9" s="22">
        <f t="shared" si="7"/>
        <v>1524.2677507865424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22368.071101541427</v>
      </c>
      <c r="D10" s="5">
        <f t="shared" si="0"/>
        <v>21840.161555621195</v>
      </c>
      <c r="E10" s="5">
        <f t="shared" si="1"/>
        <v>12340.161555621195</v>
      </c>
      <c r="F10" s="5">
        <f t="shared" si="2"/>
        <v>4330.8127479103205</v>
      </c>
      <c r="G10" s="5">
        <f t="shared" si="3"/>
        <v>17509.348807710874</v>
      </c>
      <c r="H10" s="22">
        <f t="shared" si="10"/>
        <v>10288.944490180804</v>
      </c>
      <c r="I10" s="5">
        <f t="shared" si="4"/>
        <v>26995.755627657578</v>
      </c>
      <c r="J10" s="25">
        <f t="shared" si="5"/>
        <v>0.10342200939802439</v>
      </c>
      <c r="L10" s="22">
        <f t="shared" si="11"/>
        <v>26418.28721487959</v>
      </c>
      <c r="M10" s="5">
        <f>scrimecost*Meta!O7</f>
        <v>81079.86</v>
      </c>
      <c r="N10" s="5">
        <f>L10-Grade11!L10</f>
        <v>217.76022890214153</v>
      </c>
      <c r="O10" s="5">
        <f>Grade11!M10-M10</f>
        <v>1685.4749999999913</v>
      </c>
      <c r="P10" s="22">
        <f t="shared" si="12"/>
        <v>37.144929394467972</v>
      </c>
      <c r="Q10" s="22"/>
      <c r="R10" s="22"/>
      <c r="S10" s="22">
        <f t="shared" si="6"/>
        <v>1624.6645190045135</v>
      </c>
      <c r="T10" s="22">
        <f t="shared" si="7"/>
        <v>1593.3255065974615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22927.272879079963</v>
      </c>
      <c r="D11" s="5">
        <f t="shared" si="0"/>
        <v>22355.745594511725</v>
      </c>
      <c r="E11" s="5">
        <f t="shared" si="1"/>
        <v>12855.745594511725</v>
      </c>
      <c r="F11" s="5">
        <f t="shared" si="2"/>
        <v>4499.1509366080782</v>
      </c>
      <c r="G11" s="5">
        <f t="shared" si="3"/>
        <v>17856.594657903646</v>
      </c>
      <c r="H11" s="22">
        <f t="shared" si="10"/>
        <v>10546.168102435324</v>
      </c>
      <c r="I11" s="5">
        <f t="shared" si="4"/>
        <v>27580.161648349014</v>
      </c>
      <c r="J11" s="25">
        <f t="shared" si="5"/>
        <v>0.10635397644869493</v>
      </c>
      <c r="L11" s="22">
        <f t="shared" si="11"/>
        <v>27078.744395251579</v>
      </c>
      <c r="M11" s="5">
        <f>scrimecost*Meta!O8</f>
        <v>77817.615999999995</v>
      </c>
      <c r="N11" s="5">
        <f>L11-Grade11!L11</f>
        <v>223.20423462469262</v>
      </c>
      <c r="O11" s="5">
        <f>Grade11!M11-M11</f>
        <v>1617.6600000000035</v>
      </c>
      <c r="P11" s="22">
        <f t="shared" si="12"/>
        <v>37.735728574691301</v>
      </c>
      <c r="Q11" s="22"/>
      <c r="R11" s="22"/>
      <c r="S11" s="22">
        <f t="shared" si="6"/>
        <v>1569.3290938021005</v>
      </c>
      <c r="T11" s="22">
        <f t="shared" si="7"/>
        <v>1524.1413476609171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23500.454701056959</v>
      </c>
      <c r="D12" s="5">
        <f t="shared" si="0"/>
        <v>22884.219234374516</v>
      </c>
      <c r="E12" s="5">
        <f t="shared" si="1"/>
        <v>13384.219234374516</v>
      </c>
      <c r="F12" s="5">
        <f t="shared" si="2"/>
        <v>4671.6975800232794</v>
      </c>
      <c r="G12" s="5">
        <f t="shared" si="3"/>
        <v>18212.521654351236</v>
      </c>
      <c r="H12" s="22">
        <f t="shared" si="10"/>
        <v>10809.822304996205</v>
      </c>
      <c r="I12" s="5">
        <f t="shared" si="4"/>
        <v>28179.177819557735</v>
      </c>
      <c r="J12" s="25">
        <f t="shared" si="5"/>
        <v>0.10921443210788574</v>
      </c>
      <c r="L12" s="22">
        <f t="shared" si="11"/>
        <v>27755.713005132868</v>
      </c>
      <c r="M12" s="5">
        <f>scrimecost*Meta!O9</f>
        <v>71697.932000000001</v>
      </c>
      <c r="N12" s="5">
        <f>L12-Grade11!L12</f>
        <v>228.78434049031421</v>
      </c>
      <c r="O12" s="5">
        <f>Grade11!M12-M12</f>
        <v>1490.445000000007</v>
      </c>
      <c r="P12" s="22">
        <f t="shared" si="12"/>
        <v>38.341297734420216</v>
      </c>
      <c r="Q12" s="22"/>
      <c r="R12" s="22"/>
      <c r="S12" s="22">
        <f t="shared" si="6"/>
        <v>1462.407259219623</v>
      </c>
      <c r="T12" s="22">
        <f t="shared" si="7"/>
        <v>1406.5331075831934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24087.966068583381</v>
      </c>
      <c r="D13" s="5">
        <f t="shared" si="0"/>
        <v>23425.904715233879</v>
      </c>
      <c r="E13" s="5">
        <f t="shared" si="1"/>
        <v>13925.904715233879</v>
      </c>
      <c r="F13" s="5">
        <f t="shared" si="2"/>
        <v>4848.5578895238614</v>
      </c>
      <c r="G13" s="5">
        <f t="shared" si="3"/>
        <v>18577.346825710018</v>
      </c>
      <c r="H13" s="22">
        <f t="shared" si="10"/>
        <v>11080.06786262111</v>
      </c>
      <c r="I13" s="5">
        <f t="shared" si="4"/>
        <v>28793.16939504668</v>
      </c>
      <c r="J13" s="25">
        <f t="shared" si="5"/>
        <v>0.11200512055587676</v>
      </c>
      <c r="L13" s="22">
        <f t="shared" si="11"/>
        <v>28449.605830261185</v>
      </c>
      <c r="M13" s="5">
        <f>scrimecost*Meta!O10</f>
        <v>65387.752</v>
      </c>
      <c r="N13" s="5">
        <f>L13-Grade11!L13</f>
        <v>234.50394900257015</v>
      </c>
      <c r="O13" s="5">
        <f>Grade11!M13-M13</f>
        <v>1359.2699999999968</v>
      </c>
      <c r="P13" s="22">
        <f t="shared" si="12"/>
        <v>38.962006123142352</v>
      </c>
      <c r="Q13" s="22"/>
      <c r="R13" s="22"/>
      <c r="S13" s="22">
        <f t="shared" si="6"/>
        <v>1352.1341050225681</v>
      </c>
      <c r="T13" s="22">
        <f t="shared" si="7"/>
        <v>1287.8693231589616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24690.165220297964</v>
      </c>
      <c r="D14" s="5">
        <f t="shared" si="0"/>
        <v>23981.132333114721</v>
      </c>
      <c r="E14" s="5">
        <f t="shared" si="1"/>
        <v>14481.132333114721</v>
      </c>
      <c r="F14" s="5">
        <f t="shared" si="2"/>
        <v>5029.8397067619562</v>
      </c>
      <c r="G14" s="5">
        <f t="shared" si="3"/>
        <v>18951.292626352766</v>
      </c>
      <c r="H14" s="22">
        <f t="shared" si="10"/>
        <v>11357.069559186635</v>
      </c>
      <c r="I14" s="5">
        <f t="shared" si="4"/>
        <v>29422.510759922843</v>
      </c>
      <c r="J14" s="25">
        <f t="shared" si="5"/>
        <v>0.11472774343196554</v>
      </c>
      <c r="L14" s="22">
        <f t="shared" si="11"/>
        <v>29160.84597601771</v>
      </c>
      <c r="M14" s="5">
        <f>scrimecost*Meta!O11</f>
        <v>60958.720000000001</v>
      </c>
      <c r="N14" s="5">
        <f>L14-Grade11!L14</f>
        <v>240.36654772763359</v>
      </c>
      <c r="O14" s="5">
        <f>Grade11!M14-M14</f>
        <v>1267.1999999999971</v>
      </c>
      <c r="P14" s="22">
        <f t="shared" si="12"/>
        <v>39.598232221582535</v>
      </c>
      <c r="Q14" s="22"/>
      <c r="R14" s="22"/>
      <c r="S14" s="22">
        <f t="shared" si="6"/>
        <v>1275.9785282205967</v>
      </c>
      <c r="T14" s="22">
        <f t="shared" si="7"/>
        <v>1203.5546187055295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25307.419350805409</v>
      </c>
      <c r="D15" s="5">
        <f t="shared" si="0"/>
        <v>24550.240641442586</v>
      </c>
      <c r="E15" s="5">
        <f t="shared" si="1"/>
        <v>15050.240641442586</v>
      </c>
      <c r="F15" s="5">
        <f t="shared" si="2"/>
        <v>5215.6535694310041</v>
      </c>
      <c r="G15" s="5">
        <f t="shared" si="3"/>
        <v>19334.587072011582</v>
      </c>
      <c r="H15" s="22">
        <f t="shared" si="10"/>
        <v>11640.996298166301</v>
      </c>
      <c r="I15" s="5">
        <f t="shared" si="4"/>
        <v>30067.585658920914</v>
      </c>
      <c r="J15" s="25">
        <f t="shared" si="5"/>
        <v>0.11738396087205215</v>
      </c>
      <c r="L15" s="22">
        <f t="shared" si="11"/>
        <v>29889.86712541815</v>
      </c>
      <c r="M15" s="5">
        <f>scrimecost*Meta!O12</f>
        <v>58148.904000000002</v>
      </c>
      <c r="N15" s="5">
        <f>L15-Grade11!L15</f>
        <v>246.37571142082015</v>
      </c>
      <c r="O15" s="5">
        <f>Grade11!M15-M15</f>
        <v>1208.7900000000009</v>
      </c>
      <c r="P15" s="22">
        <f t="shared" si="12"/>
        <v>40.250363972483726</v>
      </c>
      <c r="Q15" s="22"/>
      <c r="R15" s="22"/>
      <c r="S15" s="22">
        <f t="shared" si="6"/>
        <v>1229.205784498577</v>
      </c>
      <c r="T15" s="22">
        <f t="shared" si="7"/>
        <v>1148.1997267183199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25940.104834575544</v>
      </c>
      <c r="D16" s="5">
        <f t="shared" si="0"/>
        <v>25133.576657478654</v>
      </c>
      <c r="E16" s="5">
        <f t="shared" si="1"/>
        <v>15633.576657478654</v>
      </c>
      <c r="F16" s="5">
        <f t="shared" si="2"/>
        <v>5406.1127786667803</v>
      </c>
      <c r="G16" s="5">
        <f t="shared" si="3"/>
        <v>19727.463878811875</v>
      </c>
      <c r="H16" s="22">
        <f t="shared" si="10"/>
        <v>11932.021205620458</v>
      </c>
      <c r="I16" s="5">
        <f t="shared" si="4"/>
        <v>30728.787430393939</v>
      </c>
      <c r="J16" s="25">
        <f t="shared" si="5"/>
        <v>0.1199753925209172</v>
      </c>
      <c r="L16" s="22">
        <f t="shared" si="11"/>
        <v>30637.113803553606</v>
      </c>
      <c r="M16" s="5">
        <f>scrimecost*Meta!O13</f>
        <v>48409.795999999995</v>
      </c>
      <c r="N16" s="5">
        <f>L16-Grade11!L16</f>
        <v>252.5351042063412</v>
      </c>
      <c r="O16" s="5">
        <f>Grade11!M16-M16</f>
        <v>1006.3350000000064</v>
      </c>
      <c r="P16" s="22">
        <f t="shared" si="12"/>
        <v>40.918799017157454</v>
      </c>
      <c r="Q16" s="22"/>
      <c r="R16" s="22"/>
      <c r="S16" s="22">
        <f t="shared" si="6"/>
        <v>1057.2149896835112</v>
      </c>
      <c r="T16" s="22">
        <f t="shared" si="7"/>
        <v>977.97231843790416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26588.607455439935</v>
      </c>
      <c r="D17" s="5">
        <f t="shared" si="0"/>
        <v>25731.496073915619</v>
      </c>
      <c r="E17" s="5">
        <f t="shared" si="1"/>
        <v>16231.496073915619</v>
      </c>
      <c r="F17" s="5">
        <f t="shared" si="2"/>
        <v>5601.33346813345</v>
      </c>
      <c r="G17" s="5">
        <f t="shared" si="3"/>
        <v>20130.16260578217</v>
      </c>
      <c r="H17" s="22">
        <f t="shared" si="10"/>
        <v>12230.32173576097</v>
      </c>
      <c r="I17" s="5">
        <f t="shared" si="4"/>
        <v>31406.519246153784</v>
      </c>
      <c r="J17" s="25">
        <f t="shared" si="5"/>
        <v>0.12250361851980988</v>
      </c>
      <c r="L17" s="22">
        <f t="shared" si="11"/>
        <v>31403.041648642447</v>
      </c>
      <c r="M17" s="5">
        <f>scrimecost*Meta!O14</f>
        <v>48409.795999999995</v>
      </c>
      <c r="N17" s="5">
        <f>L17-Grade11!L17</f>
        <v>258.84848181151028</v>
      </c>
      <c r="O17" s="5">
        <f>Grade11!M17-M17</f>
        <v>1006.3350000000064</v>
      </c>
      <c r="P17" s="22">
        <f t="shared" si="12"/>
        <v>41.603944937948022</v>
      </c>
      <c r="Q17" s="22"/>
      <c r="R17" s="22"/>
      <c r="S17" s="22">
        <f t="shared" si="6"/>
        <v>1061.4636712480694</v>
      </c>
      <c r="T17" s="22">
        <f t="shared" si="7"/>
        <v>972.3862102346767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27253.322641825926</v>
      </c>
      <c r="D18" s="5">
        <f t="shared" si="0"/>
        <v>26344.363475763505</v>
      </c>
      <c r="E18" s="5">
        <f t="shared" si="1"/>
        <v>16844.363475763505</v>
      </c>
      <c r="F18" s="5">
        <f t="shared" si="2"/>
        <v>5801.4346748367843</v>
      </c>
      <c r="G18" s="5">
        <f t="shared" si="3"/>
        <v>20542.928800926718</v>
      </c>
      <c r="H18" s="22">
        <f t="shared" si="10"/>
        <v>12536.079779154992</v>
      </c>
      <c r="I18" s="5">
        <f t="shared" si="4"/>
        <v>32101.194357307621</v>
      </c>
      <c r="J18" s="25">
        <f t="shared" si="5"/>
        <v>0.12497018046994908</v>
      </c>
      <c r="L18" s="22">
        <f t="shared" si="11"/>
        <v>32188.117689858504</v>
      </c>
      <c r="M18" s="5">
        <f>scrimecost*Meta!O15</f>
        <v>48409.795999999995</v>
      </c>
      <c r="N18" s="5">
        <f>L18-Grade11!L18</f>
        <v>265.31969385679258</v>
      </c>
      <c r="O18" s="5">
        <f>Grade11!M18-M18</f>
        <v>1006.3350000000064</v>
      </c>
      <c r="P18" s="22">
        <f t="shared" si="12"/>
        <v>42.306219506758346</v>
      </c>
      <c r="Q18" s="22"/>
      <c r="R18" s="22"/>
      <c r="S18" s="22">
        <f t="shared" si="6"/>
        <v>1065.8185698517327</v>
      </c>
      <c r="T18" s="22">
        <f t="shared" si="7"/>
        <v>966.91287989006219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27934.655707871574</v>
      </c>
      <c r="D19" s="5">
        <f t="shared" si="0"/>
        <v>26972.552562657591</v>
      </c>
      <c r="E19" s="5">
        <f t="shared" si="1"/>
        <v>17472.552562657591</v>
      </c>
      <c r="F19" s="5">
        <f t="shared" si="2"/>
        <v>6006.5384117077028</v>
      </c>
      <c r="G19" s="5">
        <f t="shared" si="3"/>
        <v>20966.014150949886</v>
      </c>
      <c r="H19" s="22">
        <f t="shared" si="10"/>
        <v>12849.481773633866</v>
      </c>
      <c r="I19" s="5">
        <f t="shared" si="4"/>
        <v>32813.236346240315</v>
      </c>
      <c r="J19" s="25">
        <f t="shared" si="5"/>
        <v>0.12737658237252389</v>
      </c>
      <c r="L19" s="22">
        <f t="shared" si="11"/>
        <v>32992.820632104966</v>
      </c>
      <c r="M19" s="5">
        <f>scrimecost*Meta!O16</f>
        <v>48409.795999999995</v>
      </c>
      <c r="N19" s="5">
        <f>L19-Grade11!L19</f>
        <v>271.95268620321076</v>
      </c>
      <c r="O19" s="5">
        <f>Grade11!M19-M19</f>
        <v>1006.3350000000064</v>
      </c>
      <c r="P19" s="22">
        <f t="shared" si="12"/>
        <v>43.026050939788938</v>
      </c>
      <c r="Q19" s="22"/>
      <c r="R19" s="22"/>
      <c r="S19" s="22">
        <f t="shared" si="6"/>
        <v>1070.2823409204896</v>
      </c>
      <c r="T19" s="22">
        <f t="shared" si="7"/>
        <v>961.55211784265828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28633.022100568363</v>
      </c>
      <c r="D20" s="5">
        <f t="shared" si="0"/>
        <v>27616.44637672403</v>
      </c>
      <c r="E20" s="5">
        <f t="shared" si="1"/>
        <v>18116.44637672403</v>
      </c>
      <c r="F20" s="5">
        <f t="shared" si="2"/>
        <v>6216.769742000396</v>
      </c>
      <c r="G20" s="5">
        <f t="shared" si="3"/>
        <v>21399.676634723633</v>
      </c>
      <c r="H20" s="22">
        <f t="shared" si="10"/>
        <v>13170.718817974714</v>
      </c>
      <c r="I20" s="5">
        <f t="shared" si="4"/>
        <v>33543.079384896322</v>
      </c>
      <c r="J20" s="25">
        <f t="shared" si="5"/>
        <v>0.12972429154576767</v>
      </c>
      <c r="L20" s="22">
        <f t="shared" si="11"/>
        <v>33817.64114790759</v>
      </c>
      <c r="M20" s="5">
        <f>scrimecost*Meta!O17</f>
        <v>48409.795999999995</v>
      </c>
      <c r="N20" s="5">
        <f>L20-Grade11!L20</f>
        <v>278.75150335829676</v>
      </c>
      <c r="O20" s="5">
        <f>Grade11!M20-M20</f>
        <v>1006.3350000000064</v>
      </c>
      <c r="P20" s="22">
        <f t="shared" si="12"/>
        <v>43.763878158645291</v>
      </c>
      <c r="Q20" s="22"/>
      <c r="R20" s="22"/>
      <c r="S20" s="22">
        <f t="shared" si="6"/>
        <v>1074.8577062659695</v>
      </c>
      <c r="T20" s="22">
        <f t="shared" si="7"/>
        <v>956.30372987212058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29348.847653082568</v>
      </c>
      <c r="D21" s="5">
        <f t="shared" si="0"/>
        <v>28276.43753614213</v>
      </c>
      <c r="E21" s="5">
        <f t="shared" si="1"/>
        <v>18776.43753614213</v>
      </c>
      <c r="F21" s="5">
        <f t="shared" si="2"/>
        <v>6432.2568555504058</v>
      </c>
      <c r="G21" s="5">
        <f t="shared" si="3"/>
        <v>21844.180680591722</v>
      </c>
      <c r="H21" s="22">
        <f t="shared" si="10"/>
        <v>13499.986788424081</v>
      </c>
      <c r="I21" s="5">
        <f t="shared" si="4"/>
        <v>34291.168499518724</v>
      </c>
      <c r="J21" s="25">
        <f t="shared" si="5"/>
        <v>0.13201473951966403</v>
      </c>
      <c r="L21" s="22">
        <f t="shared" si="11"/>
        <v>34663.082176605276</v>
      </c>
      <c r="M21" s="5">
        <f>scrimecost*Meta!O18</f>
        <v>39885.1</v>
      </c>
      <c r="N21" s="5">
        <f>L21-Grade11!L21</f>
        <v>285.72029094224854</v>
      </c>
      <c r="O21" s="5">
        <f>Grade11!M21-M21</f>
        <v>829.125</v>
      </c>
      <c r="P21" s="22">
        <f t="shared" si="12"/>
        <v>44.520151057973059</v>
      </c>
      <c r="Q21" s="22"/>
      <c r="R21" s="22"/>
      <c r="S21" s="22">
        <f t="shared" si="6"/>
        <v>925.37475574507437</v>
      </c>
      <c r="T21" s="22">
        <f t="shared" si="7"/>
        <v>815.3290739370716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30082.568844409634</v>
      </c>
      <c r="D22" s="5">
        <f t="shared" si="0"/>
        <v>28952.928474545683</v>
      </c>
      <c r="E22" s="5">
        <f t="shared" si="1"/>
        <v>19452.928474545683</v>
      </c>
      <c r="F22" s="5">
        <f t="shared" si="2"/>
        <v>6653.1311469391658</v>
      </c>
      <c r="G22" s="5">
        <f t="shared" si="3"/>
        <v>22299.797327606517</v>
      </c>
      <c r="H22" s="22">
        <f t="shared" si="10"/>
        <v>13837.486458134681</v>
      </c>
      <c r="I22" s="5">
        <f t="shared" si="4"/>
        <v>35057.95984200669</v>
      </c>
      <c r="J22" s="25">
        <f t="shared" si="5"/>
        <v>0.13424932290883118</v>
      </c>
      <c r="L22" s="22">
        <f t="shared" si="11"/>
        <v>35529.659231020407</v>
      </c>
      <c r="M22" s="5">
        <f>scrimecost*Meta!O19</f>
        <v>39885.1</v>
      </c>
      <c r="N22" s="5">
        <f>L22-Grade11!L22</f>
        <v>292.86329821580875</v>
      </c>
      <c r="O22" s="5">
        <f>Grade11!M22-M22</f>
        <v>829.125</v>
      </c>
      <c r="P22" s="22">
        <f t="shared" si="12"/>
        <v>45.295330779784017</v>
      </c>
      <c r="Q22" s="22"/>
      <c r="R22" s="22"/>
      <c r="S22" s="22">
        <f t="shared" si="6"/>
        <v>930.1817489611683</v>
      </c>
      <c r="T22" s="22">
        <f t="shared" si="7"/>
        <v>811.62142266039257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30834.633065519869</v>
      </c>
      <c r="D23" s="5">
        <f t="shared" si="0"/>
        <v>29646.331686409321</v>
      </c>
      <c r="E23" s="5">
        <f t="shared" si="1"/>
        <v>20146.331686409321</v>
      </c>
      <c r="F23" s="5">
        <f t="shared" si="2"/>
        <v>6879.5272956126428</v>
      </c>
      <c r="G23" s="5">
        <f t="shared" si="3"/>
        <v>22766.804390796678</v>
      </c>
      <c r="H23" s="22">
        <f t="shared" si="10"/>
        <v>14183.423619588048</v>
      </c>
      <c r="I23" s="5">
        <f t="shared" si="4"/>
        <v>35843.92096805686</v>
      </c>
      <c r="J23" s="25">
        <f t="shared" si="5"/>
        <v>0.13642940426411618</v>
      </c>
      <c r="L23" s="22">
        <f t="shared" si="11"/>
        <v>36417.900711795912</v>
      </c>
      <c r="M23" s="5">
        <f>scrimecost*Meta!O20</f>
        <v>39885.1</v>
      </c>
      <c r="N23" s="5">
        <f>L23-Grade11!L23</f>
        <v>300.18488067119324</v>
      </c>
      <c r="O23" s="5">
        <f>Grade11!M23-M23</f>
        <v>829.125</v>
      </c>
      <c r="P23" s="22">
        <f t="shared" si="12"/>
        <v>46.089889994640238</v>
      </c>
      <c r="Q23" s="22"/>
      <c r="R23" s="22"/>
      <c r="S23" s="22">
        <f t="shared" si="6"/>
        <v>935.1089170076558</v>
      </c>
      <c r="T23" s="22">
        <f t="shared" si="7"/>
        <v>808.01289612297012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31605.498892157873</v>
      </c>
      <c r="D24" s="5">
        <f t="shared" si="0"/>
        <v>30357.069978569561</v>
      </c>
      <c r="E24" s="5">
        <f t="shared" si="1"/>
        <v>20857.069978569561</v>
      </c>
      <c r="F24" s="5">
        <f t="shared" si="2"/>
        <v>7111.5833480029614</v>
      </c>
      <c r="G24" s="5">
        <f t="shared" si="3"/>
        <v>23245.4866305666</v>
      </c>
      <c r="H24" s="22">
        <f t="shared" si="10"/>
        <v>14538.009210077751</v>
      </c>
      <c r="I24" s="5">
        <f t="shared" si="4"/>
        <v>36649.53112225829</v>
      </c>
      <c r="J24" s="25">
        <f t="shared" si="5"/>
        <v>0.13855631290341869</v>
      </c>
      <c r="L24" s="22">
        <f t="shared" si="11"/>
        <v>37328.348229590818</v>
      </c>
      <c r="M24" s="5">
        <f>scrimecost*Meta!O21</f>
        <v>39885.1</v>
      </c>
      <c r="N24" s="5">
        <f>L24-Grade11!L24</f>
        <v>307.68950268798653</v>
      </c>
      <c r="O24" s="5">
        <f>Grade11!M24-M24</f>
        <v>829.125</v>
      </c>
      <c r="P24" s="22">
        <f t="shared" si="12"/>
        <v>46.904313189867885</v>
      </c>
      <c r="Q24" s="22"/>
      <c r="R24" s="22"/>
      <c r="S24" s="22">
        <f t="shared" si="6"/>
        <v>940.15926425531973</v>
      </c>
      <c r="T24" s="22">
        <f t="shared" si="7"/>
        <v>804.50348567174217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32395.636364461814</v>
      </c>
      <c r="D25" s="5">
        <f t="shared" si="0"/>
        <v>31085.576728033793</v>
      </c>
      <c r="E25" s="5">
        <f t="shared" si="1"/>
        <v>21585.576728033793</v>
      </c>
      <c r="F25" s="5">
        <f t="shared" si="2"/>
        <v>7349.4408017030328</v>
      </c>
      <c r="G25" s="5">
        <f t="shared" si="3"/>
        <v>23736.13592633076</v>
      </c>
      <c r="H25" s="22">
        <f t="shared" si="10"/>
        <v>14901.459440329692</v>
      </c>
      <c r="I25" s="5">
        <f t="shared" si="4"/>
        <v>37475.281530314736</v>
      </c>
      <c r="J25" s="25">
        <f t="shared" si="5"/>
        <v>0.14063134572225033</v>
      </c>
      <c r="L25" s="22">
        <f t="shared" si="11"/>
        <v>38261.556935330584</v>
      </c>
      <c r="M25" s="5">
        <f>scrimecost*Meta!O22</f>
        <v>39885.1</v>
      </c>
      <c r="N25" s="5">
        <f>L25-Grade11!L25</f>
        <v>315.38174025518674</v>
      </c>
      <c r="O25" s="5">
        <f>Grade11!M25-M25</f>
        <v>829.125</v>
      </c>
      <c r="P25" s="22">
        <f t="shared" si="12"/>
        <v>47.739096964976206</v>
      </c>
      <c r="Q25" s="22"/>
      <c r="R25" s="22"/>
      <c r="S25" s="22">
        <f t="shared" si="6"/>
        <v>945.33587018416745</v>
      </c>
      <c r="T25" s="22">
        <f t="shared" si="7"/>
        <v>801.09319708084138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33205.52727357336</v>
      </c>
      <c r="D26" s="5">
        <f t="shared" si="0"/>
        <v>31832.296146234639</v>
      </c>
      <c r="E26" s="5">
        <f t="shared" si="1"/>
        <v>22332.296146234639</v>
      </c>
      <c r="F26" s="5">
        <f t="shared" si="2"/>
        <v>7593.2446917456091</v>
      </c>
      <c r="G26" s="5">
        <f t="shared" si="3"/>
        <v>24239.051454489032</v>
      </c>
      <c r="H26" s="22">
        <f t="shared" si="10"/>
        <v>15273.995926337935</v>
      </c>
      <c r="I26" s="5">
        <f t="shared" si="4"/>
        <v>38321.67569857261</v>
      </c>
      <c r="J26" s="25">
        <f t="shared" si="5"/>
        <v>0.14265576798452517</v>
      </c>
      <c r="L26" s="22">
        <f t="shared" si="11"/>
        <v>39218.095858713838</v>
      </c>
      <c r="M26" s="5">
        <f>scrimecost*Meta!O23</f>
        <v>30145.992000000002</v>
      </c>
      <c r="N26" s="5">
        <f>L26-Grade11!L26</f>
        <v>323.26628376154986</v>
      </c>
      <c r="O26" s="5">
        <f>Grade11!M26-M26</f>
        <v>626.66999999999825</v>
      </c>
      <c r="P26" s="22">
        <f t="shared" si="12"/>
        <v>48.59475033446224</v>
      </c>
      <c r="Q26" s="22"/>
      <c r="R26" s="22"/>
      <c r="S26" s="22">
        <f t="shared" si="6"/>
        <v>774.50604126122528</v>
      </c>
      <c r="T26" s="22">
        <f t="shared" si="7"/>
        <v>649.96821989543946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34035.665455412694</v>
      </c>
      <c r="D27" s="5">
        <f t="shared" si="0"/>
        <v>32597.683549890506</v>
      </c>
      <c r="E27" s="5">
        <f t="shared" si="1"/>
        <v>23097.683549890506</v>
      </c>
      <c r="F27" s="5">
        <f t="shared" si="2"/>
        <v>7843.1436790392499</v>
      </c>
      <c r="G27" s="5">
        <f t="shared" si="3"/>
        <v>24754.539870851255</v>
      </c>
      <c r="H27" s="22">
        <f t="shared" si="10"/>
        <v>15655.845824496384</v>
      </c>
      <c r="I27" s="5">
        <f t="shared" si="4"/>
        <v>39189.229721036922</v>
      </c>
      <c r="J27" s="25">
        <f t="shared" si="5"/>
        <v>0.14463081409406159</v>
      </c>
      <c r="L27" s="22">
        <f t="shared" si="11"/>
        <v>40198.548255181682</v>
      </c>
      <c r="M27" s="5">
        <f>scrimecost*Meta!O24</f>
        <v>30145.992000000002</v>
      </c>
      <c r="N27" s="5">
        <f>L27-Grade11!L27</f>
        <v>331.34794085558678</v>
      </c>
      <c r="O27" s="5">
        <f>Grade11!M27-M27</f>
        <v>626.66999999999825</v>
      </c>
      <c r="P27" s="22">
        <f t="shared" si="12"/>
        <v>49.471795038185434</v>
      </c>
      <c r="Q27" s="22"/>
      <c r="R27" s="22"/>
      <c r="S27" s="22">
        <f t="shared" si="6"/>
        <v>779.94471286521957</v>
      </c>
      <c r="T27" s="22">
        <f t="shared" si="7"/>
        <v>648.18882203244596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34886.557091798008</v>
      </c>
      <c r="D28" s="5">
        <f t="shared" si="0"/>
        <v>33382.205638637766</v>
      </c>
      <c r="E28" s="5">
        <f t="shared" si="1"/>
        <v>23882.205638637766</v>
      </c>
      <c r="F28" s="5">
        <f t="shared" si="2"/>
        <v>8099.2901410152308</v>
      </c>
      <c r="G28" s="5">
        <f t="shared" si="3"/>
        <v>25282.915497622536</v>
      </c>
      <c r="H28" s="22">
        <f t="shared" si="10"/>
        <v>16047.241970108793</v>
      </c>
      <c r="I28" s="5">
        <f t="shared" si="4"/>
        <v>40078.472594062841</v>
      </c>
      <c r="J28" s="25">
        <f t="shared" si="5"/>
        <v>0.14655768834726784</v>
      </c>
      <c r="L28" s="22">
        <f t="shared" si="11"/>
        <v>41203.511961561235</v>
      </c>
      <c r="M28" s="5">
        <f>scrimecost*Meta!O25</f>
        <v>30145.992000000002</v>
      </c>
      <c r="N28" s="5">
        <f>L28-Grade11!L28</f>
        <v>339.63163937699574</v>
      </c>
      <c r="O28" s="5">
        <f>Grade11!M28-M28</f>
        <v>626.66999999999825</v>
      </c>
      <c r="P28" s="22">
        <f t="shared" si="12"/>
        <v>50.370765859501702</v>
      </c>
      <c r="Q28" s="22"/>
      <c r="R28" s="22"/>
      <c r="S28" s="22">
        <f t="shared" si="6"/>
        <v>785.51935125932584</v>
      </c>
      <c r="T28" s="22">
        <f t="shared" si="7"/>
        <v>646.49476659530535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35758.721019092955</v>
      </c>
      <c r="D29" s="5">
        <f t="shared" si="0"/>
        <v>34186.340779603706</v>
      </c>
      <c r="E29" s="5">
        <f t="shared" si="1"/>
        <v>24686.340779603706</v>
      </c>
      <c r="F29" s="5">
        <f t="shared" si="2"/>
        <v>8361.8402645406095</v>
      </c>
      <c r="G29" s="5">
        <f t="shared" si="3"/>
        <v>25824.500515063097</v>
      </c>
      <c r="H29" s="22">
        <f t="shared" si="10"/>
        <v>16448.423019361511</v>
      </c>
      <c r="I29" s="5">
        <f t="shared" si="4"/>
        <v>40989.94653891441</v>
      </c>
      <c r="J29" s="25">
        <f t="shared" si="5"/>
        <v>0.14843756566746902</v>
      </c>
      <c r="L29" s="22">
        <f t="shared" si="11"/>
        <v>42233.599760600257</v>
      </c>
      <c r="M29" s="5">
        <f>scrimecost*Meta!O26</f>
        <v>30145.992000000002</v>
      </c>
      <c r="N29" s="5">
        <f>L29-Grade11!L29</f>
        <v>348.12243036141444</v>
      </c>
      <c r="O29" s="5">
        <f>Grade11!M29-M29</f>
        <v>626.66999999999825</v>
      </c>
      <c r="P29" s="22">
        <f t="shared" si="12"/>
        <v>51.292210951350867</v>
      </c>
      <c r="Q29" s="22"/>
      <c r="R29" s="22"/>
      <c r="S29" s="22">
        <f t="shared" si="6"/>
        <v>791.23335561327008</v>
      </c>
      <c r="T29" s="22">
        <f t="shared" si="7"/>
        <v>644.88625241597686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36652.689044570274</v>
      </c>
      <c r="D30" s="5">
        <f t="shared" si="0"/>
        <v>35010.579299093799</v>
      </c>
      <c r="E30" s="5">
        <f t="shared" si="1"/>
        <v>25510.579299093799</v>
      </c>
      <c r="F30" s="5">
        <f t="shared" si="2"/>
        <v>8630.954141154125</v>
      </c>
      <c r="G30" s="5">
        <f t="shared" si="3"/>
        <v>26379.625157939674</v>
      </c>
      <c r="H30" s="22">
        <f t="shared" si="10"/>
        <v>16859.633594845545</v>
      </c>
      <c r="I30" s="5">
        <f t="shared" si="4"/>
        <v>41924.207332387268</v>
      </c>
      <c r="J30" s="25">
        <f t="shared" si="5"/>
        <v>0.15027159232132389</v>
      </c>
      <c r="L30" s="22">
        <f t="shared" si="11"/>
        <v>43289.439754615254</v>
      </c>
      <c r="M30" s="5">
        <f>scrimecost*Meta!O27</f>
        <v>30145.992000000002</v>
      </c>
      <c r="N30" s="5">
        <f>L30-Grade11!L30</f>
        <v>356.82549112044217</v>
      </c>
      <c r="O30" s="5">
        <f>Grade11!M30-M30</f>
        <v>626.66999999999825</v>
      </c>
      <c r="P30" s="22">
        <f t="shared" si="12"/>
        <v>52.236692170496262</v>
      </c>
      <c r="Q30" s="22"/>
      <c r="R30" s="22"/>
      <c r="S30" s="22">
        <f t="shared" si="6"/>
        <v>797.09021007606202</v>
      </c>
      <c r="T30" s="22">
        <f t="shared" si="7"/>
        <v>643.36349185633162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37569.006270684527</v>
      </c>
      <c r="D31" s="5">
        <f t="shared" si="0"/>
        <v>35855.423781571139</v>
      </c>
      <c r="E31" s="5">
        <f t="shared" si="1"/>
        <v>26355.423781571139</v>
      </c>
      <c r="F31" s="5">
        <f t="shared" si="2"/>
        <v>8906.7958646829757</v>
      </c>
      <c r="G31" s="5">
        <f t="shared" si="3"/>
        <v>26948.627916888163</v>
      </c>
      <c r="H31" s="22">
        <f t="shared" si="10"/>
        <v>17281.124434716683</v>
      </c>
      <c r="I31" s="5">
        <f t="shared" si="4"/>
        <v>42881.824645696943</v>
      </c>
      <c r="J31" s="25">
        <f t="shared" si="5"/>
        <v>0.15206088661776762</v>
      </c>
      <c r="L31" s="22">
        <f t="shared" si="11"/>
        <v>44371.675748480637</v>
      </c>
      <c r="M31" s="5">
        <f>scrimecost*Meta!O28</f>
        <v>26931.371999999999</v>
      </c>
      <c r="N31" s="5">
        <f>L31-Grade11!L31</f>
        <v>365.74612839845213</v>
      </c>
      <c r="O31" s="5">
        <f>Grade11!M31-M31</f>
        <v>559.84500000000116</v>
      </c>
      <c r="P31" s="22">
        <f t="shared" si="12"/>
        <v>53.204785420120302</v>
      </c>
      <c r="Q31" s="22"/>
      <c r="R31" s="22"/>
      <c r="S31" s="22">
        <f t="shared" si="6"/>
        <v>744.95573590043023</v>
      </c>
      <c r="T31" s="22">
        <f t="shared" si="7"/>
        <v>595.45618749955395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38508.231427451647</v>
      </c>
      <c r="D32" s="5">
        <f t="shared" si="0"/>
        <v>36721.389376110419</v>
      </c>
      <c r="E32" s="5">
        <f t="shared" si="1"/>
        <v>27221.389376110419</v>
      </c>
      <c r="F32" s="5">
        <f t="shared" si="2"/>
        <v>9189.5336313000516</v>
      </c>
      <c r="G32" s="5">
        <f t="shared" si="3"/>
        <v>27531.855744810367</v>
      </c>
      <c r="H32" s="22">
        <f t="shared" si="10"/>
        <v>17713.152545584599</v>
      </c>
      <c r="I32" s="5">
        <f t="shared" si="4"/>
        <v>43863.382391839368</v>
      </c>
      <c r="J32" s="25">
        <f t="shared" si="5"/>
        <v>0.15380653958990789</v>
      </c>
      <c r="L32" s="22">
        <f t="shared" si="11"/>
        <v>45480.967642192663</v>
      </c>
      <c r="M32" s="5">
        <f>scrimecost*Meta!O29</f>
        <v>26931.371999999999</v>
      </c>
      <c r="N32" s="5">
        <f>L32-Grade11!L32</f>
        <v>374.88978160842817</v>
      </c>
      <c r="O32" s="5">
        <f>Grade11!M32-M32</f>
        <v>559.84500000000116</v>
      </c>
      <c r="P32" s="22">
        <f t="shared" si="12"/>
        <v>54.197081000984952</v>
      </c>
      <c r="Q32" s="22"/>
      <c r="R32" s="22"/>
      <c r="S32" s="22">
        <f t="shared" si="6"/>
        <v>751.109093620414</v>
      </c>
      <c r="T32" s="22">
        <f t="shared" si="7"/>
        <v>594.5560056156628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39470.937213137935</v>
      </c>
      <c r="D33" s="5">
        <f t="shared" si="0"/>
        <v>37609.004110513182</v>
      </c>
      <c r="E33" s="5">
        <f t="shared" si="1"/>
        <v>28109.004110513182</v>
      </c>
      <c r="F33" s="5">
        <f t="shared" si="2"/>
        <v>9479.3398420825542</v>
      </c>
      <c r="G33" s="5">
        <f t="shared" si="3"/>
        <v>28129.664268430628</v>
      </c>
      <c r="H33" s="22">
        <f t="shared" si="10"/>
        <v>18155.981359224217</v>
      </c>
      <c r="I33" s="5">
        <f t="shared" si="4"/>
        <v>44869.479081635356</v>
      </c>
      <c r="J33" s="25">
        <f t="shared" si="5"/>
        <v>0.15550961566028867</v>
      </c>
      <c r="L33" s="22">
        <f t="shared" si="11"/>
        <v>46617.99183324747</v>
      </c>
      <c r="M33" s="5">
        <f>scrimecost*Meta!O30</f>
        <v>26931.371999999999</v>
      </c>
      <c r="N33" s="5">
        <f>L33-Grade11!L33</f>
        <v>384.26202614863723</v>
      </c>
      <c r="O33" s="5">
        <f>Grade11!M33-M33</f>
        <v>559.84500000000116</v>
      </c>
      <c r="P33" s="22">
        <f t="shared" si="12"/>
        <v>55.214183971371206</v>
      </c>
      <c r="Q33" s="22"/>
      <c r="R33" s="22"/>
      <c r="S33" s="22">
        <f t="shared" si="6"/>
        <v>757.41628528338811</v>
      </c>
      <c r="T33" s="22">
        <f t="shared" si="7"/>
        <v>593.73793168819498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40457.710643466373</v>
      </c>
      <c r="D34" s="5">
        <f t="shared" si="0"/>
        <v>38518.809213275999</v>
      </c>
      <c r="E34" s="5">
        <f t="shared" si="1"/>
        <v>29018.809213275999</v>
      </c>
      <c r="F34" s="5">
        <f t="shared" si="2"/>
        <v>9776.3912081346134</v>
      </c>
      <c r="G34" s="5">
        <f t="shared" si="3"/>
        <v>28742.418005141386</v>
      </c>
      <c r="H34" s="22">
        <f t="shared" si="10"/>
        <v>18609.880893204816</v>
      </c>
      <c r="I34" s="5">
        <f t="shared" si="4"/>
        <v>45900.728188676228</v>
      </c>
      <c r="J34" s="25">
        <f t="shared" si="5"/>
        <v>0.15717115328992837</v>
      </c>
      <c r="L34" s="22">
        <f t="shared" si="11"/>
        <v>47783.441629078647</v>
      </c>
      <c r="M34" s="5">
        <f>scrimecost*Meta!O31</f>
        <v>26931.371999999999</v>
      </c>
      <c r="N34" s="5">
        <f>L34-Grade11!L34</f>
        <v>393.86857680234971</v>
      </c>
      <c r="O34" s="5">
        <f>Grade11!M34-M34</f>
        <v>559.84500000000116</v>
      </c>
      <c r="P34" s="22">
        <f t="shared" si="12"/>
        <v>56.256714516017112</v>
      </c>
      <c r="Q34" s="22"/>
      <c r="R34" s="22"/>
      <c r="S34" s="22">
        <f t="shared" si="6"/>
        <v>763.88115673793538</v>
      </c>
      <c r="T34" s="22">
        <f t="shared" si="7"/>
        <v>593.00227554534433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41469.153409553037</v>
      </c>
      <c r="D35" s="5">
        <f t="shared" si="0"/>
        <v>39451.359443607907</v>
      </c>
      <c r="E35" s="5">
        <f t="shared" si="1"/>
        <v>29951.359443607907</v>
      </c>
      <c r="F35" s="5">
        <f t="shared" si="2"/>
        <v>10080.868858337981</v>
      </c>
      <c r="G35" s="5">
        <f t="shared" si="3"/>
        <v>29370.490585269927</v>
      </c>
      <c r="H35" s="22">
        <f t="shared" si="10"/>
        <v>19075.12791553494</v>
      </c>
      <c r="I35" s="5">
        <f t="shared" si="4"/>
        <v>46957.758523393146</v>
      </c>
      <c r="J35" s="25">
        <f t="shared" si="5"/>
        <v>0.15879216561152809</v>
      </c>
      <c r="L35" s="22">
        <f t="shared" si="11"/>
        <v>48978.027669805611</v>
      </c>
      <c r="M35" s="5">
        <f>scrimecost*Meta!O32</f>
        <v>26931.371999999999</v>
      </c>
      <c r="N35" s="5">
        <f>L35-Grade11!L35</f>
        <v>403.71529122240463</v>
      </c>
      <c r="O35" s="5">
        <f>Grade11!M35-M35</f>
        <v>559.84500000000116</v>
      </c>
      <c r="P35" s="22">
        <f t="shared" si="12"/>
        <v>57.325308324279163</v>
      </c>
      <c r="Q35" s="22"/>
      <c r="R35" s="22"/>
      <c r="S35" s="22">
        <f t="shared" si="6"/>
        <v>770.50764997884596</v>
      </c>
      <c r="T35" s="22">
        <f t="shared" si="7"/>
        <v>592.34936066941714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42505.882244791857</v>
      </c>
      <c r="D36" s="5">
        <f t="shared" si="0"/>
        <v>40407.223429698097</v>
      </c>
      <c r="E36" s="5">
        <f t="shared" si="1"/>
        <v>30907.223429698097</v>
      </c>
      <c r="F36" s="5">
        <f t="shared" si="2"/>
        <v>10392.958449796428</v>
      </c>
      <c r="G36" s="5">
        <f t="shared" si="3"/>
        <v>30014.264979901669</v>
      </c>
      <c r="H36" s="22">
        <f t="shared" si="10"/>
        <v>19552.006113423311</v>
      </c>
      <c r="I36" s="5">
        <f t="shared" si="4"/>
        <v>48041.214616477962</v>
      </c>
      <c r="J36" s="25">
        <f t="shared" si="5"/>
        <v>0.16037364104723514</v>
      </c>
      <c r="L36" s="22">
        <f t="shared" si="11"/>
        <v>50202.478361550748</v>
      </c>
      <c r="M36" s="5">
        <f>scrimecost*Meta!O33</f>
        <v>22835.707999999999</v>
      </c>
      <c r="N36" s="5">
        <f>L36-Grade11!L36</f>
        <v>413.80817350297002</v>
      </c>
      <c r="O36" s="5">
        <f>Grade11!M36-M36</f>
        <v>474.70500000000175</v>
      </c>
      <c r="P36" s="22">
        <f t="shared" si="12"/>
        <v>58.42061697774777</v>
      </c>
      <c r="Q36" s="22"/>
      <c r="R36" s="22"/>
      <c r="S36" s="22">
        <f t="shared" si="6"/>
        <v>703.22800555078527</v>
      </c>
      <c r="T36" s="22">
        <f t="shared" si="7"/>
        <v>535.38664443029302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43568.52930091165</v>
      </c>
      <c r="D37" s="5">
        <f t="shared" ref="D37:D56" si="15">IF(A37&lt;startage,1,0)*(C37*(1-initialunempprob))+IF(A37=startage,1,0)*(C37*(1-unempprob))+IF(A37&gt;startage,1,0)*(C37*(1-unempprob)+unempprob*300*52)</f>
        <v>41386.984015440547</v>
      </c>
      <c r="E37" s="5">
        <f t="shared" si="1"/>
        <v>31886.984015440547</v>
      </c>
      <c r="F37" s="5">
        <f t="shared" si="2"/>
        <v>10712.850281041337</v>
      </c>
      <c r="G37" s="5">
        <f t="shared" si="3"/>
        <v>30674.133734399209</v>
      </c>
      <c r="H37" s="22">
        <f t="shared" ref="H37:H56" si="16">benefits*B37/expnorm</f>
        <v>20040.806266258893</v>
      </c>
      <c r="I37" s="5">
        <f t="shared" ref="I37:I56" si="17">G37+IF(A37&lt;startage,1,0)*(H37*(1-initialunempprob))+IF(A37&gt;=startage,1,0)*(H37*(1-unempprob))</f>
        <v>49151.757111889907</v>
      </c>
      <c r="J37" s="25">
        <f t="shared" si="5"/>
        <v>0.16191654391133958</v>
      </c>
      <c r="L37" s="22">
        <f t="shared" ref="L37:L56" si="18">(sincome+sbenefits)*(1-sunemp)*B37/expnorm</f>
        <v>51457.540320589513</v>
      </c>
      <c r="M37" s="5">
        <f>scrimecost*Meta!O34</f>
        <v>22835.707999999999</v>
      </c>
      <c r="N37" s="5">
        <f>L37-Grade11!L37</f>
        <v>424.15337784053554</v>
      </c>
      <c r="O37" s="5">
        <f>Grade11!M37-M37</f>
        <v>474.70500000000175</v>
      </c>
      <c r="P37" s="22">
        <f t="shared" si="12"/>
        <v>59.543308347553086</v>
      </c>
      <c r="Q37" s="22"/>
      <c r="R37" s="22"/>
      <c r="S37" s="22">
        <f t="shared" si="6"/>
        <v>710.18996501201457</v>
      </c>
      <c r="T37" s="22">
        <f t="shared" si="7"/>
        <v>535.44678225749783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44657.742533434444</v>
      </c>
      <c r="D38" s="5">
        <f t="shared" si="15"/>
        <v>42391.238615826565</v>
      </c>
      <c r="E38" s="5">
        <f t="shared" si="1"/>
        <v>32891.238615826565</v>
      </c>
      <c r="F38" s="5">
        <f t="shared" si="2"/>
        <v>11040.739408067373</v>
      </c>
      <c r="G38" s="5">
        <f t="shared" si="3"/>
        <v>31350.499207759192</v>
      </c>
      <c r="H38" s="22">
        <f t="shared" si="16"/>
        <v>20541.826422915365</v>
      </c>
      <c r="I38" s="5">
        <f t="shared" si="17"/>
        <v>50290.063169687157</v>
      </c>
      <c r="J38" s="25">
        <f t="shared" si="5"/>
        <v>0.1634218149982708</v>
      </c>
      <c r="L38" s="22">
        <f t="shared" si="18"/>
        <v>52743.97882860426</v>
      </c>
      <c r="M38" s="5">
        <f>scrimecost*Meta!O35</f>
        <v>22835.707999999999</v>
      </c>
      <c r="N38" s="5">
        <f>L38-Grade11!L38</f>
        <v>434.75721228656766</v>
      </c>
      <c r="O38" s="5">
        <f>Grade11!M38-M38</f>
        <v>474.70500000000175</v>
      </c>
      <c r="P38" s="22">
        <f t="shared" si="12"/>
        <v>60.694067001603564</v>
      </c>
      <c r="Q38" s="22"/>
      <c r="R38" s="22"/>
      <c r="S38" s="22">
        <f t="shared" si="6"/>
        <v>717.32597345979048</v>
      </c>
      <c r="T38" s="22">
        <f t="shared" si="7"/>
        <v>535.58541796136433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45774.186096770303</v>
      </c>
      <c r="D39" s="5">
        <f t="shared" si="15"/>
        <v>43420.599581222225</v>
      </c>
      <c r="E39" s="5">
        <f t="shared" si="1"/>
        <v>33920.599581222225</v>
      </c>
      <c r="F39" s="5">
        <f t="shared" si="2"/>
        <v>11376.825763269057</v>
      </c>
      <c r="G39" s="5">
        <f t="shared" si="3"/>
        <v>32043.773817953166</v>
      </c>
      <c r="H39" s="22">
        <f t="shared" si="16"/>
        <v>21055.372083488244</v>
      </c>
      <c r="I39" s="5">
        <f t="shared" si="17"/>
        <v>51456.826878929329</v>
      </c>
      <c r="J39" s="25">
        <f t="shared" si="5"/>
        <v>0.16489037215625243</v>
      </c>
      <c r="L39" s="22">
        <f t="shared" si="18"/>
        <v>54062.57829931935</v>
      </c>
      <c r="M39" s="5">
        <f>scrimecost*Meta!O36</f>
        <v>22835.707999999999</v>
      </c>
      <c r="N39" s="5">
        <f>L39-Grade11!L39</f>
        <v>445.6261425936973</v>
      </c>
      <c r="O39" s="5">
        <f>Grade11!M39-M39</f>
        <v>474.70500000000175</v>
      </c>
      <c r="P39" s="22">
        <f t="shared" si="12"/>
        <v>61.873594622005278</v>
      </c>
      <c r="Q39" s="22"/>
      <c r="R39" s="22"/>
      <c r="S39" s="22">
        <f t="shared" si="6"/>
        <v>724.64038211872969</v>
      </c>
      <c r="T39" s="22">
        <f t="shared" si="7"/>
        <v>535.8029821900202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46918.540749189568</v>
      </c>
      <c r="D40" s="5">
        <f t="shared" si="15"/>
        <v>44475.694570752785</v>
      </c>
      <c r="E40" s="5">
        <f t="shared" si="1"/>
        <v>34975.694570752785</v>
      </c>
      <c r="F40" s="5">
        <f t="shared" si="2"/>
        <v>11768.883734426063</v>
      </c>
      <c r="G40" s="5">
        <f t="shared" si="3"/>
        <v>32706.810836326724</v>
      </c>
      <c r="H40" s="22">
        <f t="shared" si="16"/>
        <v>21581.756385575456</v>
      </c>
      <c r="I40" s="5">
        <f t="shared" si="17"/>
        <v>52605.190223827296</v>
      </c>
      <c r="J40" s="25">
        <f t="shared" ref="J40:J56" si="19">(F40-(IF(A40&gt;startage,1,0)*(unempprob*300*52)))/(IF(A40&lt;startage,1,0)*((C40+H40)*(1-initialunempprob))+IF(A40&gt;=startage,1,0)*((C40+H40)*(1-unempprob)))</f>
        <v>0.16707630132042969</v>
      </c>
      <c r="L40" s="22">
        <f t="shared" si="18"/>
        <v>55414.14275680235</v>
      </c>
      <c r="M40" s="5">
        <f>scrimecost*Meta!O37</f>
        <v>22835.707999999999</v>
      </c>
      <c r="N40" s="5">
        <f>L40-Grade11!L40</f>
        <v>456.76679615856847</v>
      </c>
      <c r="O40" s="5">
        <f>Grade11!M40-M40</f>
        <v>474.70500000000175</v>
      </c>
      <c r="P40" s="22">
        <f t="shared" si="12"/>
        <v>63.249560050595313</v>
      </c>
      <c r="Q40" s="22"/>
      <c r="R40" s="22"/>
      <c r="S40" s="22">
        <f t="shared" ref="S40:S69" si="20">IF(A40&lt;startage,1,0)*(N40-Q40-R40)+IF(A40&gt;=startage,1,0)*completionprob*(N40*spart+O40+P40)</f>
        <v>732.28289716155928</v>
      </c>
      <c r="T40" s="22">
        <f t="shared" ref="T40:T69" si="21">S40/sreturn^(A40-startage+1)</f>
        <v>536.20627431164201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48091.504267919299</v>
      </c>
      <c r="D41" s="5">
        <f t="shared" si="15"/>
        <v>45557.166935021596</v>
      </c>
      <c r="E41" s="5">
        <f t="shared" si="1"/>
        <v>36057.166935021596</v>
      </c>
      <c r="F41" s="5">
        <f t="shared" si="2"/>
        <v>12230.13169778671</v>
      </c>
      <c r="G41" s="5">
        <f t="shared" si="3"/>
        <v>33327.035237234886</v>
      </c>
      <c r="H41" s="22">
        <f t="shared" si="16"/>
        <v>22121.300295214838</v>
      </c>
      <c r="I41" s="5">
        <f t="shared" si="17"/>
        <v>53722.874109422963</v>
      </c>
      <c r="J41" s="25">
        <f t="shared" si="19"/>
        <v>0.170126308152588</v>
      </c>
      <c r="L41" s="22">
        <f t="shared" si="18"/>
        <v>56799.496325722401</v>
      </c>
      <c r="M41" s="5">
        <f>scrimecost*Meta!O38</f>
        <v>16525.527999999998</v>
      </c>
      <c r="N41" s="5">
        <f>L41-Grade11!L41</f>
        <v>468.18596606252686</v>
      </c>
      <c r="O41" s="5">
        <f>Grade11!M41-M41</f>
        <v>343.52999999999884</v>
      </c>
      <c r="P41" s="22">
        <f t="shared" si="12"/>
        <v>64.868354459286621</v>
      </c>
      <c r="Q41" s="22"/>
      <c r="R41" s="22"/>
      <c r="S41" s="22">
        <f t="shared" si="20"/>
        <v>626.17555904505321</v>
      </c>
      <c r="T41" s="22">
        <f t="shared" si="21"/>
        <v>454.06655962173551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49293.79187461728</v>
      </c>
      <c r="D42" s="5">
        <f t="shared" si="15"/>
        <v>46665.676108397136</v>
      </c>
      <c r="E42" s="5">
        <f t="shared" si="1"/>
        <v>37165.676108397136</v>
      </c>
      <c r="F42" s="5">
        <f t="shared" si="2"/>
        <v>12702.910860231377</v>
      </c>
      <c r="G42" s="5">
        <f t="shared" si="3"/>
        <v>33962.765248165757</v>
      </c>
      <c r="H42" s="22">
        <f t="shared" si="16"/>
        <v>22674.332802595207</v>
      </c>
      <c r="I42" s="5">
        <f t="shared" si="17"/>
        <v>54868.500092158538</v>
      </c>
      <c r="J42" s="25">
        <f t="shared" si="19"/>
        <v>0.17310192457420592</v>
      </c>
      <c r="L42" s="22">
        <f t="shared" si="18"/>
        <v>58219.483733865454</v>
      </c>
      <c r="M42" s="5">
        <f>scrimecost*Meta!O39</f>
        <v>16525.527999999998</v>
      </c>
      <c r="N42" s="5">
        <f>L42-Grade11!L42</f>
        <v>479.89061521409167</v>
      </c>
      <c r="O42" s="5">
        <f>Grade11!M42-M42</f>
        <v>343.52999999999884</v>
      </c>
      <c r="P42" s="22">
        <f t="shared" si="12"/>
        <v>66.527618728195208</v>
      </c>
      <c r="Q42" s="22"/>
      <c r="R42" s="22"/>
      <c r="S42" s="22">
        <f t="shared" si="20"/>
        <v>634.3908437256415</v>
      </c>
      <c r="T42" s="22">
        <f t="shared" si="21"/>
        <v>455.56538621079579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50526.136671482709</v>
      </c>
      <c r="D43" s="5">
        <f t="shared" si="15"/>
        <v>47801.898011107063</v>
      </c>
      <c r="E43" s="5">
        <f t="shared" si="1"/>
        <v>38301.898011107063</v>
      </c>
      <c r="F43" s="5">
        <f t="shared" si="2"/>
        <v>13187.509501737162</v>
      </c>
      <c r="G43" s="5">
        <f t="shared" si="3"/>
        <v>34614.388509369899</v>
      </c>
      <c r="H43" s="22">
        <f t="shared" si="16"/>
        <v>23241.191122660086</v>
      </c>
      <c r="I43" s="5">
        <f t="shared" si="17"/>
        <v>56042.766724462504</v>
      </c>
      <c r="J43" s="25">
        <f t="shared" si="19"/>
        <v>0.1760049649855405</v>
      </c>
      <c r="L43" s="22">
        <f t="shared" si="18"/>
        <v>59674.970827212092</v>
      </c>
      <c r="M43" s="5">
        <f>scrimecost*Meta!O40</f>
        <v>16525.527999999998</v>
      </c>
      <c r="N43" s="5">
        <f>L43-Grade11!L43</f>
        <v>491.88788059444778</v>
      </c>
      <c r="O43" s="5">
        <f>Grade11!M43-M43</f>
        <v>343.52999999999884</v>
      </c>
      <c r="P43" s="22">
        <f t="shared" si="12"/>
        <v>68.22836460382652</v>
      </c>
      <c r="Q43" s="22"/>
      <c r="R43" s="22"/>
      <c r="S43" s="22">
        <f t="shared" si="20"/>
        <v>642.81151052324583</v>
      </c>
      <c r="T43" s="22">
        <f t="shared" si="21"/>
        <v>457.13856856520215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51789.290088269765</v>
      </c>
      <c r="D44" s="5">
        <f t="shared" si="15"/>
        <v>48966.525461384728</v>
      </c>
      <c r="E44" s="5">
        <f t="shared" si="1"/>
        <v>39466.525461384728</v>
      </c>
      <c r="F44" s="5">
        <f t="shared" si="2"/>
        <v>13684.223109280587</v>
      </c>
      <c r="G44" s="5">
        <f t="shared" si="3"/>
        <v>35282.30235210414</v>
      </c>
      <c r="H44" s="22">
        <f t="shared" si="16"/>
        <v>23822.220900726588</v>
      </c>
      <c r="I44" s="5">
        <f t="shared" si="17"/>
        <v>57246.390022574051</v>
      </c>
      <c r="J44" s="25">
        <f t="shared" si="19"/>
        <v>0.17883719953318394</v>
      </c>
      <c r="L44" s="22">
        <f t="shared" si="18"/>
        <v>61166.845097892379</v>
      </c>
      <c r="M44" s="5">
        <f>scrimecost*Meta!O41</f>
        <v>16525.527999999998</v>
      </c>
      <c r="N44" s="5">
        <f>L44-Grade11!L44</f>
        <v>504.18507760928333</v>
      </c>
      <c r="O44" s="5">
        <f>Grade11!M44-M44</f>
        <v>343.52999999999884</v>
      </c>
      <c r="P44" s="22">
        <f t="shared" si="12"/>
        <v>69.971629126348589</v>
      </c>
      <c r="Q44" s="22"/>
      <c r="R44" s="22"/>
      <c r="S44" s="22">
        <f t="shared" si="20"/>
        <v>651.44269399077314</v>
      </c>
      <c r="T44" s="22">
        <f t="shared" si="21"/>
        <v>458.78672514304498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53084.022340476513</v>
      </c>
      <c r="D45" s="5">
        <f t="shared" si="15"/>
        <v>50160.268597919348</v>
      </c>
      <c r="E45" s="5">
        <f t="shared" si="1"/>
        <v>40660.268597919348</v>
      </c>
      <c r="F45" s="5">
        <f t="shared" si="2"/>
        <v>14193.354557012603</v>
      </c>
      <c r="G45" s="5">
        <f t="shared" si="3"/>
        <v>35966.914040906748</v>
      </c>
      <c r="H45" s="22">
        <f t="shared" si="16"/>
        <v>24417.776423244755</v>
      </c>
      <c r="I45" s="5">
        <f t="shared" si="17"/>
        <v>58480.103903138413</v>
      </c>
      <c r="J45" s="25">
        <f t="shared" si="19"/>
        <v>0.1816003551894215</v>
      </c>
      <c r="L45" s="22">
        <f t="shared" si="18"/>
        <v>62696.016225339699</v>
      </c>
      <c r="M45" s="5">
        <f>scrimecost*Meta!O42</f>
        <v>16525.527999999998</v>
      </c>
      <c r="N45" s="5">
        <f>L45-Grade11!L45</f>
        <v>516.78970454953378</v>
      </c>
      <c r="O45" s="5">
        <f>Grade11!M45-M45</f>
        <v>343.52999999999884</v>
      </c>
      <c r="P45" s="22">
        <f t="shared" si="12"/>
        <v>71.758475261933754</v>
      </c>
      <c r="Q45" s="22"/>
      <c r="R45" s="22"/>
      <c r="S45" s="22">
        <f t="shared" si="20"/>
        <v>660.28965704501422</v>
      </c>
      <c r="T45" s="22">
        <f t="shared" si="21"/>
        <v>460.51048858328988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54411.122898988426</v>
      </c>
      <c r="D46" s="5">
        <f t="shared" si="15"/>
        <v>51383.85531286733</v>
      </c>
      <c r="E46" s="5">
        <f t="shared" si="1"/>
        <v>41883.85531286733</v>
      </c>
      <c r="F46" s="5">
        <f t="shared" si="2"/>
        <v>14715.214290937916</v>
      </c>
      <c r="G46" s="5">
        <f t="shared" si="3"/>
        <v>36668.641021929412</v>
      </c>
      <c r="H46" s="22">
        <f t="shared" si="16"/>
        <v>25028.220833825872</v>
      </c>
      <c r="I46" s="5">
        <f t="shared" si="17"/>
        <v>59744.660630716869</v>
      </c>
      <c r="J46" s="25">
        <f t="shared" si="19"/>
        <v>0.18429611680526292</v>
      </c>
      <c r="L46" s="22">
        <f t="shared" si="18"/>
        <v>64263.416630973188</v>
      </c>
      <c r="M46" s="5">
        <f>scrimecost*Meta!O43</f>
        <v>9881.98</v>
      </c>
      <c r="N46" s="5">
        <f>L46-Grade11!L46</f>
        <v>529.70944716328086</v>
      </c>
      <c r="O46" s="5">
        <f>Grade11!M46-M46</f>
        <v>205.42499999999927</v>
      </c>
      <c r="P46" s="22">
        <f t="shared" si="12"/>
        <v>73.589992550908505</v>
      </c>
      <c r="Q46" s="22"/>
      <c r="R46" s="22"/>
      <c r="S46" s="22">
        <f t="shared" si="20"/>
        <v>549.20644417560595</v>
      </c>
      <c r="T46" s="22">
        <f t="shared" si="21"/>
        <v>379.32464706384627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55771.400971463125</v>
      </c>
      <c r="D47" s="5">
        <f t="shared" si="15"/>
        <v>52638.031695689009</v>
      </c>
      <c r="E47" s="5">
        <f t="shared" si="1"/>
        <v>43138.031695689009</v>
      </c>
      <c r="F47" s="5">
        <f t="shared" si="2"/>
        <v>15250.120518211363</v>
      </c>
      <c r="G47" s="5">
        <f t="shared" si="3"/>
        <v>37387.911177477647</v>
      </c>
      <c r="H47" s="22">
        <f t="shared" si="16"/>
        <v>25653.926354671508</v>
      </c>
      <c r="I47" s="5">
        <f t="shared" si="17"/>
        <v>61040.83127648478</v>
      </c>
      <c r="J47" s="25">
        <f t="shared" si="19"/>
        <v>0.18692612813779128</v>
      </c>
      <c r="L47" s="22">
        <f t="shared" si="18"/>
        <v>65870.002046747497</v>
      </c>
      <c r="M47" s="5">
        <f>scrimecost*Meta!O44</f>
        <v>9881.98</v>
      </c>
      <c r="N47" s="5">
        <f>L47-Grade11!L47</f>
        <v>542.95218334234232</v>
      </c>
      <c r="O47" s="5">
        <f>Grade11!M47-M47</f>
        <v>205.42499999999927</v>
      </c>
      <c r="P47" s="22">
        <f t="shared" si="12"/>
        <v>75.467297772107656</v>
      </c>
      <c r="Q47" s="22"/>
      <c r="R47" s="22"/>
      <c r="S47" s="22">
        <f t="shared" si="20"/>
        <v>558.50128473444511</v>
      </c>
      <c r="T47" s="22">
        <f t="shared" si="21"/>
        <v>382.00585616009312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57165.685995749707</v>
      </c>
      <c r="D48" s="5">
        <f t="shared" si="15"/>
        <v>53923.562488081232</v>
      </c>
      <c r="E48" s="5">
        <f t="shared" si="1"/>
        <v>44423.562488081232</v>
      </c>
      <c r="F48" s="5">
        <f t="shared" si="2"/>
        <v>15798.399401166647</v>
      </c>
      <c r="G48" s="5">
        <f t="shared" si="3"/>
        <v>38125.163086914588</v>
      </c>
      <c r="H48" s="22">
        <f t="shared" si="16"/>
        <v>26295.274513538301</v>
      </c>
      <c r="I48" s="5">
        <f t="shared" si="17"/>
        <v>62369.406188396904</v>
      </c>
      <c r="J48" s="25">
        <f t="shared" si="19"/>
        <v>0.18949199285245302</v>
      </c>
      <c r="L48" s="22">
        <f t="shared" si="18"/>
        <v>67516.752097916193</v>
      </c>
      <c r="M48" s="5">
        <f>scrimecost*Meta!O45</f>
        <v>9881.98</v>
      </c>
      <c r="N48" s="5">
        <f>L48-Grade11!L48</f>
        <v>556.52598792592471</v>
      </c>
      <c r="O48" s="5">
        <f>Grade11!M48-M48</f>
        <v>205.42499999999927</v>
      </c>
      <c r="P48" s="22">
        <f t="shared" si="12"/>
        <v>77.391535623836774</v>
      </c>
      <c r="Q48" s="22"/>
      <c r="R48" s="22"/>
      <c r="S48" s="22">
        <f t="shared" si="20"/>
        <v>568.0284963072811</v>
      </c>
      <c r="T48" s="22">
        <f t="shared" si="21"/>
        <v>384.75686197111003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58594.828145643434</v>
      </c>
      <c r="D49" s="5">
        <f t="shared" si="15"/>
        <v>55241.23155028325</v>
      </c>
      <c r="E49" s="5">
        <f t="shared" si="1"/>
        <v>45741.23155028325</v>
      </c>
      <c r="F49" s="5">
        <f t="shared" si="2"/>
        <v>16360.385256195808</v>
      </c>
      <c r="G49" s="5">
        <f t="shared" si="3"/>
        <v>38880.846294087445</v>
      </c>
      <c r="H49" s="22">
        <f t="shared" si="16"/>
        <v>26952.656376376755</v>
      </c>
      <c r="I49" s="5">
        <f t="shared" si="17"/>
        <v>63731.195473106811</v>
      </c>
      <c r="J49" s="25">
        <f t="shared" si="19"/>
        <v>0.19199527550090351</v>
      </c>
      <c r="L49" s="22">
        <f t="shared" si="18"/>
        <v>69204.670900364086</v>
      </c>
      <c r="M49" s="5">
        <f>scrimecost*Meta!O46</f>
        <v>9881.98</v>
      </c>
      <c r="N49" s="5">
        <f>L49-Grade11!L49</f>
        <v>570.43913762405282</v>
      </c>
      <c r="O49" s="5">
        <f>Grade11!M49-M49</f>
        <v>205.42499999999927</v>
      </c>
      <c r="P49" s="22">
        <f t="shared" si="12"/>
        <v>79.363879421859124</v>
      </c>
      <c r="Q49" s="22"/>
      <c r="R49" s="22"/>
      <c r="S49" s="22">
        <f t="shared" si="20"/>
        <v>577.79388816941264</v>
      </c>
      <c r="T49" s="22">
        <f t="shared" si="21"/>
        <v>387.57843109951784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60059.698849284527</v>
      </c>
      <c r="D50" s="5">
        <f t="shared" si="15"/>
        <v>56591.84233904034</v>
      </c>
      <c r="E50" s="5">
        <f t="shared" si="1"/>
        <v>47091.84233904034</v>
      </c>
      <c r="F50" s="5">
        <f t="shared" si="2"/>
        <v>16936.420757600703</v>
      </c>
      <c r="G50" s="5">
        <f t="shared" si="3"/>
        <v>39655.421581439638</v>
      </c>
      <c r="H50" s="22">
        <f t="shared" si="16"/>
        <v>27626.472785786173</v>
      </c>
      <c r="I50" s="5">
        <f t="shared" si="17"/>
        <v>65127.029489934488</v>
      </c>
      <c r="J50" s="25">
        <f t="shared" si="19"/>
        <v>0.19443750247500149</v>
      </c>
      <c r="L50" s="22">
        <f t="shared" si="18"/>
        <v>70934.787672873194</v>
      </c>
      <c r="M50" s="5">
        <f>scrimecost*Meta!O47</f>
        <v>9881.98</v>
      </c>
      <c r="N50" s="5">
        <f>L50-Grade11!L50</f>
        <v>584.70011606466142</v>
      </c>
      <c r="O50" s="5">
        <f>Grade11!M50-M50</f>
        <v>205.42499999999927</v>
      </c>
      <c r="P50" s="22">
        <f t="shared" si="12"/>
        <v>81.385531814832021</v>
      </c>
      <c r="Q50" s="22"/>
      <c r="R50" s="22"/>
      <c r="S50" s="22">
        <f t="shared" si="20"/>
        <v>587.80341482811309</v>
      </c>
      <c r="T50" s="22">
        <f t="shared" si="21"/>
        <v>390.47134445930584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61561.191320516635</v>
      </c>
      <c r="D51" s="5">
        <f t="shared" si="15"/>
        <v>57976.218397516343</v>
      </c>
      <c r="E51" s="5">
        <f t="shared" si="1"/>
        <v>48476.218397516343</v>
      </c>
      <c r="F51" s="5">
        <f t="shared" si="2"/>
        <v>17526.857146540719</v>
      </c>
      <c r="G51" s="5">
        <f t="shared" si="3"/>
        <v>40449.36125097562</v>
      </c>
      <c r="H51" s="22">
        <f t="shared" si="16"/>
        <v>28317.134605430823</v>
      </c>
      <c r="I51" s="5">
        <f t="shared" si="17"/>
        <v>66557.759357182833</v>
      </c>
      <c r="J51" s="25">
        <f t="shared" si="19"/>
        <v>0.19682016293753615</v>
      </c>
      <c r="L51" s="22">
        <f t="shared" si="18"/>
        <v>72708.157364695027</v>
      </c>
      <c r="M51" s="5">
        <f>scrimecost*Meta!O48</f>
        <v>5429.1360000000004</v>
      </c>
      <c r="N51" s="5">
        <f>L51-Grade11!L51</f>
        <v>599.31761896627722</v>
      </c>
      <c r="O51" s="5">
        <f>Grade11!M51-M51</f>
        <v>112.85999999999967</v>
      </c>
      <c r="P51" s="22">
        <f t="shared" si="12"/>
        <v>83.457725517629257</v>
      </c>
      <c r="Q51" s="22"/>
      <c r="R51" s="22"/>
      <c r="S51" s="22">
        <f t="shared" si="20"/>
        <v>517.53162965327692</v>
      </c>
      <c r="T51" s="22">
        <f t="shared" si="21"/>
        <v>340.45864529363314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63100.221103529555</v>
      </c>
      <c r="D52" s="5">
        <f t="shared" si="15"/>
        <v>59395.203857454253</v>
      </c>
      <c r="E52" s="5">
        <f t="shared" si="1"/>
        <v>49895.203857454253</v>
      </c>
      <c r="F52" s="5">
        <f t="shared" si="2"/>
        <v>18132.054445204238</v>
      </c>
      <c r="G52" s="5">
        <f t="shared" si="3"/>
        <v>41263.149412250015</v>
      </c>
      <c r="H52" s="22">
        <f t="shared" si="16"/>
        <v>29025.0629705666</v>
      </c>
      <c r="I52" s="5">
        <f t="shared" si="17"/>
        <v>68024.257471112418</v>
      </c>
      <c r="J52" s="25">
        <f t="shared" si="19"/>
        <v>0.19914470973025292</v>
      </c>
      <c r="L52" s="22">
        <f t="shared" si="18"/>
        <v>74525.861298812393</v>
      </c>
      <c r="M52" s="5">
        <f>scrimecost*Meta!O49</f>
        <v>5429.1360000000004</v>
      </c>
      <c r="N52" s="5">
        <f>L52-Grade11!L52</f>
        <v>614.30055944043852</v>
      </c>
      <c r="O52" s="5">
        <f>Grade11!M52-M52</f>
        <v>112.85999999999967</v>
      </c>
      <c r="P52" s="22">
        <f t="shared" si="12"/>
        <v>85.581724062996415</v>
      </c>
      <c r="Q52" s="22"/>
      <c r="R52" s="22"/>
      <c r="S52" s="22">
        <f t="shared" si="20"/>
        <v>528.04788859907228</v>
      </c>
      <c r="T52" s="22">
        <f t="shared" si="21"/>
        <v>344.01009406843127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64677.726631117774</v>
      </c>
      <c r="D53" s="5">
        <f t="shared" si="15"/>
        <v>60849.663953890595</v>
      </c>
      <c r="E53" s="5">
        <f t="shared" si="1"/>
        <v>51349.663953890595</v>
      </c>
      <c r="F53" s="5">
        <f t="shared" si="2"/>
        <v>18752.381676334338</v>
      </c>
      <c r="G53" s="5">
        <f t="shared" si="3"/>
        <v>42097.282277556253</v>
      </c>
      <c r="H53" s="22">
        <f t="shared" si="16"/>
        <v>29750.689544830755</v>
      </c>
      <c r="I53" s="5">
        <f t="shared" si="17"/>
        <v>69527.418037890209</v>
      </c>
      <c r="J53" s="25">
        <f t="shared" si="19"/>
        <v>0.20141256025973267</v>
      </c>
      <c r="L53" s="22">
        <f t="shared" si="18"/>
        <v>76389.007831282681</v>
      </c>
      <c r="M53" s="5">
        <f>scrimecost*Meta!O50</f>
        <v>5429.1360000000004</v>
      </c>
      <c r="N53" s="5">
        <f>L53-Grade11!L53</f>
        <v>629.65807342642802</v>
      </c>
      <c r="O53" s="5">
        <f>Grade11!M53-M53</f>
        <v>112.85999999999967</v>
      </c>
      <c r="P53" s="22">
        <f t="shared" si="12"/>
        <v>87.758822571997726</v>
      </c>
      <c r="Q53" s="22"/>
      <c r="R53" s="22"/>
      <c r="S53" s="22">
        <f t="shared" si="20"/>
        <v>538.82705401849773</v>
      </c>
      <c r="T53" s="22">
        <f t="shared" si="21"/>
        <v>347.63034140869814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66294.669796895731</v>
      </c>
      <c r="D54" s="5">
        <f t="shared" si="15"/>
        <v>62340.485552737868</v>
      </c>
      <c r="E54" s="5">
        <f t="shared" si="1"/>
        <v>52840.485552737868</v>
      </c>
      <c r="F54" s="5">
        <f t="shared" si="2"/>
        <v>19388.217088242702</v>
      </c>
      <c r="G54" s="5">
        <f t="shared" si="3"/>
        <v>42952.268464495166</v>
      </c>
      <c r="H54" s="22">
        <f t="shared" si="16"/>
        <v>30494.456783451526</v>
      </c>
      <c r="I54" s="5">
        <f t="shared" si="17"/>
        <v>71068.157618837475</v>
      </c>
      <c r="J54" s="25">
        <f t="shared" si="19"/>
        <v>0.20362509736166415</v>
      </c>
      <c r="L54" s="22">
        <f t="shared" si="18"/>
        <v>78298.733027064751</v>
      </c>
      <c r="M54" s="5">
        <f>scrimecost*Meta!O51</f>
        <v>5429.1360000000004</v>
      </c>
      <c r="N54" s="5">
        <f>L54-Grade11!L54</f>
        <v>645.39952526210982</v>
      </c>
      <c r="O54" s="5">
        <f>Grade11!M54-M54</f>
        <v>112.85999999999967</v>
      </c>
      <c r="P54" s="22">
        <f t="shared" si="12"/>
        <v>89.99034854372411</v>
      </c>
      <c r="Q54" s="22"/>
      <c r="R54" s="22"/>
      <c r="S54" s="22">
        <f t="shared" si="20"/>
        <v>549.8756985734334</v>
      </c>
      <c r="T54" s="22">
        <f t="shared" si="21"/>
        <v>351.32027562118355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67952.036541818103</v>
      </c>
      <c r="D55" s="5">
        <f t="shared" si="15"/>
        <v>63868.577691556296</v>
      </c>
      <c r="E55" s="5">
        <f t="shared" si="1"/>
        <v>54368.577691556296</v>
      </c>
      <c r="F55" s="5">
        <f t="shared" si="2"/>
        <v>20039.948385448759</v>
      </c>
      <c r="G55" s="5">
        <f t="shared" si="3"/>
        <v>43828.629306107541</v>
      </c>
      <c r="H55" s="22">
        <f t="shared" si="16"/>
        <v>31256.818203037808</v>
      </c>
      <c r="I55" s="5">
        <f t="shared" si="17"/>
        <v>72647.4156893084</v>
      </c>
      <c r="J55" s="25">
        <f t="shared" si="19"/>
        <v>0.20578367014403626</v>
      </c>
      <c r="L55" s="22">
        <f t="shared" si="18"/>
        <v>80256.201352741351</v>
      </c>
      <c r="M55" s="5">
        <f>scrimecost*Meta!O52</f>
        <v>5429.1360000000004</v>
      </c>
      <c r="N55" s="5">
        <f>L55-Grade11!L55</f>
        <v>661.53451339362073</v>
      </c>
      <c r="O55" s="5">
        <f>Grade11!M55-M55</f>
        <v>112.85999999999967</v>
      </c>
      <c r="P55" s="22">
        <f t="shared" si="12"/>
        <v>92.277662664743616</v>
      </c>
      <c r="Q55" s="22"/>
      <c r="R55" s="22"/>
      <c r="S55" s="22">
        <f t="shared" si="20"/>
        <v>561.20055924220594</v>
      </c>
      <c r="T55" s="22">
        <f t="shared" si="21"/>
        <v>355.08079983220296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69650.837455363566</v>
      </c>
      <c r="D56" s="5">
        <f t="shared" si="15"/>
        <v>65434.872133845216</v>
      </c>
      <c r="E56" s="5">
        <f t="shared" si="1"/>
        <v>55934.872133845216</v>
      </c>
      <c r="F56" s="5">
        <f t="shared" si="2"/>
        <v>20707.972965084984</v>
      </c>
      <c r="G56" s="5">
        <f t="shared" si="3"/>
        <v>44726.899168760232</v>
      </c>
      <c r="H56" s="22">
        <f t="shared" si="16"/>
        <v>32038.238658113762</v>
      </c>
      <c r="I56" s="5">
        <f t="shared" si="17"/>
        <v>74266.155211541118</v>
      </c>
      <c r="J56" s="25">
        <f t="shared" si="19"/>
        <v>0.20788959480976524</v>
      </c>
      <c r="L56" s="22">
        <f t="shared" si="18"/>
        <v>82262.606386559914</v>
      </c>
      <c r="M56" s="5">
        <f>scrimecost*Meta!O53</f>
        <v>1714.4639999999999</v>
      </c>
      <c r="N56" s="5">
        <f>L56-Grade11!L56</f>
        <v>678.07287622851436</v>
      </c>
      <c r="O56" s="5">
        <f>Grade11!M56-M56</f>
        <v>35.639999999999873</v>
      </c>
      <c r="P56" s="22">
        <f t="shared" si="12"/>
        <v>94.622159638788659</v>
      </c>
      <c r="Q56" s="22"/>
      <c r="R56" s="22"/>
      <c r="S56" s="22">
        <f t="shared" si="20"/>
        <v>505.62714142775297</v>
      </c>
      <c r="T56" s="22">
        <f t="shared" si="21"/>
        <v>316.81802249883532</v>
      </c>
    </row>
    <row r="57" spans="1:20" x14ac:dyDescent="0.2">
      <c r="A57" s="5">
        <v>66</v>
      </c>
      <c r="C57" s="5"/>
      <c r="H57" s="21"/>
      <c r="I57" s="5"/>
      <c r="M57" s="5">
        <f>scrimecost*Meta!O54</f>
        <v>1714.4639999999999</v>
      </c>
      <c r="N57" s="5">
        <f>L57-Grade11!L57</f>
        <v>0</v>
      </c>
      <c r="O57" s="5">
        <f>Grade11!M57-M57</f>
        <v>35.639999999999873</v>
      </c>
      <c r="Q57" s="22"/>
      <c r="R57" s="22"/>
      <c r="S57" s="22">
        <f t="shared" si="20"/>
        <v>31.006799999999888</v>
      </c>
      <c r="T57" s="22">
        <f t="shared" si="21"/>
        <v>19.240079173763018</v>
      </c>
    </row>
    <row r="58" spans="1:20" x14ac:dyDescent="0.2">
      <c r="A58" s="5">
        <v>67</v>
      </c>
      <c r="C58" s="5"/>
      <c r="H58" s="21"/>
      <c r="I58" s="5"/>
      <c r="M58" s="5">
        <f>scrimecost*Meta!O55</f>
        <v>1714.4639999999999</v>
      </c>
      <c r="N58" s="5">
        <f>L58-Grade11!L58</f>
        <v>0</v>
      </c>
      <c r="O58" s="5">
        <f>Grade11!M58-M58</f>
        <v>35.639999999999873</v>
      </c>
      <c r="Q58" s="22"/>
      <c r="R58" s="22"/>
      <c r="S58" s="22">
        <f t="shared" si="20"/>
        <v>31.006799999999888</v>
      </c>
      <c r="T58" s="22">
        <f t="shared" si="21"/>
        <v>19.053609540202533</v>
      </c>
    </row>
    <row r="59" spans="1:20" x14ac:dyDescent="0.2">
      <c r="A59" s="5">
        <v>68</v>
      </c>
      <c r="H59" s="21"/>
      <c r="I59" s="5"/>
      <c r="M59" s="5">
        <f>scrimecost*Meta!O56</f>
        <v>1714.4639999999999</v>
      </c>
      <c r="N59" s="5">
        <f>L59-Grade11!L59</f>
        <v>0</v>
      </c>
      <c r="O59" s="5">
        <f>Grade11!M59-M59</f>
        <v>35.639999999999873</v>
      </c>
      <c r="Q59" s="22"/>
      <c r="R59" s="22"/>
      <c r="S59" s="22">
        <f t="shared" si="20"/>
        <v>31.006799999999888</v>
      </c>
      <c r="T59" s="22">
        <f t="shared" si="21"/>
        <v>18.868947119799852</v>
      </c>
    </row>
    <row r="60" spans="1:20" x14ac:dyDescent="0.2">
      <c r="A60" s="5">
        <v>69</v>
      </c>
      <c r="H60" s="21"/>
      <c r="I60" s="5"/>
      <c r="M60" s="5">
        <f>scrimecost*Meta!O57</f>
        <v>1714.4639999999999</v>
      </c>
      <c r="N60" s="5">
        <f>L60-Grade11!L60</f>
        <v>0</v>
      </c>
      <c r="O60" s="5">
        <f>Grade11!M60-M60</f>
        <v>35.639999999999873</v>
      </c>
      <c r="Q60" s="22"/>
      <c r="R60" s="22"/>
      <c r="S60" s="22">
        <f t="shared" si="20"/>
        <v>31.006799999999888</v>
      </c>
      <c r="T60" s="22">
        <f t="shared" si="21"/>
        <v>18.686074397534792</v>
      </c>
    </row>
    <row r="61" spans="1:20" x14ac:dyDescent="0.2">
      <c r="A61" s="5">
        <v>70</v>
      </c>
      <c r="H61" s="21"/>
      <c r="I61" s="5"/>
      <c r="M61" s="5">
        <f>scrimecost*Meta!O58</f>
        <v>1714.4639999999999</v>
      </c>
      <c r="N61" s="5">
        <f>L61-Grade11!L61</f>
        <v>0</v>
      </c>
      <c r="O61" s="5">
        <f>Grade11!M61-M61</f>
        <v>35.639999999999873</v>
      </c>
      <c r="Q61" s="22"/>
      <c r="R61" s="22"/>
      <c r="S61" s="22">
        <f t="shared" si="20"/>
        <v>31.006799999999888</v>
      </c>
      <c r="T61" s="22">
        <f t="shared" si="21"/>
        <v>18.504974028137983</v>
      </c>
    </row>
    <row r="62" spans="1:20" x14ac:dyDescent="0.2">
      <c r="A62" s="5">
        <v>71</v>
      </c>
      <c r="H62" s="21"/>
      <c r="I62" s="5"/>
      <c r="M62" s="5">
        <f>scrimecost*Meta!O59</f>
        <v>1714.4639999999999</v>
      </c>
      <c r="N62" s="5">
        <f>L62-Grade11!L62</f>
        <v>0</v>
      </c>
      <c r="O62" s="5">
        <f>Grade11!M62-M62</f>
        <v>35.639999999999873</v>
      </c>
      <c r="Q62" s="22"/>
      <c r="R62" s="22"/>
      <c r="S62" s="22">
        <f t="shared" si="20"/>
        <v>31.006799999999888</v>
      </c>
      <c r="T62" s="22">
        <f t="shared" si="21"/>
        <v>18.325628834445709</v>
      </c>
    </row>
    <row r="63" spans="1:20" x14ac:dyDescent="0.2">
      <c r="A63" s="5">
        <v>72</v>
      </c>
      <c r="H63" s="21"/>
      <c r="M63" s="5">
        <f>scrimecost*Meta!O60</f>
        <v>1714.4639999999999</v>
      </c>
      <c r="N63" s="5">
        <f>L63-Grade11!L63</f>
        <v>0</v>
      </c>
      <c r="O63" s="5">
        <f>Grade11!M63-M63</f>
        <v>35.639999999999873</v>
      </c>
      <c r="Q63" s="22"/>
      <c r="R63" s="22"/>
      <c r="S63" s="22">
        <f t="shared" si="20"/>
        <v>31.006799999999888</v>
      </c>
      <c r="T63" s="22">
        <f t="shared" si="21"/>
        <v>18.148021805770664</v>
      </c>
    </row>
    <row r="64" spans="1:20" x14ac:dyDescent="0.2">
      <c r="A64" s="5">
        <v>73</v>
      </c>
      <c r="H64" s="21"/>
      <c r="M64" s="5">
        <f>scrimecost*Meta!O61</f>
        <v>1714.4639999999999</v>
      </c>
      <c r="N64" s="5">
        <f>L64-Grade11!L64</f>
        <v>0</v>
      </c>
      <c r="O64" s="5">
        <f>Grade11!M64-M64</f>
        <v>35.639999999999873</v>
      </c>
      <c r="Q64" s="22"/>
      <c r="R64" s="22"/>
      <c r="S64" s="22">
        <f t="shared" si="20"/>
        <v>31.006799999999888</v>
      </c>
      <c r="T64" s="22">
        <f t="shared" si="21"/>
        <v>17.972136096288526</v>
      </c>
    </row>
    <row r="65" spans="1:20" x14ac:dyDescent="0.2">
      <c r="A65" s="5">
        <v>74</v>
      </c>
      <c r="H65" s="21"/>
      <c r="M65" s="5">
        <f>scrimecost*Meta!O62</f>
        <v>1714.4639999999999</v>
      </c>
      <c r="N65" s="5">
        <f>L65-Grade11!L65</f>
        <v>0</v>
      </c>
      <c r="O65" s="5">
        <f>Grade11!M65-M65</f>
        <v>35.639999999999873</v>
      </c>
      <c r="Q65" s="22"/>
      <c r="R65" s="22"/>
      <c r="S65" s="22">
        <f t="shared" si="20"/>
        <v>31.006799999999888</v>
      </c>
      <c r="T65" s="22">
        <f t="shared" si="21"/>
        <v>17.797955023440128</v>
      </c>
    </row>
    <row r="66" spans="1:20" x14ac:dyDescent="0.2">
      <c r="A66" s="5">
        <v>75</v>
      </c>
      <c r="H66" s="21"/>
      <c r="M66" s="5">
        <f>scrimecost*Meta!O63</f>
        <v>1714.4639999999999</v>
      </c>
      <c r="N66" s="5">
        <f>L66-Grade11!L66</f>
        <v>0</v>
      </c>
      <c r="O66" s="5">
        <f>Grade11!M66-M66</f>
        <v>35.639999999999873</v>
      </c>
      <c r="Q66" s="22"/>
      <c r="R66" s="22"/>
      <c r="S66" s="22">
        <f t="shared" si="20"/>
        <v>31.006799999999888</v>
      </c>
      <c r="T66" s="22">
        <f t="shared" si="21"/>
        <v>17.625462066349151</v>
      </c>
    </row>
    <row r="67" spans="1:20" x14ac:dyDescent="0.2">
      <c r="A67" s="5">
        <v>76</v>
      </c>
      <c r="H67" s="21"/>
      <c r="M67" s="5">
        <f>scrimecost*Meta!O64</f>
        <v>1714.4639999999999</v>
      </c>
      <c r="N67" s="5">
        <f>L67-Grade11!L67</f>
        <v>0</v>
      </c>
      <c r="O67" s="5">
        <f>Grade11!M67-M67</f>
        <v>35.639999999999873</v>
      </c>
      <c r="Q67" s="22"/>
      <c r="R67" s="22"/>
      <c r="S67" s="22">
        <f t="shared" si="20"/>
        <v>31.006799999999888</v>
      </c>
      <c r="T67" s="22">
        <f t="shared" si="21"/>
        <v>17.454640864255126</v>
      </c>
    </row>
    <row r="68" spans="1:20" x14ac:dyDescent="0.2">
      <c r="A68" s="5">
        <v>77</v>
      </c>
      <c r="H68" s="21"/>
      <c r="M68" s="5">
        <f>scrimecost*Meta!O65</f>
        <v>1714.4639999999999</v>
      </c>
      <c r="N68" s="5">
        <f>L68-Grade11!L68</f>
        <v>0</v>
      </c>
      <c r="O68" s="5">
        <f>Grade11!M68-M68</f>
        <v>35.639999999999873</v>
      </c>
      <c r="Q68" s="22"/>
      <c r="R68" s="22"/>
      <c r="S68" s="22">
        <f t="shared" si="20"/>
        <v>31.006799999999888</v>
      </c>
      <c r="T68" s="22">
        <f t="shared" si="21"/>
        <v>17.285475214961643</v>
      </c>
    </row>
    <row r="69" spans="1:20" x14ac:dyDescent="0.2">
      <c r="A69" s="5">
        <v>78</v>
      </c>
      <c r="H69" s="21"/>
      <c r="M69" s="5">
        <f>scrimecost*Meta!O66</f>
        <v>1714.4639999999999</v>
      </c>
      <c r="N69" s="5">
        <f>L69-Grade11!L69</f>
        <v>0</v>
      </c>
      <c r="O69" s="5">
        <f>Grade11!M69-M69</f>
        <v>35.639999999999873</v>
      </c>
      <c r="Q69" s="22"/>
      <c r="R69" s="22"/>
      <c r="S69" s="22">
        <f t="shared" si="20"/>
        <v>31.006799999999888</v>
      </c>
      <c r="T69" s="22">
        <f t="shared" si="21"/>
        <v>17.117949073299599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4.8544279707130045E-11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42908</v>
      </c>
      <c r="D2" s="7">
        <f>Meta!C7</f>
        <v>19634</v>
      </c>
      <c r="E2" s="1">
        <f>Meta!D7</f>
        <v>7.4999999999999997E-2</v>
      </c>
      <c r="F2" s="1">
        <f>Meta!F7</f>
        <v>0.70899999999999996</v>
      </c>
      <c r="G2" s="1">
        <f>Meta!I7</f>
        <v>1.8652741552202943</v>
      </c>
      <c r="H2" s="1">
        <f>Meta!E7</f>
        <v>0.46100000000000002</v>
      </c>
      <c r="I2" s="13"/>
      <c r="J2" s="1">
        <f>Meta!X6</f>
        <v>0.66500000000000004</v>
      </c>
      <c r="K2" s="1">
        <f>Meta!D6</f>
        <v>7.8E-2</v>
      </c>
      <c r="L2" s="28"/>
      <c r="N2" s="22">
        <f>Meta!T7</f>
        <v>37414</v>
      </c>
      <c r="O2" s="22">
        <f>Meta!U7</f>
        <v>17160</v>
      </c>
      <c r="P2" s="1">
        <f>Meta!V7</f>
        <v>8.7999999999999995E-2</v>
      </c>
      <c r="Q2" s="1">
        <f>Meta!X7</f>
        <v>0.66800000000000004</v>
      </c>
      <c r="R2" s="22">
        <f>Meta!W7</f>
        <v>23627</v>
      </c>
      <c r="T2" s="12">
        <f>IRR(S5:S69)+1</f>
        <v>0.96803942317822977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2182.2508391747738</v>
      </c>
      <c r="D9" s="5">
        <f t="shared" ref="D9:D36" si="0">IF(A9&lt;startage,1,0)*(C9*(1-initialunempprob))+IF(A9=startage,1,0)*(C9*(1-unempprob))+IF(A9&gt;startage,1,0)*(C9*(1-unempprob)+unempprob*300*52)</f>
        <v>2012.0352737191415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153.92069843951433</v>
      </c>
      <c r="G9" s="5">
        <f t="shared" ref="G9:G56" si="3">D9-F9</f>
        <v>1858.1145752796272</v>
      </c>
      <c r="H9" s="22">
        <f>0.1*Grade12!H9</f>
        <v>1003.7994624566638</v>
      </c>
      <c r="I9" s="5">
        <f t="shared" ref="I9:I36" si="4">G9+IF(A9&lt;startage,1,0)*(H9*(1-initialunempprob))+IF(A9&gt;=startage,1,0)*(H9*(1-unempprob))</f>
        <v>2783.6176796646714</v>
      </c>
      <c r="J9" s="25">
        <f t="shared" ref="J9:J56" si="5">(F9-(IF(A9&gt;startage,1,0)*(unempprob*300*52)))/(IF(A9&lt;startage,1,0)*((C9+H9)*(1-initialunempprob))+IF(A9&gt;=startage,1,0)*((C9+H9)*(1-unempprob)))</f>
        <v>5.2397851067004918E-2</v>
      </c>
      <c r="L9" s="22">
        <f>0.1*Grade12!L9</f>
        <v>2577.3938746223994</v>
      </c>
      <c r="M9" s="5">
        <f>scrimecost*Meta!O6</f>
        <v>75819.043000000005</v>
      </c>
      <c r="N9" s="5">
        <f>L9-Grade12!L9</f>
        <v>-23196.544871601589</v>
      </c>
      <c r="O9" s="5"/>
      <c r="P9" s="22"/>
      <c r="Q9" s="22">
        <f>0.05*feel*Grade12!G9</f>
        <v>228.91480595897789</v>
      </c>
      <c r="R9" s="22">
        <f>coltuition</f>
        <v>8279</v>
      </c>
      <c r="S9" s="22">
        <f t="shared" ref="S9:S40" si="6">IF(A9&lt;startage,1,0)*(N9-Q9-R9)+IF(A9&gt;=startage,1,0)*completionprob*(N9*spart+O9+P9)</f>
        <v>-31704.459677560568</v>
      </c>
      <c r="T9" s="22">
        <f t="shared" ref="T9:T40" si="7">S9/sreturn^(A9-startage+1)</f>
        <v>-31704.459677560568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23003.588979086264</v>
      </c>
      <c r="D10" s="5">
        <f t="shared" si="0"/>
        <v>21278.319805654795</v>
      </c>
      <c r="E10" s="5">
        <f t="shared" si="1"/>
        <v>11778.319805654795</v>
      </c>
      <c r="F10" s="5">
        <f t="shared" si="2"/>
        <v>4147.3714165462907</v>
      </c>
      <c r="G10" s="5">
        <f t="shared" si="3"/>
        <v>17130.948389108504</v>
      </c>
      <c r="H10" s="22">
        <f t="shared" ref="H10:H36" si="10">benefits*B10/expnorm</f>
        <v>10526.066607984052</v>
      </c>
      <c r="I10" s="5">
        <f t="shared" si="4"/>
        <v>26867.560001493752</v>
      </c>
      <c r="J10" s="25">
        <f t="shared" si="5"/>
        <v>0.13372176648225456</v>
      </c>
      <c r="L10" s="22">
        <f t="shared" ref="L10:L36" si="11">(sincome+sbenefits)*(1-sunemp)*B10/expnorm</f>
        <v>26683.202499056686</v>
      </c>
      <c r="M10" s="5">
        <f>scrimecost*Meta!O7</f>
        <v>80449.934999999998</v>
      </c>
      <c r="N10" s="5">
        <f>L10-Grade12!L10</f>
        <v>264.9152841770956</v>
      </c>
      <c r="O10" s="5">
        <f>Grade12!M10-M10</f>
        <v>629.92500000000291</v>
      </c>
      <c r="P10" s="22">
        <f t="shared" ref="P10:P56" si="12">(spart-initialspart)*(L10*J10+nptrans)</f>
        <v>30.366374920732735</v>
      </c>
      <c r="Q10" s="22"/>
      <c r="R10" s="22"/>
      <c r="S10" s="22">
        <f t="shared" si="6"/>
        <v>385.97445577022734</v>
      </c>
      <c r="T10" s="22">
        <f t="shared" si="7"/>
        <v>398.71770356522347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23578.678703563419</v>
      </c>
      <c r="D11" s="5">
        <f t="shared" si="0"/>
        <v>22980.277800796164</v>
      </c>
      <c r="E11" s="5">
        <f t="shared" si="1"/>
        <v>13480.277800796164</v>
      </c>
      <c r="F11" s="5">
        <f t="shared" si="2"/>
        <v>4703.0607019599474</v>
      </c>
      <c r="G11" s="5">
        <f t="shared" si="3"/>
        <v>18277.217098836216</v>
      </c>
      <c r="H11" s="22">
        <f t="shared" si="10"/>
        <v>10789.218273183653</v>
      </c>
      <c r="I11" s="5">
        <f t="shared" si="4"/>
        <v>28257.244001531093</v>
      </c>
      <c r="J11" s="25">
        <f t="shared" si="5"/>
        <v>0.11113642146286083</v>
      </c>
      <c r="L11" s="22">
        <f t="shared" si="11"/>
        <v>27350.282561533102</v>
      </c>
      <c r="M11" s="5">
        <f>scrimecost*Meta!O8</f>
        <v>77213.035999999993</v>
      </c>
      <c r="N11" s="5">
        <f>L11-Grade12!L11</f>
        <v>271.53816628152344</v>
      </c>
      <c r="O11" s="5">
        <f>Grade12!M11-M11</f>
        <v>604.58000000000175</v>
      </c>
      <c r="P11" s="22">
        <f t="shared" si="12"/>
        <v>28.780837589660653</v>
      </c>
      <c r="Q11" s="22"/>
      <c r="R11" s="22"/>
      <c r="S11" s="22">
        <f t="shared" si="6"/>
        <v>375.59898135889699</v>
      </c>
      <c r="T11" s="22">
        <f t="shared" si="7"/>
        <v>400.80978675163834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24168.145671152502</v>
      </c>
      <c r="D12" s="5">
        <f t="shared" si="0"/>
        <v>23525.534745816065</v>
      </c>
      <c r="E12" s="5">
        <f t="shared" si="1"/>
        <v>14025.534745816065</v>
      </c>
      <c r="F12" s="5">
        <f t="shared" si="2"/>
        <v>4881.0870945089455</v>
      </c>
      <c r="G12" s="5">
        <f t="shared" si="3"/>
        <v>18644.44765130712</v>
      </c>
      <c r="H12" s="22">
        <f t="shared" si="10"/>
        <v>11058.948730013244</v>
      </c>
      <c r="I12" s="5">
        <f t="shared" si="4"/>
        <v>28873.975226569371</v>
      </c>
      <c r="J12" s="25">
        <f t="shared" si="5"/>
        <v>0.11388921273010279</v>
      </c>
      <c r="L12" s="22">
        <f t="shared" si="11"/>
        <v>28034.039625571429</v>
      </c>
      <c r="M12" s="5">
        <f>scrimecost*Meta!O9</f>
        <v>71140.896999999997</v>
      </c>
      <c r="N12" s="5">
        <f>L12-Grade12!L12</f>
        <v>278.3266204385618</v>
      </c>
      <c r="O12" s="5">
        <f>Grade12!M12-M12</f>
        <v>557.03500000000349</v>
      </c>
      <c r="P12" s="22">
        <f t="shared" si="12"/>
        <v>29.240324107802536</v>
      </c>
      <c r="Q12" s="22"/>
      <c r="R12" s="22"/>
      <c r="S12" s="22">
        <f t="shared" si="6"/>
        <v>355.98305052451281</v>
      </c>
      <c r="T12" s="22">
        <f t="shared" si="7"/>
        <v>392.41914545679521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24772.349312931314</v>
      </c>
      <c r="D13" s="5">
        <f t="shared" si="0"/>
        <v>24084.423114461468</v>
      </c>
      <c r="E13" s="5">
        <f t="shared" si="1"/>
        <v>14584.423114461468</v>
      </c>
      <c r="F13" s="5">
        <f t="shared" si="2"/>
        <v>5063.5641468716694</v>
      </c>
      <c r="G13" s="5">
        <f t="shared" si="3"/>
        <v>19020.858967589797</v>
      </c>
      <c r="H13" s="22">
        <f t="shared" si="10"/>
        <v>11335.422448263575</v>
      </c>
      <c r="I13" s="5">
        <f t="shared" si="4"/>
        <v>29506.124732233606</v>
      </c>
      <c r="J13" s="25">
        <f t="shared" si="5"/>
        <v>0.11657486274692423</v>
      </c>
      <c r="L13" s="22">
        <f t="shared" si="11"/>
        <v>28734.890616210716</v>
      </c>
      <c r="M13" s="5">
        <f>scrimecost*Meta!O10</f>
        <v>64879.741999999998</v>
      </c>
      <c r="N13" s="5">
        <f>L13-Grade12!L13</f>
        <v>285.28478594953049</v>
      </c>
      <c r="O13" s="5">
        <f>Grade12!M13-M13</f>
        <v>508.01000000000204</v>
      </c>
      <c r="P13" s="22">
        <f t="shared" si="12"/>
        <v>29.711297788897962</v>
      </c>
      <c r="Q13" s="22"/>
      <c r="R13" s="22"/>
      <c r="S13" s="22">
        <f t="shared" si="6"/>
        <v>335.7423975442689</v>
      </c>
      <c r="T13" s="22">
        <f t="shared" si="7"/>
        <v>382.3261562110834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25391.658045754593</v>
      </c>
      <c r="D14" s="5">
        <f t="shared" si="0"/>
        <v>24657.283692322999</v>
      </c>
      <c r="E14" s="5">
        <f t="shared" si="1"/>
        <v>15157.283692322999</v>
      </c>
      <c r="F14" s="5">
        <f t="shared" si="2"/>
        <v>5250.6031255434591</v>
      </c>
      <c r="G14" s="5">
        <f t="shared" si="3"/>
        <v>19406.680566779542</v>
      </c>
      <c r="H14" s="22">
        <f t="shared" si="10"/>
        <v>11618.808009470164</v>
      </c>
      <c r="I14" s="5">
        <f t="shared" si="4"/>
        <v>30154.077975539443</v>
      </c>
      <c r="J14" s="25">
        <f t="shared" si="5"/>
        <v>0.11919500910479877</v>
      </c>
      <c r="L14" s="22">
        <f t="shared" si="11"/>
        <v>29453.262881615978</v>
      </c>
      <c r="M14" s="5">
        <f>scrimecost*Meta!O11</f>
        <v>60485.120000000003</v>
      </c>
      <c r="N14" s="5">
        <f>L14-Grade12!L14</f>
        <v>292.41690559826748</v>
      </c>
      <c r="O14" s="5">
        <f>Grade12!M14-M14</f>
        <v>473.59999999999854</v>
      </c>
      <c r="P14" s="22">
        <f t="shared" si="12"/>
        <v>30.194045812020772</v>
      </c>
      <c r="Q14" s="22"/>
      <c r="R14" s="22"/>
      <c r="S14" s="22">
        <f t="shared" si="6"/>
        <v>322.29825636451625</v>
      </c>
      <c r="T14" s="22">
        <f t="shared" si="7"/>
        <v>379.13400181454631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26026.449496898458</v>
      </c>
      <c r="D15" s="5">
        <f t="shared" si="0"/>
        <v>25244.465784631077</v>
      </c>
      <c r="E15" s="5">
        <f t="shared" si="1"/>
        <v>15744.465784631077</v>
      </c>
      <c r="F15" s="5">
        <f t="shared" si="2"/>
        <v>5442.3180786820467</v>
      </c>
      <c r="G15" s="5">
        <f t="shared" si="3"/>
        <v>19802.147705949028</v>
      </c>
      <c r="H15" s="22">
        <f t="shared" si="10"/>
        <v>11909.278209706916</v>
      </c>
      <c r="I15" s="5">
        <f t="shared" si="4"/>
        <v>30818.230049927926</v>
      </c>
      <c r="J15" s="25">
        <f t="shared" si="5"/>
        <v>0.12175124945394476</v>
      </c>
      <c r="L15" s="22">
        <f t="shared" si="11"/>
        <v>30189.594453656377</v>
      </c>
      <c r="M15" s="5">
        <f>scrimecost*Meta!O12</f>
        <v>57697.134000000005</v>
      </c>
      <c r="N15" s="5">
        <f>L15-Grade12!L15</f>
        <v>299.72732823822662</v>
      </c>
      <c r="O15" s="5">
        <f>Grade12!M15-M15</f>
        <v>451.7699999999968</v>
      </c>
      <c r="P15" s="22">
        <f t="shared" si="12"/>
        <v>30.688862535721661</v>
      </c>
      <c r="Q15" s="22"/>
      <c r="R15" s="22"/>
      <c r="S15" s="22">
        <f t="shared" si="6"/>
        <v>314.7139669052716</v>
      </c>
      <c r="T15" s="22">
        <f t="shared" si="7"/>
        <v>382.43510601728411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26677.110734320915</v>
      </c>
      <c r="D16" s="5">
        <f t="shared" si="0"/>
        <v>25846.327429246849</v>
      </c>
      <c r="E16" s="5">
        <f t="shared" si="1"/>
        <v>16346.327429246849</v>
      </c>
      <c r="F16" s="5">
        <f t="shared" si="2"/>
        <v>5638.8259056490961</v>
      </c>
      <c r="G16" s="5">
        <f t="shared" si="3"/>
        <v>20207.501523597752</v>
      </c>
      <c r="H16" s="22">
        <f t="shared" si="10"/>
        <v>12207.010164949586</v>
      </c>
      <c r="I16" s="5">
        <f t="shared" si="4"/>
        <v>31498.985926176119</v>
      </c>
      <c r="J16" s="25">
        <f t="shared" si="5"/>
        <v>0.12424514247750172</v>
      </c>
      <c r="L16" s="22">
        <f t="shared" si="11"/>
        <v>30944.334314997781</v>
      </c>
      <c r="M16" s="5">
        <f>scrimecost*Meta!O13</f>
        <v>48033.690999999999</v>
      </c>
      <c r="N16" s="5">
        <f>L16-Grade12!L16</f>
        <v>307.22051144417492</v>
      </c>
      <c r="O16" s="5">
        <f>Grade12!M16-M16</f>
        <v>376.10499999999593</v>
      </c>
      <c r="P16" s="22">
        <f t="shared" si="12"/>
        <v>31.196049677515063</v>
      </c>
      <c r="Q16" s="22"/>
      <c r="R16" s="22"/>
      <c r="S16" s="22">
        <f t="shared" si="6"/>
        <v>282.37372595954332</v>
      </c>
      <c r="T16" s="22">
        <f t="shared" si="7"/>
        <v>354.46468636590015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27344.038502678941</v>
      </c>
      <c r="D17" s="5">
        <f t="shared" si="0"/>
        <v>26463.235614978021</v>
      </c>
      <c r="E17" s="5">
        <f t="shared" si="1"/>
        <v>16963.235614978021</v>
      </c>
      <c r="F17" s="5">
        <f t="shared" si="2"/>
        <v>5840.2464282903238</v>
      </c>
      <c r="G17" s="5">
        <f t="shared" si="3"/>
        <v>20622.989186687697</v>
      </c>
      <c r="H17" s="22">
        <f t="shared" si="10"/>
        <v>12512.185419073328</v>
      </c>
      <c r="I17" s="5">
        <f t="shared" si="4"/>
        <v>32196.760699330527</v>
      </c>
      <c r="J17" s="25">
        <f t="shared" si="5"/>
        <v>0.12667820884194755</v>
      </c>
      <c r="L17" s="22">
        <f t="shared" si="11"/>
        <v>31717.942672872727</v>
      </c>
      <c r="M17" s="5">
        <f>scrimecost*Meta!O14</f>
        <v>48033.690999999999</v>
      </c>
      <c r="N17" s="5">
        <f>L17-Grade12!L17</f>
        <v>314.90102423027929</v>
      </c>
      <c r="O17" s="5">
        <f>Grade12!M17-M17</f>
        <v>376.10499999999593</v>
      </c>
      <c r="P17" s="22">
        <f t="shared" si="12"/>
        <v>31.7159164978533</v>
      </c>
      <c r="Q17" s="22"/>
      <c r="R17" s="22"/>
      <c r="S17" s="22">
        <f t="shared" si="6"/>
        <v>284.97858311517456</v>
      </c>
      <c r="T17" s="22">
        <f t="shared" si="7"/>
        <v>369.54545830952395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28027.639465245913</v>
      </c>
      <c r="D18" s="5">
        <f t="shared" si="0"/>
        <v>27095.566505352472</v>
      </c>
      <c r="E18" s="5">
        <f t="shared" si="1"/>
        <v>17595.566505352472</v>
      </c>
      <c r="F18" s="5">
        <f t="shared" si="2"/>
        <v>6046.7024639975825</v>
      </c>
      <c r="G18" s="5">
        <f t="shared" si="3"/>
        <v>21048.864041354889</v>
      </c>
      <c r="H18" s="22">
        <f t="shared" si="10"/>
        <v>12824.990054550159</v>
      </c>
      <c r="I18" s="5">
        <f t="shared" si="4"/>
        <v>32911.979841813787</v>
      </c>
      <c r="J18" s="25">
        <f t="shared" si="5"/>
        <v>0.1290519321243338</v>
      </c>
      <c r="L18" s="22">
        <f t="shared" si="11"/>
        <v>32510.891239694542</v>
      </c>
      <c r="M18" s="5">
        <f>scrimecost*Meta!O15</f>
        <v>48033.690999999999</v>
      </c>
      <c r="N18" s="5">
        <f>L18-Grade12!L18</f>
        <v>322.773549836038</v>
      </c>
      <c r="O18" s="5">
        <f>Grade12!M18-M18</f>
        <v>376.10499999999593</v>
      </c>
      <c r="P18" s="22">
        <f t="shared" si="12"/>
        <v>32.248779988700001</v>
      </c>
      <c r="Q18" s="22"/>
      <c r="R18" s="22"/>
      <c r="S18" s="22">
        <f t="shared" si="6"/>
        <v>287.6485616996971</v>
      </c>
      <c r="T18" s="22">
        <f t="shared" si="7"/>
        <v>385.32289000027384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28728.330451877056</v>
      </c>
      <c r="D19" s="5">
        <f t="shared" si="0"/>
        <v>27743.70566798628</v>
      </c>
      <c r="E19" s="5">
        <f t="shared" si="1"/>
        <v>18243.70566798628</v>
      </c>
      <c r="F19" s="5">
        <f t="shared" si="2"/>
        <v>6258.3199005975202</v>
      </c>
      <c r="G19" s="5">
        <f t="shared" si="3"/>
        <v>21485.385767388761</v>
      </c>
      <c r="H19" s="22">
        <f t="shared" si="10"/>
        <v>13145.61480591391</v>
      </c>
      <c r="I19" s="5">
        <f t="shared" si="4"/>
        <v>33645.079462859125</v>
      </c>
      <c r="J19" s="25">
        <f t="shared" si="5"/>
        <v>0.13136775971690567</v>
      </c>
      <c r="L19" s="22">
        <f t="shared" si="11"/>
        <v>33323.663520686896</v>
      </c>
      <c r="M19" s="5">
        <f>scrimecost*Meta!O16</f>
        <v>48033.690999999999</v>
      </c>
      <c r="N19" s="5">
        <f>L19-Grade12!L19</f>
        <v>330.84288858193031</v>
      </c>
      <c r="O19" s="5">
        <f>Grade12!M19-M19</f>
        <v>376.10499999999593</v>
      </c>
      <c r="P19" s="22">
        <f t="shared" si="12"/>
        <v>32.794965066817859</v>
      </c>
      <c r="Q19" s="22"/>
      <c r="R19" s="22"/>
      <c r="S19" s="22">
        <f t="shared" si="6"/>
        <v>290.38528974882945</v>
      </c>
      <c r="T19" s="22">
        <f t="shared" si="7"/>
        <v>401.83167725713065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29446.538713173984</v>
      </c>
      <c r="D20" s="5">
        <f t="shared" si="0"/>
        <v>28408.048309685935</v>
      </c>
      <c r="E20" s="5">
        <f t="shared" si="1"/>
        <v>18908.048309685935</v>
      </c>
      <c r="F20" s="5">
        <f t="shared" si="2"/>
        <v>6475.2277731124577</v>
      </c>
      <c r="G20" s="5">
        <f t="shared" si="3"/>
        <v>21932.820536573476</v>
      </c>
      <c r="H20" s="22">
        <f t="shared" si="10"/>
        <v>13474.255176061759</v>
      </c>
      <c r="I20" s="5">
        <f t="shared" si="4"/>
        <v>34396.506574430605</v>
      </c>
      <c r="J20" s="25">
        <f t="shared" si="5"/>
        <v>0.13362710370965875</v>
      </c>
      <c r="L20" s="22">
        <f t="shared" si="11"/>
        <v>34156.75510870407</v>
      </c>
      <c r="M20" s="5">
        <f>scrimecost*Meta!O17</f>
        <v>48033.690999999999</v>
      </c>
      <c r="N20" s="5">
        <f>L20-Grade12!L20</f>
        <v>339.11396079647966</v>
      </c>
      <c r="O20" s="5">
        <f>Grade12!M20-M20</f>
        <v>376.10499999999593</v>
      </c>
      <c r="P20" s="22">
        <f t="shared" si="12"/>
        <v>33.354804771888674</v>
      </c>
      <c r="Q20" s="22"/>
      <c r="R20" s="22"/>
      <c r="S20" s="22">
        <f t="shared" si="6"/>
        <v>293.19043599919314</v>
      </c>
      <c r="T20" s="22">
        <f t="shared" si="7"/>
        <v>419.108349559332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30182.702181003329</v>
      </c>
      <c r="D21" s="5">
        <f t="shared" si="0"/>
        <v>29088.999517428081</v>
      </c>
      <c r="E21" s="5">
        <f t="shared" si="1"/>
        <v>19588.999517428081</v>
      </c>
      <c r="F21" s="5">
        <f t="shared" si="2"/>
        <v>6697.5583424402685</v>
      </c>
      <c r="G21" s="5">
        <f t="shared" si="3"/>
        <v>22391.441174987813</v>
      </c>
      <c r="H21" s="22">
        <f t="shared" si="10"/>
        <v>13811.111555463302</v>
      </c>
      <c r="I21" s="5">
        <f t="shared" si="4"/>
        <v>35166.719363791366</v>
      </c>
      <c r="J21" s="25">
        <f t="shared" si="5"/>
        <v>0.13583134175136904</v>
      </c>
      <c r="L21" s="22">
        <f t="shared" si="11"/>
        <v>35010.673986421672</v>
      </c>
      <c r="M21" s="5">
        <f>scrimecost*Meta!O18</f>
        <v>39575.224999999999</v>
      </c>
      <c r="N21" s="5">
        <f>L21-Grade12!L21</f>
        <v>347.59180981639656</v>
      </c>
      <c r="O21" s="5">
        <f>Grade12!M21-M21</f>
        <v>309.875</v>
      </c>
      <c r="P21" s="22">
        <f t="shared" si="12"/>
        <v>33.928640469586249</v>
      </c>
      <c r="Q21" s="22"/>
      <c r="R21" s="22"/>
      <c r="S21" s="22">
        <f t="shared" si="6"/>
        <v>265.53368090581898</v>
      </c>
      <c r="T21" s="22">
        <f t="shared" si="7"/>
        <v>392.10563650663545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30937.269735528411</v>
      </c>
      <c r="D22" s="5">
        <f t="shared" si="0"/>
        <v>29786.974505363782</v>
      </c>
      <c r="E22" s="5">
        <f t="shared" si="1"/>
        <v>20286.974505363782</v>
      </c>
      <c r="F22" s="5">
        <f t="shared" si="2"/>
        <v>6925.4471760012748</v>
      </c>
      <c r="G22" s="5">
        <f t="shared" si="3"/>
        <v>22861.527329362507</v>
      </c>
      <c r="H22" s="22">
        <f t="shared" si="10"/>
        <v>14156.389344349884</v>
      </c>
      <c r="I22" s="5">
        <f t="shared" si="4"/>
        <v>35956.187472886151</v>
      </c>
      <c r="J22" s="25">
        <f t="shared" si="5"/>
        <v>0.13798181788962302</v>
      </c>
      <c r="L22" s="22">
        <f t="shared" si="11"/>
        <v>35885.940836082213</v>
      </c>
      <c r="M22" s="5">
        <f>scrimecost*Meta!O19</f>
        <v>39575.224999999999</v>
      </c>
      <c r="N22" s="5">
        <f>L22-Grade12!L22</f>
        <v>356.28160506180575</v>
      </c>
      <c r="O22" s="5">
        <f>Grade12!M22-M22</f>
        <v>309.875</v>
      </c>
      <c r="P22" s="22">
        <f t="shared" si="12"/>
        <v>34.516822059726273</v>
      </c>
      <c r="Q22" s="22"/>
      <c r="R22" s="22"/>
      <c r="S22" s="22">
        <f t="shared" si="6"/>
        <v>268.48083768510674</v>
      </c>
      <c r="T22" s="22">
        <f t="shared" si="7"/>
        <v>409.54697215016938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31710.701478916621</v>
      </c>
      <c r="D23" s="5">
        <f t="shared" si="0"/>
        <v>30502.398867997876</v>
      </c>
      <c r="E23" s="5">
        <f t="shared" si="1"/>
        <v>21002.398867997876</v>
      </c>
      <c r="F23" s="5">
        <f t="shared" si="2"/>
        <v>7159.0332304013064</v>
      </c>
      <c r="G23" s="5">
        <f t="shared" si="3"/>
        <v>23343.365637596569</v>
      </c>
      <c r="H23" s="22">
        <f t="shared" si="10"/>
        <v>14510.299077958631</v>
      </c>
      <c r="I23" s="5">
        <f t="shared" si="4"/>
        <v>36765.392284708301</v>
      </c>
      <c r="J23" s="25">
        <f t="shared" si="5"/>
        <v>0.14007984339035862</v>
      </c>
      <c r="L23" s="22">
        <f t="shared" si="11"/>
        <v>36783.089356984266</v>
      </c>
      <c r="M23" s="5">
        <f>scrimecost*Meta!O20</f>
        <v>39575.224999999999</v>
      </c>
      <c r="N23" s="5">
        <f>L23-Grade12!L23</f>
        <v>365.18864518835471</v>
      </c>
      <c r="O23" s="5">
        <f>Grade12!M23-M23</f>
        <v>309.875</v>
      </c>
      <c r="P23" s="22">
        <f t="shared" si="12"/>
        <v>35.1197081896198</v>
      </c>
      <c r="Q23" s="22"/>
      <c r="R23" s="22"/>
      <c r="S23" s="22">
        <f t="shared" si="6"/>
        <v>271.5016733838782</v>
      </c>
      <c r="T23" s="22">
        <f t="shared" si="7"/>
        <v>427.82867713871474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32503.469015889532</v>
      </c>
      <c r="D24" s="5">
        <f t="shared" si="0"/>
        <v>31235.708839697818</v>
      </c>
      <c r="E24" s="5">
        <f t="shared" si="1"/>
        <v>21735.708839697818</v>
      </c>
      <c r="F24" s="5">
        <f t="shared" si="2"/>
        <v>7398.458936161338</v>
      </c>
      <c r="G24" s="5">
        <f t="shared" si="3"/>
        <v>23837.249903536482</v>
      </c>
      <c r="H24" s="22">
        <f t="shared" si="10"/>
        <v>14873.056554907595</v>
      </c>
      <c r="I24" s="5">
        <f t="shared" si="4"/>
        <v>37594.827216826008</v>
      </c>
      <c r="J24" s="25">
        <f t="shared" si="5"/>
        <v>0.14212669753741772</v>
      </c>
      <c r="L24" s="22">
        <f t="shared" si="11"/>
        <v>37702.66659090887</v>
      </c>
      <c r="M24" s="5">
        <f>scrimecost*Meta!O21</f>
        <v>39575.224999999999</v>
      </c>
      <c r="N24" s="5">
        <f>L24-Grade12!L24</f>
        <v>374.31836131805176</v>
      </c>
      <c r="O24" s="5">
        <f>Grade12!M24-M24</f>
        <v>309.875</v>
      </c>
      <c r="P24" s="22">
        <f t="shared" si="12"/>
        <v>35.737666472760658</v>
      </c>
      <c r="Q24" s="22"/>
      <c r="R24" s="22"/>
      <c r="S24" s="22">
        <f t="shared" si="6"/>
        <v>274.59802997511406</v>
      </c>
      <c r="T24" s="22">
        <f t="shared" si="7"/>
        <v>446.99406218020079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33316.055741286778</v>
      </c>
      <c r="D25" s="5">
        <f t="shared" si="0"/>
        <v>31987.351560690273</v>
      </c>
      <c r="E25" s="5">
        <f t="shared" si="1"/>
        <v>22487.351560690273</v>
      </c>
      <c r="F25" s="5">
        <f t="shared" si="2"/>
        <v>7643.8702845653743</v>
      </c>
      <c r="G25" s="5">
        <f t="shared" si="3"/>
        <v>24343.481276124898</v>
      </c>
      <c r="H25" s="22">
        <f t="shared" si="10"/>
        <v>15244.882968780288</v>
      </c>
      <c r="I25" s="5">
        <f t="shared" si="4"/>
        <v>38444.998022246669</v>
      </c>
      <c r="J25" s="25">
        <f t="shared" si="5"/>
        <v>0.14412362841259735</v>
      </c>
      <c r="L25" s="22">
        <f t="shared" si="11"/>
        <v>38645.233255681596</v>
      </c>
      <c r="M25" s="5">
        <f>scrimecost*Meta!O22</f>
        <v>39575.224999999999</v>
      </c>
      <c r="N25" s="5">
        <f>L25-Grade12!L25</f>
        <v>383.67632035101269</v>
      </c>
      <c r="O25" s="5">
        <f>Grade12!M25-M25</f>
        <v>309.875</v>
      </c>
      <c r="P25" s="22">
        <f t="shared" si="12"/>
        <v>36.371073712980049</v>
      </c>
      <c r="Q25" s="22"/>
      <c r="R25" s="22"/>
      <c r="S25" s="22">
        <f t="shared" si="6"/>
        <v>277.77179548113753</v>
      </c>
      <c r="T25" s="22">
        <f t="shared" si="7"/>
        <v>467.08878379748558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34148.957134818942</v>
      </c>
      <c r="D26" s="5">
        <f t="shared" si="0"/>
        <v>32757.785349707523</v>
      </c>
      <c r="E26" s="5">
        <f t="shared" si="1"/>
        <v>23257.785349707523</v>
      </c>
      <c r="F26" s="5">
        <f t="shared" si="2"/>
        <v>7895.4169166795064</v>
      </c>
      <c r="G26" s="5">
        <f t="shared" si="3"/>
        <v>24862.368433028016</v>
      </c>
      <c r="H26" s="22">
        <f t="shared" si="10"/>
        <v>15626.005042999794</v>
      </c>
      <c r="I26" s="5">
        <f t="shared" si="4"/>
        <v>39316.423097802828</v>
      </c>
      <c r="J26" s="25">
        <f t="shared" si="5"/>
        <v>0.14607185365667499</v>
      </c>
      <c r="L26" s="22">
        <f t="shared" si="11"/>
        <v>39611.364087073634</v>
      </c>
      <c r="M26" s="5">
        <f>scrimecost*Meta!O23</f>
        <v>29911.781999999999</v>
      </c>
      <c r="N26" s="5">
        <f>L26-Grade12!L26</f>
        <v>393.26822835979692</v>
      </c>
      <c r="O26" s="5">
        <f>Grade12!M26-M26</f>
        <v>234.21000000000276</v>
      </c>
      <c r="P26" s="22">
        <f t="shared" si="12"/>
        <v>37.020316134204911</v>
      </c>
      <c r="Q26" s="22"/>
      <c r="R26" s="22"/>
      <c r="S26" s="22">
        <f t="shared" si="6"/>
        <v>246.14334012481251</v>
      </c>
      <c r="T26" s="22">
        <f t="shared" si="7"/>
        <v>427.5691260042542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35002.681063189411</v>
      </c>
      <c r="D27" s="5">
        <f t="shared" si="0"/>
        <v>33547.479983450205</v>
      </c>
      <c r="E27" s="5">
        <f t="shared" si="1"/>
        <v>24047.479983450205</v>
      </c>
      <c r="F27" s="5">
        <f t="shared" si="2"/>
        <v>8153.2522145964922</v>
      </c>
      <c r="G27" s="5">
        <f t="shared" si="3"/>
        <v>25394.227768853714</v>
      </c>
      <c r="H27" s="22">
        <f t="shared" si="10"/>
        <v>16016.655169074786</v>
      </c>
      <c r="I27" s="5">
        <f t="shared" si="4"/>
        <v>40209.633800247888</v>
      </c>
      <c r="J27" s="25">
        <f t="shared" si="5"/>
        <v>0.14797256121187272</v>
      </c>
      <c r="L27" s="22">
        <f t="shared" si="11"/>
        <v>40601.648189250474</v>
      </c>
      <c r="M27" s="5">
        <f>scrimecost*Meta!O24</f>
        <v>29911.781999999999</v>
      </c>
      <c r="N27" s="5">
        <f>L27-Grade12!L27</f>
        <v>403.09993406879221</v>
      </c>
      <c r="O27" s="5">
        <f>Grade12!M27-M27</f>
        <v>234.21000000000276</v>
      </c>
      <c r="P27" s="22">
        <f t="shared" si="12"/>
        <v>37.685789615960395</v>
      </c>
      <c r="Q27" s="22"/>
      <c r="R27" s="22"/>
      <c r="S27" s="22">
        <f t="shared" si="6"/>
        <v>249.47777750957545</v>
      </c>
      <c r="T27" s="22">
        <f t="shared" si="7"/>
        <v>447.6690506193155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35877.748089769149</v>
      </c>
      <c r="D28" s="5">
        <f t="shared" si="0"/>
        <v>34356.916983036463</v>
      </c>
      <c r="E28" s="5">
        <f t="shared" si="1"/>
        <v>24856.916983036463</v>
      </c>
      <c r="F28" s="5">
        <f t="shared" si="2"/>
        <v>8417.5333949614051</v>
      </c>
      <c r="G28" s="5">
        <f t="shared" si="3"/>
        <v>25939.383588075056</v>
      </c>
      <c r="H28" s="22">
        <f t="shared" si="10"/>
        <v>16417.071548301657</v>
      </c>
      <c r="I28" s="5">
        <f t="shared" si="4"/>
        <v>41125.174770254089</v>
      </c>
      <c r="J28" s="25">
        <f t="shared" si="5"/>
        <v>0.14982691004621193</v>
      </c>
      <c r="L28" s="22">
        <f t="shared" si="11"/>
        <v>41616.689393981738</v>
      </c>
      <c r="M28" s="5">
        <f>scrimecost*Meta!O25</f>
        <v>29911.781999999999</v>
      </c>
      <c r="N28" s="5">
        <f>L28-Grade12!L28</f>
        <v>413.17743242050346</v>
      </c>
      <c r="O28" s="5">
        <f>Grade12!M28-M28</f>
        <v>234.21000000000276</v>
      </c>
      <c r="P28" s="22">
        <f t="shared" si="12"/>
        <v>38.36789993475977</v>
      </c>
      <c r="Q28" s="22"/>
      <c r="R28" s="22"/>
      <c r="S28" s="22">
        <f t="shared" si="6"/>
        <v>252.89557582895475</v>
      </c>
      <c r="T28" s="22">
        <f t="shared" si="7"/>
        <v>468.78465999631862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36774.691792013378</v>
      </c>
      <c r="D29" s="5">
        <f t="shared" si="0"/>
        <v>35186.589907612375</v>
      </c>
      <c r="E29" s="5">
        <f t="shared" si="1"/>
        <v>25686.589907612375</v>
      </c>
      <c r="F29" s="5">
        <f t="shared" si="2"/>
        <v>8688.421604835441</v>
      </c>
      <c r="G29" s="5">
        <f t="shared" si="3"/>
        <v>26498.168302776932</v>
      </c>
      <c r="H29" s="22">
        <f t="shared" si="10"/>
        <v>16827.498337009198</v>
      </c>
      <c r="I29" s="5">
        <f t="shared" si="4"/>
        <v>42063.604264510439</v>
      </c>
      <c r="J29" s="25">
        <f t="shared" si="5"/>
        <v>0.15163603086020147</v>
      </c>
      <c r="L29" s="22">
        <f t="shared" si="11"/>
        <v>42657.10662883128</v>
      </c>
      <c r="M29" s="5">
        <f>scrimecost*Meta!O26</f>
        <v>29911.781999999999</v>
      </c>
      <c r="N29" s="5">
        <f>L29-Grade12!L29</f>
        <v>423.50686823102296</v>
      </c>
      <c r="O29" s="5">
        <f>Grade12!M29-M29</f>
        <v>234.21000000000276</v>
      </c>
      <c r="P29" s="22">
        <f t="shared" si="12"/>
        <v>39.067063011529129</v>
      </c>
      <c r="Q29" s="22"/>
      <c r="R29" s="22"/>
      <c r="S29" s="22">
        <f t="shared" si="6"/>
        <v>256.39881910632329</v>
      </c>
      <c r="T29" s="22">
        <f t="shared" si="7"/>
        <v>490.97020397655808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37694.059086813708</v>
      </c>
      <c r="D30" s="5">
        <f t="shared" si="0"/>
        <v>36037.004655302684</v>
      </c>
      <c r="E30" s="5">
        <f t="shared" si="1"/>
        <v>26537.004655302684</v>
      </c>
      <c r="F30" s="5">
        <f t="shared" si="2"/>
        <v>8966.0820199563259</v>
      </c>
      <c r="G30" s="5">
        <f t="shared" si="3"/>
        <v>27070.92263534636</v>
      </c>
      <c r="H30" s="22">
        <f t="shared" si="10"/>
        <v>17248.185795434427</v>
      </c>
      <c r="I30" s="5">
        <f t="shared" si="4"/>
        <v>43025.494496123203</v>
      </c>
      <c r="J30" s="25">
        <f t="shared" si="5"/>
        <v>0.15340102677628881</v>
      </c>
      <c r="L30" s="22">
        <f t="shared" si="11"/>
        <v>43723.534294552053</v>
      </c>
      <c r="M30" s="5">
        <f>scrimecost*Meta!O27</f>
        <v>29911.781999999999</v>
      </c>
      <c r="N30" s="5">
        <f>L30-Grade12!L30</f>
        <v>434.09453993679926</v>
      </c>
      <c r="O30" s="5">
        <f>Grade12!M30-M30</f>
        <v>234.21000000000276</v>
      </c>
      <c r="P30" s="22">
        <f t="shared" si="12"/>
        <v>39.783705165217718</v>
      </c>
      <c r="Q30" s="22"/>
      <c r="R30" s="22"/>
      <c r="S30" s="22">
        <f t="shared" si="6"/>
        <v>259.98964346562411</v>
      </c>
      <c r="T30" s="22">
        <f t="shared" si="7"/>
        <v>514.28294246864857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38636.410563984042</v>
      </c>
      <c r="D31" s="5">
        <f t="shared" si="0"/>
        <v>36908.679771685238</v>
      </c>
      <c r="E31" s="5">
        <f t="shared" si="1"/>
        <v>27408.679771685238</v>
      </c>
      <c r="F31" s="5">
        <f t="shared" si="2"/>
        <v>9250.6839454552301</v>
      </c>
      <c r="G31" s="5">
        <f t="shared" si="3"/>
        <v>27657.995826230006</v>
      </c>
      <c r="H31" s="22">
        <f t="shared" si="10"/>
        <v>17679.390440320283</v>
      </c>
      <c r="I31" s="5">
        <f t="shared" si="4"/>
        <v>44011.431983526272</v>
      </c>
      <c r="J31" s="25">
        <f t="shared" si="5"/>
        <v>0.15512297401149591</v>
      </c>
      <c r="L31" s="22">
        <f t="shared" si="11"/>
        <v>44816.622651915844</v>
      </c>
      <c r="M31" s="5">
        <f>scrimecost*Meta!O28</f>
        <v>26722.136999999999</v>
      </c>
      <c r="N31" s="5">
        <f>L31-Grade12!L31</f>
        <v>444.94690343520779</v>
      </c>
      <c r="O31" s="5">
        <f>Grade12!M31-M31</f>
        <v>209.23500000000058</v>
      </c>
      <c r="P31" s="22">
        <f t="shared" si="12"/>
        <v>40.518263372748521</v>
      </c>
      <c r="Q31" s="22"/>
      <c r="R31" s="22"/>
      <c r="S31" s="22">
        <f t="shared" si="6"/>
        <v>252.15676343390271</v>
      </c>
      <c r="T31" s="22">
        <f t="shared" si="7"/>
        <v>515.25670133006588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39602.320828083648</v>
      </c>
      <c r="D32" s="5">
        <f t="shared" si="0"/>
        <v>37802.146765977377</v>
      </c>
      <c r="E32" s="5">
        <f t="shared" si="1"/>
        <v>28302.146765977377</v>
      </c>
      <c r="F32" s="5">
        <f t="shared" si="2"/>
        <v>9542.4009190916131</v>
      </c>
      <c r="G32" s="5">
        <f t="shared" si="3"/>
        <v>28259.745846885766</v>
      </c>
      <c r="H32" s="22">
        <f t="shared" si="10"/>
        <v>18121.37520132829</v>
      </c>
      <c r="I32" s="5">
        <f t="shared" si="4"/>
        <v>45022.017908114431</v>
      </c>
      <c r="J32" s="25">
        <f t="shared" si="5"/>
        <v>0.15680292253364927</v>
      </c>
      <c r="L32" s="22">
        <f t="shared" si="11"/>
        <v>45937.03821821374</v>
      </c>
      <c r="M32" s="5">
        <f>scrimecost*Meta!O29</f>
        <v>26722.136999999999</v>
      </c>
      <c r="N32" s="5">
        <f>L32-Grade12!L32</f>
        <v>456.0705760210767</v>
      </c>
      <c r="O32" s="5">
        <f>Grade12!M32-M32</f>
        <v>209.23500000000058</v>
      </c>
      <c r="P32" s="22">
        <f t="shared" si="12"/>
        <v>41.271185535467602</v>
      </c>
      <c r="Q32" s="22"/>
      <c r="R32" s="22"/>
      <c r="S32" s="22">
        <f t="shared" si="6"/>
        <v>255.92937327638941</v>
      </c>
      <c r="T32" s="22">
        <f t="shared" si="7"/>
        <v>540.2317646793116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40592.378848785738</v>
      </c>
      <c r="D33" s="5">
        <f t="shared" si="0"/>
        <v>38717.950435126811</v>
      </c>
      <c r="E33" s="5">
        <f t="shared" si="1"/>
        <v>29217.950435126811</v>
      </c>
      <c r="F33" s="5">
        <f t="shared" si="2"/>
        <v>9841.4108170689033</v>
      </c>
      <c r="G33" s="5">
        <f t="shared" si="3"/>
        <v>28876.539618057908</v>
      </c>
      <c r="H33" s="22">
        <f t="shared" si="10"/>
        <v>18574.409581361499</v>
      </c>
      <c r="I33" s="5">
        <f t="shared" si="4"/>
        <v>46057.868480817298</v>
      </c>
      <c r="J33" s="25">
        <f t="shared" si="5"/>
        <v>0.15844189670160372</v>
      </c>
      <c r="L33" s="22">
        <f t="shared" si="11"/>
        <v>47085.46417366909</v>
      </c>
      <c r="M33" s="5">
        <f>scrimecost*Meta!O30</f>
        <v>26722.136999999999</v>
      </c>
      <c r="N33" s="5">
        <f>L33-Grade12!L33</f>
        <v>467.47234042162017</v>
      </c>
      <c r="O33" s="5">
        <f>Grade12!M33-M33</f>
        <v>209.23500000000058</v>
      </c>
      <c r="P33" s="22">
        <f t="shared" si="12"/>
        <v>42.042930752254655</v>
      </c>
      <c r="Q33" s="22"/>
      <c r="R33" s="22"/>
      <c r="S33" s="22">
        <f t="shared" si="6"/>
        <v>259.79629836494678</v>
      </c>
      <c r="T33" s="22">
        <f t="shared" si="7"/>
        <v>566.49997865124249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41607.188320005378</v>
      </c>
      <c r="D34" s="5">
        <f t="shared" si="0"/>
        <v>39656.649196004975</v>
      </c>
      <c r="E34" s="5">
        <f t="shared" si="1"/>
        <v>30156.649196004975</v>
      </c>
      <c r="F34" s="5">
        <f t="shared" si="2"/>
        <v>10147.895962495624</v>
      </c>
      <c r="G34" s="5">
        <f t="shared" si="3"/>
        <v>29508.753233509349</v>
      </c>
      <c r="H34" s="22">
        <f t="shared" si="10"/>
        <v>19038.769820895533</v>
      </c>
      <c r="I34" s="5">
        <f t="shared" si="4"/>
        <v>47119.615317837714</v>
      </c>
      <c r="J34" s="25">
        <f t="shared" si="5"/>
        <v>0.16004089588985193</v>
      </c>
      <c r="L34" s="22">
        <f t="shared" si="11"/>
        <v>48262.600778010812</v>
      </c>
      <c r="M34" s="5">
        <f>scrimecost*Meta!O31</f>
        <v>26722.136999999999</v>
      </c>
      <c r="N34" s="5">
        <f>L34-Grade12!L34</f>
        <v>479.15914893216541</v>
      </c>
      <c r="O34" s="5">
        <f>Grade12!M34-M34</f>
        <v>209.23500000000058</v>
      </c>
      <c r="P34" s="22">
        <f t="shared" si="12"/>
        <v>42.833969599461383</v>
      </c>
      <c r="Q34" s="22"/>
      <c r="R34" s="22"/>
      <c r="S34" s="22">
        <f t="shared" si="6"/>
        <v>263.7598965807145</v>
      </c>
      <c r="T34" s="22">
        <f t="shared" si="7"/>
        <v>594.13160938611077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42647.368028005505</v>
      </c>
      <c r="D35" s="5">
        <f t="shared" si="0"/>
        <v>40618.815425905093</v>
      </c>
      <c r="E35" s="5">
        <f t="shared" si="1"/>
        <v>31118.815425905093</v>
      </c>
      <c r="F35" s="5">
        <f t="shared" si="2"/>
        <v>10462.043236558013</v>
      </c>
      <c r="G35" s="5">
        <f t="shared" si="3"/>
        <v>30156.772189347081</v>
      </c>
      <c r="H35" s="22">
        <f t="shared" si="10"/>
        <v>19514.739066417918</v>
      </c>
      <c r="I35" s="5">
        <f t="shared" si="4"/>
        <v>48207.905825783659</v>
      </c>
      <c r="J35" s="25">
        <f t="shared" si="5"/>
        <v>0.16160089509789902</v>
      </c>
      <c r="L35" s="22">
        <f t="shared" si="11"/>
        <v>49469.165797461072</v>
      </c>
      <c r="M35" s="5">
        <f>scrimecost*Meta!O32</f>
        <v>26722.136999999999</v>
      </c>
      <c r="N35" s="5">
        <f>L35-Grade12!L35</f>
        <v>491.13812765546027</v>
      </c>
      <c r="O35" s="5">
        <f>Grade12!M35-M35</f>
        <v>209.23500000000058</v>
      </c>
      <c r="P35" s="22">
        <f t="shared" si="12"/>
        <v>43.644784417848278</v>
      </c>
      <c r="Q35" s="22"/>
      <c r="R35" s="22"/>
      <c r="S35" s="22">
        <f t="shared" si="6"/>
        <v>267.82258475187206</v>
      </c>
      <c r="T35" s="22">
        <f t="shared" si="7"/>
        <v>623.2008652705905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43713.552228705637</v>
      </c>
      <c r="D36" s="5">
        <f t="shared" si="0"/>
        <v>41605.03581155272</v>
      </c>
      <c r="E36" s="5">
        <f t="shared" si="1"/>
        <v>32105.03581155272</v>
      </c>
      <c r="F36" s="5">
        <f t="shared" si="2"/>
        <v>10784.044192471963</v>
      </c>
      <c r="G36" s="5">
        <f t="shared" si="3"/>
        <v>30820.991619080756</v>
      </c>
      <c r="H36" s="22">
        <f t="shared" si="10"/>
        <v>20002.607543078364</v>
      </c>
      <c r="I36" s="5">
        <f t="shared" si="4"/>
        <v>49323.403596428245</v>
      </c>
      <c r="J36" s="25">
        <f t="shared" si="5"/>
        <v>0.16312284554477421</v>
      </c>
      <c r="L36" s="22">
        <f t="shared" si="11"/>
        <v>50705.894942397601</v>
      </c>
      <c r="M36" s="5">
        <f>scrimecost*Meta!O33</f>
        <v>22658.292999999998</v>
      </c>
      <c r="N36" s="5">
        <f>L36-Grade12!L36</f>
        <v>503.41658084685332</v>
      </c>
      <c r="O36" s="5">
        <f>Grade12!M36-M36</f>
        <v>177.41500000000087</v>
      </c>
      <c r="P36" s="22">
        <f t="shared" si="12"/>
        <v>44.47586960669485</v>
      </c>
      <c r="Q36" s="22"/>
      <c r="R36" s="22"/>
      <c r="S36" s="22">
        <f t="shared" si="6"/>
        <v>257.31782012731355</v>
      </c>
      <c r="T36" s="22">
        <f t="shared" si="7"/>
        <v>618.52558677726824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44806.391034423279</v>
      </c>
      <c r="D37" s="5">
        <f t="shared" ref="D37:D56" si="15">IF(A37&lt;startage,1,0)*(C37*(1-initialunempprob))+IF(A37=startage,1,0)*(C37*(1-unempprob))+IF(A37&gt;startage,1,0)*(C37*(1-unempprob)+unempprob*300*52)</f>
        <v>42615.911706841536</v>
      </c>
      <c r="E37" s="5">
        <f t="shared" si="1"/>
        <v>33115.911706841536</v>
      </c>
      <c r="F37" s="5">
        <f t="shared" si="2"/>
        <v>11114.095172283762</v>
      </c>
      <c r="G37" s="5">
        <f t="shared" si="3"/>
        <v>31501.816534557773</v>
      </c>
      <c r="H37" s="22">
        <f t="shared" ref="H37:H56" si="16">benefits*B37/expnorm</f>
        <v>20502.672731655326</v>
      </c>
      <c r="I37" s="5">
        <f t="shared" ref="I37:I56" si="17">G37+IF(A37&lt;startage,1,0)*(H37*(1-initialunempprob))+IF(A37&gt;=startage,1,0)*(H37*(1-unempprob))</f>
        <v>50466.788811338949</v>
      </c>
      <c r="J37" s="25">
        <f t="shared" si="5"/>
        <v>0.16460767524904268</v>
      </c>
      <c r="L37" s="22">
        <f t="shared" ref="L37:L56" si="18">(sincome+sbenefits)*(1-sunemp)*B37/expnorm</f>
        <v>51973.542315957537</v>
      </c>
      <c r="M37" s="5">
        <f>scrimecost*Meta!O34</f>
        <v>22658.292999999998</v>
      </c>
      <c r="N37" s="5">
        <f>L37-Grade12!L37</f>
        <v>516.00199536802393</v>
      </c>
      <c r="O37" s="5">
        <f>Grade12!M37-M37</f>
        <v>177.41500000000087</v>
      </c>
      <c r="P37" s="22">
        <f t="shared" si="12"/>
        <v>45.32773192526259</v>
      </c>
      <c r="Q37" s="22"/>
      <c r="R37" s="22"/>
      <c r="S37" s="22">
        <f t="shared" si="6"/>
        <v>261.58618188713871</v>
      </c>
      <c r="T37" s="22">
        <f t="shared" si="7"/>
        <v>649.54547416164871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45926.550810283858</v>
      </c>
      <c r="D38" s="5">
        <f t="shared" si="15"/>
        <v>43652.059499512572</v>
      </c>
      <c r="E38" s="5">
        <f t="shared" si="1"/>
        <v>34152.059499512572</v>
      </c>
      <c r="F38" s="5">
        <f t="shared" si="2"/>
        <v>11452.397426590855</v>
      </c>
      <c r="G38" s="5">
        <f t="shared" si="3"/>
        <v>32199.662072921717</v>
      </c>
      <c r="H38" s="22">
        <f t="shared" si="16"/>
        <v>21015.239549946706</v>
      </c>
      <c r="I38" s="5">
        <f t="shared" si="17"/>
        <v>51638.75865662242</v>
      </c>
      <c r="J38" s="25">
        <f t="shared" si="5"/>
        <v>0.1660562895946705</v>
      </c>
      <c r="L38" s="22">
        <f t="shared" si="18"/>
        <v>53272.880873856469</v>
      </c>
      <c r="M38" s="5">
        <f>scrimecost*Meta!O35</f>
        <v>22658.292999999998</v>
      </c>
      <c r="N38" s="5">
        <f>L38-Grade12!L38</f>
        <v>528.90204525220906</v>
      </c>
      <c r="O38" s="5">
        <f>Grade12!M38-M38</f>
        <v>177.41500000000087</v>
      </c>
      <c r="P38" s="22">
        <f t="shared" si="12"/>
        <v>46.200890801794522</v>
      </c>
      <c r="Q38" s="22"/>
      <c r="R38" s="22"/>
      <c r="S38" s="22">
        <f t="shared" si="6"/>
        <v>265.96125269095501</v>
      </c>
      <c r="T38" s="22">
        <f t="shared" si="7"/>
        <v>682.21315214620154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47074.71458054096</v>
      </c>
      <c r="D39" s="5">
        <f t="shared" si="15"/>
        <v>44714.110987000393</v>
      </c>
      <c r="E39" s="5">
        <f t="shared" si="1"/>
        <v>35214.110987000393</v>
      </c>
      <c r="F39" s="5">
        <f t="shared" si="2"/>
        <v>11870.568335955668</v>
      </c>
      <c r="G39" s="5">
        <f t="shared" si="3"/>
        <v>32843.542651044729</v>
      </c>
      <c r="H39" s="22">
        <f t="shared" si="16"/>
        <v>21540.620538695373</v>
      </c>
      <c r="I39" s="5">
        <f t="shared" si="17"/>
        <v>52768.61664933795</v>
      </c>
      <c r="J39" s="25">
        <f t="shared" si="5"/>
        <v>0.16859470211308192</v>
      </c>
      <c r="L39" s="22">
        <f t="shared" si="18"/>
        <v>54604.702895702889</v>
      </c>
      <c r="M39" s="5">
        <f>scrimecost*Meta!O36</f>
        <v>22658.292999999998</v>
      </c>
      <c r="N39" s="5">
        <f>L39-Grade12!L39</f>
        <v>542.12459638353903</v>
      </c>
      <c r="O39" s="5">
        <f>Grade12!M39-M39</f>
        <v>177.41500000000087</v>
      </c>
      <c r="P39" s="22">
        <f t="shared" si="12"/>
        <v>47.280190856023154</v>
      </c>
      <c r="Q39" s="22"/>
      <c r="R39" s="22"/>
      <c r="S39" s="22">
        <f t="shared" si="6"/>
        <v>270.53066819174518</v>
      </c>
      <c r="T39" s="22">
        <f t="shared" si="7"/>
        <v>716.84486553697866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48251.582445054475</v>
      </c>
      <c r="D40" s="5">
        <f t="shared" si="15"/>
        <v>45802.71376167539</v>
      </c>
      <c r="E40" s="5">
        <f t="shared" si="1"/>
        <v>36302.71376167539</v>
      </c>
      <c r="F40" s="5">
        <f t="shared" si="2"/>
        <v>12334.857419354554</v>
      </c>
      <c r="G40" s="5">
        <f t="shared" si="3"/>
        <v>33467.85634232084</v>
      </c>
      <c r="H40" s="22">
        <f t="shared" si="16"/>
        <v>22079.136052162754</v>
      </c>
      <c r="I40" s="5">
        <f t="shared" si="17"/>
        <v>53891.057190571388</v>
      </c>
      <c r="J40" s="25">
        <f t="shared" si="5"/>
        <v>0.17161940595714983</v>
      </c>
      <c r="L40" s="22">
        <f t="shared" si="18"/>
        <v>55969.820468095451</v>
      </c>
      <c r="M40" s="5">
        <f>scrimecost*Meta!O37</f>
        <v>22658.292999999998</v>
      </c>
      <c r="N40" s="5">
        <f>L40-Grade12!L40</f>
        <v>555.67771129310131</v>
      </c>
      <c r="O40" s="5">
        <f>Grade12!M40-M40</f>
        <v>177.41500000000087</v>
      </c>
      <c r="P40" s="22">
        <f t="shared" si="12"/>
        <v>48.478522020788645</v>
      </c>
      <c r="Q40" s="22"/>
      <c r="R40" s="22"/>
      <c r="S40" s="22">
        <f t="shared" si="6"/>
        <v>275.25675348887199</v>
      </c>
      <c r="T40" s="22">
        <f t="shared" si="7"/>
        <v>753.44856973984952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49457.872006180849</v>
      </c>
      <c r="D41" s="5">
        <f t="shared" si="15"/>
        <v>46918.531605717289</v>
      </c>
      <c r="E41" s="5">
        <f t="shared" si="1"/>
        <v>37418.531605717289</v>
      </c>
      <c r="F41" s="5">
        <f t="shared" si="2"/>
        <v>12810.753729838423</v>
      </c>
      <c r="G41" s="5">
        <f t="shared" si="3"/>
        <v>34107.777875878863</v>
      </c>
      <c r="H41" s="22">
        <f t="shared" si="16"/>
        <v>22631.114453466827</v>
      </c>
      <c r="I41" s="5">
        <f t="shared" si="17"/>
        <v>55041.558745335678</v>
      </c>
      <c r="J41" s="25">
        <f t="shared" si="5"/>
        <v>0.17457033653672835</v>
      </c>
      <c r="L41" s="22">
        <f t="shared" si="18"/>
        <v>57369.065979797851</v>
      </c>
      <c r="M41" s="5">
        <f>scrimecost*Meta!O38</f>
        <v>16397.137999999999</v>
      </c>
      <c r="N41" s="5">
        <f>L41-Grade12!L41</f>
        <v>569.56965407545067</v>
      </c>
      <c r="O41" s="5">
        <f>Grade12!M41-M41</f>
        <v>128.38999999999942</v>
      </c>
      <c r="P41" s="22">
        <f t="shared" si="12"/>
        <v>49.706811464673301</v>
      </c>
      <c r="Q41" s="22"/>
      <c r="R41" s="22"/>
      <c r="S41" s="22">
        <f t="shared" ref="S41:S69" si="19">IF(A41&lt;startage,1,0)*(N41-Q41-R41)+IF(A41&gt;=startage,1,0)*completionprob*(N41*spart+O41+P41)</f>
        <v>257.50046591844102</v>
      </c>
      <c r="T41" s="22">
        <f t="shared" ref="T41:T69" si="20">S41/sreturn^(A41-startage+1)</f>
        <v>728.11605015675127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50694.318806335359</v>
      </c>
      <c r="D42" s="5">
        <f t="shared" si="15"/>
        <v>48062.244895860211</v>
      </c>
      <c r="E42" s="5">
        <f t="shared" si="1"/>
        <v>38562.244895860211</v>
      </c>
      <c r="F42" s="5">
        <f t="shared" si="2"/>
        <v>13298.54744808438</v>
      </c>
      <c r="G42" s="5">
        <f t="shared" si="3"/>
        <v>34763.697447775834</v>
      </c>
      <c r="H42" s="22">
        <f t="shared" si="16"/>
        <v>23196.892314803496</v>
      </c>
      <c r="I42" s="5">
        <f t="shared" si="17"/>
        <v>56220.822838969063</v>
      </c>
      <c r="J42" s="25">
        <f t="shared" si="5"/>
        <v>0.17744929319973174</v>
      </c>
      <c r="L42" s="22">
        <f t="shared" si="18"/>
        <v>58803.29262929278</v>
      </c>
      <c r="M42" s="5">
        <f>scrimecost*Meta!O39</f>
        <v>16397.137999999999</v>
      </c>
      <c r="N42" s="5">
        <f>L42-Grade12!L42</f>
        <v>583.80889542732621</v>
      </c>
      <c r="O42" s="5">
        <f>Grade12!M42-M42</f>
        <v>128.38999999999942</v>
      </c>
      <c r="P42" s="22">
        <f t="shared" si="12"/>
        <v>50.965808144655036</v>
      </c>
      <c r="Q42" s="22"/>
      <c r="R42" s="22"/>
      <c r="S42" s="22">
        <f t="shared" si="19"/>
        <v>262.46580928373993</v>
      </c>
      <c r="T42" s="22">
        <f t="shared" si="20"/>
        <v>766.65907027717731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51961.676776493732</v>
      </c>
      <c r="D43" s="5">
        <f t="shared" si="15"/>
        <v>49234.551018256701</v>
      </c>
      <c r="E43" s="5">
        <f t="shared" si="1"/>
        <v>39734.551018256701</v>
      </c>
      <c r="F43" s="5">
        <f t="shared" si="2"/>
        <v>13798.536009286483</v>
      </c>
      <c r="G43" s="5">
        <f t="shared" si="3"/>
        <v>35436.015008970222</v>
      </c>
      <c r="H43" s="22">
        <f t="shared" si="16"/>
        <v>23776.814622673581</v>
      </c>
      <c r="I43" s="5">
        <f t="shared" si="17"/>
        <v>57429.56853494329</v>
      </c>
      <c r="J43" s="25">
        <f t="shared" si="5"/>
        <v>0.1802580314075399</v>
      </c>
      <c r="L43" s="22">
        <f t="shared" si="18"/>
        <v>60273.374945025098</v>
      </c>
      <c r="M43" s="5">
        <f>scrimecost*Meta!O40</f>
        <v>16397.137999999999</v>
      </c>
      <c r="N43" s="5">
        <f>L43-Grade12!L43</f>
        <v>598.40411781300645</v>
      </c>
      <c r="O43" s="5">
        <f>Grade12!M43-M43</f>
        <v>128.38999999999942</v>
      </c>
      <c r="P43" s="22">
        <f t="shared" si="12"/>
        <v>52.256279741636334</v>
      </c>
      <c r="Q43" s="22"/>
      <c r="R43" s="22"/>
      <c r="S43" s="22">
        <f t="shared" si="19"/>
        <v>267.55528623317383</v>
      </c>
      <c r="T43" s="22">
        <f t="shared" si="20"/>
        <v>807.32803306188327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53260.718695906085</v>
      </c>
      <c r="D44" s="5">
        <f t="shared" si="15"/>
        <v>50436.164793713135</v>
      </c>
      <c r="E44" s="5">
        <f t="shared" si="1"/>
        <v>40936.164793713135</v>
      </c>
      <c r="F44" s="5">
        <f t="shared" si="2"/>
        <v>14311.024284518653</v>
      </c>
      <c r="G44" s="5">
        <f t="shared" si="3"/>
        <v>36125.140509194483</v>
      </c>
      <c r="H44" s="22">
        <f t="shared" si="16"/>
        <v>24371.23498824042</v>
      </c>
      <c r="I44" s="5">
        <f t="shared" si="17"/>
        <v>58668.532873316872</v>
      </c>
      <c r="J44" s="25">
        <f t="shared" si="5"/>
        <v>0.18299826380540166</v>
      </c>
      <c r="L44" s="22">
        <f t="shared" si="18"/>
        <v>61780.209318650726</v>
      </c>
      <c r="M44" s="5">
        <f>scrimecost*Meta!O41</f>
        <v>16397.137999999999</v>
      </c>
      <c r="N44" s="5">
        <f>L44-Grade12!L44</f>
        <v>613.36422075834707</v>
      </c>
      <c r="O44" s="5">
        <f>Grade12!M44-M44</f>
        <v>128.38999999999942</v>
      </c>
      <c r="P44" s="22">
        <f t="shared" si="12"/>
        <v>53.579013128542194</v>
      </c>
      <c r="Q44" s="22"/>
      <c r="R44" s="22"/>
      <c r="S44" s="22">
        <f t="shared" si="19"/>
        <v>272.7720001063492</v>
      </c>
      <c r="T44" s="22">
        <f t="shared" si="20"/>
        <v>850.24334409498726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54592.236663303724</v>
      </c>
      <c r="D45" s="5">
        <f t="shared" si="15"/>
        <v>51667.818913555944</v>
      </c>
      <c r="E45" s="5">
        <f t="shared" si="1"/>
        <v>42167.818913555944</v>
      </c>
      <c r="F45" s="5">
        <f t="shared" si="2"/>
        <v>14836.324766631611</v>
      </c>
      <c r="G45" s="5">
        <f t="shared" si="3"/>
        <v>36831.494146924335</v>
      </c>
      <c r="H45" s="22">
        <f t="shared" si="16"/>
        <v>24980.515862946428</v>
      </c>
      <c r="I45" s="5">
        <f t="shared" si="17"/>
        <v>59938.47132014978</v>
      </c>
      <c r="J45" s="25">
        <f t="shared" si="5"/>
        <v>0.18567166126673007</v>
      </c>
      <c r="L45" s="22">
        <f t="shared" si="18"/>
        <v>63324.714551616991</v>
      </c>
      <c r="M45" s="5">
        <f>scrimecost*Meta!O42</f>
        <v>16397.137999999999</v>
      </c>
      <c r="N45" s="5">
        <f>L45-Grade12!L45</f>
        <v>628.69832627729193</v>
      </c>
      <c r="O45" s="5">
        <f>Grade12!M45-M45</f>
        <v>128.38999999999942</v>
      </c>
      <c r="P45" s="22">
        <f t="shared" si="12"/>
        <v>54.934814850120652</v>
      </c>
      <c r="Q45" s="22"/>
      <c r="R45" s="22"/>
      <c r="S45" s="22">
        <f t="shared" si="19"/>
        <v>278.11913182634487</v>
      </c>
      <c r="T45" s="22">
        <f t="shared" si="20"/>
        <v>895.53233900906707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55957.042579886322</v>
      </c>
      <c r="D46" s="5">
        <f t="shared" si="15"/>
        <v>52930.264386394847</v>
      </c>
      <c r="E46" s="5">
        <f t="shared" si="1"/>
        <v>43430.264386394847</v>
      </c>
      <c r="F46" s="5">
        <f t="shared" si="2"/>
        <v>15374.757760797402</v>
      </c>
      <c r="G46" s="5">
        <f t="shared" si="3"/>
        <v>37555.506625597445</v>
      </c>
      <c r="H46" s="22">
        <f t="shared" si="16"/>
        <v>25605.028759520093</v>
      </c>
      <c r="I46" s="5">
        <f t="shared" si="17"/>
        <v>61240.158228153537</v>
      </c>
      <c r="J46" s="25">
        <f t="shared" si="5"/>
        <v>0.18827985391192847</v>
      </c>
      <c r="L46" s="22">
        <f t="shared" si="18"/>
        <v>64907.832415407414</v>
      </c>
      <c r="M46" s="5">
        <f>scrimecost*Meta!O43</f>
        <v>9805.2049999999999</v>
      </c>
      <c r="N46" s="5">
        <f>L46-Grade12!L46</f>
        <v>644.41578443422623</v>
      </c>
      <c r="O46" s="5">
        <f>Grade12!M46-M46</f>
        <v>76.774999999999636</v>
      </c>
      <c r="P46" s="22">
        <f t="shared" si="12"/>
        <v>56.324511614738583</v>
      </c>
      <c r="Q46" s="22"/>
      <c r="R46" s="22"/>
      <c r="S46" s="22">
        <f t="shared" si="19"/>
        <v>259.80542683934544</v>
      </c>
      <c r="T46" s="22">
        <f t="shared" si="20"/>
        <v>864.18272927135229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57355.96864438348</v>
      </c>
      <c r="D47" s="5">
        <f t="shared" si="15"/>
        <v>54224.270996054722</v>
      </c>
      <c r="E47" s="5">
        <f t="shared" si="1"/>
        <v>44724.270996054722</v>
      </c>
      <c r="F47" s="5">
        <f t="shared" si="2"/>
        <v>15926.651579817339</v>
      </c>
      <c r="G47" s="5">
        <f t="shared" si="3"/>
        <v>38297.619416237387</v>
      </c>
      <c r="H47" s="22">
        <f t="shared" si="16"/>
        <v>26245.154478508088</v>
      </c>
      <c r="I47" s="5">
        <f t="shared" si="17"/>
        <v>62574.387308857367</v>
      </c>
      <c r="J47" s="25">
        <f t="shared" si="5"/>
        <v>0.19082443210236608</v>
      </c>
      <c r="L47" s="22">
        <f t="shared" si="18"/>
        <v>66530.528225792601</v>
      </c>
      <c r="M47" s="5">
        <f>scrimecost*Meta!O44</f>
        <v>9805.2049999999999</v>
      </c>
      <c r="N47" s="5">
        <f>L47-Grade12!L47</f>
        <v>660.52617904510407</v>
      </c>
      <c r="O47" s="5">
        <f>Grade12!M47-M47</f>
        <v>76.774999999999636</v>
      </c>
      <c r="P47" s="22">
        <f t="shared" si="12"/>
        <v>57.748950798471981</v>
      </c>
      <c r="Q47" s="22"/>
      <c r="R47" s="22"/>
      <c r="S47" s="22">
        <f t="shared" si="19"/>
        <v>265.42325710267716</v>
      </c>
      <c r="T47" s="22">
        <f t="shared" si="20"/>
        <v>912.01775734580417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58789.867860493046</v>
      </c>
      <c r="D48" s="5">
        <f t="shared" si="15"/>
        <v>55550.627770956067</v>
      </c>
      <c r="E48" s="5">
        <f t="shared" si="1"/>
        <v>46050.627770956067</v>
      </c>
      <c r="F48" s="5">
        <f t="shared" si="2"/>
        <v>16492.342744312762</v>
      </c>
      <c r="G48" s="5">
        <f t="shared" si="3"/>
        <v>39058.285026643309</v>
      </c>
      <c r="H48" s="22">
        <f t="shared" si="16"/>
        <v>26901.283340470785</v>
      </c>
      <c r="I48" s="5">
        <f t="shared" si="17"/>
        <v>63941.972116578785</v>
      </c>
      <c r="J48" s="25">
        <f t="shared" si="5"/>
        <v>0.19330694741011001</v>
      </c>
      <c r="L48" s="22">
        <f t="shared" si="18"/>
        <v>68193.791431437392</v>
      </c>
      <c r="M48" s="5">
        <f>scrimecost*Meta!O45</f>
        <v>9805.2049999999999</v>
      </c>
      <c r="N48" s="5">
        <f>L48-Grade12!L48</f>
        <v>677.0393335211993</v>
      </c>
      <c r="O48" s="5">
        <f>Grade12!M48-M48</f>
        <v>76.774999999999636</v>
      </c>
      <c r="P48" s="22">
        <f t="shared" si="12"/>
        <v>59.209000961798694</v>
      </c>
      <c r="Q48" s="22"/>
      <c r="R48" s="22"/>
      <c r="S48" s="22">
        <f t="shared" si="19"/>
        <v>271.18153312257533</v>
      </c>
      <c r="T48" s="22">
        <f t="shared" si="20"/>
        <v>962.56792863187252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60259.614557005385</v>
      </c>
      <c r="D49" s="5">
        <f t="shared" si="15"/>
        <v>56910.143465229987</v>
      </c>
      <c r="E49" s="5">
        <f t="shared" si="1"/>
        <v>47410.143465229987</v>
      </c>
      <c r="F49" s="5">
        <f t="shared" si="2"/>
        <v>17072.176187920588</v>
      </c>
      <c r="G49" s="5">
        <f t="shared" si="3"/>
        <v>39837.967277309399</v>
      </c>
      <c r="H49" s="22">
        <f t="shared" si="16"/>
        <v>27573.81542398256</v>
      </c>
      <c r="I49" s="5">
        <f t="shared" si="17"/>
        <v>65343.746544493268</v>
      </c>
      <c r="J49" s="25">
        <f t="shared" si="5"/>
        <v>0.1957289135640066</v>
      </c>
      <c r="L49" s="22">
        <f t="shared" si="18"/>
        <v>69898.636217223335</v>
      </c>
      <c r="M49" s="5">
        <f>scrimecost*Meta!O46</f>
        <v>9805.2049999999999</v>
      </c>
      <c r="N49" s="5">
        <f>L49-Grade12!L49</f>
        <v>693.96531685924856</v>
      </c>
      <c r="O49" s="5">
        <f>Grade12!M49-M49</f>
        <v>76.774999999999636</v>
      </c>
      <c r="P49" s="22">
        <f t="shared" si="12"/>
        <v>60.705552379208598</v>
      </c>
      <c r="Q49" s="22"/>
      <c r="R49" s="22"/>
      <c r="S49" s="22">
        <f t="shared" si="19"/>
        <v>277.08376604298689</v>
      </c>
      <c r="T49" s="22">
        <f t="shared" si="20"/>
        <v>1015.9897194161333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61766.104920930506</v>
      </c>
      <c r="D50" s="5">
        <f t="shared" si="15"/>
        <v>58303.647051860724</v>
      </c>
      <c r="E50" s="5">
        <f t="shared" si="1"/>
        <v>48803.647051860724</v>
      </c>
      <c r="F50" s="5">
        <f t="shared" si="2"/>
        <v>17666.505467618597</v>
      </c>
      <c r="G50" s="5">
        <f t="shared" si="3"/>
        <v>40637.141584242127</v>
      </c>
      <c r="H50" s="22">
        <f t="shared" si="16"/>
        <v>28263.160809582118</v>
      </c>
      <c r="I50" s="5">
        <f t="shared" si="17"/>
        <v>66780.565333105595</v>
      </c>
      <c r="J50" s="25">
        <f t="shared" si="5"/>
        <v>0.19809180737268611</v>
      </c>
      <c r="L50" s="22">
        <f t="shared" si="18"/>
        <v>71646.102122653916</v>
      </c>
      <c r="M50" s="5">
        <f>scrimecost*Meta!O47</f>
        <v>9805.2049999999999</v>
      </c>
      <c r="N50" s="5">
        <f>L50-Grade12!L50</f>
        <v>711.3144497807225</v>
      </c>
      <c r="O50" s="5">
        <f>Grade12!M50-M50</f>
        <v>76.774999999999636</v>
      </c>
      <c r="P50" s="22">
        <f t="shared" si="12"/>
        <v>62.239517582053722</v>
      </c>
      <c r="Q50" s="22"/>
      <c r="R50" s="22"/>
      <c r="S50" s="22">
        <f t="shared" si="19"/>
        <v>283.13355478640057</v>
      </c>
      <c r="T50" s="22">
        <f t="shared" si="20"/>
        <v>1072.4487047459445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63310.257543953769</v>
      </c>
      <c r="D51" s="5">
        <f t="shared" si="15"/>
        <v>59731.988228157235</v>
      </c>
      <c r="E51" s="5">
        <f t="shared" si="1"/>
        <v>50231.988228157235</v>
      </c>
      <c r="F51" s="5">
        <f t="shared" si="2"/>
        <v>18275.69297930906</v>
      </c>
      <c r="G51" s="5">
        <f t="shared" si="3"/>
        <v>41456.295248848175</v>
      </c>
      <c r="H51" s="22">
        <f t="shared" si="16"/>
        <v>28969.739829821672</v>
      </c>
      <c r="I51" s="5">
        <f t="shared" si="17"/>
        <v>68253.304591433218</v>
      </c>
      <c r="J51" s="25">
        <f t="shared" si="5"/>
        <v>0.20039706962505638</v>
      </c>
      <c r="L51" s="22">
        <f t="shared" si="18"/>
        <v>73437.254675720251</v>
      </c>
      <c r="M51" s="5">
        <f>scrimecost*Meta!O48</f>
        <v>5386.9560000000001</v>
      </c>
      <c r="N51" s="5">
        <f>L51-Grade12!L51</f>
        <v>729.09731102522346</v>
      </c>
      <c r="O51" s="5">
        <f>Grade12!M51-M51</f>
        <v>42.180000000000291</v>
      </c>
      <c r="P51" s="22">
        <f t="shared" si="12"/>
        <v>63.811831914969986</v>
      </c>
      <c r="Q51" s="22"/>
      <c r="R51" s="22"/>
      <c r="S51" s="22">
        <f t="shared" si="19"/>
        <v>273.38629324839678</v>
      </c>
      <c r="T51" s="22">
        <f t="shared" si="20"/>
        <v>1069.7169559079189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64893.013982552606</v>
      </c>
      <c r="D52" s="5">
        <f t="shared" si="15"/>
        <v>61196.03793386116</v>
      </c>
      <c r="E52" s="5">
        <f t="shared" si="1"/>
        <v>51696.03793386116</v>
      </c>
      <c r="F52" s="5">
        <f t="shared" si="2"/>
        <v>18900.110178791787</v>
      </c>
      <c r="G52" s="5">
        <f t="shared" si="3"/>
        <v>42295.927755069373</v>
      </c>
      <c r="H52" s="22">
        <f t="shared" si="16"/>
        <v>29693.983325567213</v>
      </c>
      <c r="I52" s="5">
        <f t="shared" si="17"/>
        <v>69762.862331219047</v>
      </c>
      <c r="J52" s="25">
        <f t="shared" si="5"/>
        <v>0.20264610596883231</v>
      </c>
      <c r="L52" s="22">
        <f t="shared" si="18"/>
        <v>75273.186042613263</v>
      </c>
      <c r="M52" s="5">
        <f>scrimecost*Meta!O49</f>
        <v>5386.9560000000001</v>
      </c>
      <c r="N52" s="5">
        <f>L52-Grade12!L52</f>
        <v>747.32474380086933</v>
      </c>
      <c r="O52" s="5">
        <f>Grade12!M52-M52</f>
        <v>42.180000000000291</v>
      </c>
      <c r="P52" s="22">
        <f t="shared" si="12"/>
        <v>65.423454106209164</v>
      </c>
      <c r="Q52" s="22"/>
      <c r="R52" s="22"/>
      <c r="S52" s="22">
        <f t="shared" si="19"/>
        <v>279.7423525469527</v>
      </c>
      <c r="T52" s="22">
        <f t="shared" si="20"/>
        <v>1130.7258525219231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66515.339332116419</v>
      </c>
      <c r="D53" s="5">
        <f t="shared" si="15"/>
        <v>62696.688882207687</v>
      </c>
      <c r="E53" s="5">
        <f t="shared" si="1"/>
        <v>53196.688882207687</v>
      </c>
      <c r="F53" s="5">
        <f t="shared" si="2"/>
        <v>19540.137808261577</v>
      </c>
      <c r="G53" s="5">
        <f t="shared" si="3"/>
        <v>43156.55107394611</v>
      </c>
      <c r="H53" s="22">
        <f t="shared" si="16"/>
        <v>30436.332908706394</v>
      </c>
      <c r="I53" s="5">
        <f t="shared" si="17"/>
        <v>71310.159014499528</v>
      </c>
      <c r="J53" s="25">
        <f t="shared" si="5"/>
        <v>0.20484028776763802</v>
      </c>
      <c r="L53" s="22">
        <f t="shared" si="18"/>
        <v>77155.015693678593</v>
      </c>
      <c r="M53" s="5">
        <f>scrimecost*Meta!O50</f>
        <v>5386.9560000000001</v>
      </c>
      <c r="N53" s="5">
        <f>L53-Grade12!L53</f>
        <v>766.00786239591253</v>
      </c>
      <c r="O53" s="5">
        <f>Grade12!M53-M53</f>
        <v>42.180000000000291</v>
      </c>
      <c r="P53" s="22">
        <f t="shared" si="12"/>
        <v>67.075366852229322</v>
      </c>
      <c r="Q53" s="22"/>
      <c r="R53" s="22"/>
      <c r="S53" s="22">
        <f t="shared" si="19"/>
        <v>286.25731332797437</v>
      </c>
      <c r="T53" s="22">
        <f t="shared" si="20"/>
        <v>1195.2607150660774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68178.222815419314</v>
      </c>
      <c r="D54" s="5">
        <f t="shared" si="15"/>
        <v>64234.856104262872</v>
      </c>
      <c r="E54" s="5">
        <f t="shared" si="1"/>
        <v>54734.856104262872</v>
      </c>
      <c r="F54" s="5">
        <f t="shared" si="2"/>
        <v>20196.166128468114</v>
      </c>
      <c r="G54" s="5">
        <f t="shared" si="3"/>
        <v>44038.689975794754</v>
      </c>
      <c r="H54" s="22">
        <f t="shared" si="16"/>
        <v>31197.241231424046</v>
      </c>
      <c r="I54" s="5">
        <f t="shared" si="17"/>
        <v>72896.138114861998</v>
      </c>
      <c r="J54" s="25">
        <f t="shared" si="5"/>
        <v>0.20698095293720462</v>
      </c>
      <c r="L54" s="22">
        <f t="shared" si="18"/>
        <v>79083.891086020536</v>
      </c>
      <c r="M54" s="5">
        <f>scrimecost*Meta!O51</f>
        <v>5386.9560000000001</v>
      </c>
      <c r="N54" s="5">
        <f>L54-Grade12!L54</f>
        <v>785.15805895578524</v>
      </c>
      <c r="O54" s="5">
        <f>Grade12!M54-M54</f>
        <v>42.180000000000291</v>
      </c>
      <c r="P54" s="22">
        <f t="shared" si="12"/>
        <v>68.768577416899959</v>
      </c>
      <c r="Q54" s="22"/>
      <c r="R54" s="22"/>
      <c r="S54" s="22">
        <f t="shared" si="19"/>
        <v>292.93514812850719</v>
      </c>
      <c r="T54" s="22">
        <f t="shared" si="20"/>
        <v>1263.526906825681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69882.678385804815</v>
      </c>
      <c r="D55" s="5">
        <f t="shared" si="15"/>
        <v>65811.477506869458</v>
      </c>
      <c r="E55" s="5">
        <f t="shared" si="1"/>
        <v>56311.477506869458</v>
      </c>
      <c r="F55" s="5">
        <f t="shared" si="2"/>
        <v>20868.595156679825</v>
      </c>
      <c r="G55" s="5">
        <f t="shared" si="3"/>
        <v>44942.882350189633</v>
      </c>
      <c r="H55" s="22">
        <f t="shared" si="16"/>
        <v>31977.172262209649</v>
      </c>
      <c r="I55" s="5">
        <f t="shared" si="17"/>
        <v>74521.766692733567</v>
      </c>
      <c r="J55" s="25">
        <f t="shared" si="5"/>
        <v>0.20906940676117206</v>
      </c>
      <c r="L55" s="22">
        <f t="shared" si="18"/>
        <v>81060.988363171055</v>
      </c>
      <c r="M55" s="5">
        <f>scrimecost*Meta!O52</f>
        <v>5386.9560000000001</v>
      </c>
      <c r="N55" s="5">
        <f>L55-Grade12!L55</f>
        <v>804.78701042970351</v>
      </c>
      <c r="O55" s="5">
        <f>Grade12!M55-M55</f>
        <v>42.180000000000291</v>
      </c>
      <c r="P55" s="22">
        <f t="shared" si="12"/>
        <v>70.504118245687394</v>
      </c>
      <c r="Q55" s="22"/>
      <c r="R55" s="22"/>
      <c r="S55" s="22">
        <f t="shared" si="19"/>
        <v>299.77992879906839</v>
      </c>
      <c r="T55" s="22">
        <f t="shared" si="20"/>
        <v>1335.7418052830674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71629.745345449919</v>
      </c>
      <c r="D56" s="5">
        <f t="shared" si="15"/>
        <v>67427.514444541172</v>
      </c>
      <c r="E56" s="5">
        <f t="shared" si="1"/>
        <v>57927.514444541172</v>
      </c>
      <c r="F56" s="5">
        <f t="shared" si="2"/>
        <v>21557.834910596812</v>
      </c>
      <c r="G56" s="5">
        <f t="shared" si="3"/>
        <v>45869.679533944363</v>
      </c>
      <c r="H56" s="22">
        <f t="shared" si="16"/>
        <v>32776.601568764883</v>
      </c>
      <c r="I56" s="5">
        <f t="shared" si="17"/>
        <v>76188.035985051887</v>
      </c>
      <c r="J56" s="25">
        <f t="shared" si="5"/>
        <v>0.21110692268699385</v>
      </c>
      <c r="L56" s="22">
        <f t="shared" si="18"/>
        <v>83087.513072250309</v>
      </c>
      <c r="M56" s="5">
        <f>scrimecost*Meta!O53</f>
        <v>1701.1439999999998</v>
      </c>
      <c r="N56" s="5">
        <f>L56-Grade12!L56</f>
        <v>824.90668569039553</v>
      </c>
      <c r="O56" s="5">
        <f>Grade12!M56-M56</f>
        <v>13.320000000000164</v>
      </c>
      <c r="P56" s="22">
        <f t="shared" si="12"/>
        <v>72.283047595194475</v>
      </c>
      <c r="Q56" s="22"/>
      <c r="R56" s="22"/>
      <c r="S56" s="22">
        <f t="shared" si="19"/>
        <v>293.49136898637067</v>
      </c>
      <c r="T56" s="22">
        <f t="shared" si="20"/>
        <v>1350.89705893019</v>
      </c>
    </row>
    <row r="57" spans="1:20" x14ac:dyDescent="0.2">
      <c r="A57" s="5">
        <v>66</v>
      </c>
      <c r="C57" s="5"/>
      <c r="H57" s="21"/>
      <c r="I57" s="5"/>
      <c r="M57" s="5">
        <f>scrimecost*Meta!O54</f>
        <v>1701.1439999999998</v>
      </c>
      <c r="N57" s="5">
        <f>L57-Grade12!L57</f>
        <v>0</v>
      </c>
      <c r="O57" s="5">
        <f>Grade12!M57-M57</f>
        <v>13.320000000000164</v>
      </c>
      <c r="Q57" s="22"/>
      <c r="R57" s="22"/>
      <c r="S57" s="22">
        <f t="shared" si="19"/>
        <v>6.1405200000000759</v>
      </c>
      <c r="T57" s="22">
        <f t="shared" si="20"/>
        <v>29.197053669620665</v>
      </c>
    </row>
    <row r="58" spans="1:20" x14ac:dyDescent="0.2">
      <c r="A58" s="5">
        <v>67</v>
      </c>
      <c r="C58" s="5"/>
      <c r="H58" s="21"/>
      <c r="I58" s="5"/>
      <c r="M58" s="5">
        <f>scrimecost*Meta!O55</f>
        <v>1701.1439999999998</v>
      </c>
      <c r="N58" s="5">
        <f>L58-Grade12!L58</f>
        <v>0</v>
      </c>
      <c r="O58" s="5">
        <f>Grade12!M58-M58</f>
        <v>13.320000000000164</v>
      </c>
      <c r="Q58" s="22"/>
      <c r="R58" s="22"/>
      <c r="S58" s="22">
        <f t="shared" si="19"/>
        <v>6.1405200000000759</v>
      </c>
      <c r="T58" s="22">
        <f t="shared" si="20"/>
        <v>30.161017176100145</v>
      </c>
    </row>
    <row r="59" spans="1:20" x14ac:dyDescent="0.2">
      <c r="A59" s="5">
        <v>68</v>
      </c>
      <c r="H59" s="21"/>
      <c r="I59" s="5"/>
      <c r="M59" s="5">
        <f>scrimecost*Meta!O56</f>
        <v>1701.1439999999998</v>
      </c>
      <c r="N59" s="5">
        <f>L59-Grade12!L59</f>
        <v>0</v>
      </c>
      <c r="O59" s="5">
        <f>Grade12!M59-M59</f>
        <v>13.320000000000164</v>
      </c>
      <c r="Q59" s="22"/>
      <c r="R59" s="22"/>
      <c r="S59" s="22">
        <f t="shared" si="19"/>
        <v>6.1405200000000759</v>
      </c>
      <c r="T59" s="22">
        <f t="shared" si="20"/>
        <v>31.156806689831551</v>
      </c>
    </row>
    <row r="60" spans="1:20" x14ac:dyDescent="0.2">
      <c r="A60" s="5">
        <v>69</v>
      </c>
      <c r="H60" s="21"/>
      <c r="I60" s="5"/>
      <c r="M60" s="5">
        <f>scrimecost*Meta!O57</f>
        <v>1701.1439999999998</v>
      </c>
      <c r="N60" s="5">
        <f>L60-Grade12!L60</f>
        <v>0</v>
      </c>
      <c r="O60" s="5">
        <f>Grade12!M60-M60</f>
        <v>13.320000000000164</v>
      </c>
      <c r="Q60" s="22"/>
      <c r="R60" s="22"/>
      <c r="S60" s="22">
        <f t="shared" si="19"/>
        <v>6.1405200000000759</v>
      </c>
      <c r="T60" s="22">
        <f t="shared" si="20"/>
        <v>32.185472971274997</v>
      </c>
    </row>
    <row r="61" spans="1:20" x14ac:dyDescent="0.2">
      <c r="A61" s="5">
        <v>70</v>
      </c>
      <c r="H61" s="21"/>
      <c r="I61" s="5"/>
      <c r="M61" s="5">
        <f>scrimecost*Meta!O58</f>
        <v>1701.1439999999998</v>
      </c>
      <c r="N61" s="5">
        <f>L61-Grade12!L61</f>
        <v>0</v>
      </c>
      <c r="O61" s="5">
        <f>Grade12!M61-M61</f>
        <v>13.320000000000164</v>
      </c>
      <c r="Q61" s="22"/>
      <c r="R61" s="22"/>
      <c r="S61" s="22">
        <f t="shared" si="19"/>
        <v>6.1405200000000759</v>
      </c>
      <c r="T61" s="22">
        <f t="shared" si="20"/>
        <v>33.248101472566987</v>
      </c>
    </row>
    <row r="62" spans="1:20" x14ac:dyDescent="0.2">
      <c r="A62" s="5">
        <v>71</v>
      </c>
      <c r="H62" s="21"/>
      <c r="I62" s="5"/>
      <c r="M62" s="5">
        <f>scrimecost*Meta!O59</f>
        <v>1701.1439999999998</v>
      </c>
      <c r="N62" s="5">
        <f>L62-Grade12!L62</f>
        <v>0</v>
      </c>
      <c r="O62" s="5">
        <f>Grade12!M62-M62</f>
        <v>13.320000000000164</v>
      </c>
      <c r="Q62" s="22"/>
      <c r="R62" s="22"/>
      <c r="S62" s="22">
        <f t="shared" si="19"/>
        <v>6.1405200000000759</v>
      </c>
      <c r="T62" s="22">
        <f t="shared" si="20"/>
        <v>34.345813482893192</v>
      </c>
    </row>
    <row r="63" spans="1:20" x14ac:dyDescent="0.2">
      <c r="A63" s="5">
        <v>72</v>
      </c>
      <c r="H63" s="21"/>
      <c r="M63" s="5">
        <f>scrimecost*Meta!O60</f>
        <v>1701.1439999999998</v>
      </c>
      <c r="N63" s="5">
        <f>L63-Grade12!L63</f>
        <v>0</v>
      </c>
      <c r="O63" s="5">
        <f>Grade12!M63-M63</f>
        <v>13.320000000000164</v>
      </c>
      <c r="Q63" s="22"/>
      <c r="R63" s="22"/>
      <c r="S63" s="22">
        <f t="shared" si="19"/>
        <v>6.1405200000000759</v>
      </c>
      <c r="T63" s="22">
        <f t="shared" si="20"/>
        <v>35.479767311676554</v>
      </c>
    </row>
    <row r="64" spans="1:20" x14ac:dyDescent="0.2">
      <c r="A64" s="5">
        <v>73</v>
      </c>
      <c r="H64" s="21"/>
      <c r="M64" s="5">
        <f>scrimecost*Meta!O61</f>
        <v>1701.1439999999998</v>
      </c>
      <c r="N64" s="5">
        <f>L64-Grade12!L64</f>
        <v>0</v>
      </c>
      <c r="O64" s="5">
        <f>Grade12!M64-M64</f>
        <v>13.320000000000164</v>
      </c>
      <c r="Q64" s="22"/>
      <c r="R64" s="22"/>
      <c r="S64" s="22">
        <f t="shared" si="19"/>
        <v>6.1405200000000759</v>
      </c>
      <c r="T64" s="22">
        <f t="shared" si="20"/>
        <v>36.651159510829373</v>
      </c>
    </row>
    <row r="65" spans="1:20" x14ac:dyDescent="0.2">
      <c r="A65" s="5">
        <v>74</v>
      </c>
      <c r="H65" s="21"/>
      <c r="M65" s="5">
        <f>scrimecost*Meta!O62</f>
        <v>1701.1439999999998</v>
      </c>
      <c r="N65" s="5">
        <f>L65-Grade12!L65</f>
        <v>0</v>
      </c>
      <c r="O65" s="5">
        <f>Grade12!M65-M65</f>
        <v>13.320000000000164</v>
      </c>
      <c r="Q65" s="22"/>
      <c r="R65" s="22"/>
      <c r="S65" s="22">
        <f t="shared" si="19"/>
        <v>6.1405200000000759</v>
      </c>
      <c r="T65" s="22">
        <f t="shared" si="20"/>
        <v>37.861226137358855</v>
      </c>
    </row>
    <row r="66" spans="1:20" x14ac:dyDescent="0.2">
      <c r="A66" s="5">
        <v>75</v>
      </c>
      <c r="H66" s="21"/>
      <c r="M66" s="5">
        <f>scrimecost*Meta!O63</f>
        <v>1701.1439999999998</v>
      </c>
      <c r="N66" s="5">
        <f>L66-Grade12!L66</f>
        <v>0</v>
      </c>
      <c r="O66" s="5">
        <f>Grade12!M66-M66</f>
        <v>13.320000000000164</v>
      </c>
      <c r="Q66" s="22"/>
      <c r="R66" s="22"/>
      <c r="S66" s="22">
        <f t="shared" si="19"/>
        <v>6.1405200000000759</v>
      </c>
      <c r="T66" s="22">
        <f t="shared" si="20"/>
        <v>39.111244057658652</v>
      </c>
    </row>
    <row r="67" spans="1:20" x14ac:dyDescent="0.2">
      <c r="A67" s="5">
        <v>76</v>
      </c>
      <c r="H67" s="21"/>
      <c r="M67" s="5">
        <f>scrimecost*Meta!O64</f>
        <v>1701.1439999999998</v>
      </c>
      <c r="N67" s="5">
        <f>L67-Grade12!L67</f>
        <v>0</v>
      </c>
      <c r="O67" s="5">
        <f>Grade12!M67-M67</f>
        <v>13.320000000000164</v>
      </c>
      <c r="Q67" s="22"/>
      <c r="R67" s="22"/>
      <c r="S67" s="22">
        <f t="shared" si="19"/>
        <v>6.1405200000000759</v>
      </c>
      <c r="T67" s="22">
        <f t="shared" si="20"/>
        <v>40.402532294862667</v>
      </c>
    </row>
    <row r="68" spans="1:20" x14ac:dyDescent="0.2">
      <c r="A68" s="5">
        <v>77</v>
      </c>
      <c r="H68" s="21"/>
      <c r="M68" s="5">
        <f>scrimecost*Meta!O65</f>
        <v>1701.1439999999998</v>
      </c>
      <c r="N68" s="5">
        <f>L68-Grade12!L68</f>
        <v>0</v>
      </c>
      <c r="O68" s="5">
        <f>Grade12!M68-M68</f>
        <v>13.320000000000164</v>
      </c>
      <c r="Q68" s="22"/>
      <c r="R68" s="22"/>
      <c r="S68" s="22">
        <f t="shared" si="19"/>
        <v>6.1405200000000759</v>
      </c>
      <c r="T68" s="22">
        <f t="shared" si="20"/>
        <v>41.736453420682629</v>
      </c>
    </row>
    <row r="69" spans="1:20" x14ac:dyDescent="0.2">
      <c r="A69" s="5">
        <v>78</v>
      </c>
      <c r="H69" s="21"/>
      <c r="M69" s="5">
        <f>scrimecost*Meta!O66</f>
        <v>1701.1439999999998</v>
      </c>
      <c r="N69" s="5">
        <f>L69-Grade12!L69</f>
        <v>0</v>
      </c>
      <c r="O69" s="5">
        <f>Grade12!M69-M69</f>
        <v>13.320000000000164</v>
      </c>
      <c r="Q69" s="22"/>
      <c r="R69" s="22"/>
      <c r="S69" s="22">
        <f t="shared" si="19"/>
        <v>6.1405200000000759</v>
      </c>
      <c r="T69" s="22">
        <f t="shared" si="20"/>
        <v>43.114414993198423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1.1483081152618979E-10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44571</v>
      </c>
      <c r="D2" s="7">
        <f>Meta!C8</f>
        <v>20287</v>
      </c>
      <c r="E2" s="1">
        <f>Meta!D8</f>
        <v>7.2999999999999995E-2</v>
      </c>
      <c r="F2" s="1">
        <f>Meta!F8</f>
        <v>0.71499999999999997</v>
      </c>
      <c r="G2" s="1">
        <f>Meta!I8</f>
        <v>1.8381311833585117</v>
      </c>
      <c r="H2" s="1">
        <f>Meta!E8</f>
        <v>0.46100000000000002</v>
      </c>
      <c r="I2" s="13"/>
      <c r="J2" s="1">
        <f>Meta!X7</f>
        <v>0.66800000000000004</v>
      </c>
      <c r="K2" s="1">
        <f>Meta!D7</f>
        <v>7.4999999999999997E-2</v>
      </c>
      <c r="L2" s="28"/>
      <c r="N2" s="22">
        <f>Meta!T8</f>
        <v>38161</v>
      </c>
      <c r="O2" s="22">
        <f>Meta!U8</f>
        <v>17452</v>
      </c>
      <c r="P2" s="1">
        <f>Meta!V8</f>
        <v>8.6999999999999994E-2</v>
      </c>
      <c r="Q2" s="1">
        <f>Meta!X8</f>
        <v>0.67100000000000004</v>
      </c>
      <c r="R2" s="22">
        <f>Meta!W8</f>
        <v>23443</v>
      </c>
      <c r="T2" s="12">
        <f>IRR(S5:S69)+1</f>
        <v>0.96589096343545522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2300.3588979086267</v>
      </c>
      <c r="D10" s="5">
        <f t="shared" ref="D10:D36" si="0">IF(A10&lt;startage,1,0)*(C10*(1-initialunempprob))+IF(A10=startage,1,0)*(C10*(1-unempprob))+IF(A10&gt;startage,1,0)*(C10*(1-unempprob)+unempprob*300*52)</f>
        <v>2127.8319805654796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162.77914651325918</v>
      </c>
      <c r="G10" s="5">
        <f t="shared" ref="G10:G56" si="3">D10-F10</f>
        <v>1965.0528340522205</v>
      </c>
      <c r="H10" s="22">
        <f>0.1*Grade13!H10</f>
        <v>1052.6066607984053</v>
      </c>
      <c r="I10" s="5">
        <f t="shared" ref="I10:I36" si="4">G10+IF(A10&lt;startage,1,0)*(H10*(1-initialunempprob))+IF(A10&gt;=startage,1,0)*(H10*(1-unempprob))</f>
        <v>2938.7139952907455</v>
      </c>
      <c r="J10" s="25">
        <f t="shared" ref="J10:J56" si="5">(F10-(IF(A10&gt;startage,1,0)*(unempprob*300*52)))/(IF(A10&lt;startage,1,0)*((C10+H10)*(1-initialunempprob))+IF(A10&gt;=startage,1,0)*((C10+H10)*(1-unempprob)))</f>
        <v>5.248412266956605E-2</v>
      </c>
      <c r="L10" s="22">
        <f>0.1*Grade13!L10</f>
        <v>2668.3202499056688</v>
      </c>
      <c r="M10" s="5">
        <f>scrimecost*Meta!O7</f>
        <v>79823.414999999994</v>
      </c>
      <c r="N10" s="5">
        <f>L10-Grade13!L10</f>
        <v>-24014.882249151018</v>
      </c>
      <c r="O10" s="5"/>
      <c r="P10" s="22"/>
      <c r="Q10" s="22">
        <f>0.05*feel*Grade13!G10</f>
        <v>239.83327744751909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-32533.715526598538</v>
      </c>
      <c r="T10" s="22">
        <f t="shared" ref="T10:T41" si="7">S10/sreturn^(A10-startage+1)</f>
        <v>-32533.715526598538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24247.997315709981</v>
      </c>
      <c r="D11" s="5">
        <f t="shared" si="0"/>
        <v>22477.893511663155</v>
      </c>
      <c r="E11" s="5">
        <f t="shared" si="1"/>
        <v>12977.893511663155</v>
      </c>
      <c r="F11" s="5">
        <f t="shared" si="2"/>
        <v>4539.0322315580197</v>
      </c>
      <c r="G11" s="5">
        <f t="shared" si="3"/>
        <v>17938.861280105135</v>
      </c>
      <c r="H11" s="22">
        <f t="shared" ref="H11:H36" si="10">benefits*B11/expnorm</f>
        <v>11036.753080339422</v>
      </c>
      <c r="I11" s="5">
        <f t="shared" si="4"/>
        <v>28169.931385579781</v>
      </c>
      <c r="J11" s="25">
        <f t="shared" si="5"/>
        <v>0.13877028586683199</v>
      </c>
      <c r="L11" s="22">
        <f t="shared" ref="L11:L36" si="11">(sincome+sbenefits)*(1-sunemp)*B11/expnorm</f>
        <v>27622.984398332163</v>
      </c>
      <c r="M11" s="5">
        <f>scrimecost*Meta!O8</f>
        <v>76611.724000000002</v>
      </c>
      <c r="N11" s="5">
        <f>L11-Grade13!L11</f>
        <v>272.7018367990604</v>
      </c>
      <c r="O11" s="5">
        <f>Grade13!M11-M11</f>
        <v>601.3119999999908</v>
      </c>
      <c r="P11" s="22">
        <f t="shared" ref="P11:P56" si="12">(spart-initialspart)*(L11*J11+nptrans)</f>
        <v>31.161748324354807</v>
      </c>
      <c r="Q11" s="22"/>
      <c r="R11" s="22"/>
      <c r="S11" s="22">
        <f t="shared" si="6"/>
        <v>375.9255298564135</v>
      </c>
      <c r="T11" s="22">
        <f t="shared" si="7"/>
        <v>389.20079396884677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24854.197248602726</v>
      </c>
      <c r="D12" s="5">
        <f t="shared" si="0"/>
        <v>24178.640849454729</v>
      </c>
      <c r="E12" s="5">
        <f t="shared" si="1"/>
        <v>14678.640849454729</v>
      </c>
      <c r="F12" s="5">
        <f t="shared" si="2"/>
        <v>5094.3262373469688</v>
      </c>
      <c r="G12" s="5">
        <f t="shared" si="3"/>
        <v>19084.314612107759</v>
      </c>
      <c r="H12" s="22">
        <f t="shared" si="10"/>
        <v>11312.671907347907</v>
      </c>
      <c r="I12" s="5">
        <f t="shared" si="4"/>
        <v>29571.161470219267</v>
      </c>
      <c r="J12" s="25">
        <f t="shared" si="5"/>
        <v>0.11798142040898042</v>
      </c>
      <c r="L12" s="22">
        <f t="shared" si="11"/>
        <v>28313.55900829046</v>
      </c>
      <c r="M12" s="5">
        <f>scrimecost*Meta!O9</f>
        <v>70586.873000000007</v>
      </c>
      <c r="N12" s="5">
        <f>L12-Grade13!L12</f>
        <v>279.51938271903055</v>
      </c>
      <c r="O12" s="5">
        <f>Grade13!M12-M12</f>
        <v>554.02399999999034</v>
      </c>
      <c r="P12" s="22">
        <f t="shared" si="12"/>
        <v>29.683421725894799</v>
      </c>
      <c r="Q12" s="22"/>
      <c r="R12" s="22"/>
      <c r="S12" s="22">
        <f t="shared" si="6"/>
        <v>355.55313159149352</v>
      </c>
      <c r="T12" s="22">
        <f t="shared" si="7"/>
        <v>381.10820784337761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25475.552179817794</v>
      </c>
      <c r="D13" s="5">
        <f t="shared" si="0"/>
        <v>24754.636870691094</v>
      </c>
      <c r="E13" s="5">
        <f t="shared" si="1"/>
        <v>15254.636870691094</v>
      </c>
      <c r="F13" s="5">
        <f t="shared" si="2"/>
        <v>5282.3889382806428</v>
      </c>
      <c r="G13" s="5">
        <f t="shared" si="3"/>
        <v>19472.24793241045</v>
      </c>
      <c r="H13" s="22">
        <f t="shared" si="10"/>
        <v>11595.488705031605</v>
      </c>
      <c r="I13" s="5">
        <f t="shared" si="4"/>
        <v>30221.26596197475</v>
      </c>
      <c r="J13" s="25">
        <f t="shared" si="5"/>
        <v>0.12057635483424807</v>
      </c>
      <c r="L13" s="22">
        <f t="shared" si="11"/>
        <v>29021.397983497725</v>
      </c>
      <c r="M13" s="5">
        <f>scrimecost*Meta!O10</f>
        <v>64374.478000000003</v>
      </c>
      <c r="N13" s="5">
        <f>L13-Grade13!L13</f>
        <v>286.5073672870094</v>
      </c>
      <c r="O13" s="5">
        <f>Grade13!M13-M13</f>
        <v>505.26399999999558</v>
      </c>
      <c r="P13" s="22">
        <f t="shared" si="12"/>
        <v>30.15988314313249</v>
      </c>
      <c r="Q13" s="22"/>
      <c r="R13" s="22"/>
      <c r="S13" s="22">
        <f t="shared" si="6"/>
        <v>335.45602055923996</v>
      </c>
      <c r="T13" s="22">
        <f t="shared" si="7"/>
        <v>372.26420767106788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26112.440984313242</v>
      </c>
      <c r="D14" s="5">
        <f t="shared" si="0"/>
        <v>25345.032792458376</v>
      </c>
      <c r="E14" s="5">
        <f t="shared" si="1"/>
        <v>15845.032792458376</v>
      </c>
      <c r="F14" s="5">
        <f t="shared" si="2"/>
        <v>5475.1532067376593</v>
      </c>
      <c r="G14" s="5">
        <f t="shared" si="3"/>
        <v>19869.879585720715</v>
      </c>
      <c r="H14" s="22">
        <f t="shared" si="10"/>
        <v>11885.375922657393</v>
      </c>
      <c r="I14" s="5">
        <f t="shared" si="4"/>
        <v>30887.62306602412</v>
      </c>
      <c r="J14" s="25">
        <f t="shared" si="5"/>
        <v>0.12310799817597259</v>
      </c>
      <c r="L14" s="22">
        <f t="shared" si="11"/>
        <v>29746.932933085169</v>
      </c>
      <c r="M14" s="5">
        <f>scrimecost*Meta!O11</f>
        <v>60014.080000000002</v>
      </c>
      <c r="N14" s="5">
        <f>L14-Grade13!L14</f>
        <v>293.67005146919109</v>
      </c>
      <c r="O14" s="5">
        <f>Grade13!M14-M14</f>
        <v>471.04000000000087</v>
      </c>
      <c r="P14" s="22">
        <f t="shared" si="12"/>
        <v>30.648256095801113</v>
      </c>
      <c r="Q14" s="22"/>
      <c r="R14" s="22"/>
      <c r="S14" s="22">
        <f t="shared" si="6"/>
        <v>322.11953675118104</v>
      </c>
      <c r="T14" s="22">
        <f t="shared" si="7"/>
        <v>370.08770220046011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26765.25200892107</v>
      </c>
      <c r="D15" s="5">
        <f t="shared" si="0"/>
        <v>25950.188612269834</v>
      </c>
      <c r="E15" s="5">
        <f t="shared" si="1"/>
        <v>16450.188612269834</v>
      </c>
      <c r="F15" s="5">
        <f t="shared" si="2"/>
        <v>5672.7365819061006</v>
      </c>
      <c r="G15" s="5">
        <f t="shared" si="3"/>
        <v>20277.452030363733</v>
      </c>
      <c r="H15" s="22">
        <f t="shared" si="10"/>
        <v>12182.510320723826</v>
      </c>
      <c r="I15" s="5">
        <f t="shared" si="4"/>
        <v>31570.639097674721</v>
      </c>
      <c r="J15" s="25">
        <f t="shared" si="5"/>
        <v>0.12557789411911849</v>
      </c>
      <c r="L15" s="22">
        <f t="shared" si="11"/>
        <v>30490.606256412291</v>
      </c>
      <c r="M15" s="5">
        <f>scrimecost*Meta!O12</f>
        <v>57247.806000000004</v>
      </c>
      <c r="N15" s="5">
        <f>L15-Grade13!L15</f>
        <v>301.01180275591469</v>
      </c>
      <c r="O15" s="5">
        <f>Grade13!M15-M15</f>
        <v>449.32800000000134</v>
      </c>
      <c r="P15" s="22">
        <f t="shared" si="12"/>
        <v>31.148838372286448</v>
      </c>
      <c r="Q15" s="22"/>
      <c r="R15" s="22"/>
      <c r="S15" s="22">
        <f t="shared" si="6"/>
        <v>314.61210444791459</v>
      </c>
      <c r="T15" s="22">
        <f t="shared" si="7"/>
        <v>374.2268231963036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27434.38330914409</v>
      </c>
      <c r="D16" s="5">
        <f t="shared" si="0"/>
        <v>26570.473327576572</v>
      </c>
      <c r="E16" s="5">
        <f t="shared" si="1"/>
        <v>17070.473327576572</v>
      </c>
      <c r="F16" s="5">
        <f t="shared" si="2"/>
        <v>5875.2595414537509</v>
      </c>
      <c r="G16" s="5">
        <f t="shared" si="3"/>
        <v>20695.213786122822</v>
      </c>
      <c r="H16" s="22">
        <f t="shared" si="10"/>
        <v>12487.073078741922</v>
      </c>
      <c r="I16" s="5">
        <f t="shared" si="4"/>
        <v>32270.730530116583</v>
      </c>
      <c r="J16" s="25">
        <f t="shared" si="5"/>
        <v>0.12798754869779733</v>
      </c>
      <c r="L16" s="22">
        <f t="shared" si="11"/>
        <v>31252.871412822598</v>
      </c>
      <c r="M16" s="5">
        <f>scrimecost*Meta!O13</f>
        <v>47659.618999999999</v>
      </c>
      <c r="N16" s="5">
        <f>L16-Grade13!L16</f>
        <v>308.53709782481747</v>
      </c>
      <c r="O16" s="5">
        <f>Grade13!M16-M16</f>
        <v>374.07200000000012</v>
      </c>
      <c r="P16" s="22">
        <f t="shared" si="12"/>
        <v>31.661935205683918</v>
      </c>
      <c r="Q16" s="22"/>
      <c r="R16" s="22"/>
      <c r="S16" s="22">
        <f t="shared" si="6"/>
        <v>282.48343313706891</v>
      </c>
      <c r="T16" s="22">
        <f t="shared" si="7"/>
        <v>347.87591764090007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28120.242891872691</v>
      </c>
      <c r="D17" s="5">
        <f t="shared" si="0"/>
        <v>27206.265160765986</v>
      </c>
      <c r="E17" s="5">
        <f t="shared" si="1"/>
        <v>17706.265160765986</v>
      </c>
      <c r="F17" s="5">
        <f t="shared" si="2"/>
        <v>6082.845574990095</v>
      </c>
      <c r="G17" s="5">
        <f t="shared" si="3"/>
        <v>21123.41958577589</v>
      </c>
      <c r="H17" s="22">
        <f t="shared" si="10"/>
        <v>12799.249905710469</v>
      </c>
      <c r="I17" s="5">
        <f t="shared" si="4"/>
        <v>32988.324248369492</v>
      </c>
      <c r="J17" s="25">
        <f t="shared" si="5"/>
        <v>0.13033843121358166</v>
      </c>
      <c r="L17" s="22">
        <f t="shared" si="11"/>
        <v>32034.193198143163</v>
      </c>
      <c r="M17" s="5">
        <f>scrimecost*Meta!O14</f>
        <v>47659.618999999999</v>
      </c>
      <c r="N17" s="5">
        <f>L17-Grade13!L17</f>
        <v>316.2505252704359</v>
      </c>
      <c r="O17" s="5">
        <f>Grade13!M17-M17</f>
        <v>374.07200000000012</v>
      </c>
      <c r="P17" s="22">
        <f t="shared" si="12"/>
        <v>32.187859459916332</v>
      </c>
      <c r="Q17" s="22"/>
      <c r="R17" s="22"/>
      <c r="S17" s="22">
        <f t="shared" si="6"/>
        <v>285.11188644345071</v>
      </c>
      <c r="T17" s="22">
        <f t="shared" si="7"/>
        <v>363.51187511447029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28823.24896416951</v>
      </c>
      <c r="D18" s="5">
        <f t="shared" si="0"/>
        <v>27857.951789785136</v>
      </c>
      <c r="E18" s="5">
        <f t="shared" si="1"/>
        <v>18357.951789785136</v>
      </c>
      <c r="F18" s="5">
        <f t="shared" si="2"/>
        <v>6295.621259364847</v>
      </c>
      <c r="G18" s="5">
        <f t="shared" si="3"/>
        <v>21562.330530420288</v>
      </c>
      <c r="H18" s="22">
        <f t="shared" si="10"/>
        <v>13119.23115335323</v>
      </c>
      <c r="I18" s="5">
        <f t="shared" si="4"/>
        <v>33723.857809578731</v>
      </c>
      <c r="J18" s="25">
        <f t="shared" si="5"/>
        <v>0.13263197513142</v>
      </c>
      <c r="L18" s="22">
        <f t="shared" si="11"/>
        <v>32835.048028096746</v>
      </c>
      <c r="M18" s="5">
        <f>scrimecost*Meta!O15</f>
        <v>47659.618999999999</v>
      </c>
      <c r="N18" s="5">
        <f>L18-Grade13!L18</f>
        <v>324.15678840220426</v>
      </c>
      <c r="O18" s="5">
        <f>Grade13!M18-M18</f>
        <v>374.07200000000012</v>
      </c>
      <c r="P18" s="22">
        <f t="shared" si="12"/>
        <v>32.726931820504554</v>
      </c>
      <c r="Q18" s="22"/>
      <c r="R18" s="22"/>
      <c r="S18" s="22">
        <f t="shared" si="6"/>
        <v>287.80605108249495</v>
      </c>
      <c r="T18" s="22">
        <f t="shared" si="7"/>
        <v>379.90507655754823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29543.830188273747</v>
      </c>
      <c r="D19" s="5">
        <f t="shared" si="0"/>
        <v>28525.930584529764</v>
      </c>
      <c r="E19" s="5">
        <f t="shared" si="1"/>
        <v>19025.930584529764</v>
      </c>
      <c r="F19" s="5">
        <f t="shared" si="2"/>
        <v>6513.7163358489679</v>
      </c>
      <c r="G19" s="5">
        <f t="shared" si="3"/>
        <v>22012.214248680797</v>
      </c>
      <c r="H19" s="22">
        <f t="shared" si="10"/>
        <v>13447.21193218706</v>
      </c>
      <c r="I19" s="5">
        <f t="shared" si="4"/>
        <v>34477.779709818205</v>
      </c>
      <c r="J19" s="25">
        <f t="shared" si="5"/>
        <v>0.13486957895370127</v>
      </c>
      <c r="L19" s="22">
        <f t="shared" si="11"/>
        <v>33655.924228799158</v>
      </c>
      <c r="M19" s="5">
        <f>scrimecost*Meta!O16</f>
        <v>47659.618999999999</v>
      </c>
      <c r="N19" s="5">
        <f>L19-Grade13!L19</f>
        <v>332.26070811226236</v>
      </c>
      <c r="O19" s="5">
        <f>Grade13!M19-M19</f>
        <v>374.07200000000012</v>
      </c>
      <c r="P19" s="22">
        <f t="shared" si="12"/>
        <v>33.279480990107473</v>
      </c>
      <c r="Q19" s="22"/>
      <c r="R19" s="22"/>
      <c r="S19" s="22">
        <f t="shared" si="6"/>
        <v>290.56756983751387</v>
      </c>
      <c r="T19" s="22">
        <f t="shared" si="7"/>
        <v>397.09481326984957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30282.425942980586</v>
      </c>
      <c r="D20" s="5">
        <f t="shared" si="0"/>
        <v>29210.608849143006</v>
      </c>
      <c r="E20" s="5">
        <f t="shared" si="1"/>
        <v>19710.608849143006</v>
      </c>
      <c r="F20" s="5">
        <f t="shared" si="2"/>
        <v>6737.2637892451912</v>
      </c>
      <c r="G20" s="5">
        <f t="shared" si="3"/>
        <v>22473.345059897816</v>
      </c>
      <c r="H20" s="22">
        <f t="shared" si="10"/>
        <v>13783.392230491734</v>
      </c>
      <c r="I20" s="5">
        <f t="shared" si="4"/>
        <v>35250.54965756365</v>
      </c>
      <c r="J20" s="25">
        <f t="shared" si="5"/>
        <v>0.13705260707300013</v>
      </c>
      <c r="L20" s="22">
        <f t="shared" si="11"/>
        <v>34497.322334519129</v>
      </c>
      <c r="M20" s="5">
        <f>scrimecost*Meta!O17</f>
        <v>47659.618999999999</v>
      </c>
      <c r="N20" s="5">
        <f>L20-Grade13!L20</f>
        <v>340.56722581505892</v>
      </c>
      <c r="O20" s="5">
        <f>Grade13!M20-M20</f>
        <v>374.07200000000012</v>
      </c>
      <c r="P20" s="22">
        <f t="shared" si="12"/>
        <v>33.845843888950476</v>
      </c>
      <c r="Q20" s="22"/>
      <c r="R20" s="22"/>
      <c r="S20" s="22">
        <f t="shared" si="6"/>
        <v>293.39812656140424</v>
      </c>
      <c r="T20" s="22">
        <f t="shared" si="7"/>
        <v>415.12253210104154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31039.486591555102</v>
      </c>
      <c r="D21" s="5">
        <f t="shared" si="0"/>
        <v>29912.40407037158</v>
      </c>
      <c r="E21" s="5">
        <f t="shared" si="1"/>
        <v>20412.40407037158</v>
      </c>
      <c r="F21" s="5">
        <f t="shared" si="2"/>
        <v>6966.3999289763215</v>
      </c>
      <c r="G21" s="5">
        <f t="shared" si="3"/>
        <v>22946.004141395257</v>
      </c>
      <c r="H21" s="22">
        <f t="shared" si="10"/>
        <v>14127.977036254029</v>
      </c>
      <c r="I21" s="5">
        <f t="shared" si="4"/>
        <v>36042.63885400274</v>
      </c>
      <c r="J21" s="25">
        <f t="shared" si="5"/>
        <v>0.13918239060402338</v>
      </c>
      <c r="L21" s="22">
        <f t="shared" si="11"/>
        <v>35359.755392882107</v>
      </c>
      <c r="M21" s="5">
        <f>scrimecost*Meta!O18</f>
        <v>39267.025000000001</v>
      </c>
      <c r="N21" s="5">
        <f>L21-Grade13!L21</f>
        <v>349.08140646043466</v>
      </c>
      <c r="O21" s="5">
        <f>Grade13!M21-M21</f>
        <v>308.19999999999709</v>
      </c>
      <c r="P21" s="22">
        <f t="shared" si="12"/>
        <v>34.426365860264546</v>
      </c>
      <c r="Q21" s="22"/>
      <c r="R21" s="22"/>
      <c r="S21" s="22">
        <f t="shared" si="6"/>
        <v>265.93245520339332</v>
      </c>
      <c r="T21" s="22">
        <f t="shared" si="7"/>
        <v>389.54910469512316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31815.473756343974</v>
      </c>
      <c r="D22" s="5">
        <f t="shared" si="0"/>
        <v>30631.744172130864</v>
      </c>
      <c r="E22" s="5">
        <f t="shared" si="1"/>
        <v>21131.744172130864</v>
      </c>
      <c r="F22" s="5">
        <f t="shared" si="2"/>
        <v>7201.2644722007271</v>
      </c>
      <c r="G22" s="5">
        <f t="shared" si="3"/>
        <v>23430.479699930136</v>
      </c>
      <c r="H22" s="22">
        <f t="shared" si="10"/>
        <v>14481.17646216038</v>
      </c>
      <c r="I22" s="5">
        <f t="shared" si="4"/>
        <v>36854.53028035281</v>
      </c>
      <c r="J22" s="25">
        <f t="shared" si="5"/>
        <v>0.14126022819526557</v>
      </c>
      <c r="L22" s="22">
        <f t="shared" si="11"/>
        <v>36243.749277704163</v>
      </c>
      <c r="M22" s="5">
        <f>scrimecost*Meta!O19</f>
        <v>39267.025000000001</v>
      </c>
      <c r="N22" s="5">
        <f>L22-Grade13!L22</f>
        <v>357.8084416219499</v>
      </c>
      <c r="O22" s="5">
        <f>Grade13!M22-M22</f>
        <v>308.19999999999709</v>
      </c>
      <c r="P22" s="22">
        <f t="shared" si="12"/>
        <v>35.021400880861478</v>
      </c>
      <c r="Q22" s="22"/>
      <c r="R22" s="22"/>
      <c r="S22" s="22">
        <f t="shared" si="6"/>
        <v>268.90630886143521</v>
      </c>
      <c r="T22" s="22">
        <f t="shared" si="7"/>
        <v>407.8155259622975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32610.860600252574</v>
      </c>
      <c r="D23" s="5">
        <f t="shared" si="0"/>
        <v>31369.067776434138</v>
      </c>
      <c r="E23" s="5">
        <f t="shared" si="1"/>
        <v>21869.067776434138</v>
      </c>
      <c r="F23" s="5">
        <f t="shared" si="2"/>
        <v>7442.0006290057463</v>
      </c>
      <c r="G23" s="5">
        <f t="shared" si="3"/>
        <v>23927.067147428392</v>
      </c>
      <c r="H23" s="22">
        <f t="shared" si="10"/>
        <v>14843.205873714387</v>
      </c>
      <c r="I23" s="5">
        <f t="shared" si="4"/>
        <v>37686.718992361632</v>
      </c>
      <c r="J23" s="25">
        <f t="shared" si="5"/>
        <v>0.14328738682086772</v>
      </c>
      <c r="L23" s="22">
        <f t="shared" si="11"/>
        <v>37149.843009646764</v>
      </c>
      <c r="M23" s="5">
        <f>scrimecost*Meta!O20</f>
        <v>39267.025000000001</v>
      </c>
      <c r="N23" s="5">
        <f>L23-Grade13!L23</f>
        <v>366.75365266249719</v>
      </c>
      <c r="O23" s="5">
        <f>Grade13!M23-M23</f>
        <v>308.19999999999709</v>
      </c>
      <c r="P23" s="22">
        <f t="shared" si="12"/>
        <v>35.631311776973327</v>
      </c>
      <c r="Q23" s="22"/>
      <c r="R23" s="22"/>
      <c r="S23" s="22">
        <f t="shared" si="6"/>
        <v>271.9545088609263</v>
      </c>
      <c r="T23" s="22">
        <f t="shared" si="7"/>
        <v>427.00299876572672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33426.132115258886</v>
      </c>
      <c r="D24" s="5">
        <f t="shared" si="0"/>
        <v>32124.824470844989</v>
      </c>
      <c r="E24" s="5">
        <f t="shared" si="1"/>
        <v>22624.824470844989</v>
      </c>
      <c r="F24" s="5">
        <f t="shared" si="2"/>
        <v>7688.7551897308895</v>
      </c>
      <c r="G24" s="5">
        <f t="shared" si="3"/>
        <v>24436.069281114098</v>
      </c>
      <c r="H24" s="22">
        <f t="shared" si="10"/>
        <v>15214.286020557247</v>
      </c>
      <c r="I24" s="5">
        <f t="shared" si="4"/>
        <v>38539.712422170669</v>
      </c>
      <c r="J24" s="25">
        <f t="shared" si="5"/>
        <v>0.14526510255316252</v>
      </c>
      <c r="L24" s="22">
        <f t="shared" si="11"/>
        <v>38078.589084887928</v>
      </c>
      <c r="M24" s="5">
        <f>scrimecost*Meta!O21</f>
        <v>39267.025000000001</v>
      </c>
      <c r="N24" s="5">
        <f>L24-Grade13!L24</f>
        <v>375.92249397905834</v>
      </c>
      <c r="O24" s="5">
        <f>Grade13!M24-M24</f>
        <v>308.19999999999709</v>
      </c>
      <c r="P24" s="22">
        <f t="shared" si="12"/>
        <v>36.256470445487977</v>
      </c>
      <c r="Q24" s="22"/>
      <c r="R24" s="22"/>
      <c r="S24" s="22">
        <f t="shared" si="6"/>
        <v>275.07891386040467</v>
      </c>
      <c r="T24" s="22">
        <f t="shared" si="7"/>
        <v>447.16093886854475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34261.785418140353</v>
      </c>
      <c r="D25" s="5">
        <f t="shared" si="0"/>
        <v>32899.475082616111</v>
      </c>
      <c r="E25" s="5">
        <f t="shared" si="1"/>
        <v>23399.475082616111</v>
      </c>
      <c r="F25" s="5">
        <f t="shared" si="2"/>
        <v>7941.67861447416</v>
      </c>
      <c r="G25" s="5">
        <f t="shared" si="3"/>
        <v>24957.796468141951</v>
      </c>
      <c r="H25" s="22">
        <f t="shared" si="10"/>
        <v>15594.643171071175</v>
      </c>
      <c r="I25" s="5">
        <f t="shared" si="4"/>
        <v>39414.030687724931</v>
      </c>
      <c r="J25" s="25">
        <f t="shared" si="5"/>
        <v>0.14719458131637689</v>
      </c>
      <c r="L25" s="22">
        <f t="shared" si="11"/>
        <v>39030.553812010119</v>
      </c>
      <c r="M25" s="5">
        <f>scrimecost*Meta!O22</f>
        <v>39267.025000000001</v>
      </c>
      <c r="N25" s="5">
        <f>L25-Grade13!L25</f>
        <v>385.3205563285228</v>
      </c>
      <c r="O25" s="5">
        <f>Grade13!M25-M25</f>
        <v>308.19999999999709</v>
      </c>
      <c r="P25" s="22">
        <f t="shared" si="12"/>
        <v>36.897258080715474</v>
      </c>
      <c r="Q25" s="22"/>
      <c r="R25" s="22"/>
      <c r="S25" s="22">
        <f t="shared" si="6"/>
        <v>278.28142898486681</v>
      </c>
      <c r="T25" s="22">
        <f t="shared" si="7"/>
        <v>468.34154069689595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35118.330053593869</v>
      </c>
      <c r="D26" s="5">
        <f t="shared" si="0"/>
        <v>33693.491959681516</v>
      </c>
      <c r="E26" s="5">
        <f t="shared" si="1"/>
        <v>24193.491959681516</v>
      </c>
      <c r="F26" s="5">
        <f t="shared" si="2"/>
        <v>8200.925124836016</v>
      </c>
      <c r="G26" s="5">
        <f t="shared" si="3"/>
        <v>25492.5668348455</v>
      </c>
      <c r="H26" s="22">
        <f t="shared" si="10"/>
        <v>15984.509250347957</v>
      </c>
      <c r="I26" s="5">
        <f t="shared" si="4"/>
        <v>40310.206909918059</v>
      </c>
      <c r="J26" s="25">
        <f t="shared" si="5"/>
        <v>0.14907699962195195</v>
      </c>
      <c r="L26" s="22">
        <f t="shared" si="11"/>
        <v>40006.317657310385</v>
      </c>
      <c r="M26" s="5">
        <f>scrimecost*Meta!O23</f>
        <v>29678.838</v>
      </c>
      <c r="N26" s="5">
        <f>L26-Grade13!L26</f>
        <v>394.95357023675024</v>
      </c>
      <c r="O26" s="5">
        <f>Grade13!M26-M26</f>
        <v>232.94399999999951</v>
      </c>
      <c r="P26" s="22">
        <f t="shared" si="12"/>
        <v>37.554065406823682</v>
      </c>
      <c r="Q26" s="22"/>
      <c r="R26" s="22"/>
      <c r="S26" s="22">
        <f t="shared" si="6"/>
        <v>246.87099098744969</v>
      </c>
      <c r="T26" s="22">
        <f t="shared" si="7"/>
        <v>430.15048104179698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35996.288304933718</v>
      </c>
      <c r="D27" s="5">
        <f t="shared" si="0"/>
        <v>34507.359258673561</v>
      </c>
      <c r="E27" s="5">
        <f t="shared" si="1"/>
        <v>25007.359258673561</v>
      </c>
      <c r="F27" s="5">
        <f t="shared" si="2"/>
        <v>8466.6527979569182</v>
      </c>
      <c r="G27" s="5">
        <f t="shared" si="3"/>
        <v>26040.706460716643</v>
      </c>
      <c r="H27" s="22">
        <f t="shared" si="10"/>
        <v>16384.121981606655</v>
      </c>
      <c r="I27" s="5">
        <f t="shared" si="4"/>
        <v>41228.787537666009</v>
      </c>
      <c r="J27" s="25">
        <f t="shared" si="5"/>
        <v>0.15091350528592765</v>
      </c>
      <c r="L27" s="22">
        <f t="shared" si="11"/>
        <v>41006.475598743134</v>
      </c>
      <c r="M27" s="5">
        <f>scrimecost*Meta!O24</f>
        <v>29678.838</v>
      </c>
      <c r="N27" s="5">
        <f>L27-Grade13!L27</f>
        <v>404.82740949266008</v>
      </c>
      <c r="O27" s="5">
        <f>Grade13!M27-M27</f>
        <v>232.94399999999951</v>
      </c>
      <c r="P27" s="22">
        <f t="shared" si="12"/>
        <v>38.227292916084593</v>
      </c>
      <c r="Q27" s="22"/>
      <c r="R27" s="22"/>
      <c r="S27" s="22">
        <f t="shared" si="6"/>
        <v>250.23563344008883</v>
      </c>
      <c r="T27" s="22">
        <f t="shared" si="7"/>
        <v>451.41023590765587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36896.195512557053</v>
      </c>
      <c r="D28" s="5">
        <f t="shared" si="0"/>
        <v>35341.573240140395</v>
      </c>
      <c r="E28" s="5">
        <f t="shared" si="1"/>
        <v>25841.573240140395</v>
      </c>
      <c r="F28" s="5">
        <f t="shared" si="2"/>
        <v>8739.0236629058381</v>
      </c>
      <c r="G28" s="5">
        <f t="shared" si="3"/>
        <v>26602.549577234557</v>
      </c>
      <c r="H28" s="22">
        <f t="shared" si="10"/>
        <v>16793.72503114682</v>
      </c>
      <c r="I28" s="5">
        <f t="shared" si="4"/>
        <v>42170.332681107655</v>
      </c>
      <c r="J28" s="25">
        <f t="shared" si="5"/>
        <v>0.15270521812883067</v>
      </c>
      <c r="L28" s="22">
        <f t="shared" si="11"/>
        <v>42031.637488711705</v>
      </c>
      <c r="M28" s="5">
        <f>scrimecost*Meta!O25</f>
        <v>29678.838</v>
      </c>
      <c r="N28" s="5">
        <f>L28-Grade13!L28</f>
        <v>414.94809472996712</v>
      </c>
      <c r="O28" s="5">
        <f>Grade13!M28-M28</f>
        <v>232.94399999999951</v>
      </c>
      <c r="P28" s="22">
        <f t="shared" si="12"/>
        <v>38.917351113077011</v>
      </c>
      <c r="Q28" s="22"/>
      <c r="R28" s="22"/>
      <c r="S28" s="22">
        <f t="shared" si="6"/>
        <v>253.68439195404375</v>
      </c>
      <c r="T28" s="22">
        <f t="shared" si="7"/>
        <v>473.79218666632499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37818.600400370975</v>
      </c>
      <c r="D29" s="5">
        <f t="shared" si="0"/>
        <v>36196.642571143901</v>
      </c>
      <c r="E29" s="5">
        <f t="shared" si="1"/>
        <v>26696.642571143901</v>
      </c>
      <c r="F29" s="5">
        <f t="shared" si="2"/>
        <v>9018.2037994784841</v>
      </c>
      <c r="G29" s="5">
        <f t="shared" si="3"/>
        <v>27178.438771665416</v>
      </c>
      <c r="H29" s="22">
        <f t="shared" si="10"/>
        <v>17213.568156925492</v>
      </c>
      <c r="I29" s="5">
        <f t="shared" si="4"/>
        <v>43135.416453135345</v>
      </c>
      <c r="J29" s="25">
        <f t="shared" si="5"/>
        <v>0.15445323065849223</v>
      </c>
      <c r="L29" s="22">
        <f t="shared" si="11"/>
        <v>43082.428425929509</v>
      </c>
      <c r="M29" s="5">
        <f>scrimecost*Meta!O26</f>
        <v>29678.838</v>
      </c>
      <c r="N29" s="5">
        <f>L29-Grade13!L29</f>
        <v>425.32179709822958</v>
      </c>
      <c r="O29" s="5">
        <f>Grade13!M29-M29</f>
        <v>232.94399999999951</v>
      </c>
      <c r="P29" s="22">
        <f t="shared" si="12"/>
        <v>39.624660764994253</v>
      </c>
      <c r="Q29" s="22"/>
      <c r="R29" s="22"/>
      <c r="S29" s="22">
        <f t="shared" si="6"/>
        <v>257.21936943085456</v>
      </c>
      <c r="T29" s="22">
        <f t="shared" si="7"/>
        <v>497.3586927315115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38764.065410380252</v>
      </c>
      <c r="D30" s="5">
        <f t="shared" si="0"/>
        <v>37073.0886354225</v>
      </c>
      <c r="E30" s="5">
        <f t="shared" si="1"/>
        <v>27573.0886354225</v>
      </c>
      <c r="F30" s="5">
        <f t="shared" si="2"/>
        <v>9304.3634394654473</v>
      </c>
      <c r="G30" s="5">
        <f t="shared" si="3"/>
        <v>27768.725195957053</v>
      </c>
      <c r="H30" s="22">
        <f t="shared" si="10"/>
        <v>17643.907360848629</v>
      </c>
      <c r="I30" s="5">
        <f t="shared" si="4"/>
        <v>44124.627319463732</v>
      </c>
      <c r="J30" s="25">
        <f t="shared" si="5"/>
        <v>0.15615860873621082</v>
      </c>
      <c r="L30" s="22">
        <f t="shared" si="11"/>
        <v>44159.489136577737</v>
      </c>
      <c r="M30" s="5">
        <f>scrimecost*Meta!O27</f>
        <v>29678.838</v>
      </c>
      <c r="N30" s="5">
        <f>L30-Grade13!L30</f>
        <v>435.95484202568332</v>
      </c>
      <c r="O30" s="5">
        <f>Grade13!M30-M30</f>
        <v>232.94399999999951</v>
      </c>
      <c r="P30" s="22">
        <f t="shared" si="12"/>
        <v>40.349653158209428</v>
      </c>
      <c r="Q30" s="22"/>
      <c r="R30" s="22"/>
      <c r="S30" s="22">
        <f t="shared" si="6"/>
        <v>260.84272134458098</v>
      </c>
      <c r="T30" s="22">
        <f t="shared" si="7"/>
        <v>522.17570668544113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39733.167045639748</v>
      </c>
      <c r="D31" s="5">
        <f t="shared" si="0"/>
        <v>37971.445851308054</v>
      </c>
      <c r="E31" s="5">
        <f t="shared" si="1"/>
        <v>28471.445851308054</v>
      </c>
      <c r="F31" s="5">
        <f t="shared" si="2"/>
        <v>9597.6770704520786</v>
      </c>
      <c r="G31" s="5">
        <f t="shared" si="3"/>
        <v>28373.768780855975</v>
      </c>
      <c r="H31" s="22">
        <f t="shared" si="10"/>
        <v>18085.005044869842</v>
      </c>
      <c r="I31" s="5">
        <f t="shared" si="4"/>
        <v>45138.568457450325</v>
      </c>
      <c r="J31" s="25">
        <f t="shared" si="5"/>
        <v>0.15782239222666791</v>
      </c>
      <c r="L31" s="22">
        <f t="shared" si="11"/>
        <v>45263.476364992181</v>
      </c>
      <c r="M31" s="5">
        <f>scrimecost*Meta!O28</f>
        <v>26514.032999999999</v>
      </c>
      <c r="N31" s="5">
        <f>L31-Grade13!L31</f>
        <v>446.85371307633613</v>
      </c>
      <c r="O31" s="5">
        <f>Grade13!M31-M31</f>
        <v>208.10399999999936</v>
      </c>
      <c r="P31" s="22">
        <f t="shared" si="12"/>
        <v>41.092770361254964</v>
      </c>
      <c r="Q31" s="22"/>
      <c r="R31" s="22"/>
      <c r="S31" s="22">
        <f t="shared" si="6"/>
        <v>253.10541705615444</v>
      </c>
      <c r="T31" s="22">
        <f t="shared" si="7"/>
        <v>524.57945536975558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40726.496221780741</v>
      </c>
      <c r="D32" s="5">
        <f t="shared" si="0"/>
        <v>38892.261997590751</v>
      </c>
      <c r="E32" s="5">
        <f t="shared" si="1"/>
        <v>29392.261997590751</v>
      </c>
      <c r="F32" s="5">
        <f t="shared" si="2"/>
        <v>9898.3235422133803</v>
      </c>
      <c r="G32" s="5">
        <f t="shared" si="3"/>
        <v>28993.938455377371</v>
      </c>
      <c r="H32" s="22">
        <f t="shared" si="10"/>
        <v>18537.130170991586</v>
      </c>
      <c r="I32" s="5">
        <f t="shared" si="4"/>
        <v>46177.858123886574</v>
      </c>
      <c r="J32" s="25">
        <f t="shared" si="5"/>
        <v>0.15944559563199195</v>
      </c>
      <c r="L32" s="22">
        <f t="shared" si="11"/>
        <v>46395.063274116976</v>
      </c>
      <c r="M32" s="5">
        <f>scrimecost*Meta!O29</f>
        <v>26514.032999999999</v>
      </c>
      <c r="N32" s="5">
        <f>L32-Grade13!L32</f>
        <v>458.02505590323563</v>
      </c>
      <c r="O32" s="5">
        <f>Grade13!M32-M32</f>
        <v>208.10399999999936</v>
      </c>
      <c r="P32" s="22">
        <f t="shared" si="12"/>
        <v>41.854465494376647</v>
      </c>
      <c r="Q32" s="22"/>
      <c r="R32" s="22"/>
      <c r="S32" s="22">
        <f t="shared" si="6"/>
        <v>256.91220116051113</v>
      </c>
      <c r="T32" s="22">
        <f t="shared" si="7"/>
        <v>551.2726731129743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41744.658627325261</v>
      </c>
      <c r="D33" s="5">
        <f t="shared" si="0"/>
        <v>39836.098547530521</v>
      </c>
      <c r="E33" s="5">
        <f t="shared" si="1"/>
        <v>30336.098547530521</v>
      </c>
      <c r="F33" s="5">
        <f t="shared" si="2"/>
        <v>10206.486175768714</v>
      </c>
      <c r="G33" s="5">
        <f t="shared" si="3"/>
        <v>29629.612371761807</v>
      </c>
      <c r="H33" s="22">
        <f t="shared" si="10"/>
        <v>19000.558425266376</v>
      </c>
      <c r="I33" s="5">
        <f t="shared" si="4"/>
        <v>47243.130031983739</v>
      </c>
      <c r="J33" s="25">
        <f t="shared" si="5"/>
        <v>0.16102920871035684</v>
      </c>
      <c r="L33" s="22">
        <f t="shared" si="11"/>
        <v>47554.939855969904</v>
      </c>
      <c r="M33" s="5">
        <f>scrimecost*Meta!O30</f>
        <v>26514.032999999999</v>
      </c>
      <c r="N33" s="5">
        <f>L33-Grade13!L33</f>
        <v>469.47568230081379</v>
      </c>
      <c r="O33" s="5">
        <f>Grade13!M33-M33</f>
        <v>208.10399999999936</v>
      </c>
      <c r="P33" s="22">
        <f t="shared" si="12"/>
        <v>42.635203005826369</v>
      </c>
      <c r="Q33" s="22"/>
      <c r="R33" s="22"/>
      <c r="S33" s="22">
        <f t="shared" si="6"/>
        <v>260.81415486747869</v>
      </c>
      <c r="T33" s="22">
        <f t="shared" si="7"/>
        <v>579.40840307126734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42788.2750930084</v>
      </c>
      <c r="D34" s="5">
        <f t="shared" si="0"/>
        <v>40803.531011218794</v>
      </c>
      <c r="E34" s="5">
        <f t="shared" si="1"/>
        <v>31303.531011218794</v>
      </c>
      <c r="F34" s="5">
        <f t="shared" si="2"/>
        <v>10522.352875162936</v>
      </c>
      <c r="G34" s="5">
        <f t="shared" si="3"/>
        <v>30281.17813605586</v>
      </c>
      <c r="H34" s="22">
        <f t="shared" si="10"/>
        <v>19475.572385898035</v>
      </c>
      <c r="I34" s="5">
        <f t="shared" si="4"/>
        <v>48335.033737783335</v>
      </c>
      <c r="J34" s="25">
        <f t="shared" si="5"/>
        <v>0.16257419707949342</v>
      </c>
      <c r="L34" s="22">
        <f t="shared" si="11"/>
        <v>48743.813352369158</v>
      </c>
      <c r="M34" s="5">
        <f>scrimecost*Meta!O31</f>
        <v>26514.032999999999</v>
      </c>
      <c r="N34" s="5">
        <f>L34-Grade13!L34</f>
        <v>481.21257435834559</v>
      </c>
      <c r="O34" s="5">
        <f>Grade13!M34-M34</f>
        <v>208.10399999999936</v>
      </c>
      <c r="P34" s="22">
        <f t="shared" si="12"/>
        <v>43.435458955062359</v>
      </c>
      <c r="Q34" s="22"/>
      <c r="R34" s="22"/>
      <c r="S34" s="22">
        <f t="shared" si="6"/>
        <v>264.81365741712489</v>
      </c>
      <c r="T34" s="22">
        <f t="shared" si="7"/>
        <v>609.06817631798867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43857.981970333603</v>
      </c>
      <c r="D35" s="5">
        <f t="shared" si="0"/>
        <v>41795.149286499254</v>
      </c>
      <c r="E35" s="5">
        <f t="shared" si="1"/>
        <v>32295.149286499254</v>
      </c>
      <c r="F35" s="5">
        <f t="shared" si="2"/>
        <v>10846.116242042006</v>
      </c>
      <c r="G35" s="5">
        <f t="shared" si="3"/>
        <v>30949.033044457246</v>
      </c>
      <c r="H35" s="22">
        <f t="shared" si="10"/>
        <v>19962.461695545484</v>
      </c>
      <c r="I35" s="5">
        <f t="shared" si="4"/>
        <v>49454.23503622791</v>
      </c>
      <c r="J35" s="25">
        <f t="shared" si="5"/>
        <v>0.16408150280548023</v>
      </c>
      <c r="L35" s="22">
        <f t="shared" si="11"/>
        <v>49962.40868617838</v>
      </c>
      <c r="M35" s="5">
        <f>scrimecost*Meta!O32</f>
        <v>26514.032999999999</v>
      </c>
      <c r="N35" s="5">
        <f>L35-Grade13!L35</f>
        <v>493.24288871730823</v>
      </c>
      <c r="O35" s="5">
        <f>Grade13!M35-M35</f>
        <v>208.10399999999936</v>
      </c>
      <c r="P35" s="22">
        <f t="shared" si="12"/>
        <v>44.255721303029219</v>
      </c>
      <c r="Q35" s="22"/>
      <c r="R35" s="22"/>
      <c r="S35" s="22">
        <f t="shared" si="6"/>
        <v>268.91314753050989</v>
      </c>
      <c r="T35" s="22">
        <f t="shared" si="7"/>
        <v>640.33827512735934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44954.431519591933</v>
      </c>
      <c r="D36" s="5">
        <f t="shared" si="0"/>
        <v>42811.55801866173</v>
      </c>
      <c r="E36" s="5">
        <f t="shared" si="1"/>
        <v>33311.55801866173</v>
      </c>
      <c r="F36" s="5">
        <f t="shared" si="2"/>
        <v>11177.973693093056</v>
      </c>
      <c r="G36" s="5">
        <f t="shared" si="3"/>
        <v>31633.584325568674</v>
      </c>
      <c r="H36" s="22">
        <f t="shared" si="10"/>
        <v>20461.523237934118</v>
      </c>
      <c r="I36" s="5">
        <f t="shared" si="4"/>
        <v>50601.416367133599</v>
      </c>
      <c r="J36" s="25">
        <f t="shared" si="5"/>
        <v>0.16555204497717471</v>
      </c>
      <c r="L36" s="22">
        <f t="shared" si="11"/>
        <v>51211.468903332832</v>
      </c>
      <c r="M36" s="5">
        <f>scrimecost*Meta!O33</f>
        <v>22481.837</v>
      </c>
      <c r="N36" s="5">
        <f>L36-Grade13!L36</f>
        <v>505.5739609352313</v>
      </c>
      <c r="O36" s="5">
        <f>Grade13!M36-M36</f>
        <v>176.45599999999831</v>
      </c>
      <c r="P36" s="22">
        <f t="shared" si="12"/>
        <v>45.096490209695261</v>
      </c>
      <c r="Q36" s="22"/>
      <c r="R36" s="22"/>
      <c r="S36" s="22">
        <f t="shared" si="6"/>
        <v>258.52539689672483</v>
      </c>
      <c r="T36" s="22">
        <f t="shared" si="7"/>
        <v>637.34199638590007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46078.292307581731</v>
      </c>
      <c r="D37" s="5">
        <f t="shared" ref="D37:D56" si="15">IF(A37&lt;startage,1,0)*(C37*(1-initialunempprob))+IF(A37=startage,1,0)*(C37*(1-unempprob))+IF(A37&gt;startage,1,0)*(C37*(1-unempprob)+unempprob*300*52)</f>
        <v>43853.376969128272</v>
      </c>
      <c r="E37" s="5">
        <f t="shared" si="1"/>
        <v>34353.376969128272</v>
      </c>
      <c r="F37" s="5">
        <f t="shared" si="2"/>
        <v>11518.127580420381</v>
      </c>
      <c r="G37" s="5">
        <f t="shared" si="3"/>
        <v>32335.249388707889</v>
      </c>
      <c r="H37" s="22">
        <f t="shared" ref="H37:H56" si="16">benefits*B37/expnorm</f>
        <v>20973.061318882468</v>
      </c>
      <c r="I37" s="5">
        <f t="shared" ref="I37:I56" si="17">G37+IF(A37&lt;startage,1,0)*(H37*(1-initialunempprob))+IF(A37&gt;=startage,1,0)*(H37*(1-unempprob))</f>
        <v>51777.277231311935</v>
      </c>
      <c r="J37" s="25">
        <f t="shared" si="5"/>
        <v>0.16698672026663272</v>
      </c>
      <c r="L37" s="22">
        <f t="shared" ref="L37:L56" si="18">(sincome+sbenefits)*(1-sunemp)*B37/expnorm</f>
        <v>52491.75562591615</v>
      </c>
      <c r="M37" s="5">
        <f>scrimecost*Meta!O34</f>
        <v>22481.837</v>
      </c>
      <c r="N37" s="5">
        <f>L37-Grade13!L37</f>
        <v>518.21330995861354</v>
      </c>
      <c r="O37" s="5">
        <f>Grade13!M37-M37</f>
        <v>176.45599999999831</v>
      </c>
      <c r="P37" s="22">
        <f t="shared" si="12"/>
        <v>45.958278339027949</v>
      </c>
      <c r="Q37" s="22"/>
      <c r="R37" s="22"/>
      <c r="S37" s="22">
        <f t="shared" si="6"/>
        <v>262.83242369709899</v>
      </c>
      <c r="T37" s="22">
        <f t="shared" si="7"/>
        <v>670.84186829978069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47230.24961527127</v>
      </c>
      <c r="D38" s="5">
        <f t="shared" si="15"/>
        <v>44921.241393356475</v>
      </c>
      <c r="E38" s="5">
        <f t="shared" si="1"/>
        <v>35421.241393356475</v>
      </c>
      <c r="F38" s="5">
        <f t="shared" si="2"/>
        <v>11958.909454266537</v>
      </c>
      <c r="G38" s="5">
        <f t="shared" si="3"/>
        <v>32962.331939089941</v>
      </c>
      <c r="H38" s="22">
        <f t="shared" si="16"/>
        <v>21497.387851854528</v>
      </c>
      <c r="I38" s="5">
        <f t="shared" si="17"/>
        <v>52890.410477759091</v>
      </c>
      <c r="J38" s="25">
        <f t="shared" si="5"/>
        <v>0.16983238350292526</v>
      </c>
      <c r="L38" s="22">
        <f t="shared" si="18"/>
        <v>53804.049516564053</v>
      </c>
      <c r="M38" s="5">
        <f>scrimecost*Meta!O35</f>
        <v>22481.837</v>
      </c>
      <c r="N38" s="5">
        <f>L38-Grade13!L38</f>
        <v>531.16864270758379</v>
      </c>
      <c r="O38" s="5">
        <f>Grade13!M38-M38</f>
        <v>176.45599999999831</v>
      </c>
      <c r="P38" s="22">
        <f t="shared" si="12"/>
        <v>47.075009914522504</v>
      </c>
      <c r="Q38" s="22"/>
      <c r="R38" s="22"/>
      <c r="S38" s="22">
        <f t="shared" si="6"/>
        <v>267.35472298797373</v>
      </c>
      <c r="T38" s="22">
        <f t="shared" si="7"/>
        <v>706.48179875481071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48411.005855653049</v>
      </c>
      <c r="D39" s="5">
        <f t="shared" si="15"/>
        <v>46015.802428190385</v>
      </c>
      <c r="E39" s="5">
        <f t="shared" si="1"/>
        <v>36515.802428190385</v>
      </c>
      <c r="F39" s="5">
        <f t="shared" si="2"/>
        <v>12425.7397356232</v>
      </c>
      <c r="G39" s="5">
        <f t="shared" si="3"/>
        <v>33590.062692567182</v>
      </c>
      <c r="H39" s="22">
        <f t="shared" si="16"/>
        <v>22034.822548150889</v>
      </c>
      <c r="I39" s="5">
        <f t="shared" si="17"/>
        <v>54016.343194703062</v>
      </c>
      <c r="J39" s="25">
        <f t="shared" si="5"/>
        <v>0.17283877975423573</v>
      </c>
      <c r="L39" s="22">
        <f t="shared" si="18"/>
        <v>55149.150754478149</v>
      </c>
      <c r="M39" s="5">
        <f>scrimecost*Meta!O36</f>
        <v>22481.837</v>
      </c>
      <c r="N39" s="5">
        <f>L39-Grade13!L39</f>
        <v>544.4478587752601</v>
      </c>
      <c r="O39" s="5">
        <f>Grade13!M39-M39</f>
        <v>176.45599999999831</v>
      </c>
      <c r="P39" s="22">
        <f t="shared" si="12"/>
        <v>48.257735762659216</v>
      </c>
      <c r="Q39" s="22"/>
      <c r="R39" s="22"/>
      <c r="S39" s="22">
        <f t="shared" si="6"/>
        <v>272.00763278939513</v>
      </c>
      <c r="T39" s="22">
        <f t="shared" si="7"/>
        <v>744.1596276566537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49621.281002044379</v>
      </c>
      <c r="D40" s="5">
        <f t="shared" si="15"/>
        <v>47137.727488895143</v>
      </c>
      <c r="E40" s="5">
        <f t="shared" si="1"/>
        <v>37637.727488895143</v>
      </c>
      <c r="F40" s="5">
        <f t="shared" si="2"/>
        <v>12904.240774013779</v>
      </c>
      <c r="G40" s="5">
        <f t="shared" si="3"/>
        <v>34233.486714881365</v>
      </c>
      <c r="H40" s="22">
        <f t="shared" si="16"/>
        <v>22585.693111854664</v>
      </c>
      <c r="I40" s="5">
        <f t="shared" si="17"/>
        <v>55170.424229570635</v>
      </c>
      <c r="J40" s="25">
        <f t="shared" si="5"/>
        <v>0.17577184926770931</v>
      </c>
      <c r="L40" s="22">
        <f t="shared" si="18"/>
        <v>56527.879523340111</v>
      </c>
      <c r="M40" s="5">
        <f>scrimecost*Meta!O37</f>
        <v>22481.837</v>
      </c>
      <c r="N40" s="5">
        <f>L40-Grade13!L40</f>
        <v>558.05905524465925</v>
      </c>
      <c r="O40" s="5">
        <f>Grade13!M40-M40</f>
        <v>176.45599999999831</v>
      </c>
      <c r="P40" s="22">
        <f t="shared" si="12"/>
        <v>49.470029756999359</v>
      </c>
      <c r="Q40" s="22"/>
      <c r="R40" s="22"/>
      <c r="S40" s="22">
        <f t="shared" si="6"/>
        <v>276.77686533586166</v>
      </c>
      <c r="T40" s="22">
        <f t="shared" si="7"/>
        <v>783.94699071947286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50861.813027095479</v>
      </c>
      <c r="D41" s="5">
        <f t="shared" si="15"/>
        <v>48287.700676117514</v>
      </c>
      <c r="E41" s="5">
        <f t="shared" si="1"/>
        <v>38787.700676117514</v>
      </c>
      <c r="F41" s="5">
        <f t="shared" si="2"/>
        <v>13394.704338364119</v>
      </c>
      <c r="G41" s="5">
        <f t="shared" si="3"/>
        <v>34892.996337753393</v>
      </c>
      <c r="H41" s="22">
        <f t="shared" si="16"/>
        <v>23150.335439651029</v>
      </c>
      <c r="I41" s="5">
        <f t="shared" si="17"/>
        <v>56353.357290309898</v>
      </c>
      <c r="J41" s="25">
        <f t="shared" si="5"/>
        <v>0.17863338050036648</v>
      </c>
      <c r="L41" s="22">
        <f t="shared" si="18"/>
        <v>57941.076511423598</v>
      </c>
      <c r="M41" s="5">
        <f>scrimecost*Meta!O38</f>
        <v>16269.441999999999</v>
      </c>
      <c r="N41" s="5">
        <f>L41-Grade13!L41</f>
        <v>572.01053162574681</v>
      </c>
      <c r="O41" s="5">
        <f>Grade13!M41-M41</f>
        <v>127.69599999999991</v>
      </c>
      <c r="P41" s="22">
        <f t="shared" si="12"/>
        <v>50.712631101197978</v>
      </c>
      <c r="Q41" s="22"/>
      <c r="R41" s="22"/>
      <c r="S41" s="22">
        <f t="shared" si="6"/>
        <v>259.18696869597613</v>
      </c>
      <c r="T41" s="22">
        <f t="shared" si="7"/>
        <v>760.04966245198761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52133.358352772877</v>
      </c>
      <c r="D42" s="5">
        <f t="shared" si="15"/>
        <v>49466.423193020462</v>
      </c>
      <c r="E42" s="5">
        <f t="shared" si="1"/>
        <v>39966.423193020462</v>
      </c>
      <c r="F42" s="5">
        <f t="shared" si="2"/>
        <v>13897.429491823228</v>
      </c>
      <c r="G42" s="5">
        <f t="shared" si="3"/>
        <v>35568.993701197236</v>
      </c>
      <c r="H42" s="22">
        <f t="shared" si="16"/>
        <v>23729.093825642307</v>
      </c>
      <c r="I42" s="5">
        <f t="shared" si="17"/>
        <v>57565.863677567657</v>
      </c>
      <c r="J42" s="25">
        <f t="shared" si="5"/>
        <v>0.18142511828832478</v>
      </c>
      <c r="L42" s="22">
        <f t="shared" si="18"/>
        <v>59389.603424209199</v>
      </c>
      <c r="M42" s="5">
        <f>scrimecost*Meta!O39</f>
        <v>16269.441999999999</v>
      </c>
      <c r="N42" s="5">
        <f>L42-Grade13!L42</f>
        <v>586.31079491641867</v>
      </c>
      <c r="O42" s="5">
        <f>Grade13!M42-M42</f>
        <v>127.69599999999991</v>
      </c>
      <c r="P42" s="22">
        <f t="shared" si="12"/>
        <v>51.986297479001607</v>
      </c>
      <c r="Q42" s="22"/>
      <c r="R42" s="22"/>
      <c r="S42" s="22">
        <f t="shared" ref="S42:S69" si="19">IF(A42&lt;startage,1,0)*(N42-Q42-R42)+IF(A42&gt;=startage,1,0)*completionprob*(N42*spart+O42+P42)</f>
        <v>264.19764364011041</v>
      </c>
      <c r="T42" s="22">
        <f t="shared" ref="T42:T69" si="20">S42/sreturn^(A42-startage+1)</f>
        <v>802.10208435009986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53436.692311592189</v>
      </c>
      <c r="D43" s="5">
        <f t="shared" si="15"/>
        <v>50674.613772845965</v>
      </c>
      <c r="E43" s="5">
        <f t="shared" si="1"/>
        <v>41174.613772845965</v>
      </c>
      <c r="F43" s="5">
        <f t="shared" si="2"/>
        <v>14412.722774118803</v>
      </c>
      <c r="G43" s="5">
        <f t="shared" si="3"/>
        <v>36261.890998727162</v>
      </c>
      <c r="H43" s="22">
        <f t="shared" si="16"/>
        <v>24322.321171283362</v>
      </c>
      <c r="I43" s="5">
        <f t="shared" si="17"/>
        <v>58808.682724506842</v>
      </c>
      <c r="J43" s="25">
        <f t="shared" si="5"/>
        <v>0.18414876491072302</v>
      </c>
      <c r="L43" s="22">
        <f t="shared" si="18"/>
        <v>60874.343509814418</v>
      </c>
      <c r="M43" s="5">
        <f>scrimecost*Meta!O40</f>
        <v>16269.441999999999</v>
      </c>
      <c r="N43" s="5">
        <f>L43-Grade13!L43</f>
        <v>600.96856478932023</v>
      </c>
      <c r="O43" s="5">
        <f>Grade13!M43-M43</f>
        <v>127.69599999999991</v>
      </c>
      <c r="P43" s="22">
        <f t="shared" si="12"/>
        <v>53.291805516250285</v>
      </c>
      <c r="Q43" s="22"/>
      <c r="R43" s="22"/>
      <c r="S43" s="22">
        <f t="shared" si="19"/>
        <v>269.33358545783659</v>
      </c>
      <c r="T43" s="22">
        <f t="shared" si="20"/>
        <v>846.57046864229847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54772.60961938199</v>
      </c>
      <c r="D44" s="5">
        <f t="shared" si="15"/>
        <v>51913.009117167108</v>
      </c>
      <c r="E44" s="5">
        <f t="shared" si="1"/>
        <v>42413.009117167108</v>
      </c>
      <c r="F44" s="5">
        <f t="shared" si="2"/>
        <v>14940.898388471771</v>
      </c>
      <c r="G44" s="5">
        <f t="shared" si="3"/>
        <v>36972.110728695334</v>
      </c>
      <c r="H44" s="22">
        <f t="shared" si="16"/>
        <v>24930.379200565447</v>
      </c>
      <c r="I44" s="5">
        <f t="shared" si="17"/>
        <v>60082.572247619508</v>
      </c>
      <c r="J44" s="25">
        <f t="shared" si="5"/>
        <v>0.18680598112769695</v>
      </c>
      <c r="L44" s="22">
        <f t="shared" si="18"/>
        <v>62396.202097559777</v>
      </c>
      <c r="M44" s="5">
        <f>scrimecost*Meta!O41</f>
        <v>16269.441999999999</v>
      </c>
      <c r="N44" s="5">
        <f>L44-Grade13!L44</f>
        <v>615.99277890905068</v>
      </c>
      <c r="O44" s="5">
        <f>Grade13!M44-M44</f>
        <v>127.69599999999991</v>
      </c>
      <c r="P44" s="22">
        <f t="shared" si="12"/>
        <v>54.629951254430196</v>
      </c>
      <c r="Q44" s="22"/>
      <c r="R44" s="22"/>
      <c r="S44" s="22">
        <f t="shared" si="19"/>
        <v>274.59792582100789</v>
      </c>
      <c r="T44" s="22">
        <f t="shared" si="20"/>
        <v>893.59710182964761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56141.924859866536</v>
      </c>
      <c r="D45" s="5">
        <f t="shared" si="15"/>
        <v>53182.364345096285</v>
      </c>
      <c r="E45" s="5">
        <f t="shared" si="1"/>
        <v>43682.364345096285</v>
      </c>
      <c r="F45" s="5">
        <f t="shared" si="2"/>
        <v>15482.278393183566</v>
      </c>
      <c r="G45" s="5">
        <f t="shared" si="3"/>
        <v>37700.085951912719</v>
      </c>
      <c r="H45" s="22">
        <f t="shared" si="16"/>
        <v>25553.638680579581</v>
      </c>
      <c r="I45" s="5">
        <f t="shared" si="17"/>
        <v>61388.309008809993</v>
      </c>
      <c r="J45" s="25">
        <f t="shared" si="5"/>
        <v>0.18939838719303739</v>
      </c>
      <c r="L45" s="22">
        <f t="shared" si="18"/>
        <v>63956.107149998767</v>
      </c>
      <c r="M45" s="5">
        <f>scrimecost*Meta!O42</f>
        <v>16269.441999999999</v>
      </c>
      <c r="N45" s="5">
        <f>L45-Grade13!L45</f>
        <v>631.39259838177531</v>
      </c>
      <c r="O45" s="5">
        <f>Grade13!M45-M45</f>
        <v>127.69599999999991</v>
      </c>
      <c r="P45" s="22">
        <f t="shared" si="12"/>
        <v>56.001550636064614</v>
      </c>
      <c r="Q45" s="22"/>
      <c r="R45" s="22"/>
      <c r="S45" s="22">
        <f t="shared" si="19"/>
        <v>279.9938746932587</v>
      </c>
      <c r="T45" s="22">
        <f t="shared" si="20"/>
        <v>943.33278143066161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57545.4729813632</v>
      </c>
      <c r="D46" s="5">
        <f t="shared" si="15"/>
        <v>54483.45345372369</v>
      </c>
      <c r="E46" s="5">
        <f t="shared" si="1"/>
        <v>44983.45345372369</v>
      </c>
      <c r="F46" s="5">
        <f t="shared" si="2"/>
        <v>16037.192898013156</v>
      </c>
      <c r="G46" s="5">
        <f t="shared" si="3"/>
        <v>38446.260555710534</v>
      </c>
      <c r="H46" s="22">
        <f t="shared" si="16"/>
        <v>26192.479647594064</v>
      </c>
      <c r="I46" s="5">
        <f t="shared" si="17"/>
        <v>62726.689189030236</v>
      </c>
      <c r="J46" s="25">
        <f t="shared" si="5"/>
        <v>0.19192756384215001</v>
      </c>
      <c r="L46" s="22">
        <f t="shared" si="18"/>
        <v>65555.009828748734</v>
      </c>
      <c r="M46" s="5">
        <f>scrimecost*Meta!O43</f>
        <v>9728.8449999999993</v>
      </c>
      <c r="N46" s="5">
        <f>L46-Grade13!L46</f>
        <v>647.17741334132006</v>
      </c>
      <c r="O46" s="5">
        <f>Grade13!M46-M46</f>
        <v>76.360000000000582</v>
      </c>
      <c r="P46" s="22">
        <f t="shared" si="12"/>
        <v>57.407440002239895</v>
      </c>
      <c r="Q46" s="22"/>
      <c r="R46" s="22"/>
      <c r="S46" s="22">
        <f t="shared" si="19"/>
        <v>261.85882628731679</v>
      </c>
      <c r="T46" s="22">
        <f t="shared" si="20"/>
        <v>913.38843856078392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58984.109805897278</v>
      </c>
      <c r="D47" s="5">
        <f t="shared" si="15"/>
        <v>55817.06979006678</v>
      </c>
      <c r="E47" s="5">
        <f t="shared" si="1"/>
        <v>46317.06979006678</v>
      </c>
      <c r="F47" s="5">
        <f t="shared" si="2"/>
        <v>16605.98026546348</v>
      </c>
      <c r="G47" s="5">
        <f t="shared" si="3"/>
        <v>39211.089524603303</v>
      </c>
      <c r="H47" s="22">
        <f t="shared" si="16"/>
        <v>26847.291638783921</v>
      </c>
      <c r="I47" s="5">
        <f t="shared" si="17"/>
        <v>64098.528873756004</v>
      </c>
      <c r="J47" s="25">
        <f t="shared" si="5"/>
        <v>0.19439505325591838</v>
      </c>
      <c r="L47" s="22">
        <f t="shared" si="18"/>
        <v>67193.885074467456</v>
      </c>
      <c r="M47" s="5">
        <f>scrimecost*Meta!O44</f>
        <v>9728.8449999999993</v>
      </c>
      <c r="N47" s="5">
        <f>L47-Grade13!L47</f>
        <v>663.35684867485543</v>
      </c>
      <c r="O47" s="5">
        <f>Grade13!M47-M47</f>
        <v>76.360000000000582</v>
      </c>
      <c r="P47" s="22">
        <f t="shared" si="12"/>
        <v>58.848476602569534</v>
      </c>
      <c r="Q47" s="22"/>
      <c r="R47" s="22"/>
      <c r="S47" s="22">
        <f t="shared" si="19"/>
        <v>267.52794507122655</v>
      </c>
      <c r="T47" s="22">
        <f t="shared" si="20"/>
        <v>966.11615415072959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60458.712551044708</v>
      </c>
      <c r="D48" s="5">
        <f t="shared" si="15"/>
        <v>57184.026534818448</v>
      </c>
      <c r="E48" s="5">
        <f t="shared" si="1"/>
        <v>47684.026534818448</v>
      </c>
      <c r="F48" s="5">
        <f t="shared" si="2"/>
        <v>17188.987317100065</v>
      </c>
      <c r="G48" s="5">
        <f t="shared" si="3"/>
        <v>39995.039217718382</v>
      </c>
      <c r="H48" s="22">
        <f t="shared" si="16"/>
        <v>27518.473929753516</v>
      </c>
      <c r="I48" s="5">
        <f t="shared" si="17"/>
        <v>65504.664550599889</v>
      </c>
      <c r="J48" s="25">
        <f t="shared" si="5"/>
        <v>0.19680236000105827</v>
      </c>
      <c r="L48" s="22">
        <f t="shared" si="18"/>
        <v>68873.732201329127</v>
      </c>
      <c r="M48" s="5">
        <f>scrimecost*Meta!O45</f>
        <v>9728.8449999999993</v>
      </c>
      <c r="N48" s="5">
        <f>L48-Grade13!L48</f>
        <v>679.94076989173482</v>
      </c>
      <c r="O48" s="5">
        <f>Grade13!M48-M48</f>
        <v>76.360000000000582</v>
      </c>
      <c r="P48" s="22">
        <f t="shared" si="12"/>
        <v>60.325539117907411</v>
      </c>
      <c r="Q48" s="22"/>
      <c r="R48" s="22"/>
      <c r="S48" s="22">
        <f t="shared" si="19"/>
        <v>273.33879182473584</v>
      </c>
      <c r="T48" s="22">
        <f t="shared" si="20"/>
        <v>1021.9587294980753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61970.180364820815</v>
      </c>
      <c r="D49" s="5">
        <f t="shared" si="15"/>
        <v>58585.157198188899</v>
      </c>
      <c r="E49" s="5">
        <f t="shared" si="1"/>
        <v>49085.157198188899</v>
      </c>
      <c r="F49" s="5">
        <f t="shared" si="2"/>
        <v>17786.569545027567</v>
      </c>
      <c r="G49" s="5">
        <f t="shared" si="3"/>
        <v>40798.587653161332</v>
      </c>
      <c r="H49" s="22">
        <f t="shared" si="16"/>
        <v>28206.435777997347</v>
      </c>
      <c r="I49" s="5">
        <f t="shared" si="17"/>
        <v>66945.953619364882</v>
      </c>
      <c r="J49" s="25">
        <f t="shared" si="5"/>
        <v>0.19915095194753624</v>
      </c>
      <c r="L49" s="22">
        <f t="shared" si="18"/>
        <v>70595.575506362336</v>
      </c>
      <c r="M49" s="5">
        <f>scrimecost*Meta!O46</f>
        <v>9728.8449999999993</v>
      </c>
      <c r="N49" s="5">
        <f>L49-Grade13!L49</f>
        <v>696.93928913900163</v>
      </c>
      <c r="O49" s="5">
        <f>Grade13!M49-M49</f>
        <v>76.360000000000582</v>
      </c>
      <c r="P49" s="22">
        <f t="shared" si="12"/>
        <v>61.839528196128754</v>
      </c>
      <c r="Q49" s="22"/>
      <c r="R49" s="22"/>
      <c r="S49" s="22">
        <f t="shared" si="19"/>
        <v>279.29490974707215</v>
      </c>
      <c r="T49" s="22">
        <f t="shared" si="20"/>
        <v>1081.1028316759423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63519.434873941333</v>
      </c>
      <c r="D50" s="5">
        <f t="shared" si="15"/>
        <v>60021.316128143619</v>
      </c>
      <c r="E50" s="5">
        <f t="shared" si="1"/>
        <v>50521.316128143619</v>
      </c>
      <c r="F50" s="5">
        <f t="shared" si="2"/>
        <v>18399.091328653252</v>
      </c>
      <c r="G50" s="5">
        <f t="shared" si="3"/>
        <v>41622.224799490366</v>
      </c>
      <c r="H50" s="22">
        <f t="shared" si="16"/>
        <v>28911.596672447282</v>
      </c>
      <c r="I50" s="5">
        <f t="shared" si="17"/>
        <v>68423.274914848997</v>
      </c>
      <c r="J50" s="25">
        <f t="shared" si="5"/>
        <v>0.2014422611636123</v>
      </c>
      <c r="L50" s="22">
        <f t="shared" si="18"/>
        <v>72360.46489402141</v>
      </c>
      <c r="M50" s="5">
        <f>scrimecost*Meta!O47</f>
        <v>9728.8449999999993</v>
      </c>
      <c r="N50" s="5">
        <f>L50-Grade13!L50</f>
        <v>714.36277136749413</v>
      </c>
      <c r="O50" s="5">
        <f>Grade13!M50-M50</f>
        <v>76.360000000000582</v>
      </c>
      <c r="P50" s="22">
        <f t="shared" si="12"/>
        <v>63.391367001305632</v>
      </c>
      <c r="Q50" s="22"/>
      <c r="R50" s="22"/>
      <c r="S50" s="22">
        <f t="shared" si="19"/>
        <v>285.39993061748049</v>
      </c>
      <c r="T50" s="22">
        <f t="shared" si="20"/>
        <v>1143.7464115809876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65107.420745789859</v>
      </c>
      <c r="D51" s="5">
        <f t="shared" si="15"/>
        <v>61493.379031347205</v>
      </c>
      <c r="E51" s="5">
        <f t="shared" si="1"/>
        <v>51993.379031347205</v>
      </c>
      <c r="F51" s="5">
        <f t="shared" si="2"/>
        <v>19026.926156869584</v>
      </c>
      <c r="G51" s="5">
        <f t="shared" si="3"/>
        <v>42466.452874477618</v>
      </c>
      <c r="H51" s="22">
        <f t="shared" si="16"/>
        <v>29634.386589258462</v>
      </c>
      <c r="I51" s="5">
        <f t="shared" si="17"/>
        <v>69937.529242720222</v>
      </c>
      <c r="J51" s="25">
        <f t="shared" si="5"/>
        <v>0.20367768478905235</v>
      </c>
      <c r="L51" s="22">
        <f t="shared" si="18"/>
        <v>74169.476516371942</v>
      </c>
      <c r="M51" s="5">
        <f>scrimecost*Meta!O48</f>
        <v>5345.0039999999999</v>
      </c>
      <c r="N51" s="5">
        <f>L51-Grade13!L51</f>
        <v>732.22184065169131</v>
      </c>
      <c r="O51" s="5">
        <f>Grade13!M51-M51</f>
        <v>41.952000000000226</v>
      </c>
      <c r="P51" s="22">
        <f t="shared" si="12"/>
        <v>64.982001776611924</v>
      </c>
      <c r="Q51" s="22"/>
      <c r="R51" s="22"/>
      <c r="S51" s="22">
        <f t="shared" si="19"/>
        <v>275.79548900964659</v>
      </c>
      <c r="T51" s="22">
        <f t="shared" si="20"/>
        <v>1144.2869282154081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66735.106264434609</v>
      </c>
      <c r="D52" s="5">
        <f t="shared" si="15"/>
        <v>63002.243507130886</v>
      </c>
      <c r="E52" s="5">
        <f t="shared" si="1"/>
        <v>53502.243507130886</v>
      </c>
      <c r="F52" s="5">
        <f t="shared" si="2"/>
        <v>19670.456855791323</v>
      </c>
      <c r="G52" s="5">
        <f t="shared" si="3"/>
        <v>43331.786651339564</v>
      </c>
      <c r="H52" s="22">
        <f t="shared" si="16"/>
        <v>30375.246253989921</v>
      </c>
      <c r="I52" s="5">
        <f t="shared" si="17"/>
        <v>71489.639928788223</v>
      </c>
      <c r="J52" s="25">
        <f t="shared" si="5"/>
        <v>0.20585858588704262</v>
      </c>
      <c r="L52" s="22">
        <f t="shared" si="18"/>
        <v>76023.713429281226</v>
      </c>
      <c r="M52" s="5">
        <f>scrimecost*Meta!O49</f>
        <v>5345.0039999999999</v>
      </c>
      <c r="N52" s="5">
        <f>L52-Grade13!L52</f>
        <v>750.52738666796358</v>
      </c>
      <c r="O52" s="5">
        <f>Grade13!M52-M52</f>
        <v>41.952000000000226</v>
      </c>
      <c r="P52" s="22">
        <f t="shared" si="12"/>
        <v>66.612402421300871</v>
      </c>
      <c r="Q52" s="22"/>
      <c r="R52" s="22"/>
      <c r="S52" s="22">
        <f t="shared" si="19"/>
        <v>282.20957656160766</v>
      </c>
      <c r="T52" s="22">
        <f t="shared" si="20"/>
        <v>1212.2478498614726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68403.483921045467</v>
      </c>
      <c r="D53" s="5">
        <f t="shared" si="15"/>
        <v>64548.829594809155</v>
      </c>
      <c r="E53" s="5">
        <f t="shared" si="1"/>
        <v>55048.829594809155</v>
      </c>
      <c r="F53" s="5">
        <f t="shared" si="2"/>
        <v>20330.075822186103</v>
      </c>
      <c r="G53" s="5">
        <f t="shared" si="3"/>
        <v>44218.753772623051</v>
      </c>
      <c r="H53" s="22">
        <f t="shared" si="16"/>
        <v>31134.627410339672</v>
      </c>
      <c r="I53" s="5">
        <f t="shared" si="17"/>
        <v>73080.553382007929</v>
      </c>
      <c r="J53" s="25">
        <f t="shared" si="5"/>
        <v>0.20798629427532583</v>
      </c>
      <c r="L53" s="22">
        <f t="shared" si="18"/>
        <v>77924.306265013249</v>
      </c>
      <c r="M53" s="5">
        <f>scrimecost*Meta!O50</f>
        <v>5345.0039999999999</v>
      </c>
      <c r="N53" s="5">
        <f>L53-Grade13!L53</f>
        <v>769.2905713346554</v>
      </c>
      <c r="O53" s="5">
        <f>Grade13!M53-M53</f>
        <v>41.952000000000226</v>
      </c>
      <c r="P53" s="22">
        <f t="shared" si="12"/>
        <v>68.283563082107037</v>
      </c>
      <c r="Q53" s="22"/>
      <c r="R53" s="22"/>
      <c r="S53" s="22">
        <f t="shared" si="19"/>
        <v>288.78401630237181</v>
      </c>
      <c r="T53" s="22">
        <f t="shared" si="20"/>
        <v>1284.2948011383501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70113.571019071605</v>
      </c>
      <c r="D54" s="5">
        <f t="shared" si="15"/>
        <v>66134.080334679384</v>
      </c>
      <c r="E54" s="5">
        <f t="shared" si="1"/>
        <v>56634.080334679384</v>
      </c>
      <c r="F54" s="5">
        <f t="shared" si="2"/>
        <v>21006.185262740757</v>
      </c>
      <c r="G54" s="5">
        <f t="shared" si="3"/>
        <v>45127.895071938627</v>
      </c>
      <c r="H54" s="22">
        <f t="shared" si="16"/>
        <v>31912.993095598162</v>
      </c>
      <c r="I54" s="5">
        <f t="shared" si="17"/>
        <v>74711.239671558127</v>
      </c>
      <c r="J54" s="25">
        <f t="shared" si="5"/>
        <v>0.21006210733706557</v>
      </c>
      <c r="L54" s="22">
        <f t="shared" si="18"/>
        <v>79872.413921638596</v>
      </c>
      <c r="M54" s="5">
        <f>scrimecost*Meta!O51</f>
        <v>5345.0039999999999</v>
      </c>
      <c r="N54" s="5">
        <f>L54-Grade13!L54</f>
        <v>788.52283561805962</v>
      </c>
      <c r="O54" s="5">
        <f>Grade13!M54-M54</f>
        <v>41.952000000000226</v>
      </c>
      <c r="P54" s="22">
        <f t="shared" si="12"/>
        <v>69.996502759433383</v>
      </c>
      <c r="Q54" s="22"/>
      <c r="R54" s="22"/>
      <c r="S54" s="22">
        <f t="shared" si="19"/>
        <v>295.52281703666893</v>
      </c>
      <c r="T54" s="22">
        <f t="shared" si="20"/>
        <v>1360.6752567644292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71866.410294548376</v>
      </c>
      <c r="D55" s="5">
        <f t="shared" si="15"/>
        <v>67758.962343046354</v>
      </c>
      <c r="E55" s="5">
        <f t="shared" si="1"/>
        <v>58258.962343046354</v>
      </c>
      <c r="F55" s="5">
        <f t="shared" si="2"/>
        <v>21699.197439309271</v>
      </c>
      <c r="G55" s="5">
        <f t="shared" si="3"/>
        <v>46059.764903737087</v>
      </c>
      <c r="H55" s="22">
        <f t="shared" si="16"/>
        <v>32710.81792298811</v>
      </c>
      <c r="I55" s="5">
        <f t="shared" si="17"/>
        <v>76382.693118347059</v>
      </c>
      <c r="J55" s="25">
        <f t="shared" si="5"/>
        <v>0.21208729081193362</v>
      </c>
      <c r="L55" s="22">
        <f t="shared" si="18"/>
        <v>81869.224269679529</v>
      </c>
      <c r="M55" s="5">
        <f>scrimecost*Meta!O52</f>
        <v>5345.0039999999999</v>
      </c>
      <c r="N55" s="5">
        <f>L55-Grade13!L55</f>
        <v>808.23590650847473</v>
      </c>
      <c r="O55" s="5">
        <f>Grade13!M55-M55</f>
        <v>41.952000000000226</v>
      </c>
      <c r="P55" s="22">
        <f t="shared" si="12"/>
        <v>71.752265928692879</v>
      </c>
      <c r="Q55" s="22"/>
      <c r="R55" s="22"/>
      <c r="S55" s="22">
        <f t="shared" si="19"/>
        <v>302.4300877893005</v>
      </c>
      <c r="T55" s="22">
        <f t="shared" si="20"/>
        <v>1441.65174506527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73663.070551912097</v>
      </c>
      <c r="D56" s="5">
        <f t="shared" si="15"/>
        <v>69424.466401622514</v>
      </c>
      <c r="E56" s="5">
        <f t="shared" si="1"/>
        <v>59924.466401622514</v>
      </c>
      <c r="F56" s="5">
        <f t="shared" si="2"/>
        <v>22409.534920292004</v>
      </c>
      <c r="G56" s="5">
        <f t="shared" si="3"/>
        <v>47014.93148133051</v>
      </c>
      <c r="H56" s="22">
        <f t="shared" si="16"/>
        <v>33528.588371062819</v>
      </c>
      <c r="I56" s="5">
        <f t="shared" si="17"/>
        <v>78095.932901305743</v>
      </c>
      <c r="J56" s="25">
        <f t="shared" si="5"/>
        <v>0.21406307956790238</v>
      </c>
      <c r="L56" s="22">
        <f t="shared" si="18"/>
        <v>83915.954876421529</v>
      </c>
      <c r="M56" s="5">
        <f>scrimecost*Meta!O53</f>
        <v>1687.896</v>
      </c>
      <c r="N56" s="5">
        <f>L56-Grade13!L56</f>
        <v>828.4418041712197</v>
      </c>
      <c r="O56" s="5">
        <f>Grade13!M56-M56</f>
        <v>13.24799999999982</v>
      </c>
      <c r="P56" s="22">
        <f t="shared" si="12"/>
        <v>73.551923177183852</v>
      </c>
      <c r="Q56" s="22"/>
      <c r="R56" s="22"/>
      <c r="S56" s="22">
        <f t="shared" si="19"/>
        <v>296.27749631076927</v>
      </c>
      <c r="T56" s="22">
        <f t="shared" si="20"/>
        <v>1462.1971379685126</v>
      </c>
    </row>
    <row r="57" spans="1:20" x14ac:dyDescent="0.2">
      <c r="A57" s="5">
        <v>66</v>
      </c>
      <c r="C57" s="5"/>
      <c r="H57" s="21"/>
      <c r="I57" s="5"/>
      <c r="M57" s="5">
        <f>scrimecost*Meta!O54</f>
        <v>1687.896</v>
      </c>
      <c r="N57" s="5">
        <f>L57-Grade13!L57</f>
        <v>0</v>
      </c>
      <c r="O57" s="5">
        <f>Grade13!M57-M57</f>
        <v>13.24799999999982</v>
      </c>
      <c r="Q57" s="22"/>
      <c r="R57" s="22"/>
      <c r="S57" s="22">
        <f t="shared" si="19"/>
        <v>6.1073279999999173</v>
      </c>
      <c r="T57" s="22">
        <f t="shared" si="20"/>
        <v>31.205446812613719</v>
      </c>
    </row>
    <row r="58" spans="1:20" x14ac:dyDescent="0.2">
      <c r="A58" s="5">
        <v>67</v>
      </c>
      <c r="C58" s="5"/>
      <c r="H58" s="21"/>
      <c r="I58" s="5"/>
      <c r="M58" s="5">
        <f>scrimecost*Meta!O55</f>
        <v>1687.896</v>
      </c>
      <c r="N58" s="5">
        <f>L58-Grade13!L58</f>
        <v>0</v>
      </c>
      <c r="O58" s="5">
        <f>Grade13!M58-M58</f>
        <v>13.24799999999982</v>
      </c>
      <c r="Q58" s="22"/>
      <c r="R58" s="22"/>
      <c r="S58" s="22">
        <f t="shared" si="19"/>
        <v>6.1073279999999173</v>
      </c>
      <c r="T58" s="22">
        <f t="shared" si="20"/>
        <v>32.307421845653288</v>
      </c>
    </row>
    <row r="59" spans="1:20" x14ac:dyDescent="0.2">
      <c r="A59" s="5">
        <v>68</v>
      </c>
      <c r="H59" s="21"/>
      <c r="I59" s="5"/>
      <c r="M59" s="5">
        <f>scrimecost*Meta!O56</f>
        <v>1687.896</v>
      </c>
      <c r="N59" s="5">
        <f>L59-Grade13!L59</f>
        <v>0</v>
      </c>
      <c r="O59" s="5">
        <f>Grade13!M59-M59</f>
        <v>13.24799999999982</v>
      </c>
      <c r="Q59" s="22"/>
      <c r="R59" s="22"/>
      <c r="S59" s="22">
        <f t="shared" si="19"/>
        <v>6.1073279999999173</v>
      </c>
      <c r="T59" s="22">
        <f t="shared" si="20"/>
        <v>33.448311526534127</v>
      </c>
    </row>
    <row r="60" spans="1:20" x14ac:dyDescent="0.2">
      <c r="A60" s="5">
        <v>69</v>
      </c>
      <c r="H60" s="21"/>
      <c r="I60" s="5"/>
      <c r="M60" s="5">
        <f>scrimecost*Meta!O57</f>
        <v>1687.896</v>
      </c>
      <c r="N60" s="5">
        <f>L60-Grade13!L60</f>
        <v>0</v>
      </c>
      <c r="O60" s="5">
        <f>Grade13!M60-M60</f>
        <v>13.24799999999982</v>
      </c>
      <c r="Q60" s="22"/>
      <c r="R60" s="22"/>
      <c r="S60" s="22">
        <f t="shared" si="19"/>
        <v>6.1073279999999173</v>
      </c>
      <c r="T60" s="22">
        <f t="shared" si="20"/>
        <v>34.629490069527158</v>
      </c>
    </row>
    <row r="61" spans="1:20" x14ac:dyDescent="0.2">
      <c r="A61" s="5">
        <v>70</v>
      </c>
      <c r="H61" s="21"/>
      <c r="I61" s="5"/>
      <c r="M61" s="5">
        <f>scrimecost*Meta!O58</f>
        <v>1687.896</v>
      </c>
      <c r="N61" s="5">
        <f>L61-Grade13!L61</f>
        <v>0</v>
      </c>
      <c r="O61" s="5">
        <f>Grade13!M61-M61</f>
        <v>13.24799999999982</v>
      </c>
      <c r="Q61" s="22"/>
      <c r="R61" s="22"/>
      <c r="S61" s="22">
        <f t="shared" si="19"/>
        <v>6.1073279999999173</v>
      </c>
      <c r="T61" s="22">
        <f t="shared" si="20"/>
        <v>35.852380217284477</v>
      </c>
    </row>
    <row r="62" spans="1:20" x14ac:dyDescent="0.2">
      <c r="A62" s="5">
        <v>71</v>
      </c>
      <c r="H62" s="21"/>
      <c r="I62" s="5"/>
      <c r="M62" s="5">
        <f>scrimecost*Meta!O59</f>
        <v>1687.896</v>
      </c>
      <c r="N62" s="5">
        <f>L62-Grade13!L62</f>
        <v>0</v>
      </c>
      <c r="O62" s="5">
        <f>Grade13!M62-M62</f>
        <v>13.24799999999982</v>
      </c>
      <c r="Q62" s="22"/>
      <c r="R62" s="22"/>
      <c r="S62" s="22">
        <f t="shared" si="19"/>
        <v>6.1073279999999173</v>
      </c>
      <c r="T62" s="22">
        <f t="shared" si="20"/>
        <v>37.118454954548589</v>
      </c>
    </row>
    <row r="63" spans="1:20" x14ac:dyDescent="0.2">
      <c r="A63" s="5">
        <v>72</v>
      </c>
      <c r="H63" s="21"/>
      <c r="M63" s="5">
        <f>scrimecost*Meta!O60</f>
        <v>1687.896</v>
      </c>
      <c r="N63" s="5">
        <f>L63-Grade13!L63</f>
        <v>0</v>
      </c>
      <c r="O63" s="5">
        <f>Grade13!M63-M63</f>
        <v>13.24799999999982</v>
      </c>
      <c r="Q63" s="22"/>
      <c r="R63" s="22"/>
      <c r="S63" s="22">
        <f t="shared" si="19"/>
        <v>6.1073279999999173</v>
      </c>
      <c r="T63" s="22">
        <f t="shared" si="20"/>
        <v>38.429239282378887</v>
      </c>
    </row>
    <row r="64" spans="1:20" x14ac:dyDescent="0.2">
      <c r="A64" s="5">
        <v>73</v>
      </c>
      <c r="H64" s="21"/>
      <c r="M64" s="5">
        <f>scrimecost*Meta!O61</f>
        <v>1687.896</v>
      </c>
      <c r="N64" s="5">
        <f>L64-Grade13!L64</f>
        <v>0</v>
      </c>
      <c r="O64" s="5">
        <f>Grade13!M64-M64</f>
        <v>13.24799999999982</v>
      </c>
      <c r="Q64" s="22"/>
      <c r="R64" s="22"/>
      <c r="S64" s="22">
        <f t="shared" si="19"/>
        <v>6.1073279999999173</v>
      </c>
      <c r="T64" s="22">
        <f t="shared" si="20"/>
        <v>39.786312055032376</v>
      </c>
    </row>
    <row r="65" spans="1:20" x14ac:dyDescent="0.2">
      <c r="A65" s="5">
        <v>74</v>
      </c>
      <c r="H65" s="21"/>
      <c r="M65" s="5">
        <f>scrimecost*Meta!O62</f>
        <v>1687.896</v>
      </c>
      <c r="N65" s="5">
        <f>L65-Grade13!L65</f>
        <v>0</v>
      </c>
      <c r="O65" s="5">
        <f>Grade13!M65-M65</f>
        <v>13.24799999999982</v>
      </c>
      <c r="Q65" s="22"/>
      <c r="R65" s="22"/>
      <c r="S65" s="22">
        <f t="shared" si="19"/>
        <v>6.1073279999999173</v>
      </c>
      <c r="T65" s="22">
        <f t="shared" si="20"/>
        <v>41.191307881711083</v>
      </c>
    </row>
    <row r="66" spans="1:20" x14ac:dyDescent="0.2">
      <c r="A66" s="5">
        <v>75</v>
      </c>
      <c r="H66" s="21"/>
      <c r="M66" s="5">
        <f>scrimecost*Meta!O63</f>
        <v>1687.896</v>
      </c>
      <c r="N66" s="5">
        <f>L66-Grade13!L66</f>
        <v>0</v>
      </c>
      <c r="O66" s="5">
        <f>Grade13!M66-M66</f>
        <v>13.24799999999982</v>
      </c>
      <c r="Q66" s="22"/>
      <c r="R66" s="22"/>
      <c r="S66" s="22">
        <f t="shared" si="19"/>
        <v>6.1073279999999173</v>
      </c>
      <c r="T66" s="22">
        <f t="shared" si="20"/>
        <v>42.645919095466986</v>
      </c>
    </row>
    <row r="67" spans="1:20" x14ac:dyDescent="0.2">
      <c r="A67" s="5">
        <v>76</v>
      </c>
      <c r="H67" s="21"/>
      <c r="M67" s="5">
        <f>scrimecost*Meta!O64</f>
        <v>1687.896</v>
      </c>
      <c r="N67" s="5">
        <f>L67-Grade13!L67</f>
        <v>0</v>
      </c>
      <c r="O67" s="5">
        <f>Grade13!M67-M67</f>
        <v>13.24799999999982</v>
      </c>
      <c r="Q67" s="22"/>
      <c r="R67" s="22"/>
      <c r="S67" s="22">
        <f t="shared" si="19"/>
        <v>6.1073279999999173</v>
      </c>
      <c r="T67" s="22">
        <f t="shared" si="20"/>
        <v>44.151897791635939</v>
      </c>
    </row>
    <row r="68" spans="1:20" x14ac:dyDescent="0.2">
      <c r="A68" s="5">
        <v>77</v>
      </c>
      <c r="H68" s="21"/>
      <c r="M68" s="5">
        <f>scrimecost*Meta!O65</f>
        <v>1687.896</v>
      </c>
      <c r="N68" s="5">
        <f>L68-Grade13!L68</f>
        <v>0</v>
      </c>
      <c r="O68" s="5">
        <f>Grade13!M68-M68</f>
        <v>13.24799999999982</v>
      </c>
      <c r="Q68" s="22"/>
      <c r="R68" s="22"/>
      <c r="S68" s="22">
        <f t="shared" si="19"/>
        <v>6.1073279999999173</v>
      </c>
      <c r="T68" s="22">
        <f t="shared" si="20"/>
        <v>45.711057938255934</v>
      </c>
    </row>
    <row r="69" spans="1:20" x14ac:dyDescent="0.2">
      <c r="A69" s="5">
        <v>78</v>
      </c>
      <c r="H69" s="21"/>
      <c r="M69" s="5">
        <f>scrimecost*Meta!O66</f>
        <v>1687.896</v>
      </c>
      <c r="N69" s="5">
        <f>L69-Grade13!L69</f>
        <v>0</v>
      </c>
      <c r="O69" s="5">
        <f>Grade13!M69-M69</f>
        <v>13.24799999999982</v>
      </c>
      <c r="Q69" s="22"/>
      <c r="R69" s="22"/>
      <c r="S69" s="22">
        <f t="shared" si="19"/>
        <v>6.1073279999999173</v>
      </c>
      <c r="T69" s="22">
        <f t="shared" si="20"/>
        <v>47.32527756101171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1.8924687594790157E-8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2015-04-20T20:36:37Z</dcterms:modified>
</cp:coreProperties>
</file>