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2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B15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B4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28" i="58"/>
  <c r="Q2" i="58"/>
  <c r="P2" i="58"/>
  <c r="O2" i="58"/>
  <c r="N2" i="58"/>
  <c r="K2" i="58"/>
  <c r="J2" i="58"/>
  <c r="H2" i="58"/>
  <c r="F2" i="58"/>
  <c r="E2" i="58"/>
  <c r="D2" i="58"/>
  <c r="C2" i="58"/>
  <c r="C52" i="58"/>
  <c r="D52" i="58"/>
  <c r="B2" i="58"/>
  <c r="B1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16" i="56"/>
  <c r="Q2" i="56"/>
  <c r="P2" i="56"/>
  <c r="O2" i="56"/>
  <c r="N2" i="56"/>
  <c r="K2" i="56"/>
  <c r="J2" i="56"/>
  <c r="H2" i="56"/>
  <c r="F2" i="56"/>
  <c r="E2" i="56"/>
  <c r="D2" i="56"/>
  <c r="H30" i="56"/>
  <c r="C2" i="56"/>
  <c r="C18" i="56"/>
  <c r="D18" i="56"/>
  <c r="E18" i="56"/>
  <c r="F18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13" i="55"/>
  <c r="Q2" i="55"/>
  <c r="P2" i="55"/>
  <c r="O2" i="55"/>
  <c r="N2" i="55"/>
  <c r="K2" i="55"/>
  <c r="J2" i="55"/>
  <c r="H2" i="55"/>
  <c r="F2" i="55"/>
  <c r="E2" i="55"/>
  <c r="D2" i="55"/>
  <c r="H17" i="55"/>
  <c r="C2" i="55"/>
  <c r="B2" i="55"/>
  <c r="B54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56" i="54"/>
  <c r="Q2" i="54"/>
  <c r="P2" i="54"/>
  <c r="O2" i="54"/>
  <c r="N2" i="54"/>
  <c r="K2" i="54"/>
  <c r="J2" i="54"/>
  <c r="H2" i="54"/>
  <c r="F2" i="54"/>
  <c r="E2" i="54"/>
  <c r="D2" i="54"/>
  <c r="C2" i="54"/>
  <c r="B2" i="54"/>
  <c r="B4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32" i="53"/>
  <c r="Q2" i="53"/>
  <c r="P2" i="53"/>
  <c r="O2" i="53"/>
  <c r="N2" i="53"/>
  <c r="K2" i="53"/>
  <c r="D7" i="53"/>
  <c r="J2" i="53"/>
  <c r="H2" i="53"/>
  <c r="F2" i="53"/>
  <c r="E2" i="53"/>
  <c r="D2" i="53"/>
  <c r="C2" i="53"/>
  <c r="B2" i="53"/>
  <c r="B24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25" i="52"/>
  <c r="P2" i="52"/>
  <c r="O2" i="52"/>
  <c r="N2" i="52"/>
  <c r="H2" i="52"/>
  <c r="F2" i="52"/>
  <c r="E2" i="52"/>
  <c r="D2" i="52"/>
  <c r="C2" i="52"/>
  <c r="B2" i="52"/>
  <c r="B7" i="52"/>
  <c r="K2" i="52"/>
  <c r="R2" i="1"/>
  <c r="M38" i="1"/>
  <c r="S2" i="4"/>
  <c r="F2" i="1"/>
  <c r="E2" i="1"/>
  <c r="Q2" i="1"/>
  <c r="P2" i="1"/>
  <c r="O2" i="1"/>
  <c r="N2" i="1"/>
  <c r="D2" i="1"/>
  <c r="H43" i="1"/>
  <c r="C2" i="1"/>
  <c r="B7" i="50"/>
  <c r="K7" i="50"/>
  <c r="B3" i="50"/>
  <c r="B4" i="50"/>
  <c r="B5" i="50"/>
  <c r="B6" i="50"/>
  <c r="B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B52" i="59"/>
  <c r="B20" i="59"/>
  <c r="B26" i="59"/>
  <c r="B36" i="52"/>
  <c r="M30" i="55"/>
  <c r="M58" i="55"/>
  <c r="M36" i="55"/>
  <c r="B51" i="1"/>
  <c r="B44" i="56"/>
  <c r="B44" i="60"/>
  <c r="B50" i="1"/>
  <c r="B24" i="1"/>
  <c r="B31" i="1"/>
  <c r="B10" i="55"/>
  <c r="M11" i="55"/>
  <c r="B23" i="56"/>
  <c r="B17" i="56"/>
  <c r="B47" i="56"/>
  <c r="M44" i="60"/>
  <c r="B33" i="1"/>
  <c r="B48" i="1"/>
  <c r="B21" i="1"/>
  <c r="B28" i="1"/>
  <c r="B15" i="1"/>
  <c r="B19" i="1"/>
  <c r="B53" i="1"/>
  <c r="B13" i="1"/>
  <c r="B35" i="1"/>
  <c r="B12" i="1"/>
  <c r="B41" i="1"/>
  <c r="B43" i="1"/>
  <c r="B36" i="1"/>
  <c r="B6" i="1"/>
  <c r="B38" i="1"/>
  <c r="B34" i="1"/>
  <c r="B27" i="1"/>
  <c r="B32" i="1"/>
  <c r="B7" i="1"/>
  <c r="B49" i="56"/>
  <c r="B20" i="1"/>
  <c r="B30" i="1"/>
  <c r="B52" i="1"/>
  <c r="B8" i="1"/>
  <c r="B45" i="56"/>
  <c r="B20" i="56"/>
  <c r="M54" i="56"/>
  <c r="B39" i="52"/>
  <c r="M44" i="53"/>
  <c r="B31" i="56"/>
  <c r="B52" i="56"/>
  <c r="B12" i="56"/>
  <c r="B16" i="56"/>
  <c r="B55" i="56"/>
  <c r="B32" i="56"/>
  <c r="B37" i="56"/>
  <c r="B40" i="56"/>
  <c r="B13" i="56"/>
  <c r="B53" i="56"/>
  <c r="B36" i="56"/>
  <c r="B15" i="56"/>
  <c r="M20" i="56"/>
  <c r="M56" i="56"/>
  <c r="M69" i="56"/>
  <c r="M49" i="60"/>
  <c r="M27" i="60"/>
  <c r="B38" i="56"/>
  <c r="B26" i="56"/>
  <c r="M10" i="56"/>
  <c r="M52" i="53"/>
  <c r="B15" i="52"/>
  <c r="B46" i="52"/>
  <c r="B25" i="52"/>
  <c r="B8" i="52"/>
  <c r="B49" i="52"/>
  <c r="B16" i="52"/>
  <c r="B54" i="52"/>
  <c r="B33" i="52"/>
  <c r="M51" i="55"/>
  <c r="B48" i="59"/>
  <c r="B40" i="59"/>
  <c r="M27" i="55"/>
  <c r="B36" i="59"/>
  <c r="M37" i="60"/>
  <c r="M16" i="60"/>
  <c r="M45" i="60"/>
  <c r="M13" i="60"/>
  <c r="M55" i="60"/>
  <c r="M35" i="60"/>
  <c r="M68" i="60"/>
  <c r="M69" i="60"/>
  <c r="M39" i="60"/>
  <c r="M23" i="60"/>
  <c r="M36" i="60"/>
  <c r="M42" i="60"/>
  <c r="M56" i="60"/>
  <c r="M62" i="60"/>
  <c r="M59" i="60"/>
  <c r="M43" i="60"/>
  <c r="O43" i="61" s="1"/>
  <c r="S43" i="61" s="1"/>
  <c r="M30" i="60"/>
  <c r="M58" i="60"/>
  <c r="M50" i="60"/>
  <c r="M32" i="60"/>
  <c r="M67" i="60"/>
  <c r="M31" i="60"/>
  <c r="M46" i="60"/>
  <c r="M40" i="60"/>
  <c r="M17" i="60"/>
  <c r="M47" i="60"/>
  <c r="M24" i="60"/>
  <c r="M60" i="60"/>
  <c r="M53" i="60"/>
  <c r="M20" i="60"/>
  <c r="M19" i="60"/>
  <c r="M26" i="60"/>
  <c r="M54" i="60"/>
  <c r="M21" i="60"/>
  <c r="M48" i="60"/>
  <c r="M14" i="60"/>
  <c r="M65" i="60"/>
  <c r="M38" i="60"/>
  <c r="M28" i="60"/>
  <c r="M33" i="60"/>
  <c r="M52" i="60"/>
  <c r="M18" i="60"/>
  <c r="M57" i="60"/>
  <c r="M66" i="60"/>
  <c r="M41" i="60"/>
  <c r="M29" i="60"/>
  <c r="M25" i="60"/>
  <c r="M51" i="54"/>
  <c r="M16" i="54"/>
  <c r="M62" i="54"/>
  <c r="M37" i="54"/>
  <c r="M12" i="54"/>
  <c r="M66" i="54"/>
  <c r="M27" i="54"/>
  <c r="M33" i="54"/>
  <c r="M31" i="54"/>
  <c r="M10" i="54"/>
  <c r="B14" i="59"/>
  <c r="B32" i="59"/>
  <c r="M62" i="1"/>
  <c r="B40" i="55"/>
  <c r="M54" i="54"/>
  <c r="M14" i="54"/>
  <c r="M36" i="54"/>
  <c r="B23" i="59"/>
  <c r="B50" i="59"/>
  <c r="B46" i="59"/>
  <c r="B42" i="59"/>
  <c r="B38" i="59"/>
  <c r="B34" i="59"/>
  <c r="B55" i="59"/>
  <c r="B15" i="59"/>
  <c r="B28" i="59"/>
  <c r="B25" i="59"/>
  <c r="B18" i="59"/>
  <c r="B27" i="59"/>
  <c r="B49" i="59"/>
  <c r="B45" i="59"/>
  <c r="B41" i="59"/>
  <c r="B37" i="59"/>
  <c r="B33" i="59"/>
  <c r="B54" i="59"/>
  <c r="B16" i="59"/>
  <c r="B29" i="59"/>
  <c r="B22" i="59"/>
  <c r="B31" i="59"/>
  <c r="B19" i="59"/>
  <c r="B51" i="59"/>
  <c r="B47" i="59"/>
  <c r="B43" i="59"/>
  <c r="B39" i="59"/>
  <c r="B35" i="59"/>
  <c r="B56" i="59"/>
  <c r="B13" i="59"/>
  <c r="B24" i="59"/>
  <c r="B21" i="59"/>
  <c r="B17" i="59"/>
  <c r="B30" i="59"/>
  <c r="M67" i="59"/>
  <c r="M15" i="59"/>
  <c r="B46" i="54"/>
  <c r="B20" i="54"/>
  <c r="B27" i="54"/>
  <c r="B56" i="54"/>
  <c r="B10" i="54"/>
  <c r="B30" i="54"/>
  <c r="B48" i="54"/>
  <c r="B35" i="54"/>
  <c r="B12" i="54"/>
  <c r="B33" i="54"/>
  <c r="B44" i="54"/>
  <c r="B25" i="54"/>
  <c r="B16" i="54"/>
  <c r="B40" i="54"/>
  <c r="B31" i="54"/>
  <c r="B34" i="54"/>
  <c r="B8" i="54"/>
  <c r="B50" i="54"/>
  <c r="B45" i="54"/>
  <c r="B19" i="54"/>
  <c r="B26" i="54"/>
  <c r="B43" i="54"/>
  <c r="B17" i="54"/>
  <c r="B24" i="54"/>
  <c r="B18" i="54"/>
  <c r="B29" i="54"/>
  <c r="B53" i="54"/>
  <c r="B41" i="54"/>
  <c r="B15" i="54"/>
  <c r="B36" i="54"/>
  <c r="B37" i="54"/>
  <c r="B13" i="54"/>
  <c r="B14" i="54"/>
  <c r="B54" i="54"/>
  <c r="B23" i="54"/>
  <c r="B47" i="54"/>
  <c r="B28" i="54"/>
  <c r="B52" i="54"/>
  <c r="B49" i="54"/>
  <c r="B11" i="54"/>
  <c r="B32" i="54"/>
  <c r="B51" i="54"/>
  <c r="B21" i="54"/>
  <c r="B38" i="54"/>
  <c r="B9" i="54"/>
  <c r="B22" i="54"/>
  <c r="B55" i="54"/>
  <c r="B39" i="54"/>
  <c r="B22" i="60"/>
  <c r="B29" i="60"/>
  <c r="B48" i="60"/>
  <c r="B20" i="60"/>
  <c r="B31" i="60"/>
  <c r="B43" i="60"/>
  <c r="B16" i="60"/>
  <c r="B55" i="60"/>
  <c r="B17" i="60"/>
  <c r="B34" i="60"/>
  <c r="B45" i="60"/>
  <c r="B32" i="60"/>
  <c r="B23" i="60"/>
  <c r="B46" i="60"/>
  <c r="B41" i="60"/>
  <c r="B51" i="60"/>
  <c r="B39" i="60"/>
  <c r="B47" i="60"/>
  <c r="B21" i="60"/>
  <c r="B30" i="60"/>
  <c r="B50" i="60"/>
  <c r="B24" i="60"/>
  <c r="B36" i="60"/>
  <c r="B18" i="60"/>
  <c r="B25" i="60"/>
  <c r="B27" i="60"/>
  <c r="B38" i="60"/>
  <c r="B40" i="60"/>
  <c r="B49" i="60"/>
  <c r="B37" i="60"/>
  <c r="B52" i="60"/>
  <c r="B26" i="60"/>
  <c r="B54" i="60"/>
  <c r="B33" i="60"/>
  <c r="B42" i="60"/>
  <c r="B28" i="60"/>
  <c r="B53" i="60"/>
  <c r="B56" i="60"/>
  <c r="B19" i="60"/>
  <c r="B35" i="60"/>
  <c r="B14" i="60"/>
  <c r="B36" i="55"/>
  <c r="B41" i="55"/>
  <c r="B20" i="55"/>
  <c r="B45" i="55"/>
  <c r="B28" i="55"/>
  <c r="B24" i="55"/>
  <c r="B49" i="55"/>
  <c r="B32" i="55"/>
  <c r="B55" i="55"/>
  <c r="B22" i="55"/>
  <c r="B26" i="55"/>
  <c r="B15" i="55"/>
  <c r="B46" i="55"/>
  <c r="B33" i="55"/>
  <c r="B56" i="55"/>
  <c r="B27" i="55"/>
  <c r="B39" i="55"/>
  <c r="B13" i="55"/>
  <c r="B51" i="55"/>
  <c r="B38" i="55"/>
  <c r="B19" i="55"/>
  <c r="B11" i="55"/>
  <c r="B42" i="55"/>
  <c r="B29" i="55"/>
  <c r="B48" i="55"/>
  <c r="B16" i="55"/>
  <c r="B31" i="55"/>
  <c r="B17" i="55"/>
  <c r="B30" i="55"/>
  <c r="B50" i="55"/>
  <c r="B18" i="55"/>
  <c r="B35" i="55"/>
  <c r="B12" i="55"/>
  <c r="B9" i="55"/>
  <c r="B47" i="55"/>
  <c r="B21" i="55"/>
  <c r="B14" i="55"/>
  <c r="B52" i="55"/>
  <c r="B53" i="55"/>
  <c r="B43" i="55"/>
  <c r="B37" i="55"/>
  <c r="B44" i="55"/>
  <c r="B34" i="55"/>
  <c r="B25" i="55"/>
  <c r="B23" i="55"/>
  <c r="M43" i="58"/>
  <c r="M68" i="58"/>
  <c r="M60" i="59"/>
  <c r="M14" i="59"/>
  <c r="O14" i="60" s="1"/>
  <c r="S14" i="60" s="1"/>
  <c r="M58" i="59"/>
  <c r="M56" i="59"/>
  <c r="M52" i="59"/>
  <c r="M48" i="59"/>
  <c r="M44" i="59"/>
  <c r="O44" i="60" s="1"/>
  <c r="S44" i="60" s="1"/>
  <c r="M40" i="59"/>
  <c r="M61" i="59"/>
  <c r="M24" i="59"/>
  <c r="M33" i="59"/>
  <c r="O33" i="60" s="1"/>
  <c r="S33" i="60" s="1"/>
  <c r="M68" i="59"/>
  <c r="M26" i="59"/>
  <c r="M66" i="59"/>
  <c r="O66" i="60" s="1"/>
  <c r="S66" i="60" s="1"/>
  <c r="M63" i="59"/>
  <c r="M54" i="59"/>
  <c r="O54" i="60" s="1"/>
  <c r="S54" i="60" s="1"/>
  <c r="M50" i="59"/>
  <c r="M46" i="59"/>
  <c r="M42" i="59"/>
  <c r="M69" i="59"/>
  <c r="M20" i="59"/>
  <c r="M28" i="59"/>
  <c r="M37" i="59"/>
  <c r="M34" i="59"/>
  <c r="M55" i="59"/>
  <c r="M47" i="59"/>
  <c r="M39" i="59"/>
  <c r="O39" i="60"/>
  <c r="M21" i="59"/>
  <c r="O21" i="60" s="1"/>
  <c r="S21" i="60" s="1"/>
  <c r="M29" i="59"/>
  <c r="O29" i="60" s="1"/>
  <c r="M22" i="59"/>
  <c r="M62" i="59"/>
  <c r="M53" i="59"/>
  <c r="M45" i="59"/>
  <c r="O45" i="60" s="1"/>
  <c r="S45" i="60" s="1"/>
  <c r="M65" i="59"/>
  <c r="M64" i="59"/>
  <c r="M23" i="59"/>
  <c r="M30" i="59"/>
  <c r="M59" i="59"/>
  <c r="M41" i="59"/>
  <c r="M25" i="59"/>
  <c r="O25" i="60" s="1"/>
  <c r="M36" i="59"/>
  <c r="M51" i="59"/>
  <c r="M57" i="59"/>
  <c r="M35" i="59"/>
  <c r="M19" i="59"/>
  <c r="M38" i="59"/>
  <c r="M43" i="59"/>
  <c r="O43" i="60" s="1"/>
  <c r="M16" i="59"/>
  <c r="M18" i="59"/>
  <c r="M12" i="59"/>
  <c r="M31" i="59"/>
  <c r="M27" i="59"/>
  <c r="M13" i="59"/>
  <c r="M17" i="59"/>
  <c r="M53" i="56"/>
  <c r="B6" i="52"/>
  <c r="B48" i="52"/>
  <c r="B14" i="52"/>
  <c r="B50" i="52"/>
  <c r="B34" i="52"/>
  <c r="B45" i="52"/>
  <c r="B29" i="52"/>
  <c r="B31" i="52"/>
  <c r="B12" i="52"/>
  <c r="B28" i="52"/>
  <c r="B13" i="52"/>
  <c r="B19" i="52"/>
  <c r="B26" i="52"/>
  <c r="B22" i="52"/>
  <c r="B32" i="52"/>
  <c r="B23" i="52"/>
  <c r="B42" i="52"/>
  <c r="B53" i="52"/>
  <c r="B37" i="52"/>
  <c r="B47" i="52"/>
  <c r="B20" i="52"/>
  <c r="B44" i="52"/>
  <c r="B21" i="52"/>
  <c r="B40" i="52"/>
  <c r="B51" i="52"/>
  <c r="B9" i="52"/>
  <c r="O68" i="59"/>
  <c r="S68" i="59"/>
  <c r="B44" i="61"/>
  <c r="M66" i="1"/>
  <c r="M27" i="1"/>
  <c r="B41" i="53"/>
  <c r="M19" i="53"/>
  <c r="M10" i="1"/>
  <c r="M44" i="58"/>
  <c r="O44" i="59" s="1"/>
  <c r="S44" i="59" s="1"/>
  <c r="B40" i="58"/>
  <c r="B14" i="53"/>
  <c r="M6" i="53"/>
  <c r="B55" i="1"/>
  <c r="B46" i="1"/>
  <c r="B17" i="1"/>
  <c r="B26" i="1"/>
  <c r="B22" i="1"/>
  <c r="B11" i="1"/>
  <c r="B10" i="1"/>
  <c r="B25" i="1"/>
  <c r="B18" i="1"/>
  <c r="B16" i="1"/>
  <c r="B44" i="1"/>
  <c r="M69" i="54"/>
  <c r="B55" i="52"/>
  <c r="B28" i="53"/>
  <c r="M67" i="53"/>
  <c r="B14" i="1"/>
  <c r="B39" i="1"/>
  <c r="B29" i="1"/>
  <c r="B5" i="1"/>
  <c r="B23" i="1"/>
  <c r="B45" i="1"/>
  <c r="B42" i="1"/>
  <c r="B56" i="1"/>
  <c r="B9" i="1"/>
  <c r="B40" i="1"/>
  <c r="B47" i="1"/>
  <c r="B37" i="1"/>
  <c r="B49" i="1"/>
  <c r="M32" i="1"/>
  <c r="M19" i="1"/>
  <c r="M58" i="1"/>
  <c r="M9" i="1"/>
  <c r="M41" i="1"/>
  <c r="M34" i="1"/>
  <c r="M33" i="1"/>
  <c r="O33" i="52" s="1"/>
  <c r="S33" i="52" s="1"/>
  <c r="M40" i="1"/>
  <c r="M47" i="1"/>
  <c r="M30" i="1"/>
  <c r="M29" i="1"/>
  <c r="M36" i="1"/>
  <c r="M59" i="1"/>
  <c r="M6" i="1"/>
  <c r="M69" i="1"/>
  <c r="M12" i="1"/>
  <c r="M39" i="1"/>
  <c r="M64" i="1"/>
  <c r="M8" i="1"/>
  <c r="M48" i="1"/>
  <c r="M18" i="1"/>
  <c r="M17" i="1"/>
  <c r="M24" i="1"/>
  <c r="M15" i="1"/>
  <c r="M14" i="1"/>
  <c r="M13" i="1"/>
  <c r="M20" i="1"/>
  <c r="M54" i="1"/>
  <c r="M53" i="1"/>
  <c r="M60" i="1"/>
  <c r="M26" i="1"/>
  <c r="M67" i="1"/>
  <c r="M57" i="1"/>
  <c r="M55" i="1"/>
  <c r="M25" i="1"/>
  <c r="M51" i="1"/>
  <c r="M42" i="1"/>
  <c r="M50" i="1"/>
  <c r="M49" i="1"/>
  <c r="M56" i="1"/>
  <c r="M63" i="1"/>
  <c r="M46" i="1"/>
  <c r="M45" i="1"/>
  <c r="M52" i="1"/>
  <c r="M7" i="1"/>
  <c r="M22" i="1"/>
  <c r="M21" i="1"/>
  <c r="M28" i="1"/>
  <c r="B29" i="57"/>
  <c r="B51" i="57"/>
  <c r="B38" i="57"/>
  <c r="B41" i="57"/>
  <c r="B35" i="57"/>
  <c r="B54" i="57"/>
  <c r="B18" i="57"/>
  <c r="B50" i="57"/>
  <c r="B31" i="57"/>
  <c r="B39" i="57"/>
  <c r="B27" i="57"/>
  <c r="B49" i="57"/>
  <c r="B42" i="57"/>
  <c r="B14" i="57"/>
  <c r="B33" i="57"/>
  <c r="B23" i="57"/>
  <c r="B36" i="61"/>
  <c r="B47" i="61"/>
  <c r="B50" i="61"/>
  <c r="B45" i="61"/>
  <c r="B56" i="61"/>
  <c r="B33" i="61"/>
  <c r="B55" i="61"/>
  <c r="B30" i="61"/>
  <c r="B24" i="61"/>
  <c r="B51" i="61"/>
  <c r="B26" i="61"/>
  <c r="B53" i="61"/>
  <c r="B23" i="61"/>
  <c r="B37" i="61"/>
  <c r="B54" i="61"/>
  <c r="B41" i="61"/>
  <c r="B52" i="61"/>
  <c r="B48" i="61"/>
  <c r="B39" i="61"/>
  <c r="B21" i="61"/>
  <c r="B20" i="61"/>
  <c r="B38" i="61"/>
  <c r="B18" i="61"/>
  <c r="B16" i="61"/>
  <c r="B19" i="61"/>
  <c r="B42" i="61"/>
  <c r="B34" i="61"/>
  <c r="B17" i="61"/>
  <c r="B40" i="61"/>
  <c r="B15" i="61"/>
  <c r="B43" i="61"/>
  <c r="B32" i="61"/>
  <c r="B47" i="53"/>
  <c r="B38" i="53"/>
  <c r="B45" i="53"/>
  <c r="B27" i="53"/>
  <c r="B28" i="61"/>
  <c r="B25" i="61"/>
  <c r="M44" i="1"/>
  <c r="M68" i="1"/>
  <c r="M5" i="1"/>
  <c r="M11" i="57"/>
  <c r="B37" i="57"/>
  <c r="M37" i="53"/>
  <c r="O37" i="54"/>
  <c r="M60" i="57"/>
  <c r="B30" i="53"/>
  <c r="B17" i="53"/>
  <c r="B12" i="53"/>
  <c r="B27" i="61"/>
  <c r="B31" i="61"/>
  <c r="B49" i="61"/>
  <c r="M37" i="1"/>
  <c r="M61" i="1"/>
  <c r="M65" i="1"/>
  <c r="B17" i="57"/>
  <c r="B56" i="57"/>
  <c r="M29" i="53"/>
  <c r="M69" i="53"/>
  <c r="M40" i="53"/>
  <c r="M35" i="1"/>
  <c r="M31" i="1"/>
  <c r="B22" i="53"/>
  <c r="B46" i="61"/>
  <c r="M23" i="1"/>
  <c r="M11" i="1"/>
  <c r="B13" i="57"/>
  <c r="B40" i="57"/>
  <c r="M8" i="53"/>
  <c r="M24" i="53"/>
  <c r="M43" i="1"/>
  <c r="B10" i="53"/>
  <c r="B31" i="53"/>
  <c r="B26" i="53"/>
  <c r="B43" i="53"/>
  <c r="B20" i="53"/>
  <c r="B34" i="53"/>
  <c r="B49" i="53"/>
  <c r="B46" i="53"/>
  <c r="B16" i="53"/>
  <c r="B7" i="53"/>
  <c r="B37" i="53"/>
  <c r="B25" i="53"/>
  <c r="B53" i="53"/>
  <c r="B55" i="53"/>
  <c r="B23" i="53"/>
  <c r="B42" i="53"/>
  <c r="B35" i="53"/>
  <c r="B36" i="53"/>
  <c r="B50" i="53"/>
  <c r="B33" i="53"/>
  <c r="B11" i="53"/>
  <c r="B48" i="53"/>
  <c r="B13" i="53"/>
  <c r="B56" i="53"/>
  <c r="B21" i="53"/>
  <c r="B15" i="53"/>
  <c r="B39" i="53"/>
  <c r="B44" i="53"/>
  <c r="B51" i="53"/>
  <c r="B19" i="53"/>
  <c r="B18" i="53"/>
  <c r="B9" i="53"/>
  <c r="B40" i="53"/>
  <c r="B29" i="53"/>
  <c r="B54" i="53"/>
  <c r="B32" i="53"/>
  <c r="B8" i="53"/>
  <c r="M10" i="53"/>
  <c r="M23" i="53"/>
  <c r="M46" i="53"/>
  <c r="M12" i="53"/>
  <c r="M50" i="53"/>
  <c r="M15" i="53"/>
  <c r="M60" i="53"/>
  <c r="M62" i="53"/>
  <c r="O62" i="54"/>
  <c r="S62" i="54" s="1"/>
  <c r="M42" i="53"/>
  <c r="M51" i="53"/>
  <c r="O51" i="54" s="1"/>
  <c r="M39" i="53"/>
  <c r="M55" i="53"/>
  <c r="M14" i="53"/>
  <c r="M13" i="53"/>
  <c r="M64" i="53"/>
  <c r="M33" i="53"/>
  <c r="M27" i="53"/>
  <c r="O27" i="54" s="1"/>
  <c r="S27" i="54" s="1"/>
  <c r="M68" i="53"/>
  <c r="M18" i="53"/>
  <c r="M47" i="53"/>
  <c r="M56" i="53"/>
  <c r="O56" i="54"/>
  <c r="M22" i="53"/>
  <c r="M57" i="53"/>
  <c r="M65" i="53"/>
  <c r="M34" i="53"/>
  <c r="M66" i="53"/>
  <c r="M26" i="53"/>
  <c r="M36" i="53"/>
  <c r="M7" i="53"/>
  <c r="M63" i="53"/>
  <c r="M17" i="53"/>
  <c r="M43" i="53"/>
  <c r="M59" i="53"/>
  <c r="M41" i="53"/>
  <c r="M30" i="53"/>
  <c r="M25" i="53"/>
  <c r="M45" i="53"/>
  <c r="M54" i="53"/>
  <c r="O54" i="54"/>
  <c r="M35" i="53"/>
  <c r="M38" i="53"/>
  <c r="M58" i="53"/>
  <c r="M21" i="53"/>
  <c r="M31" i="53"/>
  <c r="O31" i="54" s="1"/>
  <c r="S31" i="54" s="1"/>
  <c r="M28" i="53"/>
  <c r="M16" i="53"/>
  <c r="M61" i="53"/>
  <c r="M48" i="53"/>
  <c r="M9" i="53"/>
  <c r="M20" i="53"/>
  <c r="M49" i="53"/>
  <c r="M11" i="53"/>
  <c r="M52" i="57"/>
  <c r="B52" i="53"/>
  <c r="B29" i="61"/>
  <c r="M68" i="57"/>
  <c r="O68" i="58" s="1"/>
  <c r="S68" i="58" s="1"/>
  <c r="B35" i="61"/>
  <c r="M53" i="53"/>
  <c r="M16" i="1"/>
  <c r="K11" i="50"/>
  <c r="K12" i="50"/>
  <c r="O55" i="60"/>
  <c r="O25" i="52"/>
  <c r="B54" i="58"/>
  <c r="B51" i="58"/>
  <c r="B18" i="58"/>
  <c r="B36" i="58"/>
  <c r="B45" i="58"/>
  <c r="B25" i="58"/>
  <c r="B29" i="58"/>
  <c r="B52" i="58"/>
  <c r="B39" i="58"/>
  <c r="B37" i="58"/>
  <c r="B20" i="58"/>
  <c r="B42" i="58"/>
  <c r="B50" i="58"/>
  <c r="B47" i="58"/>
  <c r="B27" i="58"/>
  <c r="B21" i="58"/>
  <c r="B30" i="58"/>
  <c r="B19" i="58"/>
  <c r="B35" i="58"/>
  <c r="B23" i="58"/>
  <c r="B49" i="58"/>
  <c r="B48" i="58"/>
  <c r="B55" i="58"/>
  <c r="B46" i="58"/>
  <c r="B24" i="58"/>
  <c r="B56" i="58"/>
  <c r="B32" i="58"/>
  <c r="B14" i="58"/>
  <c r="B43" i="58"/>
  <c r="B16" i="58"/>
  <c r="B13" i="58"/>
  <c r="B33" i="58"/>
  <c r="B38" i="58"/>
  <c r="B22" i="58"/>
  <c r="M59" i="58"/>
  <c r="O59" i="59" s="1"/>
  <c r="M13" i="58"/>
  <c r="M17" i="58"/>
  <c r="M25" i="58"/>
  <c r="O25" i="59" s="1"/>
  <c r="M36" i="58"/>
  <c r="M57" i="58"/>
  <c r="M54" i="58"/>
  <c r="O54" i="59" s="1"/>
  <c r="M52" i="58"/>
  <c r="O52" i="58" s="1"/>
  <c r="S52" i="58" s="1"/>
  <c r="M63" i="58"/>
  <c r="O63" i="59" s="1"/>
  <c r="M20" i="58"/>
  <c r="O20" i="59" s="1"/>
  <c r="M19" i="58"/>
  <c r="M39" i="58"/>
  <c r="O39" i="59" s="1"/>
  <c r="M55" i="58"/>
  <c r="O55" i="59" s="1"/>
  <c r="M31" i="58"/>
  <c r="O31" i="59" s="1"/>
  <c r="M29" i="58"/>
  <c r="M33" i="58"/>
  <c r="O33" i="59" s="1"/>
  <c r="S33" i="59" s="1"/>
  <c r="M67" i="58"/>
  <c r="M66" i="58"/>
  <c r="O66" i="59" s="1"/>
  <c r="S66" i="59" s="1"/>
  <c r="M22" i="58"/>
  <c r="M47" i="58"/>
  <c r="O47" i="59" s="1"/>
  <c r="M58" i="58"/>
  <c r="M46" i="58"/>
  <c r="M32" i="58"/>
  <c r="M42" i="58"/>
  <c r="O42" i="59"/>
  <c r="M64" i="58"/>
  <c r="O64" i="59"/>
  <c r="S64" i="59" s="1"/>
  <c r="M50" i="58"/>
  <c r="M60" i="58"/>
  <c r="O60" i="58" s="1"/>
  <c r="S60" i="58" s="1"/>
  <c r="M11" i="58"/>
  <c r="M26" i="58"/>
  <c r="M37" i="58"/>
  <c r="M40" i="58"/>
  <c r="O40" i="59" s="1"/>
  <c r="M23" i="58"/>
  <c r="M51" i="58"/>
  <c r="O51" i="59" s="1"/>
  <c r="M49" i="58"/>
  <c r="M62" i="58"/>
  <c r="O62" i="59" s="1"/>
  <c r="S62" i="59" s="1"/>
  <c r="M69" i="58"/>
  <c r="M27" i="58"/>
  <c r="M18" i="58"/>
  <c r="O18" i="59" s="1"/>
  <c r="M30" i="58"/>
  <c r="M15" i="58"/>
  <c r="M38" i="58"/>
  <c r="M21" i="58"/>
  <c r="M34" i="58"/>
  <c r="O34" i="59" s="1"/>
  <c r="M24" i="58"/>
  <c r="O24" i="59" s="1"/>
  <c r="S24" i="59" s="1"/>
  <c r="M14" i="58"/>
  <c r="O14" i="59" s="1"/>
  <c r="M16" i="58"/>
  <c r="M12" i="58"/>
  <c r="M45" i="58"/>
  <c r="O45" i="59" s="1"/>
  <c r="S45" i="59" s="1"/>
  <c r="M48" i="58"/>
  <c r="O48" i="59" s="1"/>
  <c r="B53" i="58"/>
  <c r="B15" i="58"/>
  <c r="M65" i="58"/>
  <c r="O65" i="59" s="1"/>
  <c r="S65" i="59"/>
  <c r="M35" i="58"/>
  <c r="M56" i="58"/>
  <c r="B44" i="58"/>
  <c r="B31" i="58"/>
  <c r="B34" i="58"/>
  <c r="B17" i="58"/>
  <c r="M53" i="58"/>
  <c r="O53" i="59" s="1"/>
  <c r="M41" i="58"/>
  <c r="M61" i="58"/>
  <c r="O61" i="59" s="1"/>
  <c r="B28" i="58"/>
  <c r="B41" i="58"/>
  <c r="B26" i="58"/>
  <c r="M13" i="57"/>
  <c r="O13" i="58" s="1"/>
  <c r="M59" i="57"/>
  <c r="B24" i="56"/>
  <c r="B28" i="56"/>
  <c r="B54" i="56"/>
  <c r="B39" i="56"/>
  <c r="B25" i="56"/>
  <c r="B21" i="56"/>
  <c r="B42" i="56"/>
  <c r="B34" i="56"/>
  <c r="B46" i="56"/>
  <c r="B11" i="56"/>
  <c r="B27" i="56"/>
  <c r="B18" i="56"/>
  <c r="B19" i="56"/>
  <c r="B33" i="56"/>
  <c r="B22" i="56"/>
  <c r="B10" i="56"/>
  <c r="B56" i="56"/>
  <c r="B35" i="56"/>
  <c r="B30" i="56"/>
  <c r="B50" i="56"/>
  <c r="B29" i="56"/>
  <c r="B51" i="56"/>
  <c r="B43" i="56"/>
  <c r="B41" i="56"/>
  <c r="B48" i="56"/>
  <c r="B14" i="56"/>
  <c r="M68" i="56"/>
  <c r="M44" i="56"/>
  <c r="M11" i="56"/>
  <c r="M23" i="56"/>
  <c r="M61" i="56"/>
  <c r="M22" i="60"/>
  <c r="M63" i="60"/>
  <c r="M61" i="60"/>
  <c r="M64" i="60"/>
  <c r="M34" i="60"/>
  <c r="O34" i="61" s="1"/>
  <c r="S34" i="61" s="1"/>
  <c r="M15" i="60"/>
  <c r="M51" i="60"/>
  <c r="M41" i="55"/>
  <c r="M56" i="55"/>
  <c r="M35" i="55"/>
  <c r="M47" i="55"/>
  <c r="M59" i="55"/>
  <c r="M48" i="55"/>
  <c r="M10" i="55"/>
  <c r="O10" i="55" s="1"/>
  <c r="M32" i="59"/>
  <c r="M49" i="59"/>
  <c r="O49" i="60" s="1"/>
  <c r="B27" i="52"/>
  <c r="B11" i="52"/>
  <c r="B10" i="52"/>
  <c r="B24" i="52"/>
  <c r="B45" i="57"/>
  <c r="B48" i="57"/>
  <c r="B46" i="57"/>
  <c r="B36" i="57"/>
  <c r="B47" i="57"/>
  <c r="B43" i="57"/>
  <c r="B26" i="57"/>
  <c r="B22" i="57"/>
  <c r="B25" i="57"/>
  <c r="B12" i="57"/>
  <c r="B18" i="52"/>
  <c r="B32" i="57"/>
  <c r="B19" i="57"/>
  <c r="B16" i="57"/>
  <c r="M42" i="54"/>
  <c r="M41" i="54"/>
  <c r="O41" i="55" s="1"/>
  <c r="S41" i="55" s="1"/>
  <c r="O41" i="54"/>
  <c r="B35" i="52"/>
  <c r="B30" i="52"/>
  <c r="B53" i="59"/>
  <c r="B52" i="52"/>
  <c r="B56" i="52"/>
  <c r="B43" i="52"/>
  <c r="B41" i="52"/>
  <c r="B28" i="57"/>
  <c r="B30" i="57"/>
  <c r="B20" i="57"/>
  <c r="B53" i="57"/>
  <c r="B11" i="57"/>
  <c r="B21" i="57"/>
  <c r="B55" i="57"/>
  <c r="B34" i="57"/>
  <c r="B24" i="57"/>
  <c r="B44" i="57"/>
  <c r="B15" i="57"/>
  <c r="B52" i="57"/>
  <c r="B17" i="52"/>
  <c r="B38" i="52"/>
  <c r="I6" i="4"/>
  <c r="G2" i="55"/>
  <c r="I8" i="4"/>
  <c r="G2" i="57"/>
  <c r="I10" i="4"/>
  <c r="G2" i="59"/>
  <c r="I7" i="4"/>
  <c r="G2" i="56"/>
  <c r="I9" i="4"/>
  <c r="G2" i="58"/>
  <c r="I11" i="4"/>
  <c r="G2" i="60"/>
  <c r="I3" i="4"/>
  <c r="G2" i="52"/>
  <c r="C37" i="52"/>
  <c r="I4" i="4"/>
  <c r="G2" i="53"/>
  <c r="I5" i="4"/>
  <c r="G2" i="54"/>
  <c r="I12" i="4"/>
  <c r="G2" i="61"/>
  <c r="I2" i="4"/>
  <c r="G2" i="1"/>
  <c r="M55" i="52"/>
  <c r="M23" i="52"/>
  <c r="O23" i="53" s="1"/>
  <c r="M47" i="52"/>
  <c r="M28" i="52"/>
  <c r="M52" i="52"/>
  <c r="M66" i="52"/>
  <c r="O66" i="52" s="1"/>
  <c r="S66" i="52" s="1"/>
  <c r="M45" i="52"/>
  <c r="M19" i="52"/>
  <c r="O19" i="52" s="1"/>
  <c r="M17" i="52"/>
  <c r="M35" i="52"/>
  <c r="M59" i="52"/>
  <c r="M34" i="52"/>
  <c r="M18" i="52"/>
  <c r="O18" i="53" s="1"/>
  <c r="M10" i="52"/>
  <c r="O10" i="52" s="1"/>
  <c r="S10" i="52" s="1"/>
  <c r="M12" i="52"/>
  <c r="O12" i="52" s="1"/>
  <c r="M39" i="52"/>
  <c r="M68" i="52"/>
  <c r="O68" i="52" s="1"/>
  <c r="S68" i="52" s="1"/>
  <c r="M56" i="52"/>
  <c r="M57" i="52"/>
  <c r="M31" i="52"/>
  <c r="O31" i="53" s="1"/>
  <c r="M30" i="52"/>
  <c r="M62" i="52"/>
  <c r="O62" i="53" s="1"/>
  <c r="M27" i="52"/>
  <c r="M42" i="52"/>
  <c r="M6" i="52"/>
  <c r="M44" i="52"/>
  <c r="M53" i="52"/>
  <c r="M49" i="52"/>
  <c r="O49" i="53" s="1"/>
  <c r="M54" i="52"/>
  <c r="O54" i="52" s="1"/>
  <c r="S54" i="52" s="1"/>
  <c r="M33" i="52"/>
  <c r="O33" i="53" s="1"/>
  <c r="S33" i="53" s="1"/>
  <c r="M65" i="52"/>
  <c r="M41" i="52"/>
  <c r="M14" i="52"/>
  <c r="M13" i="52"/>
  <c r="M51" i="52"/>
  <c r="O51" i="53" s="1"/>
  <c r="M11" i="52"/>
  <c r="M32" i="52"/>
  <c r="M22" i="52"/>
  <c r="M8" i="52"/>
  <c r="M29" i="52"/>
  <c r="M63" i="52"/>
  <c r="M9" i="52"/>
  <c r="M21" i="52"/>
  <c r="O21" i="53" s="1"/>
  <c r="M48" i="52"/>
  <c r="M15" i="52"/>
  <c r="O15" i="53" s="1"/>
  <c r="M43" i="52"/>
  <c r="O43" i="53" s="1"/>
  <c r="M24" i="52"/>
  <c r="M64" i="52"/>
  <c r="M40" i="52"/>
  <c r="O40" i="52" s="1"/>
  <c r="M37" i="52"/>
  <c r="O37" i="52" s="1"/>
  <c r="M7" i="52"/>
  <c r="M67" i="52"/>
  <c r="O67" i="53" s="1"/>
  <c r="S67" i="53" s="1"/>
  <c r="M61" i="52"/>
  <c r="O61" i="53" s="1"/>
  <c r="S61" i="53" s="1"/>
  <c r="M50" i="52"/>
  <c r="M69" i="52"/>
  <c r="O69" i="53" s="1"/>
  <c r="M26" i="52"/>
  <c r="M46" i="52"/>
  <c r="O46" i="53" s="1"/>
  <c r="S46" i="53" s="1"/>
  <c r="M16" i="52"/>
  <c r="M38" i="52"/>
  <c r="M20" i="52"/>
  <c r="M58" i="52"/>
  <c r="M60" i="52"/>
  <c r="O60" i="53" s="1"/>
  <c r="S60" i="53" s="1"/>
  <c r="M36" i="52"/>
  <c r="M51" i="61"/>
  <c r="M14" i="61"/>
  <c r="M60" i="61"/>
  <c r="M34" i="61"/>
  <c r="M15" i="61"/>
  <c r="O15" i="61"/>
  <c r="M56" i="61"/>
  <c r="O56" i="61"/>
  <c r="M16" i="61"/>
  <c r="M30" i="61"/>
  <c r="O30" i="61" s="1"/>
  <c r="M23" i="61"/>
  <c r="M32" i="61"/>
  <c r="M20" i="61"/>
  <c r="M62" i="61"/>
  <c r="O62" i="61" s="1"/>
  <c r="S62" i="61" s="1"/>
  <c r="M47" i="61"/>
  <c r="M48" i="61"/>
  <c r="M24" i="61"/>
  <c r="M26" i="61"/>
  <c r="M57" i="61"/>
  <c r="M54" i="61"/>
  <c r="M50" i="61"/>
  <c r="O50" i="61" s="1"/>
  <c r="M38" i="61"/>
  <c r="M21" i="61"/>
  <c r="O21" i="61" s="1"/>
  <c r="S21" i="61" s="1"/>
  <c r="M39" i="61"/>
  <c r="O39" i="61" s="1"/>
  <c r="S39" i="61" s="1"/>
  <c r="M35" i="61"/>
  <c r="M25" i="61"/>
  <c r="M31" i="61"/>
  <c r="M22" i="61"/>
  <c r="M63" i="61"/>
  <c r="M45" i="61"/>
  <c r="O45" i="61" s="1"/>
  <c r="M44" i="61"/>
  <c r="M61" i="61"/>
  <c r="O61" i="61" s="1"/>
  <c r="M40" i="61"/>
  <c r="M37" i="61"/>
  <c r="O37" i="61"/>
  <c r="M36" i="61"/>
  <c r="M41" i="61"/>
  <c r="M69" i="61"/>
  <c r="O69" i="61" s="1"/>
  <c r="S69" i="61" s="1"/>
  <c r="M68" i="61"/>
  <c r="M46" i="61"/>
  <c r="M33" i="61"/>
  <c r="M58" i="61"/>
  <c r="M43" i="61"/>
  <c r="M65" i="61"/>
  <c r="O65" i="61" s="1"/>
  <c r="S65" i="61" s="1"/>
  <c r="M19" i="61"/>
  <c r="M18" i="61"/>
  <c r="M64" i="61"/>
  <c r="M59" i="61"/>
  <c r="M27" i="61"/>
  <c r="O27" i="61" s="1"/>
  <c r="S27" i="61" s="1"/>
  <c r="M67" i="61"/>
  <c r="O67" i="61"/>
  <c r="S67" i="61" s="1"/>
  <c r="M53" i="61"/>
  <c r="M66" i="61"/>
  <c r="M42" i="61"/>
  <c r="M17" i="61"/>
  <c r="O17" i="61" s="1"/>
  <c r="M52" i="61"/>
  <c r="O52" i="61" s="1"/>
  <c r="M28" i="61"/>
  <c r="M55" i="61"/>
  <c r="M29" i="61"/>
  <c r="M49" i="61"/>
  <c r="C31" i="52"/>
  <c r="C20" i="52"/>
  <c r="L42" i="60"/>
  <c r="Q10" i="50"/>
  <c r="Q9" i="50"/>
  <c r="M24" i="54"/>
  <c r="M45" i="54"/>
  <c r="M63" i="54"/>
  <c r="M59" i="54"/>
  <c r="O59" i="55"/>
  <c r="S59" i="55" s="1"/>
  <c r="M48" i="54"/>
  <c r="M68" i="54"/>
  <c r="M9" i="54"/>
  <c r="M49" i="54"/>
  <c r="M44" i="54"/>
  <c r="O44" i="54" s="1"/>
  <c r="M46" i="54"/>
  <c r="M65" i="54"/>
  <c r="O65" i="54" s="1"/>
  <c r="S65" i="54"/>
  <c r="M52" i="54"/>
  <c r="O52" i="54" s="1"/>
  <c r="S52" i="54" s="1"/>
  <c r="M40" i="54"/>
  <c r="M55" i="54"/>
  <c r="O55" i="54" s="1"/>
  <c r="S55" i="54" s="1"/>
  <c r="M30" i="54"/>
  <c r="M18" i="54"/>
  <c r="M8" i="54"/>
  <c r="M17" i="54"/>
  <c r="M53" i="54"/>
  <c r="O53" i="54" s="1"/>
  <c r="M39" i="54"/>
  <c r="M57" i="54"/>
  <c r="M50" i="54"/>
  <c r="M32" i="54"/>
  <c r="M47" i="54"/>
  <c r="O47" i="55" s="1"/>
  <c r="M35" i="54"/>
  <c r="O35" i="54" s="1"/>
  <c r="S35" i="54" s="1"/>
  <c r="O35" i="55"/>
  <c r="M61" i="54"/>
  <c r="M7" i="54"/>
  <c r="M34" i="54"/>
  <c r="M58" i="54"/>
  <c r="M64" i="54"/>
  <c r="M38" i="54"/>
  <c r="O38" i="54" s="1"/>
  <c r="M22" i="54"/>
  <c r="M11" i="54"/>
  <c r="O11" i="54" s="1"/>
  <c r="S11" i="54" s="1"/>
  <c r="M29" i="54"/>
  <c r="M28" i="54"/>
  <c r="M26" i="54"/>
  <c r="M20" i="54"/>
  <c r="M19" i="54"/>
  <c r="M25" i="54"/>
  <c r="M43" i="54"/>
  <c r="M60" i="54"/>
  <c r="M15" i="54"/>
  <c r="M21" i="54"/>
  <c r="O21" i="54" s="1"/>
  <c r="S21" i="54" s="1"/>
  <c r="M13" i="54"/>
  <c r="M67" i="54"/>
  <c r="M23" i="54"/>
  <c r="Q6" i="50"/>
  <c r="Q5" i="50"/>
  <c r="N10" i="50"/>
  <c r="C44" i="60"/>
  <c r="D44" i="60"/>
  <c r="H24" i="54"/>
  <c r="L25" i="60"/>
  <c r="C12" i="52"/>
  <c r="O16" i="59"/>
  <c r="O49" i="59"/>
  <c r="O50" i="59"/>
  <c r="C23" i="52"/>
  <c r="O60" i="59"/>
  <c r="S60" i="59" s="1"/>
  <c r="C26" i="52"/>
  <c r="C42" i="52"/>
  <c r="O27" i="59"/>
  <c r="O16" i="52"/>
  <c r="O22" i="52"/>
  <c r="H35" i="54"/>
  <c r="L26" i="54"/>
  <c r="H23" i="54"/>
  <c r="H46" i="54"/>
  <c r="C23" i="54"/>
  <c r="H34" i="54"/>
  <c r="C35" i="54"/>
  <c r="C46" i="54"/>
  <c r="H52" i="54"/>
  <c r="C36" i="54"/>
  <c r="H44" i="54"/>
  <c r="H27" i="54"/>
  <c r="C34" i="54"/>
  <c r="H17" i="54"/>
  <c r="C45" i="54"/>
  <c r="H31" i="54"/>
  <c r="C48" i="54"/>
  <c r="C55" i="54"/>
  <c r="H42" i="54"/>
  <c r="C21" i="54"/>
  <c r="H54" i="54"/>
  <c r="H36" i="54"/>
  <c r="C17" i="54"/>
  <c r="L45" i="54"/>
  <c r="C44" i="54"/>
  <c r="H37" i="54"/>
  <c r="C24" i="54"/>
  <c r="L27" i="54"/>
  <c r="H9" i="54"/>
  <c r="C52" i="54"/>
  <c r="H29" i="54"/>
  <c r="H45" i="54"/>
  <c r="C31" i="54"/>
  <c r="H48" i="54"/>
  <c r="H55" i="54"/>
  <c r="C37" i="54"/>
  <c r="C38" i="54"/>
  <c r="C51" i="54"/>
  <c r="H14" i="54"/>
  <c r="H15" i="54"/>
  <c r="C43" i="54"/>
  <c r="H40" i="54"/>
  <c r="H20" i="54"/>
  <c r="C29" i="54"/>
  <c r="C27" i="54"/>
  <c r="C22" i="54"/>
  <c r="H32" i="54"/>
  <c r="C28" i="54"/>
  <c r="C50" i="54"/>
  <c r="H33" i="54"/>
  <c r="C9" i="54"/>
  <c r="L44" i="54"/>
  <c r="H22" i="54"/>
  <c r="H38" i="54"/>
  <c r="H28" i="54"/>
  <c r="C15" i="54"/>
  <c r="H18" i="54"/>
  <c r="H50" i="54"/>
  <c r="H21" i="54"/>
  <c r="H51" i="54"/>
  <c r="C32" i="54"/>
  <c r="C14" i="54"/>
  <c r="C40" i="54"/>
  <c r="C33" i="54"/>
  <c r="C20" i="54"/>
  <c r="C54" i="54"/>
  <c r="C18" i="54"/>
  <c r="H43" i="54"/>
  <c r="C30" i="54"/>
  <c r="C49" i="54"/>
  <c r="C19" i="54"/>
  <c r="C25" i="54"/>
  <c r="H56" i="54"/>
  <c r="H39" i="54"/>
  <c r="C26" i="54"/>
  <c r="H8" i="54"/>
  <c r="H8" i="55"/>
  <c r="H12" i="54"/>
  <c r="C56" i="54"/>
  <c r="C11" i="54"/>
  <c r="H13" i="54"/>
  <c r="C53" i="54"/>
  <c r="H19" i="54"/>
  <c r="H47" i="54"/>
  <c r="H41" i="54"/>
  <c r="H26" i="54"/>
  <c r="C16" i="54"/>
  <c r="C10" i="54"/>
  <c r="H30" i="54"/>
  <c r="H25" i="54"/>
  <c r="C39" i="54"/>
  <c r="H11" i="54"/>
  <c r="C13" i="54"/>
  <c r="C41" i="54"/>
  <c r="C8" i="54"/>
  <c r="H16" i="54"/>
  <c r="H49" i="54"/>
  <c r="H53" i="54"/>
  <c r="C47" i="54"/>
  <c r="C12" i="54"/>
  <c r="H10" i="54"/>
  <c r="C42" i="54"/>
  <c r="L17" i="58"/>
  <c r="C36" i="58"/>
  <c r="D36" i="58"/>
  <c r="H23" i="58"/>
  <c r="C51" i="58"/>
  <c r="D51" i="58"/>
  <c r="H32" i="58"/>
  <c r="H36" i="58"/>
  <c r="H37" i="58"/>
  <c r="C35" i="58"/>
  <c r="D35" i="58"/>
  <c r="H22" i="58"/>
  <c r="H30" i="58"/>
  <c r="H54" i="58"/>
  <c r="H51" i="58"/>
  <c r="L18" i="58"/>
  <c r="H48" i="58"/>
  <c r="H19" i="58"/>
  <c r="H15" i="58"/>
  <c r="H17" i="58"/>
  <c r="H18" i="58"/>
  <c r="H55" i="58"/>
  <c r="H14" i="58"/>
  <c r="H45" i="58"/>
  <c r="H26" i="58"/>
  <c r="H38" i="58"/>
  <c r="H20" i="58"/>
  <c r="H35" i="58"/>
  <c r="H34" i="58"/>
  <c r="H46" i="58"/>
  <c r="H28" i="58"/>
  <c r="H39" i="58"/>
  <c r="H56" i="58"/>
  <c r="H52" i="58"/>
  <c r="H21" i="58"/>
  <c r="H29" i="58"/>
  <c r="H24" i="58"/>
  <c r="H40" i="58"/>
  <c r="H53" i="58"/>
  <c r="H13" i="58"/>
  <c r="H16" i="58"/>
  <c r="H31" i="58"/>
  <c r="H50" i="58"/>
  <c r="H44" i="58"/>
  <c r="L13" i="58"/>
  <c r="H41" i="58"/>
  <c r="H43" i="58"/>
  <c r="C25" i="58"/>
  <c r="D25" i="58"/>
  <c r="H33" i="58"/>
  <c r="H47" i="58"/>
  <c r="H49" i="58"/>
  <c r="H42" i="58"/>
  <c r="H27" i="58"/>
  <c r="H25" i="58"/>
  <c r="H12" i="58"/>
  <c r="H12" i="59"/>
  <c r="L39" i="55"/>
  <c r="L23" i="55"/>
  <c r="H44" i="55"/>
  <c r="H33" i="55"/>
  <c r="H15" i="55"/>
  <c r="L17" i="55"/>
  <c r="O68" i="54"/>
  <c r="S68" i="54" s="1"/>
  <c r="O15" i="52"/>
  <c r="O68" i="53"/>
  <c r="S68" i="53" s="1"/>
  <c r="O18" i="52"/>
  <c r="O52" i="53"/>
  <c r="C53" i="53"/>
  <c r="C50" i="53"/>
  <c r="C56" i="53"/>
  <c r="C48" i="53"/>
  <c r="H56" i="53"/>
  <c r="H50" i="53"/>
  <c r="C42" i="53"/>
  <c r="H46" i="53"/>
  <c r="H23" i="53"/>
  <c r="H38" i="53"/>
  <c r="H25" i="53"/>
  <c r="C7" i="53"/>
  <c r="H20" i="53"/>
  <c r="C55" i="53"/>
  <c r="C24" i="53"/>
  <c r="H48" i="53"/>
  <c r="C25" i="53"/>
  <c r="H32" i="53"/>
  <c r="H7" i="53"/>
  <c r="H7" i="54"/>
  <c r="C16" i="53"/>
  <c r="H34" i="53"/>
  <c r="C20" i="53"/>
  <c r="H43" i="53"/>
  <c r="C23" i="53"/>
  <c r="C33" i="53"/>
  <c r="C35" i="53"/>
  <c r="H47" i="53"/>
  <c r="H42" i="53"/>
  <c r="C37" i="53"/>
  <c r="C32" i="53"/>
  <c r="C46" i="53"/>
  <c r="C49" i="53"/>
  <c r="C43" i="53"/>
  <c r="C26" i="53"/>
  <c r="H24" i="53"/>
  <c r="H33" i="53"/>
  <c r="H35" i="53"/>
  <c r="C47" i="53"/>
  <c r="H21" i="53"/>
  <c r="C8" i="53"/>
  <c r="H29" i="53"/>
  <c r="C44" i="53"/>
  <c r="C41" i="53"/>
  <c r="H54" i="53"/>
  <c r="C29" i="53"/>
  <c r="C40" i="53"/>
  <c r="H9" i="53"/>
  <c r="C19" i="53"/>
  <c r="C38" i="53"/>
  <c r="H16" i="53"/>
  <c r="H26" i="53"/>
  <c r="H8" i="53"/>
  <c r="H41" i="53"/>
  <c r="C54" i="53"/>
  <c r="H40" i="53"/>
  <c r="H18" i="53"/>
  <c r="H31" i="53"/>
  <c r="C10" i="53"/>
  <c r="H37" i="53"/>
  <c r="H49" i="53"/>
  <c r="C9" i="53"/>
  <c r="C18" i="53"/>
  <c r="H51" i="53"/>
  <c r="C31" i="53"/>
  <c r="H10" i="53"/>
  <c r="C34" i="53"/>
  <c r="H55" i="53"/>
  <c r="H53" i="53"/>
  <c r="C21" i="53"/>
  <c r="H19" i="53"/>
  <c r="C51" i="53"/>
  <c r="H44" i="53"/>
  <c r="H36" i="53"/>
  <c r="C30" i="53"/>
  <c r="H13" i="53"/>
  <c r="C22" i="53"/>
  <c r="C45" i="53"/>
  <c r="H17" i="53"/>
  <c r="L14" i="53"/>
  <c r="H52" i="53"/>
  <c r="C27" i="53"/>
  <c r="C28" i="53"/>
  <c r="H28" i="53"/>
  <c r="C13" i="53"/>
  <c r="C17" i="53"/>
  <c r="C12" i="53"/>
  <c r="L28" i="53"/>
  <c r="C11" i="53"/>
  <c r="C36" i="53"/>
  <c r="H14" i="53"/>
  <c r="H15" i="53"/>
  <c r="H30" i="53"/>
  <c r="H45" i="53"/>
  <c r="H12" i="53"/>
  <c r="H39" i="53"/>
  <c r="H11" i="53"/>
  <c r="H22" i="53"/>
  <c r="C14" i="53"/>
  <c r="C52" i="53"/>
  <c r="H27" i="53"/>
  <c r="C39" i="53"/>
  <c r="C15" i="53"/>
  <c r="L22" i="56"/>
  <c r="L39" i="56"/>
  <c r="H36" i="56"/>
  <c r="L41" i="56"/>
  <c r="L19" i="56"/>
  <c r="L15" i="56"/>
  <c r="H13" i="56"/>
  <c r="H38" i="56"/>
  <c r="H33" i="56"/>
  <c r="H43" i="56"/>
  <c r="L55" i="56"/>
  <c r="N55" i="57"/>
  <c r="L13" i="56"/>
  <c r="L54" i="56"/>
  <c r="L48" i="56"/>
  <c r="H40" i="56"/>
  <c r="L21" i="56"/>
  <c r="H49" i="56"/>
  <c r="H51" i="56"/>
  <c r="L27" i="56"/>
  <c r="H23" i="56"/>
  <c r="H48" i="56"/>
  <c r="L38" i="56"/>
  <c r="O20" i="54"/>
  <c r="O58" i="55"/>
  <c r="L50" i="1"/>
  <c r="H18" i="1"/>
  <c r="H40" i="1"/>
  <c r="H5" i="1"/>
  <c r="H5" i="52"/>
  <c r="H25" i="1"/>
  <c r="H49" i="1"/>
  <c r="L21" i="1"/>
  <c r="H10" i="1"/>
  <c r="H44" i="1"/>
  <c r="L56" i="1"/>
  <c r="H45" i="1"/>
  <c r="H48" i="1"/>
  <c r="L36" i="1"/>
  <c r="H56" i="1"/>
  <c r="H8" i="1"/>
  <c r="C56" i="1"/>
  <c r="D56" i="1"/>
  <c r="E56" i="1"/>
  <c r="F56" i="1"/>
  <c r="L26" i="1"/>
  <c r="L8" i="1"/>
  <c r="L41" i="1"/>
  <c r="L30" i="1"/>
  <c r="C46" i="1"/>
  <c r="D46" i="1"/>
  <c r="E46" i="1"/>
  <c r="F46" i="1"/>
  <c r="L11" i="1"/>
  <c r="C50" i="52"/>
  <c r="H35" i="52"/>
  <c r="H33" i="52"/>
  <c r="H39" i="52"/>
  <c r="L38" i="52"/>
  <c r="C19" i="52"/>
  <c r="H43" i="52"/>
  <c r="H56" i="52"/>
  <c r="H17" i="52"/>
  <c r="L7" i="52"/>
  <c r="H10" i="52"/>
  <c r="C44" i="52"/>
  <c r="C53" i="52"/>
  <c r="C28" i="52"/>
  <c r="H41" i="52"/>
  <c r="H15" i="52"/>
  <c r="H38" i="52"/>
  <c r="H8" i="52"/>
  <c r="H36" i="52"/>
  <c r="H46" i="52"/>
  <c r="C48" i="52"/>
  <c r="H11" i="52"/>
  <c r="C21" i="52"/>
  <c r="C32" i="52"/>
  <c r="H54" i="52"/>
  <c r="L52" i="52"/>
  <c r="H52" i="52"/>
  <c r="C34" i="52"/>
  <c r="C40" i="52"/>
  <c r="H48" i="52"/>
  <c r="H21" i="52"/>
  <c r="H55" i="52"/>
  <c r="H34" i="52"/>
  <c r="L20" i="52"/>
  <c r="C55" i="52"/>
  <c r="H16" i="52"/>
  <c r="H44" i="52"/>
  <c r="H47" i="52"/>
  <c r="H12" i="52"/>
  <c r="H51" i="52"/>
  <c r="H7" i="52"/>
  <c r="H50" i="52"/>
  <c r="C47" i="52"/>
  <c r="L28" i="52"/>
  <c r="H26" i="52"/>
  <c r="H49" i="52"/>
  <c r="C7" i="52"/>
  <c r="L30" i="52"/>
  <c r="H27" i="52"/>
  <c r="C22" i="52"/>
  <c r="H24" i="52"/>
  <c r="L47" i="52"/>
  <c r="H20" i="52"/>
  <c r="C18" i="52"/>
  <c r="C8" i="52"/>
  <c r="C10" i="52"/>
  <c r="C39" i="52"/>
  <c r="C46" i="52"/>
  <c r="C36" i="52"/>
  <c r="C27" i="52"/>
  <c r="C30" i="52"/>
  <c r="C56" i="52"/>
  <c r="H30" i="52"/>
  <c r="C43" i="52"/>
  <c r="C54" i="52"/>
  <c r="C13" i="52"/>
  <c r="C29" i="52"/>
  <c r="H14" i="52"/>
  <c r="C51" i="52"/>
  <c r="H18" i="52"/>
  <c r="H22" i="52"/>
  <c r="H40" i="52"/>
  <c r="C41" i="52"/>
  <c r="C35" i="52"/>
  <c r="C17" i="52"/>
  <c r="C15" i="52"/>
  <c r="C52" i="52"/>
  <c r="C49" i="52"/>
  <c r="C24" i="52"/>
  <c r="C25" i="52"/>
  <c r="C16" i="52"/>
  <c r="C38" i="52"/>
  <c r="H25" i="52"/>
  <c r="C11" i="52"/>
  <c r="L15" i="52"/>
  <c r="H13" i="52"/>
  <c r="C14" i="52"/>
  <c r="H53" i="52"/>
  <c r="H32" i="52"/>
  <c r="H28" i="52"/>
  <c r="H23" i="52"/>
  <c r="C33" i="52"/>
  <c r="C6" i="52"/>
  <c r="H9" i="52"/>
  <c r="L37" i="52"/>
  <c r="H6" i="52"/>
  <c r="H6" i="53"/>
  <c r="C45" i="52"/>
  <c r="H37" i="52"/>
  <c r="H45" i="52"/>
  <c r="L9" i="52"/>
  <c r="H29" i="52"/>
  <c r="H19" i="52"/>
  <c r="L50" i="52"/>
  <c r="H42" i="52"/>
  <c r="H31" i="52"/>
  <c r="H31" i="59"/>
  <c r="C31" i="59"/>
  <c r="H17" i="59"/>
  <c r="H39" i="59"/>
  <c r="H43" i="59"/>
  <c r="H38" i="59"/>
  <c r="L36" i="59"/>
  <c r="H36" i="59"/>
  <c r="H54" i="59"/>
  <c r="L24" i="59"/>
  <c r="C56" i="59"/>
  <c r="C32" i="59"/>
  <c r="L35" i="59"/>
  <c r="H44" i="59"/>
  <c r="H52" i="59"/>
  <c r="H33" i="59"/>
  <c r="H21" i="59"/>
  <c r="H45" i="59"/>
  <c r="L51" i="59"/>
  <c r="C19" i="59"/>
  <c r="D19" i="59"/>
  <c r="E19" i="59"/>
  <c r="F19" i="59"/>
  <c r="J19" i="59"/>
  <c r="C42" i="59"/>
  <c r="H56" i="59"/>
  <c r="C13" i="59"/>
  <c r="C47" i="59"/>
  <c r="C36" i="59"/>
  <c r="H46" i="59"/>
  <c r="H14" i="59"/>
  <c r="C29" i="59"/>
  <c r="C44" i="59"/>
  <c r="D44" i="59"/>
  <c r="E44" i="59"/>
  <c r="F44" i="59"/>
  <c r="H29" i="59"/>
  <c r="C27" i="59"/>
  <c r="C53" i="59"/>
  <c r="C26" i="59"/>
  <c r="C34" i="59"/>
  <c r="C20" i="59"/>
  <c r="C25" i="59"/>
  <c r="C54" i="59"/>
  <c r="C55" i="59"/>
  <c r="H37" i="59"/>
  <c r="H34" i="59"/>
  <c r="H24" i="59"/>
  <c r="L18" i="59"/>
  <c r="H53" i="59"/>
  <c r="L37" i="59"/>
  <c r="L41" i="59"/>
  <c r="H41" i="59"/>
  <c r="C15" i="59"/>
  <c r="H55" i="59"/>
  <c r="H47" i="59"/>
  <c r="C16" i="59"/>
  <c r="H26" i="59"/>
  <c r="C41" i="59"/>
  <c r="H16" i="59"/>
  <c r="H22" i="59"/>
  <c r="H19" i="59"/>
  <c r="H13" i="59"/>
  <c r="H13" i="60"/>
  <c r="L17" i="59"/>
  <c r="C24" i="59"/>
  <c r="C18" i="59"/>
  <c r="H50" i="59"/>
  <c r="C49" i="59"/>
  <c r="C30" i="59"/>
  <c r="L44" i="59"/>
  <c r="P44" i="59"/>
  <c r="H20" i="59"/>
  <c r="C23" i="59"/>
  <c r="H25" i="59"/>
  <c r="C37" i="59"/>
  <c r="L39" i="59"/>
  <c r="C22" i="59"/>
  <c r="L33" i="59"/>
  <c r="N33" i="59"/>
  <c r="C21" i="59"/>
  <c r="H35" i="59"/>
  <c r="C40" i="59"/>
  <c r="H48" i="59"/>
  <c r="H18" i="59"/>
  <c r="H15" i="59"/>
  <c r="H27" i="59"/>
  <c r="C33" i="59"/>
  <c r="L15" i="59"/>
  <c r="C35" i="59"/>
  <c r="C28" i="59"/>
  <c r="C43" i="59"/>
  <c r="L14" i="59"/>
  <c r="L50" i="59"/>
  <c r="C51" i="59"/>
  <c r="L25" i="59"/>
  <c r="N25" i="60"/>
  <c r="C46" i="59"/>
  <c r="C45" i="59"/>
  <c r="C50" i="59"/>
  <c r="C38" i="59"/>
  <c r="H42" i="59"/>
  <c r="H40" i="59"/>
  <c r="L53" i="59"/>
  <c r="H30" i="59"/>
  <c r="H32" i="59"/>
  <c r="H28" i="59"/>
  <c r="L34" i="59"/>
  <c r="C48" i="59"/>
  <c r="C39" i="59"/>
  <c r="H49" i="59"/>
  <c r="C17" i="59"/>
  <c r="L40" i="59"/>
  <c r="C52" i="59"/>
  <c r="L30" i="59"/>
  <c r="L23" i="59"/>
  <c r="L45" i="59"/>
  <c r="N45" i="60"/>
  <c r="H51" i="59"/>
  <c r="L26" i="59"/>
  <c r="L20" i="59"/>
  <c r="L42" i="59"/>
  <c r="N42" i="60"/>
  <c r="H23" i="59"/>
  <c r="L38" i="59"/>
  <c r="L13" i="59"/>
  <c r="N13" i="59"/>
  <c r="C14" i="59"/>
  <c r="L43" i="59"/>
  <c r="L17" i="56"/>
  <c r="N17" i="56"/>
  <c r="C9" i="52"/>
  <c r="O47" i="54"/>
  <c r="O18" i="54"/>
  <c r="O59" i="54"/>
  <c r="S59" i="54" s="1"/>
  <c r="O38" i="53"/>
  <c r="S69" i="53"/>
  <c r="O8" i="53"/>
  <c r="O51" i="52"/>
  <c r="O53" i="52"/>
  <c r="O53" i="53"/>
  <c r="O27" i="53"/>
  <c r="O57" i="52"/>
  <c r="S57" i="52" s="1"/>
  <c r="O12" i="53"/>
  <c r="O59" i="53"/>
  <c r="S59" i="53" s="1"/>
  <c r="O45" i="52"/>
  <c r="O47" i="53"/>
  <c r="L15" i="61"/>
  <c r="N15" i="61"/>
  <c r="L56" i="61"/>
  <c r="N56" i="61"/>
  <c r="L46" i="61"/>
  <c r="L33" i="61"/>
  <c r="N33" i="61"/>
  <c r="L24" i="61"/>
  <c r="L55" i="61"/>
  <c r="L19" i="61"/>
  <c r="L22" i="61"/>
  <c r="L47" i="61"/>
  <c r="C39" i="61"/>
  <c r="L27" i="61"/>
  <c r="L16" i="61"/>
  <c r="H39" i="61"/>
  <c r="C49" i="61"/>
  <c r="L38" i="61"/>
  <c r="L42" i="61"/>
  <c r="L26" i="61"/>
  <c r="C41" i="61"/>
  <c r="L30" i="61"/>
  <c r="N30" i="61"/>
  <c r="L31" i="61"/>
  <c r="L53" i="61"/>
  <c r="L45" i="61"/>
  <c r="N45" i="61"/>
  <c r="L25" i="61"/>
  <c r="N25" i="61"/>
  <c r="H49" i="61"/>
  <c r="C38" i="61"/>
  <c r="H43" i="61"/>
  <c r="C30" i="61"/>
  <c r="C55" i="61"/>
  <c r="H33" i="61"/>
  <c r="C54" i="61"/>
  <c r="C37" i="61"/>
  <c r="C23" i="61"/>
  <c r="L23" i="61"/>
  <c r="L52" i="61"/>
  <c r="H41" i="61"/>
  <c r="H38" i="61"/>
  <c r="L43" i="61"/>
  <c r="N43" i="61"/>
  <c r="H55" i="61"/>
  <c r="H56" i="61"/>
  <c r="H54" i="61"/>
  <c r="H37" i="61"/>
  <c r="C53" i="61"/>
  <c r="H20" i="61"/>
  <c r="C29" i="61"/>
  <c r="H51" i="61"/>
  <c r="H24" i="61"/>
  <c r="C56" i="61"/>
  <c r="L54" i="61"/>
  <c r="C48" i="61"/>
  <c r="L50" i="61"/>
  <c r="N50" i="61"/>
  <c r="L18" i="61"/>
  <c r="L44" i="61"/>
  <c r="N44" i="61"/>
  <c r="L49" i="61"/>
  <c r="C24" i="61"/>
  <c r="H30" i="61"/>
  <c r="L37" i="61"/>
  <c r="H53" i="61"/>
  <c r="H48" i="61"/>
  <c r="L29" i="61"/>
  <c r="L39" i="61"/>
  <c r="C27" i="61"/>
  <c r="H40" i="61"/>
  <c r="C17" i="61"/>
  <c r="C34" i="61"/>
  <c r="H50" i="61"/>
  <c r="C47" i="61"/>
  <c r="C43" i="61"/>
  <c r="H29" i="61"/>
  <c r="C40" i="61"/>
  <c r="L17" i="61"/>
  <c r="C45" i="61"/>
  <c r="H47" i="61"/>
  <c r="C51" i="61"/>
  <c r="L48" i="61"/>
  <c r="H32" i="61"/>
  <c r="H27" i="61"/>
  <c r="H42" i="61"/>
  <c r="H23" i="61"/>
  <c r="C20" i="61"/>
  <c r="D20" i="61"/>
  <c r="E20" i="61"/>
  <c r="F20" i="61"/>
  <c r="J20" i="61"/>
  <c r="C32" i="61"/>
  <c r="C15" i="61"/>
  <c r="L40" i="61"/>
  <c r="H34" i="61"/>
  <c r="C42" i="61"/>
  <c r="C50" i="61"/>
  <c r="C33" i="61"/>
  <c r="L20" i="61"/>
  <c r="H15" i="61"/>
  <c r="H17" i="61"/>
  <c r="L34" i="61"/>
  <c r="H45" i="61"/>
  <c r="C21" i="61"/>
  <c r="H52" i="61"/>
  <c r="C25" i="61"/>
  <c r="L32" i="61"/>
  <c r="H46" i="61"/>
  <c r="H22" i="61"/>
  <c r="C16" i="61"/>
  <c r="H26" i="61"/>
  <c r="L21" i="61"/>
  <c r="H25" i="61"/>
  <c r="C44" i="61"/>
  <c r="C31" i="61"/>
  <c r="D31" i="61"/>
  <c r="E31" i="61"/>
  <c r="F31" i="61"/>
  <c r="J31" i="61"/>
  <c r="H19" i="61"/>
  <c r="H16" i="61"/>
  <c r="C26" i="61"/>
  <c r="D26" i="61"/>
  <c r="H21" i="61"/>
  <c r="L41" i="61"/>
  <c r="C28" i="61"/>
  <c r="D28" i="61"/>
  <c r="H31" i="61"/>
  <c r="C19" i="61"/>
  <c r="C18" i="61"/>
  <c r="C52" i="61"/>
  <c r="D52" i="61"/>
  <c r="H35" i="61"/>
  <c r="H44" i="61"/>
  <c r="H28" i="61"/>
  <c r="C22" i="61"/>
  <c r="H18" i="61"/>
  <c r="H36" i="61"/>
  <c r="C35" i="61"/>
  <c r="C46" i="61"/>
  <c r="L28" i="61"/>
  <c r="N28" i="61"/>
  <c r="C36" i="61"/>
  <c r="L39" i="60"/>
  <c r="N39" i="60"/>
  <c r="L16" i="60"/>
  <c r="L22" i="60"/>
  <c r="L32" i="60"/>
  <c r="L50" i="60"/>
  <c r="L18" i="60"/>
  <c r="L38" i="60"/>
  <c r="L28" i="60"/>
  <c r="L15" i="60"/>
  <c r="L51" i="60"/>
  <c r="L43" i="60"/>
  <c r="N43" i="60"/>
  <c r="L35" i="60"/>
  <c r="N35" i="60"/>
  <c r="L36" i="60"/>
  <c r="L33" i="60"/>
  <c r="N33" i="60"/>
  <c r="L47" i="60"/>
  <c r="N47" i="61"/>
  <c r="L46" i="60"/>
  <c r="H18" i="60"/>
  <c r="C32" i="60"/>
  <c r="D32" i="60"/>
  <c r="L37" i="60"/>
  <c r="L45" i="60"/>
  <c r="C18" i="60"/>
  <c r="L19" i="60"/>
  <c r="H52" i="60"/>
  <c r="L27" i="60"/>
  <c r="C35" i="60"/>
  <c r="C38" i="60"/>
  <c r="C36" i="60"/>
  <c r="H41" i="60"/>
  <c r="C16" i="60"/>
  <c r="L48" i="60"/>
  <c r="H36" i="60"/>
  <c r="C41" i="60"/>
  <c r="H48" i="60"/>
  <c r="L44" i="60"/>
  <c r="N44" i="60"/>
  <c r="C14" i="60"/>
  <c r="H42" i="60"/>
  <c r="L34" i="60"/>
  <c r="C15" i="60"/>
  <c r="C52" i="60"/>
  <c r="H19" i="60"/>
  <c r="H33" i="60"/>
  <c r="H45" i="60"/>
  <c r="C48" i="60"/>
  <c r="L14" i="60"/>
  <c r="C42" i="60"/>
  <c r="H30" i="60"/>
  <c r="H55" i="60"/>
  <c r="H32" i="60"/>
  <c r="H35" i="60"/>
  <c r="C33" i="60"/>
  <c r="D33" i="60"/>
  <c r="E33" i="60"/>
  <c r="H38" i="60"/>
  <c r="C21" i="60"/>
  <c r="C45" i="60"/>
  <c r="H16" i="60"/>
  <c r="C30" i="60"/>
  <c r="C55" i="60"/>
  <c r="H56" i="60"/>
  <c r="C37" i="60"/>
  <c r="H27" i="60"/>
  <c r="H47" i="60"/>
  <c r="C46" i="60"/>
  <c r="D46" i="60"/>
  <c r="H34" i="60"/>
  <c r="C29" i="60"/>
  <c r="L55" i="60"/>
  <c r="L56" i="60"/>
  <c r="L54" i="60"/>
  <c r="C47" i="60"/>
  <c r="C34" i="60"/>
  <c r="H43" i="60"/>
  <c r="H21" i="60"/>
  <c r="H14" i="60"/>
  <c r="H14" i="61"/>
  <c r="H37" i="60"/>
  <c r="H24" i="60"/>
  <c r="L41" i="60"/>
  <c r="C56" i="60"/>
  <c r="C54" i="60"/>
  <c r="C24" i="60"/>
  <c r="H46" i="60"/>
  <c r="C43" i="60"/>
  <c r="L29" i="60"/>
  <c r="C19" i="60"/>
  <c r="L30" i="60"/>
  <c r="H54" i="60"/>
  <c r="C27" i="60"/>
  <c r="H29" i="60"/>
  <c r="C40" i="60"/>
  <c r="H51" i="60"/>
  <c r="C53" i="60"/>
  <c r="H28" i="60"/>
  <c r="C49" i="60"/>
  <c r="H23" i="60"/>
  <c r="H17" i="60"/>
  <c r="C31" i="60"/>
  <c r="C22" i="60"/>
  <c r="C20" i="60"/>
  <c r="C28" i="60"/>
  <c r="L26" i="60"/>
  <c r="N26" i="61"/>
  <c r="C25" i="60"/>
  <c r="C39" i="60"/>
  <c r="L17" i="60"/>
  <c r="C51" i="60"/>
  <c r="H49" i="60"/>
  <c r="H25" i="60"/>
  <c r="L23" i="60"/>
  <c r="N23" i="60"/>
  <c r="H22" i="60"/>
  <c r="H53" i="60"/>
  <c r="C26" i="60"/>
  <c r="H50" i="60"/>
  <c r="H39" i="60"/>
  <c r="C17" i="60"/>
  <c r="L31" i="60"/>
  <c r="H44" i="60"/>
  <c r="H40" i="60"/>
  <c r="H20" i="60"/>
  <c r="L20" i="60"/>
  <c r="L53" i="60"/>
  <c r="N53" i="60"/>
  <c r="H26" i="60"/>
  <c r="L49" i="60"/>
  <c r="C50" i="60"/>
  <c r="C23" i="60"/>
  <c r="H31" i="60"/>
  <c r="H15" i="60"/>
  <c r="H21" i="57"/>
  <c r="L21" i="57"/>
  <c r="H34" i="57"/>
  <c r="L34" i="57"/>
  <c r="L36" i="57"/>
  <c r="H36" i="57"/>
  <c r="H53" i="57"/>
  <c r="L12" i="57"/>
  <c r="L11" i="57"/>
  <c r="L39" i="57"/>
  <c r="L27" i="57"/>
  <c r="L22" i="57"/>
  <c r="L41" i="57"/>
  <c r="N41" i="57"/>
  <c r="H14" i="57"/>
  <c r="H20" i="57"/>
  <c r="H31" i="57"/>
  <c r="L30" i="57"/>
  <c r="N30" i="58"/>
  <c r="H46" i="57"/>
  <c r="L52" i="57"/>
  <c r="H32" i="57"/>
  <c r="H11" i="57"/>
  <c r="H11" i="58"/>
  <c r="L25" i="57"/>
  <c r="H29" i="57"/>
  <c r="H19" i="57"/>
  <c r="L46" i="57"/>
  <c r="H33" i="57"/>
  <c r="L26" i="57"/>
  <c r="L32" i="57"/>
  <c r="L50" i="57"/>
  <c r="H28" i="57"/>
  <c r="H45" i="57"/>
  <c r="L40" i="57"/>
  <c r="H15" i="57"/>
  <c r="L42" i="57"/>
  <c r="L18" i="57"/>
  <c r="L16" i="57"/>
  <c r="H39" i="57"/>
  <c r="L33" i="57"/>
  <c r="C19" i="57"/>
  <c r="D19" i="57"/>
  <c r="H41" i="57"/>
  <c r="L19" i="57"/>
  <c r="N19" i="57"/>
  <c r="H38" i="57"/>
  <c r="L49" i="57"/>
  <c r="H52" i="57"/>
  <c r="L13" i="57"/>
  <c r="N13" i="57"/>
  <c r="H12" i="57"/>
  <c r="H56" i="57"/>
  <c r="L44" i="57"/>
  <c r="H17" i="57"/>
  <c r="L20" i="57"/>
  <c r="L53" i="57"/>
  <c r="L48" i="57"/>
  <c r="H13" i="57"/>
  <c r="L45" i="57"/>
  <c r="L43" i="57"/>
  <c r="H55" i="57"/>
  <c r="L56" i="57"/>
  <c r="H30" i="57"/>
  <c r="H48" i="57"/>
  <c r="L28" i="57"/>
  <c r="H44" i="57"/>
  <c r="H47" i="57"/>
  <c r="H50" i="57"/>
  <c r="L51" i="57"/>
  <c r="L29" i="57"/>
  <c r="H51" i="57"/>
  <c r="L31" i="57"/>
  <c r="L14" i="57"/>
  <c r="C34" i="57"/>
  <c r="D34" i="57"/>
  <c r="E34" i="57"/>
  <c r="L17" i="57"/>
  <c r="L37" i="57"/>
  <c r="H27" i="57"/>
  <c r="H43" i="57"/>
  <c r="L55" i="57"/>
  <c r="H22" i="57"/>
  <c r="H49" i="57"/>
  <c r="C36" i="57"/>
  <c r="D36" i="57"/>
  <c r="H42" i="57"/>
  <c r="L54" i="57"/>
  <c r="N54" i="57"/>
  <c r="H18" i="57"/>
  <c r="L23" i="57"/>
  <c r="L38" i="57"/>
  <c r="N38" i="57"/>
  <c r="L24" i="57"/>
  <c r="L35" i="57"/>
  <c r="L15" i="57"/>
  <c r="N15" i="57"/>
  <c r="L47" i="57"/>
  <c r="O46" i="54"/>
  <c r="L13" i="52"/>
  <c r="L14" i="61"/>
  <c r="N14" i="61"/>
  <c r="S14" i="61"/>
  <c r="N14" i="60"/>
  <c r="N29" i="61"/>
  <c r="N18" i="61"/>
  <c r="N27" i="61"/>
  <c r="L13" i="60"/>
  <c r="N13" i="60"/>
  <c r="N17" i="59"/>
  <c r="J44" i="59"/>
  <c r="N50" i="52"/>
  <c r="N17" i="58"/>
  <c r="N17" i="57"/>
  <c r="L11" i="58"/>
  <c r="N11" i="58"/>
  <c r="D14" i="60"/>
  <c r="C14" i="61"/>
  <c r="D14" i="61"/>
  <c r="E26" i="61"/>
  <c r="F26" i="61"/>
  <c r="N34" i="61"/>
  <c r="D13" i="59"/>
  <c r="C13" i="60"/>
  <c r="D13" i="60"/>
  <c r="C6" i="53"/>
  <c r="D6" i="53"/>
  <c r="N30" i="52"/>
  <c r="C7" i="54"/>
  <c r="D7" i="54"/>
  <c r="E35" i="58"/>
  <c r="F35" i="58"/>
  <c r="G35" i="58"/>
  <c r="C8" i="55"/>
  <c r="D8" i="55"/>
  <c r="N21" i="57"/>
  <c r="F33" i="60"/>
  <c r="J33" i="60"/>
  <c r="P33" i="60"/>
  <c r="E32" i="60"/>
  <c r="F32" i="60"/>
  <c r="J32" i="60"/>
  <c r="P32" i="60"/>
  <c r="N18" i="60"/>
  <c r="E52" i="61"/>
  <c r="F52" i="61"/>
  <c r="E28" i="61"/>
  <c r="F28" i="61"/>
  <c r="J28" i="61"/>
  <c r="N23" i="61"/>
  <c r="N53" i="61"/>
  <c r="J56" i="1"/>
  <c r="E36" i="58"/>
  <c r="F36" i="58"/>
  <c r="J36" i="58"/>
  <c r="E36" i="57"/>
  <c r="F36" i="57"/>
  <c r="J36" i="57"/>
  <c r="P36" i="57"/>
  <c r="F34" i="57"/>
  <c r="J34" i="57"/>
  <c r="N27" i="57"/>
  <c r="N26" i="60"/>
  <c r="E46" i="60"/>
  <c r="F46" i="60"/>
  <c r="J46" i="60"/>
  <c r="N34" i="60"/>
  <c r="N15" i="60"/>
  <c r="N50" i="60"/>
  <c r="N39" i="61"/>
  <c r="N54" i="61"/>
  <c r="N42" i="61"/>
  <c r="N16" i="61"/>
  <c r="N18" i="59"/>
  <c r="N39" i="56"/>
  <c r="E25" i="58"/>
  <c r="F25" i="58"/>
  <c r="E52" i="58"/>
  <c r="F52" i="58"/>
  <c r="N18" i="58"/>
  <c r="E51" i="58"/>
  <c r="F51" i="58"/>
  <c r="G51" i="58"/>
  <c r="I51" i="58"/>
  <c r="G46" i="1"/>
  <c r="G33" i="60"/>
  <c r="I33" i="60"/>
  <c r="G28" i="61"/>
  <c r="I28" i="61"/>
  <c r="G32" i="60"/>
  <c r="I32" i="60"/>
  <c r="G36" i="58"/>
  <c r="I36" i="58"/>
  <c r="G56" i="1"/>
  <c r="I56" i="1"/>
  <c r="G19" i="59"/>
  <c r="I19" i="59"/>
  <c r="G31" i="61"/>
  <c r="I31" i="61"/>
  <c r="J35" i="58"/>
  <c r="I35" i="58"/>
  <c r="J52" i="58"/>
  <c r="G52" i="58"/>
  <c r="I52" i="58"/>
  <c r="J25" i="58"/>
  <c r="G25" i="58"/>
  <c r="I25" i="58"/>
  <c r="E13" i="60"/>
  <c r="F13" i="60"/>
  <c r="J26" i="61"/>
  <c r="P26" i="61"/>
  <c r="G26" i="61"/>
  <c r="I26" i="61"/>
  <c r="E14" i="60"/>
  <c r="F14" i="60"/>
  <c r="J14" i="60"/>
  <c r="P14" i="60"/>
  <c r="E13" i="59"/>
  <c r="F13" i="59"/>
  <c r="G46" i="60"/>
  <c r="I46" i="60"/>
  <c r="G34" i="57"/>
  <c r="I34" i="57"/>
  <c r="G36" i="57"/>
  <c r="I36" i="57"/>
  <c r="E7" i="53"/>
  <c r="F7" i="53"/>
  <c r="E6" i="53"/>
  <c r="F6" i="53"/>
  <c r="G18" i="56"/>
  <c r="G44" i="59"/>
  <c r="I44" i="59"/>
  <c r="E8" i="55"/>
  <c r="F8" i="55"/>
  <c r="E7" i="54"/>
  <c r="F7" i="54"/>
  <c r="E14" i="61"/>
  <c r="F14" i="61"/>
  <c r="G20" i="61"/>
  <c r="I20" i="61"/>
  <c r="G14" i="60"/>
  <c r="I14" i="60"/>
  <c r="Q14" i="61"/>
  <c r="N19" i="61"/>
  <c r="P31" i="61"/>
  <c r="L38" i="1"/>
  <c r="N38" i="52"/>
  <c r="L6" i="1"/>
  <c r="L32" i="1"/>
  <c r="L35" i="1"/>
  <c r="L17" i="1"/>
  <c r="L33" i="1"/>
  <c r="L15" i="1"/>
  <c r="N15" i="52"/>
  <c r="L53" i="1"/>
  <c r="L23" i="1"/>
  <c r="L50" i="53"/>
  <c r="N50" i="53"/>
  <c r="L56" i="53"/>
  <c r="L49" i="53"/>
  <c r="L53" i="53"/>
  <c r="L16" i="53"/>
  <c r="L9" i="53"/>
  <c r="N9" i="53"/>
  <c r="L20" i="53"/>
  <c r="N20" i="53"/>
  <c r="L21" i="53"/>
  <c r="L39" i="53"/>
  <c r="L11" i="53"/>
  <c r="L52" i="53"/>
  <c r="N52" i="53"/>
  <c r="L15" i="53"/>
  <c r="N15" i="53"/>
  <c r="L45" i="53"/>
  <c r="N45" i="54"/>
  <c r="L42" i="53"/>
  <c r="L43" i="53"/>
  <c r="L24" i="53"/>
  <c r="L38" i="53"/>
  <c r="N38" i="53"/>
  <c r="L25" i="53"/>
  <c r="L54" i="53"/>
  <c r="L19" i="53"/>
  <c r="L41" i="53"/>
  <c r="L32" i="53"/>
  <c r="L47" i="53"/>
  <c r="N47" i="53"/>
  <c r="L12" i="53"/>
  <c r="L36" i="53"/>
  <c r="L30" i="53"/>
  <c r="L27" i="53"/>
  <c r="N27" i="54"/>
  <c r="L18" i="53"/>
  <c r="L48" i="53"/>
  <c r="L7" i="53"/>
  <c r="L55" i="53"/>
  <c r="L35" i="53"/>
  <c r="L46" i="53"/>
  <c r="L34" i="53"/>
  <c r="L10" i="53"/>
  <c r="L8" i="53"/>
  <c r="L31" i="53"/>
  <c r="L22" i="53"/>
  <c r="L17" i="53"/>
  <c r="O32" i="54"/>
  <c r="O32" i="53"/>
  <c r="L53" i="54"/>
  <c r="L40" i="54"/>
  <c r="L34" i="54"/>
  <c r="L24" i="54"/>
  <c r="L54" i="54"/>
  <c r="L52" i="54"/>
  <c r="L14" i="54"/>
  <c r="N14" i="54"/>
  <c r="L17" i="54"/>
  <c r="L37" i="54"/>
  <c r="L15" i="54"/>
  <c r="L13" i="54"/>
  <c r="L23" i="54"/>
  <c r="L33" i="54"/>
  <c r="L48" i="54"/>
  <c r="N48" i="54"/>
  <c r="L51" i="54"/>
  <c r="L56" i="54"/>
  <c r="N56" i="54"/>
  <c r="L39" i="54"/>
  <c r="L55" i="54"/>
  <c r="N55" i="54"/>
  <c r="L18" i="54"/>
  <c r="L49" i="54"/>
  <c r="N49" i="54"/>
  <c r="L42" i="54"/>
  <c r="N42" i="54"/>
  <c r="L30" i="54"/>
  <c r="N30" i="54"/>
  <c r="L29" i="54"/>
  <c r="L28" i="54"/>
  <c r="N28" i="54"/>
  <c r="L35" i="54"/>
  <c r="L9" i="54"/>
  <c r="N9" i="54"/>
  <c r="L36" i="54"/>
  <c r="N36" i="54"/>
  <c r="L38" i="54"/>
  <c r="N38" i="54"/>
  <c r="L43" i="54"/>
  <c r="L47" i="54"/>
  <c r="N47" i="54"/>
  <c r="L46" i="54"/>
  <c r="N46" i="54"/>
  <c r="L8" i="54"/>
  <c r="L31" i="54"/>
  <c r="L12" i="54"/>
  <c r="N12" i="54"/>
  <c r="L20" i="54"/>
  <c r="N20" i="54"/>
  <c r="L36" i="55"/>
  <c r="L11" i="55"/>
  <c r="L26" i="55"/>
  <c r="L53" i="55"/>
  <c r="L49" i="55"/>
  <c r="L54" i="55"/>
  <c r="L46" i="55"/>
  <c r="N46" i="55"/>
  <c r="L32" i="55"/>
  <c r="L37" i="55"/>
  <c r="L12" i="55"/>
  <c r="M40" i="57"/>
  <c r="O40" i="58"/>
  <c r="M53" i="57"/>
  <c r="M47" i="57"/>
  <c r="O47" i="58" s="1"/>
  <c r="M50" i="57"/>
  <c r="M23" i="57"/>
  <c r="O23" i="58" s="1"/>
  <c r="S23" i="58" s="1"/>
  <c r="M45" i="57"/>
  <c r="M67" i="57"/>
  <c r="M33" i="57"/>
  <c r="O33" i="58" s="1"/>
  <c r="S33" i="58" s="1"/>
  <c r="M58" i="57"/>
  <c r="M66" i="57"/>
  <c r="M14" i="57"/>
  <c r="L12" i="58"/>
  <c r="L30" i="58"/>
  <c r="L26" i="58"/>
  <c r="L37" i="58"/>
  <c r="L19" i="58"/>
  <c r="L39" i="58"/>
  <c r="L28" i="58"/>
  <c r="L51" i="58"/>
  <c r="L24" i="58"/>
  <c r="L25" i="58"/>
  <c r="L31" i="58"/>
  <c r="L41" i="58"/>
  <c r="L54" i="58"/>
  <c r="L56" i="58"/>
  <c r="L46" i="58"/>
  <c r="N46" i="58"/>
  <c r="L36" i="58"/>
  <c r="L50" i="58"/>
  <c r="L32" i="58"/>
  <c r="L22" i="58"/>
  <c r="L38" i="58"/>
  <c r="N38" i="59"/>
  <c r="L29" i="58"/>
  <c r="L40" i="58"/>
  <c r="N40" i="58"/>
  <c r="L53" i="58"/>
  <c r="N53" i="58"/>
  <c r="L42" i="58"/>
  <c r="L33" i="58"/>
  <c r="N33" i="58"/>
  <c r="L47" i="58"/>
  <c r="N47" i="58"/>
  <c r="L15" i="58"/>
  <c r="L55" i="58"/>
  <c r="N55" i="58"/>
  <c r="L23" i="58"/>
  <c r="L34" i="58"/>
  <c r="N34" i="59"/>
  <c r="L45" i="58"/>
  <c r="L20" i="58"/>
  <c r="N20" i="58"/>
  <c r="L14" i="58"/>
  <c r="L48" i="58"/>
  <c r="L21" i="58"/>
  <c r="N21" i="58"/>
  <c r="L49" i="58"/>
  <c r="L16" i="58"/>
  <c r="N16" i="58"/>
  <c r="L27" i="58"/>
  <c r="N27" i="58"/>
  <c r="S63" i="59"/>
  <c r="N22" i="58"/>
  <c r="O43" i="59"/>
  <c r="N22" i="57"/>
  <c r="N23" i="59"/>
  <c r="N32" i="61"/>
  <c r="O10" i="56"/>
  <c r="O67" i="52"/>
  <c r="S67" i="52" s="1"/>
  <c r="N36" i="59"/>
  <c r="N48" i="57"/>
  <c r="P28" i="61"/>
  <c r="O29" i="53"/>
  <c r="O49" i="52"/>
  <c r="O47" i="61"/>
  <c r="O11" i="57"/>
  <c r="O46" i="59"/>
  <c r="O47" i="60"/>
  <c r="O24" i="61"/>
  <c r="S61" i="59"/>
  <c r="O35" i="61"/>
  <c r="O68" i="57"/>
  <c r="S68" i="57" s="1"/>
  <c r="S61" i="61"/>
  <c r="O56" i="53"/>
  <c r="O35" i="52"/>
  <c r="O23" i="57"/>
  <c r="O21" i="59"/>
  <c r="O69" i="54"/>
  <c r="S69" i="54" s="1"/>
  <c r="O6" i="52"/>
  <c r="S6" i="52" s="1"/>
  <c r="N22" i="61"/>
  <c r="N36" i="60"/>
  <c r="N49" i="61"/>
  <c r="N38" i="60"/>
  <c r="N31" i="58"/>
  <c r="N54" i="58"/>
  <c r="O60" i="52"/>
  <c r="S60" i="52" s="1"/>
  <c r="O37" i="53"/>
  <c r="O9" i="52"/>
  <c r="O13" i="52"/>
  <c r="O13" i="53"/>
  <c r="O44" i="53"/>
  <c r="S62" i="53"/>
  <c r="O57" i="61"/>
  <c r="S57" i="61" s="1"/>
  <c r="O19" i="60"/>
  <c r="O19" i="61"/>
  <c r="O46" i="60"/>
  <c r="O46" i="61"/>
  <c r="O50" i="60"/>
  <c r="O68" i="61"/>
  <c r="S68" i="61" s="1"/>
  <c r="O68" i="60"/>
  <c r="S68" i="60" s="1"/>
  <c r="O30" i="55"/>
  <c r="L45" i="52"/>
  <c r="L36" i="52"/>
  <c r="L46" i="52"/>
  <c r="L48" i="52"/>
  <c r="L56" i="52"/>
  <c r="L27" i="52"/>
  <c r="L35" i="52"/>
  <c r="L53" i="52"/>
  <c r="L40" i="52"/>
  <c r="L55" i="52"/>
  <c r="L25" i="52"/>
  <c r="L16" i="52"/>
  <c r="L23" i="52"/>
  <c r="L29" i="52"/>
  <c r="L31" i="52"/>
  <c r="L6" i="52"/>
  <c r="L12" i="52"/>
  <c r="L39" i="52"/>
  <c r="L21" i="52"/>
  <c r="L42" i="52"/>
  <c r="L34" i="55"/>
  <c r="L13" i="55"/>
  <c r="L20" i="55"/>
  <c r="L15" i="55"/>
  <c r="L21" i="55"/>
  <c r="L38" i="55"/>
  <c r="L24" i="55"/>
  <c r="L19" i="55"/>
  <c r="L52" i="55"/>
  <c r="L22" i="55"/>
  <c r="L14" i="55"/>
  <c r="L41" i="55"/>
  <c r="L30" i="55"/>
  <c r="L40" i="55"/>
  <c r="L48" i="55"/>
  <c r="L29" i="55"/>
  <c r="L18" i="55"/>
  <c r="L42" i="55"/>
  <c r="L43" i="55"/>
  <c r="L16" i="55"/>
  <c r="L33" i="55"/>
  <c r="L50" i="55"/>
  <c r="L27" i="55"/>
  <c r="L44" i="55"/>
  <c r="L28" i="55"/>
  <c r="L45" i="55"/>
  <c r="L9" i="55"/>
  <c r="L31" i="55"/>
  <c r="L25" i="55"/>
  <c r="L56" i="55"/>
  <c r="L35" i="55"/>
  <c r="L51" i="55"/>
  <c r="L55" i="55"/>
  <c r="L47" i="55"/>
  <c r="L10" i="55"/>
  <c r="N30" i="60"/>
  <c r="N38" i="58"/>
  <c r="O23" i="54"/>
  <c r="O22" i="54"/>
  <c r="O53" i="58"/>
  <c r="O51" i="55"/>
  <c r="M39" i="55"/>
  <c r="O39" i="55"/>
  <c r="M26" i="55"/>
  <c r="M26" i="56"/>
  <c r="M17" i="56"/>
  <c r="M33" i="55"/>
  <c r="M63" i="56"/>
  <c r="O44" i="61"/>
  <c r="S44" i="61"/>
  <c r="M62" i="57"/>
  <c r="O62" i="58" s="1"/>
  <c r="S62" i="58" s="1"/>
  <c r="M44" i="57"/>
  <c r="M36" i="57"/>
  <c r="M51" i="57"/>
  <c r="O51" i="58" s="1"/>
  <c r="S51" i="58" s="1"/>
  <c r="M10" i="57"/>
  <c r="M57" i="57"/>
  <c r="O57" i="58"/>
  <c r="S57" i="58" s="1"/>
  <c r="M16" i="57"/>
  <c r="O16" i="58" s="1"/>
  <c r="S16" i="58" s="1"/>
  <c r="M18" i="57"/>
  <c r="M38" i="57"/>
  <c r="M28" i="57"/>
  <c r="O28" i="58" s="1"/>
  <c r="S28" i="58" s="1"/>
  <c r="M35" i="57"/>
  <c r="O35" i="58" s="1"/>
  <c r="M26" i="57"/>
  <c r="O26" i="58"/>
  <c r="M65" i="57"/>
  <c r="M37" i="57"/>
  <c r="O37" i="58" s="1"/>
  <c r="S37" i="58" s="1"/>
  <c r="M63" i="57"/>
  <c r="O63" i="58" s="1"/>
  <c r="S63" i="58" s="1"/>
  <c r="M46" i="57"/>
  <c r="O46" i="58"/>
  <c r="M27" i="57"/>
  <c r="O27" i="58" s="1"/>
  <c r="S27" i="58" s="1"/>
  <c r="M42" i="57"/>
  <c r="M61" i="57"/>
  <c r="M15" i="57"/>
  <c r="M25" i="57"/>
  <c r="M29" i="57"/>
  <c r="M17" i="57"/>
  <c r="M69" i="57"/>
  <c r="M43" i="57"/>
  <c r="O43" i="58"/>
  <c r="M21" i="57"/>
  <c r="M20" i="57"/>
  <c r="M22" i="57"/>
  <c r="M54" i="57"/>
  <c r="O54" i="58"/>
  <c r="M48" i="57"/>
  <c r="M32" i="57"/>
  <c r="O32" i="58" s="1"/>
  <c r="S32" i="58" s="1"/>
  <c r="M56" i="57"/>
  <c r="O56" i="58"/>
  <c r="M24" i="57"/>
  <c r="O24" i="58" s="1"/>
  <c r="S24" i="58" s="1"/>
  <c r="M30" i="57"/>
  <c r="M64" i="57"/>
  <c r="M49" i="57"/>
  <c r="M39" i="57"/>
  <c r="O39" i="58" s="1"/>
  <c r="M19" i="57"/>
  <c r="M55" i="57"/>
  <c r="O55" i="58" s="1"/>
  <c r="S55" i="58" s="1"/>
  <c r="M41" i="57"/>
  <c r="M34" i="57"/>
  <c r="O34" i="58" s="1"/>
  <c r="S34" i="58" s="1"/>
  <c r="M12" i="57"/>
  <c r="O12" i="58" s="1"/>
  <c r="M31" i="57"/>
  <c r="O31" i="58"/>
  <c r="O53" i="57"/>
  <c r="M48" i="56"/>
  <c r="M25" i="56"/>
  <c r="O25" i="57" s="1"/>
  <c r="S25" i="57" s="1"/>
  <c r="M30" i="56"/>
  <c r="O30" i="56" s="1"/>
  <c r="S30" i="56" s="1"/>
  <c r="M51" i="56"/>
  <c r="O51" i="57" s="1"/>
  <c r="M52" i="56"/>
  <c r="O52" i="57"/>
  <c r="M66" i="56"/>
  <c r="O66" i="57" s="1"/>
  <c r="S66" i="57" s="1"/>
  <c r="M21" i="56"/>
  <c r="O21" i="57" s="1"/>
  <c r="M46" i="56"/>
  <c r="M39" i="56"/>
  <c r="O39" i="57" s="1"/>
  <c r="S39" i="57" s="1"/>
  <c r="M59" i="56"/>
  <c r="M40" i="56"/>
  <c r="O40" i="57" s="1"/>
  <c r="M13" i="56"/>
  <c r="O13" i="57" s="1"/>
  <c r="S13" i="57" s="1"/>
  <c r="M32" i="56"/>
  <c r="M33" i="56"/>
  <c r="M15" i="56"/>
  <c r="M45" i="56"/>
  <c r="M50" i="56"/>
  <c r="M35" i="56"/>
  <c r="O35" i="56" s="1"/>
  <c r="S35" i="56" s="1"/>
  <c r="M36" i="56"/>
  <c r="M62" i="56"/>
  <c r="O62" i="57"/>
  <c r="S62" i="57" s="1"/>
  <c r="M27" i="56"/>
  <c r="M67" i="56"/>
  <c r="M18" i="56"/>
  <c r="O18" i="57" s="1"/>
  <c r="S18" i="57" s="1"/>
  <c r="M38" i="56"/>
  <c r="M58" i="56"/>
  <c r="O58" i="57" s="1"/>
  <c r="M47" i="56"/>
  <c r="O47" i="56" s="1"/>
  <c r="M14" i="56"/>
  <c r="O14" i="57"/>
  <c r="M12" i="56"/>
  <c r="O12" i="57" s="1"/>
  <c r="M65" i="56"/>
  <c r="M9" i="56"/>
  <c r="M64" i="56"/>
  <c r="M43" i="56"/>
  <c r="M22" i="56"/>
  <c r="M49" i="56"/>
  <c r="M29" i="56"/>
  <c r="M41" i="56"/>
  <c r="O41" i="56" s="1"/>
  <c r="S41" i="56" s="1"/>
  <c r="M60" i="56"/>
  <c r="O60" i="57" s="1"/>
  <c r="S60" i="57" s="1"/>
  <c r="M19" i="56"/>
  <c r="O19" i="57" s="1"/>
  <c r="S19" i="57" s="1"/>
  <c r="M34" i="56"/>
  <c r="O34" i="57" s="1"/>
  <c r="S34" i="57" s="1"/>
  <c r="M31" i="56"/>
  <c r="M55" i="56"/>
  <c r="M42" i="56"/>
  <c r="M24" i="56"/>
  <c r="O24" i="57" s="1"/>
  <c r="M37" i="56"/>
  <c r="M57" i="56"/>
  <c r="M28" i="56"/>
  <c r="O28" i="57" s="1"/>
  <c r="O48" i="56"/>
  <c r="M19" i="55"/>
  <c r="M64" i="55"/>
  <c r="M65" i="55"/>
  <c r="O65" i="56" s="1"/>
  <c r="S65" i="56" s="1"/>
  <c r="M57" i="55"/>
  <c r="O57" i="56" s="1"/>
  <c r="M23" i="55"/>
  <c r="O23" i="56"/>
  <c r="M61" i="55"/>
  <c r="M8" i="55"/>
  <c r="M63" i="55"/>
  <c r="O63" i="56" s="1"/>
  <c r="S63" i="56" s="1"/>
  <c r="M34" i="55"/>
  <c r="M62" i="55"/>
  <c r="O62" i="55" s="1"/>
  <c r="S62" i="55" s="1"/>
  <c r="M49" i="55"/>
  <c r="O49" i="56" s="1"/>
  <c r="M42" i="55"/>
  <c r="O42" i="56" s="1"/>
  <c r="M45" i="55"/>
  <c r="O45" i="56" s="1"/>
  <c r="M52" i="55"/>
  <c r="M43" i="55"/>
  <c r="O43" i="56" s="1"/>
  <c r="M12" i="55"/>
  <c r="M21" i="55"/>
  <c r="O21" i="56"/>
  <c r="M38" i="55"/>
  <c r="O38" i="56" s="1"/>
  <c r="O38" i="55"/>
  <c r="M18" i="55"/>
  <c r="O18" i="56" s="1"/>
  <c r="O18" i="55"/>
  <c r="S18" i="55" s="1"/>
  <c r="M50" i="55"/>
  <c r="M20" i="55"/>
  <c r="O20" i="56" s="1"/>
  <c r="S20" i="56" s="1"/>
  <c r="M16" i="55"/>
  <c r="M46" i="55"/>
  <c r="O46" i="56"/>
  <c r="M40" i="55"/>
  <c r="M29" i="55"/>
  <c r="M32" i="55"/>
  <c r="M54" i="55"/>
  <c r="M53" i="55"/>
  <c r="O53" i="56"/>
  <c r="M14" i="55"/>
  <c r="M44" i="55"/>
  <c r="M37" i="55"/>
  <c r="O37" i="55"/>
  <c r="M67" i="55"/>
  <c r="M9" i="55"/>
  <c r="O9" i="55" s="1"/>
  <c r="M28" i="55"/>
  <c r="O28" i="56"/>
  <c r="M15" i="55"/>
  <c r="O15" i="56" s="1"/>
  <c r="M68" i="55"/>
  <c r="O68" i="56" s="1"/>
  <c r="S68" i="56" s="1"/>
  <c r="M22" i="55"/>
  <c r="O22" i="56"/>
  <c r="M55" i="55"/>
  <c r="O55" i="56" s="1"/>
  <c r="M31" i="55"/>
  <c r="M17" i="55"/>
  <c r="M60" i="55"/>
  <c r="M25" i="55"/>
  <c r="M66" i="55"/>
  <c r="M69" i="55"/>
  <c r="O69" i="56"/>
  <c r="S69" i="56" s="1"/>
  <c r="M24" i="55"/>
  <c r="O35" i="53"/>
  <c r="O24" i="60"/>
  <c r="O14" i="55"/>
  <c r="O33" i="55"/>
  <c r="S33" i="55" s="1"/>
  <c r="O28" i="61"/>
  <c r="O24" i="54"/>
  <c r="O23" i="61"/>
  <c r="O36" i="61"/>
  <c r="O34" i="60"/>
  <c r="O7" i="53"/>
  <c r="O22" i="53"/>
  <c r="O51" i="60"/>
  <c r="O12" i="55"/>
  <c r="S12" i="55"/>
  <c r="O41" i="61"/>
  <c r="O65" i="60"/>
  <c r="S65" i="60" s="1"/>
  <c r="O54" i="61"/>
  <c r="J8" i="55"/>
  <c r="G8" i="55"/>
  <c r="I8" i="55"/>
  <c r="G6" i="53"/>
  <c r="I6" i="53"/>
  <c r="J6" i="53"/>
  <c r="G13" i="59"/>
  <c r="J13" i="59"/>
  <c r="P13" i="59"/>
  <c r="J13" i="60"/>
  <c r="G13" i="60"/>
  <c r="I13" i="60"/>
  <c r="J7" i="53"/>
  <c r="P7" i="53"/>
  <c r="G7" i="53"/>
  <c r="J7" i="54"/>
  <c r="G7" i="54"/>
  <c r="I7" i="54"/>
  <c r="G14" i="61"/>
  <c r="I14" i="61"/>
  <c r="J14" i="61"/>
  <c r="J51" i="58"/>
  <c r="P51" i="58"/>
  <c r="J52" i="61"/>
  <c r="P52" i="61"/>
  <c r="G52" i="61"/>
  <c r="I52" i="61"/>
  <c r="D39" i="60"/>
  <c r="E44" i="60"/>
  <c r="F44" i="60"/>
  <c r="J44" i="60"/>
  <c r="P44" i="60"/>
  <c r="N5" i="50"/>
  <c r="N4" i="50"/>
  <c r="N6" i="50"/>
  <c r="C11" i="1"/>
  <c r="D11" i="1"/>
  <c r="C29" i="1"/>
  <c r="D29" i="1"/>
  <c r="C39" i="1"/>
  <c r="D39" i="1"/>
  <c r="C44" i="1"/>
  <c r="D44" i="1"/>
  <c r="C18" i="1"/>
  <c r="D18" i="1"/>
  <c r="C41" i="1"/>
  <c r="D41" i="1"/>
  <c r="C16" i="1"/>
  <c r="D16" i="1"/>
  <c r="C5" i="1"/>
  <c r="C9" i="1"/>
  <c r="D9" i="1"/>
  <c r="C52" i="1"/>
  <c r="D52" i="1"/>
  <c r="C54" i="1"/>
  <c r="D54" i="1"/>
  <c r="C7" i="1"/>
  <c r="D7" i="1"/>
  <c r="C43" i="1"/>
  <c r="D43" i="1"/>
  <c r="C26" i="1"/>
  <c r="D26" i="1"/>
  <c r="C53" i="1"/>
  <c r="D53" i="1"/>
  <c r="C14" i="1"/>
  <c r="D14" i="1"/>
  <c r="C51" i="1"/>
  <c r="D51" i="1"/>
  <c r="C36" i="1"/>
  <c r="D36" i="1"/>
  <c r="C55" i="1"/>
  <c r="D55" i="1"/>
  <c r="C32" i="1"/>
  <c r="D32" i="1"/>
  <c r="C30" i="1"/>
  <c r="D30" i="1"/>
  <c r="C45" i="1"/>
  <c r="D45" i="1"/>
  <c r="C6" i="1"/>
  <c r="D6" i="1"/>
  <c r="C31" i="1"/>
  <c r="D31" i="1"/>
  <c r="C20" i="1"/>
  <c r="D20" i="1"/>
  <c r="C23" i="1"/>
  <c r="D23" i="1"/>
  <c r="C42" i="1"/>
  <c r="D42" i="1"/>
  <c r="C37" i="1"/>
  <c r="D37" i="1"/>
  <c r="C25" i="1"/>
  <c r="D25" i="1"/>
  <c r="C27" i="1"/>
  <c r="D27" i="1"/>
  <c r="C48" i="1"/>
  <c r="D48" i="1"/>
  <c r="C50" i="1"/>
  <c r="D50" i="1"/>
  <c r="C35" i="1"/>
  <c r="D35" i="1"/>
  <c r="C15" i="1"/>
  <c r="D15" i="1"/>
  <c r="C12" i="1"/>
  <c r="D12" i="1"/>
  <c r="C21" i="1"/>
  <c r="D21" i="1"/>
  <c r="C13" i="1"/>
  <c r="D13" i="1"/>
  <c r="C49" i="1"/>
  <c r="D49" i="1"/>
  <c r="C22" i="1"/>
  <c r="D22" i="1"/>
  <c r="C10" i="1"/>
  <c r="D10" i="1"/>
  <c r="C38" i="1"/>
  <c r="D38" i="1"/>
  <c r="C34" i="1"/>
  <c r="D34" i="1"/>
  <c r="C24" i="1"/>
  <c r="D24" i="1"/>
  <c r="C47" i="1"/>
  <c r="D47" i="1"/>
  <c r="C33" i="1"/>
  <c r="D33" i="1"/>
  <c r="C8" i="1"/>
  <c r="D8" i="1"/>
  <c r="C28" i="1"/>
  <c r="D28" i="1"/>
  <c r="C19" i="1"/>
  <c r="D19" i="1"/>
  <c r="C17" i="1"/>
  <c r="D17" i="1"/>
  <c r="C40" i="1"/>
  <c r="D40" i="1"/>
  <c r="D12" i="52"/>
  <c r="D20" i="52"/>
  <c r="D37" i="52"/>
  <c r="D44" i="52"/>
  <c r="D28" i="52"/>
  <c r="D48" i="52"/>
  <c r="D40" i="52"/>
  <c r="D47" i="52"/>
  <c r="D18" i="52"/>
  <c r="D10" i="52"/>
  <c r="D46" i="52"/>
  <c r="D27" i="52"/>
  <c r="D56" i="52"/>
  <c r="D29" i="52"/>
  <c r="D51" i="52"/>
  <c r="D35" i="52"/>
  <c r="D15" i="52"/>
  <c r="D49" i="52"/>
  <c r="D25" i="52"/>
  <c r="D38" i="52"/>
  <c r="D14" i="52"/>
  <c r="D45" i="52"/>
  <c r="D9" i="52"/>
  <c r="D22" i="52"/>
  <c r="D30" i="52"/>
  <c r="D41" i="52"/>
  <c r="D16" i="52"/>
  <c r="D33" i="52"/>
  <c r="D7" i="52"/>
  <c r="D19" i="52"/>
  <c r="D34" i="52"/>
  <c r="D36" i="52"/>
  <c r="D54" i="52"/>
  <c r="D13" i="52"/>
  <c r="D24" i="52"/>
  <c r="D50" i="52"/>
  <c r="D53" i="52"/>
  <c r="D32" i="52"/>
  <c r="D55" i="52"/>
  <c r="D52" i="52"/>
  <c r="D6" i="52"/>
  <c r="D53" i="53"/>
  <c r="D56" i="53"/>
  <c r="D55" i="53"/>
  <c r="D37" i="53"/>
  <c r="D26" i="53"/>
  <c r="D41" i="53"/>
  <c r="D19" i="53"/>
  <c r="D21" i="53"/>
  <c r="D51" i="53"/>
  <c r="D22" i="53"/>
  <c r="D12" i="53"/>
  <c r="D39" i="53"/>
  <c r="D48" i="53"/>
  <c r="D42" i="53"/>
  <c r="D24" i="53"/>
  <c r="D16" i="53"/>
  <c r="D20" i="53"/>
  <c r="D47" i="53"/>
  <c r="D10" i="53"/>
  <c r="D17" i="53"/>
  <c r="D52" i="53"/>
  <c r="D15" i="53"/>
  <c r="D25" i="53"/>
  <c r="D23" i="53"/>
  <c r="D33" i="53"/>
  <c r="D8" i="53"/>
  <c r="D44" i="53"/>
  <c r="D54" i="53"/>
  <c r="D9" i="53"/>
  <c r="D50" i="53"/>
  <c r="D32" i="53"/>
  <c r="D40" i="53"/>
  <c r="D36" i="53"/>
  <c r="D46" i="53"/>
  <c r="D43" i="53"/>
  <c r="D28" i="53"/>
  <c r="D30" i="53"/>
  <c r="D45" i="53"/>
  <c r="D56" i="54"/>
  <c r="D11" i="54"/>
  <c r="D16" i="54"/>
  <c r="D39" i="54"/>
  <c r="D9" i="54"/>
  <c r="D30" i="54"/>
  <c r="D41" i="54"/>
  <c r="D45" i="54"/>
  <c r="D32" i="54"/>
  <c r="D53" i="54"/>
  <c r="D38" i="54"/>
  <c r="D50" i="54"/>
  <c r="D23" i="54"/>
  <c r="D40" i="54"/>
  <c r="D21" i="54"/>
  <c r="D17" i="54"/>
  <c r="D27" i="54"/>
  <c r="D26" i="54"/>
  <c r="D47" i="54"/>
  <c r="D20" i="54"/>
  <c r="D8" i="54"/>
  <c r="C56" i="55"/>
  <c r="D56" i="55"/>
  <c r="C25" i="55"/>
  <c r="D25" i="55"/>
  <c r="C33" i="55"/>
  <c r="D33" i="55"/>
  <c r="C31" i="55"/>
  <c r="D31" i="55"/>
  <c r="C23" i="55"/>
  <c r="D23" i="55"/>
  <c r="C52" i="55"/>
  <c r="D52" i="55"/>
  <c r="C29" i="55"/>
  <c r="D29" i="55"/>
  <c r="C44" i="55"/>
  <c r="D44" i="55"/>
  <c r="C45" i="55"/>
  <c r="D45" i="55"/>
  <c r="C40" i="55"/>
  <c r="D40" i="55"/>
  <c r="C9" i="55"/>
  <c r="C42" i="55"/>
  <c r="D42" i="55"/>
  <c r="C36" i="55"/>
  <c r="D36" i="55"/>
  <c r="C21" i="55"/>
  <c r="D21" i="55"/>
  <c r="C27" i="55"/>
  <c r="D27" i="55"/>
  <c r="C37" i="55"/>
  <c r="D37" i="55"/>
  <c r="C22" i="55"/>
  <c r="D22" i="55"/>
  <c r="C55" i="55"/>
  <c r="D55" i="55"/>
  <c r="C39" i="55"/>
  <c r="D39" i="55"/>
  <c r="C43" i="55"/>
  <c r="D43" i="55"/>
  <c r="C32" i="55"/>
  <c r="D32" i="55"/>
  <c r="C12" i="55"/>
  <c r="D12" i="55"/>
  <c r="C48" i="55"/>
  <c r="D48" i="55"/>
  <c r="C28" i="55"/>
  <c r="D28" i="55"/>
  <c r="C47" i="55"/>
  <c r="D47" i="55"/>
  <c r="C49" i="55"/>
  <c r="D49" i="55"/>
  <c r="C26" i="55"/>
  <c r="D26" i="55"/>
  <c r="C41" i="55"/>
  <c r="D41" i="55"/>
  <c r="C51" i="55"/>
  <c r="D51" i="55"/>
  <c r="C53" i="55"/>
  <c r="D53" i="55"/>
  <c r="C13" i="55"/>
  <c r="D13" i="55"/>
  <c r="C11" i="55"/>
  <c r="D11" i="55"/>
  <c r="C54" i="55"/>
  <c r="D54" i="55"/>
  <c r="C24" i="55"/>
  <c r="D24" i="55"/>
  <c r="C19" i="55"/>
  <c r="D19" i="55"/>
  <c r="C17" i="55"/>
  <c r="D17" i="55"/>
  <c r="C14" i="55"/>
  <c r="D14" i="55"/>
  <c r="C30" i="55"/>
  <c r="D30" i="55"/>
  <c r="C35" i="55"/>
  <c r="D35" i="55"/>
  <c r="C50" i="55"/>
  <c r="D50" i="55"/>
  <c r="C20" i="55"/>
  <c r="D20" i="55"/>
  <c r="C18" i="55"/>
  <c r="D18" i="55"/>
  <c r="C16" i="55"/>
  <c r="D16" i="55"/>
  <c r="C34" i="55"/>
  <c r="D34" i="55"/>
  <c r="C10" i="55"/>
  <c r="D10" i="55"/>
  <c r="C38" i="55"/>
  <c r="D38" i="55"/>
  <c r="C46" i="55"/>
  <c r="D46" i="55"/>
  <c r="C15" i="55"/>
  <c r="D15" i="55"/>
  <c r="S58" i="55"/>
  <c r="C50" i="56"/>
  <c r="D50" i="56"/>
  <c r="C33" i="56"/>
  <c r="D33" i="56"/>
  <c r="C15" i="56"/>
  <c r="D15" i="56"/>
  <c r="C48" i="56"/>
  <c r="D48" i="56"/>
  <c r="C37" i="56"/>
  <c r="D37" i="56"/>
  <c r="C12" i="56"/>
  <c r="D12" i="56"/>
  <c r="C42" i="56"/>
  <c r="D42" i="56"/>
  <c r="C27" i="56"/>
  <c r="D27" i="56"/>
  <c r="C31" i="56"/>
  <c r="D31" i="56"/>
  <c r="C32" i="56"/>
  <c r="D32" i="56"/>
  <c r="C30" i="56"/>
  <c r="D30" i="56"/>
  <c r="C17" i="56"/>
  <c r="D17" i="56"/>
  <c r="C24" i="56"/>
  <c r="D24" i="56"/>
  <c r="C36" i="56"/>
  <c r="D36" i="56"/>
  <c r="C45" i="56"/>
  <c r="D45" i="56"/>
  <c r="C52" i="56"/>
  <c r="D52" i="56"/>
  <c r="C54" i="56"/>
  <c r="D54" i="56"/>
  <c r="C56" i="56"/>
  <c r="D56" i="56"/>
  <c r="C44" i="56"/>
  <c r="D44" i="56"/>
  <c r="C34" i="56"/>
  <c r="D34" i="56"/>
  <c r="C39" i="56"/>
  <c r="D39" i="56"/>
  <c r="C41" i="56"/>
  <c r="D41" i="56"/>
  <c r="C11" i="56"/>
  <c r="D11" i="56"/>
  <c r="C49" i="56"/>
  <c r="D49" i="56"/>
  <c r="C28" i="56"/>
  <c r="D28" i="56"/>
  <c r="C23" i="56"/>
  <c r="D23" i="56"/>
  <c r="C55" i="56"/>
  <c r="D55" i="56"/>
  <c r="C22" i="56"/>
  <c r="D22" i="56"/>
  <c r="C47" i="56"/>
  <c r="D47" i="56"/>
  <c r="C51" i="56"/>
  <c r="D51" i="56"/>
  <c r="C26" i="56"/>
  <c r="D26" i="56"/>
  <c r="C46" i="56"/>
  <c r="D46" i="56"/>
  <c r="C35" i="56"/>
  <c r="D35" i="56"/>
  <c r="C13" i="56"/>
  <c r="D13" i="56"/>
  <c r="C20" i="56"/>
  <c r="D20" i="56"/>
  <c r="C43" i="56"/>
  <c r="D43" i="56"/>
  <c r="C16" i="56"/>
  <c r="D16" i="56"/>
  <c r="C21" i="56"/>
  <c r="D21" i="56"/>
  <c r="C38" i="56"/>
  <c r="D38" i="56"/>
  <c r="C19" i="56"/>
  <c r="D19" i="56"/>
  <c r="C40" i="56"/>
  <c r="D40" i="56"/>
  <c r="C10" i="56"/>
  <c r="C29" i="56"/>
  <c r="D29" i="56"/>
  <c r="C53" i="56"/>
  <c r="D53" i="56"/>
  <c r="C25" i="56"/>
  <c r="D25" i="56"/>
  <c r="C14" i="56"/>
  <c r="D14" i="56"/>
  <c r="C17" i="57"/>
  <c r="D17" i="57"/>
  <c r="C30" i="57"/>
  <c r="D30" i="57"/>
  <c r="C33" i="57"/>
  <c r="D33" i="57"/>
  <c r="C44" i="57"/>
  <c r="D44" i="57"/>
  <c r="C41" i="57"/>
  <c r="D41" i="57"/>
  <c r="C39" i="57"/>
  <c r="D39" i="57"/>
  <c r="C32" i="57"/>
  <c r="D32" i="57"/>
  <c r="C50" i="57"/>
  <c r="D50" i="57"/>
  <c r="C53" i="57"/>
  <c r="D53" i="57"/>
  <c r="C40" i="57"/>
  <c r="D40" i="57"/>
  <c r="C18" i="57"/>
  <c r="D18" i="57"/>
  <c r="C54" i="57"/>
  <c r="D54" i="57"/>
  <c r="C22" i="57"/>
  <c r="D22" i="57"/>
  <c r="C26" i="57"/>
  <c r="D26" i="57"/>
  <c r="C24" i="57"/>
  <c r="D24" i="57"/>
  <c r="C29" i="57"/>
  <c r="D29" i="57"/>
  <c r="C45" i="57"/>
  <c r="D45" i="57"/>
  <c r="C20" i="57"/>
  <c r="D20" i="57"/>
  <c r="C55" i="57"/>
  <c r="D55" i="57"/>
  <c r="C27" i="57"/>
  <c r="D27" i="57"/>
  <c r="C14" i="57"/>
  <c r="D14" i="57"/>
  <c r="C15" i="57"/>
  <c r="D15" i="57"/>
  <c r="C21" i="57"/>
  <c r="D21" i="57"/>
  <c r="C16" i="57"/>
  <c r="D16" i="57"/>
  <c r="C42" i="57"/>
  <c r="D42" i="57"/>
  <c r="C46" i="57"/>
  <c r="D46" i="57"/>
  <c r="C12" i="57"/>
  <c r="D12" i="57"/>
  <c r="C25" i="57"/>
  <c r="D25" i="57"/>
  <c r="C43" i="57"/>
  <c r="D43" i="57"/>
  <c r="C31" i="57"/>
  <c r="D31" i="57"/>
  <c r="C37" i="57"/>
  <c r="D37" i="57"/>
  <c r="C23" i="57"/>
  <c r="D23" i="57"/>
  <c r="C28" i="57"/>
  <c r="D28" i="57"/>
  <c r="C48" i="57"/>
  <c r="D48" i="57"/>
  <c r="C11" i="57"/>
  <c r="C38" i="57"/>
  <c r="D38" i="57"/>
  <c r="C56" i="57"/>
  <c r="D56" i="57"/>
  <c r="C49" i="57"/>
  <c r="D49" i="57"/>
  <c r="C52" i="57"/>
  <c r="D52" i="57"/>
  <c r="C35" i="57"/>
  <c r="D35" i="57"/>
  <c r="C13" i="57"/>
  <c r="D13" i="57"/>
  <c r="C47" i="57"/>
  <c r="D47" i="57"/>
  <c r="C51" i="57"/>
  <c r="D51" i="57"/>
  <c r="D47" i="59"/>
  <c r="D29" i="59"/>
  <c r="D53" i="59"/>
  <c r="D41" i="59"/>
  <c r="D24" i="59"/>
  <c r="D21" i="59"/>
  <c r="D35" i="59"/>
  <c r="D43" i="59"/>
  <c r="D51" i="59"/>
  <c r="D46" i="59"/>
  <c r="D50" i="59"/>
  <c r="D17" i="59"/>
  <c r="D52" i="59"/>
  <c r="D14" i="59"/>
  <c r="D31" i="59"/>
  <c r="D25" i="59"/>
  <c r="D37" i="59"/>
  <c r="D55" i="59"/>
  <c r="D15" i="59"/>
  <c r="D16" i="59"/>
  <c r="D22" i="59"/>
  <c r="D39" i="59"/>
  <c r="D26" i="59"/>
  <c r="D18" i="59"/>
  <c r="D33" i="59"/>
  <c r="D28" i="59"/>
  <c r="D38" i="59"/>
  <c r="D34" i="59"/>
  <c r="D49" i="59"/>
  <c r="D45" i="59"/>
  <c r="D34" i="60"/>
  <c r="D45" i="60"/>
  <c r="D49" i="60"/>
  <c r="D31" i="60"/>
  <c r="D20" i="60"/>
  <c r="D26" i="60"/>
  <c r="D17" i="60"/>
  <c r="D23" i="60"/>
  <c r="D56" i="60"/>
  <c r="D38" i="60"/>
  <c r="D16" i="60"/>
  <c r="D41" i="60"/>
  <c r="D48" i="60"/>
  <c r="D22" i="60"/>
  <c r="D21" i="60"/>
  <c r="D29" i="60"/>
  <c r="D43" i="60"/>
  <c r="D40" i="60"/>
  <c r="D28" i="60"/>
  <c r="D50" i="60"/>
  <c r="D49" i="61"/>
  <c r="D55" i="61"/>
  <c r="D37" i="61"/>
  <c r="D24" i="61"/>
  <c r="D27" i="61"/>
  <c r="D45" i="61"/>
  <c r="D32" i="61"/>
  <c r="D50" i="61"/>
  <c r="D44" i="61"/>
  <c r="D46" i="61"/>
  <c r="D43" i="61"/>
  <c r="D33" i="61"/>
  <c r="D15" i="61"/>
  <c r="D42" i="61"/>
  <c r="D30" i="61"/>
  <c r="D53" i="61"/>
  <c r="D48" i="61"/>
  <c r="E19" i="57"/>
  <c r="F19" i="57"/>
  <c r="J19" i="57"/>
  <c r="P19" i="57"/>
  <c r="G19" i="57"/>
  <c r="I19" i="57"/>
  <c r="D54" i="60"/>
  <c r="D37" i="60"/>
  <c r="D52" i="60"/>
  <c r="D51" i="61"/>
  <c r="D8" i="52"/>
  <c r="D25" i="60"/>
  <c r="D53" i="60"/>
  <c r="D47" i="60"/>
  <c r="D18" i="60"/>
  <c r="D35" i="61"/>
  <c r="D17" i="61"/>
  <c r="D39" i="52"/>
  <c r="D51" i="60"/>
  <c r="D30" i="60"/>
  <c r="D25" i="61"/>
  <c r="D54" i="59"/>
  <c r="D24" i="60"/>
  <c r="D22" i="61"/>
  <c r="D16" i="61"/>
  <c r="D34" i="61"/>
  <c r="D56" i="61"/>
  <c r="D23" i="61"/>
  <c r="D23" i="59"/>
  <c r="D32" i="59"/>
  <c r="D17" i="52"/>
  <c r="H14" i="1"/>
  <c r="H34" i="56"/>
  <c r="D14" i="53"/>
  <c r="H47" i="55"/>
  <c r="D55" i="54"/>
  <c r="D15" i="60"/>
  <c r="D35" i="60"/>
  <c r="D18" i="61"/>
  <c r="D47" i="61"/>
  <c r="D54" i="61"/>
  <c r="D48" i="59"/>
  <c r="D27" i="59"/>
  <c r="D36" i="59"/>
  <c r="D27" i="53"/>
  <c r="D34" i="53"/>
  <c r="D12" i="54"/>
  <c r="D19" i="54"/>
  <c r="D18" i="54"/>
  <c r="N8" i="50"/>
  <c r="K9" i="50"/>
  <c r="K8" i="50"/>
  <c r="N9" i="50"/>
  <c r="K10" i="50"/>
  <c r="K6" i="50"/>
  <c r="K4" i="50"/>
  <c r="K5" i="50"/>
  <c r="K3" i="50"/>
  <c r="H11" i="1"/>
  <c r="H52" i="1"/>
  <c r="H28" i="1"/>
  <c r="H21" i="1"/>
  <c r="H36" i="1"/>
  <c r="H32" i="1"/>
  <c r="H24" i="1"/>
  <c r="H35" i="1"/>
  <c r="H27" i="1"/>
  <c r="H39" i="1"/>
  <c r="H29" i="1"/>
  <c r="H26" i="1"/>
  <c r="H55" i="1"/>
  <c r="H38" i="1"/>
  <c r="H53" i="1"/>
  <c r="H6" i="1"/>
  <c r="H17" i="1"/>
  <c r="H31" i="1"/>
  <c r="H54" i="1"/>
  <c r="H7" i="1"/>
  <c r="H20" i="1"/>
  <c r="H19" i="1"/>
  <c r="H34" i="1"/>
  <c r="H50" i="1"/>
  <c r="H42" i="1"/>
  <c r="H22" i="1"/>
  <c r="H9" i="1"/>
  <c r="H46" i="1"/>
  <c r="I46" i="1"/>
  <c r="H47" i="1"/>
  <c r="H30" i="1"/>
  <c r="H51" i="1"/>
  <c r="H23" i="1"/>
  <c r="H33" i="1"/>
  <c r="H16" i="1"/>
  <c r="H12" i="1"/>
  <c r="H15" i="1"/>
  <c r="H41" i="1"/>
  <c r="H13" i="1"/>
  <c r="H37" i="1"/>
  <c r="H40" i="55"/>
  <c r="H45" i="55"/>
  <c r="H52" i="55"/>
  <c r="H49" i="55"/>
  <c r="H35" i="55"/>
  <c r="H56" i="55"/>
  <c r="H20" i="55"/>
  <c r="H9" i="55"/>
  <c r="H9" i="56"/>
  <c r="H25" i="55"/>
  <c r="H29" i="55"/>
  <c r="H43" i="55"/>
  <c r="H18" i="55"/>
  <c r="H34" i="55"/>
  <c r="H51" i="55"/>
  <c r="H50" i="55"/>
  <c r="H39" i="55"/>
  <c r="H54" i="55"/>
  <c r="H32" i="55"/>
  <c r="H12" i="55"/>
  <c r="H27" i="55"/>
  <c r="H10" i="55"/>
  <c r="H23" i="55"/>
  <c r="H31" i="55"/>
  <c r="H26" i="55"/>
  <c r="H42" i="55"/>
  <c r="H41" i="55"/>
  <c r="H13" i="55"/>
  <c r="H21" i="55"/>
  <c r="H53" i="55"/>
  <c r="H36" i="55"/>
  <c r="H14" i="55"/>
  <c r="H55" i="55"/>
  <c r="H30" i="55"/>
  <c r="H38" i="55"/>
  <c r="H24" i="55"/>
  <c r="H16" i="55"/>
  <c r="H48" i="55"/>
  <c r="H28" i="55"/>
  <c r="H37" i="55"/>
  <c r="H46" i="55"/>
  <c r="H11" i="55"/>
  <c r="H22" i="55"/>
  <c r="H19" i="55"/>
  <c r="H53" i="56"/>
  <c r="H32" i="56"/>
  <c r="H21" i="56"/>
  <c r="H24" i="56"/>
  <c r="H54" i="56"/>
  <c r="H25" i="56"/>
  <c r="H18" i="56"/>
  <c r="J18" i="56"/>
  <c r="H27" i="56"/>
  <c r="H19" i="56"/>
  <c r="H26" i="56"/>
  <c r="H45" i="56"/>
  <c r="H14" i="56"/>
  <c r="H22" i="56"/>
  <c r="H55" i="56"/>
  <c r="H41" i="56"/>
  <c r="H46" i="56"/>
  <c r="H47" i="56"/>
  <c r="H39" i="56"/>
  <c r="H29" i="56"/>
  <c r="H52" i="56"/>
  <c r="H56" i="56"/>
  <c r="H10" i="56"/>
  <c r="H10" i="57"/>
  <c r="H28" i="56"/>
  <c r="H17" i="56"/>
  <c r="H16" i="56"/>
  <c r="H37" i="56"/>
  <c r="H12" i="56"/>
  <c r="H50" i="56"/>
  <c r="H42" i="56"/>
  <c r="H11" i="56"/>
  <c r="H31" i="56"/>
  <c r="H20" i="56"/>
  <c r="H44" i="56"/>
  <c r="H15" i="56"/>
  <c r="H35" i="56"/>
  <c r="H23" i="57"/>
  <c r="H26" i="57"/>
  <c r="H35" i="57"/>
  <c r="H37" i="57"/>
  <c r="H25" i="57"/>
  <c r="H16" i="57"/>
  <c r="H54" i="57"/>
  <c r="H24" i="57"/>
  <c r="H40" i="57"/>
  <c r="C32" i="58"/>
  <c r="D32" i="58"/>
  <c r="C19" i="58"/>
  <c r="D19" i="58"/>
  <c r="C37" i="58"/>
  <c r="D37" i="58"/>
  <c r="C28" i="58"/>
  <c r="D28" i="58"/>
  <c r="C21" i="58"/>
  <c r="D21" i="58"/>
  <c r="C24" i="58"/>
  <c r="D24" i="58"/>
  <c r="C45" i="58"/>
  <c r="D45" i="58"/>
  <c r="C39" i="58"/>
  <c r="D39" i="58"/>
  <c r="C46" i="58"/>
  <c r="D46" i="58"/>
  <c r="C33" i="58"/>
  <c r="D33" i="58"/>
  <c r="C31" i="58"/>
  <c r="D31" i="58"/>
  <c r="C50" i="58"/>
  <c r="D50" i="58"/>
  <c r="C20" i="58"/>
  <c r="D20" i="58"/>
  <c r="C34" i="58"/>
  <c r="D34" i="58"/>
  <c r="C15" i="58"/>
  <c r="D15" i="58"/>
  <c r="C30" i="58"/>
  <c r="D30" i="58"/>
  <c r="C17" i="58"/>
  <c r="D17" i="58"/>
  <c r="C26" i="58"/>
  <c r="D26" i="58"/>
  <c r="C40" i="58"/>
  <c r="D40" i="58"/>
  <c r="C54" i="58"/>
  <c r="D54" i="58"/>
  <c r="C27" i="58"/>
  <c r="D27" i="58"/>
  <c r="C42" i="58"/>
  <c r="D42" i="58"/>
  <c r="C16" i="58"/>
  <c r="D16" i="58"/>
  <c r="C22" i="58"/>
  <c r="D22" i="58"/>
  <c r="C23" i="58"/>
  <c r="D23" i="58"/>
  <c r="C53" i="58"/>
  <c r="D53" i="58"/>
  <c r="C48" i="58"/>
  <c r="D48" i="58"/>
  <c r="C29" i="58"/>
  <c r="D29" i="58"/>
  <c r="C44" i="58"/>
  <c r="D44" i="58"/>
  <c r="C47" i="58"/>
  <c r="D47" i="58"/>
  <c r="C13" i="58"/>
  <c r="D13" i="58"/>
  <c r="C38" i="58"/>
  <c r="D38" i="58"/>
  <c r="C14" i="58"/>
  <c r="D14" i="58"/>
  <c r="C55" i="58"/>
  <c r="D55" i="58"/>
  <c r="C12" i="58"/>
  <c r="C49" i="58"/>
  <c r="D49" i="58"/>
  <c r="C18" i="58"/>
  <c r="D18" i="58"/>
  <c r="C41" i="58"/>
  <c r="D41" i="58"/>
  <c r="C56" i="58"/>
  <c r="D56" i="58"/>
  <c r="C43" i="58"/>
  <c r="D43" i="58"/>
  <c r="D19" i="60"/>
  <c r="D55" i="60"/>
  <c r="D36" i="60"/>
  <c r="D19" i="61"/>
  <c r="D21" i="61"/>
  <c r="D29" i="61"/>
  <c r="D39" i="61"/>
  <c r="D30" i="59"/>
  <c r="D20" i="59"/>
  <c r="D13" i="53"/>
  <c r="D49" i="54"/>
  <c r="D46" i="54"/>
  <c r="D27" i="60"/>
  <c r="D42" i="60"/>
  <c r="D36" i="61"/>
  <c r="D40" i="61"/>
  <c r="D38" i="61"/>
  <c r="D40" i="59"/>
  <c r="D42" i="59"/>
  <c r="D11" i="52"/>
  <c r="D43" i="52"/>
  <c r="D21" i="52"/>
  <c r="D28" i="54"/>
  <c r="D51" i="54"/>
  <c r="D41" i="61"/>
  <c r="D56" i="59"/>
  <c r="D38" i="53"/>
  <c r="D49" i="53"/>
  <c r="D24" i="54"/>
  <c r="D48" i="54"/>
  <c r="D11" i="53"/>
  <c r="D31" i="53"/>
  <c r="D29" i="53"/>
  <c r="D13" i="54"/>
  <c r="D54" i="54"/>
  <c r="D34" i="54"/>
  <c r="D18" i="53"/>
  <c r="D35" i="53"/>
  <c r="D10" i="54"/>
  <c r="D15" i="54"/>
  <c r="D43" i="54"/>
  <c r="D52" i="54"/>
  <c r="D33" i="54"/>
  <c r="D37" i="54"/>
  <c r="D36" i="54"/>
  <c r="D42" i="52"/>
  <c r="D31" i="52"/>
  <c r="D42" i="54"/>
  <c r="D25" i="54"/>
  <c r="D14" i="54"/>
  <c r="D22" i="54"/>
  <c r="D29" i="54"/>
  <c r="D31" i="54"/>
  <c r="D44" i="54"/>
  <c r="D35" i="54"/>
  <c r="D26" i="52"/>
  <c r="D23" i="52"/>
  <c r="O45" i="57"/>
  <c r="O45" i="58"/>
  <c r="O66" i="58"/>
  <c r="S66" i="58" s="1"/>
  <c r="O20" i="52"/>
  <c r="O20" i="53"/>
  <c r="S20" i="53" s="1"/>
  <c r="O26" i="52"/>
  <c r="O26" i="53"/>
  <c r="O64" i="52"/>
  <c r="S64" i="52"/>
  <c r="O64" i="53"/>
  <c r="S64" i="53"/>
  <c r="O48" i="52"/>
  <c r="O48" i="53"/>
  <c r="O11" i="53"/>
  <c r="O11" i="52"/>
  <c r="O41" i="52"/>
  <c r="O41" i="53"/>
  <c r="O42" i="53"/>
  <c r="O42" i="52"/>
  <c r="O34" i="53"/>
  <c r="O34" i="52"/>
  <c r="O28" i="52"/>
  <c r="O21" i="58"/>
  <c r="O58" i="59"/>
  <c r="S58" i="59" s="1"/>
  <c r="O58" i="58"/>
  <c r="S58" i="58" s="1"/>
  <c r="O50" i="53"/>
  <c r="O30" i="57"/>
  <c r="O30" i="58"/>
  <c r="O17" i="59"/>
  <c r="O17" i="60"/>
  <c r="O23" i="60"/>
  <c r="O23" i="59"/>
  <c r="O40" i="60"/>
  <c r="O52" i="60"/>
  <c r="O52" i="59"/>
  <c r="O57" i="57"/>
  <c r="S57" i="57" s="1"/>
  <c r="S57" i="56"/>
  <c r="O41" i="59"/>
  <c r="O41" i="58"/>
  <c r="O14" i="58"/>
  <c r="O15" i="58"/>
  <c r="O45" i="54"/>
  <c r="O45" i="53"/>
  <c r="S45" i="53" s="1"/>
  <c r="O42" i="57"/>
  <c r="O42" i="58"/>
  <c r="O53" i="60"/>
  <c r="O53" i="61"/>
  <c r="O58" i="61"/>
  <c r="S58" i="61" s="1"/>
  <c r="O16" i="61"/>
  <c r="O16" i="60"/>
  <c r="O46" i="55"/>
  <c r="O16" i="55"/>
  <c r="O16" i="56"/>
  <c r="O27" i="56"/>
  <c r="O35" i="57"/>
  <c r="O18" i="60"/>
  <c r="O67" i="60"/>
  <c r="S67" i="60"/>
  <c r="O67" i="59"/>
  <c r="S67" i="59" s="1"/>
  <c r="O45" i="55"/>
  <c r="O39" i="56"/>
  <c r="S39" i="56" s="1"/>
  <c r="O33" i="54"/>
  <c r="O14" i="54"/>
  <c r="O12" i="54"/>
  <c r="O50" i="58"/>
  <c r="O56" i="56"/>
  <c r="O56" i="55"/>
  <c r="O63" i="60"/>
  <c r="S63" i="60" s="1"/>
  <c r="S59" i="59"/>
  <c r="O59" i="58"/>
  <c r="S59" i="58" s="1"/>
  <c r="O69" i="55"/>
  <c r="S69" i="55"/>
  <c r="O41" i="60"/>
  <c r="O62" i="60"/>
  <c r="S62" i="60" s="1"/>
  <c r="O69" i="60"/>
  <c r="S69" i="60"/>
  <c r="O11" i="56"/>
  <c r="O11" i="55"/>
  <c r="O36" i="56"/>
  <c r="O14" i="56"/>
  <c r="O19" i="56"/>
  <c r="S19" i="56" s="1"/>
  <c r="N53" i="59"/>
  <c r="N29" i="58"/>
  <c r="N50" i="58"/>
  <c r="N50" i="59"/>
  <c r="N19" i="58"/>
  <c r="N12" i="55"/>
  <c r="N54" i="56"/>
  <c r="N43" i="54"/>
  <c r="N35" i="54"/>
  <c r="N39" i="55"/>
  <c r="N39" i="54"/>
  <c r="N53" i="54"/>
  <c r="N7" i="53"/>
  <c r="S7" i="53"/>
  <c r="L7" i="54"/>
  <c r="N7" i="54"/>
  <c r="N20" i="59"/>
  <c r="O54" i="57"/>
  <c r="O53" i="55"/>
  <c r="N49" i="58"/>
  <c r="N42" i="59"/>
  <c r="N42" i="58"/>
  <c r="N36" i="58"/>
  <c r="P36" i="58"/>
  <c r="N41" i="59"/>
  <c r="N41" i="58"/>
  <c r="N51" i="58"/>
  <c r="N51" i="59"/>
  <c r="N37" i="59"/>
  <c r="N37" i="58"/>
  <c r="N37" i="55"/>
  <c r="N49" i="55"/>
  <c r="N36" i="55"/>
  <c r="L8" i="55"/>
  <c r="N8" i="55"/>
  <c r="N8" i="54"/>
  <c r="N17" i="54"/>
  <c r="N17" i="55"/>
  <c r="N40" i="59"/>
  <c r="N48" i="58"/>
  <c r="N45" i="59"/>
  <c r="N45" i="58"/>
  <c r="N15" i="59"/>
  <c r="N15" i="58"/>
  <c r="N53" i="55"/>
  <c r="N32" i="58"/>
  <c r="N56" i="58"/>
  <c r="P25" i="58"/>
  <c r="N25" i="58"/>
  <c r="N25" i="59"/>
  <c r="N39" i="59"/>
  <c r="N26" i="55"/>
  <c r="N30" i="59"/>
  <c r="O17" i="56"/>
  <c r="O40" i="55"/>
  <c r="O40" i="56"/>
  <c r="O50" i="56"/>
  <c r="O12" i="56"/>
  <c r="O42" i="55"/>
  <c r="O55" i="57"/>
  <c r="O58" i="56"/>
  <c r="S58" i="56" s="1"/>
  <c r="S58" i="57"/>
  <c r="O32" i="57"/>
  <c r="O44" i="58"/>
  <c r="O68" i="55"/>
  <c r="S68" i="55" s="1"/>
  <c r="O16" i="57"/>
  <c r="O19" i="55"/>
  <c r="O23" i="55"/>
  <c r="N55" i="56"/>
  <c r="N55" i="55"/>
  <c r="N28" i="55"/>
  <c r="N33" i="55"/>
  <c r="N18" i="55"/>
  <c r="N30" i="55"/>
  <c r="N52" i="55"/>
  <c r="N21" i="56"/>
  <c r="S21" i="56"/>
  <c r="N12" i="53"/>
  <c r="N23" i="52"/>
  <c r="N56" i="53"/>
  <c r="N56" i="52"/>
  <c r="N45" i="53"/>
  <c r="O66" i="56"/>
  <c r="S66" i="56" s="1"/>
  <c r="O31" i="56"/>
  <c r="O31" i="55"/>
  <c r="O49" i="55"/>
  <c r="S49" i="55" s="1"/>
  <c r="O31" i="57"/>
  <c r="O41" i="57"/>
  <c r="O43" i="57"/>
  <c r="O38" i="57"/>
  <c r="O46" i="57"/>
  <c r="O25" i="58"/>
  <c r="S25" i="58" s="1"/>
  <c r="O22" i="55"/>
  <c r="O65" i="55"/>
  <c r="S65" i="55" s="1"/>
  <c r="N51" i="55"/>
  <c r="N31" i="55"/>
  <c r="N44" i="55"/>
  <c r="N29" i="55"/>
  <c r="N41" i="56"/>
  <c r="N19" i="56"/>
  <c r="N15" i="56"/>
  <c r="S15" i="56"/>
  <c r="N42" i="53"/>
  <c r="L6" i="53"/>
  <c r="N6" i="53"/>
  <c r="S6" i="53"/>
  <c r="N6" i="52"/>
  <c r="N16" i="53"/>
  <c r="N53" i="53"/>
  <c r="N53" i="52"/>
  <c r="N48" i="53"/>
  <c r="S48" i="53"/>
  <c r="O25" i="56"/>
  <c r="O25" i="55"/>
  <c r="O32" i="55"/>
  <c r="O32" i="56"/>
  <c r="O62" i="56"/>
  <c r="S62" i="56"/>
  <c r="O49" i="57"/>
  <c r="O49" i="58"/>
  <c r="O69" i="57"/>
  <c r="S69" i="57"/>
  <c r="O69" i="58"/>
  <c r="S69" i="58" s="1"/>
  <c r="O55" i="55"/>
  <c r="O64" i="55"/>
  <c r="S64" i="55"/>
  <c r="O21" i="55"/>
  <c r="N9" i="55"/>
  <c r="N48" i="55"/>
  <c r="N21" i="52"/>
  <c r="N46" i="53"/>
  <c r="O60" i="56"/>
  <c r="S60" i="56" s="1"/>
  <c r="O60" i="55"/>
  <c r="S60" i="55" s="1"/>
  <c r="O29" i="55"/>
  <c r="S29" i="55"/>
  <c r="O20" i="55"/>
  <c r="O34" i="56"/>
  <c r="O34" i="55"/>
  <c r="O47" i="57"/>
  <c r="O26" i="57"/>
  <c r="O13" i="56"/>
  <c r="N47" i="55"/>
  <c r="N56" i="55"/>
  <c r="S56" i="55"/>
  <c r="N45" i="55"/>
  <c r="S45" i="55"/>
  <c r="N42" i="55"/>
  <c r="N40" i="55"/>
  <c r="N22" i="56"/>
  <c r="N38" i="56"/>
  <c r="N38" i="55"/>
  <c r="N13" i="55"/>
  <c r="N13" i="56"/>
  <c r="N39" i="53"/>
  <c r="N55" i="53"/>
  <c r="N27" i="53"/>
  <c r="N36" i="52"/>
  <c r="N36" i="53"/>
  <c r="O59" i="56"/>
  <c r="S59" i="56" s="1"/>
  <c r="E23" i="52"/>
  <c r="F23" i="52"/>
  <c r="J23" i="52"/>
  <c r="P23" i="52"/>
  <c r="E44" i="54"/>
  <c r="F44" i="54"/>
  <c r="J44" i="54"/>
  <c r="P44" i="54"/>
  <c r="E14" i="54"/>
  <c r="F14" i="54"/>
  <c r="J14" i="54"/>
  <c r="P14" i="54"/>
  <c r="G31" i="52"/>
  <c r="I31" i="52"/>
  <c r="E31" i="52"/>
  <c r="F31" i="52"/>
  <c r="J31" i="52"/>
  <c r="E42" i="52"/>
  <c r="F42" i="52"/>
  <c r="J42" i="52"/>
  <c r="P42" i="52"/>
  <c r="E43" i="54"/>
  <c r="F43" i="54"/>
  <c r="J43" i="54"/>
  <c r="P43" i="54"/>
  <c r="G35" i="53"/>
  <c r="I35" i="53"/>
  <c r="E35" i="53"/>
  <c r="F35" i="53"/>
  <c r="J35" i="53"/>
  <c r="P35" i="53"/>
  <c r="E54" i="54"/>
  <c r="F54" i="54"/>
  <c r="J54" i="54"/>
  <c r="P54" i="54"/>
  <c r="E11" i="53"/>
  <c r="F11" i="53"/>
  <c r="J11" i="53"/>
  <c r="P11" i="53"/>
  <c r="E49" i="53"/>
  <c r="F49" i="53"/>
  <c r="J49" i="53"/>
  <c r="P49" i="53"/>
  <c r="E43" i="52"/>
  <c r="F43" i="52"/>
  <c r="J43" i="52"/>
  <c r="G40" i="61"/>
  <c r="I40" i="61"/>
  <c r="E40" i="61"/>
  <c r="F40" i="61"/>
  <c r="J40" i="61"/>
  <c r="P40" i="61"/>
  <c r="E46" i="54"/>
  <c r="F46" i="54"/>
  <c r="J46" i="54"/>
  <c r="P46" i="54"/>
  <c r="S46" i="54"/>
  <c r="E30" i="59"/>
  <c r="F30" i="59"/>
  <c r="J30" i="59"/>
  <c r="P30" i="59"/>
  <c r="E39" i="61"/>
  <c r="F39" i="61"/>
  <c r="J39" i="61"/>
  <c r="P39" i="61"/>
  <c r="E36" i="60"/>
  <c r="F36" i="60"/>
  <c r="J36" i="60"/>
  <c r="P36" i="60"/>
  <c r="E18" i="58"/>
  <c r="F18" i="58"/>
  <c r="J18" i="58"/>
  <c r="P18" i="58"/>
  <c r="E14" i="58"/>
  <c r="F14" i="58"/>
  <c r="J14" i="58"/>
  <c r="E44" i="58"/>
  <c r="F44" i="58"/>
  <c r="J44" i="58"/>
  <c r="E23" i="58"/>
  <c r="F23" i="58"/>
  <c r="J23" i="58"/>
  <c r="P23" i="58"/>
  <c r="E27" i="58"/>
  <c r="F27" i="58"/>
  <c r="J27" i="58"/>
  <c r="P27" i="58"/>
  <c r="G17" i="58"/>
  <c r="I17" i="58"/>
  <c r="E17" i="58"/>
  <c r="F17" i="58"/>
  <c r="J17" i="58"/>
  <c r="P17" i="58"/>
  <c r="E20" i="58"/>
  <c r="F20" i="58"/>
  <c r="J20" i="58"/>
  <c r="P20" i="58"/>
  <c r="E46" i="58"/>
  <c r="F46" i="58"/>
  <c r="J46" i="58"/>
  <c r="P46" i="58"/>
  <c r="S46" i="58"/>
  <c r="G21" i="58"/>
  <c r="I21" i="58"/>
  <c r="E21" i="58"/>
  <c r="F21" i="58"/>
  <c r="J21" i="58"/>
  <c r="P21" i="58"/>
  <c r="E32" i="58"/>
  <c r="F32" i="58"/>
  <c r="J32" i="58"/>
  <c r="P32" i="58"/>
  <c r="E19" i="54"/>
  <c r="F19" i="54"/>
  <c r="J19" i="54"/>
  <c r="E36" i="59"/>
  <c r="F36" i="59"/>
  <c r="J36" i="59"/>
  <c r="P36" i="59"/>
  <c r="E47" i="61"/>
  <c r="F47" i="61"/>
  <c r="J47" i="61"/>
  <c r="P47" i="61"/>
  <c r="S47" i="61"/>
  <c r="G55" i="54"/>
  <c r="I55" i="54"/>
  <c r="E55" i="54"/>
  <c r="F55" i="54"/>
  <c r="J55" i="54"/>
  <c r="P55" i="54"/>
  <c r="E23" i="61"/>
  <c r="F23" i="61"/>
  <c r="J23" i="61"/>
  <c r="P23" i="61"/>
  <c r="S23" i="61"/>
  <c r="E22" i="61"/>
  <c r="F22" i="61"/>
  <c r="J22" i="61"/>
  <c r="P22" i="61"/>
  <c r="E30" i="60"/>
  <c r="F30" i="60"/>
  <c r="J30" i="60"/>
  <c r="P30" i="60"/>
  <c r="E35" i="61"/>
  <c r="F35" i="61"/>
  <c r="J35" i="61"/>
  <c r="E25" i="60"/>
  <c r="F25" i="60"/>
  <c r="J25" i="60"/>
  <c r="P25" i="60"/>
  <c r="S25" i="60"/>
  <c r="G37" i="60"/>
  <c r="I37" i="60"/>
  <c r="E37" i="60"/>
  <c r="F37" i="60"/>
  <c r="J37" i="60"/>
  <c r="P37" i="60"/>
  <c r="E48" i="61"/>
  <c r="F48" i="61"/>
  <c r="J48" i="61"/>
  <c r="P48" i="61"/>
  <c r="E15" i="61"/>
  <c r="F15" i="61"/>
  <c r="J15" i="61"/>
  <c r="P15" i="61"/>
  <c r="E44" i="61"/>
  <c r="F44" i="61"/>
  <c r="J44" i="61"/>
  <c r="P44" i="61"/>
  <c r="E27" i="61"/>
  <c r="F27" i="61"/>
  <c r="J27" i="61"/>
  <c r="P27" i="61"/>
  <c r="E49" i="61"/>
  <c r="F49" i="61"/>
  <c r="J49" i="61"/>
  <c r="P49" i="61"/>
  <c r="E43" i="60"/>
  <c r="F43" i="60"/>
  <c r="J43" i="60"/>
  <c r="P43" i="60"/>
  <c r="S43" i="60"/>
  <c r="E48" i="60"/>
  <c r="F48" i="60"/>
  <c r="J48" i="60"/>
  <c r="P48" i="60"/>
  <c r="E56" i="60"/>
  <c r="F56" i="60"/>
  <c r="J56" i="60"/>
  <c r="P56" i="60"/>
  <c r="E20" i="60"/>
  <c r="F20" i="60"/>
  <c r="J20" i="60"/>
  <c r="E34" i="60"/>
  <c r="F34" i="60"/>
  <c r="J34" i="60"/>
  <c r="P34" i="60"/>
  <c r="S34" i="60"/>
  <c r="E38" i="59"/>
  <c r="F38" i="59"/>
  <c r="J38" i="59"/>
  <c r="P38" i="59"/>
  <c r="G26" i="59"/>
  <c r="I26" i="59"/>
  <c r="E26" i="59"/>
  <c r="F26" i="59"/>
  <c r="J26" i="59"/>
  <c r="P26" i="59"/>
  <c r="E15" i="59"/>
  <c r="F15" i="59"/>
  <c r="J15" i="59"/>
  <c r="P15" i="59"/>
  <c r="E31" i="59"/>
  <c r="F31" i="59"/>
  <c r="J31" i="59"/>
  <c r="E50" i="59"/>
  <c r="F50" i="59"/>
  <c r="J50" i="59"/>
  <c r="P50" i="59"/>
  <c r="S50" i="59"/>
  <c r="E35" i="59"/>
  <c r="F35" i="59"/>
  <c r="J35" i="59"/>
  <c r="P35" i="59"/>
  <c r="E53" i="59"/>
  <c r="F53" i="59"/>
  <c r="J53" i="59"/>
  <c r="P53" i="59"/>
  <c r="E35" i="57"/>
  <c r="F35" i="57"/>
  <c r="J35" i="57"/>
  <c r="P35" i="57"/>
  <c r="E38" i="57"/>
  <c r="F38" i="57"/>
  <c r="J38" i="57"/>
  <c r="P38" i="57"/>
  <c r="S38" i="57"/>
  <c r="E23" i="57"/>
  <c r="F23" i="57"/>
  <c r="J23" i="57"/>
  <c r="E25" i="57"/>
  <c r="F25" i="57"/>
  <c r="J25" i="57"/>
  <c r="P25" i="57"/>
  <c r="G16" i="57"/>
  <c r="I16" i="57"/>
  <c r="E16" i="57"/>
  <c r="F16" i="57"/>
  <c r="J16" i="57"/>
  <c r="P16" i="57"/>
  <c r="E27" i="57"/>
  <c r="F27" i="57"/>
  <c r="J27" i="57"/>
  <c r="P27" i="57"/>
  <c r="E29" i="57"/>
  <c r="F29" i="57"/>
  <c r="J29" i="57"/>
  <c r="P29" i="57"/>
  <c r="E54" i="57"/>
  <c r="F54" i="57"/>
  <c r="J54" i="57"/>
  <c r="P54" i="57"/>
  <c r="E50" i="57"/>
  <c r="F50" i="57"/>
  <c r="J50" i="57"/>
  <c r="P50" i="57"/>
  <c r="E44" i="57"/>
  <c r="F44" i="57"/>
  <c r="J44" i="57"/>
  <c r="P44" i="57"/>
  <c r="E14" i="56"/>
  <c r="F14" i="56"/>
  <c r="J14" i="56"/>
  <c r="D10" i="56"/>
  <c r="C10" i="57"/>
  <c r="D10" i="57"/>
  <c r="E21" i="56"/>
  <c r="F21" i="56"/>
  <c r="J21" i="56"/>
  <c r="P21" i="56"/>
  <c r="E13" i="56"/>
  <c r="F13" i="56"/>
  <c r="J13" i="56"/>
  <c r="P13" i="56"/>
  <c r="E51" i="56"/>
  <c r="F51" i="56"/>
  <c r="J51" i="56"/>
  <c r="E23" i="56"/>
  <c r="F23" i="56"/>
  <c r="J23" i="56"/>
  <c r="E41" i="56"/>
  <c r="F41" i="56"/>
  <c r="J41" i="56"/>
  <c r="P41" i="56"/>
  <c r="E56" i="56"/>
  <c r="F56" i="56"/>
  <c r="J56" i="56"/>
  <c r="E36" i="56"/>
  <c r="F36" i="56"/>
  <c r="J36" i="56"/>
  <c r="G32" i="56"/>
  <c r="I32" i="56"/>
  <c r="E32" i="56"/>
  <c r="F32" i="56"/>
  <c r="J32" i="56"/>
  <c r="E12" i="56"/>
  <c r="F12" i="56"/>
  <c r="J12" i="56"/>
  <c r="E33" i="56"/>
  <c r="F33" i="56"/>
  <c r="J33" i="56"/>
  <c r="E46" i="55"/>
  <c r="F46" i="55"/>
  <c r="J46" i="55"/>
  <c r="P46" i="55"/>
  <c r="E16" i="55"/>
  <c r="F16" i="55"/>
  <c r="J16" i="55"/>
  <c r="P16" i="55"/>
  <c r="E35" i="55"/>
  <c r="F35" i="55"/>
  <c r="J35" i="55"/>
  <c r="E19" i="55"/>
  <c r="F19" i="55"/>
  <c r="J19" i="55"/>
  <c r="P19" i="55"/>
  <c r="E13" i="55"/>
  <c r="F13" i="55"/>
  <c r="J13" i="55"/>
  <c r="P13" i="55"/>
  <c r="E26" i="55"/>
  <c r="F26" i="55"/>
  <c r="J26" i="55"/>
  <c r="P26" i="55"/>
  <c r="E48" i="55"/>
  <c r="F48" i="55"/>
  <c r="J48" i="55"/>
  <c r="E39" i="55"/>
  <c r="F39" i="55"/>
  <c r="J39" i="55"/>
  <c r="P39" i="55"/>
  <c r="S39" i="55"/>
  <c r="E27" i="55"/>
  <c r="F27" i="55"/>
  <c r="J27" i="55"/>
  <c r="P27" i="55"/>
  <c r="D9" i="55"/>
  <c r="C9" i="56"/>
  <c r="D9" i="56"/>
  <c r="E29" i="55"/>
  <c r="F29" i="55"/>
  <c r="J29" i="55"/>
  <c r="P29" i="55"/>
  <c r="E33" i="55"/>
  <c r="F33" i="55"/>
  <c r="J33" i="55"/>
  <c r="P33" i="55"/>
  <c r="E20" i="54"/>
  <c r="F20" i="54"/>
  <c r="J20" i="54"/>
  <c r="P20" i="54"/>
  <c r="E17" i="54"/>
  <c r="F17" i="54"/>
  <c r="J17" i="54"/>
  <c r="P17" i="54"/>
  <c r="E50" i="54"/>
  <c r="F50" i="54"/>
  <c r="J50" i="54"/>
  <c r="E45" i="54"/>
  <c r="F45" i="54"/>
  <c r="J45" i="54"/>
  <c r="P45" i="54"/>
  <c r="E39" i="54"/>
  <c r="F39" i="54"/>
  <c r="J39" i="54"/>
  <c r="P39" i="54"/>
  <c r="E45" i="53"/>
  <c r="F45" i="53"/>
  <c r="J45" i="53"/>
  <c r="P45" i="53"/>
  <c r="E46" i="53"/>
  <c r="F46" i="53"/>
  <c r="J46" i="53"/>
  <c r="P46" i="53"/>
  <c r="E50" i="53"/>
  <c r="F50" i="53"/>
  <c r="J50" i="53"/>
  <c r="P50" i="53"/>
  <c r="E8" i="53"/>
  <c r="F8" i="53"/>
  <c r="J8" i="53"/>
  <c r="P8" i="53"/>
  <c r="E15" i="53"/>
  <c r="F15" i="53"/>
  <c r="J15" i="53"/>
  <c r="P15" i="53"/>
  <c r="S15" i="53"/>
  <c r="E47" i="53"/>
  <c r="F47" i="53"/>
  <c r="J47" i="53"/>
  <c r="P47" i="53"/>
  <c r="S47" i="53"/>
  <c r="E42" i="53"/>
  <c r="F42" i="53"/>
  <c r="J42" i="53"/>
  <c r="P42" i="53"/>
  <c r="E22" i="53"/>
  <c r="F22" i="53"/>
  <c r="J22" i="53"/>
  <c r="E41" i="53"/>
  <c r="F41" i="53"/>
  <c r="J41" i="53"/>
  <c r="P41" i="53"/>
  <c r="E56" i="53"/>
  <c r="F56" i="53"/>
  <c r="J56" i="53"/>
  <c r="P56" i="53"/>
  <c r="S56" i="53"/>
  <c r="G55" i="52"/>
  <c r="I55" i="52"/>
  <c r="E55" i="52"/>
  <c r="F55" i="52"/>
  <c r="J55" i="52"/>
  <c r="P55" i="52"/>
  <c r="E24" i="52"/>
  <c r="F24" i="52"/>
  <c r="J24" i="52"/>
  <c r="E34" i="52"/>
  <c r="F34" i="52"/>
  <c r="J34" i="52"/>
  <c r="E16" i="52"/>
  <c r="F16" i="52"/>
  <c r="J16" i="52"/>
  <c r="P16" i="52"/>
  <c r="E9" i="52"/>
  <c r="F9" i="52"/>
  <c r="J9" i="52"/>
  <c r="P9" i="52"/>
  <c r="E25" i="52"/>
  <c r="F25" i="52"/>
  <c r="J25" i="52"/>
  <c r="P25" i="52"/>
  <c r="E51" i="52"/>
  <c r="F51" i="52"/>
  <c r="J51" i="52"/>
  <c r="E46" i="52"/>
  <c r="F46" i="52"/>
  <c r="J46" i="52"/>
  <c r="P46" i="52"/>
  <c r="E40" i="52"/>
  <c r="F40" i="52"/>
  <c r="J40" i="52"/>
  <c r="P40" i="52"/>
  <c r="G37" i="52"/>
  <c r="I37" i="52"/>
  <c r="E37" i="52"/>
  <c r="F37" i="52"/>
  <c r="J37" i="52"/>
  <c r="P37" i="52"/>
  <c r="E17" i="1"/>
  <c r="F17" i="1"/>
  <c r="J17" i="1"/>
  <c r="E33" i="1"/>
  <c r="F33" i="1"/>
  <c r="J33" i="1"/>
  <c r="E38" i="1"/>
  <c r="F38" i="1"/>
  <c r="J38" i="1"/>
  <c r="E13" i="1"/>
  <c r="F13" i="1"/>
  <c r="J13" i="1"/>
  <c r="E35" i="1"/>
  <c r="F35" i="1"/>
  <c r="J35" i="1"/>
  <c r="G25" i="1"/>
  <c r="I25" i="1"/>
  <c r="E25" i="1"/>
  <c r="F25" i="1"/>
  <c r="J25" i="1"/>
  <c r="E20" i="1"/>
  <c r="F20" i="1"/>
  <c r="J20" i="1"/>
  <c r="E30" i="1"/>
  <c r="F30" i="1"/>
  <c r="J30" i="1"/>
  <c r="E51" i="1"/>
  <c r="F51" i="1"/>
  <c r="J51" i="1"/>
  <c r="E43" i="1"/>
  <c r="F43" i="1"/>
  <c r="J43" i="1"/>
  <c r="E9" i="1"/>
  <c r="F9" i="1"/>
  <c r="J9" i="1"/>
  <c r="E18" i="1"/>
  <c r="F18" i="1"/>
  <c r="J18" i="1"/>
  <c r="G11" i="1"/>
  <c r="I11" i="1"/>
  <c r="E11" i="1"/>
  <c r="F11" i="1"/>
  <c r="J11" i="1"/>
  <c r="G44" i="60"/>
  <c r="I44" i="60"/>
  <c r="J46" i="1"/>
  <c r="E26" i="52"/>
  <c r="F26" i="52"/>
  <c r="J26" i="52"/>
  <c r="G26" i="52"/>
  <c r="I26" i="52"/>
  <c r="E31" i="54"/>
  <c r="F31" i="54"/>
  <c r="J31" i="54"/>
  <c r="G31" i="54"/>
  <c r="I31" i="54"/>
  <c r="E25" i="54"/>
  <c r="F25" i="54"/>
  <c r="J25" i="54"/>
  <c r="G25" i="54"/>
  <c r="I25" i="54"/>
  <c r="E36" i="54"/>
  <c r="F36" i="54"/>
  <c r="J36" i="54"/>
  <c r="P36" i="54"/>
  <c r="G36" i="54"/>
  <c r="I36" i="54"/>
  <c r="E15" i="54"/>
  <c r="F15" i="54"/>
  <c r="J15" i="54"/>
  <c r="P15" i="54"/>
  <c r="G15" i="54"/>
  <c r="I15" i="54"/>
  <c r="E18" i="53"/>
  <c r="F18" i="53"/>
  <c r="J18" i="53"/>
  <c r="G18" i="53"/>
  <c r="I18" i="53"/>
  <c r="E13" i="54"/>
  <c r="F13" i="54"/>
  <c r="J13" i="54"/>
  <c r="P13" i="54"/>
  <c r="G13" i="54"/>
  <c r="I13" i="54"/>
  <c r="E48" i="54"/>
  <c r="F48" i="54"/>
  <c r="J48" i="54"/>
  <c r="P48" i="54"/>
  <c r="G48" i="54"/>
  <c r="I48" i="54"/>
  <c r="E38" i="53"/>
  <c r="F38" i="53"/>
  <c r="J38" i="53"/>
  <c r="P38" i="53"/>
  <c r="S38" i="53"/>
  <c r="G38" i="53"/>
  <c r="I38" i="53"/>
  <c r="E51" i="54"/>
  <c r="F51" i="54"/>
  <c r="J51" i="54"/>
  <c r="P51" i="54"/>
  <c r="G51" i="54"/>
  <c r="I51" i="54"/>
  <c r="E11" i="52"/>
  <c r="F11" i="52"/>
  <c r="J11" i="52"/>
  <c r="G11" i="52"/>
  <c r="I11" i="52"/>
  <c r="E36" i="61"/>
  <c r="F36" i="61"/>
  <c r="J36" i="61"/>
  <c r="G36" i="61"/>
  <c r="I36" i="61"/>
  <c r="E49" i="54"/>
  <c r="F49" i="54"/>
  <c r="J49" i="54"/>
  <c r="P49" i="54"/>
  <c r="E29" i="61"/>
  <c r="F29" i="61"/>
  <c r="J29" i="61"/>
  <c r="P29" i="61"/>
  <c r="G29" i="61"/>
  <c r="I29" i="61"/>
  <c r="E55" i="60"/>
  <c r="F55" i="60"/>
  <c r="J55" i="60"/>
  <c r="P55" i="60"/>
  <c r="G55" i="60"/>
  <c r="I55" i="60"/>
  <c r="E43" i="58"/>
  <c r="F43" i="58"/>
  <c r="J43" i="58"/>
  <c r="G43" i="58"/>
  <c r="I43" i="58"/>
  <c r="E49" i="58"/>
  <c r="F49" i="58"/>
  <c r="J49" i="58"/>
  <c r="P49" i="58"/>
  <c r="S49" i="58"/>
  <c r="G49" i="58"/>
  <c r="I49" i="58"/>
  <c r="E38" i="58"/>
  <c r="F38" i="58"/>
  <c r="J38" i="58"/>
  <c r="P38" i="58"/>
  <c r="G38" i="58"/>
  <c r="I38" i="58"/>
  <c r="E29" i="58"/>
  <c r="F29" i="58"/>
  <c r="J29" i="58"/>
  <c r="P29" i="58"/>
  <c r="E22" i="58"/>
  <c r="F22" i="58"/>
  <c r="J22" i="58"/>
  <c r="P22" i="58"/>
  <c r="G22" i="58"/>
  <c r="I22" i="58"/>
  <c r="E54" i="58"/>
  <c r="F54" i="58"/>
  <c r="J54" i="58"/>
  <c r="P54" i="58"/>
  <c r="S54" i="58"/>
  <c r="G54" i="58"/>
  <c r="I54" i="58"/>
  <c r="E30" i="58"/>
  <c r="F30" i="58"/>
  <c r="J30" i="58"/>
  <c r="P30" i="58"/>
  <c r="S30" i="58"/>
  <c r="G30" i="58"/>
  <c r="I30" i="58"/>
  <c r="E50" i="58"/>
  <c r="F50" i="58"/>
  <c r="J50" i="58"/>
  <c r="P50" i="58"/>
  <c r="G50" i="58"/>
  <c r="I50" i="58"/>
  <c r="E39" i="58"/>
  <c r="F39" i="58"/>
  <c r="J39" i="58"/>
  <c r="P39" i="58"/>
  <c r="G39" i="58"/>
  <c r="I39" i="58"/>
  <c r="E28" i="58"/>
  <c r="F28" i="58"/>
  <c r="J28" i="58"/>
  <c r="G28" i="58"/>
  <c r="I28" i="58"/>
  <c r="E12" i="54"/>
  <c r="F12" i="54"/>
  <c r="J12" i="54"/>
  <c r="P12" i="54"/>
  <c r="S12" i="54"/>
  <c r="E27" i="59"/>
  <c r="F27" i="59"/>
  <c r="J27" i="59"/>
  <c r="G27" i="59"/>
  <c r="I27" i="59"/>
  <c r="E18" i="61"/>
  <c r="F18" i="61"/>
  <c r="J18" i="61"/>
  <c r="P18" i="61"/>
  <c r="G18" i="61"/>
  <c r="I18" i="61"/>
  <c r="E17" i="52"/>
  <c r="F17" i="52"/>
  <c r="J17" i="52"/>
  <c r="G17" i="52"/>
  <c r="I17" i="52"/>
  <c r="E56" i="61"/>
  <c r="F56" i="61"/>
  <c r="J56" i="61"/>
  <c r="P56" i="61"/>
  <c r="S56" i="61"/>
  <c r="G56" i="61"/>
  <c r="I56" i="61"/>
  <c r="E24" i="60"/>
  <c r="F24" i="60"/>
  <c r="J24" i="60"/>
  <c r="G24" i="60"/>
  <c r="I24" i="60"/>
  <c r="E51" i="60"/>
  <c r="F51" i="60"/>
  <c r="J51" i="60"/>
  <c r="G51" i="60"/>
  <c r="I51" i="60"/>
  <c r="E18" i="60"/>
  <c r="F18" i="60"/>
  <c r="J18" i="60"/>
  <c r="P18" i="60"/>
  <c r="S18" i="60"/>
  <c r="G18" i="60"/>
  <c r="I18" i="60"/>
  <c r="E8" i="52"/>
  <c r="F8" i="52"/>
  <c r="J8" i="52"/>
  <c r="G8" i="52"/>
  <c r="I8" i="52"/>
  <c r="E54" i="60"/>
  <c r="F54" i="60"/>
  <c r="J54" i="60"/>
  <c r="P54" i="60"/>
  <c r="G54" i="60"/>
  <c r="I54" i="60"/>
  <c r="E53" i="61"/>
  <c r="F53" i="61"/>
  <c r="J53" i="61"/>
  <c r="P53" i="61"/>
  <c r="G53" i="61"/>
  <c r="I53" i="61"/>
  <c r="E33" i="61"/>
  <c r="F33" i="61"/>
  <c r="J33" i="61"/>
  <c r="P33" i="61"/>
  <c r="G33" i="61"/>
  <c r="I33" i="61"/>
  <c r="E50" i="61"/>
  <c r="F50" i="61"/>
  <c r="J50" i="61"/>
  <c r="P50" i="61"/>
  <c r="S50" i="61"/>
  <c r="G50" i="61"/>
  <c r="I50" i="61"/>
  <c r="E24" i="61"/>
  <c r="F24" i="61"/>
  <c r="J24" i="61"/>
  <c r="P24" i="61"/>
  <c r="G24" i="61"/>
  <c r="I24" i="61"/>
  <c r="E50" i="60"/>
  <c r="F50" i="60"/>
  <c r="J50" i="60"/>
  <c r="P50" i="60"/>
  <c r="S50" i="60"/>
  <c r="G50" i="60"/>
  <c r="I50" i="60"/>
  <c r="E29" i="60"/>
  <c r="F29" i="60"/>
  <c r="J29" i="60"/>
  <c r="P29" i="60"/>
  <c r="G29" i="60"/>
  <c r="I29" i="60"/>
  <c r="E41" i="60"/>
  <c r="F41" i="60"/>
  <c r="J41" i="60"/>
  <c r="P41" i="60"/>
  <c r="G41" i="60"/>
  <c r="I41" i="60"/>
  <c r="E23" i="60"/>
  <c r="F23" i="60"/>
  <c r="J23" i="60"/>
  <c r="P23" i="60"/>
  <c r="S23" i="60"/>
  <c r="G23" i="60"/>
  <c r="I23" i="60"/>
  <c r="E31" i="60"/>
  <c r="F31" i="60"/>
  <c r="J31" i="60"/>
  <c r="P31" i="60"/>
  <c r="G31" i="60"/>
  <c r="I31" i="60"/>
  <c r="E45" i="59"/>
  <c r="F45" i="59"/>
  <c r="J45" i="59"/>
  <c r="P45" i="59"/>
  <c r="G45" i="59"/>
  <c r="I45" i="59"/>
  <c r="E28" i="59"/>
  <c r="F28" i="59"/>
  <c r="J28" i="59"/>
  <c r="G28" i="59"/>
  <c r="I28" i="59"/>
  <c r="E39" i="59"/>
  <c r="F39" i="59"/>
  <c r="J39" i="59"/>
  <c r="P39" i="59"/>
  <c r="G39" i="59"/>
  <c r="I39" i="59"/>
  <c r="E55" i="59"/>
  <c r="F55" i="59"/>
  <c r="J55" i="59"/>
  <c r="G55" i="59"/>
  <c r="I55" i="59"/>
  <c r="E14" i="59"/>
  <c r="F14" i="59"/>
  <c r="J14" i="59"/>
  <c r="P14" i="59"/>
  <c r="G14" i="59"/>
  <c r="I14" i="59"/>
  <c r="E46" i="59"/>
  <c r="F46" i="59"/>
  <c r="J46" i="59"/>
  <c r="G46" i="59"/>
  <c r="I46" i="59"/>
  <c r="E21" i="59"/>
  <c r="F21" i="59"/>
  <c r="J21" i="59"/>
  <c r="G21" i="59"/>
  <c r="I21" i="59"/>
  <c r="E29" i="59"/>
  <c r="F29" i="59"/>
  <c r="J29" i="59"/>
  <c r="G29" i="59"/>
  <c r="I29" i="59"/>
  <c r="E51" i="57"/>
  <c r="F51" i="57"/>
  <c r="J51" i="57"/>
  <c r="P51" i="57"/>
  <c r="G51" i="57"/>
  <c r="I51" i="57"/>
  <c r="E52" i="57"/>
  <c r="F52" i="57"/>
  <c r="J52" i="57"/>
  <c r="P52" i="57"/>
  <c r="G52" i="57"/>
  <c r="I52" i="57"/>
  <c r="D11" i="57"/>
  <c r="C11" i="58"/>
  <c r="D11" i="58"/>
  <c r="E37" i="57"/>
  <c r="F37" i="57"/>
  <c r="J37" i="57"/>
  <c r="P37" i="57"/>
  <c r="G37" i="57"/>
  <c r="I37" i="57"/>
  <c r="E12" i="57"/>
  <c r="F12" i="57"/>
  <c r="J12" i="57"/>
  <c r="P12" i="57"/>
  <c r="G12" i="57"/>
  <c r="I12" i="57"/>
  <c r="E21" i="57"/>
  <c r="F21" i="57"/>
  <c r="J21" i="57"/>
  <c r="P21" i="57"/>
  <c r="G21" i="57"/>
  <c r="I21" i="57"/>
  <c r="E55" i="57"/>
  <c r="F55" i="57"/>
  <c r="J55" i="57"/>
  <c r="P55" i="57"/>
  <c r="S55" i="57"/>
  <c r="G55" i="57"/>
  <c r="I55" i="57"/>
  <c r="E24" i="57"/>
  <c r="F24" i="57"/>
  <c r="J24" i="57"/>
  <c r="P24" i="57"/>
  <c r="G24" i="57"/>
  <c r="I24" i="57"/>
  <c r="E18" i="57"/>
  <c r="F18" i="57"/>
  <c r="J18" i="57"/>
  <c r="P18" i="57"/>
  <c r="G18" i="57"/>
  <c r="I18" i="57"/>
  <c r="E32" i="57"/>
  <c r="F32" i="57"/>
  <c r="J32" i="57"/>
  <c r="P32" i="57"/>
  <c r="G32" i="57"/>
  <c r="I32" i="57"/>
  <c r="E33" i="57"/>
  <c r="F33" i="57"/>
  <c r="J33" i="57"/>
  <c r="P33" i="57"/>
  <c r="G33" i="57"/>
  <c r="I33" i="57"/>
  <c r="E25" i="56"/>
  <c r="F25" i="56"/>
  <c r="J25" i="56"/>
  <c r="G25" i="56"/>
  <c r="I25" i="56"/>
  <c r="E40" i="56"/>
  <c r="F40" i="56"/>
  <c r="J40" i="56"/>
  <c r="G40" i="56"/>
  <c r="I40" i="56"/>
  <c r="E16" i="56"/>
  <c r="F16" i="56"/>
  <c r="J16" i="56"/>
  <c r="G16" i="56"/>
  <c r="I16" i="56"/>
  <c r="E35" i="56"/>
  <c r="F35" i="56"/>
  <c r="J35" i="56"/>
  <c r="E47" i="56"/>
  <c r="F47" i="56"/>
  <c r="J47" i="56"/>
  <c r="G47" i="56"/>
  <c r="I47" i="56"/>
  <c r="E28" i="56"/>
  <c r="F28" i="56"/>
  <c r="J28" i="56"/>
  <c r="G28" i="56"/>
  <c r="I28" i="56"/>
  <c r="E39" i="56"/>
  <c r="F39" i="56"/>
  <c r="J39" i="56"/>
  <c r="P39" i="56"/>
  <c r="G39" i="56"/>
  <c r="I39" i="56"/>
  <c r="E54" i="56"/>
  <c r="F54" i="56"/>
  <c r="J54" i="56"/>
  <c r="P54" i="56"/>
  <c r="G54" i="56"/>
  <c r="I54" i="56"/>
  <c r="E24" i="56"/>
  <c r="F24" i="56"/>
  <c r="J24" i="56"/>
  <c r="G24" i="56"/>
  <c r="I24" i="56"/>
  <c r="E31" i="56"/>
  <c r="F31" i="56"/>
  <c r="J31" i="56"/>
  <c r="G31" i="56"/>
  <c r="I31" i="56"/>
  <c r="E37" i="56"/>
  <c r="F37" i="56"/>
  <c r="J37" i="56"/>
  <c r="G37" i="56"/>
  <c r="I37" i="56"/>
  <c r="E50" i="56"/>
  <c r="F50" i="56"/>
  <c r="J50" i="56"/>
  <c r="G50" i="56"/>
  <c r="I50" i="56"/>
  <c r="E38" i="55"/>
  <c r="F38" i="55"/>
  <c r="J38" i="55"/>
  <c r="P38" i="55"/>
  <c r="S38" i="55"/>
  <c r="G38" i="55"/>
  <c r="I38" i="55"/>
  <c r="E18" i="55"/>
  <c r="F18" i="55"/>
  <c r="J18" i="55"/>
  <c r="P18" i="55"/>
  <c r="G18" i="55"/>
  <c r="I18" i="55"/>
  <c r="E30" i="55"/>
  <c r="F30" i="55"/>
  <c r="J30" i="55"/>
  <c r="P30" i="55"/>
  <c r="S30" i="55"/>
  <c r="G30" i="55"/>
  <c r="I30" i="55"/>
  <c r="E24" i="55"/>
  <c r="F24" i="55"/>
  <c r="J24" i="55"/>
  <c r="G24" i="55"/>
  <c r="I24" i="55"/>
  <c r="E53" i="55"/>
  <c r="F53" i="55"/>
  <c r="J53" i="55"/>
  <c r="P53" i="55"/>
  <c r="S53" i="55"/>
  <c r="E49" i="55"/>
  <c r="F49" i="55"/>
  <c r="J49" i="55"/>
  <c r="P49" i="55"/>
  <c r="G49" i="55"/>
  <c r="I49" i="55"/>
  <c r="E12" i="55"/>
  <c r="F12" i="55"/>
  <c r="J12" i="55"/>
  <c r="P12" i="55"/>
  <c r="G12" i="55"/>
  <c r="I12" i="55"/>
  <c r="E55" i="55"/>
  <c r="F55" i="55"/>
  <c r="J55" i="55"/>
  <c r="P55" i="55"/>
  <c r="S55" i="55"/>
  <c r="G55" i="55"/>
  <c r="I55" i="55"/>
  <c r="E21" i="55"/>
  <c r="F21" i="55"/>
  <c r="J21" i="55"/>
  <c r="P21" i="55"/>
  <c r="G21" i="55"/>
  <c r="I21" i="55"/>
  <c r="E40" i="55"/>
  <c r="F40" i="55"/>
  <c r="J40" i="55"/>
  <c r="P40" i="55"/>
  <c r="S40" i="55"/>
  <c r="G40" i="55"/>
  <c r="I40" i="55"/>
  <c r="E52" i="55"/>
  <c r="F52" i="55"/>
  <c r="J52" i="55"/>
  <c r="P52" i="55"/>
  <c r="G52" i="55"/>
  <c r="I52" i="55"/>
  <c r="E25" i="55"/>
  <c r="F25" i="55"/>
  <c r="J25" i="55"/>
  <c r="P25" i="55"/>
  <c r="E47" i="54"/>
  <c r="F47" i="54"/>
  <c r="J47" i="54"/>
  <c r="P47" i="54"/>
  <c r="S47" i="54"/>
  <c r="G47" i="54"/>
  <c r="I47" i="54"/>
  <c r="E21" i="54"/>
  <c r="F21" i="54"/>
  <c r="J21" i="54"/>
  <c r="G21" i="54"/>
  <c r="I21" i="54"/>
  <c r="E38" i="54"/>
  <c r="F38" i="54"/>
  <c r="J38" i="54"/>
  <c r="P38" i="54"/>
  <c r="S38" i="54"/>
  <c r="G38" i="54"/>
  <c r="I38" i="54"/>
  <c r="E41" i="54"/>
  <c r="F41" i="54"/>
  <c r="J41" i="54"/>
  <c r="E16" i="54"/>
  <c r="F16" i="54"/>
  <c r="J16" i="54"/>
  <c r="G16" i="54"/>
  <c r="I16" i="54"/>
  <c r="E30" i="53"/>
  <c r="F30" i="53"/>
  <c r="J30" i="53"/>
  <c r="G30" i="53"/>
  <c r="I30" i="53"/>
  <c r="E36" i="53"/>
  <c r="F36" i="53"/>
  <c r="J36" i="53"/>
  <c r="P36" i="53"/>
  <c r="G36" i="53"/>
  <c r="I36" i="53"/>
  <c r="E9" i="53"/>
  <c r="F9" i="53"/>
  <c r="J9" i="53"/>
  <c r="P9" i="53"/>
  <c r="G9" i="53"/>
  <c r="I9" i="53"/>
  <c r="E33" i="53"/>
  <c r="F33" i="53"/>
  <c r="J33" i="53"/>
  <c r="G33" i="53"/>
  <c r="I33" i="53"/>
  <c r="E52" i="53"/>
  <c r="F52" i="53"/>
  <c r="J52" i="53"/>
  <c r="P52" i="53"/>
  <c r="E20" i="53"/>
  <c r="F20" i="53"/>
  <c r="J20" i="53"/>
  <c r="P20" i="53"/>
  <c r="G20" i="53"/>
  <c r="I20" i="53"/>
  <c r="E48" i="53"/>
  <c r="F48" i="53"/>
  <c r="J48" i="53"/>
  <c r="P48" i="53"/>
  <c r="E51" i="53"/>
  <c r="F51" i="53"/>
  <c r="J51" i="53"/>
  <c r="G51" i="53"/>
  <c r="I51" i="53"/>
  <c r="E26" i="53"/>
  <c r="F26" i="53"/>
  <c r="J26" i="53"/>
  <c r="G26" i="53"/>
  <c r="I26" i="53"/>
  <c r="E53" i="53"/>
  <c r="F53" i="53"/>
  <c r="J53" i="53"/>
  <c r="P53" i="53"/>
  <c r="G53" i="53"/>
  <c r="I53" i="53"/>
  <c r="E32" i="52"/>
  <c r="F32" i="52"/>
  <c r="J32" i="52"/>
  <c r="G32" i="52"/>
  <c r="I32" i="52"/>
  <c r="E13" i="52"/>
  <c r="F13" i="52"/>
  <c r="J13" i="52"/>
  <c r="P13" i="52"/>
  <c r="E19" i="52"/>
  <c r="F19" i="52"/>
  <c r="J19" i="52"/>
  <c r="G19" i="52"/>
  <c r="I19" i="52"/>
  <c r="E41" i="52"/>
  <c r="F41" i="52"/>
  <c r="J41" i="52"/>
  <c r="G41" i="52"/>
  <c r="I41" i="52"/>
  <c r="E45" i="52"/>
  <c r="F45" i="52"/>
  <c r="J45" i="52"/>
  <c r="P45" i="52"/>
  <c r="G45" i="52"/>
  <c r="I45" i="52"/>
  <c r="E49" i="52"/>
  <c r="F49" i="52"/>
  <c r="J49" i="52"/>
  <c r="G49" i="52"/>
  <c r="I49" i="52"/>
  <c r="E29" i="52"/>
  <c r="F29" i="52"/>
  <c r="J29" i="52"/>
  <c r="P29" i="52"/>
  <c r="G29" i="52"/>
  <c r="I29" i="52"/>
  <c r="E10" i="52"/>
  <c r="F10" i="52"/>
  <c r="J10" i="52"/>
  <c r="G10" i="52"/>
  <c r="I10" i="52"/>
  <c r="E48" i="52"/>
  <c r="F48" i="52"/>
  <c r="J48" i="52"/>
  <c r="P48" i="52"/>
  <c r="G48" i="52"/>
  <c r="I48" i="52"/>
  <c r="E20" i="52"/>
  <c r="F20" i="52"/>
  <c r="J20" i="52"/>
  <c r="P20" i="52"/>
  <c r="E19" i="1"/>
  <c r="F19" i="1"/>
  <c r="J19" i="1"/>
  <c r="G19" i="1"/>
  <c r="I19" i="1"/>
  <c r="E47" i="1"/>
  <c r="F47" i="1"/>
  <c r="J47" i="1"/>
  <c r="G47" i="1"/>
  <c r="I47" i="1"/>
  <c r="E10" i="1"/>
  <c r="F10" i="1"/>
  <c r="J10" i="1"/>
  <c r="E21" i="1"/>
  <c r="F21" i="1"/>
  <c r="J21" i="1"/>
  <c r="G21" i="1"/>
  <c r="I21" i="1"/>
  <c r="E50" i="1"/>
  <c r="F50" i="1"/>
  <c r="J50" i="1"/>
  <c r="G50" i="1"/>
  <c r="I50" i="1"/>
  <c r="E37" i="1"/>
  <c r="F37" i="1"/>
  <c r="J37" i="1"/>
  <c r="G37" i="1"/>
  <c r="I37" i="1"/>
  <c r="E31" i="1"/>
  <c r="F31" i="1"/>
  <c r="J31" i="1"/>
  <c r="G31" i="1"/>
  <c r="I31" i="1"/>
  <c r="E32" i="1"/>
  <c r="F32" i="1"/>
  <c r="J32" i="1"/>
  <c r="G32" i="1"/>
  <c r="I32" i="1"/>
  <c r="E14" i="1"/>
  <c r="F14" i="1"/>
  <c r="J14" i="1"/>
  <c r="G14" i="1"/>
  <c r="I14" i="1"/>
  <c r="E7" i="1"/>
  <c r="F7" i="1"/>
  <c r="J7" i="1"/>
  <c r="G7" i="1"/>
  <c r="I7" i="1"/>
  <c r="D5" i="1"/>
  <c r="C5" i="52"/>
  <c r="D5" i="52"/>
  <c r="E44" i="1"/>
  <c r="F44" i="1"/>
  <c r="J44" i="1"/>
  <c r="I18" i="56"/>
  <c r="S53" i="61"/>
  <c r="S45" i="54"/>
  <c r="S50" i="53"/>
  <c r="E29" i="54"/>
  <c r="F29" i="54"/>
  <c r="J29" i="54"/>
  <c r="P29" i="54"/>
  <c r="E42" i="54"/>
  <c r="F42" i="54"/>
  <c r="J42" i="54"/>
  <c r="P42" i="54"/>
  <c r="G37" i="54"/>
  <c r="I37" i="54"/>
  <c r="E37" i="54"/>
  <c r="F37" i="54"/>
  <c r="J37" i="54"/>
  <c r="P37" i="54"/>
  <c r="E10" i="54"/>
  <c r="F10" i="54"/>
  <c r="J10" i="54"/>
  <c r="E29" i="53"/>
  <c r="F29" i="53"/>
  <c r="J29" i="53"/>
  <c r="E24" i="54"/>
  <c r="F24" i="54"/>
  <c r="J24" i="54"/>
  <c r="P24" i="54"/>
  <c r="G28" i="54"/>
  <c r="I28" i="54"/>
  <c r="E28" i="54"/>
  <c r="F28" i="54"/>
  <c r="J28" i="54"/>
  <c r="P28" i="54"/>
  <c r="E42" i="59"/>
  <c r="F42" i="59"/>
  <c r="J42" i="59"/>
  <c r="P42" i="59"/>
  <c r="S42" i="59"/>
  <c r="E42" i="60"/>
  <c r="F42" i="60"/>
  <c r="J42" i="60"/>
  <c r="P42" i="60"/>
  <c r="E13" i="53"/>
  <c r="F13" i="53"/>
  <c r="J13" i="53"/>
  <c r="E21" i="61"/>
  <c r="F21" i="61"/>
  <c r="J21" i="61"/>
  <c r="P21" i="61"/>
  <c r="E19" i="60"/>
  <c r="F19" i="60"/>
  <c r="J19" i="60"/>
  <c r="P19" i="60"/>
  <c r="E56" i="58"/>
  <c r="F56" i="58"/>
  <c r="J56" i="58"/>
  <c r="P56" i="58"/>
  <c r="C12" i="59"/>
  <c r="D12" i="59"/>
  <c r="D12" i="58"/>
  <c r="E13" i="58"/>
  <c r="F13" i="58"/>
  <c r="J13" i="58"/>
  <c r="P13" i="58"/>
  <c r="E48" i="58"/>
  <c r="F48" i="58"/>
  <c r="J48" i="58"/>
  <c r="P48" i="58"/>
  <c r="E16" i="58"/>
  <c r="F16" i="58"/>
  <c r="J16" i="58"/>
  <c r="P16" i="58"/>
  <c r="E40" i="58"/>
  <c r="F40" i="58"/>
  <c r="J40" i="58"/>
  <c r="P40" i="58"/>
  <c r="S40" i="58"/>
  <c r="E15" i="58"/>
  <c r="F15" i="58"/>
  <c r="J15" i="58"/>
  <c r="P15" i="58"/>
  <c r="E31" i="58"/>
  <c r="F31" i="58"/>
  <c r="J31" i="58"/>
  <c r="P31" i="58"/>
  <c r="S31" i="58"/>
  <c r="E45" i="58"/>
  <c r="F45" i="58"/>
  <c r="J45" i="58"/>
  <c r="P45" i="58"/>
  <c r="S45" i="58"/>
  <c r="E37" i="58"/>
  <c r="F37" i="58"/>
  <c r="J37" i="58"/>
  <c r="P37" i="58"/>
  <c r="E34" i="53"/>
  <c r="F34" i="53"/>
  <c r="J34" i="53"/>
  <c r="P34" i="53"/>
  <c r="E48" i="59"/>
  <c r="F48" i="59"/>
  <c r="J48" i="59"/>
  <c r="G35" i="60"/>
  <c r="I35" i="60"/>
  <c r="E35" i="60"/>
  <c r="F35" i="60"/>
  <c r="J35" i="60"/>
  <c r="P35" i="60"/>
  <c r="E14" i="53"/>
  <c r="F14" i="53"/>
  <c r="J14" i="53"/>
  <c r="P14" i="53"/>
  <c r="E32" i="59"/>
  <c r="F32" i="59"/>
  <c r="J32" i="59"/>
  <c r="E34" i="61"/>
  <c r="F34" i="61"/>
  <c r="J34" i="61"/>
  <c r="P34" i="61"/>
  <c r="E54" i="59"/>
  <c r="F54" i="59"/>
  <c r="J54" i="59"/>
  <c r="E39" i="52"/>
  <c r="F39" i="52"/>
  <c r="J39" i="52"/>
  <c r="P39" i="52"/>
  <c r="E47" i="60"/>
  <c r="F47" i="60"/>
  <c r="J47" i="60"/>
  <c r="P47" i="60"/>
  <c r="E51" i="61"/>
  <c r="F51" i="61"/>
  <c r="J51" i="61"/>
  <c r="E30" i="61"/>
  <c r="F30" i="61"/>
  <c r="J30" i="61"/>
  <c r="P30" i="61"/>
  <c r="S30" i="61"/>
  <c r="E43" i="61"/>
  <c r="F43" i="61"/>
  <c r="J43" i="61"/>
  <c r="P43" i="61"/>
  <c r="E32" i="61"/>
  <c r="F32" i="61"/>
  <c r="J32" i="61"/>
  <c r="P32" i="61"/>
  <c r="E37" i="61"/>
  <c r="F37" i="61"/>
  <c r="J37" i="61"/>
  <c r="P37" i="61"/>
  <c r="E28" i="60"/>
  <c r="F28" i="60"/>
  <c r="J28" i="60"/>
  <c r="P28" i="60"/>
  <c r="E21" i="60"/>
  <c r="F21" i="60"/>
  <c r="J21" i="60"/>
  <c r="E16" i="60"/>
  <c r="F16" i="60"/>
  <c r="J16" i="60"/>
  <c r="P16" i="60"/>
  <c r="E17" i="60"/>
  <c r="F17" i="60"/>
  <c r="J17" i="60"/>
  <c r="P17" i="60"/>
  <c r="E49" i="60"/>
  <c r="F49" i="60"/>
  <c r="J49" i="60"/>
  <c r="P49" i="60"/>
  <c r="E49" i="59"/>
  <c r="F49" i="59"/>
  <c r="J49" i="59"/>
  <c r="E33" i="59"/>
  <c r="F33" i="59"/>
  <c r="J33" i="59"/>
  <c r="P33" i="59"/>
  <c r="E22" i="59"/>
  <c r="F22" i="59"/>
  <c r="J22" i="59"/>
  <c r="E37" i="59"/>
  <c r="F37" i="59"/>
  <c r="J37" i="59"/>
  <c r="P37" i="59"/>
  <c r="G52" i="59"/>
  <c r="I52" i="59"/>
  <c r="E52" i="59"/>
  <c r="F52" i="59"/>
  <c r="J52" i="59"/>
  <c r="E51" i="59"/>
  <c r="F51" i="59"/>
  <c r="J51" i="59"/>
  <c r="P51" i="59"/>
  <c r="S51" i="59"/>
  <c r="E24" i="59"/>
  <c r="F24" i="59"/>
  <c r="J24" i="59"/>
  <c r="P24" i="59"/>
  <c r="G47" i="59"/>
  <c r="I47" i="59"/>
  <c r="E47" i="59"/>
  <c r="F47" i="59"/>
  <c r="J47" i="59"/>
  <c r="E47" i="57"/>
  <c r="F47" i="57"/>
  <c r="J47" i="57"/>
  <c r="P47" i="57"/>
  <c r="E49" i="57"/>
  <c r="F49" i="57"/>
  <c r="J49" i="57"/>
  <c r="P49" i="57"/>
  <c r="E48" i="57"/>
  <c r="F48" i="57"/>
  <c r="J48" i="57"/>
  <c r="P48" i="57"/>
  <c r="E31" i="57"/>
  <c r="F31" i="57"/>
  <c r="J31" i="57"/>
  <c r="P31" i="57"/>
  <c r="E46" i="57"/>
  <c r="F46" i="57"/>
  <c r="J46" i="57"/>
  <c r="P46" i="57"/>
  <c r="E15" i="57"/>
  <c r="F15" i="57"/>
  <c r="J15" i="57"/>
  <c r="P15" i="57"/>
  <c r="E20" i="57"/>
  <c r="F20" i="57"/>
  <c r="J20" i="57"/>
  <c r="P20" i="57"/>
  <c r="E26" i="57"/>
  <c r="F26" i="57"/>
  <c r="J26" i="57"/>
  <c r="P26" i="57"/>
  <c r="E40" i="57"/>
  <c r="F40" i="57"/>
  <c r="J40" i="57"/>
  <c r="P40" i="57"/>
  <c r="E39" i="57"/>
  <c r="F39" i="57"/>
  <c r="J39" i="57"/>
  <c r="E30" i="57"/>
  <c r="F30" i="57"/>
  <c r="J30" i="57"/>
  <c r="P30" i="57"/>
  <c r="E53" i="56"/>
  <c r="F53" i="56"/>
  <c r="J53" i="56"/>
  <c r="E19" i="56"/>
  <c r="F19" i="56"/>
  <c r="J19" i="56"/>
  <c r="P19" i="56"/>
  <c r="G43" i="56"/>
  <c r="I43" i="56"/>
  <c r="E43" i="56"/>
  <c r="F43" i="56"/>
  <c r="J43" i="56"/>
  <c r="E46" i="56"/>
  <c r="F46" i="56"/>
  <c r="J46" i="56"/>
  <c r="E22" i="56"/>
  <c r="F22" i="56"/>
  <c r="J22" i="56"/>
  <c r="P22" i="56"/>
  <c r="E49" i="56"/>
  <c r="F49" i="56"/>
  <c r="J49" i="56"/>
  <c r="E34" i="56"/>
  <c r="F34" i="56"/>
  <c r="J34" i="56"/>
  <c r="E52" i="56"/>
  <c r="F52" i="56"/>
  <c r="J52" i="56"/>
  <c r="E17" i="56"/>
  <c r="F17" i="56"/>
  <c r="J17" i="56"/>
  <c r="P17" i="56"/>
  <c r="E27" i="56"/>
  <c r="F27" i="56"/>
  <c r="J27" i="56"/>
  <c r="P27" i="56"/>
  <c r="E48" i="56"/>
  <c r="F48" i="56"/>
  <c r="J48" i="56"/>
  <c r="P48" i="56"/>
  <c r="E10" i="55"/>
  <c r="F10" i="55"/>
  <c r="J10" i="55"/>
  <c r="E20" i="55"/>
  <c r="F20" i="55"/>
  <c r="J20" i="55"/>
  <c r="E14" i="55"/>
  <c r="F14" i="55"/>
  <c r="J14" i="55"/>
  <c r="E54" i="55"/>
  <c r="F54" i="55"/>
  <c r="J54" i="55"/>
  <c r="P54" i="55"/>
  <c r="E51" i="55"/>
  <c r="F51" i="55"/>
  <c r="J51" i="55"/>
  <c r="P51" i="55"/>
  <c r="S51" i="55"/>
  <c r="E47" i="55"/>
  <c r="F47" i="55"/>
  <c r="J47" i="55"/>
  <c r="P47" i="55"/>
  <c r="S47" i="55"/>
  <c r="E32" i="55"/>
  <c r="F32" i="55"/>
  <c r="J32" i="55"/>
  <c r="P32" i="55"/>
  <c r="E22" i="55"/>
  <c r="F22" i="55"/>
  <c r="J22" i="55"/>
  <c r="P22" i="55"/>
  <c r="G36" i="55"/>
  <c r="I36" i="55"/>
  <c r="E36" i="55"/>
  <c r="F36" i="55"/>
  <c r="J36" i="55"/>
  <c r="P36" i="55"/>
  <c r="E45" i="55"/>
  <c r="F45" i="55"/>
  <c r="J45" i="55"/>
  <c r="P45" i="55"/>
  <c r="E23" i="55"/>
  <c r="F23" i="55"/>
  <c r="J23" i="55"/>
  <c r="P23" i="55"/>
  <c r="G56" i="55"/>
  <c r="I56" i="55"/>
  <c r="E56" i="55"/>
  <c r="F56" i="55"/>
  <c r="J56" i="55"/>
  <c r="P56" i="55"/>
  <c r="E26" i="54"/>
  <c r="F26" i="54"/>
  <c r="J26" i="54"/>
  <c r="P26" i="54"/>
  <c r="E40" i="54"/>
  <c r="F40" i="54"/>
  <c r="J40" i="54"/>
  <c r="P40" i="54"/>
  <c r="E53" i="54"/>
  <c r="F53" i="54"/>
  <c r="J53" i="54"/>
  <c r="P53" i="54"/>
  <c r="S53" i="54"/>
  <c r="E30" i="54"/>
  <c r="F30" i="54"/>
  <c r="J30" i="54"/>
  <c r="P30" i="54"/>
  <c r="G11" i="54"/>
  <c r="I11" i="54"/>
  <c r="E11" i="54"/>
  <c r="F11" i="54"/>
  <c r="J11" i="54"/>
  <c r="E28" i="53"/>
  <c r="F28" i="53"/>
  <c r="J28" i="53"/>
  <c r="P28" i="53"/>
  <c r="G40" i="53"/>
  <c r="I40" i="53"/>
  <c r="E40" i="53"/>
  <c r="F40" i="53"/>
  <c r="J40" i="53"/>
  <c r="E54" i="53"/>
  <c r="F54" i="53"/>
  <c r="J54" i="53"/>
  <c r="P54" i="53"/>
  <c r="E23" i="53"/>
  <c r="F23" i="53"/>
  <c r="J23" i="53"/>
  <c r="E17" i="53"/>
  <c r="F17" i="53"/>
  <c r="J17" i="53"/>
  <c r="P17" i="53"/>
  <c r="G16" i="53"/>
  <c r="I16" i="53"/>
  <c r="E16" i="53"/>
  <c r="F16" i="53"/>
  <c r="J16" i="53"/>
  <c r="P16" i="53"/>
  <c r="E39" i="53"/>
  <c r="F39" i="53"/>
  <c r="J39" i="53"/>
  <c r="P39" i="53"/>
  <c r="E21" i="53"/>
  <c r="F21" i="53"/>
  <c r="J21" i="53"/>
  <c r="P21" i="53"/>
  <c r="G37" i="53"/>
  <c r="I37" i="53"/>
  <c r="E37" i="53"/>
  <c r="F37" i="53"/>
  <c r="J37" i="53"/>
  <c r="E6" i="52"/>
  <c r="F6" i="52"/>
  <c r="J6" i="52"/>
  <c r="P6" i="52"/>
  <c r="E53" i="52"/>
  <c r="F53" i="52"/>
  <c r="J53" i="52"/>
  <c r="P53" i="52"/>
  <c r="S53" i="52"/>
  <c r="E54" i="52"/>
  <c r="F54" i="52"/>
  <c r="J54" i="52"/>
  <c r="E7" i="52"/>
  <c r="F7" i="52"/>
  <c r="J7" i="52"/>
  <c r="P7" i="52"/>
  <c r="G30" i="52"/>
  <c r="I30" i="52"/>
  <c r="E30" i="52"/>
  <c r="F30" i="52"/>
  <c r="J30" i="52"/>
  <c r="P30" i="52"/>
  <c r="E14" i="52"/>
  <c r="F14" i="52"/>
  <c r="J14" i="52"/>
  <c r="E15" i="52"/>
  <c r="F15" i="52"/>
  <c r="J15" i="52"/>
  <c r="P15" i="52"/>
  <c r="S15" i="52"/>
  <c r="E56" i="52"/>
  <c r="F56" i="52"/>
  <c r="J56" i="52"/>
  <c r="P56" i="52"/>
  <c r="E18" i="52"/>
  <c r="F18" i="52"/>
  <c r="J18" i="52"/>
  <c r="E28" i="52"/>
  <c r="F28" i="52"/>
  <c r="J28" i="52"/>
  <c r="P28" i="52"/>
  <c r="G12" i="52"/>
  <c r="I12" i="52"/>
  <c r="E12" i="52"/>
  <c r="F12" i="52"/>
  <c r="J12" i="52"/>
  <c r="P12" i="52"/>
  <c r="E28" i="1"/>
  <c r="F28" i="1"/>
  <c r="J28" i="1"/>
  <c r="E24" i="1"/>
  <c r="F24" i="1"/>
  <c r="J24" i="1"/>
  <c r="E22" i="1"/>
  <c r="F22" i="1"/>
  <c r="J22" i="1"/>
  <c r="E12" i="1"/>
  <c r="F12" i="1"/>
  <c r="J12" i="1"/>
  <c r="E48" i="1"/>
  <c r="F48" i="1"/>
  <c r="J48" i="1"/>
  <c r="E42" i="1"/>
  <c r="F42" i="1"/>
  <c r="J42" i="1"/>
  <c r="E6" i="1"/>
  <c r="F6" i="1"/>
  <c r="J6" i="1"/>
  <c r="E55" i="1"/>
  <c r="F55" i="1"/>
  <c r="J55" i="1"/>
  <c r="E53" i="1"/>
  <c r="F53" i="1"/>
  <c r="J53" i="1"/>
  <c r="E54" i="1"/>
  <c r="F54" i="1"/>
  <c r="J54" i="1"/>
  <c r="E16" i="1"/>
  <c r="F16" i="1"/>
  <c r="J16" i="1"/>
  <c r="E39" i="1"/>
  <c r="F39" i="1"/>
  <c r="J39" i="1"/>
  <c r="E39" i="60"/>
  <c r="F39" i="60"/>
  <c r="J39" i="60"/>
  <c r="P39" i="60"/>
  <c r="S39" i="60"/>
  <c r="Q7" i="54"/>
  <c r="S7" i="54"/>
  <c r="I7" i="53"/>
  <c r="S39" i="59"/>
  <c r="S14" i="54"/>
  <c r="E35" i="54"/>
  <c r="F35" i="54"/>
  <c r="J35" i="54"/>
  <c r="P35" i="54"/>
  <c r="E22" i="54"/>
  <c r="F22" i="54"/>
  <c r="J22" i="54"/>
  <c r="E33" i="54"/>
  <c r="F33" i="54"/>
  <c r="J33" i="54"/>
  <c r="P33" i="54"/>
  <c r="E52" i="54"/>
  <c r="F52" i="54"/>
  <c r="J52" i="54"/>
  <c r="P52" i="54"/>
  <c r="E34" i="54"/>
  <c r="F34" i="54"/>
  <c r="J34" i="54"/>
  <c r="P34" i="54"/>
  <c r="E31" i="53"/>
  <c r="F31" i="53"/>
  <c r="J31" i="53"/>
  <c r="P31" i="53"/>
  <c r="E56" i="59"/>
  <c r="F56" i="59"/>
  <c r="J56" i="59"/>
  <c r="E41" i="61"/>
  <c r="F41" i="61"/>
  <c r="J41" i="61"/>
  <c r="P41" i="61"/>
  <c r="E21" i="52"/>
  <c r="F21" i="52"/>
  <c r="J21" i="52"/>
  <c r="E40" i="59"/>
  <c r="F40" i="59"/>
  <c r="J40" i="59"/>
  <c r="P40" i="59"/>
  <c r="S40" i="59"/>
  <c r="E38" i="61"/>
  <c r="F38" i="61"/>
  <c r="J38" i="61"/>
  <c r="P38" i="61"/>
  <c r="E27" i="60"/>
  <c r="F27" i="60"/>
  <c r="J27" i="60"/>
  <c r="P27" i="60"/>
  <c r="E20" i="59"/>
  <c r="F20" i="59"/>
  <c r="J20" i="59"/>
  <c r="P20" i="59"/>
  <c r="S20" i="59"/>
  <c r="E19" i="61"/>
  <c r="F19" i="61"/>
  <c r="J19" i="61"/>
  <c r="P19" i="61"/>
  <c r="S19" i="61"/>
  <c r="E41" i="58"/>
  <c r="F41" i="58"/>
  <c r="J41" i="58"/>
  <c r="P41" i="58"/>
  <c r="S41" i="58"/>
  <c r="E55" i="58"/>
  <c r="F55" i="58"/>
  <c r="J55" i="58"/>
  <c r="P55" i="58"/>
  <c r="G47" i="58"/>
  <c r="I47" i="58"/>
  <c r="E47" i="58"/>
  <c r="F47" i="58"/>
  <c r="J47" i="58"/>
  <c r="P47" i="58"/>
  <c r="S47" i="58"/>
  <c r="E53" i="58"/>
  <c r="F53" i="58"/>
  <c r="J53" i="58"/>
  <c r="P53" i="58"/>
  <c r="S53" i="58"/>
  <c r="E42" i="58"/>
  <c r="F42" i="58"/>
  <c r="J42" i="58"/>
  <c r="P42" i="58"/>
  <c r="S42" i="58"/>
  <c r="G26" i="58"/>
  <c r="I26" i="58"/>
  <c r="E26" i="58"/>
  <c r="F26" i="58"/>
  <c r="J26" i="58"/>
  <c r="P26" i="58"/>
  <c r="E34" i="58"/>
  <c r="F34" i="58"/>
  <c r="J34" i="58"/>
  <c r="P34" i="58"/>
  <c r="E33" i="58"/>
  <c r="F33" i="58"/>
  <c r="J33" i="58"/>
  <c r="P33" i="58"/>
  <c r="E24" i="58"/>
  <c r="F24" i="58"/>
  <c r="J24" i="58"/>
  <c r="P24" i="58"/>
  <c r="E19" i="58"/>
  <c r="F19" i="58"/>
  <c r="J19" i="58"/>
  <c r="P19" i="58"/>
  <c r="E18" i="54"/>
  <c r="F18" i="54"/>
  <c r="J18" i="54"/>
  <c r="P18" i="54"/>
  <c r="E27" i="53"/>
  <c r="F27" i="53"/>
  <c r="J27" i="53"/>
  <c r="P27" i="53"/>
  <c r="S27" i="53"/>
  <c r="E54" i="61"/>
  <c r="F54" i="61"/>
  <c r="J54" i="61"/>
  <c r="P54" i="61"/>
  <c r="S54" i="61"/>
  <c r="E15" i="60"/>
  <c r="F15" i="60"/>
  <c r="J15" i="60"/>
  <c r="P15" i="60"/>
  <c r="E23" i="59"/>
  <c r="F23" i="59"/>
  <c r="J23" i="59"/>
  <c r="P23" i="59"/>
  <c r="S23" i="59"/>
  <c r="E16" i="61"/>
  <c r="F16" i="61"/>
  <c r="J16" i="61"/>
  <c r="P16" i="61"/>
  <c r="S16" i="61"/>
  <c r="E25" i="61"/>
  <c r="F25" i="61"/>
  <c r="J25" i="61"/>
  <c r="P25" i="61"/>
  <c r="E17" i="61"/>
  <c r="F17" i="61"/>
  <c r="J17" i="61"/>
  <c r="P17" i="61"/>
  <c r="E53" i="60"/>
  <c r="F53" i="60"/>
  <c r="J53" i="60"/>
  <c r="P53" i="60"/>
  <c r="S53" i="60"/>
  <c r="E52" i="60"/>
  <c r="F52" i="60"/>
  <c r="J52" i="60"/>
  <c r="E42" i="61"/>
  <c r="F42" i="61"/>
  <c r="J42" i="61"/>
  <c r="P42" i="61"/>
  <c r="E46" i="61"/>
  <c r="F46" i="61"/>
  <c r="J46" i="61"/>
  <c r="P46" i="61"/>
  <c r="E45" i="61"/>
  <c r="F45" i="61"/>
  <c r="J45" i="61"/>
  <c r="P45" i="61"/>
  <c r="S45" i="61"/>
  <c r="E55" i="61"/>
  <c r="F55" i="61"/>
  <c r="J55" i="61"/>
  <c r="P55" i="61"/>
  <c r="E40" i="60"/>
  <c r="F40" i="60"/>
  <c r="J40" i="60"/>
  <c r="E22" i="60"/>
  <c r="F22" i="60"/>
  <c r="J22" i="60"/>
  <c r="P22" i="60"/>
  <c r="E38" i="60"/>
  <c r="F38" i="60"/>
  <c r="J38" i="60"/>
  <c r="P38" i="60"/>
  <c r="E26" i="60"/>
  <c r="F26" i="60"/>
  <c r="J26" i="60"/>
  <c r="P26" i="60"/>
  <c r="G45" i="60"/>
  <c r="I45" i="60"/>
  <c r="E45" i="60"/>
  <c r="F45" i="60"/>
  <c r="J45" i="60"/>
  <c r="P45" i="60"/>
  <c r="E34" i="59"/>
  <c r="F34" i="59"/>
  <c r="J34" i="59"/>
  <c r="P34" i="59"/>
  <c r="E18" i="59"/>
  <c r="F18" i="59"/>
  <c r="J18" i="59"/>
  <c r="P18" i="59"/>
  <c r="S18" i="59"/>
  <c r="E16" i="59"/>
  <c r="F16" i="59"/>
  <c r="J16" i="59"/>
  <c r="E25" i="59"/>
  <c r="F25" i="59"/>
  <c r="J25" i="59"/>
  <c r="P25" i="59"/>
  <c r="S25" i="59"/>
  <c r="E17" i="59"/>
  <c r="F17" i="59"/>
  <c r="J17" i="59"/>
  <c r="P17" i="59"/>
  <c r="S17" i="59"/>
  <c r="E43" i="59"/>
  <c r="F43" i="59"/>
  <c r="J43" i="59"/>
  <c r="P43" i="59"/>
  <c r="E41" i="59"/>
  <c r="F41" i="59"/>
  <c r="J41" i="59"/>
  <c r="P41" i="59"/>
  <c r="G13" i="57"/>
  <c r="I13" i="57"/>
  <c r="E13" i="57"/>
  <c r="F13" i="57"/>
  <c r="J13" i="57"/>
  <c r="P13" i="57"/>
  <c r="E56" i="57"/>
  <c r="F56" i="57"/>
  <c r="J56" i="57"/>
  <c r="P56" i="57"/>
  <c r="E28" i="57"/>
  <c r="F28" i="57"/>
  <c r="J28" i="57"/>
  <c r="P28" i="57"/>
  <c r="E43" i="57"/>
  <c r="F43" i="57"/>
  <c r="J43" i="57"/>
  <c r="P43" i="57"/>
  <c r="E42" i="57"/>
  <c r="F42" i="57"/>
  <c r="J42" i="57"/>
  <c r="P42" i="57"/>
  <c r="G14" i="57"/>
  <c r="I14" i="57"/>
  <c r="E14" i="57"/>
  <c r="F14" i="57"/>
  <c r="J14" i="57"/>
  <c r="P14" i="57"/>
  <c r="E45" i="57"/>
  <c r="F45" i="57"/>
  <c r="J45" i="57"/>
  <c r="P45" i="57"/>
  <c r="G22" i="57"/>
  <c r="I22" i="57"/>
  <c r="E22" i="57"/>
  <c r="F22" i="57"/>
  <c r="J22" i="57"/>
  <c r="P22" i="57"/>
  <c r="E53" i="57"/>
  <c r="F53" i="57"/>
  <c r="J53" i="57"/>
  <c r="P53" i="57"/>
  <c r="E41" i="57"/>
  <c r="F41" i="57"/>
  <c r="J41" i="57"/>
  <c r="P41" i="57"/>
  <c r="S41" i="57"/>
  <c r="E17" i="57"/>
  <c r="F17" i="57"/>
  <c r="J17" i="57"/>
  <c r="P17" i="57"/>
  <c r="E29" i="56"/>
  <c r="F29" i="56"/>
  <c r="J29" i="56"/>
  <c r="E38" i="56"/>
  <c r="F38" i="56"/>
  <c r="J38" i="56"/>
  <c r="P38" i="56"/>
  <c r="S38" i="56"/>
  <c r="E20" i="56"/>
  <c r="F20" i="56"/>
  <c r="J20" i="56"/>
  <c r="E26" i="56"/>
  <c r="F26" i="56"/>
  <c r="J26" i="56"/>
  <c r="E55" i="56"/>
  <c r="F55" i="56"/>
  <c r="J55" i="56"/>
  <c r="P55" i="56"/>
  <c r="S55" i="56"/>
  <c r="E11" i="56"/>
  <c r="F11" i="56"/>
  <c r="J11" i="56"/>
  <c r="E44" i="56"/>
  <c r="F44" i="56"/>
  <c r="J44" i="56"/>
  <c r="G45" i="56"/>
  <c r="I45" i="56"/>
  <c r="E45" i="56"/>
  <c r="F45" i="56"/>
  <c r="J45" i="56"/>
  <c r="E30" i="56"/>
  <c r="F30" i="56"/>
  <c r="J30" i="56"/>
  <c r="E42" i="56"/>
  <c r="F42" i="56"/>
  <c r="J42" i="56"/>
  <c r="E15" i="56"/>
  <c r="F15" i="56"/>
  <c r="J15" i="56"/>
  <c r="P15" i="56"/>
  <c r="E15" i="55"/>
  <c r="F15" i="55"/>
  <c r="J15" i="55"/>
  <c r="P15" i="55"/>
  <c r="E34" i="55"/>
  <c r="F34" i="55"/>
  <c r="J34" i="55"/>
  <c r="P34" i="55"/>
  <c r="E50" i="55"/>
  <c r="F50" i="55"/>
  <c r="J50" i="55"/>
  <c r="P50" i="55"/>
  <c r="E17" i="55"/>
  <c r="F17" i="55"/>
  <c r="J17" i="55"/>
  <c r="P17" i="55"/>
  <c r="E11" i="55"/>
  <c r="F11" i="55"/>
  <c r="J11" i="55"/>
  <c r="P11" i="55"/>
  <c r="E41" i="55"/>
  <c r="F41" i="55"/>
  <c r="J41" i="55"/>
  <c r="P41" i="55"/>
  <c r="E28" i="55"/>
  <c r="F28" i="55"/>
  <c r="J28" i="55"/>
  <c r="P28" i="55"/>
  <c r="E43" i="55"/>
  <c r="F43" i="55"/>
  <c r="J43" i="55"/>
  <c r="E37" i="55"/>
  <c r="F37" i="55"/>
  <c r="J37" i="55"/>
  <c r="P37" i="55"/>
  <c r="S37" i="55"/>
  <c r="E42" i="55"/>
  <c r="F42" i="55"/>
  <c r="J42" i="55"/>
  <c r="P42" i="55"/>
  <c r="S42" i="55"/>
  <c r="E44" i="55"/>
  <c r="F44" i="55"/>
  <c r="J44" i="55"/>
  <c r="P44" i="55"/>
  <c r="E31" i="55"/>
  <c r="F31" i="55"/>
  <c r="J31" i="55"/>
  <c r="P31" i="55"/>
  <c r="S31" i="55"/>
  <c r="G8" i="54"/>
  <c r="E8" i="54"/>
  <c r="F8" i="54"/>
  <c r="J8" i="54"/>
  <c r="P8" i="54"/>
  <c r="E27" i="54"/>
  <c r="F27" i="54"/>
  <c r="J27" i="54"/>
  <c r="P27" i="54"/>
  <c r="E23" i="54"/>
  <c r="F23" i="54"/>
  <c r="J23" i="54"/>
  <c r="P23" i="54"/>
  <c r="E32" i="54"/>
  <c r="F32" i="54"/>
  <c r="J32" i="54"/>
  <c r="E9" i="54"/>
  <c r="F9" i="54"/>
  <c r="J9" i="54"/>
  <c r="P9" i="54"/>
  <c r="E56" i="54"/>
  <c r="F56" i="54"/>
  <c r="J56" i="54"/>
  <c r="P56" i="54"/>
  <c r="S56" i="54"/>
  <c r="G43" i="53"/>
  <c r="I43" i="53"/>
  <c r="E43" i="53"/>
  <c r="F43" i="53"/>
  <c r="J43" i="53"/>
  <c r="P43" i="53"/>
  <c r="E32" i="53"/>
  <c r="F32" i="53"/>
  <c r="J32" i="53"/>
  <c r="P32" i="53"/>
  <c r="G44" i="53"/>
  <c r="I44" i="53"/>
  <c r="E44" i="53"/>
  <c r="F44" i="53"/>
  <c r="J44" i="53"/>
  <c r="E25" i="53"/>
  <c r="F25" i="53"/>
  <c r="J25" i="53"/>
  <c r="E10" i="53"/>
  <c r="F10" i="53"/>
  <c r="J10" i="53"/>
  <c r="P10" i="53"/>
  <c r="E24" i="53"/>
  <c r="F24" i="53"/>
  <c r="J24" i="53"/>
  <c r="P24" i="53"/>
  <c r="E12" i="53"/>
  <c r="F12" i="53"/>
  <c r="J12" i="53"/>
  <c r="P12" i="53"/>
  <c r="S12" i="53"/>
  <c r="G19" i="53"/>
  <c r="I19" i="53"/>
  <c r="E19" i="53"/>
  <c r="F19" i="53"/>
  <c r="J19" i="53"/>
  <c r="P19" i="53"/>
  <c r="E55" i="53"/>
  <c r="F55" i="53"/>
  <c r="J55" i="53"/>
  <c r="P55" i="53"/>
  <c r="E52" i="52"/>
  <c r="F52" i="52"/>
  <c r="J52" i="52"/>
  <c r="P52" i="52"/>
  <c r="E50" i="52"/>
  <c r="F50" i="52"/>
  <c r="J50" i="52"/>
  <c r="P50" i="52"/>
  <c r="E36" i="52"/>
  <c r="F36" i="52"/>
  <c r="J36" i="52"/>
  <c r="P36" i="52"/>
  <c r="E33" i="52"/>
  <c r="F33" i="52"/>
  <c r="J33" i="52"/>
  <c r="E22" i="52"/>
  <c r="F22" i="52"/>
  <c r="J22" i="52"/>
  <c r="E38" i="52"/>
  <c r="F38" i="52"/>
  <c r="J38" i="52"/>
  <c r="P38" i="52"/>
  <c r="E35" i="52"/>
  <c r="F35" i="52"/>
  <c r="J35" i="52"/>
  <c r="P35" i="52"/>
  <c r="E27" i="52"/>
  <c r="F27" i="52"/>
  <c r="J27" i="52"/>
  <c r="P27" i="52"/>
  <c r="E47" i="52"/>
  <c r="F47" i="52"/>
  <c r="J47" i="52"/>
  <c r="P47" i="52"/>
  <c r="E44" i="52"/>
  <c r="F44" i="52"/>
  <c r="J44" i="52"/>
  <c r="E40" i="1"/>
  <c r="F40" i="1"/>
  <c r="J40" i="1"/>
  <c r="E8" i="1"/>
  <c r="F8" i="1"/>
  <c r="J8" i="1"/>
  <c r="E34" i="1"/>
  <c r="F34" i="1"/>
  <c r="J34" i="1"/>
  <c r="E49" i="1"/>
  <c r="F49" i="1"/>
  <c r="J49" i="1"/>
  <c r="E15" i="1"/>
  <c r="F15" i="1"/>
  <c r="J15" i="1"/>
  <c r="E27" i="1"/>
  <c r="F27" i="1"/>
  <c r="J27" i="1"/>
  <c r="E23" i="1"/>
  <c r="F23" i="1"/>
  <c r="J23" i="1"/>
  <c r="E45" i="1"/>
  <c r="F45" i="1"/>
  <c r="J45" i="1"/>
  <c r="E36" i="1"/>
  <c r="F36" i="1"/>
  <c r="J36" i="1"/>
  <c r="E26" i="1"/>
  <c r="F26" i="1"/>
  <c r="J26" i="1"/>
  <c r="E52" i="1"/>
  <c r="F52" i="1"/>
  <c r="J52" i="1"/>
  <c r="E41" i="1"/>
  <c r="F41" i="1"/>
  <c r="J41" i="1"/>
  <c r="E29" i="1"/>
  <c r="F29" i="1"/>
  <c r="J29" i="1"/>
  <c r="I13" i="59"/>
  <c r="Q13" i="60"/>
  <c r="S13" i="60"/>
  <c r="I8" i="54"/>
  <c r="Q8" i="55"/>
  <c r="S8" i="55"/>
  <c r="G29" i="1"/>
  <c r="I29" i="1"/>
  <c r="G52" i="1"/>
  <c r="I52" i="1"/>
  <c r="G36" i="1"/>
  <c r="I36" i="1"/>
  <c r="G23" i="1"/>
  <c r="I23" i="1"/>
  <c r="G15" i="1"/>
  <c r="I15" i="1"/>
  <c r="G34" i="1"/>
  <c r="I34" i="1"/>
  <c r="G40" i="1"/>
  <c r="I40" i="1"/>
  <c r="G47" i="52"/>
  <c r="I47" i="52"/>
  <c r="G35" i="52"/>
  <c r="I35" i="52"/>
  <c r="G22" i="52"/>
  <c r="I22" i="52"/>
  <c r="G36" i="52"/>
  <c r="I36" i="52"/>
  <c r="G52" i="52"/>
  <c r="I52" i="52"/>
  <c r="G24" i="53"/>
  <c r="I24" i="53"/>
  <c r="G25" i="53"/>
  <c r="I25" i="53"/>
  <c r="G32" i="53"/>
  <c r="I32" i="53"/>
  <c r="G56" i="54"/>
  <c r="I56" i="54"/>
  <c r="G32" i="54"/>
  <c r="I32" i="54"/>
  <c r="G27" i="54"/>
  <c r="I27" i="54"/>
  <c r="G31" i="55"/>
  <c r="I31" i="55"/>
  <c r="G42" i="55"/>
  <c r="I42" i="55"/>
  <c r="G43" i="55"/>
  <c r="I43" i="55"/>
  <c r="G41" i="55"/>
  <c r="I41" i="55"/>
  <c r="G17" i="55"/>
  <c r="I17" i="55"/>
  <c r="G34" i="55"/>
  <c r="I34" i="55"/>
  <c r="G15" i="56"/>
  <c r="I15" i="56"/>
  <c r="G30" i="56"/>
  <c r="I30" i="56"/>
  <c r="G44" i="56"/>
  <c r="I44" i="56"/>
  <c r="G55" i="56"/>
  <c r="I55" i="56"/>
  <c r="G20" i="56"/>
  <c r="I20" i="56"/>
  <c r="G29" i="56"/>
  <c r="I29" i="56"/>
  <c r="G41" i="57"/>
  <c r="I41" i="57"/>
  <c r="G43" i="57"/>
  <c r="I43" i="57"/>
  <c r="G56" i="57"/>
  <c r="I56" i="57"/>
  <c r="G41" i="59"/>
  <c r="I41" i="59"/>
  <c r="G17" i="59"/>
  <c r="I17" i="59"/>
  <c r="G16" i="59"/>
  <c r="I16" i="59"/>
  <c r="G34" i="59"/>
  <c r="I34" i="59"/>
  <c r="G26" i="60"/>
  <c r="I26" i="60"/>
  <c r="G22" i="60"/>
  <c r="I22" i="60"/>
  <c r="G55" i="61"/>
  <c r="I55" i="61"/>
  <c r="G46" i="61"/>
  <c r="I46" i="61"/>
  <c r="G52" i="60"/>
  <c r="I52" i="60"/>
  <c r="G17" i="61"/>
  <c r="I17" i="61"/>
  <c r="G16" i="61"/>
  <c r="I16" i="61"/>
  <c r="G15" i="60"/>
  <c r="I15" i="60"/>
  <c r="G27" i="53"/>
  <c r="I27" i="53"/>
  <c r="G19" i="58"/>
  <c r="I19" i="58"/>
  <c r="G33" i="58"/>
  <c r="I33" i="58"/>
  <c r="G53" i="58"/>
  <c r="I53" i="58"/>
  <c r="G55" i="58"/>
  <c r="I55" i="58"/>
  <c r="G19" i="61"/>
  <c r="I19" i="61"/>
  <c r="G27" i="60"/>
  <c r="I27" i="60"/>
  <c r="G40" i="59"/>
  <c r="I40" i="59"/>
  <c r="G41" i="61"/>
  <c r="I41" i="61"/>
  <c r="G31" i="53"/>
  <c r="I31" i="53"/>
  <c r="G52" i="54"/>
  <c r="I52" i="54"/>
  <c r="G22" i="54"/>
  <c r="I22" i="54"/>
  <c r="G39" i="60"/>
  <c r="I39" i="60"/>
  <c r="G16" i="1"/>
  <c r="I16" i="1"/>
  <c r="G53" i="1"/>
  <c r="I53" i="1"/>
  <c r="G6" i="1"/>
  <c r="I6" i="1"/>
  <c r="G48" i="1"/>
  <c r="I48" i="1"/>
  <c r="G22" i="1"/>
  <c r="I22" i="1"/>
  <c r="G28" i="1"/>
  <c r="I28" i="1"/>
  <c r="G28" i="52"/>
  <c r="I28" i="52"/>
  <c r="G56" i="52"/>
  <c r="I56" i="52"/>
  <c r="G14" i="52"/>
  <c r="I14" i="52"/>
  <c r="G7" i="52"/>
  <c r="I7" i="52"/>
  <c r="G53" i="52"/>
  <c r="I53" i="52"/>
  <c r="G39" i="53"/>
  <c r="I39" i="53"/>
  <c r="G17" i="53"/>
  <c r="I17" i="53"/>
  <c r="G54" i="53"/>
  <c r="I54" i="53"/>
  <c r="G28" i="53"/>
  <c r="I28" i="53"/>
  <c r="G30" i="54"/>
  <c r="I30" i="54"/>
  <c r="G40" i="54"/>
  <c r="I40" i="54"/>
  <c r="G45" i="55"/>
  <c r="I45" i="55"/>
  <c r="G22" i="55"/>
  <c r="I22" i="55"/>
  <c r="G47" i="55"/>
  <c r="I47" i="55"/>
  <c r="G54" i="55"/>
  <c r="I54" i="55"/>
  <c r="G20" i="55"/>
  <c r="I20" i="55"/>
  <c r="G48" i="56"/>
  <c r="I48" i="56"/>
  <c r="G17" i="56"/>
  <c r="I17" i="56"/>
  <c r="G34" i="56"/>
  <c r="I34" i="56"/>
  <c r="G22" i="56"/>
  <c r="I22" i="56"/>
  <c r="G53" i="56"/>
  <c r="I53" i="56"/>
  <c r="G39" i="57"/>
  <c r="I39" i="57"/>
  <c r="G26" i="57"/>
  <c r="I26" i="57"/>
  <c r="G15" i="57"/>
  <c r="I15" i="57"/>
  <c r="G31" i="57"/>
  <c r="I31" i="57"/>
  <c r="G49" i="57"/>
  <c r="I49" i="57"/>
  <c r="G51" i="59"/>
  <c r="I51" i="59"/>
  <c r="G37" i="59"/>
  <c r="I37" i="59"/>
  <c r="G33" i="59"/>
  <c r="I33" i="59"/>
  <c r="G49" i="60"/>
  <c r="I49" i="60"/>
  <c r="G16" i="60"/>
  <c r="I16" i="60"/>
  <c r="G28" i="60"/>
  <c r="I28" i="60"/>
  <c r="G32" i="61"/>
  <c r="I32" i="61"/>
  <c r="G30" i="61"/>
  <c r="I30" i="61"/>
  <c r="G47" i="60"/>
  <c r="I47" i="60"/>
  <c r="G54" i="59"/>
  <c r="I54" i="59"/>
  <c r="G32" i="59"/>
  <c r="I32" i="59"/>
  <c r="G34" i="53"/>
  <c r="I34" i="53"/>
  <c r="G45" i="58"/>
  <c r="I45" i="58"/>
  <c r="G15" i="58"/>
  <c r="I15" i="58"/>
  <c r="G16" i="58"/>
  <c r="I16" i="58"/>
  <c r="G13" i="58"/>
  <c r="I13" i="58"/>
  <c r="G56" i="58"/>
  <c r="I56" i="58"/>
  <c r="G21" i="61"/>
  <c r="I21" i="61"/>
  <c r="G42" i="60"/>
  <c r="I42" i="60"/>
  <c r="G29" i="53"/>
  <c r="I29" i="53"/>
  <c r="G29" i="54"/>
  <c r="I29" i="54"/>
  <c r="E5" i="1"/>
  <c r="F5" i="1"/>
  <c r="J5" i="1"/>
  <c r="G10" i="1"/>
  <c r="I10" i="1"/>
  <c r="G48" i="53"/>
  <c r="I48" i="53"/>
  <c r="G52" i="53"/>
  <c r="I52" i="53"/>
  <c r="G41" i="54"/>
  <c r="I41" i="54"/>
  <c r="G25" i="55"/>
  <c r="I25" i="55"/>
  <c r="G35" i="56"/>
  <c r="I35" i="56"/>
  <c r="E11" i="57"/>
  <c r="F11" i="57"/>
  <c r="J11" i="57"/>
  <c r="P11" i="57"/>
  <c r="G29" i="58"/>
  <c r="I29" i="58"/>
  <c r="G49" i="54"/>
  <c r="I49" i="54"/>
  <c r="G9" i="1"/>
  <c r="I9" i="1"/>
  <c r="G51" i="1"/>
  <c r="I51" i="1"/>
  <c r="G20" i="1"/>
  <c r="I20" i="1"/>
  <c r="G35" i="1"/>
  <c r="I35" i="1"/>
  <c r="G38" i="1"/>
  <c r="I38" i="1"/>
  <c r="G17" i="1"/>
  <c r="I17" i="1"/>
  <c r="G40" i="52"/>
  <c r="I40" i="52"/>
  <c r="G51" i="52"/>
  <c r="I51" i="52"/>
  <c r="G9" i="52"/>
  <c r="I9" i="52"/>
  <c r="G34" i="52"/>
  <c r="I34" i="52"/>
  <c r="G41" i="53"/>
  <c r="I41" i="53"/>
  <c r="G42" i="53"/>
  <c r="I42" i="53"/>
  <c r="G15" i="53"/>
  <c r="I15" i="53"/>
  <c r="G50" i="53"/>
  <c r="I50" i="53"/>
  <c r="G45" i="53"/>
  <c r="I45" i="53"/>
  <c r="G45" i="54"/>
  <c r="I45" i="54"/>
  <c r="G17" i="54"/>
  <c r="I17" i="54"/>
  <c r="G33" i="55"/>
  <c r="I33" i="55"/>
  <c r="E9" i="56"/>
  <c r="F9" i="56"/>
  <c r="J9" i="56"/>
  <c r="G9" i="56"/>
  <c r="I9" i="56"/>
  <c r="G39" i="55"/>
  <c r="I39" i="55"/>
  <c r="G26" i="55"/>
  <c r="I26" i="55"/>
  <c r="G19" i="55"/>
  <c r="I19" i="55"/>
  <c r="G16" i="55"/>
  <c r="I16" i="55"/>
  <c r="G33" i="56"/>
  <c r="I33" i="56"/>
  <c r="G56" i="56"/>
  <c r="I56" i="56"/>
  <c r="G23" i="56"/>
  <c r="I23" i="56"/>
  <c r="G13" i="56"/>
  <c r="I13" i="56"/>
  <c r="E10" i="57"/>
  <c r="F10" i="57"/>
  <c r="J10" i="57"/>
  <c r="G44" i="57"/>
  <c r="I44" i="57"/>
  <c r="G54" i="57"/>
  <c r="I54" i="57"/>
  <c r="G27" i="57"/>
  <c r="I27" i="57"/>
  <c r="G25" i="57"/>
  <c r="I25" i="57"/>
  <c r="G38" i="57"/>
  <c r="I38" i="57"/>
  <c r="G53" i="59"/>
  <c r="I53" i="59"/>
  <c r="G50" i="59"/>
  <c r="I50" i="59"/>
  <c r="G15" i="59"/>
  <c r="I15" i="59"/>
  <c r="G38" i="59"/>
  <c r="I38" i="59"/>
  <c r="G20" i="60"/>
  <c r="I20" i="60"/>
  <c r="G48" i="60"/>
  <c r="I48" i="60"/>
  <c r="G49" i="61"/>
  <c r="I49" i="61"/>
  <c r="G44" i="61"/>
  <c r="I44" i="61"/>
  <c r="G48" i="61"/>
  <c r="I48" i="61"/>
  <c r="G25" i="60"/>
  <c r="I25" i="60"/>
  <c r="G30" i="60"/>
  <c r="I30" i="60"/>
  <c r="G23" i="61"/>
  <c r="I23" i="61"/>
  <c r="G47" i="61"/>
  <c r="I47" i="61"/>
  <c r="G19" i="54"/>
  <c r="I19" i="54"/>
  <c r="G20" i="58"/>
  <c r="I20" i="58"/>
  <c r="G27" i="58"/>
  <c r="I27" i="58"/>
  <c r="G44" i="58"/>
  <c r="I44" i="58"/>
  <c r="G18" i="58"/>
  <c r="I18" i="58"/>
  <c r="G39" i="61"/>
  <c r="I39" i="61"/>
  <c r="G46" i="54"/>
  <c r="I46" i="54"/>
  <c r="G43" i="52"/>
  <c r="I43" i="52"/>
  <c r="G11" i="53"/>
  <c r="I11" i="53"/>
  <c r="G42" i="52"/>
  <c r="I42" i="52"/>
  <c r="G14" i="54"/>
  <c r="I14" i="54"/>
  <c r="G23" i="52"/>
  <c r="I23" i="52"/>
  <c r="E9" i="55"/>
  <c r="F9" i="55"/>
  <c r="J9" i="55"/>
  <c r="E10" i="56"/>
  <c r="F10" i="56"/>
  <c r="J10" i="56"/>
  <c r="G10" i="56"/>
  <c r="G41" i="1"/>
  <c r="I41" i="1"/>
  <c r="G26" i="1"/>
  <c r="I26" i="1"/>
  <c r="G45" i="1"/>
  <c r="I45" i="1"/>
  <c r="G27" i="1"/>
  <c r="I27" i="1"/>
  <c r="G49" i="1"/>
  <c r="I49" i="1"/>
  <c r="G8" i="1"/>
  <c r="I8" i="1"/>
  <c r="G44" i="52"/>
  <c r="I44" i="52"/>
  <c r="G27" i="52"/>
  <c r="I27" i="52"/>
  <c r="G38" i="52"/>
  <c r="I38" i="52"/>
  <c r="G33" i="52"/>
  <c r="I33" i="52"/>
  <c r="G50" i="52"/>
  <c r="I50" i="52"/>
  <c r="G55" i="53"/>
  <c r="I55" i="53"/>
  <c r="G12" i="53"/>
  <c r="I12" i="53"/>
  <c r="G10" i="53"/>
  <c r="I10" i="53"/>
  <c r="G9" i="54"/>
  <c r="I9" i="54"/>
  <c r="G23" i="54"/>
  <c r="I23" i="54"/>
  <c r="G44" i="55"/>
  <c r="I44" i="55"/>
  <c r="G37" i="55"/>
  <c r="I37" i="55"/>
  <c r="G28" i="55"/>
  <c r="I28" i="55"/>
  <c r="G11" i="55"/>
  <c r="I11" i="55"/>
  <c r="G50" i="55"/>
  <c r="I50" i="55"/>
  <c r="G15" i="55"/>
  <c r="I15" i="55"/>
  <c r="G42" i="56"/>
  <c r="I42" i="56"/>
  <c r="G11" i="56"/>
  <c r="I11" i="56"/>
  <c r="G26" i="56"/>
  <c r="I26" i="56"/>
  <c r="G38" i="56"/>
  <c r="I38" i="56"/>
  <c r="G17" i="57"/>
  <c r="I17" i="57"/>
  <c r="G53" i="57"/>
  <c r="I53" i="57"/>
  <c r="G45" i="57"/>
  <c r="I45" i="57"/>
  <c r="G42" i="57"/>
  <c r="I42" i="57"/>
  <c r="G28" i="57"/>
  <c r="I28" i="57"/>
  <c r="G43" i="59"/>
  <c r="I43" i="59"/>
  <c r="G25" i="59"/>
  <c r="I25" i="59"/>
  <c r="G18" i="59"/>
  <c r="I18" i="59"/>
  <c r="G38" i="60"/>
  <c r="I38" i="60"/>
  <c r="G40" i="60"/>
  <c r="I40" i="60"/>
  <c r="G45" i="61"/>
  <c r="I45" i="61"/>
  <c r="G42" i="61"/>
  <c r="I42" i="61"/>
  <c r="G53" i="60"/>
  <c r="I53" i="60"/>
  <c r="G25" i="61"/>
  <c r="I25" i="61"/>
  <c r="G23" i="59"/>
  <c r="I23" i="59"/>
  <c r="G54" i="61"/>
  <c r="I54" i="61"/>
  <c r="G18" i="54"/>
  <c r="I18" i="54"/>
  <c r="G24" i="58"/>
  <c r="I24" i="58"/>
  <c r="G34" i="58"/>
  <c r="I34" i="58"/>
  <c r="G42" i="58"/>
  <c r="I42" i="58"/>
  <c r="G41" i="58"/>
  <c r="I41" i="58"/>
  <c r="G20" i="59"/>
  <c r="I20" i="59"/>
  <c r="G38" i="61"/>
  <c r="I38" i="61"/>
  <c r="G21" i="52"/>
  <c r="I21" i="52"/>
  <c r="G56" i="59"/>
  <c r="I56" i="59"/>
  <c r="G34" i="54"/>
  <c r="I34" i="54"/>
  <c r="G33" i="54"/>
  <c r="I33" i="54"/>
  <c r="G35" i="54"/>
  <c r="I35" i="54"/>
  <c r="G39" i="1"/>
  <c r="I39" i="1"/>
  <c r="G54" i="1"/>
  <c r="I54" i="1"/>
  <c r="G55" i="1"/>
  <c r="I55" i="1"/>
  <c r="G42" i="1"/>
  <c r="I42" i="1"/>
  <c r="G12" i="1"/>
  <c r="I12" i="1"/>
  <c r="G24" i="1"/>
  <c r="I24" i="1"/>
  <c r="G18" i="52"/>
  <c r="I18" i="52"/>
  <c r="G15" i="52"/>
  <c r="I15" i="52"/>
  <c r="G54" i="52"/>
  <c r="I54" i="52"/>
  <c r="G6" i="52"/>
  <c r="G21" i="53"/>
  <c r="I21" i="53"/>
  <c r="G23" i="53"/>
  <c r="I23" i="53"/>
  <c r="G53" i="54"/>
  <c r="I53" i="54"/>
  <c r="G26" i="54"/>
  <c r="I26" i="54"/>
  <c r="G23" i="55"/>
  <c r="I23" i="55"/>
  <c r="G32" i="55"/>
  <c r="I32" i="55"/>
  <c r="G51" i="55"/>
  <c r="I51" i="55"/>
  <c r="G14" i="55"/>
  <c r="I14" i="55"/>
  <c r="G10" i="55"/>
  <c r="I10" i="55"/>
  <c r="G27" i="56"/>
  <c r="I27" i="56"/>
  <c r="G52" i="56"/>
  <c r="I52" i="56"/>
  <c r="G49" i="56"/>
  <c r="I49" i="56"/>
  <c r="G46" i="56"/>
  <c r="I46" i="56"/>
  <c r="G19" i="56"/>
  <c r="I19" i="56"/>
  <c r="G30" i="57"/>
  <c r="I30" i="57"/>
  <c r="G40" i="57"/>
  <c r="I40" i="57"/>
  <c r="G20" i="57"/>
  <c r="I20" i="57"/>
  <c r="G46" i="57"/>
  <c r="I46" i="57"/>
  <c r="G48" i="57"/>
  <c r="I48" i="57"/>
  <c r="G47" i="57"/>
  <c r="I47" i="57"/>
  <c r="G24" i="59"/>
  <c r="I24" i="59"/>
  <c r="G22" i="59"/>
  <c r="I22" i="59"/>
  <c r="G49" i="59"/>
  <c r="I49" i="59"/>
  <c r="G17" i="60"/>
  <c r="I17" i="60"/>
  <c r="G21" i="60"/>
  <c r="I21" i="60"/>
  <c r="G37" i="61"/>
  <c r="I37" i="61"/>
  <c r="G43" i="61"/>
  <c r="I43" i="61"/>
  <c r="G51" i="61"/>
  <c r="I51" i="61"/>
  <c r="G39" i="52"/>
  <c r="I39" i="52"/>
  <c r="G34" i="61"/>
  <c r="I34" i="61"/>
  <c r="G14" i="53"/>
  <c r="I14" i="53"/>
  <c r="G48" i="59"/>
  <c r="I48" i="59"/>
  <c r="G37" i="58"/>
  <c r="I37" i="58"/>
  <c r="G31" i="58"/>
  <c r="I31" i="58"/>
  <c r="G40" i="58"/>
  <c r="I40" i="58"/>
  <c r="G48" i="58"/>
  <c r="I48" i="58"/>
  <c r="G12" i="58"/>
  <c r="E12" i="58"/>
  <c r="F12" i="58"/>
  <c r="J12" i="58"/>
  <c r="P12" i="58"/>
  <c r="G19" i="60"/>
  <c r="I19" i="60"/>
  <c r="G13" i="53"/>
  <c r="I13" i="53"/>
  <c r="G42" i="59"/>
  <c r="I42" i="59"/>
  <c r="G24" i="54"/>
  <c r="I24" i="54"/>
  <c r="G10" i="54"/>
  <c r="I10" i="54"/>
  <c r="G42" i="54"/>
  <c r="I42" i="54"/>
  <c r="G44" i="1"/>
  <c r="I44" i="1"/>
  <c r="G20" i="52"/>
  <c r="I20" i="52"/>
  <c r="G13" i="52"/>
  <c r="I13" i="52"/>
  <c r="G53" i="55"/>
  <c r="I53" i="55"/>
  <c r="G12" i="54"/>
  <c r="I12" i="54"/>
  <c r="G18" i="1"/>
  <c r="I18" i="1"/>
  <c r="G43" i="1"/>
  <c r="I43" i="1"/>
  <c r="G30" i="1"/>
  <c r="I30" i="1"/>
  <c r="G13" i="1"/>
  <c r="I13" i="1"/>
  <c r="G33" i="1"/>
  <c r="I33" i="1"/>
  <c r="G46" i="52"/>
  <c r="I46" i="52"/>
  <c r="G25" i="52"/>
  <c r="I25" i="52"/>
  <c r="G16" i="52"/>
  <c r="I16" i="52"/>
  <c r="G24" i="52"/>
  <c r="I24" i="52"/>
  <c r="G56" i="53"/>
  <c r="I56" i="53"/>
  <c r="G22" i="53"/>
  <c r="I22" i="53"/>
  <c r="G47" i="53"/>
  <c r="I47" i="53"/>
  <c r="G8" i="53"/>
  <c r="I8" i="53"/>
  <c r="G46" i="53"/>
  <c r="I46" i="53"/>
  <c r="G39" i="54"/>
  <c r="I39" i="54"/>
  <c r="G50" i="54"/>
  <c r="I50" i="54"/>
  <c r="G20" i="54"/>
  <c r="I20" i="54"/>
  <c r="G29" i="55"/>
  <c r="I29" i="55"/>
  <c r="G27" i="55"/>
  <c r="I27" i="55"/>
  <c r="G48" i="55"/>
  <c r="I48" i="55"/>
  <c r="G13" i="55"/>
  <c r="I13" i="55"/>
  <c r="G35" i="55"/>
  <c r="I35" i="55"/>
  <c r="G46" i="55"/>
  <c r="I46" i="55"/>
  <c r="G12" i="56"/>
  <c r="I12" i="56"/>
  <c r="G36" i="56"/>
  <c r="I36" i="56"/>
  <c r="G41" i="56"/>
  <c r="I41" i="56"/>
  <c r="G51" i="56"/>
  <c r="I51" i="56"/>
  <c r="G21" i="56"/>
  <c r="I21" i="56"/>
  <c r="G14" i="56"/>
  <c r="I14" i="56"/>
  <c r="G50" i="57"/>
  <c r="I50" i="57"/>
  <c r="G29" i="57"/>
  <c r="I29" i="57"/>
  <c r="G23" i="57"/>
  <c r="I23" i="57"/>
  <c r="G35" i="57"/>
  <c r="I35" i="57"/>
  <c r="G35" i="59"/>
  <c r="I35" i="59"/>
  <c r="G31" i="59"/>
  <c r="I31" i="59"/>
  <c r="G34" i="60"/>
  <c r="I34" i="60"/>
  <c r="G56" i="60"/>
  <c r="I56" i="60"/>
  <c r="G43" i="60"/>
  <c r="I43" i="60"/>
  <c r="G27" i="61"/>
  <c r="I27" i="61"/>
  <c r="G15" i="61"/>
  <c r="I15" i="61"/>
  <c r="G35" i="61"/>
  <c r="I35" i="61"/>
  <c r="G22" i="61"/>
  <c r="I22" i="61"/>
  <c r="G36" i="59"/>
  <c r="I36" i="59"/>
  <c r="G32" i="58"/>
  <c r="I32" i="58"/>
  <c r="G46" i="58"/>
  <c r="I46" i="58"/>
  <c r="G23" i="58"/>
  <c r="I23" i="58"/>
  <c r="G14" i="58"/>
  <c r="I14" i="58"/>
  <c r="G36" i="60"/>
  <c r="I36" i="60"/>
  <c r="G30" i="59"/>
  <c r="I30" i="59"/>
  <c r="G49" i="53"/>
  <c r="I49" i="53"/>
  <c r="G54" i="54"/>
  <c r="I54" i="54"/>
  <c r="G43" i="54"/>
  <c r="I43" i="54"/>
  <c r="G44" i="54"/>
  <c r="I44" i="54"/>
  <c r="E12" i="59"/>
  <c r="F12" i="59"/>
  <c r="J12" i="59"/>
  <c r="G12" i="59"/>
  <c r="I12" i="59"/>
  <c r="E5" i="52"/>
  <c r="F5" i="52"/>
  <c r="J5" i="52"/>
  <c r="E11" i="58"/>
  <c r="F11" i="58"/>
  <c r="J11" i="58"/>
  <c r="G11" i="58"/>
  <c r="I11" i="58"/>
  <c r="G5" i="52"/>
  <c r="I5" i="52"/>
  <c r="G9" i="55"/>
  <c r="G10" i="57"/>
  <c r="I10" i="57"/>
  <c r="G11" i="57"/>
  <c r="G5" i="1"/>
  <c r="I12" i="58"/>
  <c r="Q12" i="59"/>
  <c r="I6" i="52"/>
  <c r="Q6" i="53"/>
  <c r="I10" i="56"/>
  <c r="Q10" i="57"/>
  <c r="I11" i="57"/>
  <c r="Q11" i="58"/>
  <c r="S11" i="58"/>
  <c r="Q9" i="56"/>
  <c r="I9" i="55"/>
  <c r="Q5" i="52"/>
  <c r="I5" i="1"/>
  <c r="N23" i="57"/>
  <c r="S23" i="57"/>
  <c r="P23" i="57"/>
  <c r="N39" i="57"/>
  <c r="N39" i="58"/>
  <c r="S39" i="58"/>
  <c r="P39" i="57"/>
  <c r="O64" i="58"/>
  <c r="S64" i="58"/>
  <c r="O64" i="57"/>
  <c r="S64" i="57" s="1"/>
  <c r="O22" i="58"/>
  <c r="O22" i="57"/>
  <c r="S22" i="57"/>
  <c r="O65" i="58"/>
  <c r="S65" i="58" s="1"/>
  <c r="O65" i="57"/>
  <c r="S65" i="57" s="1"/>
  <c r="O36" i="58"/>
  <c r="S36" i="58" s="1"/>
  <c r="O36" i="57"/>
  <c r="N14" i="59"/>
  <c r="S14" i="59"/>
  <c r="N14" i="58"/>
  <c r="P14" i="58"/>
  <c r="S34" i="59"/>
  <c r="S46" i="55"/>
  <c r="S15" i="58"/>
  <c r="S41" i="59"/>
  <c r="O24" i="56"/>
  <c r="O24" i="55"/>
  <c r="O44" i="55"/>
  <c r="S44" i="55" s="1"/>
  <c r="O44" i="56"/>
  <c r="O54" i="56"/>
  <c r="S54" i="56" s="1"/>
  <c r="O54" i="55"/>
  <c r="O52" i="55"/>
  <c r="O52" i="56"/>
  <c r="O37" i="57"/>
  <c r="O37" i="56"/>
  <c r="O33" i="57"/>
  <c r="O33" i="56"/>
  <c r="P10" i="55"/>
  <c r="P35" i="55"/>
  <c r="N35" i="55"/>
  <c r="S35" i="55"/>
  <c r="L9" i="56"/>
  <c r="N9" i="56"/>
  <c r="S9" i="56"/>
  <c r="P9" i="55"/>
  <c r="S9" i="55"/>
  <c r="N27" i="56"/>
  <c r="S27" i="56"/>
  <c r="N27" i="55"/>
  <c r="N43" i="55"/>
  <c r="P43" i="55"/>
  <c r="N48" i="56"/>
  <c r="S48" i="56"/>
  <c r="P48" i="55"/>
  <c r="P14" i="55"/>
  <c r="N14" i="55"/>
  <c r="S14" i="55"/>
  <c r="N24" i="55"/>
  <c r="P24" i="55"/>
  <c r="N20" i="55"/>
  <c r="P20" i="55"/>
  <c r="N21" i="53"/>
  <c r="S21" i="53"/>
  <c r="P21" i="52"/>
  <c r="N31" i="53"/>
  <c r="S31" i="53"/>
  <c r="P31" i="52"/>
  <c r="N35" i="52"/>
  <c r="S35" i="52"/>
  <c r="N35" i="53"/>
  <c r="S35" i="53"/>
  <c r="N28" i="58"/>
  <c r="P28" i="58"/>
  <c r="N26" i="58"/>
  <c r="S26" i="58"/>
  <c r="N26" i="59"/>
  <c r="O67" i="58"/>
  <c r="S67" i="58" s="1"/>
  <c r="O67" i="57"/>
  <c r="S67" i="57"/>
  <c r="N31" i="54"/>
  <c r="P31" i="54"/>
  <c r="N23" i="55"/>
  <c r="S23" i="55"/>
  <c r="N54" i="54"/>
  <c r="S54" i="54"/>
  <c r="N54" i="55"/>
  <c r="S54" i="55"/>
  <c r="P22" i="53"/>
  <c r="N30" i="53"/>
  <c r="P30" i="53"/>
  <c r="N25" i="53"/>
  <c r="P25" i="53"/>
  <c r="S52" i="53"/>
  <c r="N51" i="60"/>
  <c r="P51" i="60"/>
  <c r="S15" i="61"/>
  <c r="O15" i="54"/>
  <c r="O15" i="55"/>
  <c r="O28" i="55"/>
  <c r="S52" i="55"/>
  <c r="S28" i="55"/>
  <c r="S13" i="56"/>
  <c r="S22" i="56"/>
  <c r="S53" i="53"/>
  <c r="S17" i="56"/>
  <c r="S53" i="59"/>
  <c r="O67" i="55"/>
  <c r="S67" i="55" s="1"/>
  <c r="O67" i="56"/>
  <c r="S67" i="56"/>
  <c r="S21" i="57"/>
  <c r="N24" i="58"/>
  <c r="N24" i="59"/>
  <c r="L12" i="59"/>
  <c r="N12" i="59"/>
  <c r="S12" i="59"/>
  <c r="N12" i="58"/>
  <c r="S12" i="58"/>
  <c r="S20" i="54"/>
  <c r="N15" i="54"/>
  <c r="S15" i="54"/>
  <c r="N15" i="55"/>
  <c r="S15" i="55"/>
  <c r="N34" i="54"/>
  <c r="N34" i="55"/>
  <c r="S34" i="55"/>
  <c r="N8" i="53"/>
  <c r="S8" i="53"/>
  <c r="P18" i="53"/>
  <c r="S54" i="57"/>
  <c r="P34" i="57"/>
  <c r="N34" i="57"/>
  <c r="N34" i="58"/>
  <c r="N20" i="60"/>
  <c r="P20" i="60"/>
  <c r="N31" i="60"/>
  <c r="N37" i="60"/>
  <c r="N37" i="61"/>
  <c r="S37" i="61"/>
  <c r="N46" i="61"/>
  <c r="S46" i="61"/>
  <c r="P46" i="60"/>
  <c r="S42" i="53"/>
  <c r="S56" i="58"/>
  <c r="S50" i="58"/>
  <c r="O17" i="58"/>
  <c r="S17" i="58" s="1"/>
  <c r="O17" i="57"/>
  <c r="S17" i="57" s="1"/>
  <c r="O61" i="58"/>
  <c r="S61" i="58" s="1"/>
  <c r="O61" i="57"/>
  <c r="S61" i="57" s="1"/>
  <c r="O63" i="57"/>
  <c r="S63" i="57" s="1"/>
  <c r="O26" i="55"/>
  <c r="S26" i="55" s="1"/>
  <c r="O26" i="56"/>
  <c r="S22" i="58"/>
  <c r="S21" i="58"/>
  <c r="N23" i="58"/>
  <c r="O27" i="57"/>
  <c r="S27" i="57" s="1"/>
  <c r="N43" i="57"/>
  <c r="S43" i="57"/>
  <c r="P20" i="61"/>
  <c r="N20" i="61"/>
  <c r="N31" i="61"/>
  <c r="N7" i="52"/>
  <c r="O20" i="57"/>
  <c r="O20" i="58"/>
  <c r="S20" i="58"/>
  <c r="S28" i="61"/>
  <c r="N24" i="54"/>
  <c r="S24" i="54"/>
  <c r="N47" i="57"/>
  <c r="S47" i="57"/>
  <c r="N41" i="61"/>
  <c r="S41" i="61"/>
  <c r="N41" i="60"/>
  <c r="S41" i="60"/>
  <c r="N48" i="61"/>
  <c r="N38" i="61"/>
  <c r="N18" i="54"/>
  <c r="S18" i="54"/>
  <c r="N52" i="54"/>
  <c r="N40" i="54"/>
  <c r="N13" i="52"/>
  <c r="S13" i="52"/>
  <c r="N17" i="61"/>
  <c r="S17" i="61"/>
  <c r="N17" i="60"/>
  <c r="S17" i="60"/>
  <c r="N21" i="61"/>
  <c r="O36" i="53"/>
  <c r="S36" i="53"/>
  <c r="O36" i="52"/>
  <c r="S36" i="52"/>
  <c r="O9" i="54"/>
  <c r="S9" i="54"/>
  <c r="O9" i="53"/>
  <c r="S9" i="53"/>
  <c r="O25" i="54"/>
  <c r="O25" i="53"/>
  <c r="O28" i="59"/>
  <c r="O28" i="60"/>
  <c r="N13" i="58"/>
  <c r="S13" i="58"/>
  <c r="N28" i="53"/>
  <c r="O55" i="53"/>
  <c r="S55" i="53"/>
  <c r="O55" i="52"/>
  <c r="O60" i="61"/>
  <c r="S60" i="61"/>
  <c r="O60" i="60"/>
  <c r="S60" i="60" s="1"/>
  <c r="O40" i="61"/>
  <c r="O32" i="61"/>
  <c r="S32" i="61"/>
  <c r="N52" i="52"/>
  <c r="O14" i="53"/>
  <c r="O16" i="54"/>
  <c r="O16" i="53"/>
  <c r="S16" i="53"/>
  <c r="O66" i="54"/>
  <c r="S66" i="54"/>
  <c r="O66" i="53"/>
  <c r="S66" i="53"/>
  <c r="O38" i="60"/>
  <c r="S38" i="60"/>
  <c r="O38" i="59"/>
  <c r="S38" i="59"/>
  <c r="N55" i="61"/>
  <c r="O32" i="60"/>
  <c r="O32" i="59"/>
  <c r="O67" i="54"/>
  <c r="S67" i="54"/>
  <c r="L18" i="1"/>
  <c r="L54" i="1"/>
  <c r="L45" i="1"/>
  <c r="N45" i="52"/>
  <c r="S45" i="52"/>
  <c r="L34" i="1"/>
  <c r="L31" i="1"/>
  <c r="N31" i="52"/>
  <c r="L19" i="1"/>
  <c r="L49" i="1"/>
  <c r="L16" i="1"/>
  <c r="N16" i="52"/>
  <c r="S16" i="52"/>
  <c r="L47" i="1"/>
  <c r="N47" i="52"/>
  <c r="L55" i="1"/>
  <c r="N55" i="52"/>
  <c r="L42" i="1"/>
  <c r="N42" i="52"/>
  <c r="S42" i="52"/>
  <c r="L7" i="1"/>
  <c r="L9" i="1"/>
  <c r="N9" i="52"/>
  <c r="S9" i="52"/>
  <c r="L46" i="1"/>
  <c r="N46" i="52"/>
  <c r="L52" i="1"/>
  <c r="L12" i="1"/>
  <c r="N12" i="52"/>
  <c r="S12" i="52"/>
  <c r="L22" i="1"/>
  <c r="L24" i="1"/>
  <c r="L14" i="1"/>
  <c r="L48" i="1"/>
  <c r="N48" i="52"/>
  <c r="S48" i="52"/>
  <c r="L39" i="1"/>
  <c r="N39" i="52"/>
  <c r="L51" i="1"/>
  <c r="L43" i="1"/>
  <c r="L44" i="1"/>
  <c r="L29" i="1"/>
  <c r="N29" i="52"/>
  <c r="L37" i="1"/>
  <c r="N37" i="52"/>
  <c r="S37" i="52"/>
  <c r="L5" i="1"/>
  <c r="L5" i="52"/>
  <c r="N5" i="52"/>
  <c r="S5" i="52"/>
  <c r="L13" i="1"/>
  <c r="L40" i="1"/>
  <c r="N40" i="52"/>
  <c r="S40" i="52"/>
  <c r="L20" i="1"/>
  <c r="N20" i="52"/>
  <c r="S20" i="52"/>
  <c r="L28" i="1"/>
  <c r="N28" i="52"/>
  <c r="S28" i="52"/>
  <c r="L27" i="1"/>
  <c r="N27" i="52"/>
  <c r="L10" i="1"/>
  <c r="L25" i="1"/>
  <c r="N25" i="52"/>
  <c r="S25" i="52"/>
  <c r="L54" i="52"/>
  <c r="L8" i="52"/>
  <c r="L24" i="52"/>
  <c r="L51" i="52"/>
  <c r="L22" i="52"/>
  <c r="N22" i="53"/>
  <c r="S22" i="53"/>
  <c r="L26" i="52"/>
  <c r="L10" i="52"/>
  <c r="L17" i="52"/>
  <c r="L41" i="52"/>
  <c r="L18" i="52"/>
  <c r="L34" i="52"/>
  <c r="L14" i="52"/>
  <c r="L44" i="52"/>
  <c r="L19" i="52"/>
  <c r="L49" i="52"/>
  <c r="L33" i="52"/>
  <c r="L43" i="52"/>
  <c r="N43" i="53"/>
  <c r="S43" i="53"/>
  <c r="L11" i="52"/>
  <c r="L32" i="52"/>
  <c r="L33" i="53"/>
  <c r="L29" i="53"/>
  <c r="N29" i="54"/>
  <c r="L37" i="53"/>
  <c r="L26" i="53"/>
  <c r="L23" i="53"/>
  <c r="N23" i="54"/>
  <c r="S23" i="54"/>
  <c r="L51" i="53"/>
  <c r="L40" i="53"/>
  <c r="L44" i="53"/>
  <c r="L13" i="53"/>
  <c r="N13" i="54"/>
  <c r="L25" i="54"/>
  <c r="L21" i="54"/>
  <c r="L22" i="54"/>
  <c r="L10" i="54"/>
  <c r="L41" i="54"/>
  <c r="L11" i="54"/>
  <c r="L16" i="54"/>
  <c r="L19" i="54"/>
  <c r="L32" i="54"/>
  <c r="L50" i="54"/>
  <c r="L45" i="56"/>
  <c r="L50" i="56"/>
  <c r="L42" i="56"/>
  <c r="L34" i="56"/>
  <c r="L33" i="56"/>
  <c r="N33" i="57"/>
  <c r="S33" i="57"/>
  <c r="L40" i="56"/>
  <c r="N40" i="57"/>
  <c r="S40" i="57"/>
  <c r="L12" i="56"/>
  <c r="N12" i="57"/>
  <c r="S12" i="57"/>
  <c r="L25" i="56"/>
  <c r="L11" i="56"/>
  <c r="L56" i="56"/>
  <c r="L26" i="56"/>
  <c r="L47" i="56"/>
  <c r="L31" i="56"/>
  <c r="L30" i="56"/>
  <c r="L44" i="56"/>
  <c r="N44" i="57"/>
  <c r="L16" i="56"/>
  <c r="L36" i="56"/>
  <c r="L46" i="56"/>
  <c r="N46" i="57"/>
  <c r="S46" i="57"/>
  <c r="L20" i="56"/>
  <c r="L35" i="56"/>
  <c r="L29" i="56"/>
  <c r="L51" i="56"/>
  <c r="L53" i="56"/>
  <c r="L10" i="56"/>
  <c r="L52" i="56"/>
  <c r="L23" i="56"/>
  <c r="L18" i="56"/>
  <c r="L28" i="56"/>
  <c r="L37" i="56"/>
  <c r="L49" i="56"/>
  <c r="L32" i="56"/>
  <c r="N32" i="57"/>
  <c r="S32" i="57"/>
  <c r="L24" i="56"/>
  <c r="L14" i="56"/>
  <c r="L43" i="56"/>
  <c r="L35" i="58"/>
  <c r="L43" i="58"/>
  <c r="L52" i="58"/>
  <c r="L44" i="58"/>
  <c r="L31" i="59"/>
  <c r="L46" i="59"/>
  <c r="N46" i="60"/>
  <c r="S46" i="60"/>
  <c r="L47" i="59"/>
  <c r="L55" i="59"/>
  <c r="N55" i="60"/>
  <c r="S55" i="60"/>
  <c r="L21" i="59"/>
  <c r="L49" i="59"/>
  <c r="L29" i="59"/>
  <c r="L48" i="59"/>
  <c r="N48" i="60"/>
  <c r="L28" i="59"/>
  <c r="L27" i="59"/>
  <c r="L52" i="59"/>
  <c r="L32" i="59"/>
  <c r="N32" i="60"/>
  <c r="S32" i="60"/>
  <c r="L16" i="59"/>
  <c r="L54" i="59"/>
  <c r="L56" i="59"/>
  <c r="L19" i="59"/>
  <c r="L22" i="59"/>
  <c r="L52" i="60"/>
  <c r="N52" i="61"/>
  <c r="S52" i="61"/>
  <c r="L40" i="60"/>
  <c r="L24" i="60"/>
  <c r="L21" i="60"/>
  <c r="L51" i="61"/>
  <c r="L36" i="61"/>
  <c r="L35" i="61"/>
  <c r="N51" i="61"/>
  <c r="P51" i="61"/>
  <c r="N27" i="60"/>
  <c r="P27" i="59"/>
  <c r="N27" i="59"/>
  <c r="P52" i="58"/>
  <c r="N52" i="58"/>
  <c r="N52" i="57"/>
  <c r="S52" i="57"/>
  <c r="N52" i="56"/>
  <c r="P52" i="56"/>
  <c r="N31" i="56"/>
  <c r="P31" i="56"/>
  <c r="N45" i="57"/>
  <c r="S45" i="57"/>
  <c r="N45" i="56"/>
  <c r="S45" i="56"/>
  <c r="P45" i="56"/>
  <c r="N44" i="53"/>
  <c r="N44" i="54"/>
  <c r="S44" i="54"/>
  <c r="P44" i="53"/>
  <c r="N49" i="52"/>
  <c r="P49" i="52"/>
  <c r="N49" i="53"/>
  <c r="S49" i="53"/>
  <c r="N24" i="52"/>
  <c r="P24" i="52"/>
  <c r="N21" i="60"/>
  <c r="P21" i="60"/>
  <c r="N28" i="59"/>
  <c r="S28" i="59"/>
  <c r="P28" i="59"/>
  <c r="N31" i="59"/>
  <c r="S31" i="59"/>
  <c r="P31" i="59"/>
  <c r="N43" i="58"/>
  <c r="S43" i="58"/>
  <c r="P43" i="58"/>
  <c r="N43" i="59"/>
  <c r="S43" i="59"/>
  <c r="N24" i="57"/>
  <c r="S24" i="57"/>
  <c r="N24" i="56"/>
  <c r="S24" i="56"/>
  <c r="P24" i="56"/>
  <c r="N28" i="56"/>
  <c r="S28" i="56"/>
  <c r="P28" i="56"/>
  <c r="L10" i="57"/>
  <c r="N10" i="57"/>
  <c r="S10" i="57"/>
  <c r="N10" i="56"/>
  <c r="P10" i="56"/>
  <c r="N35" i="57"/>
  <c r="S35" i="57"/>
  <c r="N35" i="56"/>
  <c r="P35" i="56"/>
  <c r="N16" i="56"/>
  <c r="S16" i="56"/>
  <c r="N16" i="57"/>
  <c r="S16" i="57"/>
  <c r="P16" i="56"/>
  <c r="N47" i="56"/>
  <c r="P47" i="56"/>
  <c r="N25" i="57"/>
  <c r="N25" i="56"/>
  <c r="S25" i="56"/>
  <c r="P25" i="56"/>
  <c r="N34" i="56"/>
  <c r="S34" i="56"/>
  <c r="P34" i="56"/>
  <c r="N50" i="55"/>
  <c r="N50" i="54"/>
  <c r="P50" i="54"/>
  <c r="N11" i="55"/>
  <c r="S11" i="55"/>
  <c r="N11" i="54"/>
  <c r="P11" i="54"/>
  <c r="N21" i="54"/>
  <c r="N21" i="55"/>
  <c r="S21" i="55"/>
  <c r="P21" i="54"/>
  <c r="N40" i="53"/>
  <c r="P40" i="53"/>
  <c r="N37" i="53"/>
  <c r="P37" i="53"/>
  <c r="N11" i="52"/>
  <c r="N11" i="53"/>
  <c r="S11" i="53"/>
  <c r="P11" i="52"/>
  <c r="N19" i="52"/>
  <c r="S19" i="52"/>
  <c r="P19" i="52"/>
  <c r="N18" i="52"/>
  <c r="S18" i="52"/>
  <c r="P18" i="52"/>
  <c r="N26" i="52"/>
  <c r="S26" i="52"/>
  <c r="P26" i="52"/>
  <c r="P8" i="52"/>
  <c r="N8" i="52"/>
  <c r="N28" i="60"/>
  <c r="S28" i="60"/>
  <c r="N31" i="57"/>
  <c r="S31" i="57"/>
  <c r="N19" i="53"/>
  <c r="S51" i="60"/>
  <c r="S25" i="53"/>
  <c r="S24" i="55"/>
  <c r="S14" i="58"/>
  <c r="N54" i="59"/>
  <c r="S54" i="59"/>
  <c r="N54" i="60"/>
  <c r="P54" i="59"/>
  <c r="N46" i="59"/>
  <c r="S46" i="59"/>
  <c r="P46" i="59"/>
  <c r="N37" i="57"/>
  <c r="S37" i="57"/>
  <c r="N37" i="56"/>
  <c r="P37" i="56"/>
  <c r="N36" i="57"/>
  <c r="S36" i="57"/>
  <c r="N36" i="56"/>
  <c r="S36" i="56"/>
  <c r="P36" i="56"/>
  <c r="N33" i="56"/>
  <c r="S33" i="56"/>
  <c r="P33" i="56"/>
  <c r="N22" i="54"/>
  <c r="N22" i="55"/>
  <c r="S22" i="55"/>
  <c r="P22" i="54"/>
  <c r="N32" i="52"/>
  <c r="P32" i="52"/>
  <c r="N10" i="52"/>
  <c r="N10" i="53"/>
  <c r="P10" i="52"/>
  <c r="N24" i="53"/>
  <c r="N22" i="59"/>
  <c r="N22" i="60"/>
  <c r="P22" i="59"/>
  <c r="N35" i="61"/>
  <c r="S35" i="61"/>
  <c r="P35" i="61"/>
  <c r="N19" i="59"/>
  <c r="N19" i="60"/>
  <c r="S19" i="60"/>
  <c r="N48" i="59"/>
  <c r="S48" i="59"/>
  <c r="P48" i="59"/>
  <c r="P19" i="59"/>
  <c r="N32" i="56"/>
  <c r="P32" i="56"/>
  <c r="N53" i="56"/>
  <c r="P53" i="56"/>
  <c r="N44" i="56"/>
  <c r="P44" i="56"/>
  <c r="N42" i="57"/>
  <c r="S42" i="57"/>
  <c r="P42" i="56"/>
  <c r="N42" i="56"/>
  <c r="N41" i="55"/>
  <c r="N41" i="54"/>
  <c r="P41" i="54"/>
  <c r="N25" i="54"/>
  <c r="P25" i="54"/>
  <c r="N25" i="55"/>
  <c r="S25" i="55"/>
  <c r="N29" i="53"/>
  <c r="S29" i="53"/>
  <c r="P29" i="53"/>
  <c r="N43" i="52"/>
  <c r="P43" i="52"/>
  <c r="N44" i="52"/>
  <c r="P44" i="52"/>
  <c r="N41" i="52"/>
  <c r="N41" i="53"/>
  <c r="S41" i="53"/>
  <c r="P41" i="52"/>
  <c r="N22" i="52"/>
  <c r="P22" i="52"/>
  <c r="N54" i="52"/>
  <c r="P54" i="52"/>
  <c r="N54" i="53"/>
  <c r="N37" i="54"/>
  <c r="S37" i="54"/>
  <c r="N28" i="57"/>
  <c r="S28" i="57"/>
  <c r="N32" i="53"/>
  <c r="S32" i="53"/>
  <c r="N52" i="60"/>
  <c r="S52" i="60"/>
  <c r="P52" i="60"/>
  <c r="N49" i="59"/>
  <c r="S49" i="59"/>
  <c r="P49" i="59"/>
  <c r="N49" i="60"/>
  <c r="S49" i="60"/>
  <c r="N14" i="57"/>
  <c r="S14" i="57"/>
  <c r="P14" i="56"/>
  <c r="N14" i="56"/>
  <c r="N29" i="57"/>
  <c r="P29" i="56"/>
  <c r="N29" i="56"/>
  <c r="N11" i="57"/>
  <c r="S11" i="57"/>
  <c r="N11" i="56"/>
  <c r="S11" i="56"/>
  <c r="P11" i="56"/>
  <c r="N16" i="54"/>
  <c r="S16" i="54"/>
  <c r="P16" i="54"/>
  <c r="N16" i="55"/>
  <c r="S16" i="55"/>
  <c r="N26" i="53"/>
  <c r="N26" i="54"/>
  <c r="P26" i="53"/>
  <c r="N34" i="53"/>
  <c r="S34" i="53"/>
  <c r="N34" i="52"/>
  <c r="P34" i="52"/>
  <c r="N16" i="60"/>
  <c r="S16" i="60"/>
  <c r="N16" i="59"/>
  <c r="S16" i="59"/>
  <c r="P16" i="59"/>
  <c r="N21" i="59"/>
  <c r="S21" i="59"/>
  <c r="P21" i="59"/>
  <c r="N24" i="60"/>
  <c r="S24" i="60"/>
  <c r="P24" i="60"/>
  <c r="N32" i="59"/>
  <c r="S32" i="59"/>
  <c r="P32" i="59"/>
  <c r="N55" i="59"/>
  <c r="S55" i="59"/>
  <c r="P55" i="59"/>
  <c r="N35" i="59"/>
  <c r="N35" i="58"/>
  <c r="P35" i="58"/>
  <c r="N18" i="57"/>
  <c r="N18" i="56"/>
  <c r="S18" i="56"/>
  <c r="P18" i="56"/>
  <c r="N20" i="57"/>
  <c r="S20" i="57"/>
  <c r="N20" i="56"/>
  <c r="P20" i="56"/>
  <c r="N26" i="57"/>
  <c r="S26" i="57"/>
  <c r="N26" i="56"/>
  <c r="S26" i="56"/>
  <c r="P26" i="56"/>
  <c r="N12" i="56"/>
  <c r="S12" i="56"/>
  <c r="P12" i="56"/>
  <c r="N32" i="54"/>
  <c r="S32" i="54"/>
  <c r="N32" i="55"/>
  <c r="S32" i="55"/>
  <c r="P32" i="54"/>
  <c r="N51" i="53"/>
  <c r="P51" i="53"/>
  <c r="N36" i="61"/>
  <c r="P36" i="61"/>
  <c r="N40" i="60"/>
  <c r="N40" i="61"/>
  <c r="S40" i="61"/>
  <c r="P40" i="60"/>
  <c r="N56" i="60"/>
  <c r="N56" i="59"/>
  <c r="P56" i="59"/>
  <c r="N52" i="59"/>
  <c r="P52" i="59"/>
  <c r="N29" i="60"/>
  <c r="S29" i="60"/>
  <c r="P29" i="59"/>
  <c r="N29" i="59"/>
  <c r="N47" i="59"/>
  <c r="N47" i="60"/>
  <c r="S47" i="60"/>
  <c r="P47" i="59"/>
  <c r="N44" i="59"/>
  <c r="N44" i="58"/>
  <c r="S44" i="58"/>
  <c r="P44" i="58"/>
  <c r="N43" i="56"/>
  <c r="S43" i="56"/>
  <c r="P43" i="56"/>
  <c r="N49" i="57"/>
  <c r="S49" i="57"/>
  <c r="N49" i="56"/>
  <c r="P49" i="56"/>
  <c r="N23" i="56"/>
  <c r="P23" i="56"/>
  <c r="N51" i="56"/>
  <c r="P51" i="56"/>
  <c r="P46" i="56"/>
  <c r="N46" i="56"/>
  <c r="S46" i="56"/>
  <c r="N30" i="56"/>
  <c r="P30" i="56"/>
  <c r="N56" i="57"/>
  <c r="N56" i="56"/>
  <c r="S56" i="56"/>
  <c r="P56" i="56"/>
  <c r="P40" i="56"/>
  <c r="N40" i="56"/>
  <c r="N50" i="57"/>
  <c r="N50" i="56"/>
  <c r="P50" i="56"/>
  <c r="N19" i="54"/>
  <c r="P19" i="54"/>
  <c r="N19" i="55"/>
  <c r="S19" i="55"/>
  <c r="N10" i="54"/>
  <c r="P10" i="54"/>
  <c r="N13" i="53"/>
  <c r="S13" i="53"/>
  <c r="P13" i="53"/>
  <c r="N23" i="53"/>
  <c r="S23" i="53"/>
  <c r="P23" i="53"/>
  <c r="N33" i="53"/>
  <c r="P33" i="53"/>
  <c r="N33" i="52"/>
  <c r="P33" i="52"/>
  <c r="N14" i="52"/>
  <c r="N14" i="53"/>
  <c r="S14" i="53"/>
  <c r="P14" i="52"/>
  <c r="N17" i="52"/>
  <c r="P17" i="52"/>
  <c r="N51" i="52"/>
  <c r="P51" i="52"/>
  <c r="S55" i="52"/>
  <c r="N24" i="61"/>
  <c r="S24" i="61"/>
  <c r="N30" i="57"/>
  <c r="S30" i="57"/>
  <c r="N17" i="53"/>
  <c r="N33" i="54"/>
  <c r="S33" i="54"/>
  <c r="N51" i="57"/>
  <c r="S51" i="57"/>
  <c r="N53" i="57"/>
  <c r="S53" i="57"/>
  <c r="N18" i="53"/>
  <c r="S18" i="53"/>
  <c r="N51" i="54"/>
  <c r="S51" i="54"/>
  <c r="S20" i="55"/>
  <c r="N10" i="55"/>
  <c r="S10" i="55"/>
  <c r="S40" i="56"/>
  <c r="S23" i="56"/>
  <c r="S52" i="59"/>
  <c r="S36" i="61"/>
  <c r="S14" i="56"/>
  <c r="S22" i="52"/>
  <c r="S25" i="54"/>
  <c r="S42" i="56"/>
  <c r="S44" i="56"/>
  <c r="S32" i="56"/>
  <c r="S37" i="53"/>
  <c r="S49" i="52"/>
  <c r="S31" i="56"/>
  <c r="S51" i="52"/>
  <c r="S50" i="56"/>
  <c r="S49" i="56"/>
  <c r="S40" i="60"/>
  <c r="S51" i="53"/>
  <c r="S35" i="58"/>
  <c r="S34" i="52"/>
  <c r="S26" i="53"/>
  <c r="S41" i="54"/>
  <c r="S53" i="56"/>
  <c r="S37" i="56"/>
  <c r="S11" i="52"/>
  <c r="S47" i="56"/>
  <c r="S10" i="56"/>
  <c r="S52" i="56"/>
  <c r="S27" i="59"/>
  <c r="S47" i="59"/>
  <c r="S41" i="52"/>
  <c r="S22" i="54"/>
  <c r="S44" i="53"/>
  <c r="O64" i="61" l="1"/>
  <c r="S64" i="61" s="1"/>
  <c r="O64" i="54"/>
  <c r="S64" i="54" s="1"/>
  <c r="O61" i="52"/>
  <c r="S61" i="52" s="1"/>
  <c r="O44" i="52"/>
  <c r="S44" i="52" s="1"/>
  <c r="O32" i="52"/>
  <c r="S32" i="52" s="1"/>
  <c r="O26" i="61"/>
  <c r="S26" i="61" s="1"/>
  <c r="O64" i="56"/>
  <c r="S64" i="56" s="1"/>
  <c r="O30" i="54"/>
  <c r="S30" i="54" s="1"/>
  <c r="O60" i="54"/>
  <c r="S60" i="54" s="1"/>
  <c r="O43" i="52"/>
  <c r="S43" i="52" s="1"/>
  <c r="O40" i="54"/>
  <c r="S40" i="54" s="1"/>
  <c r="O29" i="52"/>
  <c r="S29" i="52" s="1"/>
  <c r="O61" i="60"/>
  <c r="S61" i="60" s="1"/>
  <c r="O55" i="61"/>
  <c r="S55" i="61" s="1"/>
  <c r="O50" i="57"/>
  <c r="S50" i="57" s="1"/>
  <c r="O54" i="53"/>
  <c r="S54" i="53" s="1"/>
  <c r="O63" i="61"/>
  <c r="S63" i="61" s="1"/>
  <c r="O7" i="52"/>
  <c r="S7" i="52" s="1"/>
  <c r="O58" i="52"/>
  <c r="S58" i="52" s="1"/>
  <c r="O27" i="52"/>
  <c r="S27" i="52" s="1"/>
  <c r="O38" i="61"/>
  <c r="S38" i="61" s="1"/>
  <c r="O31" i="61"/>
  <c r="S31" i="61" s="1"/>
  <c r="O58" i="60"/>
  <c r="S58" i="60" s="1"/>
  <c r="O56" i="57"/>
  <c r="S56" i="57" s="1"/>
  <c r="O38" i="52"/>
  <c r="S38" i="52" s="1"/>
  <c r="O15" i="57"/>
  <c r="S15" i="57" s="1"/>
  <c r="O22" i="61"/>
  <c r="S22" i="61" s="1"/>
  <c r="O44" i="57"/>
  <c r="S44" i="57" s="1"/>
  <c r="O59" i="57"/>
  <c r="S59" i="57" s="1"/>
  <c r="O49" i="54"/>
  <c r="S49" i="54" s="1"/>
  <c r="O61" i="54"/>
  <c r="S61" i="54" s="1"/>
  <c r="O34" i="54"/>
  <c r="S34" i="54" s="1"/>
  <c r="O23" i="52"/>
  <c r="S23" i="52" s="1"/>
  <c r="O29" i="54"/>
  <c r="S29" i="54" s="1"/>
  <c r="O52" i="52"/>
  <c r="S52" i="52" s="1"/>
  <c r="O56" i="52"/>
  <c r="S56" i="52" s="1"/>
  <c r="O14" i="52"/>
  <c r="S14" i="52" s="1"/>
  <c r="O39" i="52"/>
  <c r="S39" i="52" s="1"/>
  <c r="O59" i="52"/>
  <c r="S59" i="52" s="1"/>
  <c r="O13" i="59"/>
  <c r="S13" i="59" s="1"/>
  <c r="O69" i="59"/>
  <c r="S69" i="59" s="1"/>
  <c r="O62" i="52"/>
  <c r="S62" i="52" s="1"/>
  <c r="O27" i="55"/>
  <c r="S27" i="55" s="1"/>
  <c r="O27" i="60"/>
  <c r="S27" i="60" s="1"/>
  <c r="O13" i="55"/>
  <c r="S13" i="55" s="1"/>
  <c r="O13" i="54"/>
  <c r="S13" i="54" s="1"/>
  <c r="O43" i="55"/>
  <c r="S43" i="55" s="1"/>
  <c r="O63" i="54"/>
  <c r="S63" i="54" s="1"/>
  <c r="O48" i="60"/>
  <c r="S48" i="60" s="1"/>
  <c r="O48" i="61"/>
  <c r="S48" i="61" s="1"/>
  <c r="O42" i="61"/>
  <c r="S42" i="61" s="1"/>
  <c r="O42" i="60"/>
  <c r="S42" i="60" s="1"/>
  <c r="O57" i="55"/>
  <c r="S57" i="55" s="1"/>
  <c r="O63" i="55"/>
  <c r="S63" i="55" s="1"/>
  <c r="O30" i="53"/>
  <c r="S30" i="53" s="1"/>
  <c r="O30" i="52"/>
  <c r="S30" i="52" s="1"/>
  <c r="O17" i="53"/>
  <c r="S17" i="53" s="1"/>
  <c r="O17" i="52"/>
  <c r="S17" i="52" s="1"/>
  <c r="O56" i="60"/>
  <c r="S56" i="60" s="1"/>
  <c r="O56" i="59"/>
  <c r="S56" i="59" s="1"/>
  <c r="O29" i="61"/>
  <c r="S29" i="61" s="1"/>
  <c r="O18" i="61"/>
  <c r="S18" i="61" s="1"/>
  <c r="O20" i="61"/>
  <c r="S20" i="61" s="1"/>
  <c r="O20" i="60"/>
  <c r="S20" i="60" s="1"/>
  <c r="O59" i="61"/>
  <c r="S59" i="61" s="1"/>
  <c r="O59" i="60"/>
  <c r="S59" i="60" s="1"/>
  <c r="O61" i="56"/>
  <c r="S61" i="56" s="1"/>
  <c r="O61" i="55"/>
  <c r="S61" i="55" s="1"/>
  <c r="O29" i="57"/>
  <c r="S29" i="57" s="1"/>
  <c r="T2" i="57" s="1"/>
  <c r="O29" i="56"/>
  <c r="S29" i="56" s="1"/>
  <c r="O48" i="58"/>
  <c r="S48" i="58" s="1"/>
  <c r="O48" i="57"/>
  <c r="S48" i="57" s="1"/>
  <c r="O48" i="55"/>
  <c r="S48" i="55" s="1"/>
  <c r="O48" i="54"/>
  <c r="S48" i="54" s="1"/>
  <c r="O24" i="53"/>
  <c r="S24" i="53" s="1"/>
  <c r="O24" i="52"/>
  <c r="S24" i="52" s="1"/>
  <c r="O65" i="52"/>
  <c r="S65" i="52" s="1"/>
  <c r="O65" i="53"/>
  <c r="S65" i="53" s="1"/>
  <c r="O29" i="59"/>
  <c r="S29" i="59" s="1"/>
  <c r="O29" i="58"/>
  <c r="S29" i="58" s="1"/>
  <c r="O19" i="59"/>
  <c r="S19" i="59" s="1"/>
  <c r="O19" i="58"/>
  <c r="S19" i="58" s="1"/>
  <c r="O39" i="54"/>
  <c r="S39" i="54" s="1"/>
  <c r="O39" i="53"/>
  <c r="S39" i="53" s="1"/>
  <c r="O10" i="54"/>
  <c r="S10" i="54" s="1"/>
  <c r="O10" i="53"/>
  <c r="S10" i="53" s="1"/>
  <c r="O8" i="54"/>
  <c r="S8" i="54" s="1"/>
  <c r="O31" i="52"/>
  <c r="S31" i="52" s="1"/>
  <c r="O47" i="52"/>
  <c r="S47" i="52" s="1"/>
  <c r="O36" i="60"/>
  <c r="S36" i="60" s="1"/>
  <c r="O36" i="59"/>
  <c r="S36" i="59" s="1"/>
  <c r="O30" i="60"/>
  <c r="S30" i="60" s="1"/>
  <c r="O30" i="59"/>
  <c r="S30" i="59" s="1"/>
  <c r="O22" i="59"/>
  <c r="S22" i="59" s="1"/>
  <c r="O22" i="60"/>
  <c r="S22" i="60" s="1"/>
  <c r="O26" i="60"/>
  <c r="S26" i="60" s="1"/>
  <c r="O26" i="59"/>
  <c r="S26" i="59" s="1"/>
  <c r="O15" i="60"/>
  <c r="S15" i="60" s="1"/>
  <c r="O15" i="59"/>
  <c r="S15" i="59" s="1"/>
  <c r="O36" i="54"/>
  <c r="S36" i="54" s="1"/>
  <c r="O36" i="55"/>
  <c r="S36" i="55" s="1"/>
  <c r="O66" i="55"/>
  <c r="S66" i="55" s="1"/>
  <c r="O51" i="56"/>
  <c r="S51" i="56" s="1"/>
  <c r="O50" i="54"/>
  <c r="S50" i="54" s="1"/>
  <c r="O50" i="55"/>
  <c r="S50" i="55" s="1"/>
  <c r="O17" i="54"/>
  <c r="S17" i="54" s="1"/>
  <c r="O17" i="55"/>
  <c r="S17" i="55" s="1"/>
  <c r="O28" i="54"/>
  <c r="S28" i="54" s="1"/>
  <c r="O28" i="53"/>
  <c r="S28" i="53" s="1"/>
  <c r="O58" i="53"/>
  <c r="S58" i="53" s="1"/>
  <c r="O58" i="54"/>
  <c r="S58" i="54" s="1"/>
  <c r="O26" i="54"/>
  <c r="S26" i="54" s="1"/>
  <c r="O57" i="54"/>
  <c r="S57" i="54" s="1"/>
  <c r="O57" i="53"/>
  <c r="S57" i="53" s="1"/>
  <c r="O21" i="52"/>
  <c r="S21" i="52" s="1"/>
  <c r="O19" i="54"/>
  <c r="S19" i="54" s="1"/>
  <c r="O19" i="53"/>
  <c r="S19" i="53" s="1"/>
  <c r="O35" i="60"/>
  <c r="S35" i="60" s="1"/>
  <c r="O35" i="59"/>
  <c r="S35" i="59" s="1"/>
  <c r="O37" i="60"/>
  <c r="S37" i="60" s="1"/>
  <c r="O37" i="59"/>
  <c r="S37" i="59" s="1"/>
  <c r="O38" i="58"/>
  <c r="S38" i="58" s="1"/>
  <c r="O40" i="53"/>
  <c r="S40" i="53" s="1"/>
  <c r="O51" i="61"/>
  <c r="S51" i="61" s="1"/>
  <c r="O42" i="54"/>
  <c r="S42" i="54" s="1"/>
  <c r="O46" i="52"/>
  <c r="S46" i="52" s="1"/>
  <c r="O50" i="52"/>
  <c r="S50" i="52" s="1"/>
  <c r="O8" i="52"/>
  <c r="S8" i="52" s="1"/>
  <c r="O69" i="52"/>
  <c r="S69" i="52" s="1"/>
  <c r="O31" i="60"/>
  <c r="S31" i="60" s="1"/>
  <c r="O57" i="60"/>
  <c r="S57" i="60" s="1"/>
  <c r="O57" i="59"/>
  <c r="S57" i="59" s="1"/>
  <c r="O64" i="60"/>
  <c r="S64" i="60" s="1"/>
  <c r="O66" i="61"/>
  <c r="S66" i="61" s="1"/>
  <c r="O33" i="61"/>
  <c r="S33" i="61" s="1"/>
  <c r="O18" i="58"/>
  <c r="S18" i="58" s="1"/>
  <c r="O63" i="52"/>
  <c r="S63" i="52" s="1"/>
  <c r="O63" i="53"/>
  <c r="S63" i="53" s="1"/>
  <c r="O43" i="54"/>
  <c r="S43" i="54" s="1"/>
  <c r="O25" i="61"/>
  <c r="S25" i="61" s="1"/>
  <c r="O49" i="61"/>
  <c r="S49" i="61" s="1"/>
  <c r="T2" i="56" l="1"/>
  <c r="T58" i="56" s="1"/>
  <c r="T15" i="56"/>
  <c r="T33" i="56"/>
  <c r="T31" i="56"/>
  <c r="T39" i="56"/>
  <c r="T46" i="56"/>
  <c r="T24" i="56"/>
  <c r="T37" i="56"/>
  <c r="T62" i="56"/>
  <c r="T30" i="56"/>
  <c r="T63" i="56"/>
  <c r="T65" i="56"/>
  <c r="T10" i="56"/>
  <c r="T55" i="56"/>
  <c r="T14" i="56"/>
  <c r="T24" i="57"/>
  <c r="T45" i="57"/>
  <c r="D8" i="50"/>
  <c r="T59" i="57"/>
  <c r="T44" i="57"/>
  <c r="T47" i="57"/>
  <c r="T11" i="57"/>
  <c r="T25" i="57"/>
  <c r="T20" i="57"/>
  <c r="T13" i="57"/>
  <c r="T38" i="57"/>
  <c r="T15" i="57"/>
  <c r="T17" i="57"/>
  <c r="T43" i="57"/>
  <c r="T12" i="57"/>
  <c r="T22" i="57"/>
  <c r="T21" i="57"/>
  <c r="T51" i="57"/>
  <c r="T35" i="57"/>
  <c r="T49" i="57"/>
  <c r="T37" i="57"/>
  <c r="T10" i="57"/>
  <c r="T60" i="57"/>
  <c r="T41" i="57"/>
  <c r="T69" i="57"/>
  <c r="T23" i="57"/>
  <c r="T67" i="57"/>
  <c r="T64" i="57"/>
  <c r="T16" i="57"/>
  <c r="T56" i="57"/>
  <c r="T28" i="57"/>
  <c r="T36" i="57"/>
  <c r="T39" i="57"/>
  <c r="T26" i="57"/>
  <c r="T57" i="57"/>
  <c r="T66" i="57"/>
  <c r="T55" i="57"/>
  <c r="T40" i="57"/>
  <c r="T46" i="57"/>
  <c r="T27" i="57"/>
  <c r="T63" i="57"/>
  <c r="T61" i="57"/>
  <c r="T31" i="57"/>
  <c r="T53" i="57"/>
  <c r="T50" i="57"/>
  <c r="T42" i="57"/>
  <c r="T52" i="57"/>
  <c r="T34" i="57"/>
  <c r="T32" i="57"/>
  <c r="T54" i="57"/>
  <c r="T18" i="57"/>
  <c r="T68" i="57"/>
  <c r="T33" i="57"/>
  <c r="T58" i="57"/>
  <c r="T65" i="57"/>
  <c r="T14" i="57"/>
  <c r="T30" i="57"/>
  <c r="T19" i="57"/>
  <c r="T62" i="57"/>
  <c r="T2" i="59"/>
  <c r="T15" i="59" s="1"/>
  <c r="T2" i="54"/>
  <c r="T58" i="54" s="1"/>
  <c r="T56" i="60"/>
  <c r="T2" i="60"/>
  <c r="T15" i="60" s="1"/>
  <c r="T2" i="53"/>
  <c r="T17" i="53" s="1"/>
  <c r="T2" i="61"/>
  <c r="T42" i="61" s="1"/>
  <c r="T37" i="59"/>
  <c r="T19" i="59"/>
  <c r="T29" i="57"/>
  <c r="T48" i="60"/>
  <c r="T2" i="55"/>
  <c r="T2" i="58"/>
  <c r="T57" i="59"/>
  <c r="T2" i="52"/>
  <c r="T46" i="52" s="1"/>
  <c r="T37" i="60"/>
  <c r="T26" i="54"/>
  <c r="T28" i="54"/>
  <c r="T26" i="60"/>
  <c r="T30" i="60"/>
  <c r="T48" i="57"/>
  <c r="T20" i="60"/>
  <c r="T56" i="59"/>
  <c r="T63" i="54"/>
  <c r="T22" i="59" l="1"/>
  <c r="T61" i="56"/>
  <c r="T51" i="56"/>
  <c r="T32" i="56"/>
  <c r="T12" i="56"/>
  <c r="T60" i="56"/>
  <c r="T43" i="56"/>
  <c r="T40" i="56"/>
  <c r="T38" i="56"/>
  <c r="T36" i="56"/>
  <c r="T41" i="56"/>
  <c r="T42" i="56"/>
  <c r="T56" i="56"/>
  <c r="T27" i="56"/>
  <c r="T64" i="56"/>
  <c r="T25" i="56"/>
  <c r="T9" i="56"/>
  <c r="T66" i="56"/>
  <c r="T31" i="52"/>
  <c r="T30" i="59"/>
  <c r="T69" i="52"/>
  <c r="T59" i="60"/>
  <c r="T30" i="52"/>
  <c r="T24" i="52"/>
  <c r="T50" i="54"/>
  <c r="T8" i="52"/>
  <c r="T65" i="52"/>
  <c r="T26" i="59"/>
  <c r="T63" i="52"/>
  <c r="T29" i="56"/>
  <c r="T17" i="54"/>
  <c r="T24" i="53"/>
  <c r="T53" i="56"/>
  <c r="T18" i="56"/>
  <c r="T57" i="56"/>
  <c r="T34" i="56"/>
  <c r="T11" i="56"/>
  <c r="T44" i="56"/>
  <c r="T35" i="56"/>
  <c r="T59" i="56"/>
  <c r="T49" i="56"/>
  <c r="T45" i="56"/>
  <c r="T22" i="56"/>
  <c r="T68" i="56"/>
  <c r="T16" i="56"/>
  <c r="T17" i="56"/>
  <c r="D7" i="50"/>
  <c r="T63" i="53"/>
  <c r="T50" i="56"/>
  <c r="T54" i="56"/>
  <c r="T47" i="56"/>
  <c r="T48" i="56"/>
  <c r="T13" i="56"/>
  <c r="T20" i="56"/>
  <c r="T67" i="56"/>
  <c r="T23" i="56"/>
  <c r="T52" i="56"/>
  <c r="T28" i="56"/>
  <c r="T69" i="56"/>
  <c r="T19" i="56"/>
  <c r="T26" i="56"/>
  <c r="T21" i="56"/>
  <c r="T28" i="53"/>
  <c r="T17" i="52"/>
  <c r="T47" i="52"/>
  <c r="T35" i="55"/>
  <c r="T44" i="55"/>
  <c r="T54" i="55"/>
  <c r="T22" i="55"/>
  <c r="T65" i="55"/>
  <c r="T40" i="55"/>
  <c r="T12" i="55"/>
  <c r="T39" i="55"/>
  <c r="T42" i="55"/>
  <c r="T8" i="55"/>
  <c r="T24" i="55"/>
  <c r="T26" i="55"/>
  <c r="T28" i="55"/>
  <c r="T64" i="55"/>
  <c r="T38" i="55"/>
  <c r="D6" i="50"/>
  <c r="T31" i="55"/>
  <c r="T33" i="55"/>
  <c r="T32" i="55"/>
  <c r="T15" i="55"/>
  <c r="T25" i="55"/>
  <c r="T52" i="55"/>
  <c r="T69" i="55"/>
  <c r="T45" i="55"/>
  <c r="T30" i="55"/>
  <c r="T59" i="55"/>
  <c r="T68" i="55"/>
  <c r="T37" i="55"/>
  <c r="T14" i="55"/>
  <c r="T21" i="55"/>
  <c r="T51" i="55"/>
  <c r="T53" i="55"/>
  <c r="T58" i="55"/>
  <c r="T60" i="55"/>
  <c r="T18" i="55"/>
  <c r="T29" i="55"/>
  <c r="T23" i="55"/>
  <c r="T27" i="55"/>
  <c r="T67" i="55"/>
  <c r="T11" i="55"/>
  <c r="T46" i="55"/>
  <c r="T19" i="55"/>
  <c r="T9" i="55"/>
  <c r="T56" i="55"/>
  <c r="T41" i="55"/>
  <c r="T55" i="55"/>
  <c r="T47" i="55"/>
  <c r="T34" i="55"/>
  <c r="T62" i="55"/>
  <c r="T49" i="55"/>
  <c r="T10" i="55"/>
  <c r="T20" i="55"/>
  <c r="T16" i="55"/>
  <c r="T29" i="61"/>
  <c r="T42" i="54"/>
  <c r="T49" i="61"/>
  <c r="T45" i="53"/>
  <c r="T69" i="53"/>
  <c r="T7" i="53"/>
  <c r="T47" i="53"/>
  <c r="T27" i="53"/>
  <c r="T53" i="53"/>
  <c r="T66" i="53"/>
  <c r="T35" i="53"/>
  <c r="T9" i="53"/>
  <c r="T29" i="53"/>
  <c r="T25" i="53"/>
  <c r="T13" i="53"/>
  <c r="T18" i="53"/>
  <c r="T26" i="53"/>
  <c r="T51" i="53"/>
  <c r="T12" i="53"/>
  <c r="T62" i="53"/>
  <c r="T59" i="53"/>
  <c r="T67" i="53"/>
  <c r="T56" i="53"/>
  <c r="T48" i="53"/>
  <c r="T43" i="53"/>
  <c r="T52" i="53"/>
  <c r="T36" i="53"/>
  <c r="T31" i="53"/>
  <c r="T14" i="53"/>
  <c r="T23" i="53"/>
  <c r="T54" i="53"/>
  <c r="T37" i="53"/>
  <c r="T64" i="53"/>
  <c r="T68" i="53"/>
  <c r="D4" i="50"/>
  <c r="T61" i="53"/>
  <c r="T34" i="53"/>
  <c r="T32" i="53"/>
  <c r="T6" i="53"/>
  <c r="T60" i="53"/>
  <c r="T46" i="53"/>
  <c r="T22" i="53"/>
  <c r="T16" i="53"/>
  <c r="T41" i="53"/>
  <c r="T33" i="53"/>
  <c r="T50" i="53"/>
  <c r="T15" i="53"/>
  <c r="T8" i="53"/>
  <c r="T55" i="53"/>
  <c r="T11" i="53"/>
  <c r="T20" i="53"/>
  <c r="T38" i="53"/>
  <c r="T42" i="53"/>
  <c r="T21" i="53"/>
  <c r="T49" i="53"/>
  <c r="T44" i="53"/>
  <c r="T58" i="53"/>
  <c r="T43" i="55"/>
  <c r="T20" i="61"/>
  <c r="T29" i="59"/>
  <c r="T36" i="59"/>
  <c r="T35" i="59"/>
  <c r="T33" i="61"/>
  <c r="T33" i="58"/>
  <c r="T46" i="58"/>
  <c r="T30" i="58"/>
  <c r="T62" i="58"/>
  <c r="T60" i="58"/>
  <c r="T54" i="58"/>
  <c r="T32" i="58"/>
  <c r="T53" i="58"/>
  <c r="T20" i="58"/>
  <c r="T67" i="58"/>
  <c r="T26" i="58"/>
  <c r="T21" i="58"/>
  <c r="T12" i="58"/>
  <c r="T23" i="58"/>
  <c r="T28" i="58"/>
  <c r="T52" i="58"/>
  <c r="T66" i="58"/>
  <c r="T16" i="58"/>
  <c r="T58" i="58"/>
  <c r="T25" i="58"/>
  <c r="T40" i="58"/>
  <c r="T51" i="58"/>
  <c r="T36" i="58"/>
  <c r="T24" i="58"/>
  <c r="T65" i="58"/>
  <c r="T34" i="58"/>
  <c r="T43" i="58"/>
  <c r="T49" i="58"/>
  <c r="T37" i="58"/>
  <c r="T11" i="58"/>
  <c r="T68" i="58"/>
  <c r="T45" i="58"/>
  <c r="D9" i="50"/>
  <c r="T63" i="58"/>
  <c r="T59" i="58"/>
  <c r="T15" i="58"/>
  <c r="T17" i="58"/>
  <c r="T27" i="58"/>
  <c r="T56" i="58"/>
  <c r="T64" i="58"/>
  <c r="T47" i="58"/>
  <c r="T42" i="58"/>
  <c r="T50" i="58"/>
  <c r="T13" i="58"/>
  <c r="T57" i="58"/>
  <c r="T31" i="58"/>
  <c r="T14" i="58"/>
  <c r="T41" i="58"/>
  <c r="T69" i="58"/>
  <c r="T61" i="58"/>
  <c r="T44" i="58"/>
  <c r="T35" i="58"/>
  <c r="T55" i="58"/>
  <c r="T39" i="58"/>
  <c r="T22" i="58"/>
  <c r="T59" i="61"/>
  <c r="T57" i="54"/>
  <c r="T13" i="54"/>
  <c r="T51" i="60"/>
  <c r="T29" i="60"/>
  <c r="T49" i="60"/>
  <c r="T28" i="60"/>
  <c r="T16" i="60"/>
  <c r="T45" i="60"/>
  <c r="T68" i="60"/>
  <c r="T53" i="60"/>
  <c r="T50" i="60"/>
  <c r="T41" i="60"/>
  <c r="T17" i="60"/>
  <c r="T21" i="60"/>
  <c r="T54" i="60"/>
  <c r="T40" i="60"/>
  <c r="T34" i="60"/>
  <c r="T14" i="60"/>
  <c r="T63" i="60"/>
  <c r="T62" i="60"/>
  <c r="T66" i="60"/>
  <c r="T23" i="60"/>
  <c r="T18" i="60"/>
  <c r="T27" i="60"/>
  <c r="T52" i="60"/>
  <c r="T69" i="60"/>
  <c r="T61" i="60"/>
  <c r="T25" i="60"/>
  <c r="T67" i="60"/>
  <c r="T39" i="60"/>
  <c r="T65" i="60"/>
  <c r="T32" i="60"/>
  <c r="T55" i="60"/>
  <c r="T47" i="60"/>
  <c r="T19" i="60"/>
  <c r="D11" i="50"/>
  <c r="T38" i="60"/>
  <c r="T13" i="60"/>
  <c r="T58" i="60"/>
  <c r="T60" i="60"/>
  <c r="T44" i="60"/>
  <c r="T43" i="60"/>
  <c r="T46" i="60"/>
  <c r="T33" i="60"/>
  <c r="T24" i="60"/>
  <c r="T57" i="53"/>
  <c r="T31" i="60"/>
  <c r="T39" i="54"/>
  <c r="T22" i="60"/>
  <c r="T17" i="55"/>
  <c r="T40" i="53"/>
  <c r="T43" i="54"/>
  <c r="S70" i="56"/>
  <c r="T45" i="61"/>
  <c r="T50" i="61"/>
  <c r="T67" i="61"/>
  <c r="T61" i="61"/>
  <c r="D12" i="50"/>
  <c r="T53" i="61"/>
  <c r="T44" i="61"/>
  <c r="T56" i="61"/>
  <c r="T55" i="61"/>
  <c r="T46" i="61"/>
  <c r="T52" i="61"/>
  <c r="T38" i="61"/>
  <c r="T40" i="61"/>
  <c r="T27" i="61"/>
  <c r="T57" i="61"/>
  <c r="T69" i="61"/>
  <c r="T14" i="61"/>
  <c r="T47" i="61"/>
  <c r="T39" i="61"/>
  <c r="T22" i="61"/>
  <c r="T28" i="61"/>
  <c r="T60" i="61"/>
  <c r="T26" i="61"/>
  <c r="T16" i="61"/>
  <c r="T31" i="61"/>
  <c r="T15" i="61"/>
  <c r="T65" i="61"/>
  <c r="T64" i="61"/>
  <c r="T30" i="61"/>
  <c r="T54" i="61"/>
  <c r="T23" i="61"/>
  <c r="T37" i="61"/>
  <c r="T24" i="61"/>
  <c r="T63" i="61"/>
  <c r="T62" i="61"/>
  <c r="T34" i="61"/>
  <c r="T41" i="61"/>
  <c r="T21" i="61"/>
  <c r="T35" i="61"/>
  <c r="T36" i="61"/>
  <c r="T68" i="61"/>
  <c r="T58" i="61"/>
  <c r="T43" i="61"/>
  <c r="T19" i="61"/>
  <c r="T32" i="61"/>
  <c r="T17" i="61"/>
  <c r="T48" i="54"/>
  <c r="T10" i="53"/>
  <c r="T42" i="60"/>
  <c r="T61" i="55"/>
  <c r="T39" i="53"/>
  <c r="T36" i="54"/>
  <c r="T19" i="54"/>
  <c r="T34" i="52"/>
  <c r="T14" i="52"/>
  <c r="T62" i="52"/>
  <c r="T67" i="52"/>
  <c r="T23" i="52"/>
  <c r="T15" i="52"/>
  <c r="T39" i="52"/>
  <c r="T5" i="52"/>
  <c r="T48" i="52"/>
  <c r="T52" i="52"/>
  <c r="T12" i="52"/>
  <c r="T45" i="52"/>
  <c r="T18" i="52"/>
  <c r="T33" i="52"/>
  <c r="T57" i="52"/>
  <c r="T58" i="52"/>
  <c r="T59" i="52"/>
  <c r="T68" i="52"/>
  <c r="T35" i="52"/>
  <c r="T36" i="52"/>
  <c r="T42" i="52"/>
  <c r="T13" i="52"/>
  <c r="T29" i="52"/>
  <c r="T43" i="52"/>
  <c r="T26" i="52"/>
  <c r="T32" i="52"/>
  <c r="T60" i="52"/>
  <c r="T53" i="52"/>
  <c r="T64" i="52"/>
  <c r="T6" i="52"/>
  <c r="T61" i="52"/>
  <c r="T27" i="52"/>
  <c r="T20" i="52"/>
  <c r="T16" i="52"/>
  <c r="T37" i="52"/>
  <c r="T55" i="52"/>
  <c r="T19" i="52"/>
  <c r="T56" i="52"/>
  <c r="T40" i="52"/>
  <c r="T28" i="52"/>
  <c r="T49" i="52"/>
  <c r="T10" i="52"/>
  <c r="D3" i="50"/>
  <c r="T22" i="52"/>
  <c r="T38" i="52"/>
  <c r="T7" i="52"/>
  <c r="T44" i="52"/>
  <c r="T51" i="52"/>
  <c r="T66" i="52"/>
  <c r="T25" i="52"/>
  <c r="T9" i="52"/>
  <c r="T54" i="52"/>
  <c r="T41" i="52"/>
  <c r="T11" i="52"/>
  <c r="T25" i="61"/>
  <c r="T57" i="55"/>
  <c r="T10" i="54"/>
  <c r="T36" i="55"/>
  <c r="T19" i="53"/>
  <c r="T64" i="60"/>
  <c r="T48" i="61"/>
  <c r="T18" i="61"/>
  <c r="T65" i="53"/>
  <c r="T36" i="60"/>
  <c r="T66" i="55"/>
  <c r="T35" i="60"/>
  <c r="T66" i="61"/>
  <c r="T30" i="53"/>
  <c r="T48" i="58"/>
  <c r="T8" i="54"/>
  <c r="T50" i="52"/>
  <c r="O8" i="50"/>
  <c r="P8" i="50" s="1"/>
  <c r="F8" i="50"/>
  <c r="O9" i="50"/>
  <c r="P9" i="50" s="1"/>
  <c r="F7" i="50"/>
  <c r="L8" i="50"/>
  <c r="M8" i="50" s="1"/>
  <c r="L9" i="50"/>
  <c r="M9" i="50" s="1"/>
  <c r="L7" i="50"/>
  <c r="M7" i="50" s="1"/>
  <c r="T51" i="61"/>
  <c r="T18" i="58"/>
  <c r="T29" i="58"/>
  <c r="T13" i="55"/>
  <c r="T48" i="55"/>
  <c r="T50" i="55"/>
  <c r="T63" i="55"/>
  <c r="T19" i="58"/>
  <c r="T38" i="58"/>
  <c r="T41" i="54"/>
  <c r="T68" i="54"/>
  <c r="T7" i="54"/>
  <c r="D5" i="50"/>
  <c r="T12" i="54"/>
  <c r="T64" i="54"/>
  <c r="T24" i="54"/>
  <c r="T29" i="54"/>
  <c r="T9" i="54"/>
  <c r="T52" i="54"/>
  <c r="T16" i="54"/>
  <c r="T44" i="54"/>
  <c r="T37" i="54"/>
  <c r="T38" i="54"/>
  <c r="T49" i="54"/>
  <c r="T14" i="54"/>
  <c r="T55" i="54"/>
  <c r="T53" i="54"/>
  <c r="T30" i="54"/>
  <c r="T66" i="54"/>
  <c r="T18" i="54"/>
  <c r="T33" i="54"/>
  <c r="T47" i="54"/>
  <c r="T45" i="54"/>
  <c r="T46" i="54"/>
  <c r="T35" i="54"/>
  <c r="T34" i="54"/>
  <c r="T15" i="54"/>
  <c r="T21" i="54"/>
  <c r="T51" i="54"/>
  <c r="T62" i="54"/>
  <c r="T69" i="54"/>
  <c r="T65" i="54"/>
  <c r="T61" i="54"/>
  <c r="T67" i="54"/>
  <c r="T23" i="54"/>
  <c r="T11" i="54"/>
  <c r="T25" i="54"/>
  <c r="T60" i="54"/>
  <c r="T27" i="54"/>
  <c r="T59" i="54"/>
  <c r="T56" i="54"/>
  <c r="T40" i="54"/>
  <c r="T20" i="54"/>
  <c r="T54" i="54"/>
  <c r="T32" i="54"/>
  <c r="T31" i="54"/>
  <c r="T22" i="54"/>
  <c r="T45" i="59"/>
  <c r="T58" i="59"/>
  <c r="T66" i="59"/>
  <c r="T64" i="59"/>
  <c r="T20" i="59"/>
  <c r="T59" i="59"/>
  <c r="T69" i="59"/>
  <c r="T12" i="59"/>
  <c r="T41" i="59"/>
  <c r="T43" i="59"/>
  <c r="T44" i="59"/>
  <c r="T54" i="59"/>
  <c r="T62" i="59"/>
  <c r="T65" i="59"/>
  <c r="T60" i="59"/>
  <c r="T16" i="59"/>
  <c r="T21" i="59"/>
  <c r="T52" i="59"/>
  <c r="T25" i="59"/>
  <c r="T67" i="59"/>
  <c r="T39" i="59"/>
  <c r="T63" i="59"/>
  <c r="T40" i="59"/>
  <c r="T18" i="59"/>
  <c r="T34" i="59"/>
  <c r="T13" i="59"/>
  <c r="T48" i="59"/>
  <c r="T17" i="59"/>
  <c r="T61" i="59"/>
  <c r="T68" i="59"/>
  <c r="T23" i="59"/>
  <c r="T38" i="59"/>
  <c r="T24" i="59"/>
  <c r="T46" i="59"/>
  <c r="T28" i="59"/>
  <c r="T49" i="59"/>
  <c r="T51" i="59"/>
  <c r="T31" i="59"/>
  <c r="T33" i="59"/>
  <c r="T42" i="59"/>
  <c r="T32" i="59"/>
  <c r="D10" i="50"/>
  <c r="L10" i="50" s="1"/>
  <c r="M10" i="50" s="1"/>
  <c r="T14" i="59"/>
  <c r="T47" i="59"/>
  <c r="T50" i="59"/>
  <c r="T53" i="59"/>
  <c r="T27" i="59"/>
  <c r="T55" i="59"/>
  <c r="T21" i="52"/>
  <c r="T57" i="60"/>
  <c r="S70" i="57"/>
  <c r="O10" i="50" l="1"/>
  <c r="P10" i="50" s="1"/>
  <c r="L11" i="50"/>
  <c r="M11" i="50" s="1"/>
  <c r="L12" i="50"/>
  <c r="M12" i="50" s="1"/>
  <c r="F11" i="50"/>
  <c r="S70" i="53"/>
  <c r="O5" i="50"/>
  <c r="P5" i="50" s="1"/>
  <c r="F4" i="50"/>
  <c r="O6" i="50"/>
  <c r="P6" i="50" s="1"/>
  <c r="O4" i="50"/>
  <c r="P4" i="50" s="1"/>
  <c r="G4" i="50" s="1"/>
  <c r="U6" i="50"/>
  <c r="V6" i="50" s="1"/>
  <c r="G6" i="50" s="1"/>
  <c r="F6" i="50"/>
  <c r="S70" i="59"/>
  <c r="R6" i="50"/>
  <c r="S6" i="50" s="1"/>
  <c r="F5" i="50"/>
  <c r="R5" i="50"/>
  <c r="S5" i="50" s="1"/>
  <c r="S70" i="54"/>
  <c r="G8" i="50"/>
  <c r="S70" i="52"/>
  <c r="S70" i="61"/>
  <c r="F12" i="50"/>
  <c r="O12" i="50"/>
  <c r="P12" i="50" s="1"/>
  <c r="G12" i="50" s="1"/>
  <c r="S70" i="60"/>
  <c r="S70" i="58"/>
  <c r="S70" i="55"/>
  <c r="F10" i="50"/>
  <c r="U10" i="50"/>
  <c r="V10" i="50" s="1"/>
  <c r="G10" i="50" s="1"/>
  <c r="G7" i="50"/>
  <c r="L5" i="50"/>
  <c r="M5" i="50" s="1"/>
  <c r="L4" i="50"/>
  <c r="M4" i="50" s="1"/>
  <c r="L3" i="50"/>
  <c r="M3" i="50" s="1"/>
  <c r="L6" i="50"/>
  <c r="M6" i="50" s="1"/>
  <c r="F3" i="50"/>
  <c r="F9" i="50"/>
  <c r="R10" i="50"/>
  <c r="S10" i="50" s="1"/>
  <c r="R9" i="50"/>
  <c r="S9" i="50" s="1"/>
  <c r="G3" i="50" l="1"/>
  <c r="G9" i="50"/>
  <c r="G5" i="50"/>
  <c r="G11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<sst xmlns="http://schemas.openxmlformats.org/spreadsheetml/2006/main" count="416" uniqueCount="61">
  <si>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</si>
  <si>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</si>
  <si>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</si>
  <si>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</si>
  <si>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</si>
  <si>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</si>
  <si>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</si>
  <si>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</si>
  <si>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</si>
  <si>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</si>
  <si>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</si>
  <si>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</si>
  <si>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</si>
  <si>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</si>
  <si>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</si>
  <si>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</si>
  <si>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</si>
  <si>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</si>
  <si>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</si>
  <si>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</si>
  <si>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</si>
  <si>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</si>
  <si>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</si>
  <si>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</si>
  <si>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</si>
  <si>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</si>
  <si>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</si>
  <si>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</si>
  <si>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</si>
  <si>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</si>
  <si>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</si>
  <si>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</si>
  <si>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</si>
  <si>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</si>
  <si>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</si>
  <si>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</si>
  <si>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</si>
  <si>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</si>
  <si>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</si>
  <si>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</si>
  <si>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</si>
  <si>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</si>
  <si>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</si>
  <si>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</si>
  <si>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</si>
  <si>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</si>
  <si>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</si>
  <si>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</si>
  <si>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</si>
  <si>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</si>
  <si>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</si>
  <si>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</si>
  <si>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</si>
  <si>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</si>
  <si>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</si>
  <si>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</si>
  <si>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</si>
  <si>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</si>
  <si>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</si>
  <si>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</si>
  <si>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metapartf.xls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</si>
</sst>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  <xf numFmtId="168" fontId="6" fillId="0" borderId="0"/>
  </cellStyleXfs>
  <cellXfs count="32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3" fontId="0" fillId="0" borderId="0" xfId="0" applyNumberFormat="1" applyFont="1"/>
    <xf numFmtId="168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8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topLeftCell="B1" workbookViewId="0">
      <selection activeCell="S10" sqref="S10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32481</v>
      </c>
      <c r="C2" s="19">
        <v>14345</v>
      </c>
      <c r="D2" s="23">
        <v>5.8999999999999997E-2</v>
      </c>
      <c r="E2" s="23">
        <v>1</v>
      </c>
      <c r="F2" s="23">
        <v>0.48799999999999999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1.3220000000000001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59076</v>
      </c>
      <c r="U2" s="19">
        <v>24666</v>
      </c>
      <c r="V2" s="23">
        <v>3.1E-2</v>
      </c>
      <c r="W2" s="23">
        <v>151</v>
      </c>
      <c r="X2" s="23">
        <v>0.63700000000000001</v>
      </c>
    </row>
    <row r="3" spans="1:24" x14ac:dyDescent="0.2">
      <c r="A3" s="18">
        <v>9</v>
      </c>
      <c r="B3" s="19">
        <v>34134</v>
      </c>
      <c r="C3" s="19">
        <v>15075</v>
      </c>
      <c r="D3" s="23">
        <v>5.5E-2</v>
      </c>
      <c r="E3" s="23">
        <v>0.99399999999999999</v>
      </c>
      <c r="F3" s="23">
        <v>0.50900000000000001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2.1720000000000002</v>
      </c>
      <c r="Q3" s="15"/>
      <c r="R3" s="15"/>
      <c r="T3" s="19">
        <v>60435</v>
      </c>
      <c r="U3" s="19">
        <v>25233</v>
      </c>
      <c r="V3" s="23">
        <v>0.03</v>
      </c>
      <c r="W3" s="23">
        <v>148</v>
      </c>
      <c r="X3" s="23">
        <v>0.64900000000000002</v>
      </c>
    </row>
    <row r="4" spans="1:24" x14ac:dyDescent="0.2">
      <c r="A4" s="18">
        <v>10</v>
      </c>
      <c r="B4" s="19">
        <v>35872</v>
      </c>
      <c r="C4" s="19">
        <v>15843</v>
      </c>
      <c r="D4" s="23">
        <v>5.1999999999999998E-2</v>
      </c>
      <c r="E4" s="23">
        <v>0.99399999999999999</v>
      </c>
      <c r="F4" s="23">
        <v>0.53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2.633</v>
      </c>
      <c r="Q4" s="15"/>
      <c r="R4" s="15"/>
      <c r="T4" s="19">
        <v>61826</v>
      </c>
      <c r="U4" s="19">
        <v>25814</v>
      </c>
      <c r="V4" s="23">
        <v>2.9000000000000001E-2</v>
      </c>
      <c r="W4" s="23">
        <v>145</v>
      </c>
      <c r="X4" s="23">
        <v>0.66100000000000003</v>
      </c>
    </row>
    <row r="5" spans="1:24" x14ac:dyDescent="0.2">
      <c r="A5" s="18">
        <v>11</v>
      </c>
      <c r="B5" s="19">
        <v>37698</v>
      </c>
      <c r="C5" s="19">
        <v>16649</v>
      </c>
      <c r="D5" s="23">
        <v>4.9000000000000002E-2</v>
      </c>
      <c r="E5" s="23">
        <v>0.99399999999999999</v>
      </c>
      <c r="F5" s="23">
        <v>0.55200000000000005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2.8919999999999999</v>
      </c>
      <c r="Q5" s="15"/>
      <c r="R5" s="15"/>
      <c r="T5" s="19">
        <v>63248</v>
      </c>
      <c r="U5" s="19">
        <v>26407</v>
      </c>
      <c r="V5" s="23">
        <v>2.9000000000000001E-2</v>
      </c>
      <c r="W5" s="23">
        <v>142</v>
      </c>
      <c r="X5" s="23">
        <v>0.67300000000000004</v>
      </c>
    </row>
    <row r="6" spans="1:24" x14ac:dyDescent="0.2">
      <c r="A6" s="18">
        <v>12</v>
      </c>
      <c r="B6" s="19">
        <v>44223</v>
      </c>
      <c r="C6" s="19">
        <v>19531</v>
      </c>
      <c r="D6" s="23">
        <v>3.9E-2</v>
      </c>
      <c r="E6" s="23">
        <v>0.99399999999999999</v>
      </c>
      <c r="F6" s="23">
        <v>0.629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3.383</v>
      </c>
      <c r="Q6" s="15"/>
      <c r="R6" s="15"/>
      <c r="T6" s="19">
        <v>64703</v>
      </c>
      <c r="U6" s="19">
        <v>27015</v>
      </c>
      <c r="V6" s="23">
        <v>2.8000000000000001E-2</v>
      </c>
      <c r="W6" s="23">
        <v>139</v>
      </c>
      <c r="X6" s="23">
        <v>0.68500000000000005</v>
      </c>
    </row>
    <row r="7" spans="1:24" x14ac:dyDescent="0.2">
      <c r="A7" s="18">
        <v>13</v>
      </c>
      <c r="B7" s="19">
        <v>46055</v>
      </c>
      <c r="C7" s="19">
        <v>20231</v>
      </c>
      <c r="D7" s="23">
        <v>3.7999999999999999E-2</v>
      </c>
      <c r="E7" s="23">
        <v>0.92800000000000005</v>
      </c>
      <c r="F7" s="23">
        <v>0.63700000000000001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3.641</v>
      </c>
      <c r="Q7" s="15"/>
      <c r="R7" s="15"/>
      <c r="T7" s="19">
        <v>66091</v>
      </c>
      <c r="U7" s="19">
        <v>27512</v>
      </c>
      <c r="V7" s="23">
        <v>2.8000000000000001E-2</v>
      </c>
      <c r="W7" s="23">
        <v>138</v>
      </c>
      <c r="X7" s="23">
        <v>0.68899999999999995</v>
      </c>
    </row>
    <row r="8" spans="1:24" x14ac:dyDescent="0.2">
      <c r="A8" s="18">
        <v>14</v>
      </c>
      <c r="B8" s="19">
        <v>47964</v>
      </c>
      <c r="C8" s="19">
        <v>20956</v>
      </c>
      <c r="D8" s="23">
        <v>3.6999999999999998E-2</v>
      </c>
      <c r="E8" s="23">
        <v>0.92800000000000005</v>
      </c>
      <c r="F8" s="23">
        <v>0.64400000000000002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3.4809999999999999</v>
      </c>
      <c r="Q8" s="15"/>
      <c r="R8" s="15"/>
      <c r="T8" s="19">
        <v>67509</v>
      </c>
      <c r="U8" s="19">
        <v>28018</v>
      </c>
      <c r="V8" s="23">
        <v>2.7E-2</v>
      </c>
      <c r="W8" s="23">
        <v>137</v>
      </c>
      <c r="X8" s="23">
        <v>0.69299999999999995</v>
      </c>
    </row>
    <row r="9" spans="1:24" x14ac:dyDescent="0.2">
      <c r="A9" s="18">
        <v>15</v>
      </c>
      <c r="B9" s="19">
        <v>49951</v>
      </c>
      <c r="C9" s="19">
        <v>21707</v>
      </c>
      <c r="D9" s="23">
        <v>3.5999999999999997E-2</v>
      </c>
      <c r="E9" s="23">
        <v>0.92800000000000005</v>
      </c>
      <c r="F9" s="23">
        <v>0.65100000000000002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3.117</v>
      </c>
      <c r="Q9" s="15"/>
      <c r="R9" s="15"/>
      <c r="T9" s="19">
        <v>68957</v>
      </c>
      <c r="U9" s="19">
        <v>28534</v>
      </c>
      <c r="V9" s="23">
        <v>2.7E-2</v>
      </c>
      <c r="W9" s="23">
        <v>136</v>
      </c>
      <c r="X9" s="23">
        <v>0.69699999999999995</v>
      </c>
    </row>
    <row r="10" spans="1:24" x14ac:dyDescent="0.2">
      <c r="A10" s="18">
        <v>16</v>
      </c>
      <c r="B10" s="19">
        <v>63819</v>
      </c>
      <c r="C10" s="19">
        <v>26921</v>
      </c>
      <c r="D10" s="23">
        <v>0.03</v>
      </c>
      <c r="E10" s="23">
        <v>0.92800000000000005</v>
      </c>
      <c r="F10" s="23">
        <v>0.70099999999999996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2.871</v>
      </c>
      <c r="Q10" s="15"/>
      <c r="R10" s="15"/>
      <c r="T10" s="19">
        <v>70436</v>
      </c>
      <c r="U10" s="19">
        <v>29059</v>
      </c>
      <c r="V10" s="23">
        <v>2.7E-2</v>
      </c>
      <c r="W10" s="23">
        <v>135</v>
      </c>
      <c r="X10" s="23">
        <v>0.70099999999999996</v>
      </c>
    </row>
    <row r="11" spans="1:24" x14ac:dyDescent="0.2">
      <c r="A11" s="18">
        <v>17</v>
      </c>
      <c r="B11" s="19">
        <v>64906</v>
      </c>
      <c r="C11" s="19">
        <v>27271</v>
      </c>
      <c r="D11" s="23">
        <v>2.9000000000000001E-2</v>
      </c>
      <c r="E11" s="23">
        <v>0.746</v>
      </c>
      <c r="F11" s="23">
        <v>0.70099999999999996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2.6869999999999998</v>
      </c>
      <c r="Q11" s="15"/>
      <c r="R11" s="15"/>
      <c r="T11" s="19">
        <v>71367</v>
      </c>
      <c r="U11" s="19">
        <v>29351</v>
      </c>
      <c r="V11" s="23">
        <v>2.5999999999999999E-2</v>
      </c>
      <c r="W11" s="23">
        <v>135</v>
      </c>
      <c r="X11" s="23">
        <v>0.70099999999999996</v>
      </c>
    </row>
    <row r="12" spans="1:24" x14ac:dyDescent="0.2">
      <c r="A12" s="18">
        <v>18</v>
      </c>
      <c r="B12" s="19">
        <v>72310</v>
      </c>
      <c r="C12" s="19">
        <v>29647</v>
      </c>
      <c r="D12" s="23">
        <v>2.5999999999999999E-2</v>
      </c>
      <c r="E12" s="23">
        <v>0.746</v>
      </c>
      <c r="F12" s="23">
        <v>0.70099999999999996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2.573</v>
      </c>
      <c r="Q12" s="15"/>
      <c r="R12" s="15"/>
      <c r="T12" s="19">
        <v>72310</v>
      </c>
      <c r="U12" s="19">
        <v>29647</v>
      </c>
      <c r="V12" s="23">
        <v>2.5999999999999999E-2</v>
      </c>
      <c r="W12" s="23">
        <v>135</v>
      </c>
      <c r="X12" s="23">
        <v>0.70099999999999996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2.1779999999999999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2.1779999999999999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2.1779999999999999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2.1779999999999999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2.1779999999999999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1.718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1.718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1.718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1.718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1.718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1.3680000000000001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1.3680000000000001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1.3680000000000001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1.3680000000000001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1.3680000000000001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1.1739999999999999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1.1739999999999999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1.1739999999999999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1.1739999999999999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1.1739999999999999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0.90400000000000003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0.90400000000000003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0.90400000000000003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0.90400000000000003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0.90400000000000003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0.54900000000000004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0.54900000000000004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0.54900000000000004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0.54900000000000004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0.54900000000000004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0.27400000000000002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0.27400000000000002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0.27400000000000002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0.27400000000000002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0.27400000000000002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0.13700000000000001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0.13700000000000001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0.13700000000000001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0.13700000000000001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0.13700000000000001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3.7999999999999999E-2</v>
      </c>
    </row>
    <row r="54" spans="12:15" x14ac:dyDescent="0.2">
      <c r="N54" s="22">
        <v>66</v>
      </c>
      <c r="O54" s="30">
        <v>3.7999999999999999E-2</v>
      </c>
    </row>
    <row r="55" spans="12:15" x14ac:dyDescent="0.2">
      <c r="N55" s="22">
        <v>67</v>
      </c>
      <c r="O55" s="30">
        <v>3.7999999999999999E-2</v>
      </c>
    </row>
    <row r="56" spans="12:15" x14ac:dyDescent="0.2">
      <c r="N56" s="22">
        <v>68</v>
      </c>
      <c r="O56" s="30">
        <v>3.7999999999999999E-2</v>
      </c>
    </row>
    <row r="57" spans="12:15" x14ac:dyDescent="0.2">
      <c r="N57" s="22">
        <v>69</v>
      </c>
      <c r="O57" s="30">
        <v>3.7999999999999999E-2</v>
      </c>
    </row>
    <row r="58" spans="12:15" x14ac:dyDescent="0.2">
      <c r="N58" s="22">
        <v>70</v>
      </c>
      <c r="O58" s="30">
        <v>3.7999999999999999E-2</v>
      </c>
    </row>
    <row r="59" spans="12:15" x14ac:dyDescent="0.2">
      <c r="N59" s="22">
        <v>71</v>
      </c>
      <c r="O59" s="30">
        <v>3.7999999999999999E-2</v>
      </c>
    </row>
    <row r="60" spans="12:15" x14ac:dyDescent="0.2">
      <c r="N60" s="22">
        <v>72</v>
      </c>
      <c r="O60" s="30">
        <v>3.7999999999999999E-2</v>
      </c>
    </row>
    <row r="61" spans="12:15" x14ac:dyDescent="0.2">
      <c r="N61" s="22">
        <v>73</v>
      </c>
      <c r="O61" s="30">
        <v>3.7999999999999999E-2</v>
      </c>
    </row>
    <row r="62" spans="12:15" x14ac:dyDescent="0.2">
      <c r="N62" s="22">
        <v>74</v>
      </c>
      <c r="O62" s="30">
        <v>3.7999999999999999E-2</v>
      </c>
    </row>
    <row r="63" spans="12:15" x14ac:dyDescent="0.2">
      <c r="N63" s="22">
        <v>75</v>
      </c>
      <c r="O63" s="30">
        <v>3.7999999999999999E-2</v>
      </c>
    </row>
    <row r="64" spans="12:15" x14ac:dyDescent="0.2">
      <c r="N64" s="22">
        <v>76</v>
      </c>
      <c r="O64" s="30">
        <v>3.7999999999999999E-2</v>
      </c>
    </row>
    <row r="65" spans="14:15" x14ac:dyDescent="0.2">
      <c r="N65" s="22">
        <v>77</v>
      </c>
      <c r="O65" s="30">
        <v>3.7999999999999999E-2</v>
      </c>
    </row>
    <row r="66" spans="14:15" x14ac:dyDescent="0.2">
      <c r="N66" s="22">
        <v>78</v>
      </c>
      <c r="O66" s="30">
        <v>3.7999999999999999E-2</v>
      </c>
    </row>
    <row r="67" spans="14:15" x14ac:dyDescent="0.2">
      <c r="N67" s="22">
        <v>79</v>
      </c>
      <c r="O67" s="30">
        <v>3.7999999999999999E-2</v>
      </c>
    </row>
    <row r="68" spans="14:15" x14ac:dyDescent="0.2">
      <c r="N68" s="22">
        <v>80</v>
      </c>
      <c r="O68" s="30">
        <v>3.7999999999999999E-2</v>
      </c>
    </row>
    <row r="69" spans="14:15" x14ac:dyDescent="0.2">
      <c r="N69" s="22">
        <v>81</v>
      </c>
      <c r="O69" s="30">
        <v>3.7999999999999999E-2</v>
      </c>
    </row>
    <row r="70" spans="14:15" x14ac:dyDescent="0.2">
      <c r="N70" s="22">
        <v>82</v>
      </c>
      <c r="O70" s="30">
        <v>3.7999999999999999E-2</v>
      </c>
    </row>
    <row r="71" spans="14:15" x14ac:dyDescent="0.2">
      <c r="N71" s="22">
        <v>83</v>
      </c>
      <c r="O71" s="30">
        <v>3.7999999999999999E-2</v>
      </c>
    </row>
    <row r="72" spans="14:15" x14ac:dyDescent="0.2">
      <c r="N72" s="22">
        <v>84</v>
      </c>
      <c r="O72" s="30">
        <v>3.7999999999999999E-2</v>
      </c>
    </row>
    <row r="73" spans="14:15" x14ac:dyDescent="0.2">
      <c r="O73" s="3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49951</v>
      </c>
      <c r="D2" s="7">
        <f>Meta!C9</f>
        <v>21707</v>
      </c>
      <c r="E2" s="1">
        <f>Meta!D9</f>
        <v>3.5999999999999997E-2</v>
      </c>
      <c r="F2" s="1">
        <f>Meta!F9</f>
        <v>0.65100000000000002</v>
      </c>
      <c r="G2" s="1">
        <f>Meta!I9</f>
        <v>1.8114695812355892</v>
      </c>
      <c r="H2" s="1">
        <f>Meta!E9</f>
        <v>0.92800000000000005</v>
      </c>
      <c r="I2" s="13"/>
      <c r="J2" s="1">
        <f>Meta!X8</f>
        <v>0.69299999999999995</v>
      </c>
      <c r="K2" s="1">
        <f>Meta!D8</f>
        <v>3.6999999999999998E-2</v>
      </c>
      <c r="L2" s="28"/>
      <c r="N2" s="22">
        <f>Meta!T9</f>
        <v>68957</v>
      </c>
      <c r="O2" s="22">
        <f>Meta!U9</f>
        <v>28534</v>
      </c>
      <c r="P2" s="1">
        <f>Meta!V9</f>
        <v>2.7E-2</v>
      </c>
      <c r="Q2" s="1">
        <f>Meta!X9</f>
        <v>0.69699999999999995</v>
      </c>
      <c r="R2" s="22">
        <f>Meta!W9</f>
        <v>136</v>
      </c>
      <c r="T2" s="12">
        <f>IRR(S5:S69)+1</f>
        <v>0.98221171542627861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2609.3893860373641</v>
      </c>
      <c r="D11" s="5">
        <f t="shared" ref="D11:D36" si="0">IF(A11&lt;startage,1,0)*(C11*(1-initialunempprob))+IF(A11=startage,1,0)*(C11*(1-unempprob))+IF(A11&gt;startage,1,0)*(C11*(1-unempprob)+unempprob*300*52)</f>
        <v>2512.8419787539815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192.23241137467957</v>
      </c>
      <c r="G11" s="5">
        <f t="shared" ref="G11:G56" si="3">D11-F11</f>
        <v>2320.609567379302</v>
      </c>
      <c r="H11" s="22">
        <f>0.1*Grade14!H11</f>
        <v>1140.0709693478234</v>
      </c>
      <c r="I11" s="5">
        <f t="shared" ref="I11:I36" si="4">G11+IF(A11&lt;startage,1,0)*(H11*(1-initialunempprob))+IF(A11&gt;=startage,1,0)*(H11*(1-unempprob))</f>
        <v>3418.4979108612561</v>
      </c>
      <c r="J11" s="25">
        <f t="shared" ref="J11:J56" si="5">(F11-(IF(A11&gt;startage,1,0)*(unempprob*300*52)))/(IF(A11&lt;startage,1,0)*((C11+H11)*(1-initialunempprob))+IF(A11&gt;=startage,1,0)*((C11+H11)*(1-unempprob)))</f>
        <v>5.323920487521764E-2</v>
      </c>
      <c r="L11" s="22">
        <f>0.1*Grade14!L11</f>
        <v>5056.6451318328645</v>
      </c>
      <c r="M11" s="5">
        <f>scrimecost*Meta!O8</f>
        <v>473.416</v>
      </c>
      <c r="N11" s="5">
        <f>L11-Grade14!L11</f>
        <v>-45509.806186495778</v>
      </c>
      <c r="O11" s="5"/>
      <c r="P11" s="22"/>
      <c r="Q11" s="22">
        <f>0.05*feel*Grade14!G11</f>
        <v>276.13587017671296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-54064.942056672488</v>
      </c>
      <c r="T11" s="22">
        <f t="shared" ref="T11:T42" si="7">S11/sreturn^(A11-startage+1)</f>
        <v>-54064.942056672488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27574.848905786657</v>
      </c>
      <c r="D12" s="5">
        <f t="shared" si="0"/>
        <v>26582.154345178336</v>
      </c>
      <c r="E12" s="5">
        <f t="shared" si="1"/>
        <v>17082.154345178336</v>
      </c>
      <c r="F12" s="5">
        <f t="shared" si="2"/>
        <v>5879.0733937007262</v>
      </c>
      <c r="G12" s="5">
        <f t="shared" si="3"/>
        <v>20703.080951477612</v>
      </c>
      <c r="H12" s="22">
        <f t="shared" ref="H12:H36" si="10">benefits*B12/expnorm</f>
        <v>11983.08833052213</v>
      </c>
      <c r="I12" s="5">
        <f t="shared" si="4"/>
        <v>32254.778102100943</v>
      </c>
      <c r="J12" s="25">
        <f t="shared" si="5"/>
        <v>0.15416941019838973</v>
      </c>
      <c r="L12" s="22">
        <f t="shared" ref="L12:L36" si="11">(sincome+sbenefits)*(1-sunemp)*B12/expnorm</f>
        <v>52365.628428216609</v>
      </c>
      <c r="M12" s="5">
        <f>scrimecost*Meta!O9</f>
        <v>423.91199999999998</v>
      </c>
      <c r="N12" s="5">
        <f>L12-Grade14!L12</f>
        <v>535.01582692976081</v>
      </c>
      <c r="O12" s="5">
        <f>Grade14!M12-M12</f>
        <v>3.1170000000000186</v>
      </c>
      <c r="P12" s="22">
        <f t="shared" ref="P12:P56" si="12">(spart-initialspart)*(L12*J12+nptrans)</f>
        <v>58.508712197784796</v>
      </c>
      <c r="Q12" s="22"/>
      <c r="R12" s="22"/>
      <c r="S12" s="22">
        <f t="shared" si="6"/>
        <v>403.24545803094446</v>
      </c>
      <c r="T12" s="22">
        <f t="shared" si="7"/>
        <v>410.54840997893865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28264.22012843132</v>
      </c>
      <c r="D13" s="5">
        <f t="shared" si="0"/>
        <v>27808.308203807788</v>
      </c>
      <c r="E13" s="5">
        <f t="shared" si="1"/>
        <v>18308.308203807788</v>
      </c>
      <c r="F13" s="5">
        <f t="shared" si="2"/>
        <v>6279.412628543243</v>
      </c>
      <c r="G13" s="5">
        <f t="shared" si="3"/>
        <v>21528.895575264545</v>
      </c>
      <c r="H13" s="22">
        <f t="shared" si="10"/>
        <v>12282.665538785184</v>
      </c>
      <c r="I13" s="5">
        <f t="shared" si="4"/>
        <v>33369.385154653464</v>
      </c>
      <c r="J13" s="25">
        <f t="shared" si="5"/>
        <v>0.14628351360100025</v>
      </c>
      <c r="L13" s="22">
        <f t="shared" si="11"/>
        <v>53674.76913892202</v>
      </c>
      <c r="M13" s="5">
        <f>scrimecost*Meta!O10</f>
        <v>390.45600000000002</v>
      </c>
      <c r="N13" s="5">
        <f>L13-Grade14!L13</f>
        <v>548.39122260300064</v>
      </c>
      <c r="O13" s="5">
        <f>Grade14!M13-M13</f>
        <v>2.8709999999999809</v>
      </c>
      <c r="P13" s="22">
        <f t="shared" si="12"/>
        <v>57.622935285456236</v>
      </c>
      <c r="Q13" s="22"/>
      <c r="R13" s="22"/>
      <c r="S13" s="22">
        <f t="shared" si="6"/>
        <v>410.84658898408583</v>
      </c>
      <c r="T13" s="22">
        <f t="shared" si="7"/>
        <v>425.86256524433509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28970.825631642103</v>
      </c>
      <c r="D14" s="5">
        <f t="shared" si="0"/>
        <v>28489.475908902983</v>
      </c>
      <c r="E14" s="5">
        <f t="shared" si="1"/>
        <v>18989.475908902983</v>
      </c>
      <c r="F14" s="5">
        <f t="shared" si="2"/>
        <v>6501.8138842568242</v>
      </c>
      <c r="G14" s="5">
        <f t="shared" si="3"/>
        <v>21987.662024646161</v>
      </c>
      <c r="H14" s="22">
        <f t="shared" si="10"/>
        <v>12589.732177254813</v>
      </c>
      <c r="I14" s="5">
        <f t="shared" si="4"/>
        <v>34124.163843519797</v>
      </c>
      <c r="J14" s="25">
        <f t="shared" si="5"/>
        <v>0.14826672024256785</v>
      </c>
      <c r="L14" s="22">
        <f t="shared" si="11"/>
        <v>55016.638367395062</v>
      </c>
      <c r="M14" s="5">
        <f>scrimecost*Meta!O11</f>
        <v>365.43199999999996</v>
      </c>
      <c r="N14" s="5">
        <f>L14-Grade14!L14</f>
        <v>562.10100316806347</v>
      </c>
      <c r="O14" s="5">
        <f>Grade14!M14-M14</f>
        <v>2.6870000000000118</v>
      </c>
      <c r="P14" s="22">
        <f t="shared" si="12"/>
        <v>58.844546118020411</v>
      </c>
      <c r="Q14" s="22"/>
      <c r="R14" s="22"/>
      <c r="S14" s="22">
        <f t="shared" si="6"/>
        <v>420.67719726267705</v>
      </c>
      <c r="T14" s="22">
        <f t="shared" si="7"/>
        <v>443.94957242226639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29695.096272433158</v>
      </c>
      <c r="D15" s="5">
        <f t="shared" si="0"/>
        <v>29187.672806625564</v>
      </c>
      <c r="E15" s="5">
        <f t="shared" si="1"/>
        <v>19687.672806625564</v>
      </c>
      <c r="F15" s="5">
        <f t="shared" si="2"/>
        <v>6729.775171363246</v>
      </c>
      <c r="G15" s="5">
        <f t="shared" si="3"/>
        <v>22457.897635262318</v>
      </c>
      <c r="H15" s="22">
        <f t="shared" si="10"/>
        <v>12904.475481686182</v>
      </c>
      <c r="I15" s="5">
        <f t="shared" si="4"/>
        <v>34897.811999607795</v>
      </c>
      <c r="J15" s="25">
        <f t="shared" si="5"/>
        <v>0.15020155599043872</v>
      </c>
      <c r="L15" s="22">
        <f t="shared" si="11"/>
        <v>56392.054326579942</v>
      </c>
      <c r="M15" s="5">
        <f>scrimecost*Meta!O12</f>
        <v>349.928</v>
      </c>
      <c r="N15" s="5">
        <f>L15-Grade14!L15</f>
        <v>576.15352824727597</v>
      </c>
      <c r="O15" s="5">
        <f>Grade14!M15-M15</f>
        <v>2.5729999999999791</v>
      </c>
      <c r="P15" s="22">
        <f t="shared" si="12"/>
        <v>60.096697221398692</v>
      </c>
      <c r="Q15" s="22"/>
      <c r="R15" s="22"/>
      <c r="S15" s="22">
        <f t="shared" si="6"/>
        <v>430.82279954824804</v>
      </c>
      <c r="T15" s="22">
        <f t="shared" si="7"/>
        <v>462.89046918123665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30437.473679243983</v>
      </c>
      <c r="D16" s="5">
        <f t="shared" si="0"/>
        <v>29903.324626791196</v>
      </c>
      <c r="E16" s="5">
        <f t="shared" si="1"/>
        <v>20403.324626791196</v>
      </c>
      <c r="F16" s="5">
        <f t="shared" si="2"/>
        <v>6963.4354906473254</v>
      </c>
      <c r="G16" s="5">
        <f t="shared" si="3"/>
        <v>22939.889136143873</v>
      </c>
      <c r="H16" s="22">
        <f t="shared" si="10"/>
        <v>13227.087368728335</v>
      </c>
      <c r="I16" s="5">
        <f t="shared" si="4"/>
        <v>35690.801359597986</v>
      </c>
      <c r="J16" s="25">
        <f t="shared" si="5"/>
        <v>0.15208920062250783</v>
      </c>
      <c r="L16" s="22">
        <f t="shared" si="11"/>
        <v>57801.855684744434</v>
      </c>
      <c r="M16" s="5">
        <f>scrimecost*Meta!O13</f>
        <v>296.20799999999997</v>
      </c>
      <c r="N16" s="5">
        <f>L16-Grade14!L16</f>
        <v>590.55736645346042</v>
      </c>
      <c r="O16" s="5">
        <f>Grade14!M16-M16</f>
        <v>2.1779999999999973</v>
      </c>
      <c r="P16" s="22">
        <f t="shared" si="12"/>
        <v>61.380152102361414</v>
      </c>
      <c r="Q16" s="22"/>
      <c r="R16" s="22"/>
      <c r="S16" s="22">
        <f t="shared" si="6"/>
        <v>440.96391869095282</v>
      </c>
      <c r="T16" s="22">
        <f t="shared" si="7"/>
        <v>482.36690762666478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31198.410521225076</v>
      </c>
      <c r="D17" s="5">
        <f t="shared" si="0"/>
        <v>30636.86774246097</v>
      </c>
      <c r="E17" s="5">
        <f t="shared" si="1"/>
        <v>21136.86774246097</v>
      </c>
      <c r="F17" s="5">
        <f t="shared" si="2"/>
        <v>7202.9373179135073</v>
      </c>
      <c r="G17" s="5">
        <f t="shared" si="3"/>
        <v>23433.930424547463</v>
      </c>
      <c r="H17" s="22">
        <f t="shared" si="10"/>
        <v>13557.764552946544</v>
      </c>
      <c r="I17" s="5">
        <f t="shared" si="4"/>
        <v>36503.615453587932</v>
      </c>
      <c r="J17" s="25">
        <f t="shared" si="5"/>
        <v>0.15393080514159962</v>
      </c>
      <c r="L17" s="22">
        <f t="shared" si="11"/>
        <v>59246.902076863036</v>
      </c>
      <c r="M17" s="5">
        <f>scrimecost*Meta!O14</f>
        <v>296.20799999999997</v>
      </c>
      <c r="N17" s="5">
        <f>L17-Grade14!L17</f>
        <v>605.32130061478529</v>
      </c>
      <c r="O17" s="5">
        <f>Grade14!M17-M17</f>
        <v>2.1779999999999973</v>
      </c>
      <c r="P17" s="22">
        <f t="shared" si="12"/>
        <v>62.695693355348205</v>
      </c>
      <c r="Q17" s="22"/>
      <c r="R17" s="22"/>
      <c r="S17" s="22">
        <f t="shared" si="6"/>
        <v>451.7342898122161</v>
      </c>
      <c r="T17" s="22">
        <f t="shared" si="7"/>
        <v>503.09777697280009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31978.370784255701</v>
      </c>
      <c r="D18" s="5">
        <f t="shared" si="0"/>
        <v>31388.749436022496</v>
      </c>
      <c r="E18" s="5">
        <f t="shared" si="1"/>
        <v>21888.749436022496</v>
      </c>
      <c r="F18" s="5">
        <f t="shared" si="2"/>
        <v>7448.4266908613445</v>
      </c>
      <c r="G18" s="5">
        <f t="shared" si="3"/>
        <v>23940.322745161153</v>
      </c>
      <c r="H18" s="22">
        <f t="shared" si="10"/>
        <v>13896.708666770204</v>
      </c>
      <c r="I18" s="5">
        <f t="shared" si="4"/>
        <v>37336.749899927629</v>
      </c>
      <c r="J18" s="25">
        <f t="shared" si="5"/>
        <v>0.15572749247729897</v>
      </c>
      <c r="L18" s="22">
        <f t="shared" si="11"/>
        <v>60728.074628784612</v>
      </c>
      <c r="M18" s="5">
        <f>scrimecost*Meta!O15</f>
        <v>296.20799999999997</v>
      </c>
      <c r="N18" s="5">
        <f>L18-Grade14!L18</f>
        <v>620.4543331301611</v>
      </c>
      <c r="O18" s="5">
        <f>Grade14!M18-M18</f>
        <v>2.1779999999999973</v>
      </c>
      <c r="P18" s="22">
        <f t="shared" si="12"/>
        <v>64.044123139659689</v>
      </c>
      <c r="Q18" s="22"/>
      <c r="R18" s="22"/>
      <c r="S18" s="22">
        <f t="shared" si="6"/>
        <v>462.77392021152247</v>
      </c>
      <c r="T18" s="22">
        <f t="shared" si="7"/>
        <v>524.72663172803868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32777.830053862097</v>
      </c>
      <c r="D19" s="5">
        <f t="shared" si="0"/>
        <v>32159.42817192306</v>
      </c>
      <c r="E19" s="5">
        <f t="shared" si="1"/>
        <v>22659.42817192306</v>
      </c>
      <c r="F19" s="5">
        <f t="shared" si="2"/>
        <v>7700.0532981328797</v>
      </c>
      <c r="G19" s="5">
        <f t="shared" si="3"/>
        <v>24459.374873790181</v>
      </c>
      <c r="H19" s="22">
        <f t="shared" si="10"/>
        <v>14244.126383439461</v>
      </c>
      <c r="I19" s="5">
        <f t="shared" si="4"/>
        <v>38190.712707425817</v>
      </c>
      <c r="J19" s="25">
        <f t="shared" si="5"/>
        <v>0.15748035817066416</v>
      </c>
      <c r="L19" s="22">
        <f t="shared" si="11"/>
        <v>62246.276494504229</v>
      </c>
      <c r="M19" s="5">
        <f>scrimecost*Meta!O16</f>
        <v>296.20799999999997</v>
      </c>
      <c r="N19" s="5">
        <f>L19-Grade14!L19</f>
        <v>635.96569145841931</v>
      </c>
      <c r="O19" s="5">
        <f>Grade14!M19-M19</f>
        <v>2.1779999999999973</v>
      </c>
      <c r="P19" s="22">
        <f t="shared" si="12"/>
        <v>65.42626366857894</v>
      </c>
      <c r="Q19" s="22"/>
      <c r="R19" s="22"/>
      <c r="S19" s="22">
        <f t="shared" si="6"/>
        <v>474.0895413708102</v>
      </c>
      <c r="T19" s="22">
        <f t="shared" si="7"/>
        <v>547.29249832795006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33597.275805208643</v>
      </c>
      <c r="D20" s="5">
        <f t="shared" si="0"/>
        <v>32949.373876221129</v>
      </c>
      <c r="E20" s="5">
        <f t="shared" si="1"/>
        <v>23449.373876221129</v>
      </c>
      <c r="F20" s="5">
        <f t="shared" si="2"/>
        <v>7957.9705705861979</v>
      </c>
      <c r="G20" s="5">
        <f t="shared" si="3"/>
        <v>24991.403305634929</v>
      </c>
      <c r="H20" s="22">
        <f t="shared" si="10"/>
        <v>14600.229543025447</v>
      </c>
      <c r="I20" s="5">
        <f t="shared" si="4"/>
        <v>39066.02458511146</v>
      </c>
      <c r="J20" s="25">
        <f t="shared" si="5"/>
        <v>0.15919047104223993</v>
      </c>
      <c r="L20" s="22">
        <f t="shared" si="11"/>
        <v>63802.433406866832</v>
      </c>
      <c r="M20" s="5">
        <f>scrimecost*Meta!O17</f>
        <v>296.20799999999997</v>
      </c>
      <c r="N20" s="5">
        <f>L20-Grade14!L20</f>
        <v>651.86483374488307</v>
      </c>
      <c r="O20" s="5">
        <f>Grade14!M20-M20</f>
        <v>2.1779999999999973</v>
      </c>
      <c r="P20" s="22">
        <f t="shared" si="12"/>
        <v>66.842957710721166</v>
      </c>
      <c r="Q20" s="22"/>
      <c r="R20" s="22"/>
      <c r="S20" s="22">
        <f t="shared" si="6"/>
        <v>485.68805305907955</v>
      </c>
      <c r="T20" s="22">
        <f t="shared" si="7"/>
        <v>570.83610164599895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34437.207700338855</v>
      </c>
      <c r="D21" s="5">
        <f t="shared" si="0"/>
        <v>33759.068223126655</v>
      </c>
      <c r="E21" s="5">
        <f t="shared" si="1"/>
        <v>24259.068223126655</v>
      </c>
      <c r="F21" s="5">
        <f t="shared" si="2"/>
        <v>8222.3357748508533</v>
      </c>
      <c r="G21" s="5">
        <f t="shared" si="3"/>
        <v>25536.732448275801</v>
      </c>
      <c r="H21" s="22">
        <f t="shared" si="10"/>
        <v>14965.235281601081</v>
      </c>
      <c r="I21" s="5">
        <f t="shared" si="4"/>
        <v>39963.219259739242</v>
      </c>
      <c r="J21" s="25">
        <f t="shared" si="5"/>
        <v>0.16085887384377731</v>
      </c>
      <c r="L21" s="22">
        <f t="shared" si="11"/>
        <v>65397.49424203849</v>
      </c>
      <c r="M21" s="5">
        <f>scrimecost*Meta!O18</f>
        <v>233.648</v>
      </c>
      <c r="N21" s="5">
        <f>L21-Grade14!L21</f>
        <v>668.16145458849496</v>
      </c>
      <c r="O21" s="5">
        <f>Grade14!M21-M21</f>
        <v>1.7179999999999893</v>
      </c>
      <c r="P21" s="22">
        <f t="shared" si="12"/>
        <v>68.295069103916944</v>
      </c>
      <c r="Q21" s="22"/>
      <c r="R21" s="22"/>
      <c r="S21" s="22">
        <f t="shared" si="6"/>
        <v>497.14964753954689</v>
      </c>
      <c r="T21" s="22">
        <f t="shared" si="7"/>
        <v>594.88913445938567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35298.137892847328</v>
      </c>
      <c r="D22" s="5">
        <f t="shared" si="0"/>
        <v>34589.004928704824</v>
      </c>
      <c r="E22" s="5">
        <f t="shared" si="1"/>
        <v>25089.004928704824</v>
      </c>
      <c r="F22" s="5">
        <f t="shared" si="2"/>
        <v>8493.3101092221259</v>
      </c>
      <c r="G22" s="5">
        <f t="shared" si="3"/>
        <v>26095.694819482698</v>
      </c>
      <c r="H22" s="22">
        <f t="shared" si="10"/>
        <v>15339.366163641109</v>
      </c>
      <c r="I22" s="5">
        <f t="shared" si="4"/>
        <v>40882.843801232724</v>
      </c>
      <c r="J22" s="25">
        <f t="shared" si="5"/>
        <v>0.16248658389405771</v>
      </c>
      <c r="L22" s="22">
        <f t="shared" si="11"/>
        <v>67032.431598089461</v>
      </c>
      <c r="M22" s="5">
        <f>scrimecost*Meta!O19</f>
        <v>233.648</v>
      </c>
      <c r="N22" s="5">
        <f>L22-Grade14!L22</f>
        <v>684.86549095321971</v>
      </c>
      <c r="O22" s="5">
        <f>Grade14!M22-M22</f>
        <v>1.7179999999999893</v>
      </c>
      <c r="P22" s="22">
        <f t="shared" si="12"/>
        <v>69.783483281942651</v>
      </c>
      <c r="Q22" s="22"/>
      <c r="R22" s="22"/>
      <c r="S22" s="22">
        <f t="shared" si="6"/>
        <v>509.33533388204046</v>
      </c>
      <c r="T22" s="22">
        <f t="shared" si="7"/>
        <v>620.50830170871143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36180.59134016851</v>
      </c>
      <c r="D23" s="5">
        <f t="shared" si="0"/>
        <v>35439.690051922444</v>
      </c>
      <c r="E23" s="5">
        <f t="shared" si="1"/>
        <v>25939.690051922444</v>
      </c>
      <c r="F23" s="5">
        <f t="shared" si="2"/>
        <v>8771.0588019526767</v>
      </c>
      <c r="G23" s="5">
        <f t="shared" si="3"/>
        <v>26668.631249969767</v>
      </c>
      <c r="H23" s="22">
        <f t="shared" si="10"/>
        <v>15722.850317732134</v>
      </c>
      <c r="I23" s="5">
        <f t="shared" si="4"/>
        <v>41825.458956263545</v>
      </c>
      <c r="J23" s="25">
        <f t="shared" si="5"/>
        <v>0.16407459369920926</v>
      </c>
      <c r="L23" s="22">
        <f t="shared" si="11"/>
        <v>68708.24238804169</v>
      </c>
      <c r="M23" s="5">
        <f>scrimecost*Meta!O20</f>
        <v>233.648</v>
      </c>
      <c r="N23" s="5">
        <f>L23-Grade14!L23</f>
        <v>701.98712822704692</v>
      </c>
      <c r="O23" s="5">
        <f>Grade14!M23-M23</f>
        <v>1.7179999999999893</v>
      </c>
      <c r="P23" s="22">
        <f t="shared" si="12"/>
        <v>71.309107814418965</v>
      </c>
      <c r="Q23" s="22"/>
      <c r="R23" s="22"/>
      <c r="S23" s="22">
        <f t="shared" si="6"/>
        <v>521.82566238308641</v>
      </c>
      <c r="T23" s="22">
        <f t="shared" si="7"/>
        <v>647.23815922302185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37085.106123672718</v>
      </c>
      <c r="D24" s="5">
        <f t="shared" si="0"/>
        <v>36311.642303220498</v>
      </c>
      <c r="E24" s="5">
        <f t="shared" si="1"/>
        <v>26811.642303220498</v>
      </c>
      <c r="F24" s="5">
        <f t="shared" si="2"/>
        <v>9055.7512120014926</v>
      </c>
      <c r="G24" s="5">
        <f t="shared" si="3"/>
        <v>27255.891091219004</v>
      </c>
      <c r="H24" s="22">
        <f t="shared" si="10"/>
        <v>16115.921575675437</v>
      </c>
      <c r="I24" s="5">
        <f t="shared" si="4"/>
        <v>42791.639490170128</v>
      </c>
      <c r="J24" s="25">
        <f t="shared" si="5"/>
        <v>0.16562387155789374</v>
      </c>
      <c r="L24" s="22">
        <f t="shared" si="11"/>
        <v>70425.948447742732</v>
      </c>
      <c r="M24" s="5">
        <f>scrimecost*Meta!O21</f>
        <v>233.648</v>
      </c>
      <c r="N24" s="5">
        <f>L24-Grade14!L24</f>
        <v>719.53680643271946</v>
      </c>
      <c r="O24" s="5">
        <f>Grade14!M24-M24</f>
        <v>1.7179999999999893</v>
      </c>
      <c r="P24" s="22">
        <f t="shared" si="12"/>
        <v>72.872872960207218</v>
      </c>
      <c r="Q24" s="22"/>
      <c r="R24" s="22"/>
      <c r="S24" s="22">
        <f t="shared" si="6"/>
        <v>534.62824909665812</v>
      </c>
      <c r="T24" s="22">
        <f t="shared" si="7"/>
        <v>675.12699510414348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38012.233776764537</v>
      </c>
      <c r="D25" s="5">
        <f t="shared" si="0"/>
        <v>37205.393360801012</v>
      </c>
      <c r="E25" s="5">
        <f t="shared" si="1"/>
        <v>27705.393360801012</v>
      </c>
      <c r="F25" s="5">
        <f t="shared" si="2"/>
        <v>9347.5609323015306</v>
      </c>
      <c r="G25" s="5">
        <f t="shared" si="3"/>
        <v>27857.832428499481</v>
      </c>
      <c r="H25" s="22">
        <f t="shared" si="10"/>
        <v>16518.819615067321</v>
      </c>
      <c r="I25" s="5">
        <f t="shared" si="4"/>
        <v>43781.974537424379</v>
      </c>
      <c r="J25" s="25">
        <f t="shared" si="5"/>
        <v>0.16713536215173225</v>
      </c>
      <c r="L25" s="22">
        <f t="shared" si="11"/>
        <v>72186.597158936289</v>
      </c>
      <c r="M25" s="5">
        <f>scrimecost*Meta!O22</f>
        <v>233.648</v>
      </c>
      <c r="N25" s="5">
        <f>L25-Grade14!L25</f>
        <v>737.52522659354145</v>
      </c>
      <c r="O25" s="5">
        <f>Grade14!M25-M25</f>
        <v>1.7179999999999893</v>
      </c>
      <c r="P25" s="22">
        <f t="shared" si="12"/>
        <v>74.475732234640162</v>
      </c>
      <c r="Q25" s="22"/>
      <c r="R25" s="22"/>
      <c r="S25" s="22">
        <f t="shared" si="6"/>
        <v>547.75090047807419</v>
      </c>
      <c r="T25" s="22">
        <f t="shared" si="7"/>
        <v>704.22519927922065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38962.539621183641</v>
      </c>
      <c r="D26" s="5">
        <f t="shared" si="0"/>
        <v>38121.488194821024</v>
      </c>
      <c r="E26" s="5">
        <f t="shared" si="1"/>
        <v>28621.488194821024</v>
      </c>
      <c r="F26" s="5">
        <f t="shared" si="2"/>
        <v>9646.665895609065</v>
      </c>
      <c r="G26" s="5">
        <f t="shared" si="3"/>
        <v>28474.822299211959</v>
      </c>
      <c r="H26" s="22">
        <f t="shared" si="10"/>
        <v>16931.790105444004</v>
      </c>
      <c r="I26" s="5">
        <f t="shared" si="4"/>
        <v>44797.067960859975</v>
      </c>
      <c r="J26" s="25">
        <f t="shared" si="5"/>
        <v>0.16860998712133071</v>
      </c>
      <c r="L26" s="22">
        <f t="shared" si="11"/>
        <v>73991.262087909694</v>
      </c>
      <c r="M26" s="5">
        <f>scrimecost*Meta!O23</f>
        <v>186.048</v>
      </c>
      <c r="N26" s="5">
        <f>L26-Grade14!L26</f>
        <v>755.9633572583698</v>
      </c>
      <c r="O26" s="5">
        <f>Grade14!M26-M26</f>
        <v>1.3680000000000234</v>
      </c>
      <c r="P26" s="22">
        <f t="shared" si="12"/>
        <v>76.118662990933899</v>
      </c>
      <c r="Q26" s="22"/>
      <c r="R26" s="22"/>
      <c r="S26" s="22">
        <f t="shared" si="6"/>
        <v>560.8768181440164</v>
      </c>
      <c r="T26" s="22">
        <f t="shared" si="7"/>
        <v>734.16020778345387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39936.603111713237</v>
      </c>
      <c r="D27" s="5">
        <f t="shared" si="0"/>
        <v>39060.485399691555</v>
      </c>
      <c r="E27" s="5">
        <f t="shared" si="1"/>
        <v>29560.485399691555</v>
      </c>
      <c r="F27" s="5">
        <f t="shared" si="2"/>
        <v>9953.2484829992936</v>
      </c>
      <c r="G27" s="5">
        <f t="shared" si="3"/>
        <v>29107.236916692262</v>
      </c>
      <c r="H27" s="22">
        <f t="shared" si="10"/>
        <v>17355.084858080107</v>
      </c>
      <c r="I27" s="5">
        <f t="shared" si="4"/>
        <v>45837.538719881486</v>
      </c>
      <c r="J27" s="25">
        <f t="shared" si="5"/>
        <v>0.17004864562825614</v>
      </c>
      <c r="L27" s="22">
        <f t="shared" si="11"/>
        <v>75841.04364010744</v>
      </c>
      <c r="M27" s="5">
        <f>scrimecost*Meta!O24</f>
        <v>186.048</v>
      </c>
      <c r="N27" s="5">
        <f>L27-Grade14!L27</f>
        <v>774.8624411898345</v>
      </c>
      <c r="O27" s="5">
        <f>Grade14!M27-M27</f>
        <v>1.3680000000000234</v>
      </c>
      <c r="P27" s="22">
        <f t="shared" si="12"/>
        <v>77.802667016135018</v>
      </c>
      <c r="Q27" s="22"/>
      <c r="R27" s="22"/>
      <c r="S27" s="22">
        <f t="shared" si="6"/>
        <v>574.66380375161737</v>
      </c>
      <c r="T27" s="22">
        <f t="shared" si="7"/>
        <v>765.82948766485697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40935.018189506074</v>
      </c>
      <c r="D28" s="5">
        <f t="shared" si="0"/>
        <v>40022.957534683854</v>
      </c>
      <c r="E28" s="5">
        <f t="shared" si="1"/>
        <v>30522.957534683854</v>
      </c>
      <c r="F28" s="5">
        <f t="shared" si="2"/>
        <v>10267.495635074278</v>
      </c>
      <c r="G28" s="5">
        <f t="shared" si="3"/>
        <v>29755.461899609574</v>
      </c>
      <c r="H28" s="22">
        <f t="shared" si="10"/>
        <v>17788.961979532109</v>
      </c>
      <c r="I28" s="5">
        <f t="shared" si="4"/>
        <v>46904.021247878525</v>
      </c>
      <c r="J28" s="25">
        <f t="shared" si="5"/>
        <v>0.17145221490330531</v>
      </c>
      <c r="L28" s="22">
        <f t="shared" si="11"/>
        <v>77737.069731110125</v>
      </c>
      <c r="M28" s="5">
        <f>scrimecost*Meta!O25</f>
        <v>186.048</v>
      </c>
      <c r="N28" s="5">
        <f>L28-Grade14!L28</f>
        <v>794.23400221958582</v>
      </c>
      <c r="O28" s="5">
        <f>Grade14!M28-M28</f>
        <v>1.3680000000000234</v>
      </c>
      <c r="P28" s="22">
        <f t="shared" si="12"/>
        <v>79.52877114196616</v>
      </c>
      <c r="Q28" s="22"/>
      <c r="R28" s="22"/>
      <c r="S28" s="22">
        <f t="shared" si="6"/>
        <v>588.79546399940818</v>
      </c>
      <c r="T28" s="22">
        <f t="shared" si="7"/>
        <v>798.87271254173902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41958.393644243712</v>
      </c>
      <c r="D29" s="5">
        <f t="shared" si="0"/>
        <v>41009.491473050934</v>
      </c>
      <c r="E29" s="5">
        <f t="shared" si="1"/>
        <v>31509.491473050934</v>
      </c>
      <c r="F29" s="5">
        <f t="shared" si="2"/>
        <v>10589.598965951129</v>
      </c>
      <c r="G29" s="5">
        <f t="shared" si="3"/>
        <v>30419.892507099805</v>
      </c>
      <c r="H29" s="22">
        <f t="shared" si="10"/>
        <v>18233.686029020406</v>
      </c>
      <c r="I29" s="5">
        <f t="shared" si="4"/>
        <v>47997.165839075475</v>
      </c>
      <c r="J29" s="25">
        <f t="shared" si="5"/>
        <v>0.17282155078140204</v>
      </c>
      <c r="L29" s="22">
        <f t="shared" si="11"/>
        <v>79680.496474387852</v>
      </c>
      <c r="M29" s="5">
        <f>scrimecost*Meta!O26</f>
        <v>186.048</v>
      </c>
      <c r="N29" s="5">
        <f>L29-Grade14!L29</f>
        <v>814.08985227505036</v>
      </c>
      <c r="O29" s="5">
        <f>Grade14!M29-M29</f>
        <v>1.3680000000000234</v>
      </c>
      <c r="P29" s="22">
        <f t="shared" si="12"/>
        <v>81.298027870943059</v>
      </c>
      <c r="Q29" s="22"/>
      <c r="R29" s="22"/>
      <c r="S29" s="22">
        <f t="shared" si="6"/>
        <v>603.2804157533742</v>
      </c>
      <c r="T29" s="22">
        <f t="shared" si="7"/>
        <v>833.3496331646204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43007.353485349813</v>
      </c>
      <c r="D30" s="5">
        <f t="shared" si="0"/>
        <v>42020.688759877215</v>
      </c>
      <c r="E30" s="5">
        <f t="shared" si="1"/>
        <v>32520.688759877215</v>
      </c>
      <c r="F30" s="5">
        <f t="shared" si="2"/>
        <v>10919.75488009991</v>
      </c>
      <c r="G30" s="5">
        <f t="shared" si="3"/>
        <v>31100.933879777305</v>
      </c>
      <c r="H30" s="22">
        <f t="shared" si="10"/>
        <v>18689.528179745917</v>
      </c>
      <c r="I30" s="5">
        <f t="shared" si="4"/>
        <v>49117.639045052369</v>
      </c>
      <c r="J30" s="25">
        <f t="shared" si="5"/>
        <v>0.17415748822344768</v>
      </c>
      <c r="L30" s="22">
        <f t="shared" si="11"/>
        <v>81672.508886247568</v>
      </c>
      <c r="M30" s="5">
        <f>scrimecost*Meta!O27</f>
        <v>186.048</v>
      </c>
      <c r="N30" s="5">
        <f>L30-Grade14!L30</f>
        <v>834.44209858193062</v>
      </c>
      <c r="O30" s="5">
        <f>Grade14!M30-M30</f>
        <v>1.3680000000000234</v>
      </c>
      <c r="P30" s="22">
        <f t="shared" si="12"/>
        <v>83.111516018144428</v>
      </c>
      <c r="Q30" s="22"/>
      <c r="R30" s="22"/>
      <c r="S30" s="22">
        <f t="shared" si="6"/>
        <v>618.12749130120812</v>
      </c>
      <c r="T30" s="22">
        <f t="shared" si="7"/>
        <v>869.32260135820422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44082.537322483557</v>
      </c>
      <c r="D31" s="5">
        <f t="shared" si="0"/>
        <v>43057.165978874145</v>
      </c>
      <c r="E31" s="5">
        <f t="shared" si="1"/>
        <v>33557.165978874145</v>
      </c>
      <c r="F31" s="5">
        <f t="shared" si="2"/>
        <v>11258.164692102408</v>
      </c>
      <c r="G31" s="5">
        <f t="shared" si="3"/>
        <v>31799.001286771738</v>
      </c>
      <c r="H31" s="22">
        <f t="shared" si="10"/>
        <v>19156.766384239563</v>
      </c>
      <c r="I31" s="5">
        <f t="shared" si="4"/>
        <v>50266.124081178677</v>
      </c>
      <c r="J31" s="25">
        <f t="shared" si="5"/>
        <v>0.17546084182544341</v>
      </c>
      <c r="L31" s="22">
        <f t="shared" si="11"/>
        <v>83714.321608403756</v>
      </c>
      <c r="M31" s="5">
        <f>scrimecost*Meta!O28</f>
        <v>159.66399999999999</v>
      </c>
      <c r="N31" s="5">
        <f>L31-Grade14!L31</f>
        <v>855.30315104650799</v>
      </c>
      <c r="O31" s="5">
        <f>Grade14!M31-M31</f>
        <v>1.1740000000000066</v>
      </c>
      <c r="P31" s="22">
        <f t="shared" si="12"/>
        <v>84.970341369025803</v>
      </c>
      <c r="Q31" s="22"/>
      <c r="R31" s="22"/>
      <c r="S31" s="22">
        <f t="shared" si="6"/>
        <v>633.16571173775401</v>
      </c>
      <c r="T31" s="22">
        <f t="shared" si="7"/>
        <v>906.59890431456881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45184.600755545638</v>
      </c>
      <c r="D32" s="5">
        <f t="shared" si="0"/>
        <v>44119.555128345994</v>
      </c>
      <c r="E32" s="5">
        <f t="shared" si="1"/>
        <v>34619.555128345994</v>
      </c>
      <c r="F32" s="5">
        <f t="shared" si="2"/>
        <v>11616.990262239568</v>
      </c>
      <c r="G32" s="5">
        <f t="shared" si="3"/>
        <v>32502.564866106426</v>
      </c>
      <c r="H32" s="22">
        <f t="shared" si="10"/>
        <v>19635.685543845553</v>
      </c>
      <c r="I32" s="5">
        <f t="shared" si="4"/>
        <v>51431.365730373538</v>
      </c>
      <c r="J32" s="25">
        <f t="shared" si="5"/>
        <v>0.17692373506389872</v>
      </c>
      <c r="L32" s="22">
        <f t="shared" si="11"/>
        <v>85807.179648613834</v>
      </c>
      <c r="M32" s="5">
        <f>scrimecost*Meta!O29</f>
        <v>159.66399999999999</v>
      </c>
      <c r="N32" s="5">
        <f>L32-Grade14!L32</f>
        <v>876.68572982265323</v>
      </c>
      <c r="O32" s="5">
        <f>Grade14!M32-M32</f>
        <v>1.1740000000000066</v>
      </c>
      <c r="P32" s="22">
        <f t="shared" si="12"/>
        <v>86.941306874926951</v>
      </c>
      <c r="Q32" s="22"/>
      <c r="R32" s="22"/>
      <c r="S32" s="22">
        <f t="shared" si="6"/>
        <v>648.82536180090142</v>
      </c>
      <c r="T32" s="22">
        <f t="shared" si="7"/>
        <v>945.84616942602179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46314.215774434277</v>
      </c>
      <c r="D33" s="5">
        <f t="shared" si="0"/>
        <v>45208.504006554642</v>
      </c>
      <c r="E33" s="5">
        <f t="shared" si="1"/>
        <v>35708.504006554642</v>
      </c>
      <c r="F33" s="5">
        <f t="shared" si="2"/>
        <v>12081.426958795555</v>
      </c>
      <c r="G33" s="5">
        <f t="shared" si="3"/>
        <v>33127.077047759085</v>
      </c>
      <c r="H33" s="22">
        <f t="shared" si="10"/>
        <v>20126.57768244169</v>
      </c>
      <c r="I33" s="5">
        <f t="shared" si="4"/>
        <v>52529.097933632875</v>
      </c>
      <c r="J33" s="25">
        <f t="shared" si="5"/>
        <v>0.17985980214567779</v>
      </c>
      <c r="L33" s="22">
        <f t="shared" si="11"/>
        <v>87952.359139829161</v>
      </c>
      <c r="M33" s="5">
        <f>scrimecost*Meta!O30</f>
        <v>159.66399999999999</v>
      </c>
      <c r="N33" s="5">
        <f>L33-Grade14!L33</f>
        <v>898.60287306821556</v>
      </c>
      <c r="O33" s="5">
        <f>Grade14!M33-M33</f>
        <v>1.1740000000000066</v>
      </c>
      <c r="P33" s="22">
        <f t="shared" si="12"/>
        <v>89.492375652541156</v>
      </c>
      <c r="Q33" s="22"/>
      <c r="R33" s="22"/>
      <c r="S33" s="22">
        <f t="shared" si="6"/>
        <v>665.36911255204905</v>
      </c>
      <c r="T33" s="22">
        <f t="shared" si="7"/>
        <v>987.52981894158268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47472.071168795133</v>
      </c>
      <c r="D34" s="5">
        <f t="shared" si="0"/>
        <v>46324.676606718509</v>
      </c>
      <c r="E34" s="5">
        <f t="shared" si="1"/>
        <v>36824.676606718509</v>
      </c>
      <c r="F34" s="5">
        <f t="shared" si="2"/>
        <v>12557.474572765444</v>
      </c>
      <c r="G34" s="5">
        <f t="shared" si="3"/>
        <v>33767.202033953065</v>
      </c>
      <c r="H34" s="22">
        <f t="shared" si="10"/>
        <v>20629.742124502729</v>
      </c>
      <c r="I34" s="5">
        <f t="shared" si="4"/>
        <v>53654.273441973695</v>
      </c>
      <c r="J34" s="25">
        <f t="shared" si="5"/>
        <v>0.18272425783521837</v>
      </c>
      <c r="L34" s="22">
        <f t="shared" si="11"/>
        <v>90151.168118324902</v>
      </c>
      <c r="M34" s="5">
        <f>scrimecost*Meta!O31</f>
        <v>159.66399999999999</v>
      </c>
      <c r="N34" s="5">
        <f>L34-Grade14!L34</f>
        <v>921.06794489492313</v>
      </c>
      <c r="O34" s="5">
        <f>Grade14!M34-M34</f>
        <v>1.1740000000000066</v>
      </c>
      <c r="P34" s="22">
        <f t="shared" si="12"/>
        <v>92.107221149595759</v>
      </c>
      <c r="Q34" s="22"/>
      <c r="R34" s="22"/>
      <c r="S34" s="22">
        <f t="shared" si="6"/>
        <v>682.32645707197946</v>
      </c>
      <c r="T34" s="22">
        <f t="shared" si="7"/>
        <v>1031.0380267052003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48658.872948015014</v>
      </c>
      <c r="D35" s="5">
        <f t="shared" si="0"/>
        <v>47468.753521886472</v>
      </c>
      <c r="E35" s="5">
        <f t="shared" si="1"/>
        <v>37968.753521886472</v>
      </c>
      <c r="F35" s="5">
        <f t="shared" si="2"/>
        <v>13045.423377084582</v>
      </c>
      <c r="G35" s="5">
        <f t="shared" si="3"/>
        <v>34423.33014480189</v>
      </c>
      <c r="H35" s="22">
        <f t="shared" si="10"/>
        <v>21145.485677615299</v>
      </c>
      <c r="I35" s="5">
        <f t="shared" si="4"/>
        <v>54807.578338023042</v>
      </c>
      <c r="J35" s="25">
        <f t="shared" si="5"/>
        <v>0.18551884875184335</v>
      </c>
      <c r="L35" s="22">
        <f t="shared" si="11"/>
        <v>92404.94732128302</v>
      </c>
      <c r="M35" s="5">
        <f>scrimecost*Meta!O32</f>
        <v>159.66399999999999</v>
      </c>
      <c r="N35" s="5">
        <f>L35-Grade14!L35</f>
        <v>944.09464351729548</v>
      </c>
      <c r="O35" s="5">
        <f>Grade14!M35-M35</f>
        <v>1.1740000000000066</v>
      </c>
      <c r="P35" s="22">
        <f t="shared" si="12"/>
        <v>94.787437784076715</v>
      </c>
      <c r="Q35" s="22"/>
      <c r="R35" s="22"/>
      <c r="S35" s="22">
        <f t="shared" si="6"/>
        <v>699.70773520490616</v>
      </c>
      <c r="T35" s="22">
        <f t="shared" si="7"/>
        <v>1076.4504336025757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49875.34477171539</v>
      </c>
      <c r="D36" s="5">
        <f t="shared" si="0"/>
        <v>48641.432359933635</v>
      </c>
      <c r="E36" s="5">
        <f t="shared" si="1"/>
        <v>39141.432359933635</v>
      </c>
      <c r="F36" s="5">
        <f t="shared" si="2"/>
        <v>13545.570901511695</v>
      </c>
      <c r="G36" s="5">
        <f t="shared" si="3"/>
        <v>35095.861458421939</v>
      </c>
      <c r="H36" s="22">
        <f t="shared" si="10"/>
        <v>21674.122819555683</v>
      </c>
      <c r="I36" s="5">
        <f t="shared" si="4"/>
        <v>55989.715856473616</v>
      </c>
      <c r="J36" s="25">
        <f t="shared" si="5"/>
        <v>0.18824527891440426</v>
      </c>
      <c r="L36" s="22">
        <f t="shared" si="11"/>
        <v>94715.07100431509</v>
      </c>
      <c r="M36" s="5">
        <f>scrimecost*Meta!O33</f>
        <v>122.944</v>
      </c>
      <c r="N36" s="5">
        <f>L36-Grade14!L36</f>
        <v>967.69700960523915</v>
      </c>
      <c r="O36" s="5">
        <f>Grade14!M36-M36</f>
        <v>0.90399999999999636</v>
      </c>
      <c r="P36" s="22">
        <f t="shared" si="12"/>
        <v>97.534659834419685</v>
      </c>
      <c r="Q36" s="22"/>
      <c r="R36" s="22"/>
      <c r="S36" s="22">
        <f t="shared" si="6"/>
        <v>717.27298529116376</v>
      </c>
      <c r="T36" s="22">
        <f t="shared" si="7"/>
        <v>1123.4577030879152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51122.228391008255</v>
      </c>
      <c r="D37" s="5">
        <f t="shared" ref="D37:D56" si="15">IF(A37&lt;startage,1,0)*(C37*(1-initialunempprob))+IF(A37=startage,1,0)*(C37*(1-unempprob))+IF(A37&gt;startage,1,0)*(C37*(1-unempprob)+unempprob*300*52)</f>
        <v>49843.428168931954</v>
      </c>
      <c r="E37" s="5">
        <f t="shared" si="1"/>
        <v>40343.428168931954</v>
      </c>
      <c r="F37" s="5">
        <f t="shared" si="2"/>
        <v>14058.222114049478</v>
      </c>
      <c r="G37" s="5">
        <f t="shared" si="3"/>
        <v>35785.206054882474</v>
      </c>
      <c r="H37" s="22">
        <f t="shared" ref="H37:H56" si="16">benefits*B37/expnorm</f>
        <v>22215.97589004457</v>
      </c>
      <c r="I37" s="5">
        <f t="shared" ref="I37:I56" si="17">G37+IF(A37&lt;startage,1,0)*(H37*(1-initialunempprob))+IF(A37&gt;=startage,1,0)*(H37*(1-unempprob))</f>
        <v>57201.406812885441</v>
      </c>
      <c r="J37" s="25">
        <f t="shared" si="5"/>
        <v>0.19090521078031727</v>
      </c>
      <c r="L37" s="22">
        <f t="shared" ref="L37:L56" si="18">(sincome+sbenefits)*(1-sunemp)*B37/expnorm</f>
        <v>97082.947779422961</v>
      </c>
      <c r="M37" s="5">
        <f>scrimecost*Meta!O34</f>
        <v>122.944</v>
      </c>
      <c r="N37" s="5">
        <f>L37-Grade14!L37</f>
        <v>991.88943484536139</v>
      </c>
      <c r="O37" s="5">
        <f>Grade14!M37-M37</f>
        <v>0.90399999999999636</v>
      </c>
      <c r="P37" s="22">
        <f t="shared" si="12"/>
        <v>100.35056243602119</v>
      </c>
      <c r="Q37" s="22"/>
      <c r="R37" s="22"/>
      <c r="S37" s="22">
        <f t="shared" si="6"/>
        <v>735.53419062956493</v>
      </c>
      <c r="T37" s="22">
        <f t="shared" si="7"/>
        <v>1172.9243638299258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52400.284100783458</v>
      </c>
      <c r="D38" s="5">
        <f t="shared" si="15"/>
        <v>51075.47387315525</v>
      </c>
      <c r="E38" s="5">
        <f t="shared" si="1"/>
        <v>41575.47387315525</v>
      </c>
      <c r="F38" s="5">
        <f t="shared" si="2"/>
        <v>14583.689606900713</v>
      </c>
      <c r="G38" s="5">
        <f t="shared" si="3"/>
        <v>36491.784266254537</v>
      </c>
      <c r="H38" s="22">
        <f t="shared" si="16"/>
        <v>22771.375287295679</v>
      </c>
      <c r="I38" s="5">
        <f t="shared" si="17"/>
        <v>58443.390043207575</v>
      </c>
      <c r="J38" s="25">
        <f t="shared" si="5"/>
        <v>0.19350026625925684</v>
      </c>
      <c r="L38" s="22">
        <f t="shared" si="18"/>
        <v>99510.021473908535</v>
      </c>
      <c r="M38" s="5">
        <f>scrimecost*Meta!O35</f>
        <v>122.944</v>
      </c>
      <c r="N38" s="5">
        <f>L38-Grade14!L38</f>
        <v>1016.6866707165027</v>
      </c>
      <c r="O38" s="5">
        <f>Grade14!M38-M38</f>
        <v>0.90399999999999636</v>
      </c>
      <c r="P38" s="22">
        <f t="shared" si="12"/>
        <v>103.23686260266277</v>
      </c>
      <c r="Q38" s="22"/>
      <c r="R38" s="22"/>
      <c r="S38" s="22">
        <f t="shared" si="6"/>
        <v>754.25192610143642</v>
      </c>
      <c r="T38" s="22">
        <f t="shared" si="7"/>
        <v>1224.5554630564641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53710.291203303052</v>
      </c>
      <c r="D39" s="5">
        <f t="shared" si="15"/>
        <v>52338.320719984142</v>
      </c>
      <c r="E39" s="5">
        <f t="shared" si="1"/>
        <v>42838.320719984142</v>
      </c>
      <c r="F39" s="5">
        <f t="shared" si="2"/>
        <v>15122.293787073237</v>
      </c>
      <c r="G39" s="5">
        <f t="shared" si="3"/>
        <v>37216.026932910907</v>
      </c>
      <c r="H39" s="22">
        <f t="shared" si="16"/>
        <v>23340.659669478075</v>
      </c>
      <c r="I39" s="5">
        <f t="shared" si="17"/>
        <v>59716.422854287768</v>
      </c>
      <c r="J39" s="25">
        <f t="shared" si="5"/>
        <v>0.1960320277021248</v>
      </c>
      <c r="L39" s="22">
        <f t="shared" si="18"/>
        <v>101997.77201075623</v>
      </c>
      <c r="M39" s="5">
        <f>scrimecost*Meta!O36</f>
        <v>122.944</v>
      </c>
      <c r="N39" s="5">
        <f>L39-Grade14!L39</f>
        <v>1042.1038374844211</v>
      </c>
      <c r="O39" s="5">
        <f>Grade14!M39-M39</f>
        <v>0.90399999999999636</v>
      </c>
      <c r="P39" s="22">
        <f t="shared" si="12"/>
        <v>106.1953202734704</v>
      </c>
      <c r="Q39" s="22"/>
      <c r="R39" s="22"/>
      <c r="S39" s="22">
        <f t="shared" si="6"/>
        <v>773.43760496010384</v>
      </c>
      <c r="T39" s="22">
        <f t="shared" si="7"/>
        <v>1278.4454629076563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55053.048483385624</v>
      </c>
      <c r="D40" s="5">
        <f t="shared" si="15"/>
        <v>53632.738737983738</v>
      </c>
      <c r="E40" s="5">
        <f t="shared" si="1"/>
        <v>44132.738737983738</v>
      </c>
      <c r="F40" s="5">
        <f t="shared" si="2"/>
        <v>15674.363071750064</v>
      </c>
      <c r="G40" s="5">
        <f t="shared" si="3"/>
        <v>37958.375666233675</v>
      </c>
      <c r="H40" s="22">
        <f t="shared" si="16"/>
        <v>23924.176161215022</v>
      </c>
      <c r="I40" s="5">
        <f t="shared" si="17"/>
        <v>61021.281485644955</v>
      </c>
      <c r="J40" s="25">
        <f t="shared" si="5"/>
        <v>0.19850203886589834</v>
      </c>
      <c r="L40" s="22">
        <f t="shared" si="18"/>
        <v>104547.71631102513</v>
      </c>
      <c r="M40" s="5">
        <f>scrimecost*Meta!O37</f>
        <v>122.944</v>
      </c>
      <c r="N40" s="5">
        <f>L40-Grade14!L40</f>
        <v>1068.1564334215072</v>
      </c>
      <c r="O40" s="5">
        <f>Grade14!M40-M40</f>
        <v>0.90399999999999636</v>
      </c>
      <c r="P40" s="22">
        <f t="shared" si="12"/>
        <v>109.22773938604819</v>
      </c>
      <c r="Q40" s="22"/>
      <c r="R40" s="22"/>
      <c r="S40" s="22">
        <f t="shared" si="6"/>
        <v>793.10292579021836</v>
      </c>
      <c r="T40" s="22">
        <f t="shared" si="7"/>
        <v>1334.6929437166216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56429.374695470266</v>
      </c>
      <c r="D41" s="5">
        <f t="shared" si="15"/>
        <v>54959.517206433331</v>
      </c>
      <c r="E41" s="5">
        <f t="shared" si="1"/>
        <v>45459.517206433331</v>
      </c>
      <c r="F41" s="5">
        <f t="shared" si="2"/>
        <v>16240.234088543817</v>
      </c>
      <c r="G41" s="5">
        <f t="shared" si="3"/>
        <v>38719.283117889514</v>
      </c>
      <c r="H41" s="22">
        <f t="shared" si="16"/>
        <v>24522.280565245401</v>
      </c>
      <c r="I41" s="5">
        <f t="shared" si="17"/>
        <v>62358.761582786079</v>
      </c>
      <c r="J41" s="25">
        <f t="shared" si="5"/>
        <v>0.20091180585494575</v>
      </c>
      <c r="L41" s="22">
        <f t="shared" si="18"/>
        <v>107161.40921880076</v>
      </c>
      <c r="M41" s="5">
        <f>scrimecost*Meta!O38</f>
        <v>74.664000000000001</v>
      </c>
      <c r="N41" s="5">
        <f>L41-Grade14!L41</f>
        <v>1094.8603442570748</v>
      </c>
      <c r="O41" s="5">
        <f>Grade14!M41-M41</f>
        <v>0.54900000000000659</v>
      </c>
      <c r="P41" s="22">
        <f t="shared" si="12"/>
        <v>112.33596897644047</v>
      </c>
      <c r="Q41" s="22"/>
      <c r="R41" s="22"/>
      <c r="S41" s="22">
        <f t="shared" si="6"/>
        <v>812.93043964112076</v>
      </c>
      <c r="T41" s="22">
        <f t="shared" si="7"/>
        <v>1392.8363366462886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57840.109062857009</v>
      </c>
      <c r="D42" s="5">
        <f t="shared" si="15"/>
        <v>56319.465136594154</v>
      </c>
      <c r="E42" s="5">
        <f t="shared" si="1"/>
        <v>46819.465136594154</v>
      </c>
      <c r="F42" s="5">
        <f t="shared" si="2"/>
        <v>16820.251880757405</v>
      </c>
      <c r="G42" s="5">
        <f t="shared" si="3"/>
        <v>39499.213255836745</v>
      </c>
      <c r="H42" s="22">
        <f t="shared" si="16"/>
        <v>25135.33757937653</v>
      </c>
      <c r="I42" s="5">
        <f t="shared" si="17"/>
        <v>63729.67868235572</v>
      </c>
      <c r="J42" s="25">
        <f t="shared" si="5"/>
        <v>0.20326279803938219</v>
      </c>
      <c r="L42" s="22">
        <f t="shared" si="18"/>
        <v>109840.44444927076</v>
      </c>
      <c r="M42" s="5">
        <f>scrimecost*Meta!O39</f>
        <v>74.664000000000001</v>
      </c>
      <c r="N42" s="5">
        <f>L42-Grade14!L42</f>
        <v>1122.2318528634496</v>
      </c>
      <c r="O42" s="5">
        <f>Grade14!M42-M42</f>
        <v>0.54900000000000659</v>
      </c>
      <c r="P42" s="22">
        <f t="shared" si="12"/>
        <v>115.5219043065925</v>
      </c>
      <c r="Q42" s="22"/>
      <c r="R42" s="22"/>
      <c r="S42" s="22">
        <f t="shared" si="6"/>
        <v>833.5913173382429</v>
      </c>
      <c r="T42" s="22">
        <f t="shared" si="7"/>
        <v>1454.1016758726601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59286.111789428447</v>
      </c>
      <c r="D43" s="5">
        <f t="shared" si="15"/>
        <v>57713.411765009019</v>
      </c>
      <c r="E43" s="5">
        <f t="shared" si="1"/>
        <v>48213.411765009019</v>
      </c>
      <c r="F43" s="5">
        <f t="shared" si="2"/>
        <v>17414.770117776348</v>
      </c>
      <c r="G43" s="5">
        <f t="shared" si="3"/>
        <v>40298.641647232667</v>
      </c>
      <c r="H43" s="22">
        <f t="shared" si="16"/>
        <v>25763.721018860953</v>
      </c>
      <c r="I43" s="5">
        <f t="shared" si="17"/>
        <v>65134.86870941463</v>
      </c>
      <c r="J43" s="25">
        <f t="shared" si="5"/>
        <v>0.20555644895102759</v>
      </c>
      <c r="L43" s="22">
        <f t="shared" si="18"/>
        <v>112586.45556050257</v>
      </c>
      <c r="M43" s="5">
        <f>scrimecost*Meta!O40</f>
        <v>74.664000000000001</v>
      </c>
      <c r="N43" s="5">
        <f>L43-Grade14!L43</f>
        <v>1150.2876491850911</v>
      </c>
      <c r="O43" s="5">
        <f>Grade14!M43-M43</f>
        <v>0.54900000000000659</v>
      </c>
      <c r="P43" s="22">
        <f t="shared" si="12"/>
        <v>118.78748801999843</v>
      </c>
      <c r="Q43" s="22"/>
      <c r="R43" s="22"/>
      <c r="S43" s="22">
        <f t="shared" ref="S43:S69" si="19">IF(A43&lt;startage,1,0)*(N43-Q43-R43)+IF(A43&gt;=startage,1,0)*completionprob*(N43*spart+O43+P43)</f>
        <v>854.76871697786248</v>
      </c>
      <c r="T43" s="22">
        <f t="shared" ref="T43:T69" si="20">S43/sreturn^(A43-startage+1)</f>
        <v>1518.0465950989496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60768.264584164142</v>
      </c>
      <c r="D44" s="5">
        <f t="shared" si="15"/>
        <v>59142.207059134227</v>
      </c>
      <c r="E44" s="5">
        <f t="shared" si="1"/>
        <v>49642.207059134227</v>
      </c>
      <c r="F44" s="5">
        <f t="shared" si="2"/>
        <v>18024.15131072075</v>
      </c>
      <c r="G44" s="5">
        <f t="shared" si="3"/>
        <v>41118.055748413477</v>
      </c>
      <c r="H44" s="22">
        <f t="shared" si="16"/>
        <v>26407.814044332466</v>
      </c>
      <c r="I44" s="5">
        <f t="shared" si="17"/>
        <v>66575.188487149979</v>
      </c>
      <c r="J44" s="25">
        <f t="shared" si="5"/>
        <v>0.20779415715751082</v>
      </c>
      <c r="L44" s="22">
        <f t="shared" si="18"/>
        <v>115401.11694951511</v>
      </c>
      <c r="M44" s="5">
        <f>scrimecost*Meta!O41</f>
        <v>74.664000000000001</v>
      </c>
      <c r="N44" s="5">
        <f>L44-Grade14!L44</f>
        <v>1179.0448404147028</v>
      </c>
      <c r="O44" s="5">
        <f>Grade14!M44-M44</f>
        <v>0.54900000000000659</v>
      </c>
      <c r="P44" s="22">
        <f t="shared" si="12"/>
        <v>122.13471132623943</v>
      </c>
      <c r="Q44" s="22"/>
      <c r="R44" s="22"/>
      <c r="S44" s="22">
        <f t="shared" si="19"/>
        <v>876.4755516084266</v>
      </c>
      <c r="T44" s="22">
        <f t="shared" si="20"/>
        <v>1584.7880185649235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62287.471198768246</v>
      </c>
      <c r="D45" s="5">
        <f t="shared" si="15"/>
        <v>60606.722235612586</v>
      </c>
      <c r="E45" s="5">
        <f t="shared" si="1"/>
        <v>51106.722235612586</v>
      </c>
      <c r="F45" s="5">
        <f t="shared" si="2"/>
        <v>18648.767033488766</v>
      </c>
      <c r="G45" s="5">
        <f t="shared" si="3"/>
        <v>41957.95520212382</v>
      </c>
      <c r="H45" s="22">
        <f t="shared" si="16"/>
        <v>27068.009395440778</v>
      </c>
      <c r="I45" s="5">
        <f t="shared" si="17"/>
        <v>68051.516259328724</v>
      </c>
      <c r="J45" s="25">
        <f t="shared" si="5"/>
        <v>0.20997728711505545</v>
      </c>
      <c r="L45" s="22">
        <f t="shared" si="18"/>
        <v>118286.14487325297</v>
      </c>
      <c r="M45" s="5">
        <f>scrimecost*Meta!O42</f>
        <v>74.664000000000001</v>
      </c>
      <c r="N45" s="5">
        <f>L45-Grade14!L45</f>
        <v>1208.5209614250489</v>
      </c>
      <c r="O45" s="5">
        <f>Grade14!M45-M45</f>
        <v>0.54900000000000659</v>
      </c>
      <c r="P45" s="22">
        <f t="shared" si="12"/>
        <v>125.56561521513645</v>
      </c>
      <c r="Q45" s="22"/>
      <c r="R45" s="22"/>
      <c r="S45" s="22">
        <f t="shared" si="19"/>
        <v>898.72505710475104</v>
      </c>
      <c r="T45" s="22">
        <f t="shared" si="20"/>
        <v>1654.4479676028327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63844.65797873745</v>
      </c>
      <c r="D46" s="5">
        <f t="shared" si="15"/>
        <v>62107.850291502902</v>
      </c>
      <c r="E46" s="5">
        <f t="shared" si="1"/>
        <v>52607.850291502902</v>
      </c>
      <c r="F46" s="5">
        <f t="shared" si="2"/>
        <v>19288.998149325987</v>
      </c>
      <c r="G46" s="5">
        <f t="shared" si="3"/>
        <v>42818.852142176911</v>
      </c>
      <c r="H46" s="22">
        <f t="shared" si="16"/>
        <v>27744.709630326797</v>
      </c>
      <c r="I46" s="5">
        <f t="shared" si="17"/>
        <v>69564.752225811942</v>
      </c>
      <c r="J46" s="25">
        <f t="shared" si="5"/>
        <v>0.21210717000046489</v>
      </c>
      <c r="L46" s="22">
        <f t="shared" si="18"/>
        <v>121243.29849508429</v>
      </c>
      <c r="M46" s="5">
        <f>scrimecost*Meta!O43</f>
        <v>37.264000000000003</v>
      </c>
      <c r="N46" s="5">
        <f>L46-Grade14!L46</f>
        <v>1238.733985460698</v>
      </c>
      <c r="O46" s="5">
        <f>Grade14!M46-M46</f>
        <v>0.27400000000000091</v>
      </c>
      <c r="P46" s="22">
        <f t="shared" si="12"/>
        <v>129.08229170125594</v>
      </c>
      <c r="Q46" s="22"/>
      <c r="R46" s="22"/>
      <c r="S46" s="22">
        <f t="shared" si="19"/>
        <v>921.27560023851242</v>
      </c>
      <c r="T46" s="22">
        <f t="shared" si="20"/>
        <v>1726.6754811579001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65440.774428205877</v>
      </c>
      <c r="D47" s="5">
        <f t="shared" si="15"/>
        <v>63646.506548790465</v>
      </c>
      <c r="E47" s="5">
        <f t="shared" si="1"/>
        <v>54146.506548790465</v>
      </c>
      <c r="F47" s="5">
        <f t="shared" si="2"/>
        <v>19945.235043059132</v>
      </c>
      <c r="G47" s="5">
        <f t="shared" si="3"/>
        <v>43701.271505731333</v>
      </c>
      <c r="H47" s="22">
        <f t="shared" si="16"/>
        <v>28438.327371084964</v>
      </c>
      <c r="I47" s="5">
        <f t="shared" si="17"/>
        <v>71115.819091457233</v>
      </c>
      <c r="J47" s="25">
        <f t="shared" si="5"/>
        <v>0.21418510452281547</v>
      </c>
      <c r="L47" s="22">
        <f t="shared" si="18"/>
        <v>124274.3809574614</v>
      </c>
      <c r="M47" s="5">
        <f>scrimecost*Meta!O44</f>
        <v>37.264000000000003</v>
      </c>
      <c r="N47" s="5">
        <f>L47-Grade14!L47</f>
        <v>1269.7023350972013</v>
      </c>
      <c r="O47" s="5">
        <f>Grade14!M47-M47</f>
        <v>0.27400000000000091</v>
      </c>
      <c r="P47" s="22">
        <f t="shared" si="12"/>
        <v>132.68688509952835</v>
      </c>
      <c r="Q47" s="22"/>
      <c r="R47" s="22"/>
      <c r="S47" s="22">
        <f t="shared" si="19"/>
        <v>944.65148695059372</v>
      </c>
      <c r="T47" s="22">
        <f t="shared" si="20"/>
        <v>1802.5513916756629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67076.793788911033</v>
      </c>
      <c r="D48" s="5">
        <f t="shared" si="15"/>
        <v>65223.629212510234</v>
      </c>
      <c r="E48" s="5">
        <f t="shared" si="1"/>
        <v>55723.629212510234</v>
      </c>
      <c r="F48" s="5">
        <f t="shared" si="2"/>
        <v>20617.877859135617</v>
      </c>
      <c r="G48" s="5">
        <f t="shared" si="3"/>
        <v>44605.751353374617</v>
      </c>
      <c r="H48" s="22">
        <f t="shared" si="16"/>
        <v>29149.28555536209</v>
      </c>
      <c r="I48" s="5">
        <f t="shared" si="17"/>
        <v>72705.662628743667</v>
      </c>
      <c r="J48" s="25">
        <f t="shared" si="5"/>
        <v>0.21621235771535274</v>
      </c>
      <c r="L48" s="22">
        <f t="shared" si="18"/>
        <v>127381.24048139794</v>
      </c>
      <c r="M48" s="5">
        <f>scrimecost*Meta!O45</f>
        <v>37.264000000000003</v>
      </c>
      <c r="N48" s="5">
        <f>L48-Grade14!L48</f>
        <v>1301.444893474647</v>
      </c>
      <c r="O48" s="5">
        <f>Grade14!M48-M48</f>
        <v>0.27400000000000091</v>
      </c>
      <c r="P48" s="22">
        <f t="shared" si="12"/>
        <v>136.38159333275766</v>
      </c>
      <c r="Q48" s="22"/>
      <c r="R48" s="22"/>
      <c r="S48" s="22">
        <f t="shared" si="19"/>
        <v>968.61177083049631</v>
      </c>
      <c r="T48" s="22">
        <f t="shared" si="20"/>
        <v>1881.7445873342535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68753.713633633801</v>
      </c>
      <c r="D49" s="5">
        <f t="shared" si="15"/>
        <v>66840.179942822986</v>
      </c>
      <c r="E49" s="5">
        <f t="shared" si="1"/>
        <v>57340.179942822986</v>
      </c>
      <c r="F49" s="5">
        <f t="shared" si="2"/>
        <v>21307.336745614004</v>
      </c>
      <c r="G49" s="5">
        <f t="shared" si="3"/>
        <v>45532.843197208982</v>
      </c>
      <c r="H49" s="22">
        <f t="shared" si="16"/>
        <v>29878.01769424614</v>
      </c>
      <c r="I49" s="5">
        <f t="shared" si="17"/>
        <v>74335.252254462262</v>
      </c>
      <c r="J49" s="25">
        <f t="shared" si="5"/>
        <v>0.21819016570807195</v>
      </c>
      <c r="L49" s="22">
        <f t="shared" si="18"/>
        <v>130565.77149343287</v>
      </c>
      <c r="M49" s="5">
        <f>scrimecost*Meta!O46</f>
        <v>37.264000000000003</v>
      </c>
      <c r="N49" s="5">
        <f>L49-Grade14!L49</f>
        <v>1333.9810158115288</v>
      </c>
      <c r="O49" s="5">
        <f>Grade14!M49-M49</f>
        <v>0.27400000000000091</v>
      </c>
      <c r="P49" s="22">
        <f t="shared" si="12"/>
        <v>140.16866927181761</v>
      </c>
      <c r="Q49" s="22"/>
      <c r="R49" s="22"/>
      <c r="S49" s="22">
        <f t="shared" si="19"/>
        <v>993.17106180739643</v>
      </c>
      <c r="T49" s="22">
        <f t="shared" si="20"/>
        <v>1964.399794979063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70472.556474474623</v>
      </c>
      <c r="D50" s="5">
        <f t="shared" si="15"/>
        <v>68497.144441393539</v>
      </c>
      <c r="E50" s="5">
        <f t="shared" si="1"/>
        <v>58997.144441393539</v>
      </c>
      <c r="F50" s="5">
        <f t="shared" si="2"/>
        <v>22014.032104254344</v>
      </c>
      <c r="G50" s="5">
        <f t="shared" si="3"/>
        <v>46483.112337139195</v>
      </c>
      <c r="H50" s="22">
        <f t="shared" si="16"/>
        <v>30624.968136602289</v>
      </c>
      <c r="I50" s="5">
        <f t="shared" si="17"/>
        <v>76005.581620823796</v>
      </c>
      <c r="J50" s="25">
        <f t="shared" si="5"/>
        <v>0.22011973448145652</v>
      </c>
      <c r="L50" s="22">
        <f t="shared" si="18"/>
        <v>133829.91578076864</v>
      </c>
      <c r="M50" s="5">
        <f>scrimecost*Meta!O47</f>
        <v>37.264000000000003</v>
      </c>
      <c r="N50" s="5">
        <f>L50-Grade14!L50</f>
        <v>1367.3305412067566</v>
      </c>
      <c r="O50" s="5">
        <f>Grade14!M50-M50</f>
        <v>0.27400000000000091</v>
      </c>
      <c r="P50" s="22">
        <f t="shared" si="12"/>
        <v>144.05042210935406</v>
      </c>
      <c r="Q50" s="22"/>
      <c r="R50" s="22"/>
      <c r="S50" s="22">
        <f t="shared" si="19"/>
        <v>1018.3443350586701</v>
      </c>
      <c r="T50" s="22">
        <f t="shared" si="20"/>
        <v>2050.6680501188421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72234.370386336508</v>
      </c>
      <c r="D51" s="5">
        <f t="shared" si="15"/>
        <v>70195.533052428393</v>
      </c>
      <c r="E51" s="5">
        <f t="shared" si="1"/>
        <v>60695.533052428393</v>
      </c>
      <c r="F51" s="5">
        <f t="shared" si="2"/>
        <v>22738.394846860712</v>
      </c>
      <c r="G51" s="5">
        <f t="shared" si="3"/>
        <v>47457.13820556768</v>
      </c>
      <c r="H51" s="22">
        <f t="shared" si="16"/>
        <v>31390.592340017345</v>
      </c>
      <c r="I51" s="5">
        <f t="shared" si="17"/>
        <v>77717.669221344404</v>
      </c>
      <c r="J51" s="25">
        <f t="shared" si="5"/>
        <v>0.22200224060183182</v>
      </c>
      <c r="L51" s="22">
        <f t="shared" si="18"/>
        <v>137175.66367528788</v>
      </c>
      <c r="M51" s="5">
        <f>scrimecost*Meta!O48</f>
        <v>18.632000000000001</v>
      </c>
      <c r="N51" s="5">
        <f>L51-Grade14!L51</f>
        <v>1401.5138047369837</v>
      </c>
      <c r="O51" s="5">
        <f>Grade14!M51-M51</f>
        <v>0.13700000000000045</v>
      </c>
      <c r="P51" s="22">
        <f t="shared" si="12"/>
        <v>148.02921876782901</v>
      </c>
      <c r="Q51" s="22"/>
      <c r="R51" s="22"/>
      <c r="S51" s="22">
        <f t="shared" si="19"/>
        <v>1044.0198041413021</v>
      </c>
      <c r="T51" s="22">
        <f t="shared" si="20"/>
        <v>2140.4463179707063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74040.229645994914</v>
      </c>
      <c r="D52" s="5">
        <f t="shared" si="15"/>
        <v>71936.381378739097</v>
      </c>
      <c r="E52" s="5">
        <f t="shared" si="1"/>
        <v>62436.381378739097</v>
      </c>
      <c r="F52" s="5">
        <f t="shared" si="2"/>
        <v>23480.866658032224</v>
      </c>
      <c r="G52" s="5">
        <f t="shared" si="3"/>
        <v>48455.514720706873</v>
      </c>
      <c r="H52" s="22">
        <f t="shared" si="16"/>
        <v>32175.357148517778</v>
      </c>
      <c r="I52" s="5">
        <f t="shared" si="17"/>
        <v>79472.559011878009</v>
      </c>
      <c r="J52" s="25">
        <f t="shared" si="5"/>
        <v>0.22383883193878321</v>
      </c>
      <c r="L52" s="22">
        <f t="shared" si="18"/>
        <v>140605.05526717007</v>
      </c>
      <c r="M52" s="5">
        <f>scrimecost*Meta!O49</f>
        <v>18.632000000000001</v>
      </c>
      <c r="N52" s="5">
        <f>L52-Grade14!L52</f>
        <v>1436.5516498553916</v>
      </c>
      <c r="O52" s="5">
        <f>Grade14!M52-M52</f>
        <v>0.13700000000000045</v>
      </c>
      <c r="P52" s="22">
        <f t="shared" si="12"/>
        <v>152.10748534276576</v>
      </c>
      <c r="Q52" s="22"/>
      <c r="R52" s="22"/>
      <c r="S52" s="22">
        <f t="shared" si="19"/>
        <v>1070.4674743509515</v>
      </c>
      <c r="T52" s="22">
        <f t="shared" si="20"/>
        <v>2234.4156751829701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75891.23538714477</v>
      </c>
      <c r="D53" s="5">
        <f t="shared" si="15"/>
        <v>73720.750913207565</v>
      </c>
      <c r="E53" s="5">
        <f t="shared" si="1"/>
        <v>64220.750913207565</v>
      </c>
      <c r="F53" s="5">
        <f t="shared" si="2"/>
        <v>24241.900264483025</v>
      </c>
      <c r="G53" s="5">
        <f t="shared" si="3"/>
        <v>49478.850648724539</v>
      </c>
      <c r="H53" s="22">
        <f t="shared" si="16"/>
        <v>32979.741077230719</v>
      </c>
      <c r="I53" s="5">
        <f t="shared" si="17"/>
        <v>81271.321047174948</v>
      </c>
      <c r="J53" s="25">
        <f t="shared" si="5"/>
        <v>0.2256306283650773</v>
      </c>
      <c r="L53" s="22">
        <f t="shared" si="18"/>
        <v>144120.18164884931</v>
      </c>
      <c r="M53" s="5">
        <f>scrimecost*Meta!O50</f>
        <v>18.632000000000001</v>
      </c>
      <c r="N53" s="5">
        <f>L53-Grade14!L53</f>
        <v>1472.4654411017545</v>
      </c>
      <c r="O53" s="5">
        <f>Grade14!M53-M53</f>
        <v>0.13700000000000045</v>
      </c>
      <c r="P53" s="22">
        <f t="shared" si="12"/>
        <v>156.28770858207594</v>
      </c>
      <c r="Q53" s="22"/>
      <c r="R53" s="22"/>
      <c r="S53" s="22">
        <f t="shared" si="19"/>
        <v>1097.5763363158389</v>
      </c>
      <c r="T53" s="22">
        <f t="shared" si="20"/>
        <v>2332.4917622727612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77788.516271823391</v>
      </c>
      <c r="D54" s="5">
        <f t="shared" si="15"/>
        <v>75549.729686037754</v>
      </c>
      <c r="E54" s="5">
        <f t="shared" si="1"/>
        <v>66049.729686037754</v>
      </c>
      <c r="F54" s="5">
        <f t="shared" si="2"/>
        <v>25021.9597110951</v>
      </c>
      <c r="G54" s="5">
        <f t="shared" si="3"/>
        <v>50527.769974942654</v>
      </c>
      <c r="H54" s="22">
        <f t="shared" si="16"/>
        <v>33804.234604161487</v>
      </c>
      <c r="I54" s="5">
        <f t="shared" si="17"/>
        <v>83115.052133354329</v>
      </c>
      <c r="J54" s="25">
        <f t="shared" si="5"/>
        <v>0.22737872243951057</v>
      </c>
      <c r="L54" s="22">
        <f t="shared" si="18"/>
        <v>147723.18619007056</v>
      </c>
      <c r="M54" s="5">
        <f>scrimecost*Meta!O51</f>
        <v>18.632000000000001</v>
      </c>
      <c r="N54" s="5">
        <f>L54-Grade14!L54</f>
        <v>1509.2770771293144</v>
      </c>
      <c r="O54" s="5">
        <f>Grade14!M54-M54</f>
        <v>0.13700000000000045</v>
      </c>
      <c r="P54" s="22">
        <f t="shared" si="12"/>
        <v>160.57243740236893</v>
      </c>
      <c r="Q54" s="22"/>
      <c r="R54" s="22"/>
      <c r="S54" s="22">
        <f t="shared" si="19"/>
        <v>1125.3629198298729</v>
      </c>
      <c r="T54" s="22">
        <f t="shared" si="20"/>
        <v>2434.8537192140589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79733.229178618989</v>
      </c>
      <c r="D55" s="5">
        <f t="shared" si="15"/>
        <v>77424.432928188704</v>
      </c>
      <c r="E55" s="5">
        <f t="shared" si="1"/>
        <v>67924.432928188704</v>
      </c>
      <c r="F55" s="5">
        <f t="shared" si="2"/>
        <v>25821.520643872482</v>
      </c>
      <c r="G55" s="5">
        <f t="shared" si="3"/>
        <v>51602.912284316219</v>
      </c>
      <c r="H55" s="22">
        <f t="shared" si="16"/>
        <v>34649.340469265524</v>
      </c>
      <c r="I55" s="5">
        <f t="shared" si="17"/>
        <v>85004.876496688172</v>
      </c>
      <c r="J55" s="25">
        <f t="shared" si="5"/>
        <v>0.22908418007310397</v>
      </c>
      <c r="L55" s="22">
        <f t="shared" si="18"/>
        <v>151416.26584482231</v>
      </c>
      <c r="M55" s="5">
        <f>scrimecost*Meta!O52</f>
        <v>18.632000000000001</v>
      </c>
      <c r="N55" s="5">
        <f>L55-Grade14!L55</f>
        <v>1547.0090040575888</v>
      </c>
      <c r="O55" s="5">
        <f>Grade14!M55-M55</f>
        <v>0.13700000000000045</v>
      </c>
      <c r="P55" s="22">
        <f t="shared" si="12"/>
        <v>164.96428444316916</v>
      </c>
      <c r="Q55" s="22"/>
      <c r="R55" s="22"/>
      <c r="S55" s="22">
        <f t="shared" si="19"/>
        <v>1153.8441679317741</v>
      </c>
      <c r="T55" s="22">
        <f t="shared" si="20"/>
        <v>2541.6884941956637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81726.55990808444</v>
      </c>
      <c r="D56" s="5">
        <f t="shared" si="15"/>
        <v>79346.003751393408</v>
      </c>
      <c r="E56" s="5">
        <f t="shared" si="1"/>
        <v>69846.003751393408</v>
      </c>
      <c r="F56" s="5">
        <f t="shared" si="2"/>
        <v>26641.070599969287</v>
      </c>
      <c r="G56" s="5">
        <f t="shared" si="3"/>
        <v>52704.93315142412</v>
      </c>
      <c r="H56" s="22">
        <f t="shared" si="16"/>
        <v>35515.573980997156</v>
      </c>
      <c r="I56" s="5">
        <f t="shared" si="17"/>
        <v>86941.946469105373</v>
      </c>
      <c r="J56" s="25">
        <f t="shared" si="5"/>
        <v>0.23074804117904882</v>
      </c>
      <c r="L56" s="22">
        <f t="shared" si="18"/>
        <v>155201.67249094284</v>
      </c>
      <c r="M56" s="5">
        <f>scrimecost*Meta!O53</f>
        <v>5.1680000000000001</v>
      </c>
      <c r="N56" s="5">
        <f>L56-Grade14!L56</f>
        <v>1585.684229158971</v>
      </c>
      <c r="O56" s="5">
        <f>Grade14!M56-M56</f>
        <v>3.7999999999999368E-2</v>
      </c>
      <c r="P56" s="22">
        <f t="shared" si="12"/>
        <v>169.46592765998946</v>
      </c>
      <c r="Q56" s="22"/>
      <c r="R56" s="22"/>
      <c r="S56" s="22">
        <f t="shared" si="19"/>
        <v>1182.9455752361594</v>
      </c>
      <c r="T56" s="22">
        <f t="shared" si="20"/>
        <v>2652.9851430512476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5.1680000000000001</v>
      </c>
      <c r="N57" s="5">
        <f>L57-Grade14!L57</f>
        <v>0</v>
      </c>
      <c r="O57" s="5">
        <f>Grade14!M57-M57</f>
        <v>3.7999999999999368E-2</v>
      </c>
      <c r="Q57" s="22"/>
      <c r="R57" s="22"/>
      <c r="S57" s="22">
        <f t="shared" si="19"/>
        <v>3.5263999999999414E-2</v>
      </c>
      <c r="T57" s="22">
        <f t="shared" si="20"/>
        <v>8.0518655917457896E-2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5.1680000000000001</v>
      </c>
      <c r="N58" s="5">
        <f>L58-Grade14!L58</f>
        <v>0</v>
      </c>
      <c r="O58" s="5">
        <f>Grade14!M58-M58</f>
        <v>3.7999999999999368E-2</v>
      </c>
      <c r="Q58" s="22"/>
      <c r="R58" s="22"/>
      <c r="S58" s="22">
        <f t="shared" si="19"/>
        <v>3.5263999999999414E-2</v>
      </c>
      <c r="T58" s="22">
        <f t="shared" si="20"/>
        <v>8.1976884059576607E-2</v>
      </c>
    </row>
    <row r="59" spans="1:20" x14ac:dyDescent="0.2">
      <c r="A59" s="5">
        <v>68</v>
      </c>
      <c r="H59" s="21"/>
      <c r="I59" s="5"/>
      <c r="M59" s="5">
        <f>scrimecost*Meta!O56</f>
        <v>5.1680000000000001</v>
      </c>
      <c r="N59" s="5">
        <f>L59-Grade14!L59</f>
        <v>0</v>
      </c>
      <c r="O59" s="5">
        <f>Grade14!M59-M59</f>
        <v>3.7999999999999368E-2</v>
      </c>
      <c r="Q59" s="22"/>
      <c r="R59" s="22"/>
      <c r="S59" s="22">
        <f t="shared" si="19"/>
        <v>3.5263999999999414E-2</v>
      </c>
      <c r="T59" s="22">
        <f t="shared" si="20"/>
        <v>8.3461521352347898E-2</v>
      </c>
    </row>
    <row r="60" spans="1:20" x14ac:dyDescent="0.2">
      <c r="A60" s="5">
        <v>69</v>
      </c>
      <c r="H60" s="21"/>
      <c r="I60" s="5"/>
      <c r="M60" s="5">
        <f>scrimecost*Meta!O57</f>
        <v>5.1680000000000001</v>
      </c>
      <c r="N60" s="5">
        <f>L60-Grade14!L60</f>
        <v>0</v>
      </c>
      <c r="O60" s="5">
        <f>Grade14!M60-M60</f>
        <v>3.7999999999999368E-2</v>
      </c>
      <c r="Q60" s="22"/>
      <c r="R60" s="22"/>
      <c r="S60" s="22">
        <f t="shared" si="19"/>
        <v>3.5263999999999414E-2</v>
      </c>
      <c r="T60" s="22">
        <f t="shared" si="20"/>
        <v>8.4973046077062631E-2</v>
      </c>
    </row>
    <row r="61" spans="1:20" x14ac:dyDescent="0.2">
      <c r="A61" s="5">
        <v>70</v>
      </c>
      <c r="H61" s="21"/>
      <c r="I61" s="5"/>
      <c r="M61" s="5">
        <f>scrimecost*Meta!O58</f>
        <v>5.1680000000000001</v>
      </c>
      <c r="N61" s="5">
        <f>L61-Grade14!L61</f>
        <v>0</v>
      </c>
      <c r="O61" s="5">
        <f>Grade14!M61-M61</f>
        <v>3.7999999999999368E-2</v>
      </c>
      <c r="Q61" s="22"/>
      <c r="R61" s="22"/>
      <c r="S61" s="22">
        <f t="shared" si="19"/>
        <v>3.5263999999999414E-2</v>
      </c>
      <c r="T61" s="22">
        <f t="shared" si="20"/>
        <v>8.6511945176895422E-2</v>
      </c>
    </row>
    <row r="62" spans="1:20" x14ac:dyDescent="0.2">
      <c r="A62" s="5">
        <v>71</v>
      </c>
      <c r="H62" s="21"/>
      <c r="I62" s="5"/>
      <c r="M62" s="5">
        <f>scrimecost*Meta!O59</f>
        <v>5.1680000000000001</v>
      </c>
      <c r="N62" s="5">
        <f>L62-Grade14!L62</f>
        <v>0</v>
      </c>
      <c r="O62" s="5">
        <f>Grade14!M62-M62</f>
        <v>3.7999999999999368E-2</v>
      </c>
      <c r="Q62" s="22"/>
      <c r="R62" s="22"/>
      <c r="S62" s="22">
        <f t="shared" si="19"/>
        <v>3.5263999999999414E-2</v>
      </c>
      <c r="T62" s="22">
        <f t="shared" si="20"/>
        <v>8.8078714413775197E-2</v>
      </c>
    </row>
    <row r="63" spans="1:20" x14ac:dyDescent="0.2">
      <c r="A63" s="5">
        <v>72</v>
      </c>
      <c r="H63" s="21"/>
      <c r="M63" s="5">
        <f>scrimecost*Meta!O60</f>
        <v>5.1680000000000001</v>
      </c>
      <c r="N63" s="5">
        <f>L63-Grade14!L63</f>
        <v>0</v>
      </c>
      <c r="O63" s="5">
        <f>Grade14!M63-M63</f>
        <v>3.7999999999999368E-2</v>
      </c>
      <c r="Q63" s="22"/>
      <c r="R63" s="22"/>
      <c r="S63" s="22">
        <f t="shared" si="19"/>
        <v>3.5263999999999414E-2</v>
      </c>
      <c r="T63" s="22">
        <f t="shared" si="20"/>
        <v>8.9673858528096617E-2</v>
      </c>
    </row>
    <row r="64" spans="1:20" x14ac:dyDescent="0.2">
      <c r="A64" s="5">
        <v>73</v>
      </c>
      <c r="H64" s="21"/>
      <c r="M64" s="5">
        <f>scrimecost*Meta!O61</f>
        <v>5.1680000000000001</v>
      </c>
      <c r="N64" s="5">
        <f>L64-Grade14!L64</f>
        <v>0</v>
      </c>
      <c r="O64" s="5">
        <f>Grade14!M64-M64</f>
        <v>3.7999999999999368E-2</v>
      </c>
      <c r="Q64" s="22"/>
      <c r="R64" s="22"/>
      <c r="S64" s="22">
        <f t="shared" si="19"/>
        <v>3.5263999999999414E-2</v>
      </c>
      <c r="T64" s="22">
        <f t="shared" si="20"/>
        <v>9.1297891401324077E-2</v>
      </c>
    </row>
    <row r="65" spans="1:20" x14ac:dyDescent="0.2">
      <c r="A65" s="5">
        <v>74</v>
      </c>
      <c r="H65" s="21"/>
      <c r="M65" s="5">
        <f>scrimecost*Meta!O62</f>
        <v>5.1680000000000001</v>
      </c>
      <c r="N65" s="5">
        <f>L65-Grade14!L65</f>
        <v>0</v>
      </c>
      <c r="O65" s="5">
        <f>Grade14!M65-M65</f>
        <v>3.7999999999999368E-2</v>
      </c>
      <c r="Q65" s="22"/>
      <c r="R65" s="22"/>
      <c r="S65" s="22">
        <f t="shared" si="19"/>
        <v>3.5263999999999414E-2</v>
      </c>
      <c r="T65" s="22">
        <f t="shared" si="20"/>
        <v>9.295133622154049E-2</v>
      </c>
    </row>
    <row r="66" spans="1:20" x14ac:dyDescent="0.2">
      <c r="A66" s="5">
        <v>75</v>
      </c>
      <c r="H66" s="21"/>
      <c r="M66" s="5">
        <f>scrimecost*Meta!O63</f>
        <v>5.1680000000000001</v>
      </c>
      <c r="N66" s="5">
        <f>L66-Grade14!L66</f>
        <v>0</v>
      </c>
      <c r="O66" s="5">
        <f>Grade14!M66-M66</f>
        <v>3.7999999999999368E-2</v>
      </c>
      <c r="Q66" s="22"/>
      <c r="R66" s="22"/>
      <c r="S66" s="22">
        <f t="shared" si="19"/>
        <v>3.5263999999999414E-2</v>
      </c>
      <c r="T66" s="22">
        <f t="shared" si="20"/>
        <v>9.4634725651994225E-2</v>
      </c>
    </row>
    <row r="67" spans="1:20" x14ac:dyDescent="0.2">
      <c r="A67" s="5">
        <v>76</v>
      </c>
      <c r="H67" s="21"/>
      <c r="M67" s="5">
        <f>scrimecost*Meta!O64</f>
        <v>5.1680000000000001</v>
      </c>
      <c r="N67" s="5">
        <f>L67-Grade14!L67</f>
        <v>0</v>
      </c>
      <c r="O67" s="5">
        <f>Grade14!M67-M67</f>
        <v>3.7999999999999368E-2</v>
      </c>
      <c r="Q67" s="22"/>
      <c r="R67" s="22"/>
      <c r="S67" s="22">
        <f t="shared" si="19"/>
        <v>3.5263999999999414E-2</v>
      </c>
      <c r="T67" s="22">
        <f t="shared" si="20"/>
        <v>9.6348602002698444E-2</v>
      </c>
    </row>
    <row r="68" spans="1:20" x14ac:dyDescent="0.2">
      <c r="A68" s="5">
        <v>77</v>
      </c>
      <c r="H68" s="21"/>
      <c r="M68" s="5">
        <f>scrimecost*Meta!O65</f>
        <v>5.1680000000000001</v>
      </c>
      <c r="N68" s="5">
        <f>L68-Grade14!L68</f>
        <v>0</v>
      </c>
      <c r="O68" s="5">
        <f>Grade14!M68-M68</f>
        <v>3.7999999999999368E-2</v>
      </c>
      <c r="Q68" s="22"/>
      <c r="R68" s="22"/>
      <c r="S68" s="22">
        <f t="shared" si="19"/>
        <v>3.5263999999999414E-2</v>
      </c>
      <c r="T68" s="22">
        <f t="shared" si="20"/>
        <v>9.8093517405138358E-2</v>
      </c>
    </row>
    <row r="69" spans="1:20" x14ac:dyDescent="0.2">
      <c r="A69" s="5">
        <v>78</v>
      </c>
      <c r="H69" s="21"/>
      <c r="M69" s="5">
        <f>scrimecost*Meta!O66</f>
        <v>5.1680000000000001</v>
      </c>
      <c r="N69" s="5">
        <f>L69-Grade14!L69</f>
        <v>0</v>
      </c>
      <c r="O69" s="5">
        <f>Grade14!M69-M69</f>
        <v>3.7999999999999368E-2</v>
      </c>
      <c r="Q69" s="22"/>
      <c r="R69" s="22"/>
      <c r="S69" s="22">
        <f t="shared" si="19"/>
        <v>3.5263999999999414E-2</v>
      </c>
      <c r="T69" s="22">
        <f t="shared" si="20"/>
        <v>9.9870033990142215E-2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2.6170444422657368E-9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63819</v>
      </c>
      <c r="D2" s="7">
        <f>Meta!C10</f>
        <v>26921</v>
      </c>
      <c r="E2" s="1">
        <f>Meta!D10</f>
        <v>0.03</v>
      </c>
      <c r="F2" s="1">
        <f>Meta!F10</f>
        <v>0.70099999999999996</v>
      </c>
      <c r="G2" s="1">
        <f>Meta!I10</f>
        <v>1.7852800699689915</v>
      </c>
      <c r="H2" s="1">
        <f>Meta!E10</f>
        <v>0.92800000000000005</v>
      </c>
      <c r="I2" s="13"/>
      <c r="J2" s="1">
        <f>Meta!X9</f>
        <v>0.69699999999999995</v>
      </c>
      <c r="K2" s="1">
        <f>Meta!D9</f>
        <v>3.5999999999999997E-2</v>
      </c>
      <c r="L2" s="28"/>
      <c r="N2" s="22">
        <f>Meta!T10</f>
        <v>70436</v>
      </c>
      <c r="O2" s="22">
        <f>Meta!U10</f>
        <v>29059</v>
      </c>
      <c r="P2" s="1">
        <f>Meta!V10</f>
        <v>2.7E-2</v>
      </c>
      <c r="Q2" s="1">
        <f>Meta!X10</f>
        <v>0.70099999999999996</v>
      </c>
      <c r="R2" s="22">
        <f>Meta!W10</f>
        <v>135</v>
      </c>
      <c r="T2" s="12">
        <f>IRR(S5:S69)+1</f>
        <v>0.9810465562419991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2757.4848905786657</v>
      </c>
      <c r="D12" s="5">
        <f t="shared" ref="D12:D36" si="0">IF(A12&lt;startage,1,0)*(C12*(1-initialunempprob))+IF(A12=startage,1,0)*(C12*(1-unempprob))+IF(A12&gt;startage,1,0)*(C12*(1-unempprob)+unempprob*300*52)</f>
        <v>2658.2154345178337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203.35348074061429</v>
      </c>
      <c r="G12" s="5">
        <f t="shared" ref="G12:G56" si="3">D12-F12</f>
        <v>2454.8619537772192</v>
      </c>
      <c r="H12" s="22">
        <f>0.1*Grade15!H12</f>
        <v>1198.308833052213</v>
      </c>
      <c r="I12" s="5">
        <f t="shared" ref="I12:I36" si="4">G12+IF(A12&lt;startage,1,0)*(H12*(1-initialunempprob))+IF(A12&gt;=startage,1,0)*(H12*(1-unempprob))</f>
        <v>3610.0316688395524</v>
      </c>
      <c r="J12" s="25">
        <f t="shared" ref="J12:J56" si="5">(F12-(IF(A12&gt;startage,1,0)*(unempprob*300*52)))/(IF(A12&lt;startage,1,0)*((C12+H12)*(1-initialunempprob))+IF(A12&gt;=startage,1,0)*((C12+H12)*(1-unempprob)))</f>
        <v>5.3326237126350165E-2</v>
      </c>
      <c r="L12" s="22">
        <f>0.1*Grade15!L12</f>
        <v>5236.5628428216614</v>
      </c>
      <c r="M12" s="5">
        <f>scrimecost*Meta!O9</f>
        <v>420.79500000000002</v>
      </c>
      <c r="N12" s="5">
        <f>L12-Grade15!L12</f>
        <v>-47129.06558539495</v>
      </c>
      <c r="O12" s="5"/>
      <c r="P12" s="22"/>
      <c r="Q12" s="22">
        <f>0.05*feel*Grade15!G12</f>
        <v>289.8431333206866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-55697.90871871564</v>
      </c>
      <c r="T12" s="22">
        <f t="shared" ref="T12:T43" si="7">S12/sreturn^(A12-startage+1)</f>
        <v>-55697.90871871564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35747.33235055297</v>
      </c>
      <c r="D13" s="5">
        <f t="shared" si="0"/>
        <v>34674.912380036381</v>
      </c>
      <c r="E13" s="5">
        <f t="shared" si="1"/>
        <v>25174.912380036381</v>
      </c>
      <c r="F13" s="5">
        <f t="shared" si="2"/>
        <v>8521.3588920818784</v>
      </c>
      <c r="G13" s="5">
        <f t="shared" si="3"/>
        <v>26153.553487954501</v>
      </c>
      <c r="H13" s="22">
        <f t="shared" ref="H13:H36" si="10">benefits*B13/expnorm</f>
        <v>15079.426725728021</v>
      </c>
      <c r="I13" s="5">
        <f t="shared" si="4"/>
        <v>40780.597411910683</v>
      </c>
      <c r="J13" s="25">
        <f t="shared" si="5"/>
        <v>0.1728401777718464</v>
      </c>
      <c r="L13" s="22">
        <f t="shared" ref="L13:L36" si="11">(sincome+sbenefits)*(1-sunemp)*B13/expnorm</f>
        <v>54226.021243648043</v>
      </c>
      <c r="M13" s="5">
        <f>scrimecost*Meta!O10</f>
        <v>387.58499999999998</v>
      </c>
      <c r="N13" s="5">
        <f>L13-Grade15!L13</f>
        <v>551.25210472602339</v>
      </c>
      <c r="O13" s="5">
        <f>Grade15!M13-M13</f>
        <v>2.8710000000000377</v>
      </c>
      <c r="P13" s="22">
        <f t="shared" ref="P13:P56" si="12">(spart-initialspart)*(L13*J13+nptrans)</f>
        <v>63.705740606448245</v>
      </c>
      <c r="Q13" s="22"/>
      <c r="R13" s="22"/>
      <c r="S13" s="22">
        <f t="shared" si="6"/>
        <v>420.38814446599451</v>
      </c>
      <c r="T13" s="22">
        <f t="shared" si="7"/>
        <v>428.50988242223184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36641.015659316792</v>
      </c>
      <c r="D14" s="5">
        <f t="shared" si="0"/>
        <v>36009.785189537288</v>
      </c>
      <c r="E14" s="5">
        <f t="shared" si="1"/>
        <v>26509.785189537288</v>
      </c>
      <c r="F14" s="5">
        <f t="shared" si="2"/>
        <v>8957.1948643839241</v>
      </c>
      <c r="G14" s="5">
        <f t="shared" si="3"/>
        <v>27052.590325153364</v>
      </c>
      <c r="H14" s="22">
        <f t="shared" si="10"/>
        <v>15456.41239387122</v>
      </c>
      <c r="I14" s="5">
        <f t="shared" si="4"/>
        <v>42045.310347208448</v>
      </c>
      <c r="J14" s="25">
        <f t="shared" si="5"/>
        <v>0.16798808712658658</v>
      </c>
      <c r="L14" s="22">
        <f t="shared" si="11"/>
        <v>55581.671774739239</v>
      </c>
      <c r="M14" s="5">
        <f>scrimecost*Meta!O11</f>
        <v>362.745</v>
      </c>
      <c r="N14" s="5">
        <f>L14-Grade15!L14</f>
        <v>565.03340734417725</v>
      </c>
      <c r="O14" s="5">
        <f>Grade15!M14-M14</f>
        <v>2.686999999999955</v>
      </c>
      <c r="P14" s="22">
        <f t="shared" si="12"/>
        <v>63.564234882944987</v>
      </c>
      <c r="Q14" s="22"/>
      <c r="R14" s="22"/>
      <c r="S14" s="22">
        <f t="shared" si="6"/>
        <v>429.05119838416584</v>
      </c>
      <c r="T14" s="22">
        <f t="shared" si="7"/>
        <v>445.78955039576795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37557.041050799715</v>
      </c>
      <c r="D15" s="5">
        <f t="shared" si="0"/>
        <v>36898.329819275721</v>
      </c>
      <c r="E15" s="5">
        <f t="shared" si="1"/>
        <v>27398.329819275721</v>
      </c>
      <c r="F15" s="5">
        <f t="shared" si="2"/>
        <v>9247.3046859935239</v>
      </c>
      <c r="G15" s="5">
        <f t="shared" si="3"/>
        <v>27651.025133282197</v>
      </c>
      <c r="H15" s="22">
        <f t="shared" si="10"/>
        <v>15842.822703718</v>
      </c>
      <c r="I15" s="5">
        <f t="shared" si="4"/>
        <v>43018.56315588866</v>
      </c>
      <c r="J15" s="25">
        <f t="shared" si="5"/>
        <v>0.16949162295238038</v>
      </c>
      <c r="L15" s="22">
        <f t="shared" si="11"/>
        <v>56971.21356910772</v>
      </c>
      <c r="M15" s="5">
        <f>scrimecost*Meta!O12</f>
        <v>347.35500000000002</v>
      </c>
      <c r="N15" s="5">
        <f>L15-Grade15!L15</f>
        <v>579.15924252777768</v>
      </c>
      <c r="O15" s="5">
        <f>Grade15!M15-M15</f>
        <v>2.5729999999999791</v>
      </c>
      <c r="P15" s="22">
        <f t="shared" si="12"/>
        <v>64.840573797579026</v>
      </c>
      <c r="Q15" s="22"/>
      <c r="R15" s="22"/>
      <c r="S15" s="22">
        <f t="shared" si="6"/>
        <v>439.31910020726349</v>
      </c>
      <c r="T15" s="22">
        <f t="shared" si="7"/>
        <v>465.27662285367796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38495.967077069705</v>
      </c>
      <c r="D16" s="5">
        <f t="shared" si="0"/>
        <v>37809.088064757612</v>
      </c>
      <c r="E16" s="5">
        <f t="shared" si="1"/>
        <v>28309.088064757612</v>
      </c>
      <c r="F16" s="5">
        <f t="shared" si="2"/>
        <v>9544.6672531433614</v>
      </c>
      <c r="G16" s="5">
        <f t="shared" si="3"/>
        <v>28264.420811614251</v>
      </c>
      <c r="H16" s="22">
        <f t="shared" si="10"/>
        <v>16238.893271310948</v>
      </c>
      <c r="I16" s="5">
        <f t="shared" si="4"/>
        <v>44016.147284785868</v>
      </c>
      <c r="J16" s="25">
        <f t="shared" si="5"/>
        <v>0.17095848717266698</v>
      </c>
      <c r="L16" s="22">
        <f t="shared" si="11"/>
        <v>58395.493908335411</v>
      </c>
      <c r="M16" s="5">
        <f>scrimecost*Meta!O13</f>
        <v>294.02999999999997</v>
      </c>
      <c r="N16" s="5">
        <f>L16-Grade15!L16</f>
        <v>593.63822359097685</v>
      </c>
      <c r="O16" s="5">
        <f>Grade15!M16-M16</f>
        <v>2.1779999999999973</v>
      </c>
      <c r="P16" s="22">
        <f t="shared" si="12"/>
        <v>66.148821185078916</v>
      </c>
      <c r="Q16" s="22"/>
      <c r="R16" s="22"/>
      <c r="S16" s="22">
        <f t="shared" si="6"/>
        <v>449.58557637594424</v>
      </c>
      <c r="T16" s="22">
        <f t="shared" si="7"/>
        <v>485.3487319238717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39458.366253996443</v>
      </c>
      <c r="D17" s="5">
        <f t="shared" si="0"/>
        <v>38742.615266376546</v>
      </c>
      <c r="E17" s="5">
        <f t="shared" si="1"/>
        <v>29242.615266376546</v>
      </c>
      <c r="F17" s="5">
        <f t="shared" si="2"/>
        <v>9849.4638844719411</v>
      </c>
      <c r="G17" s="5">
        <f t="shared" si="3"/>
        <v>28893.151381904605</v>
      </c>
      <c r="H17" s="22">
        <f t="shared" si="10"/>
        <v>16644.86560309372</v>
      </c>
      <c r="I17" s="5">
        <f t="shared" si="4"/>
        <v>45038.671016905515</v>
      </c>
      <c r="J17" s="25">
        <f t="shared" si="5"/>
        <v>0.17238957421684895</v>
      </c>
      <c r="L17" s="22">
        <f t="shared" si="11"/>
        <v>59855.381256043787</v>
      </c>
      <c r="M17" s="5">
        <f>scrimecost*Meta!O14</f>
        <v>294.02999999999997</v>
      </c>
      <c r="N17" s="5">
        <f>L17-Grade15!L17</f>
        <v>608.47917918075109</v>
      </c>
      <c r="O17" s="5">
        <f>Grade15!M17-M17</f>
        <v>2.1779999999999973</v>
      </c>
      <c r="P17" s="22">
        <f t="shared" si="12"/>
        <v>67.489774757266247</v>
      </c>
      <c r="Q17" s="22"/>
      <c r="R17" s="22"/>
      <c r="S17" s="22">
        <f t="shared" si="6"/>
        <v>460.48443844883872</v>
      </c>
      <c r="T17" s="22">
        <f t="shared" si="7"/>
        <v>506.71862811116159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40444.825410346355</v>
      </c>
      <c r="D18" s="5">
        <f t="shared" si="0"/>
        <v>39699.480648035962</v>
      </c>
      <c r="E18" s="5">
        <f t="shared" si="1"/>
        <v>30199.480648035962</v>
      </c>
      <c r="F18" s="5">
        <f t="shared" si="2"/>
        <v>10161.880431583741</v>
      </c>
      <c r="G18" s="5">
        <f t="shared" si="3"/>
        <v>29537.600216452222</v>
      </c>
      <c r="H18" s="22">
        <f t="shared" si="10"/>
        <v>17060.987243171065</v>
      </c>
      <c r="I18" s="5">
        <f t="shared" si="4"/>
        <v>46086.757842328152</v>
      </c>
      <c r="J18" s="25">
        <f t="shared" si="5"/>
        <v>0.17378575669897778</v>
      </c>
      <c r="L18" s="22">
        <f t="shared" si="11"/>
        <v>61351.765787444878</v>
      </c>
      <c r="M18" s="5">
        <f>scrimecost*Meta!O15</f>
        <v>294.02999999999997</v>
      </c>
      <c r="N18" s="5">
        <f>L18-Grade15!L18</f>
        <v>623.6911586602655</v>
      </c>
      <c r="O18" s="5">
        <f>Grade15!M18-M18</f>
        <v>2.1779999999999973</v>
      </c>
      <c r="P18" s="22">
        <f t="shared" si="12"/>
        <v>68.864252168758313</v>
      </c>
      <c r="Q18" s="22"/>
      <c r="R18" s="22"/>
      <c r="S18" s="22">
        <f t="shared" si="6"/>
        <v>471.6557720735529</v>
      </c>
      <c r="T18" s="22">
        <f t="shared" si="7"/>
        <v>529.03870665669717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41455.946045605007</v>
      </c>
      <c r="D19" s="5">
        <f t="shared" si="0"/>
        <v>40680.267664236853</v>
      </c>
      <c r="E19" s="5">
        <f t="shared" si="1"/>
        <v>31180.267664236853</v>
      </c>
      <c r="F19" s="5">
        <f t="shared" si="2"/>
        <v>10482.107392373333</v>
      </c>
      <c r="G19" s="5">
        <f t="shared" si="3"/>
        <v>30198.160271863519</v>
      </c>
      <c r="H19" s="22">
        <f t="shared" si="10"/>
        <v>17487.511924250339</v>
      </c>
      <c r="I19" s="5">
        <f t="shared" si="4"/>
        <v>47161.046838386348</v>
      </c>
      <c r="J19" s="25">
        <f t="shared" si="5"/>
        <v>0.17514788594983519</v>
      </c>
      <c r="L19" s="22">
        <f t="shared" si="11"/>
        <v>62885.559932130993</v>
      </c>
      <c r="M19" s="5">
        <f>scrimecost*Meta!O16</f>
        <v>294.02999999999997</v>
      </c>
      <c r="N19" s="5">
        <f>L19-Grade15!L19</f>
        <v>639.28343762676377</v>
      </c>
      <c r="O19" s="5">
        <f>Grade15!M19-M19</f>
        <v>2.1779999999999973</v>
      </c>
      <c r="P19" s="22">
        <f t="shared" si="12"/>
        <v>70.273091515537672</v>
      </c>
      <c r="Q19" s="22"/>
      <c r="R19" s="22"/>
      <c r="S19" s="22">
        <f t="shared" si="6"/>
        <v>483.10638903888236</v>
      </c>
      <c r="T19" s="22">
        <f t="shared" si="7"/>
        <v>552.35139824262637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42492.344696745131</v>
      </c>
      <c r="D20" s="5">
        <f t="shared" si="0"/>
        <v>41685.574355842778</v>
      </c>
      <c r="E20" s="5">
        <f t="shared" si="1"/>
        <v>32185.574355842778</v>
      </c>
      <c r="F20" s="5">
        <f t="shared" si="2"/>
        <v>10810.340027182667</v>
      </c>
      <c r="G20" s="5">
        <f t="shared" si="3"/>
        <v>30875.23432866011</v>
      </c>
      <c r="H20" s="22">
        <f t="shared" si="10"/>
        <v>17924.699722356596</v>
      </c>
      <c r="I20" s="5">
        <f t="shared" si="4"/>
        <v>48262.193059346006</v>
      </c>
      <c r="J20" s="25">
        <f t="shared" si="5"/>
        <v>0.17647679253603751</v>
      </c>
      <c r="L20" s="22">
        <f t="shared" si="11"/>
        <v>64457.698930434279</v>
      </c>
      <c r="M20" s="5">
        <f>scrimecost*Meta!O17</f>
        <v>294.02999999999997</v>
      </c>
      <c r="N20" s="5">
        <f>L20-Grade15!L20</f>
        <v>655.26552356744651</v>
      </c>
      <c r="O20" s="5">
        <f>Grade15!M20-M20</f>
        <v>2.1779999999999973</v>
      </c>
      <c r="P20" s="22">
        <f t="shared" si="12"/>
        <v>71.717151845986521</v>
      </c>
      <c r="Q20" s="22"/>
      <c r="R20" s="22"/>
      <c r="S20" s="22">
        <f t="shared" si="6"/>
        <v>494.84327142835934</v>
      </c>
      <c r="T20" s="22">
        <f t="shared" si="7"/>
        <v>576.70103185224207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43554.653314163756</v>
      </c>
      <c r="D21" s="5">
        <f t="shared" si="0"/>
        <v>42716.013714738845</v>
      </c>
      <c r="E21" s="5">
        <f t="shared" si="1"/>
        <v>33216.013714738845</v>
      </c>
      <c r="F21" s="5">
        <f t="shared" si="2"/>
        <v>11146.778477862234</v>
      </c>
      <c r="G21" s="5">
        <f t="shared" si="3"/>
        <v>31569.235236876611</v>
      </c>
      <c r="H21" s="22">
        <f t="shared" si="10"/>
        <v>18372.817215415511</v>
      </c>
      <c r="I21" s="5">
        <f t="shared" si="4"/>
        <v>49390.867935829658</v>
      </c>
      <c r="J21" s="25">
        <f t="shared" si="5"/>
        <v>0.1777732867664788</v>
      </c>
      <c r="L21" s="22">
        <f t="shared" si="11"/>
        <v>66069.141403695117</v>
      </c>
      <c r="M21" s="5">
        <f>scrimecost*Meta!O18</f>
        <v>231.93</v>
      </c>
      <c r="N21" s="5">
        <f>L21-Grade15!L21</f>
        <v>671.64716165662685</v>
      </c>
      <c r="O21" s="5">
        <f>Grade15!M21-M21</f>
        <v>1.7179999999999893</v>
      </c>
      <c r="P21" s="22">
        <f t="shared" si="12"/>
        <v>73.197313684696582</v>
      </c>
      <c r="Q21" s="22"/>
      <c r="R21" s="22"/>
      <c r="S21" s="22">
        <f t="shared" si="6"/>
        <v>506.44669587756056</v>
      </c>
      <c r="T21" s="22">
        <f t="shared" si="7"/>
        <v>601.62681318233899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44643.519647017842</v>
      </c>
      <c r="D22" s="5">
        <f t="shared" si="0"/>
        <v>43772.214057607307</v>
      </c>
      <c r="E22" s="5">
        <f t="shared" si="1"/>
        <v>34272.214057607307</v>
      </c>
      <c r="F22" s="5">
        <f t="shared" si="2"/>
        <v>11491.627889808786</v>
      </c>
      <c r="G22" s="5">
        <f t="shared" si="3"/>
        <v>32280.586167798523</v>
      </c>
      <c r="H22" s="22">
        <f t="shared" si="10"/>
        <v>18832.137645800896</v>
      </c>
      <c r="I22" s="5">
        <f t="shared" si="4"/>
        <v>50547.759684225392</v>
      </c>
      <c r="J22" s="25">
        <f t="shared" si="5"/>
        <v>0.17903815918642152</v>
      </c>
      <c r="L22" s="22">
        <f t="shared" si="11"/>
        <v>67720.869938787495</v>
      </c>
      <c r="M22" s="5">
        <f>scrimecost*Meta!O19</f>
        <v>231.93</v>
      </c>
      <c r="N22" s="5">
        <f>L22-Grade15!L22</f>
        <v>688.43834069803415</v>
      </c>
      <c r="O22" s="5">
        <f>Grade15!M22-M22</f>
        <v>1.7179999999999893</v>
      </c>
      <c r="P22" s="22">
        <f t="shared" si="12"/>
        <v>74.714479569374404</v>
      </c>
      <c r="Q22" s="22"/>
      <c r="R22" s="22"/>
      <c r="S22" s="22">
        <f t="shared" si="6"/>
        <v>518.77775793799015</v>
      </c>
      <c r="T22" s="22">
        <f t="shared" si="7"/>
        <v>628.18154267864975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45759.607638193294</v>
      </c>
      <c r="D23" s="5">
        <f t="shared" si="0"/>
        <v>44854.819409047494</v>
      </c>
      <c r="E23" s="5">
        <f t="shared" si="1"/>
        <v>35354.819409047494</v>
      </c>
      <c r="F23" s="5">
        <f t="shared" si="2"/>
        <v>11930.580477958756</v>
      </c>
      <c r="G23" s="5">
        <f t="shared" si="3"/>
        <v>32924.238931088737</v>
      </c>
      <c r="H23" s="22">
        <f t="shared" si="10"/>
        <v>19302.941086945921</v>
      </c>
      <c r="I23" s="5">
        <f t="shared" si="4"/>
        <v>51648.091785426281</v>
      </c>
      <c r="J23" s="25">
        <f t="shared" si="5"/>
        <v>0.18162665785148049</v>
      </c>
      <c r="L23" s="22">
        <f t="shared" si="11"/>
        <v>69413.891687257186</v>
      </c>
      <c r="M23" s="5">
        <f>scrimecost*Meta!O20</f>
        <v>231.93</v>
      </c>
      <c r="N23" s="5">
        <f>L23-Grade15!L23</f>
        <v>705.64929921549628</v>
      </c>
      <c r="O23" s="5">
        <f>Grade15!M23-M23</f>
        <v>1.7179999999999893</v>
      </c>
      <c r="P23" s="22">
        <f t="shared" si="12"/>
        <v>76.645652622484818</v>
      </c>
      <c r="Q23" s="22"/>
      <c r="R23" s="22"/>
      <c r="S23" s="22">
        <f t="shared" si="6"/>
        <v>531.76609695372429</v>
      </c>
      <c r="T23" s="22">
        <f t="shared" si="7"/>
        <v>656.34903557934183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46903.597829148122</v>
      </c>
      <c r="D24" s="5">
        <f t="shared" si="0"/>
        <v>45964.489894273676</v>
      </c>
      <c r="E24" s="5">
        <f t="shared" si="1"/>
        <v>36464.489894273676</v>
      </c>
      <c r="F24" s="5">
        <f t="shared" si="2"/>
        <v>12403.854939907724</v>
      </c>
      <c r="G24" s="5">
        <f t="shared" si="3"/>
        <v>33560.634954365953</v>
      </c>
      <c r="H24" s="22">
        <f t="shared" si="10"/>
        <v>19785.514614119566</v>
      </c>
      <c r="I24" s="5">
        <f t="shared" si="4"/>
        <v>52752.584130061936</v>
      </c>
      <c r="J24" s="25">
        <f t="shared" si="5"/>
        <v>0.18451295334236487</v>
      </c>
      <c r="L24" s="22">
        <f t="shared" si="11"/>
        <v>71149.238979438611</v>
      </c>
      <c r="M24" s="5">
        <f>scrimecost*Meta!O21</f>
        <v>231.93</v>
      </c>
      <c r="N24" s="5">
        <f>L24-Grade15!L24</f>
        <v>723.2905316958786</v>
      </c>
      <c r="O24" s="5">
        <f>Grade15!M24-M24</f>
        <v>1.7179999999999893</v>
      </c>
      <c r="P24" s="22">
        <f t="shared" si="12"/>
        <v>78.727824848631755</v>
      </c>
      <c r="Q24" s="22"/>
      <c r="R24" s="22"/>
      <c r="S24" s="22">
        <f t="shared" si="6"/>
        <v>545.17446846258679</v>
      </c>
      <c r="T24" s="22">
        <f t="shared" si="7"/>
        <v>685.89888592614591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48076.187774876817</v>
      </c>
      <c r="D25" s="5">
        <f t="shared" si="0"/>
        <v>47101.902141630511</v>
      </c>
      <c r="E25" s="5">
        <f t="shared" si="1"/>
        <v>37601.902141630511</v>
      </c>
      <c r="F25" s="5">
        <f t="shared" si="2"/>
        <v>12888.961263405414</v>
      </c>
      <c r="G25" s="5">
        <f t="shared" si="3"/>
        <v>34212.940878225098</v>
      </c>
      <c r="H25" s="22">
        <f t="shared" si="10"/>
        <v>20280.152479472556</v>
      </c>
      <c r="I25" s="5">
        <f t="shared" si="4"/>
        <v>53884.688783313475</v>
      </c>
      <c r="J25" s="25">
        <f t="shared" si="5"/>
        <v>0.187328851382252</v>
      </c>
      <c r="L25" s="22">
        <f t="shared" si="11"/>
        <v>72927.969953924578</v>
      </c>
      <c r="M25" s="5">
        <f>scrimecost*Meta!O22</f>
        <v>231.93</v>
      </c>
      <c r="N25" s="5">
        <f>L25-Grade15!L25</f>
        <v>741.37279498828866</v>
      </c>
      <c r="O25" s="5">
        <f>Grade15!M25-M25</f>
        <v>1.7179999999999893</v>
      </c>
      <c r="P25" s="22">
        <f t="shared" si="12"/>
        <v>80.862051380432376</v>
      </c>
      <c r="Q25" s="22"/>
      <c r="R25" s="22"/>
      <c r="S25" s="22">
        <f t="shared" si="6"/>
        <v>558.91804925918268</v>
      </c>
      <c r="T25" s="22">
        <f t="shared" si="7"/>
        <v>716.7754228890177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49278.092469248739</v>
      </c>
      <c r="D26" s="5">
        <f t="shared" si="0"/>
        <v>48267.749695171275</v>
      </c>
      <c r="E26" s="5">
        <f t="shared" si="1"/>
        <v>38767.749695171275</v>
      </c>
      <c r="F26" s="5">
        <f t="shared" si="2"/>
        <v>13386.195244990549</v>
      </c>
      <c r="G26" s="5">
        <f t="shared" si="3"/>
        <v>34881.554450180724</v>
      </c>
      <c r="H26" s="22">
        <f t="shared" si="10"/>
        <v>20787.156291459367</v>
      </c>
      <c r="I26" s="5">
        <f t="shared" si="4"/>
        <v>55045.096052896304</v>
      </c>
      <c r="J26" s="25">
        <f t="shared" si="5"/>
        <v>0.19007606898214191</v>
      </c>
      <c r="L26" s="22">
        <f t="shared" si="11"/>
        <v>74751.169202772682</v>
      </c>
      <c r="M26" s="5">
        <f>scrimecost*Meta!O23</f>
        <v>184.68</v>
      </c>
      <c r="N26" s="5">
        <f>L26-Grade15!L26</f>
        <v>759.90711486298824</v>
      </c>
      <c r="O26" s="5">
        <f>Grade15!M26-M26</f>
        <v>1.367999999999995</v>
      </c>
      <c r="P26" s="22">
        <f t="shared" si="12"/>
        <v>83.049633575528006</v>
      </c>
      <c r="Q26" s="22"/>
      <c r="R26" s="22"/>
      <c r="S26" s="22">
        <f t="shared" si="6"/>
        <v>572.68041957568005</v>
      </c>
      <c r="T26" s="22">
        <f t="shared" si="7"/>
        <v>748.61355732399977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50510.044780979952</v>
      </c>
      <c r="D27" s="5">
        <f t="shared" si="0"/>
        <v>49462.743437550555</v>
      </c>
      <c r="E27" s="5">
        <f t="shared" si="1"/>
        <v>39962.743437550555</v>
      </c>
      <c r="F27" s="5">
        <f t="shared" si="2"/>
        <v>13895.860076115312</v>
      </c>
      <c r="G27" s="5">
        <f t="shared" si="3"/>
        <v>35566.883361435241</v>
      </c>
      <c r="H27" s="22">
        <f t="shared" si="10"/>
        <v>21306.835198745848</v>
      </c>
      <c r="I27" s="5">
        <f t="shared" si="4"/>
        <v>56234.513504218718</v>
      </c>
      <c r="J27" s="25">
        <f t="shared" si="5"/>
        <v>0.19275628127471747</v>
      </c>
      <c r="L27" s="22">
        <f t="shared" si="11"/>
        <v>76619.948432841979</v>
      </c>
      <c r="M27" s="5">
        <f>scrimecost*Meta!O24</f>
        <v>184.68</v>
      </c>
      <c r="N27" s="5">
        <f>L27-Grade15!L27</f>
        <v>778.9047927345382</v>
      </c>
      <c r="O27" s="5">
        <f>Grade15!M27-M27</f>
        <v>1.367999999999995</v>
      </c>
      <c r="P27" s="22">
        <f t="shared" si="12"/>
        <v>85.29190532550102</v>
      </c>
      <c r="Q27" s="22"/>
      <c r="R27" s="22"/>
      <c r="S27" s="22">
        <f t="shared" si="6"/>
        <v>587.11976915007858</v>
      </c>
      <c r="T27" s="22">
        <f t="shared" si="7"/>
        <v>782.31640919201323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51772.795900504461</v>
      </c>
      <c r="D28" s="5">
        <f t="shared" si="0"/>
        <v>50687.612023489324</v>
      </c>
      <c r="E28" s="5">
        <f t="shared" si="1"/>
        <v>41187.612023489324</v>
      </c>
      <c r="F28" s="5">
        <f t="shared" si="2"/>
        <v>14418.266528018197</v>
      </c>
      <c r="G28" s="5">
        <f t="shared" si="3"/>
        <v>36269.345495471127</v>
      </c>
      <c r="H28" s="22">
        <f t="shared" si="10"/>
        <v>21839.506078714498</v>
      </c>
      <c r="I28" s="5">
        <f t="shared" si="4"/>
        <v>57453.66639182419</v>
      </c>
      <c r="J28" s="25">
        <f t="shared" si="5"/>
        <v>0.19537112253576674</v>
      </c>
      <c r="L28" s="22">
        <f t="shared" si="11"/>
        <v>78535.447143663056</v>
      </c>
      <c r="M28" s="5">
        <f>scrimecost*Meta!O25</f>
        <v>184.68</v>
      </c>
      <c r="N28" s="5">
        <f>L28-Grade15!L28</f>
        <v>798.37741255293076</v>
      </c>
      <c r="O28" s="5">
        <f>Grade15!M28-M28</f>
        <v>1.367999999999995</v>
      </c>
      <c r="P28" s="22">
        <f t="shared" si="12"/>
        <v>87.590233869223383</v>
      </c>
      <c r="Q28" s="22"/>
      <c r="R28" s="22"/>
      <c r="S28" s="22">
        <f t="shared" si="6"/>
        <v>601.92010246387224</v>
      </c>
      <c r="T28" s="22">
        <f t="shared" si="7"/>
        <v>817.53238604203204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53067.115798017061</v>
      </c>
      <c r="D29" s="5">
        <f t="shared" si="0"/>
        <v>51943.10232407655</v>
      </c>
      <c r="E29" s="5">
        <f t="shared" si="1"/>
        <v>42443.10232407655</v>
      </c>
      <c r="F29" s="5">
        <f t="shared" si="2"/>
        <v>14953.733141218649</v>
      </c>
      <c r="G29" s="5">
        <f t="shared" si="3"/>
        <v>36989.369182857903</v>
      </c>
      <c r="H29" s="22">
        <f t="shared" si="10"/>
        <v>22385.493730682356</v>
      </c>
      <c r="I29" s="5">
        <f t="shared" si="4"/>
        <v>58703.298101619788</v>
      </c>
      <c r="J29" s="25">
        <f t="shared" si="5"/>
        <v>0.19792218718069288</v>
      </c>
      <c r="L29" s="22">
        <f t="shared" si="11"/>
        <v>80498.833322254621</v>
      </c>
      <c r="M29" s="5">
        <f>scrimecost*Meta!O26</f>
        <v>184.68</v>
      </c>
      <c r="N29" s="5">
        <f>L29-Grade15!L29</f>
        <v>818.33684786676895</v>
      </c>
      <c r="O29" s="5">
        <f>Grade15!M29-M29</f>
        <v>1.367999999999995</v>
      </c>
      <c r="P29" s="22">
        <f t="shared" si="12"/>
        <v>89.946020626538768</v>
      </c>
      <c r="Q29" s="22"/>
      <c r="R29" s="22"/>
      <c r="S29" s="22">
        <f t="shared" si="6"/>
        <v>617.09044411050138</v>
      </c>
      <c r="T29" s="22">
        <f t="shared" si="7"/>
        <v>854.32934066263363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54393.793692967483</v>
      </c>
      <c r="D30" s="5">
        <f t="shared" si="0"/>
        <v>53229.979882178457</v>
      </c>
      <c r="E30" s="5">
        <f t="shared" si="1"/>
        <v>43729.979882178457</v>
      </c>
      <c r="F30" s="5">
        <f t="shared" si="2"/>
        <v>15502.586419749114</v>
      </c>
      <c r="G30" s="5">
        <f t="shared" si="3"/>
        <v>37727.393462429347</v>
      </c>
      <c r="H30" s="22">
        <f t="shared" si="10"/>
        <v>22945.131073949411</v>
      </c>
      <c r="I30" s="5">
        <f t="shared" si="4"/>
        <v>59984.170604160274</v>
      </c>
      <c r="J30" s="25">
        <f t="shared" si="5"/>
        <v>0.2004110307367184</v>
      </c>
      <c r="L30" s="22">
        <f t="shared" si="11"/>
        <v>82511.304155310965</v>
      </c>
      <c r="M30" s="5">
        <f>scrimecost*Meta!O27</f>
        <v>184.68</v>
      </c>
      <c r="N30" s="5">
        <f>L30-Grade15!L30</f>
        <v>838.79526906339743</v>
      </c>
      <c r="O30" s="5">
        <f>Grade15!M30-M30</f>
        <v>1.367999999999995</v>
      </c>
      <c r="P30" s="22">
        <f t="shared" si="12"/>
        <v>92.360702052787076</v>
      </c>
      <c r="Q30" s="22"/>
      <c r="R30" s="22"/>
      <c r="S30" s="22">
        <f t="shared" si="6"/>
        <v>632.64004429826014</v>
      </c>
      <c r="T30" s="22">
        <f t="shared" si="7"/>
        <v>892.77816699975222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55753.63853529167</v>
      </c>
      <c r="D31" s="5">
        <f t="shared" si="0"/>
        <v>54549.029379232918</v>
      </c>
      <c r="E31" s="5">
        <f t="shared" si="1"/>
        <v>45049.029379232918</v>
      </c>
      <c r="F31" s="5">
        <f t="shared" si="2"/>
        <v>16065.16103024284</v>
      </c>
      <c r="G31" s="5">
        <f t="shared" si="3"/>
        <v>38483.86834899008</v>
      </c>
      <c r="H31" s="22">
        <f t="shared" si="10"/>
        <v>23518.759350798147</v>
      </c>
      <c r="I31" s="5">
        <f t="shared" si="4"/>
        <v>61297.064919264281</v>
      </c>
      <c r="J31" s="25">
        <f t="shared" si="5"/>
        <v>0.20283917079137742</v>
      </c>
      <c r="L31" s="22">
        <f t="shared" si="11"/>
        <v>84574.086759193757</v>
      </c>
      <c r="M31" s="5">
        <f>scrimecost*Meta!O28</f>
        <v>158.48999999999998</v>
      </c>
      <c r="N31" s="5">
        <f>L31-Grade15!L31</f>
        <v>859.76515079000092</v>
      </c>
      <c r="O31" s="5">
        <f>Grade15!M31-M31</f>
        <v>1.1740000000000066</v>
      </c>
      <c r="P31" s="22">
        <f t="shared" si="12"/>
        <v>94.835750514691583</v>
      </c>
      <c r="Q31" s="22"/>
      <c r="R31" s="22"/>
      <c r="S31" s="22">
        <f t="shared" si="6"/>
        <v>648.39835249075145</v>
      </c>
      <c r="T31" s="22">
        <f t="shared" si="7"/>
        <v>932.69396791326926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57147.479498673965</v>
      </c>
      <c r="D32" s="5">
        <f t="shared" si="0"/>
        <v>55901.055113713745</v>
      </c>
      <c r="E32" s="5">
        <f t="shared" si="1"/>
        <v>46401.055113713745</v>
      </c>
      <c r="F32" s="5">
        <f t="shared" si="2"/>
        <v>16641.800005998914</v>
      </c>
      <c r="G32" s="5">
        <f t="shared" si="3"/>
        <v>39259.255107714831</v>
      </c>
      <c r="H32" s="22">
        <f t="shared" si="10"/>
        <v>24106.728334568103</v>
      </c>
      <c r="I32" s="5">
        <f t="shared" si="4"/>
        <v>62642.78159224589</v>
      </c>
      <c r="J32" s="25">
        <f t="shared" si="5"/>
        <v>0.20520808791787407</v>
      </c>
      <c r="L32" s="22">
        <f t="shared" si="11"/>
        <v>86688.438928173608</v>
      </c>
      <c r="M32" s="5">
        <f>scrimecost*Meta!O29</f>
        <v>158.48999999999998</v>
      </c>
      <c r="N32" s="5">
        <f>L32-Grade15!L32</f>
        <v>881.25927955977386</v>
      </c>
      <c r="O32" s="5">
        <f>Grade15!M32-M32</f>
        <v>1.1740000000000066</v>
      </c>
      <c r="P32" s="22">
        <f t="shared" si="12"/>
        <v>97.372675188143702</v>
      </c>
      <c r="Q32" s="22"/>
      <c r="R32" s="22"/>
      <c r="S32" s="22">
        <f t="shared" si="6"/>
        <v>664.7351511880579</v>
      </c>
      <c r="T32" s="22">
        <f t="shared" si="7"/>
        <v>974.6670684565903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58576.166486140806</v>
      </c>
      <c r="D33" s="5">
        <f t="shared" si="0"/>
        <v>57286.881491556582</v>
      </c>
      <c r="E33" s="5">
        <f t="shared" si="1"/>
        <v>47786.881491556582</v>
      </c>
      <c r="F33" s="5">
        <f t="shared" si="2"/>
        <v>17232.854956148884</v>
      </c>
      <c r="G33" s="5">
        <f t="shared" si="3"/>
        <v>40054.026535407698</v>
      </c>
      <c r="H33" s="22">
        <f t="shared" si="10"/>
        <v>24709.396542932303</v>
      </c>
      <c r="I33" s="5">
        <f t="shared" si="4"/>
        <v>64022.14118205203</v>
      </c>
      <c r="J33" s="25">
        <f t="shared" si="5"/>
        <v>0.20751922657787075</v>
      </c>
      <c r="L33" s="22">
        <f t="shared" si="11"/>
        <v>88855.649901377925</v>
      </c>
      <c r="M33" s="5">
        <f>scrimecost*Meta!O30</f>
        <v>158.48999999999998</v>
      </c>
      <c r="N33" s="5">
        <f>L33-Grade15!L33</f>
        <v>903.29076154876384</v>
      </c>
      <c r="O33" s="5">
        <f>Grade15!M33-M33</f>
        <v>1.1740000000000066</v>
      </c>
      <c r="P33" s="22">
        <f t="shared" si="12"/>
        <v>99.973022978432112</v>
      </c>
      <c r="Q33" s="22"/>
      <c r="R33" s="22"/>
      <c r="S33" s="22">
        <f t="shared" si="6"/>
        <v>681.48036985277929</v>
      </c>
      <c r="T33" s="22">
        <f t="shared" si="7"/>
        <v>1018.5242663869261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60040.570648294321</v>
      </c>
      <c r="D34" s="5">
        <f t="shared" si="0"/>
        <v>58707.353528845488</v>
      </c>
      <c r="E34" s="5">
        <f t="shared" si="1"/>
        <v>49207.353528845488</v>
      </c>
      <c r="F34" s="5">
        <f t="shared" si="2"/>
        <v>17838.6862800526</v>
      </c>
      <c r="G34" s="5">
        <f t="shared" si="3"/>
        <v>40868.667248792888</v>
      </c>
      <c r="H34" s="22">
        <f t="shared" si="10"/>
        <v>25327.131456505605</v>
      </c>
      <c r="I34" s="5">
        <f t="shared" si="4"/>
        <v>65435.984761603322</v>
      </c>
      <c r="J34" s="25">
        <f t="shared" si="5"/>
        <v>0.20977399600225768</v>
      </c>
      <c r="L34" s="22">
        <f t="shared" si="11"/>
        <v>91077.041148912365</v>
      </c>
      <c r="M34" s="5">
        <f>scrimecost*Meta!O31</f>
        <v>158.48999999999998</v>
      </c>
      <c r="N34" s="5">
        <f>L34-Grade15!L34</f>
        <v>925.87303058746329</v>
      </c>
      <c r="O34" s="5">
        <f>Grade15!M34-M34</f>
        <v>1.1740000000000066</v>
      </c>
      <c r="P34" s="22">
        <f t="shared" si="12"/>
        <v>102.63837946347769</v>
      </c>
      <c r="Q34" s="22"/>
      <c r="R34" s="22"/>
      <c r="S34" s="22">
        <f t="shared" si="6"/>
        <v>698.64421898410865</v>
      </c>
      <c r="T34" s="22">
        <f t="shared" si="7"/>
        <v>1064.3500435960802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61541.584914501676</v>
      </c>
      <c r="D35" s="5">
        <f t="shared" si="0"/>
        <v>60163.337367066626</v>
      </c>
      <c r="E35" s="5">
        <f t="shared" si="1"/>
        <v>50663.337367066626</v>
      </c>
      <c r="F35" s="5">
        <f t="shared" si="2"/>
        <v>18459.663387053915</v>
      </c>
      <c r="G35" s="5">
        <f t="shared" si="3"/>
        <v>41703.673980012711</v>
      </c>
      <c r="H35" s="22">
        <f t="shared" si="10"/>
        <v>25960.309742918245</v>
      </c>
      <c r="I35" s="5">
        <f t="shared" si="4"/>
        <v>66885.174430643412</v>
      </c>
      <c r="J35" s="25">
        <f t="shared" si="5"/>
        <v>0.21197377105044019</v>
      </c>
      <c r="L35" s="22">
        <f t="shared" si="11"/>
        <v>93353.967177635161</v>
      </c>
      <c r="M35" s="5">
        <f>scrimecost*Meta!O32</f>
        <v>158.48999999999998</v>
      </c>
      <c r="N35" s="5">
        <f>L35-Grade15!L35</f>
        <v>949.01985635214078</v>
      </c>
      <c r="O35" s="5">
        <f>Grade15!M35-M35</f>
        <v>1.1740000000000066</v>
      </c>
      <c r="P35" s="22">
        <f t="shared" si="12"/>
        <v>105.37036986064946</v>
      </c>
      <c r="Q35" s="22"/>
      <c r="R35" s="22"/>
      <c r="S35" s="22">
        <f t="shared" si="6"/>
        <v>716.23716434372807</v>
      </c>
      <c r="T35" s="22">
        <f t="shared" si="7"/>
        <v>1112.232668326001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63080.124537364223</v>
      </c>
      <c r="D36" s="5">
        <f t="shared" si="0"/>
        <v>61655.720801243297</v>
      </c>
      <c r="E36" s="5">
        <f t="shared" si="1"/>
        <v>52155.720801243297</v>
      </c>
      <c r="F36" s="5">
        <f t="shared" si="2"/>
        <v>19096.164921730266</v>
      </c>
      <c r="G36" s="5">
        <f t="shared" si="3"/>
        <v>42559.555879513035</v>
      </c>
      <c r="H36" s="22">
        <f t="shared" si="10"/>
        <v>26609.317486491207</v>
      </c>
      <c r="I36" s="5">
        <f t="shared" si="4"/>
        <v>68370.5938414095</v>
      </c>
      <c r="J36" s="25">
        <f t="shared" si="5"/>
        <v>0.21411989304866699</v>
      </c>
      <c r="L36" s="22">
        <f t="shared" si="11"/>
        <v>95687.816357076052</v>
      </c>
      <c r="M36" s="5">
        <f>scrimecost*Meta!O33</f>
        <v>122.04</v>
      </c>
      <c r="N36" s="5">
        <f>L36-Grade15!L36</f>
        <v>972.7453527609614</v>
      </c>
      <c r="O36" s="5">
        <f>Grade15!M36-M36</f>
        <v>0.90399999999999636</v>
      </c>
      <c r="P36" s="22">
        <f t="shared" si="12"/>
        <v>108.17066001775054</v>
      </c>
      <c r="Q36" s="22"/>
      <c r="R36" s="22"/>
      <c r="S36" s="22">
        <f t="shared" si="6"/>
        <v>734.0193733373552</v>
      </c>
      <c r="T36" s="22">
        <f t="shared" si="7"/>
        <v>1161.8677573375646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64657.12765079832</v>
      </c>
      <c r="D37" s="5">
        <f t="shared" ref="D37:D56" si="15">IF(A37&lt;startage,1,0)*(C37*(1-initialunempprob))+IF(A37=startage,1,0)*(C37*(1-unempprob))+IF(A37&gt;startage,1,0)*(C37*(1-unempprob)+unempprob*300*52)</f>
        <v>63185.413821274371</v>
      </c>
      <c r="E37" s="5">
        <f t="shared" si="1"/>
        <v>53685.413821274371</v>
      </c>
      <c r="F37" s="5">
        <f t="shared" si="2"/>
        <v>19748.578994773521</v>
      </c>
      <c r="G37" s="5">
        <f t="shared" si="3"/>
        <v>43436.834826500854</v>
      </c>
      <c r="H37" s="22">
        <f t="shared" ref="H37:H56" si="16">benefits*B37/expnorm</f>
        <v>27274.550423653483</v>
      </c>
      <c r="I37" s="5">
        <f t="shared" ref="I37:I56" si="17">G37+IF(A37&lt;startage,1,0)*(H37*(1-initialunempprob))+IF(A37&gt;=startage,1,0)*(H37*(1-unempprob))</f>
        <v>69893.148737444732</v>
      </c>
      <c r="J37" s="25">
        <f t="shared" si="5"/>
        <v>0.21621367060791263</v>
      </c>
      <c r="L37" s="22">
        <f t="shared" ref="L37:L56" si="18">(sincome+sbenefits)*(1-sunemp)*B37/expnorm</f>
        <v>98080.01176600295</v>
      </c>
      <c r="M37" s="5">
        <f>scrimecost*Meta!O34</f>
        <v>122.04</v>
      </c>
      <c r="N37" s="5">
        <f>L37-Grade15!L37</f>
        <v>997.06398657998943</v>
      </c>
      <c r="O37" s="5">
        <f>Grade15!M37-M37</f>
        <v>0.90399999999999636</v>
      </c>
      <c r="P37" s="22">
        <f t="shared" si="12"/>
        <v>111.04095742877912</v>
      </c>
      <c r="Q37" s="22"/>
      <c r="R37" s="22"/>
      <c r="S37" s="22">
        <f t="shared" si="6"/>
        <v>752.50296155581441</v>
      </c>
      <c r="T37" s="22">
        <f t="shared" si="7"/>
        <v>1214.1372208536136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66273.555842068265</v>
      </c>
      <c r="D38" s="5">
        <f t="shared" si="15"/>
        <v>64753.349166806212</v>
      </c>
      <c r="E38" s="5">
        <f t="shared" si="1"/>
        <v>55253.349166806212</v>
      </c>
      <c r="F38" s="5">
        <f t="shared" si="2"/>
        <v>20417.303419642849</v>
      </c>
      <c r="G38" s="5">
        <f t="shared" si="3"/>
        <v>44336.045747163364</v>
      </c>
      <c r="H38" s="22">
        <f t="shared" si="16"/>
        <v>27956.414184244819</v>
      </c>
      <c r="I38" s="5">
        <f t="shared" si="17"/>
        <v>71453.767505880838</v>
      </c>
      <c r="J38" s="25">
        <f t="shared" si="5"/>
        <v>0.21825638042181075</v>
      </c>
      <c r="L38" s="22">
        <f t="shared" si="18"/>
        <v>100532.01206015301</v>
      </c>
      <c r="M38" s="5">
        <f>scrimecost*Meta!O35</f>
        <v>122.04</v>
      </c>
      <c r="N38" s="5">
        <f>L38-Grade15!L38</f>
        <v>1021.9905862444721</v>
      </c>
      <c r="O38" s="5">
        <f>Grade15!M38-M38</f>
        <v>0.90399999999999636</v>
      </c>
      <c r="P38" s="22">
        <f t="shared" si="12"/>
        <v>113.98301227508338</v>
      </c>
      <c r="Q38" s="22"/>
      <c r="R38" s="22"/>
      <c r="S38" s="22">
        <f t="shared" si="6"/>
        <v>771.44863947972135</v>
      </c>
      <c r="T38" s="22">
        <f t="shared" si="7"/>
        <v>1268.7526416769269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67930.394738119969</v>
      </c>
      <c r="D39" s="5">
        <f t="shared" si="15"/>
        <v>66360.482895976369</v>
      </c>
      <c r="E39" s="5">
        <f t="shared" si="1"/>
        <v>56860.482895976369</v>
      </c>
      <c r="F39" s="5">
        <f t="shared" si="2"/>
        <v>21102.745955133923</v>
      </c>
      <c r="G39" s="5">
        <f t="shared" si="3"/>
        <v>45257.736940842442</v>
      </c>
      <c r="H39" s="22">
        <f t="shared" si="16"/>
        <v>28655.324538850931</v>
      </c>
      <c r="I39" s="5">
        <f t="shared" si="17"/>
        <v>73053.401743527851</v>
      </c>
      <c r="J39" s="25">
        <f t="shared" si="5"/>
        <v>0.22024926804512615</v>
      </c>
      <c r="L39" s="22">
        <f t="shared" si="18"/>
        <v>103045.31236165682</v>
      </c>
      <c r="M39" s="5">
        <f>scrimecost*Meta!O36</f>
        <v>122.04</v>
      </c>
      <c r="N39" s="5">
        <f>L39-Grade15!L39</f>
        <v>1047.5403509005846</v>
      </c>
      <c r="O39" s="5">
        <f>Grade15!M39-M39</f>
        <v>0.90399999999999636</v>
      </c>
      <c r="P39" s="22">
        <f t="shared" si="12"/>
        <v>116.99861849254532</v>
      </c>
      <c r="Q39" s="22"/>
      <c r="R39" s="22"/>
      <c r="S39" s="22">
        <f t="shared" si="6"/>
        <v>790.86795935173757</v>
      </c>
      <c r="T39" s="22">
        <f t="shared" si="7"/>
        <v>1325.8192049699805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69628.654606572978</v>
      </c>
      <c r="D40" s="5">
        <f t="shared" si="15"/>
        <v>68007.794968375791</v>
      </c>
      <c r="E40" s="5">
        <f t="shared" si="1"/>
        <v>58507.794968375791</v>
      </c>
      <c r="F40" s="5">
        <f t="shared" si="2"/>
        <v>21805.324554012273</v>
      </c>
      <c r="G40" s="5">
        <f t="shared" si="3"/>
        <v>46202.470414363517</v>
      </c>
      <c r="H40" s="22">
        <f t="shared" si="16"/>
        <v>29371.707652322206</v>
      </c>
      <c r="I40" s="5">
        <f t="shared" si="17"/>
        <v>74693.026837116049</v>
      </c>
      <c r="J40" s="25">
        <f t="shared" si="5"/>
        <v>0.22219354865323865</v>
      </c>
      <c r="L40" s="22">
        <f t="shared" si="18"/>
        <v>105621.44517069825</v>
      </c>
      <c r="M40" s="5">
        <f>scrimecost*Meta!O37</f>
        <v>122.04</v>
      </c>
      <c r="N40" s="5">
        <f>L40-Grade15!L40</f>
        <v>1073.7288596731232</v>
      </c>
      <c r="O40" s="5">
        <f>Grade15!M40-M40</f>
        <v>0.90399999999999636</v>
      </c>
      <c r="P40" s="22">
        <f t="shared" si="12"/>
        <v>120.08961486544379</v>
      </c>
      <c r="Q40" s="22"/>
      <c r="R40" s="22"/>
      <c r="S40" s="22">
        <f t="shared" si="6"/>
        <v>810.77276222056935</v>
      </c>
      <c r="T40" s="22">
        <f t="shared" si="7"/>
        <v>1385.446810013384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71369.370971737284</v>
      </c>
      <c r="D41" s="5">
        <f t="shared" si="15"/>
        <v>69696.28984258516</v>
      </c>
      <c r="E41" s="5">
        <f t="shared" si="1"/>
        <v>60196.28984258516</v>
      </c>
      <c r="F41" s="5">
        <f t="shared" si="2"/>
        <v>22525.467617862574</v>
      </c>
      <c r="G41" s="5">
        <f t="shared" si="3"/>
        <v>47170.822224722586</v>
      </c>
      <c r="H41" s="22">
        <f t="shared" si="16"/>
        <v>30106.000343630258</v>
      </c>
      <c r="I41" s="5">
        <f t="shared" si="17"/>
        <v>76373.642558043939</v>
      </c>
      <c r="J41" s="25">
        <f t="shared" si="5"/>
        <v>0.22409040778310446</v>
      </c>
      <c r="L41" s="22">
        <f t="shared" si="18"/>
        <v>108261.98129996569</v>
      </c>
      <c r="M41" s="5">
        <f>scrimecost*Meta!O38</f>
        <v>74.115000000000009</v>
      </c>
      <c r="N41" s="5">
        <f>L41-Grade15!L41</f>
        <v>1100.5720811649226</v>
      </c>
      <c r="O41" s="5">
        <f>Grade15!M41-M41</f>
        <v>0.54899999999999238</v>
      </c>
      <c r="P41" s="22">
        <f t="shared" si="12"/>
        <v>123.25788614766466</v>
      </c>
      <c r="Q41" s="22"/>
      <c r="R41" s="22"/>
      <c r="S41" s="22">
        <f t="shared" si="6"/>
        <v>830.84574516108751</v>
      </c>
      <c r="T41" s="22">
        <f t="shared" si="7"/>
        <v>1447.1764591450183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73153.605246030726</v>
      </c>
      <c r="D42" s="5">
        <f t="shared" si="15"/>
        <v>71426.997088649805</v>
      </c>
      <c r="E42" s="5">
        <f t="shared" si="1"/>
        <v>61926.997088649805</v>
      </c>
      <c r="F42" s="5">
        <f t="shared" si="2"/>
        <v>23263.614258309142</v>
      </c>
      <c r="G42" s="5">
        <f t="shared" si="3"/>
        <v>48163.382830340663</v>
      </c>
      <c r="H42" s="22">
        <f t="shared" si="16"/>
        <v>30858.650352221019</v>
      </c>
      <c r="I42" s="5">
        <f t="shared" si="17"/>
        <v>78096.273671995048</v>
      </c>
      <c r="J42" s="25">
        <f t="shared" si="5"/>
        <v>0.22594100205614437</v>
      </c>
      <c r="L42" s="22">
        <f t="shared" si="18"/>
        <v>110968.53083246484</v>
      </c>
      <c r="M42" s="5">
        <f>scrimecost*Meta!O39</f>
        <v>74.115000000000009</v>
      </c>
      <c r="N42" s="5">
        <f>L42-Grade15!L42</f>
        <v>1128.0863831940806</v>
      </c>
      <c r="O42" s="5">
        <f>Grade15!M42-M42</f>
        <v>0.54899999999999238</v>
      </c>
      <c r="P42" s="22">
        <f t="shared" si="12"/>
        <v>126.50536421194114</v>
      </c>
      <c r="Q42" s="22"/>
      <c r="R42" s="22"/>
      <c r="S42" s="22">
        <f t="shared" si="6"/>
        <v>851.75822867516013</v>
      </c>
      <c r="T42" s="22">
        <f t="shared" si="7"/>
        <v>1512.2646816145264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74982.445377181473</v>
      </c>
      <c r="D43" s="5">
        <f t="shared" si="15"/>
        <v>73200.97201586602</v>
      </c>
      <c r="E43" s="5">
        <f t="shared" si="1"/>
        <v>63700.97201586602</v>
      </c>
      <c r="F43" s="5">
        <f t="shared" si="2"/>
        <v>24020.214564766859</v>
      </c>
      <c r="G43" s="5">
        <f t="shared" si="3"/>
        <v>49180.757451099162</v>
      </c>
      <c r="H43" s="22">
        <f t="shared" si="16"/>
        <v>31630.116611026537</v>
      </c>
      <c r="I43" s="5">
        <f t="shared" si="17"/>
        <v>79861.970563794894</v>
      </c>
      <c r="J43" s="25">
        <f t="shared" si="5"/>
        <v>0.22774645988350026</v>
      </c>
      <c r="L43" s="22">
        <f t="shared" si="18"/>
        <v>113742.74410327643</v>
      </c>
      <c r="M43" s="5">
        <f>scrimecost*Meta!O40</f>
        <v>74.115000000000009</v>
      </c>
      <c r="N43" s="5">
        <f>L43-Grade15!L43</f>
        <v>1156.2885427738656</v>
      </c>
      <c r="O43" s="5">
        <f>Grade15!M43-M43</f>
        <v>0.54899999999999238</v>
      </c>
      <c r="P43" s="22">
        <f t="shared" si="12"/>
        <v>129.83402922782443</v>
      </c>
      <c r="Q43" s="22"/>
      <c r="R43" s="22"/>
      <c r="S43" s="22">
        <f t="shared" si="6"/>
        <v>873.19352427701835</v>
      </c>
      <c r="T43" s="22">
        <f t="shared" si="7"/>
        <v>1580.2738743005561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76857.006511611035</v>
      </c>
      <c r="D44" s="5">
        <f t="shared" si="15"/>
        <v>75019.296316262698</v>
      </c>
      <c r="E44" s="5">
        <f t="shared" si="1"/>
        <v>65519.296316262698</v>
      </c>
      <c r="F44" s="5">
        <f t="shared" si="2"/>
        <v>24795.729878886043</v>
      </c>
      <c r="G44" s="5">
        <f t="shared" si="3"/>
        <v>50223.566437376656</v>
      </c>
      <c r="H44" s="22">
        <f t="shared" si="16"/>
        <v>32420.869526302209</v>
      </c>
      <c r="I44" s="5">
        <f t="shared" si="17"/>
        <v>81671.809877889798</v>
      </c>
      <c r="J44" s="25">
        <f t="shared" si="5"/>
        <v>0.22950788215409146</v>
      </c>
      <c r="L44" s="22">
        <f t="shared" si="18"/>
        <v>116586.31270585838</v>
      </c>
      <c r="M44" s="5">
        <f>scrimecost*Meta!O41</f>
        <v>74.115000000000009</v>
      </c>
      <c r="N44" s="5">
        <f>L44-Grade15!L44</f>
        <v>1185.1957563432661</v>
      </c>
      <c r="O44" s="5">
        <f>Grade15!M44-M44</f>
        <v>0.54899999999999238</v>
      </c>
      <c r="P44" s="22">
        <f t="shared" si="12"/>
        <v>133.2459108691049</v>
      </c>
      <c r="Q44" s="22"/>
      <c r="R44" s="22"/>
      <c r="S44" s="22">
        <f t="shared" ref="S44:S69" si="19">IF(A44&lt;startage,1,0)*(N44-Q44-R44)+IF(A44&gt;=startage,1,0)*completionprob*(N44*spart+O44+P44)</f>
        <v>895.16470226900151</v>
      </c>
      <c r="T44" s="22">
        <f t="shared" ref="T44:T69" si="20">S44/sreturn^(A44-startage+1)</f>
        <v>1651.3349979494935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78778.431674401305</v>
      </c>
      <c r="D45" s="5">
        <f t="shared" si="15"/>
        <v>76883.07872416926</v>
      </c>
      <c r="E45" s="5">
        <f t="shared" si="1"/>
        <v>67383.07872416926</v>
      </c>
      <c r="F45" s="5">
        <f t="shared" si="2"/>
        <v>25590.63307585819</v>
      </c>
      <c r="G45" s="5">
        <f t="shared" si="3"/>
        <v>51292.44564831107</v>
      </c>
      <c r="H45" s="22">
        <f t="shared" si="16"/>
        <v>33231.391264459759</v>
      </c>
      <c r="I45" s="5">
        <f t="shared" si="17"/>
        <v>83526.895174837031</v>
      </c>
      <c r="J45" s="25">
        <f t="shared" si="5"/>
        <v>0.2312263429058877</v>
      </c>
      <c r="L45" s="22">
        <f t="shared" si="18"/>
        <v>119500.97052350482</v>
      </c>
      <c r="M45" s="5">
        <f>scrimecost*Meta!O42</f>
        <v>74.115000000000009</v>
      </c>
      <c r="N45" s="5">
        <f>L45-Grade15!L45</f>
        <v>1214.8256502518489</v>
      </c>
      <c r="O45" s="5">
        <f>Grade15!M45-M45</f>
        <v>0.54899999999999238</v>
      </c>
      <c r="P45" s="22">
        <f t="shared" si="12"/>
        <v>136.74308955141734</v>
      </c>
      <c r="Q45" s="22"/>
      <c r="R45" s="22"/>
      <c r="S45" s="22">
        <f t="shared" si="19"/>
        <v>917.68515971074999</v>
      </c>
      <c r="T45" s="22">
        <f t="shared" si="20"/>
        <v>1725.5848824997233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80747.892466261328</v>
      </c>
      <c r="D46" s="5">
        <f t="shared" si="15"/>
        <v>78793.455692273492</v>
      </c>
      <c r="E46" s="5">
        <f t="shared" si="1"/>
        <v>69293.455692273492</v>
      </c>
      <c r="F46" s="5">
        <f t="shared" si="2"/>
        <v>26405.408852754645</v>
      </c>
      <c r="G46" s="5">
        <f t="shared" si="3"/>
        <v>52388.046839518851</v>
      </c>
      <c r="H46" s="22">
        <f t="shared" si="16"/>
        <v>34062.176046071247</v>
      </c>
      <c r="I46" s="5">
        <f t="shared" si="17"/>
        <v>85428.357604207966</v>
      </c>
      <c r="J46" s="25">
        <f t="shared" si="5"/>
        <v>0.23290288998081093</v>
      </c>
      <c r="L46" s="22">
        <f t="shared" si="18"/>
        <v>122488.49478659243</v>
      </c>
      <c r="M46" s="5">
        <f>scrimecost*Meta!O43</f>
        <v>36.99</v>
      </c>
      <c r="N46" s="5">
        <f>L46-Grade15!L46</f>
        <v>1245.1962915081385</v>
      </c>
      <c r="O46" s="5">
        <f>Grade15!M46-M46</f>
        <v>0.27400000000000091</v>
      </c>
      <c r="P46" s="22">
        <f t="shared" si="12"/>
        <v>140.32769770078761</v>
      </c>
      <c r="Q46" s="22"/>
      <c r="R46" s="22"/>
      <c r="S46" s="22">
        <f t="shared" si="19"/>
        <v>940.51342858853729</v>
      </c>
      <c r="T46" s="22">
        <f t="shared" si="20"/>
        <v>1802.6773495183254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82766.589777917849</v>
      </c>
      <c r="D47" s="5">
        <f t="shared" si="15"/>
        <v>80751.592084580305</v>
      </c>
      <c r="E47" s="5">
        <f t="shared" si="1"/>
        <v>71251.592084580305</v>
      </c>
      <c r="F47" s="5">
        <f t="shared" si="2"/>
        <v>27240.554024073499</v>
      </c>
      <c r="G47" s="5">
        <f t="shared" si="3"/>
        <v>53511.038060506806</v>
      </c>
      <c r="H47" s="22">
        <f t="shared" si="16"/>
        <v>34913.730447223032</v>
      </c>
      <c r="I47" s="5">
        <f t="shared" si="17"/>
        <v>87377.35659431314</v>
      </c>
      <c r="J47" s="25">
        <f t="shared" si="5"/>
        <v>0.23453854566366275</v>
      </c>
      <c r="L47" s="22">
        <f t="shared" si="18"/>
        <v>125550.70715625724</v>
      </c>
      <c r="M47" s="5">
        <f>scrimecost*Meta!O44</f>
        <v>36.99</v>
      </c>
      <c r="N47" s="5">
        <f>L47-Grade15!L47</f>
        <v>1276.3261987958394</v>
      </c>
      <c r="O47" s="5">
        <f>Grade15!M47-M47</f>
        <v>0.27400000000000091</v>
      </c>
      <c r="P47" s="22">
        <f t="shared" si="12"/>
        <v>144.00192105389206</v>
      </c>
      <c r="Q47" s="22"/>
      <c r="R47" s="22"/>
      <c r="S47" s="22">
        <f t="shared" si="19"/>
        <v>964.17398418827167</v>
      </c>
      <c r="T47" s="22">
        <f t="shared" si="20"/>
        <v>1883.7305991824019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84835.754522365794</v>
      </c>
      <c r="D48" s="5">
        <f t="shared" si="15"/>
        <v>82758.681886694816</v>
      </c>
      <c r="E48" s="5">
        <f t="shared" si="1"/>
        <v>73258.681886694816</v>
      </c>
      <c r="F48" s="5">
        <f t="shared" si="2"/>
        <v>28096.57782467534</v>
      </c>
      <c r="G48" s="5">
        <f t="shared" si="3"/>
        <v>54662.104062019476</v>
      </c>
      <c r="H48" s="22">
        <f t="shared" si="16"/>
        <v>35786.573708403601</v>
      </c>
      <c r="I48" s="5">
        <f t="shared" si="17"/>
        <v>89375.080559170965</v>
      </c>
      <c r="J48" s="25">
        <f t="shared" si="5"/>
        <v>0.23613430730546953</v>
      </c>
      <c r="L48" s="22">
        <f t="shared" si="18"/>
        <v>128689.47483516365</v>
      </c>
      <c r="M48" s="5">
        <f>scrimecost*Meta!O45</f>
        <v>36.99</v>
      </c>
      <c r="N48" s="5">
        <f>L48-Grade15!L48</f>
        <v>1308.2343537657143</v>
      </c>
      <c r="O48" s="5">
        <f>Grade15!M48-M48</f>
        <v>0.27400000000000091</v>
      </c>
      <c r="P48" s="22">
        <f t="shared" si="12"/>
        <v>147.76799999082422</v>
      </c>
      <c r="Q48" s="22"/>
      <c r="R48" s="22"/>
      <c r="S48" s="22">
        <f t="shared" si="19"/>
        <v>988.4260536779874</v>
      </c>
      <c r="T48" s="22">
        <f t="shared" si="20"/>
        <v>1968.420821493138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86956.648385424938</v>
      </c>
      <c r="D49" s="5">
        <f t="shared" si="15"/>
        <v>84815.948933862193</v>
      </c>
      <c r="E49" s="5">
        <f t="shared" si="1"/>
        <v>75315.948933862193</v>
      </c>
      <c r="F49" s="5">
        <f t="shared" si="2"/>
        <v>28974.002220292226</v>
      </c>
      <c r="G49" s="5">
        <f t="shared" si="3"/>
        <v>55841.946713569967</v>
      </c>
      <c r="H49" s="22">
        <f t="shared" si="16"/>
        <v>36681.238051113694</v>
      </c>
      <c r="I49" s="5">
        <f t="shared" si="17"/>
        <v>91422.747623150251</v>
      </c>
      <c r="J49" s="25">
        <f t="shared" si="5"/>
        <v>0.23769114793162247</v>
      </c>
      <c r="L49" s="22">
        <f t="shared" si="18"/>
        <v>131906.71170604276</v>
      </c>
      <c r="M49" s="5">
        <f>scrimecost*Meta!O46</f>
        <v>36.99</v>
      </c>
      <c r="N49" s="5">
        <f>L49-Grade15!L49</f>
        <v>1340.9402126098867</v>
      </c>
      <c r="O49" s="5">
        <f>Grade15!M49-M49</f>
        <v>0.27400000000000091</v>
      </c>
      <c r="P49" s="22">
        <f t="shared" si="12"/>
        <v>151.62823090117968</v>
      </c>
      <c r="Q49" s="22"/>
      <c r="R49" s="22"/>
      <c r="S49" s="22">
        <f t="shared" si="19"/>
        <v>1013.2844249049791</v>
      </c>
      <c r="T49" s="22">
        <f t="shared" si="20"/>
        <v>2056.9110700292013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89130.564595060554</v>
      </c>
      <c r="D50" s="5">
        <f t="shared" si="15"/>
        <v>86924.647657208741</v>
      </c>
      <c r="E50" s="5">
        <f t="shared" si="1"/>
        <v>77424.647657208741</v>
      </c>
      <c r="F50" s="5">
        <f t="shared" si="2"/>
        <v>29873.362225799527</v>
      </c>
      <c r="G50" s="5">
        <f t="shared" si="3"/>
        <v>57051.285431409211</v>
      </c>
      <c r="H50" s="22">
        <f t="shared" si="16"/>
        <v>37598.269002391535</v>
      </c>
      <c r="I50" s="5">
        <f t="shared" si="17"/>
        <v>93521.606363728992</v>
      </c>
      <c r="J50" s="25">
        <f t="shared" si="5"/>
        <v>0.23921001683518622</v>
      </c>
      <c r="L50" s="22">
        <f t="shared" si="18"/>
        <v>135204.3794986938</v>
      </c>
      <c r="M50" s="5">
        <f>scrimecost*Meta!O47</f>
        <v>36.99</v>
      </c>
      <c r="N50" s="5">
        <f>L50-Grade15!L50</f>
        <v>1374.4637179251586</v>
      </c>
      <c r="O50" s="5">
        <f>Grade15!M50-M50</f>
        <v>0.27400000000000091</v>
      </c>
      <c r="P50" s="22">
        <f t="shared" si="12"/>
        <v>155.58496758429393</v>
      </c>
      <c r="Q50" s="22"/>
      <c r="R50" s="22"/>
      <c r="S50" s="22">
        <f t="shared" si="19"/>
        <v>1038.7642554126423</v>
      </c>
      <c r="T50" s="22">
        <f t="shared" si="20"/>
        <v>2149.3717056757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91358.82870993705</v>
      </c>
      <c r="D51" s="5">
        <f t="shared" si="15"/>
        <v>89086.063848638936</v>
      </c>
      <c r="E51" s="5">
        <f t="shared" si="1"/>
        <v>79586.063848638936</v>
      </c>
      <c r="F51" s="5">
        <f t="shared" si="2"/>
        <v>30795.206231444507</v>
      </c>
      <c r="G51" s="5">
        <f t="shared" si="3"/>
        <v>58290.85761719443</v>
      </c>
      <c r="H51" s="22">
        <f t="shared" si="16"/>
        <v>38538.225727451318</v>
      </c>
      <c r="I51" s="5">
        <f t="shared" si="17"/>
        <v>95672.936572822204</v>
      </c>
      <c r="J51" s="25">
        <f t="shared" si="5"/>
        <v>0.24069184015573625</v>
      </c>
      <c r="L51" s="22">
        <f t="shared" si="18"/>
        <v>138584.4889861611</v>
      </c>
      <c r="M51" s="5">
        <f>scrimecost*Meta!O48</f>
        <v>18.495000000000001</v>
      </c>
      <c r="N51" s="5">
        <f>L51-Grade15!L51</f>
        <v>1408.8253108732169</v>
      </c>
      <c r="O51" s="5">
        <f>Grade15!M51-M51</f>
        <v>0.13700000000000045</v>
      </c>
      <c r="P51" s="22">
        <f t="shared" si="12"/>
        <v>159.64062268448606</v>
      </c>
      <c r="Q51" s="22"/>
      <c r="R51" s="22"/>
      <c r="S51" s="22">
        <f t="shared" si="19"/>
        <v>1064.7539456829352</v>
      </c>
      <c r="T51" s="22">
        <f t="shared" si="20"/>
        <v>2245.7125767335488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93642.799427685473</v>
      </c>
      <c r="D52" s="5">
        <f t="shared" si="15"/>
        <v>91301.5154448549</v>
      </c>
      <c r="E52" s="5">
        <f t="shared" si="1"/>
        <v>81801.5154448549</v>
      </c>
      <c r="F52" s="5">
        <f t="shared" si="2"/>
        <v>31740.096337230618</v>
      </c>
      <c r="G52" s="5">
        <f t="shared" si="3"/>
        <v>59561.419107624286</v>
      </c>
      <c r="H52" s="22">
        <f t="shared" si="16"/>
        <v>39501.681370637598</v>
      </c>
      <c r="I52" s="5">
        <f t="shared" si="17"/>
        <v>97878.050037142762</v>
      </c>
      <c r="J52" s="25">
        <f t="shared" si="5"/>
        <v>0.2421375214440778</v>
      </c>
      <c r="L52" s="22">
        <f t="shared" si="18"/>
        <v>142049.10121081516</v>
      </c>
      <c r="M52" s="5">
        <f>scrimecost*Meta!O49</f>
        <v>18.495000000000001</v>
      </c>
      <c r="N52" s="5">
        <f>L52-Grade15!L52</f>
        <v>1444.045943645091</v>
      </c>
      <c r="O52" s="5">
        <f>Grade15!M52-M52</f>
        <v>0.13700000000000045</v>
      </c>
      <c r="P52" s="22">
        <f t="shared" si="12"/>
        <v>163.79766916218307</v>
      </c>
      <c r="Q52" s="22"/>
      <c r="R52" s="22"/>
      <c r="S52" s="22">
        <f t="shared" si="19"/>
        <v>1091.5236926100595</v>
      </c>
      <c r="T52" s="22">
        <f t="shared" si="20"/>
        <v>2346.6507697827224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95983.869413377601</v>
      </c>
      <c r="D53" s="5">
        <f t="shared" si="15"/>
        <v>93572.353330976272</v>
      </c>
      <c r="E53" s="5">
        <f t="shared" si="1"/>
        <v>84072.353330976272</v>
      </c>
      <c r="F53" s="5">
        <f t="shared" si="2"/>
        <v>32722.77929559067</v>
      </c>
      <c r="G53" s="5">
        <f t="shared" si="3"/>
        <v>60849.574035385602</v>
      </c>
      <c r="H53" s="22">
        <f t="shared" si="16"/>
        <v>40489.22340490354</v>
      </c>
      <c r="I53" s="5">
        <f t="shared" si="17"/>
        <v>100124.12073814202</v>
      </c>
      <c r="J53" s="25">
        <f t="shared" si="5"/>
        <v>0.2436549879729438</v>
      </c>
      <c r="L53" s="22">
        <f t="shared" si="18"/>
        <v>145600.32874108551</v>
      </c>
      <c r="M53" s="5">
        <f>scrimecost*Meta!O50</f>
        <v>18.495000000000001</v>
      </c>
      <c r="N53" s="5">
        <f>L53-Grade15!L53</f>
        <v>1480.1470922362059</v>
      </c>
      <c r="O53" s="5">
        <f>Grade15!M53-M53</f>
        <v>0.13700000000000045</v>
      </c>
      <c r="P53" s="22">
        <f t="shared" si="12"/>
        <v>168.12098539306356</v>
      </c>
      <c r="Q53" s="22"/>
      <c r="R53" s="22"/>
      <c r="S53" s="22">
        <f t="shared" si="19"/>
        <v>1119.0205380629975</v>
      </c>
      <c r="T53" s="22">
        <f t="shared" si="20"/>
        <v>2452.2443089248554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98383.466148712047</v>
      </c>
      <c r="D54" s="5">
        <f t="shared" si="15"/>
        <v>95899.962164250683</v>
      </c>
      <c r="E54" s="5">
        <f t="shared" si="1"/>
        <v>86399.962164250683</v>
      </c>
      <c r="F54" s="5">
        <f t="shared" si="2"/>
        <v>33785.332727980436</v>
      </c>
      <c r="G54" s="5">
        <f t="shared" si="3"/>
        <v>62114.629436270247</v>
      </c>
      <c r="H54" s="22">
        <f t="shared" si="16"/>
        <v>41501.453990026122</v>
      </c>
      <c r="I54" s="5">
        <f t="shared" si="17"/>
        <v>102371.03980659558</v>
      </c>
      <c r="J54" s="25">
        <f t="shared" si="5"/>
        <v>0.24554301968277006</v>
      </c>
      <c r="L54" s="22">
        <f t="shared" si="18"/>
        <v>149240.33695961264</v>
      </c>
      <c r="M54" s="5">
        <f>scrimecost*Meta!O51</f>
        <v>18.495000000000001</v>
      </c>
      <c r="N54" s="5">
        <f>L54-Grade15!L54</f>
        <v>1517.1507695420878</v>
      </c>
      <c r="O54" s="5">
        <f>Grade15!M54-M54</f>
        <v>0.13700000000000045</v>
      </c>
      <c r="P54" s="22">
        <f t="shared" si="12"/>
        <v>172.79569198214978</v>
      </c>
      <c r="Q54" s="22"/>
      <c r="R54" s="22"/>
      <c r="S54" s="22">
        <f t="shared" si="19"/>
        <v>1147.4305939681103</v>
      </c>
      <c r="T54" s="22">
        <f t="shared" si="20"/>
        <v>2563.0819106367194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100843.05280242984</v>
      </c>
      <c r="D55" s="5">
        <f t="shared" si="15"/>
        <v>98285.761218356944</v>
      </c>
      <c r="E55" s="5">
        <f t="shared" si="1"/>
        <v>88785.761218356944</v>
      </c>
      <c r="F55" s="5">
        <f t="shared" si="2"/>
        <v>34874.449996179945</v>
      </c>
      <c r="G55" s="5">
        <f t="shared" si="3"/>
        <v>63411.311222176999</v>
      </c>
      <c r="H55" s="22">
        <f t="shared" si="16"/>
        <v>42538.99033977677</v>
      </c>
      <c r="I55" s="5">
        <f t="shared" si="17"/>
        <v>104674.13185176047</v>
      </c>
      <c r="J55" s="25">
        <f t="shared" si="5"/>
        <v>0.2473850018386981</v>
      </c>
      <c r="L55" s="22">
        <f t="shared" si="18"/>
        <v>152971.34538360298</v>
      </c>
      <c r="M55" s="5">
        <f>scrimecost*Meta!O52</f>
        <v>18.495000000000001</v>
      </c>
      <c r="N55" s="5">
        <f>L55-Grade15!L55</f>
        <v>1555.079538780672</v>
      </c>
      <c r="O55" s="5">
        <f>Grade15!M55-M55</f>
        <v>0.13700000000000045</v>
      </c>
      <c r="P55" s="22">
        <f t="shared" si="12"/>
        <v>177.58726623596314</v>
      </c>
      <c r="Q55" s="22"/>
      <c r="R55" s="22"/>
      <c r="S55" s="22">
        <f t="shared" si="19"/>
        <v>1176.5509012708869</v>
      </c>
      <c r="T55" s="22">
        <f t="shared" si="20"/>
        <v>2678.904078738487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103364.12912249059</v>
      </c>
      <c r="D56" s="5">
        <f t="shared" si="15"/>
        <v>100731.20524881587</v>
      </c>
      <c r="E56" s="5">
        <f t="shared" si="1"/>
        <v>91231.205248815866</v>
      </c>
      <c r="F56" s="5">
        <f t="shared" si="2"/>
        <v>35990.795196084444</v>
      </c>
      <c r="G56" s="5">
        <f t="shared" si="3"/>
        <v>64740.410052731422</v>
      </c>
      <c r="H56" s="22">
        <f t="shared" si="16"/>
        <v>43602.465098271197</v>
      </c>
      <c r="I56" s="5">
        <f t="shared" si="17"/>
        <v>107034.80119805448</v>
      </c>
      <c r="J56" s="25">
        <f t="shared" si="5"/>
        <v>0.24918205760057915</v>
      </c>
      <c r="L56" s="22">
        <f t="shared" si="18"/>
        <v>156795.62901819305</v>
      </c>
      <c r="M56" s="5">
        <f>scrimecost*Meta!O53</f>
        <v>5.13</v>
      </c>
      <c r="N56" s="5">
        <f>L56-Grade15!L56</f>
        <v>1593.9565272502077</v>
      </c>
      <c r="O56" s="5">
        <f>Grade15!M56-M56</f>
        <v>3.8000000000000256E-2</v>
      </c>
      <c r="P56" s="22">
        <f t="shared" si="12"/>
        <v>182.49862984612184</v>
      </c>
      <c r="Q56" s="22"/>
      <c r="R56" s="22"/>
      <c r="S56" s="22">
        <f t="shared" si="19"/>
        <v>1206.3073442562243</v>
      </c>
      <c r="T56" s="22">
        <f t="shared" si="20"/>
        <v>2799.7212711793882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L57-Grade15!L57</f>
        <v>0</v>
      </c>
      <c r="O57" s="5">
        <f>Grade15!M57-M57</f>
        <v>3.8000000000000256E-2</v>
      </c>
      <c r="Q57" s="22"/>
      <c r="R57" s="22"/>
      <c r="S57" s="22">
        <f t="shared" si="19"/>
        <v>3.526400000000024E-2</v>
      </c>
      <c r="T57" s="22">
        <f t="shared" si="20"/>
        <v>8.3425492700399936E-2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L58-Grade15!L58</f>
        <v>0</v>
      </c>
      <c r="O58" s="5">
        <f>Grade15!M58-M58</f>
        <v>3.8000000000000256E-2</v>
      </c>
      <c r="Q58" s="22"/>
      <c r="R58" s="22"/>
      <c r="S58" s="22">
        <f t="shared" si="19"/>
        <v>3.526400000000024E-2</v>
      </c>
      <c r="T58" s="22">
        <f t="shared" si="20"/>
        <v>8.5037241270149264E-2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L59-Grade15!L59</f>
        <v>0</v>
      </c>
      <c r="O59" s="5">
        <f>Grade15!M59-M59</f>
        <v>3.8000000000000256E-2</v>
      </c>
      <c r="Q59" s="22"/>
      <c r="R59" s="22"/>
      <c r="S59" s="22">
        <f t="shared" si="19"/>
        <v>3.526400000000024E-2</v>
      </c>
      <c r="T59" s="22">
        <f t="shared" si="20"/>
        <v>8.6680128205019413E-2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L60-Grade15!L60</f>
        <v>0</v>
      </c>
      <c r="O60" s="5">
        <f>Grade15!M60-M60</f>
        <v>3.8000000000000256E-2</v>
      </c>
      <c r="Q60" s="22"/>
      <c r="R60" s="22"/>
      <c r="S60" s="22">
        <f t="shared" si="19"/>
        <v>3.526400000000024E-2</v>
      </c>
      <c r="T60" s="22">
        <f t="shared" si="20"/>
        <v>8.8354755086299544E-2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L61-Grade15!L61</f>
        <v>0</v>
      </c>
      <c r="O61" s="5">
        <f>Grade15!M61-M61</f>
        <v>3.8000000000000256E-2</v>
      </c>
      <c r="Q61" s="22"/>
      <c r="R61" s="22"/>
      <c r="S61" s="22">
        <f t="shared" si="19"/>
        <v>3.526400000000024E-2</v>
      </c>
      <c r="T61" s="22">
        <f t="shared" si="20"/>
        <v>9.0061735117598907E-2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L62-Grade15!L62</f>
        <v>0</v>
      </c>
      <c r="O62" s="5">
        <f>Grade15!M62-M62</f>
        <v>3.8000000000000256E-2</v>
      </c>
      <c r="Q62" s="22"/>
      <c r="R62" s="22"/>
      <c r="S62" s="22">
        <f t="shared" si="19"/>
        <v>3.526400000000024E-2</v>
      </c>
      <c r="T62" s="22">
        <f t="shared" si="20"/>
        <v>9.1801693349385746E-2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L63-Grade15!L63</f>
        <v>0</v>
      </c>
      <c r="O63" s="5">
        <f>Grade15!M63-M63</f>
        <v>3.8000000000000256E-2</v>
      </c>
      <c r="Q63" s="22"/>
      <c r="R63" s="22"/>
      <c r="S63" s="22">
        <f t="shared" si="19"/>
        <v>3.526400000000024E-2</v>
      </c>
      <c r="T63" s="22">
        <f t="shared" si="20"/>
        <v>9.3575266907863858E-2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L64-Grade15!L64</f>
        <v>0</v>
      </c>
      <c r="O64" s="5">
        <f>Grade15!M64-M64</f>
        <v>3.8000000000000256E-2</v>
      </c>
      <c r="Q64" s="22"/>
      <c r="R64" s="22"/>
      <c r="S64" s="22">
        <f t="shared" si="19"/>
        <v>3.526400000000024E-2</v>
      </c>
      <c r="T64" s="22">
        <f t="shared" si="20"/>
        <v>9.5383105228271398E-2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L65-Grade15!L65</f>
        <v>0</v>
      </c>
      <c r="O65" s="5">
        <f>Grade15!M65-M65</f>
        <v>3.8000000000000256E-2</v>
      </c>
      <c r="Q65" s="22"/>
      <c r="R65" s="22"/>
      <c r="S65" s="22">
        <f t="shared" si="19"/>
        <v>3.526400000000024E-2</v>
      </c>
      <c r="T65" s="22">
        <f t="shared" si="20"/>
        <v>9.722587029268652E-2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L66-Grade15!L66</f>
        <v>0</v>
      </c>
      <c r="O66" s="5">
        <f>Grade15!M66-M66</f>
        <v>3.8000000000000256E-2</v>
      </c>
      <c r="Q66" s="22"/>
      <c r="R66" s="22"/>
      <c r="S66" s="22">
        <f t="shared" si="19"/>
        <v>3.526400000000024E-2</v>
      </c>
      <c r="T66" s="22">
        <f t="shared" si="20"/>
        <v>9.910423687242767E-2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L67-Grade15!L67</f>
        <v>0</v>
      </c>
      <c r="O67" s="5">
        <f>Grade15!M67-M67</f>
        <v>3.8000000000000256E-2</v>
      </c>
      <c r="Q67" s="22"/>
      <c r="R67" s="22"/>
      <c r="S67" s="22">
        <f t="shared" si="19"/>
        <v>3.526400000000024E-2</v>
      </c>
      <c r="T67" s="22">
        <f t="shared" si="20"/>
        <v>0.10101889277513676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L68-Grade15!L68</f>
        <v>0</v>
      </c>
      <c r="O68" s="5">
        <f>Grade15!M68-M68</f>
        <v>3.8000000000000256E-2</v>
      </c>
      <c r="Q68" s="22"/>
      <c r="R68" s="22"/>
      <c r="S68" s="22">
        <f t="shared" si="19"/>
        <v>3.526400000000024E-2</v>
      </c>
      <c r="T68" s="22">
        <f t="shared" si="20"/>
        <v>0.10297053909663587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L69-Grade15!L69</f>
        <v>0</v>
      </c>
      <c r="O69" s="5">
        <f>Grade15!M69-M69</f>
        <v>3.8000000000000256E-2</v>
      </c>
      <c r="Q69" s="22"/>
      <c r="R69" s="22"/>
      <c r="S69" s="22">
        <f t="shared" si="19"/>
        <v>3.526400000000024E-2</v>
      </c>
      <c r="T69" s="22">
        <f t="shared" si="20"/>
        <v>0.10495989047764993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8.5942405969596791E-11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64906</v>
      </c>
      <c r="D2" s="7">
        <f>Meta!C11</f>
        <v>27271</v>
      </c>
      <c r="E2" s="1">
        <f>Meta!D11</f>
        <v>2.9000000000000001E-2</v>
      </c>
      <c r="F2" s="1">
        <f>Meta!F11</f>
        <v>0.70099999999999996</v>
      </c>
      <c r="G2" s="1">
        <f>Meta!I11</f>
        <v>1.7595535582220223</v>
      </c>
      <c r="H2" s="1">
        <f>Meta!E11</f>
        <v>0.746</v>
      </c>
      <c r="I2" s="13"/>
      <c r="J2" s="1">
        <f>Meta!X10</f>
        <v>0.70099999999999996</v>
      </c>
      <c r="K2" s="1">
        <f>Meta!D10</f>
        <v>0.03</v>
      </c>
      <c r="L2" s="28"/>
      <c r="N2" s="22">
        <f>Meta!T11</f>
        <v>71367</v>
      </c>
      <c r="O2" s="22">
        <f>Meta!U11</f>
        <v>29351</v>
      </c>
      <c r="P2" s="1">
        <f>Meta!V11</f>
        <v>2.5999999999999999E-2</v>
      </c>
      <c r="Q2" s="1">
        <f>Meta!X11</f>
        <v>0.70099999999999996</v>
      </c>
      <c r="R2" s="22">
        <f>Meta!W11</f>
        <v>135</v>
      </c>
      <c r="T2" s="12">
        <f>IRR(S5:S69)+1</f>
        <v>0.93148531890995112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3574.733235055297</v>
      </c>
      <c r="D13" s="5">
        <f t="shared" ref="D13:D36" si="0">IF(A13&lt;startage,1,0)*(C13*(1-initialunempprob))+IF(A13=startage,1,0)*(C13*(1-unempprob))+IF(A13&gt;startage,1,0)*(C13*(1-unempprob)+unempprob*300*52)</f>
        <v>3467.491238003638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265.26307970727828</v>
      </c>
      <c r="G13" s="5">
        <f t="shared" ref="G13:G56" si="3">D13-F13</f>
        <v>3202.2281582963597</v>
      </c>
      <c r="H13" s="22">
        <f>0.1*Grade16!H13</f>
        <v>1507.9426725728022</v>
      </c>
      <c r="I13" s="5">
        <f t="shared" ref="I13:I36" si="4">G13+IF(A13&lt;startage,1,0)*(H13*(1-initialunempprob))+IF(A13&gt;=startage,1,0)*(H13*(1-unempprob))</f>
        <v>4664.9325506919777</v>
      </c>
      <c r="J13" s="25">
        <f t="shared" ref="J13:J56" si="5">(F13-(IF(A13&gt;startage,1,0)*(unempprob*300*52)))/(IF(A13&lt;startage,1,0)*((C13+H13)*(1-initialunempprob))+IF(A13&gt;=startage,1,0)*((C13+H13)*(1-unempprob)))</f>
        <v>5.3803763500110194E-2</v>
      </c>
      <c r="L13" s="22">
        <f>0.1*Grade16!L13</f>
        <v>5422.6021243648047</v>
      </c>
      <c r="M13" s="5">
        <f>scrimecost*Meta!O10</f>
        <v>387.58499999999998</v>
      </c>
      <c r="N13" s="5">
        <f>L13-Grade16!L13</f>
        <v>-48803.419119283237</v>
      </c>
      <c r="O13" s="5"/>
      <c r="P13" s="22"/>
      <c r="Q13" s="22">
        <f>0.05*feel*Grade16!G13</f>
        <v>366.14974883136307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-57448.568868114598</v>
      </c>
      <c r="T13" s="22">
        <f t="shared" ref="T13:T44" si="7">S13/sreturn^(A13-startage+1)</f>
        <v>-57448.568868114598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36887.766045374388</v>
      </c>
      <c r="D14" s="5">
        <f t="shared" si="0"/>
        <v>35818.020830058529</v>
      </c>
      <c r="E14" s="5">
        <f t="shared" si="1"/>
        <v>26318.020830058529</v>
      </c>
      <c r="F14" s="5">
        <f t="shared" si="2"/>
        <v>8894.5838010141088</v>
      </c>
      <c r="G14" s="5">
        <f t="shared" si="3"/>
        <v>26923.43702904442</v>
      </c>
      <c r="H14" s="22">
        <f t="shared" ref="H14:H36" si="10">benefits*B14/expnorm</f>
        <v>15498.817795325624</v>
      </c>
      <c r="I14" s="5">
        <f t="shared" si="4"/>
        <v>41972.789108305602</v>
      </c>
      <c r="J14" s="25">
        <f t="shared" si="5"/>
        <v>0.17485832847845931</v>
      </c>
      <c r="L14" s="22">
        <f t="shared" ref="L14:L36" si="11">(sincome+sbenefits)*(1-sunemp)*B14/expnorm</f>
        <v>55752.398977344295</v>
      </c>
      <c r="M14" s="5">
        <f>scrimecost*Meta!O11</f>
        <v>362.745</v>
      </c>
      <c r="N14" s="5">
        <f>L14-Grade16!L14</f>
        <v>170.72720260505594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89.281107693503571</v>
      </c>
      <c r="T14" s="22">
        <f t="shared" si="7"/>
        <v>95.848110411426234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37809.960196508742</v>
      </c>
      <c r="D15" s="5">
        <f t="shared" si="0"/>
        <v>37165.87135080999</v>
      </c>
      <c r="E15" s="5">
        <f t="shared" si="1"/>
        <v>27665.87135080999</v>
      </c>
      <c r="F15" s="5">
        <f t="shared" si="2"/>
        <v>9334.6569960394627</v>
      </c>
      <c r="G15" s="5">
        <f t="shared" si="3"/>
        <v>27831.214354770527</v>
      </c>
      <c r="H15" s="22">
        <f t="shared" si="10"/>
        <v>15886.288240208763</v>
      </c>
      <c r="I15" s="5">
        <f t="shared" si="4"/>
        <v>43256.800236013238</v>
      </c>
      <c r="J15" s="25">
        <f t="shared" si="5"/>
        <v>0.17035706949029872</v>
      </c>
      <c r="L15" s="22">
        <f t="shared" si="11"/>
        <v>57146.208951777902</v>
      </c>
      <c r="M15" s="5">
        <f>scrimecost*Meta!O12</f>
        <v>347.35500000000002</v>
      </c>
      <c r="N15" s="5">
        <f>L15-Grade16!L15</f>
        <v>174.99538267018215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91.513135385841068</v>
      </c>
      <c r="T15" s="22">
        <f t="shared" si="7"/>
        <v>105.47059752555188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38755.209201421458</v>
      </c>
      <c r="D16" s="5">
        <f t="shared" si="0"/>
        <v>38083.708134580236</v>
      </c>
      <c r="E16" s="5">
        <f t="shared" si="1"/>
        <v>28583.708134580236</v>
      </c>
      <c r="F16" s="5">
        <f t="shared" si="2"/>
        <v>9634.3307059404469</v>
      </c>
      <c r="G16" s="5">
        <f t="shared" si="3"/>
        <v>28449.377428639789</v>
      </c>
      <c r="H16" s="22">
        <f t="shared" si="10"/>
        <v>16283.445446213982</v>
      </c>
      <c r="I16" s="5">
        <f t="shared" si="4"/>
        <v>44260.602956913564</v>
      </c>
      <c r="J16" s="25">
        <f t="shared" si="5"/>
        <v>0.17180941988763676</v>
      </c>
      <c r="L16" s="22">
        <f t="shared" si="11"/>
        <v>58574.864175572351</v>
      </c>
      <c r="M16" s="5">
        <f>scrimecost*Meta!O13</f>
        <v>294.02999999999997</v>
      </c>
      <c r="N16" s="5">
        <f>L16-Grade16!L16</f>
        <v>179.37026723693998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93.800963770488806</v>
      </c>
      <c r="T16" s="22">
        <f t="shared" si="7"/>
        <v>116.05911576813982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39724.089431456996</v>
      </c>
      <c r="D17" s="5">
        <f t="shared" si="0"/>
        <v>39024.490837944744</v>
      </c>
      <c r="E17" s="5">
        <f t="shared" si="1"/>
        <v>29524.490837944744</v>
      </c>
      <c r="F17" s="5">
        <f t="shared" si="2"/>
        <v>9941.4962585889589</v>
      </c>
      <c r="G17" s="5">
        <f t="shared" si="3"/>
        <v>29082.994579355785</v>
      </c>
      <c r="H17" s="22">
        <f t="shared" si="10"/>
        <v>16690.531582369331</v>
      </c>
      <c r="I17" s="5">
        <f t="shared" si="4"/>
        <v>45289.500745836405</v>
      </c>
      <c r="J17" s="25">
        <f t="shared" si="5"/>
        <v>0.17322634710455198</v>
      </c>
      <c r="L17" s="22">
        <f t="shared" si="11"/>
        <v>60039.235779961651</v>
      </c>
      <c r="M17" s="5">
        <f>scrimecost*Meta!O14</f>
        <v>294.02999999999997</v>
      </c>
      <c r="N17" s="5">
        <f>L17-Grade16!L17</f>
        <v>183.85452391786384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96.14598786475122</v>
      </c>
      <c r="T17" s="22">
        <f t="shared" si="7"/>
        <v>127.71064798053328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40717.191667243416</v>
      </c>
      <c r="D18" s="5">
        <f t="shared" si="0"/>
        <v>39988.793108893355</v>
      </c>
      <c r="E18" s="5">
        <f t="shared" si="1"/>
        <v>30488.793108893355</v>
      </c>
      <c r="F18" s="5">
        <f t="shared" si="2"/>
        <v>10256.34095005368</v>
      </c>
      <c r="G18" s="5">
        <f t="shared" si="3"/>
        <v>29732.452158839675</v>
      </c>
      <c r="H18" s="22">
        <f t="shared" si="10"/>
        <v>17107.794871928563</v>
      </c>
      <c r="I18" s="5">
        <f t="shared" si="4"/>
        <v>46344.120979482308</v>
      </c>
      <c r="J18" s="25">
        <f t="shared" si="5"/>
        <v>0.17460871512105458</v>
      </c>
      <c r="L18" s="22">
        <f t="shared" si="11"/>
        <v>61540.216674460695</v>
      </c>
      <c r="M18" s="5">
        <f>scrimecost*Meta!O15</f>
        <v>294.02999999999997</v>
      </c>
      <c r="N18" s="5">
        <f>L18-Grade16!L18</f>
        <v>188.45088701581699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98.549637561373416</v>
      </c>
      <c r="T18" s="22">
        <f t="shared" si="7"/>
        <v>140.5319134103346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41735.121458924499</v>
      </c>
      <c r="D19" s="5">
        <f t="shared" si="0"/>
        <v>40977.202936615686</v>
      </c>
      <c r="E19" s="5">
        <f t="shared" si="1"/>
        <v>31477.202936615686</v>
      </c>
      <c r="F19" s="5">
        <f t="shared" si="2"/>
        <v>10579.056758805022</v>
      </c>
      <c r="G19" s="5">
        <f t="shared" si="3"/>
        <v>30398.146177810664</v>
      </c>
      <c r="H19" s="22">
        <f t="shared" si="10"/>
        <v>17535.489743726775</v>
      </c>
      <c r="I19" s="5">
        <f t="shared" si="4"/>
        <v>47425.106718969364</v>
      </c>
      <c r="J19" s="25">
        <f t="shared" si="5"/>
        <v>0.17595736684447183</v>
      </c>
      <c r="L19" s="22">
        <f t="shared" si="11"/>
        <v>63078.722091322197</v>
      </c>
      <c r="M19" s="5">
        <f>scrimecost*Meta!O16</f>
        <v>294.02999999999997</v>
      </c>
      <c r="N19" s="5">
        <f>L19-Grade16!L19</f>
        <v>193.16215919120441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101.01337850040356</v>
      </c>
      <c r="T19" s="22">
        <f t="shared" si="7"/>
        <v>154.64034517919458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42778.499495397613</v>
      </c>
      <c r="D20" s="5">
        <f t="shared" si="0"/>
        <v>41990.323010031083</v>
      </c>
      <c r="E20" s="5">
        <f t="shared" si="1"/>
        <v>32490.323010031083</v>
      </c>
      <c r="F20" s="5">
        <f t="shared" si="2"/>
        <v>10909.840462775148</v>
      </c>
      <c r="G20" s="5">
        <f t="shared" si="3"/>
        <v>31080.482547255935</v>
      </c>
      <c r="H20" s="22">
        <f t="shared" si="10"/>
        <v>17973.876987319945</v>
      </c>
      <c r="I20" s="5">
        <f t="shared" si="4"/>
        <v>48533.117101943601</v>
      </c>
      <c r="J20" s="25">
        <f t="shared" si="5"/>
        <v>0.17727312462341541</v>
      </c>
      <c r="L20" s="22">
        <f t="shared" si="11"/>
        <v>64655.69014360525</v>
      </c>
      <c r="M20" s="5">
        <f>scrimecost*Meta!O17</f>
        <v>294.02999999999997</v>
      </c>
      <c r="N20" s="5">
        <f>L20-Grade16!L20</f>
        <v>197.9912131709716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103.5387129629069</v>
      </c>
      <c r="T20" s="22">
        <f t="shared" si="7"/>
        <v>170.16516588168287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43847.961982782552</v>
      </c>
      <c r="D21" s="5">
        <f t="shared" si="0"/>
        <v>43028.771085281856</v>
      </c>
      <c r="E21" s="5">
        <f t="shared" si="1"/>
        <v>33528.771085281856</v>
      </c>
      <c r="F21" s="5">
        <f t="shared" si="2"/>
        <v>11248.893759344526</v>
      </c>
      <c r="G21" s="5">
        <f t="shared" si="3"/>
        <v>31779.87732593733</v>
      </c>
      <c r="H21" s="22">
        <f t="shared" si="10"/>
        <v>18423.223912002944</v>
      </c>
      <c r="I21" s="5">
        <f t="shared" si="4"/>
        <v>49668.827744492184</v>
      </c>
      <c r="J21" s="25">
        <f t="shared" si="5"/>
        <v>0.17855679074921407</v>
      </c>
      <c r="L21" s="22">
        <f t="shared" si="11"/>
        <v>66272.08239719538</v>
      </c>
      <c r="M21" s="5">
        <f>scrimecost*Meta!O18</f>
        <v>231.93</v>
      </c>
      <c r="N21" s="5">
        <f>L21-Grade16!L21</f>
        <v>202.94099350026227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106.12718078698815</v>
      </c>
      <c r="T21" s="22">
        <f t="shared" si="7"/>
        <v>187.24857116679962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44944.161032352109</v>
      </c>
      <c r="D22" s="5">
        <f t="shared" si="0"/>
        <v>44093.180362413899</v>
      </c>
      <c r="E22" s="5">
        <f t="shared" si="1"/>
        <v>34593.180362413899</v>
      </c>
      <c r="F22" s="5">
        <f t="shared" si="2"/>
        <v>11605.741424569527</v>
      </c>
      <c r="G22" s="5">
        <f t="shared" si="3"/>
        <v>32487.438937844374</v>
      </c>
      <c r="H22" s="22">
        <f t="shared" si="10"/>
        <v>18883.804509803012</v>
      </c>
      <c r="I22" s="5">
        <f t="shared" si="4"/>
        <v>50823.613116863096</v>
      </c>
      <c r="J22" s="25">
        <f t="shared" si="5"/>
        <v>0.1799594947362787</v>
      </c>
      <c r="L22" s="22">
        <f t="shared" si="11"/>
        <v>67928.88445712527</v>
      </c>
      <c r="M22" s="5">
        <f>scrimecost*Meta!O19</f>
        <v>231.93</v>
      </c>
      <c r="N22" s="5">
        <f>L22-Grade16!L22</f>
        <v>208.01451833777537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108.78036030666627</v>
      </c>
      <c r="T22" s="22">
        <f t="shared" si="7"/>
        <v>206.04703214278996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46067.765058160912</v>
      </c>
      <c r="D23" s="5">
        <f t="shared" si="0"/>
        <v>45184.199871474244</v>
      </c>
      <c r="E23" s="5">
        <f t="shared" si="1"/>
        <v>35684.199871474244</v>
      </c>
      <c r="F23" s="5">
        <f t="shared" si="2"/>
        <v>12071.061245183766</v>
      </c>
      <c r="G23" s="5">
        <f t="shared" si="3"/>
        <v>33113.138626290478</v>
      </c>
      <c r="H23" s="22">
        <f t="shared" si="10"/>
        <v>19355.899622548088</v>
      </c>
      <c r="I23" s="5">
        <f t="shared" si="4"/>
        <v>51907.717159784675</v>
      </c>
      <c r="J23" s="25">
        <f t="shared" si="5"/>
        <v>0.18289506716591078</v>
      </c>
      <c r="L23" s="22">
        <f t="shared" si="11"/>
        <v>69627.106568553383</v>
      </c>
      <c r="M23" s="5">
        <f>scrimecost*Meta!O20</f>
        <v>231.93</v>
      </c>
      <c r="N23" s="5">
        <f>L23-Grade16!L23</f>
        <v>213.21488129619684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111.49986931432093</v>
      </c>
      <c r="T23" s="22">
        <f t="shared" si="7"/>
        <v>226.73272853455893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47219.459184614934</v>
      </c>
      <c r="D24" s="5">
        <f t="shared" si="0"/>
        <v>46302.494868261099</v>
      </c>
      <c r="E24" s="5">
        <f t="shared" si="1"/>
        <v>36802.494868261099</v>
      </c>
      <c r="F24" s="5">
        <f t="shared" si="2"/>
        <v>12548.014061313359</v>
      </c>
      <c r="G24" s="5">
        <f t="shared" si="3"/>
        <v>33754.480806947744</v>
      </c>
      <c r="H24" s="22">
        <f t="shared" si="10"/>
        <v>19839.797113111788</v>
      </c>
      <c r="I24" s="5">
        <f t="shared" si="4"/>
        <v>53018.923803779289</v>
      </c>
      <c r="J24" s="25">
        <f t="shared" si="5"/>
        <v>0.18575904026799084</v>
      </c>
      <c r="L24" s="22">
        <f t="shared" si="11"/>
        <v>71367.784232767212</v>
      </c>
      <c r="M24" s="5">
        <f>scrimecost*Meta!O21</f>
        <v>231.93</v>
      </c>
      <c r="N24" s="5">
        <f>L24-Grade16!L24</f>
        <v>218.54525332860067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114.28736604717838</v>
      </c>
      <c r="T24" s="22">
        <f t="shared" si="7"/>
        <v>249.49512572016016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48399.945664230298</v>
      </c>
      <c r="D25" s="5">
        <f t="shared" si="0"/>
        <v>47448.747239967619</v>
      </c>
      <c r="E25" s="5">
        <f t="shared" si="1"/>
        <v>37948.747239967619</v>
      </c>
      <c r="F25" s="5">
        <f t="shared" si="2"/>
        <v>13036.890697846189</v>
      </c>
      <c r="G25" s="5">
        <f t="shared" si="3"/>
        <v>34411.85654212143</v>
      </c>
      <c r="H25" s="22">
        <f t="shared" si="10"/>
        <v>20335.792040939581</v>
      </c>
      <c r="I25" s="5">
        <f t="shared" si="4"/>
        <v>54157.910613873762</v>
      </c>
      <c r="J25" s="25">
        <f t="shared" si="5"/>
        <v>0.18855316036758113</v>
      </c>
      <c r="L25" s="22">
        <f t="shared" si="11"/>
        <v>73151.978838586394</v>
      </c>
      <c r="M25" s="5">
        <f>scrimecost*Meta!O22</f>
        <v>231.93</v>
      </c>
      <c r="N25" s="5">
        <f>L25-Grade16!L25</f>
        <v>224.00888466181641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117.14455019835823</v>
      </c>
      <c r="T25" s="22">
        <f t="shared" si="7"/>
        <v>274.54271009062171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49609.944305836056</v>
      </c>
      <c r="D26" s="5">
        <f t="shared" si="0"/>
        <v>48623.655920966812</v>
      </c>
      <c r="E26" s="5">
        <f t="shared" si="1"/>
        <v>39123.655920966812</v>
      </c>
      <c r="F26" s="5">
        <f t="shared" si="2"/>
        <v>13537.989250292345</v>
      </c>
      <c r="G26" s="5">
        <f t="shared" si="3"/>
        <v>35085.666670674465</v>
      </c>
      <c r="H26" s="22">
        <f t="shared" si="10"/>
        <v>20844.186841963074</v>
      </c>
      <c r="I26" s="5">
        <f t="shared" si="4"/>
        <v>55325.372094220613</v>
      </c>
      <c r="J26" s="25">
        <f t="shared" si="5"/>
        <v>0.19127913119644976</v>
      </c>
      <c r="L26" s="22">
        <f t="shared" si="11"/>
        <v>74980.778309551039</v>
      </c>
      <c r="M26" s="5">
        <f>scrimecost*Meta!O23</f>
        <v>184.68</v>
      </c>
      <c r="N26" s="5">
        <f>L26-Grade16!L26</f>
        <v>229.60910677835636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120.07316395331434</v>
      </c>
      <c r="T26" s="22">
        <f t="shared" si="7"/>
        <v>302.10489862812835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50850.192913481958</v>
      </c>
      <c r="D27" s="5">
        <f t="shared" si="0"/>
        <v>49827.937318990982</v>
      </c>
      <c r="E27" s="5">
        <f t="shared" si="1"/>
        <v>40327.937318990982</v>
      </c>
      <c r="F27" s="5">
        <f t="shared" si="2"/>
        <v>14051.615266549654</v>
      </c>
      <c r="G27" s="5">
        <f t="shared" si="3"/>
        <v>35776.322052441326</v>
      </c>
      <c r="H27" s="22">
        <f t="shared" si="10"/>
        <v>21365.291513012147</v>
      </c>
      <c r="I27" s="5">
        <f t="shared" si="4"/>
        <v>56522.020111576116</v>
      </c>
      <c r="J27" s="25">
        <f t="shared" si="5"/>
        <v>0.19393861493193135</v>
      </c>
      <c r="L27" s="22">
        <f t="shared" si="11"/>
        <v>76855.297767289827</v>
      </c>
      <c r="M27" s="5">
        <f>scrimecost*Meta!O24</f>
        <v>184.68</v>
      </c>
      <c r="N27" s="5">
        <f>L27-Grade16!L27</f>
        <v>235.34933444784838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123.07499305216452</v>
      </c>
      <c r="T27" s="22">
        <f t="shared" si="7"/>
        <v>332.43414019261689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52121.447736318994</v>
      </c>
      <c r="D28" s="5">
        <f t="shared" si="0"/>
        <v>51062.325751965742</v>
      </c>
      <c r="E28" s="5">
        <f t="shared" si="1"/>
        <v>41562.325751965742</v>
      </c>
      <c r="F28" s="5">
        <f t="shared" si="2"/>
        <v>14578.081933213389</v>
      </c>
      <c r="G28" s="5">
        <f t="shared" si="3"/>
        <v>36484.243818752351</v>
      </c>
      <c r="H28" s="22">
        <f t="shared" si="10"/>
        <v>21899.423800837449</v>
      </c>
      <c r="I28" s="5">
        <f t="shared" si="4"/>
        <v>57748.584329365513</v>
      </c>
      <c r="J28" s="25">
        <f t="shared" si="5"/>
        <v>0.19653323321044985</v>
      </c>
      <c r="L28" s="22">
        <f t="shared" si="11"/>
        <v>78776.680211472063</v>
      </c>
      <c r="M28" s="5">
        <f>scrimecost*Meta!O25</f>
        <v>184.68</v>
      </c>
      <c r="N28" s="5">
        <f>L28-Grade16!L28</f>
        <v>241.23306780900748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126.15186787844921</v>
      </c>
      <c r="T28" s="22">
        <f t="shared" si="7"/>
        <v>365.8082277626541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53424.483929726979</v>
      </c>
      <c r="D29" s="5">
        <f t="shared" si="0"/>
        <v>52327.573895764894</v>
      </c>
      <c r="E29" s="5">
        <f t="shared" si="1"/>
        <v>42827.573895764894</v>
      </c>
      <c r="F29" s="5">
        <f t="shared" si="2"/>
        <v>15117.710266543727</v>
      </c>
      <c r="G29" s="5">
        <f t="shared" si="3"/>
        <v>37209.863629221167</v>
      </c>
      <c r="H29" s="22">
        <f t="shared" si="10"/>
        <v>22446.909395858387</v>
      </c>
      <c r="I29" s="5">
        <f t="shared" si="4"/>
        <v>59005.812652599663</v>
      </c>
      <c r="J29" s="25">
        <f t="shared" si="5"/>
        <v>0.1990645681163217</v>
      </c>
      <c r="L29" s="22">
        <f t="shared" si="11"/>
        <v>80746.097216758877</v>
      </c>
      <c r="M29" s="5">
        <f>scrimecost*Meta!O26</f>
        <v>184.68</v>
      </c>
      <c r="N29" s="5">
        <f>L29-Grade16!L29</f>
        <v>247.26389450425631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129.30566457542281</v>
      </c>
      <c r="T29" s="22">
        <f t="shared" si="7"/>
        <v>402.53284281016556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54760.096027970154</v>
      </c>
      <c r="D30" s="5">
        <f t="shared" si="0"/>
        <v>53624.45324315902</v>
      </c>
      <c r="E30" s="5">
        <f t="shared" si="1"/>
        <v>44124.45324315902</v>
      </c>
      <c r="F30" s="5">
        <f t="shared" si="2"/>
        <v>15670.829308207321</v>
      </c>
      <c r="G30" s="5">
        <f t="shared" si="3"/>
        <v>37953.623934951698</v>
      </c>
      <c r="H30" s="22">
        <f t="shared" si="10"/>
        <v>23008.082130754847</v>
      </c>
      <c r="I30" s="5">
        <f t="shared" si="4"/>
        <v>60294.471683914657</v>
      </c>
      <c r="J30" s="25">
        <f t="shared" si="5"/>
        <v>0.20153416314644054</v>
      </c>
      <c r="L30" s="22">
        <f t="shared" si="11"/>
        <v>82764.749647177843</v>
      </c>
      <c r="M30" s="5">
        <f>scrimecost*Meta!O27</f>
        <v>184.68</v>
      </c>
      <c r="N30" s="5">
        <f>L30-Grade16!L30</f>
        <v>253.445491866878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132.53830618981638</v>
      </c>
      <c r="T30" s="22">
        <f t="shared" si="7"/>
        <v>442.94435511154973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56129.0984286694</v>
      </c>
      <c r="D31" s="5">
        <f t="shared" si="0"/>
        <v>54953.754574237988</v>
      </c>
      <c r="E31" s="5">
        <f t="shared" si="1"/>
        <v>45453.754574237988</v>
      </c>
      <c r="F31" s="5">
        <f t="shared" si="2"/>
        <v>16237.776325912502</v>
      </c>
      <c r="G31" s="5">
        <f t="shared" si="3"/>
        <v>38715.978248325482</v>
      </c>
      <c r="H31" s="22">
        <f t="shared" si="10"/>
        <v>23583.284184023712</v>
      </c>
      <c r="I31" s="5">
        <f t="shared" si="4"/>
        <v>61615.347191012508</v>
      </c>
      <c r="J31" s="25">
        <f t="shared" si="5"/>
        <v>0.20394352415143455</v>
      </c>
      <c r="L31" s="22">
        <f t="shared" si="11"/>
        <v>84833.868388357267</v>
      </c>
      <c r="M31" s="5">
        <f>scrimecost*Meta!O28</f>
        <v>158.48999999999998</v>
      </c>
      <c r="N31" s="5">
        <f>L31-Grade16!L31</f>
        <v>259.78162916350993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135.85176384454084</v>
      </c>
      <c r="T31" s="22">
        <f t="shared" si="7"/>
        <v>487.41290364143629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57532.325889386135</v>
      </c>
      <c r="D32" s="5">
        <f t="shared" si="0"/>
        <v>56316.28843859394</v>
      </c>
      <c r="E32" s="5">
        <f t="shared" si="1"/>
        <v>46816.28843859394</v>
      </c>
      <c r="F32" s="5">
        <f t="shared" si="2"/>
        <v>16818.897019060314</v>
      </c>
      <c r="G32" s="5">
        <f t="shared" si="3"/>
        <v>39497.391419533626</v>
      </c>
      <c r="H32" s="22">
        <f t="shared" si="10"/>
        <v>24172.866288624307</v>
      </c>
      <c r="I32" s="5">
        <f t="shared" si="4"/>
        <v>62969.244585787827</v>
      </c>
      <c r="J32" s="25">
        <f t="shared" si="5"/>
        <v>0.20629412025386767</v>
      </c>
      <c r="L32" s="22">
        <f t="shared" si="11"/>
        <v>86954.715098066212</v>
      </c>
      <c r="M32" s="5">
        <f>scrimecost*Meta!O29</f>
        <v>158.48999999999998</v>
      </c>
      <c r="N32" s="5">
        <f>L32-Grade16!L32</f>
        <v>266.27616989260423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139.24805794065779</v>
      </c>
      <c r="T32" s="22">
        <f t="shared" si="7"/>
        <v>536.34578676680337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58970.634036620788</v>
      </c>
      <c r="D33" s="5">
        <f t="shared" si="0"/>
        <v>57712.885649558782</v>
      </c>
      <c r="E33" s="5">
        <f t="shared" si="1"/>
        <v>48212.885649558782</v>
      </c>
      <c r="F33" s="5">
        <f t="shared" si="2"/>
        <v>17414.545729536818</v>
      </c>
      <c r="G33" s="5">
        <f t="shared" si="3"/>
        <v>40298.339920021965</v>
      </c>
      <c r="H33" s="22">
        <f t="shared" si="10"/>
        <v>24777.187945839913</v>
      </c>
      <c r="I33" s="5">
        <f t="shared" si="4"/>
        <v>64356.989415432516</v>
      </c>
      <c r="J33" s="25">
        <f t="shared" si="5"/>
        <v>0.20858738474404628</v>
      </c>
      <c r="L33" s="22">
        <f t="shared" si="11"/>
        <v>89128.582975517857</v>
      </c>
      <c r="M33" s="5">
        <f>scrimecost*Meta!O30</f>
        <v>158.48999999999998</v>
      </c>
      <c r="N33" s="5">
        <f>L33-Grade16!L33</f>
        <v>272.9330741399317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142.7292593891807</v>
      </c>
      <c r="T33" s="22">
        <f t="shared" si="7"/>
        <v>590.19119279231961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60444.899887536296</v>
      </c>
      <c r="D34" s="5">
        <f t="shared" si="0"/>
        <v>59144.397790797746</v>
      </c>
      <c r="E34" s="5">
        <f t="shared" si="1"/>
        <v>49644.397790797746</v>
      </c>
      <c r="F34" s="5">
        <f t="shared" si="2"/>
        <v>18025.085657775238</v>
      </c>
      <c r="G34" s="5">
        <f t="shared" si="3"/>
        <v>41119.312133022511</v>
      </c>
      <c r="H34" s="22">
        <f t="shared" si="10"/>
        <v>25396.617644485908</v>
      </c>
      <c r="I34" s="5">
        <f t="shared" si="4"/>
        <v>65779.427865818332</v>
      </c>
      <c r="J34" s="25">
        <f t="shared" si="5"/>
        <v>0.21082471595397675</v>
      </c>
      <c r="L34" s="22">
        <f t="shared" si="11"/>
        <v>91356.797549905794</v>
      </c>
      <c r="M34" s="5">
        <f>scrimecost*Meta!O31</f>
        <v>158.48999999999998</v>
      </c>
      <c r="N34" s="5">
        <f>L34-Grade16!L34</f>
        <v>279.75640099342854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146.29749087390948</v>
      </c>
      <c r="T34" s="22">
        <f t="shared" si="7"/>
        <v>649.4423050274678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61956.022384724703</v>
      </c>
      <c r="D35" s="5">
        <f t="shared" si="0"/>
        <v>60611.697735567686</v>
      </c>
      <c r="E35" s="5">
        <f t="shared" si="1"/>
        <v>51111.697735567686</v>
      </c>
      <c r="F35" s="5">
        <f t="shared" si="2"/>
        <v>18650.88908421962</v>
      </c>
      <c r="G35" s="5">
        <f t="shared" si="3"/>
        <v>41960.808651348067</v>
      </c>
      <c r="H35" s="22">
        <f t="shared" si="10"/>
        <v>26031.533085598054</v>
      </c>
      <c r="I35" s="5">
        <f t="shared" si="4"/>
        <v>67237.427277463779</v>
      </c>
      <c r="J35" s="25">
        <f t="shared" si="5"/>
        <v>0.21300747811000645</v>
      </c>
      <c r="L35" s="22">
        <f t="shared" si="11"/>
        <v>93640.717488653434</v>
      </c>
      <c r="M35" s="5">
        <f>scrimecost*Meta!O32</f>
        <v>158.48999999999998</v>
      </c>
      <c r="N35" s="5">
        <f>L35-Grade16!L35</f>
        <v>286.75031101827335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149.95492814576195</v>
      </c>
      <c r="T35" s="22">
        <f t="shared" si="7"/>
        <v>714.64181897377625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63504.922944342819</v>
      </c>
      <c r="D36" s="5">
        <f t="shared" si="0"/>
        <v>62115.680178956878</v>
      </c>
      <c r="E36" s="5">
        <f t="shared" si="1"/>
        <v>52615.680178956878</v>
      </c>
      <c r="F36" s="5">
        <f t="shared" si="2"/>
        <v>19292.337596325109</v>
      </c>
      <c r="G36" s="5">
        <f t="shared" si="3"/>
        <v>42823.342582631769</v>
      </c>
      <c r="H36" s="22">
        <f t="shared" si="10"/>
        <v>26682.321412738005</v>
      </c>
      <c r="I36" s="5">
        <f t="shared" si="4"/>
        <v>68731.876674400366</v>
      </c>
      <c r="J36" s="25">
        <f t="shared" si="5"/>
        <v>0.21513700216466958</v>
      </c>
      <c r="L36" s="22">
        <f t="shared" si="11"/>
        <v>95981.73542586976</v>
      </c>
      <c r="M36" s="5">
        <f>scrimecost*Meta!O33</f>
        <v>122.04</v>
      </c>
      <c r="N36" s="5">
        <f>L36-Grade16!L36</f>
        <v>293.91906879370799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153.70380134939441</v>
      </c>
      <c r="T36" s="22">
        <f t="shared" si="7"/>
        <v>786.38691300606411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65092.54601795139</v>
      </c>
      <c r="D37" s="5">
        <f t="shared" ref="D37:D56" si="15">IF(A37&lt;startage,1,0)*(C37*(1-initialunempprob))+IF(A37=startage,1,0)*(C37*(1-unempprob))+IF(A37&gt;startage,1,0)*(C37*(1-unempprob)+unempprob*300*52)</f>
        <v>63657.262183430801</v>
      </c>
      <c r="E37" s="5">
        <f t="shared" si="1"/>
        <v>54157.262183430801</v>
      </c>
      <c r="F37" s="5">
        <f t="shared" si="2"/>
        <v>19949.822321233238</v>
      </c>
      <c r="G37" s="5">
        <f t="shared" si="3"/>
        <v>43707.439862197563</v>
      </c>
      <c r="H37" s="22">
        <f t="shared" ref="H37:H56" si="16">benefits*B37/expnorm</f>
        <v>27349.379448056457</v>
      </c>
      <c r="I37" s="5">
        <f t="shared" ref="I37:I56" si="17">G37+IF(A37&lt;startage,1,0)*(H37*(1-initialunempprob))+IF(A37&gt;=startage,1,0)*(H37*(1-unempprob))</f>
        <v>70263.687306260385</v>
      </c>
      <c r="J37" s="25">
        <f t="shared" si="5"/>
        <v>0.21721458660824333</v>
      </c>
      <c r="L37" s="22">
        <f t="shared" ref="L37:L56" si="18">(sincome+sbenefits)*(1-sunemp)*B37/expnorm</f>
        <v>98381.278811516517</v>
      </c>
      <c r="M37" s="5">
        <f>scrimecost*Meta!O34</f>
        <v>122.04</v>
      </c>
      <c r="N37" s="5">
        <f>L37-Grade16!L37</f>
        <v>301.2670455135667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157.54639638313765</v>
      </c>
      <c r="T37" s="22">
        <f t="shared" si="7"/>
        <v>865.33471807641115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66719.859668400168</v>
      </c>
      <c r="D38" s="5">
        <f t="shared" si="15"/>
        <v>65237.383738016564</v>
      </c>
      <c r="E38" s="5">
        <f t="shared" si="1"/>
        <v>55737.383738016564</v>
      </c>
      <c r="F38" s="5">
        <f t="shared" si="2"/>
        <v>20623.744164264066</v>
      </c>
      <c r="G38" s="5">
        <f t="shared" si="3"/>
        <v>44613.639573752502</v>
      </c>
      <c r="H38" s="22">
        <f t="shared" si="16"/>
        <v>28033.113934257864</v>
      </c>
      <c r="I38" s="5">
        <f t="shared" si="17"/>
        <v>71833.793203916895</v>
      </c>
      <c r="J38" s="25">
        <f t="shared" si="5"/>
        <v>0.2192414982605104</v>
      </c>
      <c r="L38" s="22">
        <f t="shared" si="18"/>
        <v>100840.81078180442</v>
      </c>
      <c r="M38" s="5">
        <f>scrimecost*Meta!O35</f>
        <v>122.04</v>
      </c>
      <c r="N38" s="5">
        <f>L38-Grade16!L38</f>
        <v>308.79872165141569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161.48505629272123</v>
      </c>
      <c r="T38" s="22">
        <f t="shared" si="7"/>
        <v>952.20833653750242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68387.856160110168</v>
      </c>
      <c r="D39" s="5">
        <f t="shared" si="15"/>
        <v>66857.008331466961</v>
      </c>
      <c r="E39" s="5">
        <f t="shared" si="1"/>
        <v>57357.008331466961</v>
      </c>
      <c r="F39" s="5">
        <f t="shared" si="2"/>
        <v>21314.514053370658</v>
      </c>
      <c r="G39" s="5">
        <f t="shared" si="3"/>
        <v>45542.494278096303</v>
      </c>
      <c r="H39" s="22">
        <f t="shared" si="16"/>
        <v>28733.941782614307</v>
      </c>
      <c r="I39" s="5">
        <f t="shared" si="17"/>
        <v>73443.151749014796</v>
      </c>
      <c r="J39" s="25">
        <f t="shared" si="5"/>
        <v>0.22121897304320992</v>
      </c>
      <c r="L39" s="22">
        <f t="shared" si="18"/>
        <v>103361.83105134952</v>
      </c>
      <c r="M39" s="5">
        <f>scrimecost*Meta!O36</f>
        <v>122.04</v>
      </c>
      <c r="N39" s="5">
        <f>L39-Grade16!L39</f>
        <v>316.51868969270436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165.52218270004096</v>
      </c>
      <c r="T39" s="22">
        <f t="shared" si="7"/>
        <v>1047.8034652152189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70097.552564112921</v>
      </c>
      <c r="D40" s="5">
        <f t="shared" si="15"/>
        <v>68517.123539753637</v>
      </c>
      <c r="E40" s="5">
        <f t="shared" si="1"/>
        <v>59017.123539753637</v>
      </c>
      <c r="F40" s="5">
        <f t="shared" si="2"/>
        <v>22022.553189704926</v>
      </c>
      <c r="G40" s="5">
        <f t="shared" si="3"/>
        <v>46494.570350048714</v>
      </c>
      <c r="H40" s="22">
        <f t="shared" si="16"/>
        <v>29452.290327179664</v>
      </c>
      <c r="I40" s="5">
        <f t="shared" si="17"/>
        <v>75092.744257740167</v>
      </c>
      <c r="J40" s="25">
        <f t="shared" si="5"/>
        <v>0.22314821673364857</v>
      </c>
      <c r="L40" s="22">
        <f t="shared" si="18"/>
        <v>105945.87682763326</v>
      </c>
      <c r="M40" s="5">
        <f>scrimecost*Meta!O37</f>
        <v>122.04</v>
      </c>
      <c r="N40" s="5">
        <f>L40-Grade16!L40</f>
        <v>324.43165693500487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169.66023726753303</v>
      </c>
      <c r="T40" s="22">
        <f t="shared" si="7"/>
        <v>1152.9956833913006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71849.991378215738</v>
      </c>
      <c r="D41" s="5">
        <f t="shared" si="15"/>
        <v>70218.741628247473</v>
      </c>
      <c r="E41" s="5">
        <f t="shared" si="1"/>
        <v>60718.741628247473</v>
      </c>
      <c r="F41" s="5">
        <f t="shared" si="2"/>
        <v>22748.293304447547</v>
      </c>
      <c r="G41" s="5">
        <f t="shared" si="3"/>
        <v>47470.448323799923</v>
      </c>
      <c r="H41" s="22">
        <f t="shared" si="16"/>
        <v>30188.597585359155</v>
      </c>
      <c r="I41" s="5">
        <f t="shared" si="17"/>
        <v>76783.57657918366</v>
      </c>
      <c r="J41" s="25">
        <f t="shared" si="5"/>
        <v>0.22503040569993016</v>
      </c>
      <c r="L41" s="22">
        <f t="shared" si="18"/>
        <v>108594.52374832408</v>
      </c>
      <c r="M41" s="5">
        <f>scrimecost*Meta!O38</f>
        <v>74.115000000000009</v>
      </c>
      <c r="N41" s="5">
        <f>L41-Grade16!L41</f>
        <v>332.54244835839199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173.90174319922764</v>
      </c>
      <c r="T41" s="22">
        <f t="shared" si="7"/>
        <v>1268.7484724494896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73646.241162671125</v>
      </c>
      <c r="D42" s="5">
        <f t="shared" si="15"/>
        <v>71962.900168953653</v>
      </c>
      <c r="E42" s="5">
        <f t="shared" si="1"/>
        <v>62462.900168953653</v>
      </c>
      <c r="F42" s="5">
        <f t="shared" si="2"/>
        <v>23492.176922058734</v>
      </c>
      <c r="G42" s="5">
        <f t="shared" si="3"/>
        <v>48470.723246894922</v>
      </c>
      <c r="H42" s="22">
        <f t="shared" si="16"/>
        <v>30943.312524993129</v>
      </c>
      <c r="I42" s="5">
        <f t="shared" si="17"/>
        <v>78516.679708663258</v>
      </c>
      <c r="J42" s="25">
        <f t="shared" si="5"/>
        <v>0.22686668761825365</v>
      </c>
      <c r="L42" s="22">
        <f t="shared" si="18"/>
        <v>111309.38684203217</v>
      </c>
      <c r="M42" s="5">
        <f>scrimecost*Meta!O39</f>
        <v>74.115000000000009</v>
      </c>
      <c r="N42" s="5">
        <f>L42-Grade16!L42</f>
        <v>340.85600956733106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178.24928677919749</v>
      </c>
      <c r="T42" s="22">
        <f t="shared" si="7"/>
        <v>1396.1220406377299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75487.397191737909</v>
      </c>
      <c r="D43" s="5">
        <f t="shared" si="15"/>
        <v>73750.662673177503</v>
      </c>
      <c r="E43" s="5">
        <f t="shared" si="1"/>
        <v>64250.662673177503</v>
      </c>
      <c r="F43" s="5">
        <f t="shared" si="2"/>
        <v>24254.657630110203</v>
      </c>
      <c r="G43" s="5">
        <f t="shared" si="3"/>
        <v>49496.0050430673</v>
      </c>
      <c r="H43" s="22">
        <f t="shared" si="16"/>
        <v>31716.89533811796</v>
      </c>
      <c r="I43" s="5">
        <f t="shared" si="17"/>
        <v>80293.110416379845</v>
      </c>
      <c r="J43" s="25">
        <f t="shared" si="5"/>
        <v>0.22865818217271561</v>
      </c>
      <c r="L43" s="22">
        <f t="shared" si="18"/>
        <v>114092.12151308298</v>
      </c>
      <c r="M43" s="5">
        <f>scrimecost*Meta!O40</f>
        <v>74.115000000000009</v>
      </c>
      <c r="N43" s="5">
        <f>L43-Grade16!L43</f>
        <v>349.3774098065478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182.70551894869493</v>
      </c>
      <c r="T43" s="22">
        <f t="shared" si="7"/>
        <v>1536.2830337771011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77374.582121531334</v>
      </c>
      <c r="D44" s="5">
        <f t="shared" si="15"/>
        <v>75583.119240006912</v>
      </c>
      <c r="E44" s="5">
        <f t="shared" si="1"/>
        <v>66083.119240006912</v>
      </c>
      <c r="F44" s="5">
        <f t="shared" si="2"/>
        <v>25036.200355862951</v>
      </c>
      <c r="G44" s="5">
        <f t="shared" si="3"/>
        <v>50546.918884143961</v>
      </c>
      <c r="H44" s="22">
        <f t="shared" si="16"/>
        <v>32509.817721570904</v>
      </c>
      <c r="I44" s="5">
        <f t="shared" si="17"/>
        <v>82113.9518917893</v>
      </c>
      <c r="J44" s="25">
        <f t="shared" si="5"/>
        <v>0.23040598173804436</v>
      </c>
      <c r="L44" s="22">
        <f t="shared" si="18"/>
        <v>116944.42455091003</v>
      </c>
      <c r="M44" s="5">
        <f>scrimecost*Meta!O41</f>
        <v>74.115000000000009</v>
      </c>
      <c r="N44" s="5">
        <f>L44-Grade16!L44</f>
        <v>358.11184505165147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187.27315692238091</v>
      </c>
      <c r="T44" s="22">
        <f t="shared" si="7"/>
        <v>1690.5152208560935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79308.946674569641</v>
      </c>
      <c r="D45" s="5">
        <f t="shared" si="15"/>
        <v>77461.387221007113</v>
      </c>
      <c r="E45" s="5">
        <f t="shared" si="1"/>
        <v>67961.387221007113</v>
      </c>
      <c r="F45" s="5">
        <f t="shared" si="2"/>
        <v>25837.281649759534</v>
      </c>
      <c r="G45" s="5">
        <f t="shared" si="3"/>
        <v>51624.105571247579</v>
      </c>
      <c r="H45" s="22">
        <f t="shared" si="16"/>
        <v>33322.563164610183</v>
      </c>
      <c r="I45" s="5">
        <f t="shared" si="17"/>
        <v>83980.314404084071</v>
      </c>
      <c r="J45" s="25">
        <f t="shared" si="5"/>
        <v>0.23211115204568217</v>
      </c>
      <c r="L45" s="22">
        <f t="shared" si="18"/>
        <v>119868.03516468281</v>
      </c>
      <c r="M45" s="5">
        <f>scrimecost*Meta!O42</f>
        <v>74.115000000000009</v>
      </c>
      <c r="N45" s="5">
        <f>L45-Grade16!L45</f>
        <v>367.06464117798896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191.95498584546462</v>
      </c>
      <c r="T45" s="22">
        <f t="shared" ref="T45:T69" si="20">S45/sreturn^(A45-startage+1)</f>
        <v>1860.2312523888806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81291.67034143387</v>
      </c>
      <c r="D46" s="5">
        <f t="shared" si="15"/>
        <v>79386.611901532277</v>
      </c>
      <c r="E46" s="5">
        <f t="shared" si="1"/>
        <v>69886.611901532277</v>
      </c>
      <c r="F46" s="5">
        <f t="shared" si="2"/>
        <v>26658.389976003513</v>
      </c>
      <c r="G46" s="5">
        <f t="shared" si="3"/>
        <v>52728.221925528764</v>
      </c>
      <c r="H46" s="22">
        <f t="shared" si="16"/>
        <v>34155.62724372543</v>
      </c>
      <c r="I46" s="5">
        <f t="shared" si="17"/>
        <v>85893.335979186159</v>
      </c>
      <c r="J46" s="25">
        <f t="shared" si="5"/>
        <v>0.23377473283362143</v>
      </c>
      <c r="L46" s="22">
        <f t="shared" si="18"/>
        <v>122864.73604379986</v>
      </c>
      <c r="M46" s="5">
        <f>scrimecost*Meta!O43</f>
        <v>36.99</v>
      </c>
      <c r="N46" s="5">
        <f>L46-Grade16!L46</f>
        <v>376.2412572074245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196.75386049159377</v>
      </c>
      <c r="T46" s="22">
        <f t="shared" si="20"/>
        <v>2046.9855992253797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83323.962099969707</v>
      </c>
      <c r="D47" s="5">
        <f t="shared" si="15"/>
        <v>81359.967199070583</v>
      </c>
      <c r="E47" s="5">
        <f t="shared" si="1"/>
        <v>71859.967199070583</v>
      </c>
      <c r="F47" s="5">
        <f t="shared" si="2"/>
        <v>27500.026010403606</v>
      </c>
      <c r="G47" s="5">
        <f t="shared" si="3"/>
        <v>53859.941188666977</v>
      </c>
      <c r="H47" s="22">
        <f t="shared" si="16"/>
        <v>35009.517924818567</v>
      </c>
      <c r="I47" s="5">
        <f t="shared" si="17"/>
        <v>87854.183093665808</v>
      </c>
      <c r="J47" s="25">
        <f t="shared" si="5"/>
        <v>0.23539773848039158</v>
      </c>
      <c r="L47" s="22">
        <f t="shared" si="18"/>
        <v>125936.35444489484</v>
      </c>
      <c r="M47" s="5">
        <f>scrimecost*Meta!O44</f>
        <v>36.99</v>
      </c>
      <c r="N47" s="5">
        <f>L47-Grade16!L47</f>
        <v>385.64728863759956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201.67270700387814</v>
      </c>
      <c r="T47" s="22">
        <f t="shared" si="20"/>
        <v>2252.4887903346457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85407.061152468945</v>
      </c>
      <c r="D48" s="5">
        <f t="shared" si="15"/>
        <v>83382.65637904733</v>
      </c>
      <c r="E48" s="5">
        <f t="shared" si="1"/>
        <v>73882.65637904733</v>
      </c>
      <c r="F48" s="5">
        <f t="shared" si="2"/>
        <v>28362.702945663688</v>
      </c>
      <c r="G48" s="5">
        <f t="shared" si="3"/>
        <v>55019.953433383642</v>
      </c>
      <c r="H48" s="22">
        <f t="shared" si="16"/>
        <v>35884.755872939029</v>
      </c>
      <c r="I48" s="5">
        <f t="shared" si="17"/>
        <v>89864.051386007428</v>
      </c>
      <c r="J48" s="25">
        <f t="shared" si="5"/>
        <v>0.23698115862358179</v>
      </c>
      <c r="L48" s="22">
        <f t="shared" si="18"/>
        <v>129084.76330601722</v>
      </c>
      <c r="M48" s="5">
        <f>scrimecost*Meta!O45</f>
        <v>36.99</v>
      </c>
      <c r="N48" s="5">
        <f>L48-Grade16!L48</f>
        <v>395.2884708535712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206.71452467899164</v>
      </c>
      <c r="T48" s="22">
        <f t="shared" si="20"/>
        <v>2478.6230799590239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87542.237681280647</v>
      </c>
      <c r="D49" s="5">
        <f t="shared" si="15"/>
        <v>85455.912788523507</v>
      </c>
      <c r="E49" s="5">
        <f t="shared" si="1"/>
        <v>75955.912788523507</v>
      </c>
      <c r="F49" s="5">
        <f t="shared" si="2"/>
        <v>29246.946804305273</v>
      </c>
      <c r="G49" s="5">
        <f t="shared" si="3"/>
        <v>56208.96598421823</v>
      </c>
      <c r="H49" s="22">
        <f t="shared" si="16"/>
        <v>36781.8747697625</v>
      </c>
      <c r="I49" s="5">
        <f t="shared" si="17"/>
        <v>91924.16638565762</v>
      </c>
      <c r="J49" s="25">
        <f t="shared" si="5"/>
        <v>0.23852595876327962</v>
      </c>
      <c r="L49" s="22">
        <f t="shared" si="18"/>
        <v>132311.88238866764</v>
      </c>
      <c r="M49" s="5">
        <f>scrimecost*Meta!O46</f>
        <v>36.99</v>
      </c>
      <c r="N49" s="5">
        <f>L49-Grade16!L49</f>
        <v>405.17068262488465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211.88238779595292</v>
      </c>
      <c r="T49" s="22">
        <f t="shared" si="20"/>
        <v>2727.4596876426372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89730.793623312682</v>
      </c>
      <c r="D50" s="5">
        <f t="shared" si="15"/>
        <v>87581.000608236602</v>
      </c>
      <c r="E50" s="5">
        <f t="shared" si="1"/>
        <v>78081.000608236602</v>
      </c>
      <c r="F50" s="5">
        <f t="shared" si="2"/>
        <v>30153.296759412911</v>
      </c>
      <c r="G50" s="5">
        <f t="shared" si="3"/>
        <v>57427.703848823687</v>
      </c>
      <c r="H50" s="22">
        <f t="shared" si="16"/>
        <v>37701.42163900657</v>
      </c>
      <c r="I50" s="5">
        <f t="shared" si="17"/>
        <v>94035.784260299057</v>
      </c>
      <c r="J50" s="25">
        <f t="shared" si="5"/>
        <v>0.24003308085078975</v>
      </c>
      <c r="L50" s="22">
        <f t="shared" si="18"/>
        <v>135619.67944838433</v>
      </c>
      <c r="M50" s="5">
        <f>scrimecost*Meta!O47</f>
        <v>36.99</v>
      </c>
      <c r="N50" s="5">
        <f>L50-Grade16!L50</f>
        <v>415.29994969052495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217.17944749086124</v>
      </c>
      <c r="T50" s="22">
        <f t="shared" si="20"/>
        <v>3001.27776904242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91974.063463895494</v>
      </c>
      <c r="D51" s="5">
        <f t="shared" si="15"/>
        <v>89759.21562344252</v>
      </c>
      <c r="E51" s="5">
        <f t="shared" si="1"/>
        <v>80259.21562344252</v>
      </c>
      <c r="F51" s="5">
        <f t="shared" si="2"/>
        <v>31082.305463398232</v>
      </c>
      <c r="G51" s="5">
        <f t="shared" si="3"/>
        <v>58676.910160044288</v>
      </c>
      <c r="H51" s="22">
        <f t="shared" si="16"/>
        <v>38643.957179981728</v>
      </c>
      <c r="I51" s="5">
        <f t="shared" si="17"/>
        <v>96200.192581806536</v>
      </c>
      <c r="J51" s="25">
        <f t="shared" si="5"/>
        <v>0.24150344386299477</v>
      </c>
      <c r="L51" s="22">
        <f t="shared" si="18"/>
        <v>139010.17143459394</v>
      </c>
      <c r="M51" s="5">
        <f>scrimecost*Meta!O48</f>
        <v>18.495000000000001</v>
      </c>
      <c r="N51" s="5">
        <f>L51-Grade16!L51</f>
        <v>425.68244843283901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222.60893367815939</v>
      </c>
      <c r="T51" s="22">
        <f t="shared" si="20"/>
        <v>3302.5852912731116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94273.415050492855</v>
      </c>
      <c r="D52" s="5">
        <f t="shared" si="15"/>
        <v>91991.886014028554</v>
      </c>
      <c r="E52" s="5">
        <f t="shared" si="1"/>
        <v>82491.886014028554</v>
      </c>
      <c r="F52" s="5">
        <f t="shared" si="2"/>
        <v>32034.539384983174</v>
      </c>
      <c r="G52" s="5">
        <f t="shared" si="3"/>
        <v>59957.34662904538</v>
      </c>
      <c r="H52" s="22">
        <f t="shared" si="16"/>
        <v>39610.056109481258</v>
      </c>
      <c r="I52" s="5">
        <f t="shared" si="17"/>
        <v>98418.711111351673</v>
      </c>
      <c r="J52" s="25">
        <f t="shared" si="5"/>
        <v>0.24293794436270688</v>
      </c>
      <c r="L52" s="22">
        <f t="shared" si="18"/>
        <v>142485.42572045873</v>
      </c>
      <c r="M52" s="5">
        <f>scrimecost*Meta!O49</f>
        <v>18.495000000000001</v>
      </c>
      <c r="N52" s="5">
        <f>L52-Grade16!L52</f>
        <v>436.32450964357122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228.17415702006699</v>
      </c>
      <c r="T52" s="22">
        <f t="shared" si="20"/>
        <v>3634.1420039938407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96630.250426755199</v>
      </c>
      <c r="D53" s="5">
        <f t="shared" si="15"/>
        <v>94280.373164379285</v>
      </c>
      <c r="E53" s="5">
        <f t="shared" si="1"/>
        <v>84780.373164379285</v>
      </c>
      <c r="F53" s="5">
        <f t="shared" si="2"/>
        <v>33045.990349539141</v>
      </c>
      <c r="G53" s="5">
        <f t="shared" si="3"/>
        <v>61234.382814840144</v>
      </c>
      <c r="H53" s="22">
        <f t="shared" si="16"/>
        <v>40600.307512218293</v>
      </c>
      <c r="I53" s="5">
        <f t="shared" si="17"/>
        <v>100657.28140920411</v>
      </c>
      <c r="J53" s="25">
        <f t="shared" si="5"/>
        <v>0.24460320536252336</v>
      </c>
      <c r="L53" s="22">
        <f t="shared" si="18"/>
        <v>146047.56136347022</v>
      </c>
      <c r="M53" s="5">
        <f>scrimecost*Meta!O50</f>
        <v>18.495000000000001</v>
      </c>
      <c r="N53" s="5">
        <f>L53-Grade16!L53</f>
        <v>447.23262238470488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233.87851094559187</v>
      </c>
      <c r="T53" s="22">
        <f t="shared" si="20"/>
        <v>3998.9847166385239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99046.006687424058</v>
      </c>
      <c r="D54" s="5">
        <f t="shared" si="15"/>
        <v>96626.072493488755</v>
      </c>
      <c r="E54" s="5">
        <f t="shared" si="1"/>
        <v>87126.072493488755</v>
      </c>
      <c r="F54" s="5">
        <f t="shared" si="2"/>
        <v>34116.802093277613</v>
      </c>
      <c r="G54" s="5">
        <f t="shared" si="3"/>
        <v>62509.270400211142</v>
      </c>
      <c r="H54" s="22">
        <f t="shared" si="16"/>
        <v>41615.315200023753</v>
      </c>
      <c r="I54" s="5">
        <f t="shared" si="17"/>
        <v>102917.74145943421</v>
      </c>
      <c r="J54" s="25">
        <f t="shared" si="5"/>
        <v>0.24647733018105214</v>
      </c>
      <c r="L54" s="22">
        <f t="shared" si="18"/>
        <v>149698.75039755696</v>
      </c>
      <c r="M54" s="5">
        <f>scrimecost*Meta!O51</f>
        <v>18.495000000000001</v>
      </c>
      <c r="N54" s="5">
        <f>L54-Grade16!L54</f>
        <v>458.41343794431305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239.7254737192267</v>
      </c>
      <c r="T54" s="22">
        <f t="shared" si="20"/>
        <v>4400.4551132927281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101522.15685460965</v>
      </c>
      <c r="D55" s="5">
        <f t="shared" si="15"/>
        <v>99030.414305825965</v>
      </c>
      <c r="E55" s="5">
        <f t="shared" si="1"/>
        <v>89530.414305825965</v>
      </c>
      <c r="F55" s="5">
        <f t="shared" si="2"/>
        <v>35214.384130609549</v>
      </c>
      <c r="G55" s="5">
        <f t="shared" si="3"/>
        <v>63816.030175216416</v>
      </c>
      <c r="H55" s="22">
        <f t="shared" si="16"/>
        <v>42655.69808002434</v>
      </c>
      <c r="I55" s="5">
        <f t="shared" si="17"/>
        <v>105234.71301092005</v>
      </c>
      <c r="J55" s="25">
        <f t="shared" si="5"/>
        <v>0.24830574463815336</v>
      </c>
      <c r="L55" s="22">
        <f t="shared" si="18"/>
        <v>153441.21915749586</v>
      </c>
      <c r="M55" s="5">
        <f>scrimecost*Meta!O52</f>
        <v>18.495000000000001</v>
      </c>
      <c r="N55" s="5">
        <f>L55-Grade16!L55</f>
        <v>469.87377389287576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245.71861056218381</v>
      </c>
      <c r="T55" s="22">
        <f t="shared" si="20"/>
        <v>4842.2303600049036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104060.21077597489</v>
      </c>
      <c r="D56" s="5">
        <f t="shared" si="15"/>
        <v>101494.86466347161</v>
      </c>
      <c r="E56" s="5">
        <f t="shared" si="1"/>
        <v>91994.864663471613</v>
      </c>
      <c r="F56" s="5">
        <f t="shared" si="2"/>
        <v>36339.405718874797</v>
      </c>
      <c r="G56" s="5">
        <f t="shared" si="3"/>
        <v>65155.458944596816</v>
      </c>
      <c r="H56" s="22">
        <f t="shared" si="16"/>
        <v>43722.090532024944</v>
      </c>
      <c r="I56" s="5">
        <f t="shared" si="17"/>
        <v>107609.60885119304</v>
      </c>
      <c r="J56" s="25">
        <f t="shared" si="5"/>
        <v>0.25008956362069129</v>
      </c>
      <c r="L56" s="22">
        <f t="shared" si="18"/>
        <v>157277.24963643326</v>
      </c>
      <c r="M56" s="5">
        <f>scrimecost*Meta!O53</f>
        <v>5.13</v>
      </c>
      <c r="N56" s="5">
        <f>L56-Grade16!L56</f>
        <v>481.6206182402093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251.86157582624446</v>
      </c>
      <c r="T56" s="22">
        <f t="shared" si="20"/>
        <v>5328.3567848533712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4.8203219193965197E-10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72310</v>
      </c>
      <c r="D2" s="7">
        <f>Meta!C12</f>
        <v>29647</v>
      </c>
      <c r="E2" s="1">
        <f>Meta!D12</f>
        <v>2.5999999999999999E-2</v>
      </c>
      <c r="F2" s="1">
        <f>Meta!F12</f>
        <v>0.70099999999999996</v>
      </c>
      <c r="G2" s="1">
        <f>Meta!I12</f>
        <v>1.7342811382937739</v>
      </c>
      <c r="H2" s="1">
        <f>Meta!E12</f>
        <v>0.746</v>
      </c>
      <c r="I2" s="13"/>
      <c r="J2" s="1">
        <f>Meta!X11</f>
        <v>0.70099999999999996</v>
      </c>
      <c r="K2" s="1">
        <f>Meta!D11</f>
        <v>2.9000000000000001E-2</v>
      </c>
      <c r="L2" s="28"/>
      <c r="N2" s="22">
        <f>Meta!T12</f>
        <v>72310</v>
      </c>
      <c r="O2" s="22">
        <f>Meta!U12</f>
        <v>29647</v>
      </c>
      <c r="P2" s="1">
        <f>Meta!V12</f>
        <v>2.5999999999999999E-2</v>
      </c>
      <c r="Q2" s="1">
        <f>Meta!X12</f>
        <v>0.70099999999999996</v>
      </c>
      <c r="R2" s="22">
        <f>Meta!W12</f>
        <v>135</v>
      </c>
      <c r="T2" s="12">
        <f>IRR(S5:S69)+1</f>
        <v>0.91705824672725889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3688.7766045374392</v>
      </c>
      <c r="D14" s="5">
        <f t="shared" ref="D14:D36" si="0">IF(A14&lt;startage,1,0)*(C14*(1-initialunempprob))+IF(A14=startage,1,0)*(C14*(1-unempprob))+IF(A14&gt;startage,1,0)*(C14*(1-unempprob)+unempprob*300*52)</f>
        <v>3581.8020830058535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274.00785934994781</v>
      </c>
      <c r="G14" s="5">
        <f t="shared" ref="G14:G56" si="3">D14-F14</f>
        <v>3307.7942236559056</v>
      </c>
      <c r="H14" s="22">
        <f>0.1*Grade17!H14</f>
        <v>1549.8817795325624</v>
      </c>
      <c r="I14" s="5">
        <f t="shared" ref="I14:I36" si="4">G14+IF(A14&lt;startage,1,0)*(H14*(1-initialunempprob))+IF(A14&gt;=startage,1,0)*(H14*(1-unempprob))</f>
        <v>4812.7294315820236</v>
      </c>
      <c r="J14" s="25">
        <f t="shared" ref="J14:J56" si="5">(F14-(IF(A14&gt;startage,1,0)*(unempprob*300*52)))/(IF(A14&lt;startage,1,0)*((C14+H14)*(1-initialunempprob))+IF(A14&gt;=startage,1,0)*((C14+H14)*(1-unempprob)))</f>
        <v>5.3867114356075822E-2</v>
      </c>
      <c r="L14" s="22">
        <f>0.1*Grade17!L14</f>
        <v>5575.2398977344301</v>
      </c>
      <c r="M14" s="5">
        <f>scrimecost*Meta!O11</f>
        <v>362.745</v>
      </c>
      <c r="N14" s="5">
        <f>L14-Grade17!L14</f>
        <v>-50177.159079609868</v>
      </c>
      <c r="O14" s="5"/>
      <c r="P14" s="22"/>
      <c r="Q14" s="22">
        <f>0.05*feel*Grade17!G14</f>
        <v>376.92811840662193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-58833.087198016488</v>
      </c>
      <c r="T14" s="22">
        <f t="shared" ref="T14:T45" si="7">S14/sreturn^(A14-startage+1)</f>
        <v>-58833.087198016488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41694.508694905286</v>
      </c>
      <c r="D15" s="5">
        <f t="shared" si="0"/>
        <v>40610.451468837746</v>
      </c>
      <c r="E15" s="5">
        <f t="shared" si="1"/>
        <v>31110.451468837746</v>
      </c>
      <c r="F15" s="5">
        <f t="shared" si="2"/>
        <v>10459.312404575525</v>
      </c>
      <c r="G15" s="5">
        <f t="shared" si="3"/>
        <v>30151.139064262221</v>
      </c>
      <c r="H15" s="22">
        <f t="shared" ref="H15:H36" si="10">benefits*B15/expnorm</f>
        <v>17094.690904133</v>
      </c>
      <c r="I15" s="5">
        <f t="shared" si="4"/>
        <v>46801.368004887758</v>
      </c>
      <c r="J15" s="25">
        <f t="shared" si="5"/>
        <v>0.18266133636174794</v>
      </c>
      <c r="L15" s="22">
        <f t="shared" ref="L15:L36" si="11">(sincome+sbenefits)*(1-sunemp)*B15/expnorm</f>
        <v>57260.68040946329</v>
      </c>
      <c r="M15" s="5">
        <f>scrimecost*Meta!O12</f>
        <v>347.35500000000002</v>
      </c>
      <c r="N15" s="5">
        <f>L15-Grade17!L15</f>
        <v>114.47145768538758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59.86239091074269</v>
      </c>
      <c r="T15" s="22">
        <f t="shared" si="7"/>
        <v>65.276541729356794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42736.87141227792</v>
      </c>
      <c r="D16" s="5">
        <f t="shared" si="0"/>
        <v>42031.312755558691</v>
      </c>
      <c r="E16" s="5">
        <f t="shared" si="1"/>
        <v>32531.312755558691</v>
      </c>
      <c r="F16" s="5">
        <f t="shared" si="2"/>
        <v>10923.223614689912</v>
      </c>
      <c r="G16" s="5">
        <f t="shared" si="3"/>
        <v>31108.089140868778</v>
      </c>
      <c r="H16" s="22">
        <f t="shared" si="10"/>
        <v>17522.058176736322</v>
      </c>
      <c r="I16" s="5">
        <f t="shared" si="4"/>
        <v>48174.573805009961</v>
      </c>
      <c r="J16" s="25">
        <f t="shared" si="5"/>
        <v>0.17919969053943963</v>
      </c>
      <c r="L16" s="22">
        <f t="shared" si="11"/>
        <v>58692.197419699871</v>
      </c>
      <c r="M16" s="5">
        <f>scrimecost*Meta!O13</f>
        <v>294.02999999999997</v>
      </c>
      <c r="N16" s="5">
        <f>L16-Grade17!L16</f>
        <v>117.33324412751972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61.358950683509924</v>
      </c>
      <c r="T16" s="22">
        <f t="shared" si="7"/>
        <v>72.959875243876866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43805.293197584862</v>
      </c>
      <c r="D17" s="5">
        <f t="shared" si="0"/>
        <v>43071.955574447653</v>
      </c>
      <c r="E17" s="5">
        <f t="shared" si="1"/>
        <v>33571.955574447653</v>
      </c>
      <c r="F17" s="5">
        <f t="shared" si="2"/>
        <v>11262.993495057159</v>
      </c>
      <c r="G17" s="5">
        <f t="shared" si="3"/>
        <v>31808.962079390494</v>
      </c>
      <c r="H17" s="22">
        <f t="shared" si="10"/>
        <v>17960.10963115473</v>
      </c>
      <c r="I17" s="5">
        <f t="shared" si="4"/>
        <v>49302.108860135202</v>
      </c>
      <c r="J17" s="25">
        <f t="shared" si="5"/>
        <v>0.1804767837166136</v>
      </c>
      <c r="L17" s="22">
        <f t="shared" si="11"/>
        <v>60159.502355192366</v>
      </c>
      <c r="M17" s="5">
        <f>scrimecost*Meta!O14</f>
        <v>294.02999999999997</v>
      </c>
      <c r="N17" s="5">
        <f>L17-Grade17!L17</f>
        <v>120.26657523071481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62.892924450601384</v>
      </c>
      <c r="T17" s="22">
        <f t="shared" si="7"/>
        <v>81.547570606188089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44900.425527524487</v>
      </c>
      <c r="D18" s="5">
        <f t="shared" si="0"/>
        <v>44138.614463808844</v>
      </c>
      <c r="E18" s="5">
        <f t="shared" si="1"/>
        <v>34638.614463808844</v>
      </c>
      <c r="F18" s="5">
        <f t="shared" si="2"/>
        <v>11625.119068814472</v>
      </c>
      <c r="G18" s="5">
        <f t="shared" si="3"/>
        <v>32513.495394994374</v>
      </c>
      <c r="H18" s="22">
        <f t="shared" si="10"/>
        <v>18409.112371933599</v>
      </c>
      <c r="I18" s="5">
        <f t="shared" si="4"/>
        <v>50443.970845257703</v>
      </c>
      <c r="J18" s="25">
        <f t="shared" si="5"/>
        <v>0.18194752007142034</v>
      </c>
      <c r="L18" s="22">
        <f t="shared" si="11"/>
        <v>61663.489914072175</v>
      </c>
      <c r="M18" s="5">
        <f>scrimecost*Meta!O15</f>
        <v>294.02999999999997</v>
      </c>
      <c r="N18" s="5">
        <f>L18-Grade17!L18</f>
        <v>123.27323961148068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64.465247561865368</v>
      </c>
      <c r="T18" s="22">
        <f t="shared" si="7"/>
        <v>91.146075148049704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46022.936165712599</v>
      </c>
      <c r="D19" s="5">
        <f t="shared" si="0"/>
        <v>45231.939825404072</v>
      </c>
      <c r="E19" s="5">
        <f t="shared" si="1"/>
        <v>35731.939825404072</v>
      </c>
      <c r="F19" s="5">
        <f t="shared" si="2"/>
        <v>12091.422335534837</v>
      </c>
      <c r="G19" s="5">
        <f t="shared" si="3"/>
        <v>33140.517489869235</v>
      </c>
      <c r="H19" s="22">
        <f t="shared" si="10"/>
        <v>18869.340181231935</v>
      </c>
      <c r="I19" s="5">
        <f t="shared" si="4"/>
        <v>51519.254826389137</v>
      </c>
      <c r="J19" s="25">
        <f t="shared" si="5"/>
        <v>0.18488739924479697</v>
      </c>
      <c r="L19" s="22">
        <f t="shared" si="11"/>
        <v>63205.077161923975</v>
      </c>
      <c r="M19" s="5">
        <f>scrimecost*Meta!O16</f>
        <v>294.02999999999997</v>
      </c>
      <c r="N19" s="5">
        <f>L19-Grade17!L19</f>
        <v>126.3550706017777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66.076878750917231</v>
      </c>
      <c r="T19" s="22">
        <f t="shared" si="7"/>
        <v>101.87436551622186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47173.509569855407</v>
      </c>
      <c r="D20" s="5">
        <f t="shared" si="0"/>
        <v>46352.598321039164</v>
      </c>
      <c r="E20" s="5">
        <f t="shared" si="1"/>
        <v>36852.598321039164</v>
      </c>
      <c r="F20" s="5">
        <f t="shared" si="2"/>
        <v>12569.383183923204</v>
      </c>
      <c r="G20" s="5">
        <f t="shared" si="3"/>
        <v>33783.215137115956</v>
      </c>
      <c r="H20" s="22">
        <f t="shared" si="10"/>
        <v>19341.073685762731</v>
      </c>
      <c r="I20" s="5">
        <f t="shared" si="4"/>
        <v>52621.420907048858</v>
      </c>
      <c r="J20" s="25">
        <f t="shared" si="5"/>
        <v>0.18775557404809115</v>
      </c>
      <c r="L20" s="22">
        <f t="shared" si="11"/>
        <v>64785.204090972067</v>
      </c>
      <c r="M20" s="5">
        <f>scrimecost*Meta!O17</f>
        <v>294.02999999999997</v>
      </c>
      <c r="N20" s="5">
        <f>L20-Grade17!L20</f>
        <v>129.51394736681686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67.728800719687413</v>
      </c>
      <c r="T20" s="22">
        <f t="shared" si="7"/>
        <v>113.86542242739239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48352.84730910178</v>
      </c>
      <c r="D21" s="5">
        <f t="shared" si="0"/>
        <v>47501.273279065128</v>
      </c>
      <c r="E21" s="5">
        <f t="shared" si="1"/>
        <v>38001.273279065128</v>
      </c>
      <c r="F21" s="5">
        <f t="shared" si="2"/>
        <v>13059.293053521278</v>
      </c>
      <c r="G21" s="5">
        <f t="shared" si="3"/>
        <v>34441.980225543848</v>
      </c>
      <c r="H21" s="22">
        <f t="shared" si="10"/>
        <v>19824.600527906801</v>
      </c>
      <c r="I21" s="5">
        <f t="shared" si="4"/>
        <v>53751.14113972507</v>
      </c>
      <c r="J21" s="25">
        <f t="shared" si="5"/>
        <v>0.1905537933683781</v>
      </c>
      <c r="L21" s="22">
        <f t="shared" si="11"/>
        <v>66404.834193246366</v>
      </c>
      <c r="M21" s="5">
        <f>scrimecost*Meta!O18</f>
        <v>231.93</v>
      </c>
      <c r="N21" s="5">
        <f>L21-Grade17!L21</f>
        <v>132.75179605098674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69.422020737679304</v>
      </c>
      <c r="T21" s="22">
        <f t="shared" si="7"/>
        <v>127.26787900833072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49561.668491829332</v>
      </c>
      <c r="D22" s="5">
        <f t="shared" si="0"/>
        <v>48678.665111041766</v>
      </c>
      <c r="E22" s="5">
        <f t="shared" si="1"/>
        <v>39178.665111041766</v>
      </c>
      <c r="F22" s="5">
        <f t="shared" si="2"/>
        <v>13561.450669859314</v>
      </c>
      <c r="G22" s="5">
        <f t="shared" si="3"/>
        <v>35117.214441182456</v>
      </c>
      <c r="H22" s="22">
        <f t="shared" si="10"/>
        <v>20320.21554110447</v>
      </c>
      <c r="I22" s="5">
        <f t="shared" si="4"/>
        <v>54909.10437821821</v>
      </c>
      <c r="J22" s="25">
        <f t="shared" si="5"/>
        <v>0.19328376343695092</v>
      </c>
      <c r="L22" s="22">
        <f t="shared" si="11"/>
        <v>68064.955048077521</v>
      </c>
      <c r="M22" s="5">
        <f>scrimecost*Meta!O19</f>
        <v>231.93</v>
      </c>
      <c r="N22" s="5">
        <f>L22-Grade17!L22</f>
        <v>136.07059095225122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71.157571256115972</v>
      </c>
      <c r="T22" s="22">
        <f t="shared" si="7"/>
        <v>142.24786315271655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50800.710204125062</v>
      </c>
      <c r="D23" s="5">
        <f t="shared" si="0"/>
        <v>49885.491738817807</v>
      </c>
      <c r="E23" s="5">
        <f t="shared" si="1"/>
        <v>40385.491738817807</v>
      </c>
      <c r="F23" s="5">
        <f t="shared" si="2"/>
        <v>14076.162226605797</v>
      </c>
      <c r="G23" s="5">
        <f t="shared" si="3"/>
        <v>35809.329512212011</v>
      </c>
      <c r="H23" s="22">
        <f t="shared" si="10"/>
        <v>20828.22092963208</v>
      </c>
      <c r="I23" s="5">
        <f t="shared" si="4"/>
        <v>56096.016697673651</v>
      </c>
      <c r="J23" s="25">
        <f t="shared" si="5"/>
        <v>0.1959471488697048</v>
      </c>
      <c r="L23" s="22">
        <f t="shared" si="11"/>
        <v>69766.578924279456</v>
      </c>
      <c r="M23" s="5">
        <f>scrimecost*Meta!O20</f>
        <v>231.93</v>
      </c>
      <c r="N23" s="5">
        <f>L23-Grade17!L23</f>
        <v>139.47235572607315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72.936510537527042</v>
      </c>
      <c r="T23" s="22">
        <f t="shared" si="7"/>
        <v>158.99105673155154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52070.727959228177</v>
      </c>
      <c r="D24" s="5">
        <f t="shared" si="0"/>
        <v>51122.489032288242</v>
      </c>
      <c r="E24" s="5">
        <f t="shared" si="1"/>
        <v>41622.489032288242</v>
      </c>
      <c r="F24" s="5">
        <f t="shared" si="2"/>
        <v>14603.741572270936</v>
      </c>
      <c r="G24" s="5">
        <f t="shared" si="3"/>
        <v>36518.747460017308</v>
      </c>
      <c r="H24" s="22">
        <f t="shared" si="10"/>
        <v>21348.926452872878</v>
      </c>
      <c r="I24" s="5">
        <f t="shared" si="4"/>
        <v>57312.601825115489</v>
      </c>
      <c r="J24" s="25">
        <f t="shared" si="5"/>
        <v>0.19854557368214759</v>
      </c>
      <c r="L24" s="22">
        <f t="shared" si="11"/>
        <v>71510.743397386424</v>
      </c>
      <c r="M24" s="5">
        <f>scrimecost*Meta!O21</f>
        <v>231.93</v>
      </c>
      <c r="N24" s="5">
        <f>L24-Grade17!L24</f>
        <v>142.95916461921297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74.759923300958945</v>
      </c>
      <c r="T24" s="22">
        <f t="shared" si="7"/>
        <v>177.70499718137762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53372.496158208887</v>
      </c>
      <c r="D25" s="5">
        <f t="shared" si="0"/>
        <v>52390.411258095453</v>
      </c>
      <c r="E25" s="5">
        <f t="shared" si="1"/>
        <v>42890.411258095453</v>
      </c>
      <c r="F25" s="5">
        <f t="shared" si="2"/>
        <v>15144.510401577711</v>
      </c>
      <c r="G25" s="5">
        <f t="shared" si="3"/>
        <v>37245.900856517743</v>
      </c>
      <c r="H25" s="22">
        <f t="shared" si="10"/>
        <v>21882.649614194699</v>
      </c>
      <c r="I25" s="5">
        <f t="shared" si="4"/>
        <v>58559.60158074338</v>
      </c>
      <c r="J25" s="25">
        <f t="shared" si="5"/>
        <v>0.20108062227965279</v>
      </c>
      <c r="L25" s="22">
        <f t="shared" si="11"/>
        <v>73298.511982321099</v>
      </c>
      <c r="M25" s="5">
        <f>scrimecost*Meta!O22</f>
        <v>231.93</v>
      </c>
      <c r="N25" s="5">
        <f>L25-Grade17!L25</f>
        <v>146.53314373470494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76.628921383489001</v>
      </c>
      <c r="T25" s="22">
        <f t="shared" si="7"/>
        <v>198.62164999983779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54706.8085621641</v>
      </c>
      <c r="D26" s="5">
        <f t="shared" si="0"/>
        <v>53690.031539547832</v>
      </c>
      <c r="E26" s="5">
        <f t="shared" si="1"/>
        <v>44190.031539547832</v>
      </c>
      <c r="F26" s="5">
        <f t="shared" si="2"/>
        <v>15698.798451617151</v>
      </c>
      <c r="G26" s="5">
        <f t="shared" si="3"/>
        <v>37991.233087930683</v>
      </c>
      <c r="H26" s="22">
        <f t="shared" si="10"/>
        <v>22429.715854549566</v>
      </c>
      <c r="I26" s="5">
        <f t="shared" si="4"/>
        <v>59837.776330261957</v>
      </c>
      <c r="J26" s="25">
        <f t="shared" si="5"/>
        <v>0.20355384042356026</v>
      </c>
      <c r="L26" s="22">
        <f t="shared" si="11"/>
        <v>75130.974781879122</v>
      </c>
      <c r="M26" s="5">
        <f>scrimecost*Meta!O23</f>
        <v>184.68</v>
      </c>
      <c r="N26" s="5">
        <f>L26-Grade17!L26</f>
        <v>150.19647232808347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78.54464441808193</v>
      </c>
      <c r="T26" s="22">
        <f t="shared" si="7"/>
        <v>222.0002840347361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56074.478776218202</v>
      </c>
      <c r="D27" s="5">
        <f t="shared" si="0"/>
        <v>55022.142328036527</v>
      </c>
      <c r="E27" s="5">
        <f t="shared" si="1"/>
        <v>45522.142328036527</v>
      </c>
      <c r="F27" s="5">
        <f t="shared" si="2"/>
        <v>16266.94370290758</v>
      </c>
      <c r="G27" s="5">
        <f t="shared" si="3"/>
        <v>38755.198625128949</v>
      </c>
      <c r="H27" s="22">
        <f t="shared" si="10"/>
        <v>22990.458750913302</v>
      </c>
      <c r="I27" s="5">
        <f t="shared" si="4"/>
        <v>61147.905448518504</v>
      </c>
      <c r="J27" s="25">
        <f t="shared" si="5"/>
        <v>0.20596673617371392</v>
      </c>
      <c r="L27" s="22">
        <f t="shared" si="11"/>
        <v>77009.249151426091</v>
      </c>
      <c r="M27" s="5">
        <f>scrimecost*Meta!O24</f>
        <v>184.68</v>
      </c>
      <c r="N27" s="5">
        <f>L27-Grade17!L27</f>
        <v>153.9513841362641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80.508260528522754</v>
      </c>
      <c r="T27" s="22">
        <f t="shared" si="7"/>
        <v>248.13068520744486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57476.340745623653</v>
      </c>
      <c r="D28" s="5">
        <f t="shared" si="0"/>
        <v>56387.555886237438</v>
      </c>
      <c r="E28" s="5">
        <f t="shared" si="1"/>
        <v>46887.555886237438</v>
      </c>
      <c r="F28" s="5">
        <f t="shared" si="2"/>
        <v>16849.292585480267</v>
      </c>
      <c r="G28" s="5">
        <f t="shared" si="3"/>
        <v>39538.263300757171</v>
      </c>
      <c r="H28" s="22">
        <f t="shared" si="10"/>
        <v>23565.220219686136</v>
      </c>
      <c r="I28" s="5">
        <f t="shared" si="4"/>
        <v>62490.78779473147</v>
      </c>
      <c r="J28" s="25">
        <f t="shared" si="5"/>
        <v>0.20832078080801017</v>
      </c>
      <c r="L28" s="22">
        <f t="shared" si="11"/>
        <v>78934.480380211753</v>
      </c>
      <c r="M28" s="5">
        <f>scrimecost*Meta!O25</f>
        <v>184.68</v>
      </c>
      <c r="N28" s="5">
        <f>L28-Grade17!L28</f>
        <v>157.80016873968998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82.520967041745905</v>
      </c>
      <c r="T28" s="22">
        <f t="shared" si="7"/>
        <v>277.3367485056848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58913.249264264239</v>
      </c>
      <c r="D29" s="5">
        <f t="shared" si="0"/>
        <v>57787.104783393363</v>
      </c>
      <c r="E29" s="5">
        <f t="shared" si="1"/>
        <v>48287.104783393363</v>
      </c>
      <c r="F29" s="5">
        <f t="shared" si="2"/>
        <v>17446.20019011727</v>
      </c>
      <c r="G29" s="5">
        <f t="shared" si="3"/>
        <v>40340.904593276093</v>
      </c>
      <c r="H29" s="22">
        <f t="shared" si="10"/>
        <v>24154.350725178287</v>
      </c>
      <c r="I29" s="5">
        <f t="shared" si="4"/>
        <v>63867.242199599743</v>
      </c>
      <c r="J29" s="25">
        <f t="shared" si="5"/>
        <v>0.21061740971951867</v>
      </c>
      <c r="L29" s="22">
        <f t="shared" si="11"/>
        <v>80907.842389717029</v>
      </c>
      <c r="M29" s="5">
        <f>scrimecost*Meta!O26</f>
        <v>184.68</v>
      </c>
      <c r="N29" s="5">
        <f>L29-Grade17!L29</f>
        <v>161.74517295815167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84.583991217773573</v>
      </c>
      <c r="T29" s="22">
        <f t="shared" si="7"/>
        <v>309.98049276887167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60386.080495870854</v>
      </c>
      <c r="D30" s="5">
        <f t="shared" si="0"/>
        <v>59221.642402978207</v>
      </c>
      <c r="E30" s="5">
        <f t="shared" si="1"/>
        <v>49721.642402978207</v>
      </c>
      <c r="F30" s="5">
        <f t="shared" si="2"/>
        <v>18058.030484870207</v>
      </c>
      <c r="G30" s="5">
        <f t="shared" si="3"/>
        <v>41163.611918107999</v>
      </c>
      <c r="H30" s="22">
        <f t="shared" si="10"/>
        <v>24758.20949330775</v>
      </c>
      <c r="I30" s="5">
        <f t="shared" si="4"/>
        <v>65278.107964589748</v>
      </c>
      <c r="J30" s="25">
        <f t="shared" si="5"/>
        <v>0.21285802329172218</v>
      </c>
      <c r="L30" s="22">
        <f t="shared" si="11"/>
        <v>82930.538449459957</v>
      </c>
      <c r="M30" s="5">
        <f>scrimecost*Meta!O27</f>
        <v>184.68</v>
      </c>
      <c r="N30" s="5">
        <f>L30-Grade17!L30</f>
        <v>165.78880228211347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86.698590998222102</v>
      </c>
      <c r="T30" s="22">
        <f t="shared" si="7"/>
        <v>346.46654803225886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61895.732508267618</v>
      </c>
      <c r="D31" s="5">
        <f t="shared" si="0"/>
        <v>60692.043463052658</v>
      </c>
      <c r="E31" s="5">
        <f t="shared" si="1"/>
        <v>51192.043463052658</v>
      </c>
      <c r="F31" s="5">
        <f t="shared" si="2"/>
        <v>18685.156536991959</v>
      </c>
      <c r="G31" s="5">
        <f t="shared" si="3"/>
        <v>42006.886926060703</v>
      </c>
      <c r="H31" s="22">
        <f t="shared" si="10"/>
        <v>25377.164730640441</v>
      </c>
      <c r="I31" s="5">
        <f t="shared" si="4"/>
        <v>66724.2453737045</v>
      </c>
      <c r="J31" s="25">
        <f t="shared" si="5"/>
        <v>0.21504398775240843</v>
      </c>
      <c r="L31" s="22">
        <f t="shared" si="11"/>
        <v>85003.801910696464</v>
      </c>
      <c r="M31" s="5">
        <f>scrimecost*Meta!O28</f>
        <v>158.48999999999998</v>
      </c>
      <c r="N31" s="5">
        <f>L31-Grade17!L31</f>
        <v>169.93352233919722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88.866055773193821</v>
      </c>
      <c r="T31" s="22">
        <f t="shared" si="7"/>
        <v>387.24717104991936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63443.125820974303</v>
      </c>
      <c r="D32" s="5">
        <f t="shared" si="0"/>
        <v>62199.204549628965</v>
      </c>
      <c r="E32" s="5">
        <f t="shared" si="1"/>
        <v>52699.204549628965</v>
      </c>
      <c r="F32" s="5">
        <f t="shared" si="2"/>
        <v>19327.960740416755</v>
      </c>
      <c r="G32" s="5">
        <f t="shared" si="3"/>
        <v>42871.24380921221</v>
      </c>
      <c r="H32" s="22">
        <f t="shared" si="10"/>
        <v>26011.593848906447</v>
      </c>
      <c r="I32" s="5">
        <f t="shared" si="4"/>
        <v>68206.536218047084</v>
      </c>
      <c r="J32" s="25">
        <f t="shared" si="5"/>
        <v>0.21717663600673651</v>
      </c>
      <c r="L32" s="22">
        <f t="shared" si="11"/>
        <v>87128.89695846384</v>
      </c>
      <c r="M32" s="5">
        <f>scrimecost*Meta!O29</f>
        <v>158.48999999999998</v>
      </c>
      <c r="N32" s="5">
        <f>L32-Grade17!L32</f>
        <v>174.18186039762804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91.087707167497982</v>
      </c>
      <c r="T32" s="22">
        <f t="shared" si="7"/>
        <v>432.82785116713023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65029.203966498666</v>
      </c>
      <c r="D33" s="5">
        <f t="shared" si="0"/>
        <v>63744.044663369699</v>
      </c>
      <c r="E33" s="5">
        <f t="shared" si="1"/>
        <v>54244.044663369699</v>
      </c>
      <c r="F33" s="5">
        <f t="shared" si="2"/>
        <v>19986.835048927176</v>
      </c>
      <c r="G33" s="5">
        <f t="shared" si="3"/>
        <v>43757.209614442523</v>
      </c>
      <c r="H33" s="22">
        <f t="shared" si="10"/>
        <v>26661.883695129109</v>
      </c>
      <c r="I33" s="5">
        <f t="shared" si="4"/>
        <v>69725.884333498281</v>
      </c>
      <c r="J33" s="25">
        <f t="shared" si="5"/>
        <v>0.21925726844998347</v>
      </c>
      <c r="L33" s="22">
        <f t="shared" si="11"/>
        <v>89307.119382425444</v>
      </c>
      <c r="M33" s="5">
        <f>scrimecost*Meta!O30</f>
        <v>158.48999999999998</v>
      </c>
      <c r="N33" s="5">
        <f>L33-Grade17!L33</f>
        <v>178.53640690758766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93.364899846695337</v>
      </c>
      <c r="T33" s="22">
        <f t="shared" si="7"/>
        <v>483.77357602924485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66654.934065661131</v>
      </c>
      <c r="D34" s="5">
        <f t="shared" si="0"/>
        <v>65327.505779953935</v>
      </c>
      <c r="E34" s="5">
        <f t="shared" si="1"/>
        <v>55827.505779953935</v>
      </c>
      <c r="F34" s="5">
        <f t="shared" si="2"/>
        <v>20662.181215150355</v>
      </c>
      <c r="G34" s="5">
        <f t="shared" si="3"/>
        <v>44665.324564803581</v>
      </c>
      <c r="H34" s="22">
        <f t="shared" si="10"/>
        <v>27328.430787507339</v>
      </c>
      <c r="I34" s="5">
        <f t="shared" si="4"/>
        <v>71283.216151835732</v>
      </c>
      <c r="J34" s="25">
        <f t="shared" si="5"/>
        <v>0.22128715376046823</v>
      </c>
      <c r="L34" s="22">
        <f t="shared" si="11"/>
        <v>91539.797366986095</v>
      </c>
      <c r="M34" s="5">
        <f>scrimecost*Meta!O31</f>
        <v>158.48999999999998</v>
      </c>
      <c r="N34" s="5">
        <f>L34-Grade17!L34</f>
        <v>182.999817080301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95.699022342875082</v>
      </c>
      <c r="T34" s="22">
        <f t="shared" si="7"/>
        <v>540.7158347898436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68321.307417302654</v>
      </c>
      <c r="D35" s="5">
        <f t="shared" si="0"/>
        <v>66950.553424452795</v>
      </c>
      <c r="E35" s="5">
        <f t="shared" si="1"/>
        <v>57450.553424452795</v>
      </c>
      <c r="F35" s="5">
        <f t="shared" si="2"/>
        <v>21354.41103552912</v>
      </c>
      <c r="G35" s="5">
        <f t="shared" si="3"/>
        <v>45596.142388923676</v>
      </c>
      <c r="H35" s="22">
        <f t="shared" si="10"/>
        <v>28011.64155719502</v>
      </c>
      <c r="I35" s="5">
        <f t="shared" si="4"/>
        <v>72879.481265631621</v>
      </c>
      <c r="J35" s="25">
        <f t="shared" si="5"/>
        <v>0.2232675296731364</v>
      </c>
      <c r="L35" s="22">
        <f t="shared" si="11"/>
        <v>93828.29230116072</v>
      </c>
      <c r="M35" s="5">
        <f>scrimecost*Meta!O32</f>
        <v>158.48999999999998</v>
      </c>
      <c r="N35" s="5">
        <f>L35-Grade17!L35</f>
        <v>187.57481250728597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98.091497901435176</v>
      </c>
      <c r="T35" s="22">
        <f t="shared" si="7"/>
        <v>604.36044562865914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70029.340102735208</v>
      </c>
      <c r="D36" s="5">
        <f t="shared" si="0"/>
        <v>68614.177260064098</v>
      </c>
      <c r="E36" s="5">
        <f t="shared" si="1"/>
        <v>59114.177260064098</v>
      </c>
      <c r="F36" s="5">
        <f t="shared" si="2"/>
        <v>22063.946601417338</v>
      </c>
      <c r="G36" s="5">
        <f t="shared" si="3"/>
        <v>46550.23065864676</v>
      </c>
      <c r="H36" s="22">
        <f t="shared" si="10"/>
        <v>28711.932596124887</v>
      </c>
      <c r="I36" s="5">
        <f t="shared" si="4"/>
        <v>74515.653007272398</v>
      </c>
      <c r="J36" s="25">
        <f t="shared" si="5"/>
        <v>0.22519960373427597</v>
      </c>
      <c r="L36" s="22">
        <f t="shared" si="11"/>
        <v>96173.999608689744</v>
      </c>
      <c r="M36" s="5">
        <f>scrimecost*Meta!O33</f>
        <v>122.04</v>
      </c>
      <c r="N36" s="5">
        <f>L36-Grade17!L36</f>
        <v>192.26418281998485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100.5437853489798</v>
      </c>
      <c r="T36" s="22">
        <f t="shared" si="7"/>
        <v>675.4963046024111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71780.073605303594</v>
      </c>
      <c r="D37" s="5">
        <f t="shared" ref="D37:D56" si="15">IF(A37&lt;startage,1,0)*(C37*(1-initialunempprob))+IF(A37=startage,1,0)*(C37*(1-unempprob))+IF(A37&gt;startage,1,0)*(C37*(1-unempprob)+unempprob*300*52)</f>
        <v>70319.391691565703</v>
      </c>
      <c r="E37" s="5">
        <f t="shared" si="1"/>
        <v>60819.391691565703</v>
      </c>
      <c r="F37" s="5">
        <f t="shared" si="2"/>
        <v>22791.220556452776</v>
      </c>
      <c r="G37" s="5">
        <f t="shared" si="3"/>
        <v>47528.171135112927</v>
      </c>
      <c r="H37" s="22">
        <f t="shared" ref="H37:H56" si="16">benefits*B37/expnorm</f>
        <v>29429.730911028011</v>
      </c>
      <c r="I37" s="5">
        <f t="shared" ref="I37:I56" si="17">G37+IF(A37&lt;startage,1,0)*(H37*(1-initialunempprob))+IF(A37&gt;=startage,1,0)*(H37*(1-unempprob))</f>
        <v>76192.729042454215</v>
      </c>
      <c r="J37" s="25">
        <f t="shared" si="5"/>
        <v>0.22708455403782679</v>
      </c>
      <c r="L37" s="22">
        <f t="shared" ref="L37:L56" si="18">(sincome+sbenefits)*(1-sunemp)*B37/expnorm</f>
        <v>98578.349598906978</v>
      </c>
      <c r="M37" s="5">
        <f>scrimecost*Meta!O34</f>
        <v>122.04</v>
      </c>
      <c r="N37" s="5">
        <f>L37-Grade17!L37</f>
        <v>197.07078739046119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103.0573799826921</v>
      </c>
      <c r="T37" s="22">
        <f t="shared" si="7"/>
        <v>755.0051642720905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73574.575445436174</v>
      </c>
      <c r="D38" s="5">
        <f t="shared" si="15"/>
        <v>72067.236483854838</v>
      </c>
      <c r="E38" s="5">
        <f t="shared" si="1"/>
        <v>62567.236483854838</v>
      </c>
      <c r="F38" s="5">
        <f t="shared" si="2"/>
        <v>23536.676360364087</v>
      </c>
      <c r="G38" s="5">
        <f t="shared" si="3"/>
        <v>48530.560123490752</v>
      </c>
      <c r="H38" s="22">
        <f t="shared" si="16"/>
        <v>30165.474183803712</v>
      </c>
      <c r="I38" s="5">
        <f t="shared" si="17"/>
        <v>77911.731978515571</v>
      </c>
      <c r="J38" s="25">
        <f t="shared" si="5"/>
        <v>0.22892352994373</v>
      </c>
      <c r="L38" s="22">
        <f t="shared" si="18"/>
        <v>101042.80833887965</v>
      </c>
      <c r="M38" s="5">
        <f>scrimecost*Meta!O35</f>
        <v>122.04</v>
      </c>
      <c r="N38" s="5">
        <f>L38-Grade17!L38</f>
        <v>201.99755707522854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105.63381448226247</v>
      </c>
      <c r="T38" s="22">
        <f t="shared" si="7"/>
        <v>843.87256331938761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75413.939831572075</v>
      </c>
      <c r="D39" s="5">
        <f t="shared" si="15"/>
        <v>73858.777395951212</v>
      </c>
      <c r="E39" s="5">
        <f t="shared" si="1"/>
        <v>64358.777395951212</v>
      </c>
      <c r="F39" s="5">
        <f t="shared" si="2"/>
        <v>24300.768559373195</v>
      </c>
      <c r="G39" s="5">
        <f t="shared" si="3"/>
        <v>49558.008836578018</v>
      </c>
      <c r="H39" s="22">
        <f t="shared" si="16"/>
        <v>30919.611038398805</v>
      </c>
      <c r="I39" s="5">
        <f t="shared" si="17"/>
        <v>79673.709987978451</v>
      </c>
      <c r="J39" s="25">
        <f t="shared" si="5"/>
        <v>0.23071765277875766</v>
      </c>
      <c r="L39" s="22">
        <f t="shared" si="18"/>
        <v>103568.87854735165</v>
      </c>
      <c r="M39" s="5">
        <f>scrimecost*Meta!O36</f>
        <v>122.04</v>
      </c>
      <c r="N39" s="5">
        <f>L39-Grade17!L39</f>
        <v>207.04749600212381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108.27465984432662</v>
      </c>
      <c r="T39" s="22">
        <f t="shared" si="7"/>
        <v>943.20004262464533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77299.28832736137</v>
      </c>
      <c r="D40" s="5">
        <f t="shared" si="15"/>
        <v>75695.106830849982</v>
      </c>
      <c r="E40" s="5">
        <f t="shared" si="1"/>
        <v>66195.106830849982</v>
      </c>
      <c r="F40" s="5">
        <f t="shared" si="2"/>
        <v>25083.963063357518</v>
      </c>
      <c r="G40" s="5">
        <f t="shared" si="3"/>
        <v>50611.143767492467</v>
      </c>
      <c r="H40" s="22">
        <f t="shared" si="16"/>
        <v>31692.601314358766</v>
      </c>
      <c r="I40" s="5">
        <f t="shared" si="17"/>
        <v>81479.737447677908</v>
      </c>
      <c r="J40" s="25">
        <f t="shared" si="5"/>
        <v>0.23246801652024796</v>
      </c>
      <c r="L40" s="22">
        <f t="shared" si="18"/>
        <v>106158.10051103542</v>
      </c>
      <c r="M40" s="5">
        <f>scrimecost*Meta!O37</f>
        <v>122.04</v>
      </c>
      <c r="N40" s="5">
        <f>L40-Grade17!L40</f>
        <v>212.22368340216053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110.98152634042623</v>
      </c>
      <c r="T40" s="22">
        <f t="shared" si="7"/>
        <v>1054.2187992315341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79231.770535545395</v>
      </c>
      <c r="D41" s="5">
        <f t="shared" si="15"/>
        <v>77577.344501621221</v>
      </c>
      <c r="E41" s="5">
        <f t="shared" si="1"/>
        <v>68077.344501621221</v>
      </c>
      <c r="F41" s="5">
        <f t="shared" si="2"/>
        <v>25886.737429941451</v>
      </c>
      <c r="G41" s="5">
        <f t="shared" si="3"/>
        <v>51690.607071679769</v>
      </c>
      <c r="H41" s="22">
        <f t="shared" si="16"/>
        <v>32484.916347217739</v>
      </c>
      <c r="I41" s="5">
        <f t="shared" si="17"/>
        <v>83330.915593869839</v>
      </c>
      <c r="J41" s="25">
        <f t="shared" si="5"/>
        <v>0.23417568846316525</v>
      </c>
      <c r="L41" s="22">
        <f t="shared" si="18"/>
        <v>108812.0530238113</v>
      </c>
      <c r="M41" s="5">
        <f>scrimecost*Meta!O38</f>
        <v>74.115000000000009</v>
      </c>
      <c r="N41" s="5">
        <f>L41-Grade17!L41</f>
        <v>217.52927548722073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113.75606449894012</v>
      </c>
      <c r="T41" s="22">
        <f t="shared" si="7"/>
        <v>1178.3049474432407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81212.564798934036</v>
      </c>
      <c r="D42" s="5">
        <f t="shared" si="15"/>
        <v>79506.63811416176</v>
      </c>
      <c r="E42" s="5">
        <f t="shared" si="1"/>
        <v>70006.63811416176</v>
      </c>
      <c r="F42" s="5">
        <f t="shared" si="2"/>
        <v>26709.58115568999</v>
      </c>
      <c r="G42" s="5">
        <f t="shared" si="3"/>
        <v>52797.056958471774</v>
      </c>
      <c r="H42" s="22">
        <f t="shared" si="16"/>
        <v>33297.039255898177</v>
      </c>
      <c r="I42" s="5">
        <f t="shared" si="17"/>
        <v>85228.373193716601</v>
      </c>
      <c r="J42" s="25">
        <f t="shared" si="5"/>
        <v>0.23584170987088954</v>
      </c>
      <c r="L42" s="22">
        <f t="shared" si="18"/>
        <v>111532.35434940657</v>
      </c>
      <c r="M42" s="5">
        <f>scrimecost*Meta!O39</f>
        <v>74.115000000000009</v>
      </c>
      <c r="N42" s="5">
        <f>L42-Grade17!L42</f>
        <v>222.96750737440016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116.59996611141307</v>
      </c>
      <c r="T42" s="22">
        <f t="shared" si="7"/>
        <v>1316.996576214766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83242.878918907372</v>
      </c>
      <c r="D43" s="5">
        <f t="shared" si="15"/>
        <v>81484.164067015779</v>
      </c>
      <c r="E43" s="5">
        <f t="shared" si="1"/>
        <v>71984.164067015779</v>
      </c>
      <c r="F43" s="5">
        <f t="shared" si="2"/>
        <v>27552.995974582227</v>
      </c>
      <c r="G43" s="5">
        <f t="shared" si="3"/>
        <v>53931.168092433552</v>
      </c>
      <c r="H43" s="22">
        <f t="shared" si="16"/>
        <v>34129.465237295626</v>
      </c>
      <c r="I43" s="5">
        <f t="shared" si="17"/>
        <v>87173.267233559483</v>
      </c>
      <c r="J43" s="25">
        <f t="shared" si="5"/>
        <v>0.23746709661013266</v>
      </c>
      <c r="L43" s="22">
        <f t="shared" si="18"/>
        <v>114320.66320814173</v>
      </c>
      <c r="M43" s="5">
        <f>scrimecost*Meta!O40</f>
        <v>74.115000000000009</v>
      </c>
      <c r="N43" s="5">
        <f>L43-Grade17!L43</f>
        <v>228.54169505875325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119.51496526419477</v>
      </c>
      <c r="T43" s="22">
        <f t="shared" si="7"/>
        <v>1472.0128142760955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85323.950891880071</v>
      </c>
      <c r="D44" s="5">
        <f t="shared" si="15"/>
        <v>83511.128168691197</v>
      </c>
      <c r="E44" s="5">
        <f t="shared" si="1"/>
        <v>74011.128168691197</v>
      </c>
      <c r="F44" s="5">
        <f t="shared" si="2"/>
        <v>28417.496163946795</v>
      </c>
      <c r="G44" s="5">
        <f t="shared" si="3"/>
        <v>55093.632004744402</v>
      </c>
      <c r="H44" s="22">
        <f t="shared" si="16"/>
        <v>34982.701868228025</v>
      </c>
      <c r="I44" s="5">
        <f t="shared" si="17"/>
        <v>89166.783624398493</v>
      </c>
      <c r="J44" s="25">
        <f t="shared" si="5"/>
        <v>0.23905283977036998</v>
      </c>
      <c r="L44" s="22">
        <f t="shared" si="18"/>
        <v>117178.67978834528</v>
      </c>
      <c r="M44" s="5">
        <f>scrimecost*Meta!O41</f>
        <v>74.115000000000009</v>
      </c>
      <c r="N44" s="5">
        <f>L44-Grade17!L44</f>
        <v>234.25523743525264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122.50283939581561</v>
      </c>
      <c r="T44" s="22">
        <f t="shared" si="7"/>
        <v>1645.2751393030421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87457.049664177044</v>
      </c>
      <c r="D45" s="5">
        <f t="shared" si="15"/>
        <v>85588.766372908445</v>
      </c>
      <c r="E45" s="5">
        <f t="shared" si="1"/>
        <v>76088.766372908445</v>
      </c>
      <c r="F45" s="5">
        <f t="shared" si="2"/>
        <v>29303.608858045453</v>
      </c>
      <c r="G45" s="5">
        <f t="shared" si="3"/>
        <v>56285.157514862993</v>
      </c>
      <c r="H45" s="22">
        <f t="shared" si="16"/>
        <v>35857.269414933719</v>
      </c>
      <c r="I45" s="5">
        <f t="shared" si="17"/>
        <v>91210.137925008428</v>
      </c>
      <c r="J45" s="25">
        <f t="shared" si="5"/>
        <v>0.24059990626816241</v>
      </c>
      <c r="L45" s="22">
        <f t="shared" si="18"/>
        <v>120108.14678305389</v>
      </c>
      <c r="M45" s="5">
        <f>scrimecost*Meta!O42</f>
        <v>74.115000000000009</v>
      </c>
      <c r="N45" s="5">
        <f>L45-Grade17!L45</f>
        <v>240.11161837108375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125.56541038068474</v>
      </c>
      <c r="T45" s="22">
        <f t="shared" si="7"/>
        <v>1838.9311952687972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89643.475905781495</v>
      </c>
      <c r="D46" s="5">
        <f t="shared" si="15"/>
        <v>87718.345532231178</v>
      </c>
      <c r="E46" s="5">
        <f t="shared" si="1"/>
        <v>78218.345532231178</v>
      </c>
      <c r="F46" s="5">
        <f t="shared" si="2"/>
        <v>30211.874369496596</v>
      </c>
      <c r="G46" s="5">
        <f t="shared" si="3"/>
        <v>57506.471162734582</v>
      </c>
      <c r="H46" s="22">
        <f t="shared" si="16"/>
        <v>36753.701150307068</v>
      </c>
      <c r="I46" s="5">
        <f t="shared" si="17"/>
        <v>93304.576083133667</v>
      </c>
      <c r="J46" s="25">
        <f t="shared" si="5"/>
        <v>0.2421092394367404</v>
      </c>
      <c r="L46" s="22">
        <f t="shared" si="18"/>
        <v>123110.85045263026</v>
      </c>
      <c r="M46" s="5">
        <f>scrimecost*Meta!O43</f>
        <v>36.99</v>
      </c>
      <c r="N46" s="5">
        <f>L46-Grade17!L46</f>
        <v>246.11440883039904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128.70454564022185</v>
      </c>
      <c r="T46" s="22">
        <f t="shared" ref="T46:T69" si="20">S46/sreturn^(A46-startage+1)</f>
        <v>2055.3814132063494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91884.562803426015</v>
      </c>
      <c r="D47" s="5">
        <f t="shared" si="15"/>
        <v>89901.16417053694</v>
      </c>
      <c r="E47" s="5">
        <f t="shared" si="1"/>
        <v>80401.16417053694</v>
      </c>
      <c r="F47" s="5">
        <f t="shared" si="2"/>
        <v>31142.846518734004</v>
      </c>
      <c r="G47" s="5">
        <f t="shared" si="3"/>
        <v>58758.317651802936</v>
      </c>
      <c r="H47" s="22">
        <f t="shared" si="16"/>
        <v>37672.543679064736</v>
      </c>
      <c r="I47" s="5">
        <f t="shared" si="17"/>
        <v>95451.375195211993</v>
      </c>
      <c r="J47" s="25">
        <f t="shared" si="5"/>
        <v>0.2435817596012067</v>
      </c>
      <c r="L47" s="22">
        <f t="shared" si="18"/>
        <v>126188.62171394599</v>
      </c>
      <c r="M47" s="5">
        <f>scrimecost*Meta!O44</f>
        <v>36.99</v>
      </c>
      <c r="N47" s="5">
        <f>L47-Grade17!L47</f>
        <v>252.26726905115356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131.92215928122454</v>
      </c>
      <c r="T47" s="22">
        <f t="shared" si="20"/>
        <v>2297.3087653428333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94181.676873511664</v>
      </c>
      <c r="D48" s="5">
        <f t="shared" si="15"/>
        <v>92138.553274800361</v>
      </c>
      <c r="E48" s="5">
        <f t="shared" si="1"/>
        <v>82638.553274800361</v>
      </c>
      <c r="F48" s="5">
        <f t="shared" si="2"/>
        <v>32097.092971702354</v>
      </c>
      <c r="G48" s="5">
        <f t="shared" si="3"/>
        <v>60041.460303098007</v>
      </c>
      <c r="H48" s="22">
        <f t="shared" si="16"/>
        <v>38614.35727104135</v>
      </c>
      <c r="I48" s="5">
        <f t="shared" si="17"/>
        <v>97651.844285092287</v>
      </c>
      <c r="J48" s="25">
        <f t="shared" si="5"/>
        <v>0.2450183646397105</v>
      </c>
      <c r="L48" s="22">
        <f t="shared" si="18"/>
        <v>129343.33725679464</v>
      </c>
      <c r="M48" s="5">
        <f>scrimecost*Meta!O45</f>
        <v>36.99</v>
      </c>
      <c r="N48" s="5">
        <f>L48-Grade17!L48</f>
        <v>258.57395077741239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135.22021326324469</v>
      </c>
      <c r="T48" s="22">
        <f t="shared" si="20"/>
        <v>2567.7120214334027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96536.218795349443</v>
      </c>
      <c r="D49" s="5">
        <f t="shared" si="15"/>
        <v>94431.877106670363</v>
      </c>
      <c r="E49" s="5">
        <f t="shared" si="1"/>
        <v>84931.877106670363</v>
      </c>
      <c r="F49" s="5">
        <f t="shared" si="2"/>
        <v>33115.151899195022</v>
      </c>
      <c r="G49" s="5">
        <f t="shared" si="3"/>
        <v>61316.725207475341</v>
      </c>
      <c r="H49" s="22">
        <f t="shared" si="16"/>
        <v>39579.716202817392</v>
      </c>
      <c r="I49" s="5">
        <f t="shared" si="17"/>
        <v>99867.368789019471</v>
      </c>
      <c r="J49" s="25">
        <f t="shared" si="5"/>
        <v>0.24672131264927438</v>
      </c>
      <c r="L49" s="22">
        <f t="shared" si="18"/>
        <v>132576.92068821451</v>
      </c>
      <c r="M49" s="5">
        <f>scrimecost*Meta!O46</f>
        <v>36.99</v>
      </c>
      <c r="N49" s="5">
        <f>L49-Grade17!L49</f>
        <v>265.03829954686807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138.60071859483645</v>
      </c>
      <c r="T49" s="22">
        <f t="shared" si="20"/>
        <v>2869.9429195059529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98949.624265233186</v>
      </c>
      <c r="D50" s="5">
        <f t="shared" si="15"/>
        <v>96782.534034337121</v>
      </c>
      <c r="E50" s="5">
        <f t="shared" si="1"/>
        <v>87282.534034337121</v>
      </c>
      <c r="F50" s="5">
        <f t="shared" si="2"/>
        <v>34188.226786674895</v>
      </c>
      <c r="G50" s="5">
        <f t="shared" si="3"/>
        <v>62594.307247662226</v>
      </c>
      <c r="H50" s="22">
        <f t="shared" si="16"/>
        <v>40569.209107887822</v>
      </c>
      <c r="I50" s="5">
        <f t="shared" si="17"/>
        <v>102108.71691874496</v>
      </c>
      <c r="J50" s="25">
        <f t="shared" si="5"/>
        <v>0.24860028509179807</v>
      </c>
      <c r="L50" s="22">
        <f t="shared" si="18"/>
        <v>135891.34370541983</v>
      </c>
      <c r="M50" s="5">
        <f>scrimecost*Meta!O47</f>
        <v>36.99</v>
      </c>
      <c r="N50" s="5">
        <f>L50-Grade17!L50</f>
        <v>271.6642570355034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142.06573655968833</v>
      </c>
      <c r="T50" s="22">
        <f t="shared" si="20"/>
        <v>3207.7477117634958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101423.364871864</v>
      </c>
      <c r="D51" s="5">
        <f t="shared" si="15"/>
        <v>99191.957385195536</v>
      </c>
      <c r="E51" s="5">
        <f t="shared" si="1"/>
        <v>89691.957385195536</v>
      </c>
      <c r="F51" s="5">
        <f t="shared" si="2"/>
        <v>35288.128546341766</v>
      </c>
      <c r="G51" s="5">
        <f t="shared" si="3"/>
        <v>63903.828838853769</v>
      </c>
      <c r="H51" s="22">
        <f t="shared" si="16"/>
        <v>41583.439335585019</v>
      </c>
      <c r="I51" s="5">
        <f t="shared" si="17"/>
        <v>104406.09875171358</v>
      </c>
      <c r="J51" s="25">
        <f t="shared" si="5"/>
        <v>0.25043342893816267</v>
      </c>
      <c r="L51" s="22">
        <f t="shared" si="18"/>
        <v>139288.62729805536</v>
      </c>
      <c r="M51" s="5">
        <f>scrimecost*Meta!O48</f>
        <v>18.495000000000001</v>
      </c>
      <c r="N51" s="5">
        <f>L51-Grade17!L51</f>
        <v>278.45586346142227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145.61737997369693</v>
      </c>
      <c r="T51" s="22">
        <f t="shared" si="20"/>
        <v>3585.3136006265213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103958.94899366061</v>
      </c>
      <c r="D52" s="5">
        <f t="shared" si="15"/>
        <v>101661.61631982544</v>
      </c>
      <c r="E52" s="5">
        <f t="shared" si="1"/>
        <v>92161.616319825436</v>
      </c>
      <c r="F52" s="5">
        <f t="shared" si="2"/>
        <v>36415.527850000311</v>
      </c>
      <c r="G52" s="5">
        <f t="shared" si="3"/>
        <v>65246.088469825125</v>
      </c>
      <c r="H52" s="22">
        <f t="shared" si="16"/>
        <v>42623.025318974636</v>
      </c>
      <c r="I52" s="5">
        <f t="shared" si="17"/>
        <v>106760.91513050642</v>
      </c>
      <c r="J52" s="25">
        <f t="shared" si="5"/>
        <v>0.25222186195900614</v>
      </c>
      <c r="L52" s="22">
        <f t="shared" si="18"/>
        <v>142770.84298050671</v>
      </c>
      <c r="M52" s="5">
        <f>scrimecost*Meta!O49</f>
        <v>18.495000000000001</v>
      </c>
      <c r="N52" s="5">
        <f>L52-Grade17!L52</f>
        <v>285.41726004797965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149.25781447305076</v>
      </c>
      <c r="T52" s="22">
        <f t="shared" si="20"/>
        <v>4007.3206404908174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106557.92271850209</v>
      </c>
      <c r="D53" s="5">
        <f t="shared" si="15"/>
        <v>104193.01672782103</v>
      </c>
      <c r="E53" s="5">
        <f t="shared" si="1"/>
        <v>94693.016727821028</v>
      </c>
      <c r="F53" s="5">
        <f t="shared" si="2"/>
        <v>37571.112136250304</v>
      </c>
      <c r="G53" s="5">
        <f t="shared" si="3"/>
        <v>66621.904591570725</v>
      </c>
      <c r="H53" s="22">
        <f t="shared" si="16"/>
        <v>43688.600951948989</v>
      </c>
      <c r="I53" s="5">
        <f t="shared" si="17"/>
        <v>109174.60191876904</v>
      </c>
      <c r="J53" s="25">
        <f t="shared" si="5"/>
        <v>0.25396667466226813</v>
      </c>
      <c r="L53" s="22">
        <f t="shared" si="18"/>
        <v>146340.11405501937</v>
      </c>
      <c r="M53" s="5">
        <f>scrimecost*Meta!O50</f>
        <v>18.495000000000001</v>
      </c>
      <c r="N53" s="5">
        <f>L53-Grade17!L53</f>
        <v>292.55269154915004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152.98925983486183</v>
      </c>
      <c r="T53" s="22">
        <f t="shared" si="20"/>
        <v>4478.999748556088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109221.87078646464</v>
      </c>
      <c r="D54" s="5">
        <f t="shared" si="15"/>
        <v>106787.70214601657</v>
      </c>
      <c r="E54" s="5">
        <f t="shared" si="1"/>
        <v>97287.702146016571</v>
      </c>
      <c r="F54" s="5">
        <f t="shared" si="2"/>
        <v>38755.586029656566</v>
      </c>
      <c r="G54" s="5">
        <f t="shared" si="3"/>
        <v>68032.116116360005</v>
      </c>
      <c r="H54" s="22">
        <f t="shared" si="16"/>
        <v>44780.815975747719</v>
      </c>
      <c r="I54" s="5">
        <f t="shared" si="17"/>
        <v>111648.63087673829</v>
      </c>
      <c r="J54" s="25">
        <f t="shared" si="5"/>
        <v>0.25566893095813342</v>
      </c>
      <c r="L54" s="22">
        <f t="shared" si="18"/>
        <v>149998.61690639486</v>
      </c>
      <c r="M54" s="5">
        <f>scrimecost*Meta!O51</f>
        <v>18.495000000000001</v>
      </c>
      <c r="N54" s="5">
        <f>L54-Grade17!L54</f>
        <v>299.86650883790571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156.81399133074743</v>
      </c>
      <c r="T54" s="22">
        <f t="shared" si="20"/>
        <v>5006.1975437813162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111952.41755612625</v>
      </c>
      <c r="D55" s="5">
        <f t="shared" si="15"/>
        <v>109447.25469966697</v>
      </c>
      <c r="E55" s="5">
        <f t="shared" si="1"/>
        <v>99947.25469966697</v>
      </c>
      <c r="F55" s="5">
        <f t="shared" si="2"/>
        <v>39805.541979018621</v>
      </c>
      <c r="G55" s="5">
        <f t="shared" si="3"/>
        <v>69641.712720648356</v>
      </c>
      <c r="H55" s="22">
        <f t="shared" si="16"/>
        <v>45900.336375141407</v>
      </c>
      <c r="I55" s="5">
        <f t="shared" si="17"/>
        <v>114348.64035003609</v>
      </c>
      <c r="J55" s="25">
        <f t="shared" si="5"/>
        <v>0.2562621481263116</v>
      </c>
      <c r="L55" s="22">
        <f t="shared" si="18"/>
        <v>153748.58232905471</v>
      </c>
      <c r="M55" s="5">
        <f>scrimecost*Meta!O52</f>
        <v>18.495000000000001</v>
      </c>
      <c r="N55" s="5">
        <f>L55-Grade17!L55</f>
        <v>307.36317155885627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160.73434111401764</v>
      </c>
      <c r="T55" s="22">
        <f t="shared" si="20"/>
        <v>5595.4488176605491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114751.22799502942</v>
      </c>
      <c r="D56" s="5">
        <f t="shared" si="15"/>
        <v>112173.29606715866</v>
      </c>
      <c r="E56" s="5">
        <f t="shared" si="1"/>
        <v>102673.29606715866</v>
      </c>
      <c r="F56" s="5">
        <f t="shared" si="2"/>
        <v>40880.965298494091</v>
      </c>
      <c r="G56" s="5">
        <f t="shared" si="3"/>
        <v>71292.330768664571</v>
      </c>
      <c r="H56" s="22">
        <f t="shared" si="16"/>
        <v>47047.844784519941</v>
      </c>
      <c r="I56" s="5">
        <f t="shared" si="17"/>
        <v>117116.93158878699</v>
      </c>
      <c r="J56" s="25">
        <f t="shared" si="5"/>
        <v>0.25683593740272959</v>
      </c>
      <c r="L56" s="22">
        <f t="shared" si="18"/>
        <v>157592.29688728109</v>
      </c>
      <c r="M56" s="5">
        <f>scrimecost*Meta!O53</f>
        <v>5.13</v>
      </c>
      <c r="N56" s="5">
        <f>L56-Grade17!L56</f>
        <v>315.04725084782694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164.75269964186771</v>
      </c>
      <c r="T56" s="22">
        <f t="shared" si="20"/>
        <v>6254.0575351347215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2.7739588404074311E-10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2" sqref="G2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0.99399999999999999</v>
      </c>
      <c r="D3" s="8">
        <f>Grade9!T2</f>
        <v>1.0014771719417719</v>
      </c>
      <c r="F3" s="15">
        <f t="shared" ref="F3:F12" si="0">(D3-1)*100</f>
        <v>0.1477171941771882</v>
      </c>
      <c r="G3" s="15">
        <f>K3*M3+K4*M4+K5*M5+K6*M6</f>
        <v>5.4037392673848619E-2</v>
      </c>
      <c r="H3" s="15"/>
      <c r="I3" s="15"/>
      <c r="K3" s="8">
        <f>1-B3</f>
        <v>6.0000000000000053E-3</v>
      </c>
      <c r="L3" s="8">
        <f>D3</f>
        <v>1.0014771719417719</v>
      </c>
      <c r="M3" s="8">
        <f t="shared" ref="M3:M12" si="1">(L3-1)*100</f>
        <v>0.1477171941771882</v>
      </c>
    </row>
    <row r="4" spans="1:22" x14ac:dyDescent="0.2">
      <c r="A4" s="18">
        <v>10</v>
      </c>
      <c r="B4" s="11">
        <f>Meta!E4</f>
        <v>0.99399999999999999</v>
      </c>
      <c r="D4" s="8">
        <f>Grade10!T2</f>
        <v>1.001173926324163</v>
      </c>
      <c r="F4" s="15">
        <f t="shared" si="0"/>
        <v>0.11739263241630216</v>
      </c>
      <c r="G4" s="15">
        <f>N4*P4+N5*P5+N6*P6</f>
        <v>2.1916476045635628E-2</v>
      </c>
      <c r="H4" s="15"/>
      <c r="I4" s="15"/>
      <c r="K4" s="8">
        <f>B3*(1-B4)</f>
        <v>5.9640000000000049E-3</v>
      </c>
      <c r="L4" s="8">
        <f>(D3*D4)^0.5</f>
        <v>1.001325537653446</v>
      </c>
      <c r="M4" s="8">
        <f t="shared" si="1"/>
        <v>0.13255376534460073</v>
      </c>
      <c r="N4" s="8">
        <f>1-B4</f>
        <v>6.0000000000000053E-3</v>
      </c>
      <c r="O4" s="8">
        <f>D4</f>
        <v>1.001173926324163</v>
      </c>
      <c r="P4" s="8">
        <f>(O4-1)*100</f>
        <v>0.11739263241630216</v>
      </c>
    </row>
    <row r="5" spans="1:22" x14ac:dyDescent="0.2">
      <c r="A5" s="18">
        <v>11</v>
      </c>
      <c r="B5" s="11">
        <f>Meta!E5</f>
        <v>0.99399999999999999</v>
      </c>
      <c r="D5" s="8">
        <f>Grade11!T2</f>
        <v>0.9987765802308608</v>
      </c>
      <c r="F5" s="15">
        <f t="shared" si="0"/>
        <v>-0.12234197691392001</v>
      </c>
      <c r="G5" s="15">
        <f>Q5*S5+Q6*S6</f>
        <v>-2.7010777410496466E-2</v>
      </c>
      <c r="H5" s="15"/>
      <c r="I5" s="15"/>
      <c r="K5" s="8">
        <f>B3*B4*(1-B5)</f>
        <v>5.9282160000000052E-3</v>
      </c>
      <c r="L5" s="8">
        <f>(D3*D4*D5)^(1/3)</f>
        <v>1.0004751632042597</v>
      </c>
      <c r="M5" s="8">
        <f t="shared" si="1"/>
        <v>4.7516320425966541E-2</v>
      </c>
      <c r="N5" s="8">
        <f>B4*(1-B5)</f>
        <v>5.9640000000000049E-3</v>
      </c>
      <c r="O5" s="8">
        <f>(D4*D5)^0.5</f>
        <v>0.99997453485093879</v>
      </c>
      <c r="P5" s="8">
        <f>(O5-1)*100</f>
        <v>-2.5465149061210113E-3</v>
      </c>
      <c r="Q5" s="8">
        <f>1-B5</f>
        <v>6.0000000000000053E-3</v>
      </c>
      <c r="R5" s="8">
        <f>D5</f>
        <v>0.9987765802308608</v>
      </c>
      <c r="S5" s="8">
        <f>(R5-1)*100</f>
        <v>-0.12234197691392001</v>
      </c>
    </row>
    <row r="6" spans="1:22" x14ac:dyDescent="0.2">
      <c r="A6" s="18">
        <v>12</v>
      </c>
      <c r="B6" s="11">
        <f>Meta!E6</f>
        <v>0.99399999999999999</v>
      </c>
      <c r="D6" s="8">
        <f>Grade12!T2</f>
        <v>1.0006956339526871</v>
      </c>
      <c r="F6" s="15">
        <f t="shared" si="0"/>
        <v>6.9563395268712469E-2</v>
      </c>
      <c r="G6" s="15">
        <f>T6*V6</f>
        <v>6.9563395268712469E-2</v>
      </c>
      <c r="H6" s="15"/>
      <c r="I6" s="15"/>
      <c r="K6" s="8">
        <f>B3*B4*B5</f>
        <v>0.98210778399999998</v>
      </c>
      <c r="L6" s="8">
        <f>(D3*D4*D5*D6)^0.25</f>
        <v>1.0005302763371771</v>
      </c>
      <c r="M6" s="8">
        <f t="shared" si="1"/>
        <v>5.3027633717706024E-2</v>
      </c>
      <c r="N6" s="8">
        <f>B4*B5</f>
        <v>0.98803600000000003</v>
      </c>
      <c r="O6" s="8">
        <f>(D4*D5*D6)^(1/3)</f>
        <v>1.000214843463862</v>
      </c>
      <c r="P6" s="8">
        <f>(O6-1)*100</f>
        <v>2.1484346386202446E-2</v>
      </c>
      <c r="Q6" s="8">
        <f>B5</f>
        <v>0.99399999999999999</v>
      </c>
      <c r="R6" s="8">
        <f>(D5*D6)^0.5</f>
        <v>0.9997356466242554</v>
      </c>
      <c r="S6" s="8">
        <f>(R6-1)*100</f>
        <v>-2.6435337574459705E-2</v>
      </c>
      <c r="T6" s="8">
        <v>1</v>
      </c>
      <c r="U6" s="8">
        <f>D6</f>
        <v>1.0006956339526871</v>
      </c>
      <c r="V6" s="8">
        <f>(U6-1)*100</f>
        <v>6.9563395268712469E-2</v>
      </c>
    </row>
    <row r="7" spans="1:22" x14ac:dyDescent="0.2">
      <c r="A7" s="18">
        <v>13</v>
      </c>
      <c r="B7" s="11">
        <f>Meta!E7</f>
        <v>0.92800000000000005</v>
      </c>
      <c r="D7" s="8">
        <f>Grade13!T2</f>
        <v>0.98484664257695054</v>
      </c>
      <c r="F7" s="15">
        <f t="shared" si="0"/>
        <v>-1.5153357423049463</v>
      </c>
      <c r="G7" s="15">
        <f>K7*M7+K8*M8+K9*M9+K10*M10</f>
        <v>-1.6127009682528797</v>
      </c>
      <c r="H7" s="15"/>
      <c r="I7" s="15"/>
      <c r="K7" s="8">
        <f>1-B7</f>
        <v>7.1999999999999953E-2</v>
      </c>
      <c r="L7" s="8">
        <f>D7</f>
        <v>0.98484664257695054</v>
      </c>
      <c r="M7" s="8">
        <f t="shared" si="1"/>
        <v>-1.5153357423049463</v>
      </c>
    </row>
    <row r="8" spans="1:22" x14ac:dyDescent="0.2">
      <c r="A8" s="18">
        <v>14</v>
      </c>
      <c r="B8" s="11">
        <f>Meta!E8</f>
        <v>0.92800000000000005</v>
      </c>
      <c r="D8" s="8">
        <f>Grade14!T2</f>
        <v>0.98629758233219911</v>
      </c>
      <c r="F8" s="15">
        <f t="shared" si="0"/>
        <v>-1.3702417667800892</v>
      </c>
      <c r="G8" s="15">
        <f>N8*P8+N9*P9+N10*P10</f>
        <v>-1.6521539207812457</v>
      </c>
      <c r="H8" s="15"/>
      <c r="I8" s="15"/>
      <c r="K8" s="8">
        <f>B7*(1-B8)</f>
        <v>6.6815999999999959E-2</v>
      </c>
      <c r="L8" s="8">
        <f>(D7*D8)^0.5</f>
        <v>0.98557184544894028</v>
      </c>
      <c r="M8" s="8">
        <f t="shared" si="1"/>
        <v>-1.4428154551059724</v>
      </c>
      <c r="N8" s="8">
        <f>1-B8</f>
        <v>7.1999999999999953E-2</v>
      </c>
      <c r="O8" s="8">
        <f>D8</f>
        <v>0.98629758233219911</v>
      </c>
      <c r="P8" s="8">
        <f>(O8-1)*100</f>
        <v>-1.3702417667800892</v>
      </c>
    </row>
    <row r="9" spans="1:22" x14ac:dyDescent="0.2">
      <c r="A9" s="18">
        <v>15</v>
      </c>
      <c r="B9" s="11">
        <f>Meta!E9</f>
        <v>0.92800000000000005</v>
      </c>
      <c r="D9" s="8">
        <f>Grade15!T2</f>
        <v>0.98221171542627861</v>
      </c>
      <c r="F9" s="15">
        <f t="shared" si="0"/>
        <v>-1.7788284573721391</v>
      </c>
      <c r="G9" s="15">
        <f>Q9*S9+Q10*S10</f>
        <v>-1.8329078863575663</v>
      </c>
      <c r="H9" s="15"/>
      <c r="I9" s="15"/>
      <c r="K9" s="8">
        <f>B7*B8*(1-B9)</f>
        <v>6.2005247999999964E-2</v>
      </c>
      <c r="L9" s="8">
        <f>(D7*D8*D9)^(1/3)</f>
        <v>0.9844505268295366</v>
      </c>
      <c r="M9" s="8">
        <f t="shared" si="1"/>
        <v>-1.5549473170463401</v>
      </c>
      <c r="N9" s="8">
        <f>B8*(1-B9)</f>
        <v>6.6815999999999959E-2</v>
      </c>
      <c r="O9" s="8">
        <f>(D8*D9)^0.5</f>
        <v>0.98425252870556579</v>
      </c>
      <c r="P9" s="8">
        <f>(O9-1)*100</f>
        <v>-1.5747471294434212</v>
      </c>
      <c r="Q9" s="8">
        <f>1-B9</f>
        <v>7.1999999999999953E-2</v>
      </c>
      <c r="R9" s="8">
        <f>D9</f>
        <v>0.98221171542627861</v>
      </c>
      <c r="S9" s="8">
        <f>(R9-1)*100</f>
        <v>-1.7788284573721391</v>
      </c>
    </row>
    <row r="10" spans="1:22" x14ac:dyDescent="0.2">
      <c r="A10" s="18">
        <v>16</v>
      </c>
      <c r="B10" s="11">
        <f>Meta!E10</f>
        <v>0.92800000000000005</v>
      </c>
      <c r="D10" s="8">
        <f>Grade16!T2</f>
        <v>0.9810465562419991</v>
      </c>
      <c r="F10" s="15">
        <f t="shared" si="0"/>
        <v>-1.8953443758000899</v>
      </c>
      <c r="G10" s="15">
        <f>T10*V10</f>
        <v>-1.8953443758000899</v>
      </c>
      <c r="H10" s="15"/>
      <c r="I10" s="15"/>
      <c r="K10" s="8">
        <f>B7*B8*B9</f>
        <v>0.7991787520000001</v>
      </c>
      <c r="L10" s="8">
        <f>(D7*D8*D9*D10)^0.25</f>
        <v>0.98359842851104518</v>
      </c>
      <c r="M10" s="8">
        <f t="shared" si="1"/>
        <v>-1.6401571488954825</v>
      </c>
      <c r="N10" s="8">
        <f>B8*B9</f>
        <v>0.86118400000000006</v>
      </c>
      <c r="O10" s="8">
        <f>(D8*D9*D10)^(1/3)</f>
        <v>0.98318270881284153</v>
      </c>
      <c r="P10" s="8">
        <f>(O10-1)*100</f>
        <v>-1.6817291187158467</v>
      </c>
      <c r="Q10" s="8">
        <f>B9</f>
        <v>0.92800000000000005</v>
      </c>
      <c r="R10" s="8">
        <f>(D9*D10)^0.5</f>
        <v>0.98162896295876323</v>
      </c>
      <c r="S10" s="8">
        <f>(R10-1)*100</f>
        <v>-1.8371037041236771</v>
      </c>
      <c r="T10" s="8">
        <v>1</v>
      </c>
      <c r="U10" s="8">
        <f>D10</f>
        <v>0.9810465562419991</v>
      </c>
      <c r="V10" s="8">
        <f>(U10-1)*100</f>
        <v>-1.8953443758000899</v>
      </c>
    </row>
    <row r="11" spans="1:22" x14ac:dyDescent="0.2">
      <c r="A11" s="18">
        <v>17</v>
      </c>
      <c r="B11" s="11">
        <f>Meta!E11</f>
        <v>0.746</v>
      </c>
      <c r="D11" s="8">
        <f>Grade17!T2</f>
        <v>0.93148531890995112</v>
      </c>
      <c r="F11" s="15">
        <f t="shared" si="0"/>
        <v>-6.8514681090048875</v>
      </c>
      <c r="G11" s="15">
        <f>K11*M11+K12*M12</f>
        <v>-7.3916978669624038</v>
      </c>
      <c r="H11" s="15"/>
      <c r="I11" s="15"/>
      <c r="K11" s="8">
        <f>1-B11</f>
        <v>0.254</v>
      </c>
      <c r="L11" s="8">
        <f>D11</f>
        <v>0.93148531890995112</v>
      </c>
      <c r="M11" s="8">
        <f t="shared" si="1"/>
        <v>-6.8514681090048875</v>
      </c>
    </row>
    <row r="12" spans="1:22" x14ac:dyDescent="0.2">
      <c r="A12" s="18">
        <v>18</v>
      </c>
      <c r="B12" s="11">
        <f>Meta!E12</f>
        <v>0.746</v>
      </c>
      <c r="D12" s="8">
        <f>Grade18!T2</f>
        <v>0.91705824672725889</v>
      </c>
      <c r="F12" s="15">
        <f t="shared" si="0"/>
        <v>-8.294175327274111</v>
      </c>
      <c r="G12" s="15">
        <f>N12*P12</f>
        <v>-8.294175327274111</v>
      </c>
      <c r="H12" s="15"/>
      <c r="I12" s="15"/>
      <c r="K12" s="8">
        <f>B11</f>
        <v>0.746</v>
      </c>
      <c r="L12" s="8">
        <f>(D11*D12)^0.5</f>
        <v>0.92424363314644553</v>
      </c>
      <c r="M12" s="8">
        <f t="shared" si="1"/>
        <v>-7.5756366853554464</v>
      </c>
      <c r="N12" s="8">
        <v>1</v>
      </c>
      <c r="O12" s="8">
        <f>D12</f>
        <v>0.91705824672725889</v>
      </c>
      <c r="P12" s="8">
        <f>(O12-1)*100</f>
        <v>-8.294175327274111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32481</v>
      </c>
      <c r="D2" s="7">
        <f>Meta!C2</f>
        <v>14345</v>
      </c>
      <c r="E2" s="1">
        <f>Meta!D2</f>
        <v>5.8999999999999997E-2</v>
      </c>
      <c r="F2" s="1">
        <f>Meta!F2</f>
        <v>0.48799999999999999</v>
      </c>
      <c r="G2" s="1">
        <f>Meta!I2</f>
        <v>2.0085479604911836</v>
      </c>
      <c r="H2" s="1">
        <f>Meta!E2</f>
        <v>1</v>
      </c>
      <c r="I2" s="13"/>
      <c r="K2" s="1">
        <f>Meta!D2</f>
        <v>5.8999999999999997E-2</v>
      </c>
      <c r="L2" s="13"/>
      <c r="N2" s="22">
        <f>Meta!T2</f>
        <v>59076</v>
      </c>
      <c r="O2" s="22">
        <f>Meta!U2</f>
        <v>24666</v>
      </c>
      <c r="P2" s="1">
        <f>Meta!V2</f>
        <v>3.1E-2</v>
      </c>
      <c r="Q2" s="1">
        <f>Meta!X2</f>
        <v>0.63700000000000001</v>
      </c>
      <c r="R2" s="22">
        <f>Meta!W2</f>
        <v>151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16171.383824988119</v>
      </c>
      <c r="D5" s="5">
        <f>IF(A5&lt;startage,1,0)*(C5*(1-initialunempprob))+IF(A5=startage,1,0)*(C5*(1-unempprob))+IF(A5&gt;startage,1,0)*(C5*(1-unempprob)+unempprob*300*52)</f>
        <v>15217.272179313821</v>
      </c>
      <c r="E5" s="5">
        <f>IF(D5-9500&gt;0,1,0)*(D5-9500)</f>
        <v>5717.2721793138207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2307.5757575802718</v>
      </c>
      <c r="G5" s="5">
        <f>D5-F5</f>
        <v>12909.696421733548</v>
      </c>
      <c r="H5" s="22">
        <f t="shared" ref="H5:H36" si="1">benefits*B5/expnorm</f>
        <v>7141.9753384887954</v>
      </c>
      <c r="I5" s="5">
        <f>G5+IF(A5&lt;startage,1,0)*(H5*(1-initialunempprob))+IF(A5&gt;=startage,1,0)*(H5*(1-unempprob))</f>
        <v>19630.295215251506</v>
      </c>
      <c r="J5" s="25">
        <f t="shared" ref="J5:J36" si="2">(F5-(IF(A5&gt;startage,1,0)*(unempprob*300*52)))/(IF(A5&lt;startage,1,0)*((C5+H5)*(1-initialunempprob))+IF(A5&gt;=startage,1,0)*((C5+H5)*(1-unempprob)))</f>
        <v>0.10518685976583653</v>
      </c>
      <c r="L5" s="22">
        <f t="shared" ref="L5:L36" si="3">(sincome+sbenefits)*(1-sunemp)*B5/expnorm</f>
        <v>40400.328792824053</v>
      </c>
      <c r="M5" s="5">
        <f>scrimecost*Meta!O2</f>
        <v>199.62200000000001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16575.668420612819</v>
      </c>
      <c r="D6" s="5">
        <f t="shared" ref="D6:D36" si="5">IF(A6&lt;startage,1,0)*(C6*(1-initialunempprob))+IF(A6=startage,1,0)*(C6*(1-unempprob))+IF(A6&gt;startage,1,0)*(C6*(1-unempprob)+unempprob*300*52)</f>
        <v>16518.103983796664</v>
      </c>
      <c r="E6" s="5">
        <f t="shared" ref="E6:E56" si="6">IF(D6-9500&gt;0,1,0)*(D6-9500)</f>
        <v>7018.1039837966637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2667.2557515197777</v>
      </c>
      <c r="G6" s="5">
        <f t="shared" ref="G6:G56" si="8">D6-F6</f>
        <v>13850.848232276887</v>
      </c>
      <c r="H6" s="22">
        <f t="shared" si="1"/>
        <v>7320.5247219510138</v>
      </c>
      <c r="I6" s="5">
        <f t="shared" ref="I6:I36" si="9">G6+IF(A6&lt;startage,1,0)*(H6*(1-initialunempprob))+IF(A6&gt;=startage,1,0)*(H6*(1-unempprob))</f>
        <v>20739.461995632792</v>
      </c>
      <c r="J6" s="25">
        <f t="shared" si="2"/>
        <v>7.7685273825723697E-2</v>
      </c>
      <c r="L6" s="22">
        <f t="shared" si="3"/>
        <v>41410.337012644653</v>
      </c>
      <c r="M6" s="5">
        <f>scrimecost*Meta!O3</f>
        <v>327.97200000000004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16990.060131128143</v>
      </c>
      <c r="D7" s="5">
        <f t="shared" si="5"/>
        <v>16908.046583391584</v>
      </c>
      <c r="E7" s="5">
        <f t="shared" si="6"/>
        <v>7408.0465833915841</v>
      </c>
      <c r="F7" s="5">
        <f t="shared" si="7"/>
        <v>2775.0748803077731</v>
      </c>
      <c r="G7" s="5">
        <f t="shared" si="8"/>
        <v>14132.971703083811</v>
      </c>
      <c r="H7" s="22">
        <f t="shared" si="1"/>
        <v>7503.5378399997899</v>
      </c>
      <c r="I7" s="5">
        <f t="shared" si="9"/>
        <v>21193.800810523615</v>
      </c>
      <c r="J7" s="25">
        <f t="shared" si="2"/>
        <v>8.0468439873685751E-2</v>
      </c>
      <c r="L7" s="22">
        <f t="shared" si="3"/>
        <v>42445.595437960765</v>
      </c>
      <c r="M7" s="5">
        <f>scrimecost*Meta!O4</f>
        <v>397.58300000000003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17414.811634406342</v>
      </c>
      <c r="D8" s="5">
        <f t="shared" si="5"/>
        <v>17307.737747976371</v>
      </c>
      <c r="E8" s="5">
        <f t="shared" si="6"/>
        <v>7807.7377479763709</v>
      </c>
      <c r="F8" s="5">
        <f t="shared" si="7"/>
        <v>2885.5894873154666</v>
      </c>
      <c r="G8" s="5">
        <f t="shared" si="8"/>
        <v>14422.148260660904</v>
      </c>
      <c r="H8" s="22">
        <f t="shared" si="1"/>
        <v>7691.1262859997842</v>
      </c>
      <c r="I8" s="5">
        <f t="shared" si="9"/>
        <v>21659.498095786701</v>
      </c>
      <c r="J8" s="25">
        <f t="shared" si="2"/>
        <v>8.3183723822916986E-2</v>
      </c>
      <c r="L8" s="22">
        <f t="shared" si="3"/>
        <v>43506.735323909787</v>
      </c>
      <c r="M8" s="5">
        <f>scrimecost*Meta!O5</f>
        <v>436.69200000000001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17850.181925266501</v>
      </c>
      <c r="D9" s="5">
        <f t="shared" si="5"/>
        <v>17717.421191675781</v>
      </c>
      <c r="E9" s="5">
        <f t="shared" si="6"/>
        <v>8217.4211916757813</v>
      </c>
      <c r="F9" s="5">
        <f t="shared" si="7"/>
        <v>2998.8669594983535</v>
      </c>
      <c r="G9" s="5">
        <f t="shared" si="8"/>
        <v>14718.554232177428</v>
      </c>
      <c r="H9" s="22">
        <f t="shared" si="1"/>
        <v>7883.4044431497787</v>
      </c>
      <c r="I9" s="5">
        <f t="shared" si="9"/>
        <v>22136.83781318137</v>
      </c>
      <c r="J9" s="25">
        <f t="shared" si="2"/>
        <v>8.5832781334362104E-2</v>
      </c>
      <c r="L9" s="22">
        <f t="shared" si="3"/>
        <v>44594.403707007528</v>
      </c>
      <c r="M9" s="5">
        <f>scrimecost*Meta!O6</f>
        <v>510.83300000000003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18296.43647339816</v>
      </c>
      <c r="D10" s="5">
        <f t="shared" si="5"/>
        <v>18137.346721467671</v>
      </c>
      <c r="E10" s="5">
        <f t="shared" si="6"/>
        <v>8637.3467214676712</v>
      </c>
      <c r="F10" s="5">
        <f t="shared" si="7"/>
        <v>3121.8437045591945</v>
      </c>
      <c r="G10" s="5">
        <f t="shared" si="8"/>
        <v>15015.503016908477</v>
      </c>
      <c r="H10" s="22">
        <f t="shared" si="1"/>
        <v>8080.4895542285212</v>
      </c>
      <c r="I10" s="5">
        <f t="shared" si="9"/>
        <v>22619.243687437516</v>
      </c>
      <c r="J10" s="25">
        <f t="shared" si="2"/>
        <v>8.8693905603478077E-2</v>
      </c>
      <c r="L10" s="22">
        <f t="shared" si="3"/>
        <v>45709.263799682703</v>
      </c>
      <c r="M10" s="5">
        <f>scrimecost*Meta!O7</f>
        <v>549.79100000000005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18753.847385233112</v>
      </c>
      <c r="D11" s="5">
        <f t="shared" si="5"/>
        <v>18567.77038950436</v>
      </c>
      <c r="E11" s="5">
        <f t="shared" si="6"/>
        <v>9067.7703895043596</v>
      </c>
      <c r="F11" s="5">
        <f t="shared" si="7"/>
        <v>3262.3770321731736</v>
      </c>
      <c r="G11" s="5">
        <f t="shared" si="8"/>
        <v>15305.393357331186</v>
      </c>
      <c r="H11" s="22">
        <f t="shared" si="1"/>
        <v>8282.5017930842332</v>
      </c>
      <c r="I11" s="5">
        <f t="shared" si="9"/>
        <v>23099.227544623449</v>
      </c>
      <c r="J11" s="25">
        <f t="shared" si="2"/>
        <v>9.2054486850404418E-2</v>
      </c>
      <c r="L11" s="22">
        <f t="shared" si="3"/>
        <v>46851.995394674777</v>
      </c>
      <c r="M11" s="5">
        <f>scrimecost*Meta!O8</f>
        <v>525.63099999999997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19222.693569863943</v>
      </c>
      <c r="D12" s="5">
        <f t="shared" si="5"/>
        <v>19008.954649241972</v>
      </c>
      <c r="E12" s="5">
        <f t="shared" si="6"/>
        <v>9508.9546492419722</v>
      </c>
      <c r="F12" s="5">
        <f t="shared" si="7"/>
        <v>3406.4236929775038</v>
      </c>
      <c r="G12" s="5">
        <f t="shared" si="8"/>
        <v>15602.530956264469</v>
      </c>
      <c r="H12" s="22">
        <f t="shared" si="1"/>
        <v>8489.5643379113408</v>
      </c>
      <c r="I12" s="5">
        <f t="shared" si="9"/>
        <v>23591.210998239039</v>
      </c>
      <c r="J12" s="25">
        <f t="shared" si="2"/>
        <v>9.5333102701064321E-2</v>
      </c>
      <c r="L12" s="22">
        <f t="shared" si="3"/>
        <v>48023.295279541642</v>
      </c>
      <c r="M12" s="5">
        <f>scrimecost*Meta!O9</f>
        <v>470.66699999999997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19703.260909110541</v>
      </c>
      <c r="D13" s="5">
        <f t="shared" si="5"/>
        <v>19461.168515473022</v>
      </c>
      <c r="E13" s="5">
        <f t="shared" si="6"/>
        <v>9961.1685154730221</v>
      </c>
      <c r="F13" s="5">
        <f t="shared" si="7"/>
        <v>3554.0715203019417</v>
      </c>
      <c r="G13" s="5">
        <f t="shared" si="8"/>
        <v>15907.096995171079</v>
      </c>
      <c r="H13" s="22">
        <f t="shared" si="1"/>
        <v>8701.8034463591248</v>
      </c>
      <c r="I13" s="5">
        <f t="shared" si="9"/>
        <v>24095.494038195015</v>
      </c>
      <c r="J13" s="25">
        <f t="shared" si="2"/>
        <v>9.8531752311464202E-2</v>
      </c>
      <c r="L13" s="22">
        <f t="shared" si="3"/>
        <v>49223.877661530183</v>
      </c>
      <c r="M13" s="5">
        <f>scrimecost*Meta!O10</f>
        <v>433.52100000000002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20195.8424318383</v>
      </c>
      <c r="D14" s="5">
        <f t="shared" si="5"/>
        <v>19924.687728359844</v>
      </c>
      <c r="E14" s="5">
        <f t="shared" si="6"/>
        <v>10424.687728359844</v>
      </c>
      <c r="F14" s="5">
        <f t="shared" si="7"/>
        <v>3705.4105433094892</v>
      </c>
      <c r="G14" s="5">
        <f t="shared" si="8"/>
        <v>16219.277185050356</v>
      </c>
      <c r="H14" s="22">
        <f t="shared" si="1"/>
        <v>8919.3485325180991</v>
      </c>
      <c r="I14" s="5">
        <f t="shared" si="9"/>
        <v>24612.384154149888</v>
      </c>
      <c r="J14" s="25">
        <f t="shared" si="2"/>
        <v>0.10165238607770796</v>
      </c>
      <c r="L14" s="22">
        <f t="shared" si="3"/>
        <v>50454.474603068433</v>
      </c>
      <c r="M14" s="5">
        <f>scrimecost*Meta!O11</f>
        <v>405.73699999999997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20700.73849263426</v>
      </c>
      <c r="D15" s="5">
        <f t="shared" si="5"/>
        <v>20399.794921568842</v>
      </c>
      <c r="E15" s="5">
        <f t="shared" si="6"/>
        <v>10899.794921568842</v>
      </c>
      <c r="F15" s="5">
        <f t="shared" si="7"/>
        <v>3860.5330418922267</v>
      </c>
      <c r="G15" s="5">
        <f t="shared" si="8"/>
        <v>16539.261879676615</v>
      </c>
      <c r="H15" s="22">
        <f t="shared" si="1"/>
        <v>9142.3322458310522</v>
      </c>
      <c r="I15" s="5">
        <f t="shared" si="9"/>
        <v>25142.196523003637</v>
      </c>
      <c r="J15" s="25">
        <f t="shared" si="2"/>
        <v>0.10469690682526286</v>
      </c>
      <c r="L15" s="22">
        <f t="shared" si="3"/>
        <v>51715.836468145142</v>
      </c>
      <c r="M15" s="5">
        <f>scrimecost*Meta!O12</f>
        <v>388.52299999999997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21218.256954950113</v>
      </c>
      <c r="D16" s="5">
        <f t="shared" si="5"/>
        <v>20886.779794608061</v>
      </c>
      <c r="E16" s="5">
        <f t="shared" si="6"/>
        <v>11386.779794608061</v>
      </c>
      <c r="F16" s="5">
        <f t="shared" si="7"/>
        <v>4019.5336029395321</v>
      </c>
      <c r="G16" s="5">
        <f t="shared" si="8"/>
        <v>16867.246191668528</v>
      </c>
      <c r="H16" s="22">
        <f t="shared" si="1"/>
        <v>9370.8905519768286</v>
      </c>
      <c r="I16" s="5">
        <f t="shared" si="9"/>
        <v>25685.254201078722</v>
      </c>
      <c r="J16" s="25">
        <f t="shared" si="2"/>
        <v>0.10766717096921886</v>
      </c>
      <c r="L16" s="22">
        <f t="shared" si="3"/>
        <v>53008.732379848771</v>
      </c>
      <c r="M16" s="5">
        <f>scrimecost*Meta!O13</f>
        <v>328.87799999999999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21748.713378823864</v>
      </c>
      <c r="D17" s="5">
        <f t="shared" si="5"/>
        <v>21385.939289473259</v>
      </c>
      <c r="E17" s="5">
        <f t="shared" si="6"/>
        <v>11885.939289473259</v>
      </c>
      <c r="F17" s="5">
        <f t="shared" si="7"/>
        <v>4182.5091780130188</v>
      </c>
      <c r="G17" s="5">
        <f t="shared" si="8"/>
        <v>17203.430111460242</v>
      </c>
      <c r="H17" s="22">
        <f t="shared" si="1"/>
        <v>9605.1628157762498</v>
      </c>
      <c r="I17" s="5">
        <f t="shared" si="9"/>
        <v>26241.888321105696</v>
      </c>
      <c r="J17" s="25">
        <f t="shared" si="2"/>
        <v>0.11056498964624908</v>
      </c>
      <c r="L17" s="22">
        <f t="shared" si="3"/>
        <v>54333.95068934498</v>
      </c>
      <c r="M17" s="5">
        <f>scrimecost*Meta!O14</f>
        <v>328.87799999999999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22292.431213294458</v>
      </c>
      <c r="D18" s="5">
        <f t="shared" si="5"/>
        <v>21897.577771710086</v>
      </c>
      <c r="E18" s="5">
        <f t="shared" si="6"/>
        <v>12397.577771710086</v>
      </c>
      <c r="F18" s="5">
        <f t="shared" si="7"/>
        <v>4349.5591424633431</v>
      </c>
      <c r="G18" s="5">
        <f t="shared" si="8"/>
        <v>17548.018629246744</v>
      </c>
      <c r="H18" s="22">
        <f t="shared" si="1"/>
        <v>9845.291886170653</v>
      </c>
      <c r="I18" s="5">
        <f t="shared" si="9"/>
        <v>26812.438294133332</v>
      </c>
      <c r="J18" s="25">
        <f t="shared" si="2"/>
        <v>0.11339212981896149</v>
      </c>
      <c r="L18" s="22">
        <f t="shared" si="3"/>
        <v>55692.299456578607</v>
      </c>
      <c r="M18" s="5">
        <f>scrimecost*Meta!O15</f>
        <v>328.87799999999999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22849.741993626816</v>
      </c>
      <c r="D19" s="5">
        <f t="shared" si="5"/>
        <v>22422.007216002836</v>
      </c>
      <c r="E19" s="5">
        <f t="shared" si="6"/>
        <v>12922.007216002836</v>
      </c>
      <c r="F19" s="5">
        <f t="shared" si="7"/>
        <v>4520.7853560249259</v>
      </c>
      <c r="G19" s="5">
        <f t="shared" si="8"/>
        <v>17901.221859977908</v>
      </c>
      <c r="H19" s="22">
        <f t="shared" si="1"/>
        <v>10091.42418332492</v>
      </c>
      <c r="I19" s="5">
        <f t="shared" si="9"/>
        <v>27397.252016486658</v>
      </c>
      <c r="J19" s="25">
        <f t="shared" si="2"/>
        <v>0.11615031535331508</v>
      </c>
      <c r="L19" s="22">
        <f t="shared" si="3"/>
        <v>57084.606942993058</v>
      </c>
      <c r="M19" s="5">
        <f>scrimecost*Meta!O16</f>
        <v>328.87799999999999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23420.985543467494</v>
      </c>
      <c r="D20" s="5">
        <f t="shared" si="5"/>
        <v>22959.547396402915</v>
      </c>
      <c r="E20" s="5">
        <f t="shared" si="6"/>
        <v>13459.547396402915</v>
      </c>
      <c r="F20" s="5">
        <f t="shared" si="7"/>
        <v>4696.2922249255516</v>
      </c>
      <c r="G20" s="5">
        <f t="shared" si="8"/>
        <v>18263.255171477365</v>
      </c>
      <c r="H20" s="22">
        <f t="shared" si="1"/>
        <v>10343.709787908045</v>
      </c>
      <c r="I20" s="5">
        <f t="shared" si="9"/>
        <v>27996.686081898835</v>
      </c>
      <c r="J20" s="25">
        <f t="shared" si="2"/>
        <v>0.11884122806975767</v>
      </c>
      <c r="L20" s="22">
        <f t="shared" si="3"/>
        <v>58511.7221165679</v>
      </c>
      <c r="M20" s="5">
        <f>scrimecost*Meta!O17</f>
        <v>328.87799999999999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24006.510182054179</v>
      </c>
      <c r="D21" s="5">
        <f t="shared" si="5"/>
        <v>23510.526081312986</v>
      </c>
      <c r="E21" s="5">
        <f t="shared" si="6"/>
        <v>14010.526081312986</v>
      </c>
      <c r="F21" s="5">
        <f t="shared" si="7"/>
        <v>4876.1867655486894</v>
      </c>
      <c r="G21" s="5">
        <f t="shared" si="8"/>
        <v>18634.339315764297</v>
      </c>
      <c r="H21" s="22">
        <f t="shared" si="1"/>
        <v>10602.302532605745</v>
      </c>
      <c r="I21" s="5">
        <f t="shared" si="9"/>
        <v>28611.105998946303</v>
      </c>
      <c r="J21" s="25">
        <f t="shared" si="2"/>
        <v>0.12146650876872599</v>
      </c>
      <c r="L21" s="22">
        <f t="shared" si="3"/>
        <v>59974.515169482089</v>
      </c>
      <c r="M21" s="5">
        <f>scrimecost*Meta!O18</f>
        <v>259.41800000000001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24606.67293660553</v>
      </c>
      <c r="D22" s="5">
        <f t="shared" si="5"/>
        <v>24075.279233345806</v>
      </c>
      <c r="E22" s="5">
        <f t="shared" si="6"/>
        <v>14575.279233345806</v>
      </c>
      <c r="F22" s="5">
        <f t="shared" si="7"/>
        <v>5060.5786696874056</v>
      </c>
      <c r="G22" s="5">
        <f t="shared" si="8"/>
        <v>19014.7005636584</v>
      </c>
      <c r="H22" s="22">
        <f t="shared" si="1"/>
        <v>10867.360095920887</v>
      </c>
      <c r="I22" s="5">
        <f t="shared" si="9"/>
        <v>29240.886413919958</v>
      </c>
      <c r="J22" s="25">
        <f t="shared" si="2"/>
        <v>0.1240277582311341</v>
      </c>
      <c r="L22" s="22">
        <f t="shared" si="3"/>
        <v>61473.878048719132</v>
      </c>
      <c r="M22" s="5">
        <f>scrimecost*Meta!O19</f>
        <v>259.41800000000001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25221.83976002067</v>
      </c>
      <c r="D23" s="5">
        <f t="shared" si="5"/>
        <v>24654.151214179452</v>
      </c>
      <c r="E23" s="5">
        <f t="shared" si="6"/>
        <v>15154.151214179452</v>
      </c>
      <c r="F23" s="5">
        <f t="shared" si="7"/>
        <v>5249.5803714295907</v>
      </c>
      <c r="G23" s="5">
        <f t="shared" si="8"/>
        <v>19404.570842749861</v>
      </c>
      <c r="H23" s="22">
        <f t="shared" si="1"/>
        <v>11139.044098318909</v>
      </c>
      <c r="I23" s="5">
        <f t="shared" si="9"/>
        <v>29886.411339267957</v>
      </c>
      <c r="J23" s="25">
        <f t="shared" si="2"/>
        <v>0.12652653819445908</v>
      </c>
      <c r="L23" s="22">
        <f t="shared" si="3"/>
        <v>63010.724999937112</v>
      </c>
      <c r="M23" s="5">
        <f>scrimecost*Meta!O20</f>
        <v>259.41800000000001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25852.385754021187</v>
      </c>
      <c r="D24" s="5">
        <f t="shared" si="5"/>
        <v>25247.494994533939</v>
      </c>
      <c r="E24" s="5">
        <f t="shared" si="6"/>
        <v>15747.494994533939</v>
      </c>
      <c r="F24" s="5">
        <f t="shared" si="7"/>
        <v>5443.3071157153317</v>
      </c>
      <c r="G24" s="5">
        <f t="shared" si="8"/>
        <v>19804.187878818608</v>
      </c>
      <c r="H24" s="22">
        <f t="shared" si="1"/>
        <v>11417.520200776882</v>
      </c>
      <c r="I24" s="5">
        <f t="shared" si="9"/>
        <v>30548.074387749657</v>
      </c>
      <c r="J24" s="25">
        <f t="shared" si="2"/>
        <v>0.12896437230502009</v>
      </c>
      <c r="L24" s="22">
        <f t="shared" si="3"/>
        <v>64585.993124935543</v>
      </c>
      <c r="M24" s="5">
        <f>scrimecost*Meta!O21</f>
        <v>259.41800000000001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26498.69539787171</v>
      </c>
      <c r="D25" s="5">
        <f t="shared" si="5"/>
        <v>25855.672369397282</v>
      </c>
      <c r="E25" s="5">
        <f t="shared" si="6"/>
        <v>16355.672369397282</v>
      </c>
      <c r="F25" s="5">
        <f t="shared" si="7"/>
        <v>5641.8770286082126</v>
      </c>
      <c r="G25" s="5">
        <f t="shared" si="8"/>
        <v>20213.795340789067</v>
      </c>
      <c r="H25" s="22">
        <f t="shared" si="1"/>
        <v>11702.958205796302</v>
      </c>
      <c r="I25" s="5">
        <f t="shared" si="9"/>
        <v>31226.279012443389</v>
      </c>
      <c r="J25" s="25">
        <f t="shared" si="2"/>
        <v>0.13134274704703078</v>
      </c>
      <c r="L25" s="22">
        <f t="shared" si="3"/>
        <v>66200.642953058923</v>
      </c>
      <c r="M25" s="5">
        <f>scrimecost*Meta!O22</f>
        <v>259.41800000000001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27161.162782818501</v>
      </c>
      <c r="D26" s="5">
        <f t="shared" si="5"/>
        <v>26479.054178632214</v>
      </c>
      <c r="E26" s="5">
        <f t="shared" si="6"/>
        <v>16979.054178632214</v>
      </c>
      <c r="F26" s="5">
        <f t="shared" si="7"/>
        <v>5845.4111893234176</v>
      </c>
      <c r="G26" s="5">
        <f t="shared" si="8"/>
        <v>20633.642989308795</v>
      </c>
      <c r="H26" s="22">
        <f t="shared" si="1"/>
        <v>11995.532160941208</v>
      </c>
      <c r="I26" s="5">
        <f t="shared" si="9"/>
        <v>31921.438752754475</v>
      </c>
      <c r="J26" s="25">
        <f t="shared" si="2"/>
        <v>0.13366311264899244</v>
      </c>
      <c r="L26" s="22">
        <f t="shared" si="3"/>
        <v>67855.659026885391</v>
      </c>
      <c r="M26" s="5">
        <f>scrimecost*Meta!O23</f>
        <v>206.56800000000001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27840.191852388965</v>
      </c>
      <c r="D27" s="5">
        <f t="shared" si="5"/>
        <v>27118.020533098021</v>
      </c>
      <c r="E27" s="5">
        <f t="shared" si="6"/>
        <v>17618.020533098021</v>
      </c>
      <c r="F27" s="5">
        <f t="shared" si="7"/>
        <v>6054.0337040565037</v>
      </c>
      <c r="G27" s="5">
        <f t="shared" si="8"/>
        <v>21063.986829041518</v>
      </c>
      <c r="H27" s="22">
        <f t="shared" si="1"/>
        <v>12295.420464964738</v>
      </c>
      <c r="I27" s="5">
        <f t="shared" si="9"/>
        <v>32633.977486573338</v>
      </c>
      <c r="J27" s="25">
        <f t="shared" si="2"/>
        <v>0.13592688396797944</v>
      </c>
      <c r="L27" s="22">
        <f t="shared" si="3"/>
        <v>69552.050502557526</v>
      </c>
      <c r="M27" s="5">
        <f>scrimecost*Meta!O24</f>
        <v>206.56800000000001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28536.196648698686</v>
      </c>
      <c r="D28" s="5">
        <f t="shared" si="5"/>
        <v>27772.961046425466</v>
      </c>
      <c r="E28" s="5">
        <f t="shared" si="6"/>
        <v>18272.961046425466</v>
      </c>
      <c r="F28" s="5">
        <f t="shared" si="7"/>
        <v>6267.8717816579147</v>
      </c>
      <c r="G28" s="5">
        <f t="shared" si="8"/>
        <v>21505.08926476755</v>
      </c>
      <c r="H28" s="22">
        <f t="shared" si="1"/>
        <v>12602.805976588857</v>
      </c>
      <c r="I28" s="5">
        <f t="shared" si="9"/>
        <v>33364.329688737664</v>
      </c>
      <c r="J28" s="25">
        <f t="shared" si="2"/>
        <v>0.13813544135235697</v>
      </c>
      <c r="L28" s="22">
        <f t="shared" si="3"/>
        <v>71290.851765121464</v>
      </c>
      <c r="M28" s="5">
        <f>scrimecost*Meta!O25</f>
        <v>206.56800000000001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29249.601564916156</v>
      </c>
      <c r="D29" s="5">
        <f t="shared" si="5"/>
        <v>28444.275072586108</v>
      </c>
      <c r="E29" s="5">
        <f t="shared" si="6"/>
        <v>18944.275072586108</v>
      </c>
      <c r="F29" s="5">
        <f t="shared" si="7"/>
        <v>6487.0558111993641</v>
      </c>
      <c r="G29" s="5">
        <f t="shared" si="8"/>
        <v>21957.219261386745</v>
      </c>
      <c r="H29" s="22">
        <f t="shared" si="1"/>
        <v>12917.876126003577</v>
      </c>
      <c r="I29" s="5">
        <f t="shared" si="9"/>
        <v>34112.940695956109</v>
      </c>
      <c r="J29" s="25">
        <f t="shared" si="2"/>
        <v>0.14029013148345706</v>
      </c>
      <c r="L29" s="22">
        <f t="shared" si="3"/>
        <v>73073.123059249498</v>
      </c>
      <c r="M29" s="5">
        <f>scrimecost*Meta!O26</f>
        <v>206.56800000000001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29980.841604039055</v>
      </c>
      <c r="D30" s="5">
        <f t="shared" si="5"/>
        <v>29132.371949400753</v>
      </c>
      <c r="E30" s="5">
        <f t="shared" si="6"/>
        <v>19632.371949400753</v>
      </c>
      <c r="F30" s="5">
        <f t="shared" si="7"/>
        <v>6711.7194414793457</v>
      </c>
      <c r="G30" s="5">
        <f t="shared" si="8"/>
        <v>22420.652507921408</v>
      </c>
      <c r="H30" s="22">
        <f t="shared" si="1"/>
        <v>13240.823029153666</v>
      </c>
      <c r="I30" s="5">
        <f t="shared" si="9"/>
        <v>34880.266978355008</v>
      </c>
      <c r="J30" s="25">
        <f t="shared" si="2"/>
        <v>0.14239226819672537</v>
      </c>
      <c r="L30" s="22">
        <f t="shared" si="3"/>
        <v>74899.95113573072</v>
      </c>
      <c r="M30" s="5">
        <f>scrimecost*Meta!O27</f>
        <v>206.56800000000001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30730.362644140027</v>
      </c>
      <c r="D31" s="5">
        <f t="shared" si="5"/>
        <v>29837.671248135768</v>
      </c>
      <c r="E31" s="5">
        <f t="shared" si="6"/>
        <v>20337.671248135768</v>
      </c>
      <c r="F31" s="5">
        <f t="shared" si="7"/>
        <v>6941.9996625163276</v>
      </c>
      <c r="G31" s="5">
        <f t="shared" si="8"/>
        <v>22895.671585619442</v>
      </c>
      <c r="H31" s="22">
        <f t="shared" si="1"/>
        <v>13571.843604882506</v>
      </c>
      <c r="I31" s="5">
        <f t="shared" si="9"/>
        <v>35666.776417813882</v>
      </c>
      <c r="J31" s="25">
        <f t="shared" si="2"/>
        <v>0.14444313328284078</v>
      </c>
      <c r="L31" s="22">
        <f t="shared" si="3"/>
        <v>76772.449914123979</v>
      </c>
      <c r="M31" s="5">
        <f>scrimecost*Meta!O28</f>
        <v>177.274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31498.621710243526</v>
      </c>
      <c r="D32" s="5">
        <f t="shared" si="5"/>
        <v>30560.60302933916</v>
      </c>
      <c r="E32" s="5">
        <f t="shared" si="6"/>
        <v>21060.60302933916</v>
      </c>
      <c r="F32" s="5">
        <f t="shared" si="7"/>
        <v>7178.0368890792361</v>
      </c>
      <c r="G32" s="5">
        <f t="shared" si="8"/>
        <v>23382.566140259922</v>
      </c>
      <c r="H32" s="22">
        <f t="shared" si="1"/>
        <v>13911.139695004569</v>
      </c>
      <c r="I32" s="5">
        <f t="shared" si="9"/>
        <v>36472.948593259222</v>
      </c>
      <c r="J32" s="25">
        <f t="shared" si="2"/>
        <v>0.14644397726929492</v>
      </c>
      <c r="L32" s="22">
        <f t="shared" si="3"/>
        <v>78691.761161977091</v>
      </c>
      <c r="M32" s="5">
        <f>scrimecost*Meta!O29</f>
        <v>177.274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32286.087252999612</v>
      </c>
      <c r="D33" s="5">
        <f t="shared" si="5"/>
        <v>31301.608105072639</v>
      </c>
      <c r="E33" s="5">
        <f t="shared" si="6"/>
        <v>21801.608105072639</v>
      </c>
      <c r="F33" s="5">
        <f t="shared" si="7"/>
        <v>7419.9750463062173</v>
      </c>
      <c r="G33" s="5">
        <f t="shared" si="8"/>
        <v>23881.63305876642</v>
      </c>
      <c r="H33" s="22">
        <f t="shared" si="1"/>
        <v>14258.918187379681</v>
      </c>
      <c r="I33" s="5">
        <f t="shared" si="9"/>
        <v>37299.275073090699</v>
      </c>
      <c r="J33" s="25">
        <f t="shared" si="2"/>
        <v>0.14839602018290871</v>
      </c>
      <c r="L33" s="22">
        <f t="shared" si="3"/>
        <v>80659.055191026506</v>
      </c>
      <c r="M33" s="5">
        <f>scrimecost*Meta!O30</f>
        <v>177.274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33093.239434324605</v>
      </c>
      <c r="D34" s="5">
        <f t="shared" si="5"/>
        <v>32061.138307699457</v>
      </c>
      <c r="E34" s="5">
        <f t="shared" si="6"/>
        <v>22561.138307699457</v>
      </c>
      <c r="F34" s="5">
        <f t="shared" si="7"/>
        <v>7667.9616574638731</v>
      </c>
      <c r="G34" s="5">
        <f t="shared" si="8"/>
        <v>24393.176650235582</v>
      </c>
      <c r="H34" s="22">
        <f t="shared" si="1"/>
        <v>14615.391142064174</v>
      </c>
      <c r="I34" s="5">
        <f t="shared" si="9"/>
        <v>38146.259714917971</v>
      </c>
      <c r="J34" s="25">
        <f t="shared" si="2"/>
        <v>0.15030045229375139</v>
      </c>
      <c r="L34" s="22">
        <f t="shared" si="3"/>
        <v>82675.531570802181</v>
      </c>
      <c r="M34" s="5">
        <f>scrimecost*Meta!O31</f>
        <v>177.274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33920.57042018271</v>
      </c>
      <c r="D35" s="5">
        <f t="shared" si="5"/>
        <v>32839.656765391934</v>
      </c>
      <c r="E35" s="5">
        <f t="shared" si="6"/>
        <v>23339.656765391934</v>
      </c>
      <c r="F35" s="5">
        <f t="shared" si="7"/>
        <v>7922.1479339004663</v>
      </c>
      <c r="G35" s="5">
        <f t="shared" si="8"/>
        <v>24917.508831491468</v>
      </c>
      <c r="H35" s="22">
        <f t="shared" si="1"/>
        <v>14980.775920615777</v>
      </c>
      <c r="I35" s="5">
        <f t="shared" si="9"/>
        <v>39014.418972790918</v>
      </c>
      <c r="J35" s="25">
        <f t="shared" si="2"/>
        <v>0.15215843484091493</v>
      </c>
      <c r="L35" s="22">
        <f t="shared" si="3"/>
        <v>84742.419860072201</v>
      </c>
      <c r="M35" s="5">
        <f>scrimecost*Meta!O32</f>
        <v>177.274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34768.584680687287</v>
      </c>
      <c r="D36" s="5">
        <f t="shared" si="5"/>
        <v>33637.638184526739</v>
      </c>
      <c r="E36" s="5">
        <f t="shared" si="6"/>
        <v>24137.638184526739</v>
      </c>
      <c r="F36" s="5">
        <f t="shared" si="7"/>
        <v>8182.6888672479799</v>
      </c>
      <c r="G36" s="5">
        <f t="shared" si="8"/>
        <v>25454.949317278759</v>
      </c>
      <c r="H36" s="22">
        <f t="shared" si="1"/>
        <v>15355.295318631173</v>
      </c>
      <c r="I36" s="5">
        <f t="shared" si="9"/>
        <v>39904.282212110695</v>
      </c>
      <c r="J36" s="25">
        <f t="shared" si="2"/>
        <v>0.15397110074058679</v>
      </c>
      <c r="L36" s="22">
        <f t="shared" si="3"/>
        <v>86860.980356574029</v>
      </c>
      <c r="M36" s="5">
        <f>scrimecost*Meta!O33</f>
        <v>136.50399999999999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35637.799297704463</v>
      </c>
      <c r="D37" s="5">
        <f t="shared" ref="D37:D56" si="12">IF(A37&lt;startage,1,0)*(C37*(1-initialunempprob))+IF(A37=startage,1,0)*(C37*(1-unempprob))+IF(A37&gt;startage,1,0)*(C37*(1-unempprob)+unempprob*300*52)</f>
        <v>34455.569139139901</v>
      </c>
      <c r="E37" s="5">
        <f t="shared" si="6"/>
        <v>24955.569139139901</v>
      </c>
      <c r="F37" s="5">
        <f t="shared" si="7"/>
        <v>8449.7433239291786</v>
      </c>
      <c r="G37" s="5">
        <f t="shared" si="8"/>
        <v>26005.825815210723</v>
      </c>
      <c r="H37" s="22">
        <f t="shared" ref="H37:H56" si="13">benefits*B37/expnorm</f>
        <v>15739.177701596951</v>
      </c>
      <c r="I37" s="5">
        <f t="shared" ref="I37:I56" si="14">G37+IF(A37&lt;startage,1,0)*(H37*(1-initialunempprob))+IF(A37&gt;=startage,1,0)*(H37*(1-unempprob))</f>
        <v>40816.392032413452</v>
      </c>
      <c r="J37" s="25">
        <f t="shared" ref="J37:J56" si="15">(F37-(IF(A37&gt;startage,1,0)*(unempprob*300*52)))/(IF(A37&lt;startage,1,0)*((C37+H37)*(1-initialunempprob))+IF(A37&gt;=startage,1,0)*((C37+H37)*(1-unempprob)))</f>
        <v>0.15573955527685196</v>
      </c>
      <c r="L37" s="22">
        <f t="shared" ref="L37:L56" si="16">(sincome+sbenefits)*(1-sunemp)*B37/expnorm</f>
        <v>89032.504865488372</v>
      </c>
      <c r="M37" s="5">
        <f>scrimecost*Meta!O34</f>
        <v>136.50399999999999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36528.744280147068</v>
      </c>
      <c r="D38" s="5">
        <f t="shared" si="12"/>
        <v>35293.948367618395</v>
      </c>
      <c r="E38" s="5">
        <f t="shared" si="6"/>
        <v>25793.948367618395</v>
      </c>
      <c r="F38" s="5">
        <f t="shared" si="7"/>
        <v>8723.4741420274058</v>
      </c>
      <c r="G38" s="5">
        <f t="shared" si="8"/>
        <v>26570.474225590988</v>
      </c>
      <c r="H38" s="22">
        <f t="shared" si="13"/>
        <v>16132.657144136874</v>
      </c>
      <c r="I38" s="5">
        <f t="shared" si="14"/>
        <v>41751.304598223789</v>
      </c>
      <c r="J38" s="25">
        <f t="shared" si="15"/>
        <v>0.15746487677564724</v>
      </c>
      <c r="L38" s="22">
        <f t="shared" si="16"/>
        <v>91258.317487125576</v>
      </c>
      <c r="M38" s="5">
        <f>scrimecost*Meta!O35</f>
        <v>136.50399999999999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37441.962887150752</v>
      </c>
      <c r="D39" s="5">
        <f t="shared" si="12"/>
        <v>36153.287076808861</v>
      </c>
      <c r="E39" s="5">
        <f t="shared" si="6"/>
        <v>26653.287076808861</v>
      </c>
      <c r="F39" s="5">
        <f t="shared" si="7"/>
        <v>9004.0482305780934</v>
      </c>
      <c r="G39" s="5">
        <f t="shared" si="8"/>
        <v>27149.238846230768</v>
      </c>
      <c r="H39" s="22">
        <f t="shared" si="13"/>
        <v>16535.973572740295</v>
      </c>
      <c r="I39" s="5">
        <f t="shared" si="14"/>
        <v>42709.589978179385</v>
      </c>
      <c r="J39" s="25">
        <f t="shared" si="15"/>
        <v>0.15914811726227679</v>
      </c>
      <c r="L39" s="22">
        <f t="shared" si="16"/>
        <v>93539.775424303705</v>
      </c>
      <c r="M39" s="5">
        <f>scrimecost*Meta!O36</f>
        <v>136.50399999999999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38378.011959329517</v>
      </c>
      <c r="D40" s="5">
        <f t="shared" si="12"/>
        <v>37034.109253729082</v>
      </c>
      <c r="E40" s="5">
        <f t="shared" si="6"/>
        <v>27534.109253729082</v>
      </c>
      <c r="F40" s="5">
        <f t="shared" si="7"/>
        <v>9291.636671342545</v>
      </c>
      <c r="G40" s="5">
        <f t="shared" si="8"/>
        <v>27742.472582386537</v>
      </c>
      <c r="H40" s="22">
        <f t="shared" si="13"/>
        <v>16949.3729120588</v>
      </c>
      <c r="I40" s="5">
        <f t="shared" si="14"/>
        <v>43691.832492633868</v>
      </c>
      <c r="J40" s="25">
        <f t="shared" si="15"/>
        <v>0.160790303102891</v>
      </c>
      <c r="L40" s="22">
        <f t="shared" si="16"/>
        <v>95878.269809911289</v>
      </c>
      <c r="M40" s="5">
        <f>scrimecost*Meta!O37</f>
        <v>136.50399999999999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39337.462258312749</v>
      </c>
      <c r="D41" s="5">
        <f t="shared" si="12"/>
        <v>37936.951985072301</v>
      </c>
      <c r="E41" s="5">
        <f t="shared" si="6"/>
        <v>28436.951985072301</v>
      </c>
      <c r="F41" s="5">
        <f t="shared" si="7"/>
        <v>9586.4148231261061</v>
      </c>
      <c r="G41" s="5">
        <f t="shared" si="8"/>
        <v>28350.537161946195</v>
      </c>
      <c r="H41" s="22">
        <f t="shared" si="13"/>
        <v>17373.107234860268</v>
      </c>
      <c r="I41" s="5">
        <f t="shared" si="14"/>
        <v>44698.631069949712</v>
      </c>
      <c r="J41" s="25">
        <f t="shared" si="15"/>
        <v>0.16239243563031946</v>
      </c>
      <c r="L41" s="22">
        <f t="shared" si="16"/>
        <v>98275.226555159068</v>
      </c>
      <c r="M41" s="5">
        <f>scrimecost*Meta!O38</f>
        <v>82.899000000000001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40320.898814770568</v>
      </c>
      <c r="D42" s="5">
        <f t="shared" si="12"/>
        <v>38862.365784699105</v>
      </c>
      <c r="E42" s="5">
        <f t="shared" si="6"/>
        <v>29362.365784699105</v>
      </c>
      <c r="F42" s="5">
        <f t="shared" si="7"/>
        <v>9888.5624287042574</v>
      </c>
      <c r="G42" s="5">
        <f t="shared" si="8"/>
        <v>28973.803355994845</v>
      </c>
      <c r="H42" s="22">
        <f t="shared" si="13"/>
        <v>17807.434915731777</v>
      </c>
      <c r="I42" s="5">
        <f t="shared" si="14"/>
        <v>45730.599611698446</v>
      </c>
      <c r="J42" s="25">
        <f t="shared" si="15"/>
        <v>0.16395549175463991</v>
      </c>
      <c r="L42" s="22">
        <f t="shared" si="16"/>
        <v>100732.10721903804</v>
      </c>
      <c r="M42" s="5">
        <f>scrimecost*Meta!O39</f>
        <v>82.899000000000001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41328.921285139826</v>
      </c>
      <c r="D43" s="5">
        <f t="shared" si="12"/>
        <v>39810.914929316583</v>
      </c>
      <c r="E43" s="5">
        <f t="shared" si="6"/>
        <v>30310.914929316583</v>
      </c>
      <c r="F43" s="5">
        <f t="shared" si="7"/>
        <v>10198.263724421864</v>
      </c>
      <c r="G43" s="5">
        <f t="shared" si="8"/>
        <v>29612.651204894719</v>
      </c>
      <c r="H43" s="22">
        <f t="shared" si="13"/>
        <v>18252.620788625067</v>
      </c>
      <c r="I43" s="5">
        <f t="shared" si="14"/>
        <v>46788.367366990904</v>
      </c>
      <c r="J43" s="25">
        <f t="shared" si="15"/>
        <v>0.16548042455885503</v>
      </c>
      <c r="L43" s="22">
        <f t="shared" si="16"/>
        <v>103250.40989951398</v>
      </c>
      <c r="M43" s="5">
        <f>scrimecost*Meta!O40</f>
        <v>82.899000000000001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42362.144317268321</v>
      </c>
      <c r="D44" s="5">
        <f t="shared" si="12"/>
        <v>40783.177802549493</v>
      </c>
      <c r="E44" s="5">
        <f t="shared" si="6"/>
        <v>31283.177802549493</v>
      </c>
      <c r="F44" s="5">
        <f t="shared" si="7"/>
        <v>10515.707552532409</v>
      </c>
      <c r="G44" s="5">
        <f t="shared" si="8"/>
        <v>30267.470250017082</v>
      </c>
      <c r="H44" s="22">
        <f t="shared" si="13"/>
        <v>18708.936308340693</v>
      </c>
      <c r="I44" s="5">
        <f t="shared" si="14"/>
        <v>47872.579316165677</v>
      </c>
      <c r="J44" s="25">
        <f t="shared" si="15"/>
        <v>0.16696816388004049</v>
      </c>
      <c r="L44" s="22">
        <f t="shared" si="16"/>
        <v>105831.67014700183</v>
      </c>
      <c r="M44" s="5">
        <f>scrimecost*Meta!O41</f>
        <v>82.899000000000001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43421.197925200031</v>
      </c>
      <c r="D45" s="5">
        <f t="shared" si="12"/>
        <v>41779.747247613232</v>
      </c>
      <c r="E45" s="5">
        <f t="shared" si="6"/>
        <v>32279.747247613232</v>
      </c>
      <c r="F45" s="5">
        <f t="shared" si="7"/>
        <v>10841.08747634572</v>
      </c>
      <c r="G45" s="5">
        <f t="shared" si="8"/>
        <v>30938.659771267514</v>
      </c>
      <c r="H45" s="22">
        <f t="shared" si="13"/>
        <v>19176.659716049209</v>
      </c>
      <c r="I45" s="5">
        <f t="shared" si="14"/>
        <v>48983.896564069822</v>
      </c>
      <c r="J45" s="25">
        <f t="shared" si="15"/>
        <v>0.16841961687631901</v>
      </c>
      <c r="L45" s="22">
        <f t="shared" si="16"/>
        <v>108477.46190067686</v>
      </c>
      <c r="M45" s="5">
        <f>scrimecost*Meta!O42</f>
        <v>82.899000000000001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44506.727873330026</v>
      </c>
      <c r="D46" s="5">
        <f t="shared" si="12"/>
        <v>42801.230928803561</v>
      </c>
      <c r="E46" s="5">
        <f t="shared" si="6"/>
        <v>33301.230928803561</v>
      </c>
      <c r="F46" s="5">
        <f t="shared" si="7"/>
        <v>11174.601898254363</v>
      </c>
      <c r="G46" s="5">
        <f t="shared" si="8"/>
        <v>31626.6290305492</v>
      </c>
      <c r="H46" s="22">
        <f t="shared" si="13"/>
        <v>19656.076208950439</v>
      </c>
      <c r="I46" s="5">
        <f t="shared" si="14"/>
        <v>50122.996743171563</v>
      </c>
      <c r="J46" s="25">
        <f t="shared" si="15"/>
        <v>0.16983566858000537</v>
      </c>
      <c r="L46" s="22">
        <f t="shared" si="16"/>
        <v>111189.3984481938</v>
      </c>
      <c r="M46" s="5">
        <f>scrimecost*Meta!O43</f>
        <v>41.374000000000002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45619.396070163275</v>
      </c>
      <c r="D47" s="5">
        <f t="shared" si="12"/>
        <v>43848.251702023648</v>
      </c>
      <c r="E47" s="5">
        <f t="shared" si="6"/>
        <v>34348.251702023648</v>
      </c>
      <c r="F47" s="5">
        <f t="shared" si="7"/>
        <v>11516.454180710722</v>
      </c>
      <c r="G47" s="5">
        <f t="shared" si="8"/>
        <v>32331.797521312925</v>
      </c>
      <c r="H47" s="22">
        <f t="shared" si="13"/>
        <v>20147.478114174199</v>
      </c>
      <c r="I47" s="5">
        <f t="shared" si="14"/>
        <v>51290.574426750842</v>
      </c>
      <c r="J47" s="25">
        <f t="shared" si="15"/>
        <v>0.17121718243726036</v>
      </c>
      <c r="L47" s="22">
        <f t="shared" si="16"/>
        <v>113969.13340939862</v>
      </c>
      <c r="M47" s="5">
        <f>scrimecost*Meta!O44</f>
        <v>41.374000000000002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46759.880971917359</v>
      </c>
      <c r="D48" s="5">
        <f t="shared" si="12"/>
        <v>44921.447994574242</v>
      </c>
      <c r="E48" s="5">
        <f t="shared" si="6"/>
        <v>35421.447994574242</v>
      </c>
      <c r="F48" s="5">
        <f t="shared" si="7"/>
        <v>11958.997569685915</v>
      </c>
      <c r="G48" s="5">
        <f t="shared" si="8"/>
        <v>32962.450424888331</v>
      </c>
      <c r="H48" s="22">
        <f t="shared" si="13"/>
        <v>20651.165067028553</v>
      </c>
      <c r="I48" s="5">
        <f t="shared" si="14"/>
        <v>52395.196752962205</v>
      </c>
      <c r="J48" s="25">
        <f t="shared" si="15"/>
        <v>0.17401761454690007</v>
      </c>
      <c r="L48" s="22">
        <f t="shared" si="16"/>
        <v>116818.3617446336</v>
      </c>
      <c r="M48" s="5">
        <f>scrimecost*Meta!O45</f>
        <v>41.374000000000002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47928.877996215277</v>
      </c>
      <c r="D49" s="5">
        <f t="shared" si="12"/>
        <v>46021.474194438582</v>
      </c>
      <c r="E49" s="5">
        <f t="shared" si="6"/>
        <v>36521.474194438582</v>
      </c>
      <c r="F49" s="5">
        <f t="shared" si="7"/>
        <v>12428.158743928056</v>
      </c>
      <c r="G49" s="5">
        <f t="shared" si="8"/>
        <v>33593.315450510527</v>
      </c>
      <c r="H49" s="22">
        <f t="shared" si="13"/>
        <v>21167.444193704265</v>
      </c>
      <c r="I49" s="5">
        <f t="shared" si="14"/>
        <v>53511.880436786239</v>
      </c>
      <c r="J49" s="25">
        <f t="shared" si="15"/>
        <v>0.17698896654814741</v>
      </c>
      <c r="L49" s="22">
        <f t="shared" si="16"/>
        <v>119738.8207882494</v>
      </c>
      <c r="M49" s="5">
        <f>scrimecost*Meta!O46</f>
        <v>41.374000000000002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49127.099946120667</v>
      </c>
      <c r="D50" s="5">
        <f t="shared" si="12"/>
        <v>47149.00104929955</v>
      </c>
      <c r="E50" s="5">
        <f t="shared" si="6"/>
        <v>37649.00104929955</v>
      </c>
      <c r="F50" s="5">
        <f t="shared" si="7"/>
        <v>12909.048947526258</v>
      </c>
      <c r="G50" s="5">
        <f t="shared" si="8"/>
        <v>34239.952101773291</v>
      </c>
      <c r="H50" s="22">
        <f t="shared" si="13"/>
        <v>21696.630298546872</v>
      </c>
      <c r="I50" s="5">
        <f t="shared" si="14"/>
        <v>54656.481212705898</v>
      </c>
      <c r="J50" s="25">
        <f t="shared" si="15"/>
        <v>0.17988784654936441</v>
      </c>
      <c r="L50" s="22">
        <f t="shared" si="16"/>
        <v>122732.29130795565</v>
      </c>
      <c r="M50" s="5">
        <f>scrimecost*Meta!O47</f>
        <v>41.374000000000002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50355.277444773674</v>
      </c>
      <c r="D51" s="5">
        <f t="shared" si="12"/>
        <v>48304.716075532029</v>
      </c>
      <c r="E51" s="5">
        <f t="shared" si="6"/>
        <v>38804.716075532029</v>
      </c>
      <c r="F51" s="5">
        <f t="shared" si="7"/>
        <v>13401.96140621441</v>
      </c>
      <c r="G51" s="5">
        <f t="shared" si="8"/>
        <v>34902.754669317619</v>
      </c>
      <c r="H51" s="22">
        <f t="shared" si="13"/>
        <v>22239.046056010542</v>
      </c>
      <c r="I51" s="5">
        <f t="shared" si="14"/>
        <v>55829.697008023541</v>
      </c>
      <c r="J51" s="25">
        <f t="shared" si="15"/>
        <v>0.18271602216030775</v>
      </c>
      <c r="L51" s="22">
        <f t="shared" si="16"/>
        <v>125800.59859065451</v>
      </c>
      <c r="M51" s="5">
        <f>scrimecost*Meta!O48</f>
        <v>20.687000000000001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51614.159380893027</v>
      </c>
      <c r="D52" s="5">
        <f t="shared" si="12"/>
        <v>49489.323977420339</v>
      </c>
      <c r="E52" s="5">
        <f t="shared" si="6"/>
        <v>39989.323977420339</v>
      </c>
      <c r="F52" s="5">
        <f t="shared" si="7"/>
        <v>13907.196676369775</v>
      </c>
      <c r="G52" s="5">
        <f t="shared" si="8"/>
        <v>35582.127301050568</v>
      </c>
      <c r="H52" s="22">
        <f t="shared" si="13"/>
        <v>22795.022207410806</v>
      </c>
      <c r="I52" s="5">
        <f t="shared" si="14"/>
        <v>57032.24319822414</v>
      </c>
      <c r="J52" s="25">
        <f t="shared" si="15"/>
        <v>0.18547521787830132</v>
      </c>
      <c r="L52" s="22">
        <f t="shared" si="16"/>
        <v>128945.6135554209</v>
      </c>
      <c r="M52" s="5">
        <f>scrimecost*Meta!O49</f>
        <v>20.687000000000001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52904.513365415347</v>
      </c>
      <c r="D53" s="5">
        <f t="shared" si="12"/>
        <v>50703.547076855844</v>
      </c>
      <c r="E53" s="5">
        <f t="shared" si="6"/>
        <v>41203.547076855844</v>
      </c>
      <c r="F53" s="5">
        <f t="shared" si="7"/>
        <v>14425.062828279019</v>
      </c>
      <c r="G53" s="5">
        <f t="shared" si="8"/>
        <v>36278.484248576824</v>
      </c>
      <c r="H53" s="22">
        <f t="shared" si="13"/>
        <v>23364.897762596076</v>
      </c>
      <c r="I53" s="5">
        <f t="shared" si="14"/>
        <v>58264.853043179734</v>
      </c>
      <c r="J53" s="25">
        <f t="shared" si="15"/>
        <v>0.18816711613975851</v>
      </c>
      <c r="L53" s="22">
        <f t="shared" si="16"/>
        <v>132169.2538943064</v>
      </c>
      <c r="M53" s="5">
        <f>scrimecost*Meta!O50</f>
        <v>20.687000000000001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54227.126199550723</v>
      </c>
      <c r="D54" s="5">
        <f t="shared" si="12"/>
        <v>51948.125753777233</v>
      </c>
      <c r="E54" s="5">
        <f t="shared" si="6"/>
        <v>42448.125753777233</v>
      </c>
      <c r="F54" s="5">
        <f t="shared" si="7"/>
        <v>14955.87563398599</v>
      </c>
      <c r="G54" s="5">
        <f t="shared" si="8"/>
        <v>36992.250119791242</v>
      </c>
      <c r="H54" s="22">
        <f t="shared" si="13"/>
        <v>23949.020206660975</v>
      </c>
      <c r="I54" s="5">
        <f t="shared" si="14"/>
        <v>59528.278134259221</v>
      </c>
      <c r="J54" s="25">
        <f t="shared" si="15"/>
        <v>0.1907933583460581</v>
      </c>
      <c r="L54" s="22">
        <f t="shared" si="16"/>
        <v>135473.48524166405</v>
      </c>
      <c r="M54" s="5">
        <f>scrimecost*Meta!O51</f>
        <v>20.687000000000001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55582.80435453949</v>
      </c>
      <c r="D55" s="5">
        <f t="shared" si="12"/>
        <v>53223.818897621662</v>
      </c>
      <c r="E55" s="5">
        <f t="shared" si="6"/>
        <v>43723.818897621662</v>
      </c>
      <c r="F55" s="5">
        <f t="shared" si="7"/>
        <v>15499.958759835641</v>
      </c>
      <c r="G55" s="5">
        <f t="shared" si="8"/>
        <v>37723.860137786018</v>
      </c>
      <c r="H55" s="22">
        <f t="shared" si="13"/>
        <v>24547.745711827498</v>
      </c>
      <c r="I55" s="5">
        <f t="shared" si="14"/>
        <v>60823.288852615689</v>
      </c>
      <c r="J55" s="25">
        <f t="shared" si="15"/>
        <v>0.19335554586439921</v>
      </c>
      <c r="L55" s="22">
        <f t="shared" si="16"/>
        <v>138860.32237270565</v>
      </c>
      <c r="M55" s="5">
        <f>scrimecost*Meta!O52</f>
        <v>20.687000000000001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56972.374463402986</v>
      </c>
      <c r="D56" s="5">
        <f t="shared" si="12"/>
        <v>54531.404370062213</v>
      </c>
      <c r="E56" s="5">
        <f t="shared" si="6"/>
        <v>45031.404370062213</v>
      </c>
      <c r="F56" s="5">
        <f t="shared" si="7"/>
        <v>16057.643963831535</v>
      </c>
      <c r="G56" s="5">
        <f t="shared" si="8"/>
        <v>38473.760406230678</v>
      </c>
      <c r="H56" s="22">
        <f t="shared" si="13"/>
        <v>25161.439354623188</v>
      </c>
      <c r="I56" s="5">
        <f t="shared" si="14"/>
        <v>62150.674838931096</v>
      </c>
      <c r="J56" s="25">
        <f t="shared" si="15"/>
        <v>0.19585524100424423</v>
      </c>
      <c r="L56" s="22">
        <f t="shared" si="16"/>
        <v>142331.8304320233</v>
      </c>
      <c r="M56" s="5">
        <f>scrimecost*Meta!O53</f>
        <v>5.7379999999999995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5.7379999999999995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5.7379999999999995</v>
      </c>
      <c r="N58" s="5"/>
    </row>
    <row r="59" spans="1:14" x14ac:dyDescent="0.2">
      <c r="A59" s="5">
        <v>68</v>
      </c>
      <c r="H59" s="21"/>
      <c r="I59" s="5"/>
      <c r="M59" s="5">
        <f>scrimecost*Meta!O56</f>
        <v>5.7379999999999995</v>
      </c>
      <c r="N59" s="5"/>
    </row>
    <row r="60" spans="1:14" x14ac:dyDescent="0.2">
      <c r="A60" s="5">
        <v>69</v>
      </c>
      <c r="H60" s="21"/>
      <c r="I60" s="5"/>
      <c r="M60" s="5">
        <f>scrimecost*Meta!O57</f>
        <v>5.7379999999999995</v>
      </c>
      <c r="N60" s="5"/>
    </row>
    <row r="61" spans="1:14" x14ac:dyDescent="0.2">
      <c r="A61" s="5">
        <v>70</v>
      </c>
      <c r="H61" s="21"/>
      <c r="I61" s="5"/>
      <c r="M61" s="5">
        <f>scrimecost*Meta!O58</f>
        <v>5.7379999999999995</v>
      </c>
      <c r="N61" s="5"/>
    </row>
    <row r="62" spans="1:14" x14ac:dyDescent="0.2">
      <c r="A62" s="5">
        <v>71</v>
      </c>
      <c r="H62" s="21"/>
      <c r="I62" s="5"/>
      <c r="M62" s="5">
        <f>scrimecost*Meta!O59</f>
        <v>5.7379999999999995</v>
      </c>
      <c r="N62" s="5"/>
    </row>
    <row r="63" spans="1:14" x14ac:dyDescent="0.2">
      <c r="A63" s="5">
        <v>72</v>
      </c>
      <c r="H63" s="21"/>
      <c r="M63" s="5">
        <f>scrimecost*Meta!O60</f>
        <v>5.7379999999999995</v>
      </c>
      <c r="N63" s="5"/>
    </row>
    <row r="64" spans="1:14" x14ac:dyDescent="0.2">
      <c r="A64" s="5">
        <v>73</v>
      </c>
      <c r="H64" s="21"/>
      <c r="M64" s="5">
        <f>scrimecost*Meta!O61</f>
        <v>5.7379999999999995</v>
      </c>
      <c r="N64" s="5"/>
    </row>
    <row r="65" spans="1:14" x14ac:dyDescent="0.2">
      <c r="A65" s="5">
        <v>74</v>
      </c>
      <c r="H65" s="21"/>
      <c r="M65" s="5">
        <f>scrimecost*Meta!O62</f>
        <v>5.7379999999999995</v>
      </c>
      <c r="N65" s="5"/>
    </row>
    <row r="66" spans="1:14" x14ac:dyDescent="0.2">
      <c r="A66" s="5">
        <v>75</v>
      </c>
      <c r="H66" s="21"/>
      <c r="M66" s="5">
        <f>scrimecost*Meta!O63</f>
        <v>5.7379999999999995</v>
      </c>
      <c r="N66" s="5"/>
    </row>
    <row r="67" spans="1:14" x14ac:dyDescent="0.2">
      <c r="A67" s="5">
        <v>76</v>
      </c>
      <c r="H67" s="21"/>
      <c r="M67" s="5">
        <f>scrimecost*Meta!O64</f>
        <v>5.7379999999999995</v>
      </c>
      <c r="N67" s="5"/>
    </row>
    <row r="68" spans="1:14" x14ac:dyDescent="0.2">
      <c r="A68" s="5">
        <v>77</v>
      </c>
      <c r="H68" s="21"/>
      <c r="M68" s="5">
        <f>scrimecost*Meta!O65</f>
        <v>5.7379999999999995</v>
      </c>
      <c r="N68" s="5"/>
    </row>
    <row r="69" spans="1:14" x14ac:dyDescent="0.2">
      <c r="A69" s="5">
        <v>78</v>
      </c>
      <c r="H69" s="21"/>
      <c r="M69" s="5">
        <f>scrimecost*Meta!O66</f>
        <v>5.7379999999999995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34134</v>
      </c>
      <c r="D2" s="7">
        <f>Meta!C3</f>
        <v>15075</v>
      </c>
      <c r="E2" s="1">
        <f>Meta!D3</f>
        <v>5.5E-2</v>
      </c>
      <c r="F2" s="1">
        <f>Meta!F3</f>
        <v>0.50900000000000001</v>
      </c>
      <c r="G2" s="1">
        <f>Meta!I3</f>
        <v>1.978852107996969</v>
      </c>
      <c r="H2" s="1">
        <f>Meta!E3</f>
        <v>0.99399999999999999</v>
      </c>
      <c r="I2" s="13"/>
      <c r="J2" s="1">
        <f>Meta!X2</f>
        <v>0.63700000000000001</v>
      </c>
      <c r="K2" s="1">
        <f>Meta!D2</f>
        <v>5.8999999999999997E-2</v>
      </c>
      <c r="L2" s="28"/>
      <c r="N2" s="22">
        <f>Meta!T3</f>
        <v>60435</v>
      </c>
      <c r="O2" s="22">
        <f>Meta!U3</f>
        <v>25233</v>
      </c>
      <c r="P2" s="1">
        <f>Meta!V3</f>
        <v>0.03</v>
      </c>
      <c r="Q2" s="1">
        <f>Meta!X3</f>
        <v>0.64900000000000002</v>
      </c>
      <c r="R2" s="22">
        <f>Meta!W3</f>
        <v>148</v>
      </c>
      <c r="T2" s="12">
        <f>IRR(S5:S69)+1</f>
        <v>1.0014771719417719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1617.138382498812</v>
      </c>
      <c r="D5" s="5">
        <f>IF(A5&lt;startage,1,0)*(C5*(1-initialunempprob))+IF(A5=startage,1,0)*(C5*(1-unempprob))+IF(A5&gt;startage,1,0)*(C5*(1-unempprob)+unempprob*300*52)</f>
        <v>1521.7272179313823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116.41213217175074</v>
      </c>
      <c r="G5" s="5">
        <f>D5-F5</f>
        <v>1405.3150857596315</v>
      </c>
      <c r="H5" s="22">
        <f>0.1*Grade8!H5</f>
        <v>714.19753384887963</v>
      </c>
      <c r="I5" s="5">
        <f>G5+IF(A5&lt;startage,1,0)*(H5*(1-initialunempprob))+IF(A5&gt;=startage,1,0)*(H5*(1-unempprob))</f>
        <v>2077.3749651114272</v>
      </c>
      <c r="J5" s="25">
        <f t="shared" ref="J5:J36" si="0">(F5-(IF(A5&gt;startage,1,0)*(unempprob*300*52)))/(IF(A5&lt;startage,1,0)*((C5+H5)*(1-initialunempprob))+IF(A5&gt;=startage,1,0)*((C5+H5)*(1-unempprob)))</f>
        <v>5.306446205099731E-2</v>
      </c>
      <c r="L5" s="22">
        <f>0.1*Grade8!L5</f>
        <v>4040.0328792824057</v>
      </c>
      <c r="M5" s="5"/>
      <c r="N5" s="5">
        <f>L5-Grade8!L5</f>
        <v>-36360.295913541646</v>
      </c>
      <c r="O5" s="5"/>
      <c r="P5" s="22"/>
      <c r="Q5" s="22">
        <f>0.05*feel*Grade8!G5</f>
        <v>180.73574990426971</v>
      </c>
      <c r="R5" s="22">
        <f>hstuition</f>
        <v>11298</v>
      </c>
      <c r="S5" s="22">
        <f t="shared" ref="S5:S36" si="1">IF(A5&lt;startage,1,0)*(N5-Q5-R5)+IF(A5&gt;=startage,1,0)*completionprob*(N5*spart+O5+P5)</f>
        <v>-47839.031663445916</v>
      </c>
      <c r="T5" s="22">
        <f t="shared" ref="T5:T36" si="2">S5/sreturn^(A5-startage+1)</f>
        <v>-47839.031663445916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17249.394162432418</v>
      </c>
      <c r="D6" s="5">
        <f t="shared" ref="D6:D36" si="5">IF(A6&lt;startage,1,0)*(C6*(1-initialunempprob))+IF(A6=startage,1,0)*(C6*(1-unempprob))+IF(A6&gt;startage,1,0)*(C6*(1-unempprob)+unempprob*300*52)</f>
        <v>16300.677483498634</v>
      </c>
      <c r="E6" s="5">
        <f t="shared" ref="E6:E56" si="6">IF(D6-9500&gt;0,1,0)*(D6-9500)</f>
        <v>6800.6774834986336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2607.1373241873725</v>
      </c>
      <c r="G6" s="5">
        <f t="shared" ref="G6:G56" si="8">D6-F6</f>
        <v>13693.540159311262</v>
      </c>
      <c r="H6" s="22">
        <f t="shared" ref="H6:H36" si="9">benefits*B6/expnorm</f>
        <v>7618.0528797875631</v>
      </c>
      <c r="I6" s="5">
        <f t="shared" ref="I6:I36" si="10">G6+IF(A6&lt;startage,1,0)*(H6*(1-initialunempprob))+IF(A6&gt;=startage,1,0)*(H6*(1-unempprob))</f>
        <v>20892.600130710511</v>
      </c>
      <c r="J6" s="25">
        <f t="shared" si="0"/>
        <v>0.11094325326787792</v>
      </c>
      <c r="L6" s="22">
        <f t="shared" ref="L6:L36" si="11">(sincome+sbenefits)*(1-sunemp)*B6/expnorm</f>
        <v>41993.011839633276</v>
      </c>
      <c r="M6" s="5">
        <f>scrimecost*Meta!O3</f>
        <v>321.45600000000002</v>
      </c>
      <c r="N6" s="5">
        <f>L6-Grade8!L6</f>
        <v>582.67482698862295</v>
      </c>
      <c r="O6" s="5">
        <f>Grade8!M6-M6</f>
        <v>6.5160000000000196</v>
      </c>
      <c r="P6" s="22">
        <f t="shared" ref="P6:P37" si="12">(spart-initialspart)*(L6*J6+nptrans)</f>
        <v>134.55409617606529</v>
      </c>
      <c r="S6" s="22">
        <f t="shared" si="1"/>
        <v>516.11070253833145</v>
      </c>
      <c r="T6" s="22">
        <f t="shared" si="2"/>
        <v>515.34944280121772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17680.629016493225</v>
      </c>
      <c r="D7" s="5">
        <f t="shared" si="5"/>
        <v>17566.194420586096</v>
      </c>
      <c r="E7" s="5">
        <f t="shared" si="6"/>
        <v>8066.1944205860964</v>
      </c>
      <c r="F7" s="5">
        <f t="shared" si="7"/>
        <v>2957.0527572920555</v>
      </c>
      <c r="G7" s="5">
        <f t="shared" si="8"/>
        <v>14609.141663294042</v>
      </c>
      <c r="H7" s="22">
        <f t="shared" si="9"/>
        <v>7808.5042017822516</v>
      </c>
      <c r="I7" s="5">
        <f t="shared" si="10"/>
        <v>21988.178133978268</v>
      </c>
      <c r="J7" s="25">
        <f t="shared" si="0"/>
        <v>8.7143796925730987E-2</v>
      </c>
      <c r="L7" s="22">
        <f t="shared" si="11"/>
        <v>43042.837135624111</v>
      </c>
      <c r="M7" s="5">
        <f>scrimecost*Meta!O4</f>
        <v>389.68400000000003</v>
      </c>
      <c r="N7" s="5">
        <f>L7-Grade8!L7</f>
        <v>597.24169766334671</v>
      </c>
      <c r="O7" s="5">
        <f>Grade8!M7-M7</f>
        <v>7.8990000000000009</v>
      </c>
      <c r="P7" s="22">
        <f t="shared" si="12"/>
        <v>123.6589951014498</v>
      </c>
      <c r="S7" s="22">
        <f t="shared" si="1"/>
        <v>516.05284974365202</v>
      </c>
      <c r="T7" s="22">
        <f t="shared" si="2"/>
        <v>514.53162366138565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18122.644741905555</v>
      </c>
      <c r="D8" s="5">
        <f t="shared" si="5"/>
        <v>17983.899281100748</v>
      </c>
      <c r="E8" s="5">
        <f t="shared" si="6"/>
        <v>8483.8992811007483</v>
      </c>
      <c r="F8" s="5">
        <f t="shared" si="7"/>
        <v>3072.5481512243568</v>
      </c>
      <c r="G8" s="5">
        <f t="shared" si="8"/>
        <v>14911.351129876391</v>
      </c>
      <c r="H8" s="22">
        <f t="shared" si="9"/>
        <v>8003.7168068268084</v>
      </c>
      <c r="I8" s="5">
        <f t="shared" si="10"/>
        <v>22474.863512327727</v>
      </c>
      <c r="J8" s="25">
        <f t="shared" si="0"/>
        <v>8.9696270668676942E-2</v>
      </c>
      <c r="L8" s="22">
        <f t="shared" si="11"/>
        <v>44118.908064014715</v>
      </c>
      <c r="M8" s="5">
        <f>scrimecost*Meta!O5</f>
        <v>428.01599999999996</v>
      </c>
      <c r="N8" s="5">
        <f>L8-Grade8!L8</f>
        <v>612.17274010492838</v>
      </c>
      <c r="O8" s="5">
        <f>Grade8!M8-M8</f>
        <v>8.6760000000000446</v>
      </c>
      <c r="P8" s="22">
        <f t="shared" si="12"/>
        <v>126.13561823179616</v>
      </c>
      <c r="S8" s="22">
        <f t="shared" si="1"/>
        <v>528.91905620053535</v>
      </c>
      <c r="T8" s="22">
        <f t="shared" si="2"/>
        <v>526.58205074754937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18575.710860453197</v>
      </c>
      <c r="D9" s="5">
        <f t="shared" si="5"/>
        <v>18412.04676312827</v>
      </c>
      <c r="E9" s="5">
        <f t="shared" si="6"/>
        <v>8912.04676312827</v>
      </c>
      <c r="F9" s="5">
        <f t="shared" si="7"/>
        <v>3211.53326816138</v>
      </c>
      <c r="G9" s="5">
        <f t="shared" si="8"/>
        <v>15200.51349496689</v>
      </c>
      <c r="H9" s="22">
        <f t="shared" si="9"/>
        <v>8203.8097269974769</v>
      </c>
      <c r="I9" s="5">
        <f t="shared" si="10"/>
        <v>22953.113686979505</v>
      </c>
      <c r="J9" s="25">
        <f t="shared" si="0"/>
        <v>9.3000596733866181E-2</v>
      </c>
      <c r="L9" s="22">
        <f t="shared" si="11"/>
        <v>45221.880765615075</v>
      </c>
      <c r="M9" s="5">
        <f>scrimecost*Meta!O6</f>
        <v>500.68400000000003</v>
      </c>
      <c r="N9" s="5">
        <f>L9-Grade8!L9</f>
        <v>627.4770586075465</v>
      </c>
      <c r="O9" s="5">
        <f>Grade8!M9-M9</f>
        <v>10.149000000000001</v>
      </c>
      <c r="P9" s="22">
        <f t="shared" si="12"/>
        <v>129.11594275955946</v>
      </c>
      <c r="S9" s="22">
        <f t="shared" si="1"/>
        <v>543.21856847308197</v>
      </c>
      <c r="T9" s="22">
        <f t="shared" si="2"/>
        <v>540.0206778643435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19040.103631964525</v>
      </c>
      <c r="D10" s="5">
        <f t="shared" si="5"/>
        <v>18850.897932206473</v>
      </c>
      <c r="E10" s="5">
        <f t="shared" si="6"/>
        <v>9350.8979322064733</v>
      </c>
      <c r="F10" s="5">
        <f t="shared" si="7"/>
        <v>3354.8181748654133</v>
      </c>
      <c r="G10" s="5">
        <f t="shared" si="8"/>
        <v>15496.07975734106</v>
      </c>
      <c r="H10" s="22">
        <f t="shared" si="9"/>
        <v>8408.9049701724143</v>
      </c>
      <c r="I10" s="5">
        <f t="shared" si="10"/>
        <v>23442.49495415399</v>
      </c>
      <c r="J10" s="25">
        <f t="shared" si="0"/>
        <v>9.6256140725334671E-2</v>
      </c>
      <c r="L10" s="22">
        <f t="shared" si="11"/>
        <v>46352.427784755448</v>
      </c>
      <c r="M10" s="5">
        <f>scrimecost*Meta!O7</f>
        <v>538.86800000000005</v>
      </c>
      <c r="N10" s="5">
        <f>L10-Grade8!L10</f>
        <v>643.16398507274425</v>
      </c>
      <c r="O10" s="5">
        <f>Grade8!M10-M10</f>
        <v>10.923000000000002</v>
      </c>
      <c r="P10" s="22">
        <f t="shared" si="12"/>
        <v>132.18846974172413</v>
      </c>
      <c r="S10" s="22">
        <f t="shared" si="1"/>
        <v>557.16174667761163</v>
      </c>
      <c r="T10" s="22">
        <f t="shared" si="2"/>
        <v>553.064801724066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19516.106222763636</v>
      </c>
      <c r="D11" s="5">
        <f t="shared" si="5"/>
        <v>19300.720380511633</v>
      </c>
      <c r="E11" s="5">
        <f t="shared" si="6"/>
        <v>9800.7203805116333</v>
      </c>
      <c r="F11" s="5">
        <f t="shared" si="7"/>
        <v>3501.6852042370483</v>
      </c>
      <c r="G11" s="5">
        <f t="shared" si="8"/>
        <v>15799.035176274585</v>
      </c>
      <c r="H11" s="22">
        <f t="shared" si="9"/>
        <v>8619.1275944267236</v>
      </c>
      <c r="I11" s="5">
        <f t="shared" si="10"/>
        <v>23944.110753007837</v>
      </c>
      <c r="J11" s="25">
        <f t="shared" si="0"/>
        <v>9.9432281204816175E-2</v>
      </c>
      <c r="L11" s="22">
        <f t="shared" si="11"/>
        <v>47511.238479374326</v>
      </c>
      <c r="M11" s="5">
        <f>scrimecost*Meta!O8</f>
        <v>515.18799999999999</v>
      </c>
      <c r="N11" s="5">
        <f>L11-Grade8!L11</f>
        <v>659.24308469954849</v>
      </c>
      <c r="O11" s="5">
        <f>Grade8!M11-M11</f>
        <v>10.442999999999984</v>
      </c>
      <c r="P11" s="22">
        <f t="shared" si="12"/>
        <v>135.33780989844288</v>
      </c>
      <c r="S11" s="22">
        <f t="shared" si="1"/>
        <v>570.18779443723918</v>
      </c>
      <c r="T11" s="22">
        <f t="shared" si="2"/>
        <v>565.1602269770616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20004.008878332723</v>
      </c>
      <c r="D12" s="5">
        <f t="shared" si="5"/>
        <v>19761.788390024423</v>
      </c>
      <c r="E12" s="5">
        <f t="shared" si="6"/>
        <v>10261.788390024423</v>
      </c>
      <c r="F12" s="5">
        <f t="shared" si="7"/>
        <v>3652.2239093429744</v>
      </c>
      <c r="G12" s="5">
        <f t="shared" si="8"/>
        <v>16109.564480681449</v>
      </c>
      <c r="H12" s="22">
        <f t="shared" si="9"/>
        <v>8834.6057842873906</v>
      </c>
      <c r="I12" s="5">
        <f t="shared" si="10"/>
        <v>24458.266946833035</v>
      </c>
      <c r="J12" s="25">
        <f t="shared" si="0"/>
        <v>0.10253095484333472</v>
      </c>
      <c r="L12" s="22">
        <f t="shared" si="11"/>
        <v>48699.019441358687</v>
      </c>
      <c r="M12" s="5">
        <f>scrimecost*Meta!O9</f>
        <v>461.31599999999997</v>
      </c>
      <c r="N12" s="5">
        <f>L12-Grade8!L12</f>
        <v>675.72416181704466</v>
      </c>
      <c r="O12" s="5">
        <f>Grade8!M12-M12</f>
        <v>9.3509999999999991</v>
      </c>
      <c r="P12" s="22">
        <f t="shared" si="12"/>
        <v>138.56588355907965</v>
      </c>
      <c r="S12" s="22">
        <f t="shared" si="1"/>
        <v>582.94309339087158</v>
      </c>
      <c r="T12" s="22">
        <f t="shared" si="2"/>
        <v>576.9508019643921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20504.109100291043</v>
      </c>
      <c r="D13" s="5">
        <f t="shared" si="5"/>
        <v>20234.383099775034</v>
      </c>
      <c r="E13" s="5">
        <f t="shared" si="6"/>
        <v>10734.383099775034</v>
      </c>
      <c r="F13" s="5">
        <f t="shared" si="7"/>
        <v>3806.5260820765484</v>
      </c>
      <c r="G13" s="5">
        <f t="shared" si="8"/>
        <v>16427.857017698487</v>
      </c>
      <c r="H13" s="22">
        <f t="shared" si="9"/>
        <v>9055.4709288945778</v>
      </c>
      <c r="I13" s="5">
        <f t="shared" si="10"/>
        <v>24985.277045503863</v>
      </c>
      <c r="J13" s="25">
        <f t="shared" si="0"/>
        <v>0.1055540510760357</v>
      </c>
      <c r="L13" s="22">
        <f t="shared" si="11"/>
        <v>49916.494927392661</v>
      </c>
      <c r="M13" s="5">
        <f>scrimecost*Meta!O10</f>
        <v>424.90800000000002</v>
      </c>
      <c r="N13" s="5">
        <f>L13-Grade8!L13</f>
        <v>692.61726586247823</v>
      </c>
      <c r="O13" s="5">
        <f>Grade8!M13-M13</f>
        <v>8.6129999999999995</v>
      </c>
      <c r="P13" s="22">
        <f t="shared" si="12"/>
        <v>141.87465906123231</v>
      </c>
      <c r="S13" s="22">
        <f t="shared" si="1"/>
        <v>596.39628701834488</v>
      </c>
      <c r="T13" s="22">
        <f t="shared" si="2"/>
        <v>589.39506729591824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21016.711827798317</v>
      </c>
      <c r="D14" s="5">
        <f t="shared" si="5"/>
        <v>20718.792677269408</v>
      </c>
      <c r="E14" s="5">
        <f t="shared" si="6"/>
        <v>11218.792677269408</v>
      </c>
      <c r="F14" s="5">
        <f t="shared" si="7"/>
        <v>3964.6858091284616</v>
      </c>
      <c r="G14" s="5">
        <f t="shared" si="8"/>
        <v>16754.106868140945</v>
      </c>
      <c r="H14" s="22">
        <f t="shared" si="9"/>
        <v>9281.8577021169403</v>
      </c>
      <c r="I14" s="5">
        <f t="shared" si="10"/>
        <v>25525.462396641451</v>
      </c>
      <c r="J14" s="25">
        <f t="shared" si="0"/>
        <v>0.10850341325428058</v>
      </c>
      <c r="L14" s="22">
        <f t="shared" si="11"/>
        <v>51164.40730057747</v>
      </c>
      <c r="M14" s="5">
        <f>scrimecost*Meta!O11</f>
        <v>397.67599999999999</v>
      </c>
      <c r="N14" s="5">
        <f>L14-Grade8!L14</f>
        <v>709.9326975090371</v>
      </c>
      <c r="O14" s="5">
        <f>Grade8!M14-M14</f>
        <v>8.0609999999999786</v>
      </c>
      <c r="P14" s="22">
        <f t="shared" si="12"/>
        <v>145.26615395093876</v>
      </c>
      <c r="S14" s="22">
        <f t="shared" si="1"/>
        <v>610.38903378649798</v>
      </c>
      <c r="T14" s="22">
        <f t="shared" si="2"/>
        <v>602.33379971875115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21542.129623493271</v>
      </c>
      <c r="D15" s="5">
        <f t="shared" si="5"/>
        <v>21215.312494201138</v>
      </c>
      <c r="E15" s="5">
        <f t="shared" si="6"/>
        <v>11715.312494201138</v>
      </c>
      <c r="F15" s="5">
        <f t="shared" si="7"/>
        <v>4126.7995293566719</v>
      </c>
      <c r="G15" s="5">
        <f t="shared" si="8"/>
        <v>17088.512964844467</v>
      </c>
      <c r="H15" s="22">
        <f t="shared" si="9"/>
        <v>9513.9041446698629</v>
      </c>
      <c r="I15" s="5">
        <f t="shared" si="10"/>
        <v>26079.152381557487</v>
      </c>
      <c r="J15" s="25">
        <f t="shared" si="0"/>
        <v>0.11138083976964142</v>
      </c>
      <c r="L15" s="22">
        <f t="shared" si="11"/>
        <v>52443.517483091899</v>
      </c>
      <c r="M15" s="5">
        <f>scrimecost*Meta!O12</f>
        <v>380.80399999999997</v>
      </c>
      <c r="N15" s="5">
        <f>L15-Grade8!L15</f>
        <v>727.68101494675648</v>
      </c>
      <c r="O15" s="5">
        <f>Grade8!M15-M15</f>
        <v>7.7189999999999941</v>
      </c>
      <c r="P15" s="22">
        <f t="shared" si="12"/>
        <v>148.7424362128879</v>
      </c>
      <c r="S15" s="22">
        <f t="shared" si="1"/>
        <v>624.95405642385288</v>
      </c>
      <c r="T15" s="22">
        <f t="shared" si="2"/>
        <v>615.79697141495501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22080.682864080602</v>
      </c>
      <c r="D16" s="5">
        <f t="shared" si="5"/>
        <v>21724.245306556168</v>
      </c>
      <c r="E16" s="5">
        <f t="shared" si="6"/>
        <v>12224.245306556168</v>
      </c>
      <c r="F16" s="5">
        <f t="shared" si="7"/>
        <v>4292.9660925905882</v>
      </c>
      <c r="G16" s="5">
        <f t="shared" si="8"/>
        <v>17431.279213965579</v>
      </c>
      <c r="H16" s="22">
        <f t="shared" si="9"/>
        <v>9751.7517482866097</v>
      </c>
      <c r="I16" s="5">
        <f t="shared" si="10"/>
        <v>26646.684616096427</v>
      </c>
      <c r="J16" s="25">
        <f t="shared" si="0"/>
        <v>0.11418808515048129</v>
      </c>
      <c r="L16" s="22">
        <f t="shared" si="11"/>
        <v>53754.605420169195</v>
      </c>
      <c r="M16" s="5">
        <f>scrimecost*Meta!O13</f>
        <v>322.34399999999999</v>
      </c>
      <c r="N16" s="5">
        <f>L16-Grade8!L16</f>
        <v>745.87304032042448</v>
      </c>
      <c r="O16" s="5">
        <f>Grade8!M16-M16</f>
        <v>6.5339999999999918</v>
      </c>
      <c r="P16" s="22">
        <f t="shared" si="12"/>
        <v>152.3056255313858</v>
      </c>
      <c r="S16" s="22">
        <f t="shared" si="1"/>
        <v>639.05376132714525</v>
      </c>
      <c r="T16" s="22">
        <f t="shared" si="2"/>
        <v>628.76129307708311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22632.69993568262</v>
      </c>
      <c r="D17" s="5">
        <f t="shared" si="5"/>
        <v>22245.901439220073</v>
      </c>
      <c r="E17" s="5">
        <f t="shared" si="6"/>
        <v>12745.901439220073</v>
      </c>
      <c r="F17" s="5">
        <f t="shared" si="7"/>
        <v>4463.2868199053537</v>
      </c>
      <c r="G17" s="5">
        <f t="shared" si="8"/>
        <v>17782.614619314721</v>
      </c>
      <c r="H17" s="22">
        <f t="shared" si="9"/>
        <v>9995.5455419937734</v>
      </c>
      <c r="I17" s="5">
        <f t="shared" si="10"/>
        <v>27228.405156498837</v>
      </c>
      <c r="J17" s="25">
        <f t="shared" si="0"/>
        <v>0.11692686113178849</v>
      </c>
      <c r="L17" s="22">
        <f t="shared" si="11"/>
        <v>55098.470555673426</v>
      </c>
      <c r="M17" s="5">
        <f>scrimecost*Meta!O14</f>
        <v>322.34399999999999</v>
      </c>
      <c r="N17" s="5">
        <f>L17-Grade8!L17</f>
        <v>764.51986632844637</v>
      </c>
      <c r="O17" s="5">
        <f>Grade8!M17-M17</f>
        <v>6.5339999999999918</v>
      </c>
      <c r="P17" s="22">
        <f t="shared" si="12"/>
        <v>155.95789458284611</v>
      </c>
      <c r="S17" s="22">
        <f t="shared" si="1"/>
        <v>654.7132961030278</v>
      </c>
      <c r="T17" s="22">
        <f t="shared" si="2"/>
        <v>643.21847432864922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23198.517434074682</v>
      </c>
      <c r="D18" s="5">
        <f t="shared" si="5"/>
        <v>22780.598975200573</v>
      </c>
      <c r="E18" s="5">
        <f t="shared" si="6"/>
        <v>13280.598975200573</v>
      </c>
      <c r="F18" s="5">
        <f t="shared" si="7"/>
        <v>4637.8655654029872</v>
      </c>
      <c r="G18" s="5">
        <f t="shared" si="8"/>
        <v>18142.733409797587</v>
      </c>
      <c r="H18" s="22">
        <f t="shared" si="9"/>
        <v>10245.434180543616</v>
      </c>
      <c r="I18" s="5">
        <f t="shared" si="10"/>
        <v>27824.668710411304</v>
      </c>
      <c r="J18" s="25">
        <f t="shared" si="0"/>
        <v>0.11959883769891745</v>
      </c>
      <c r="L18" s="22">
        <f t="shared" si="11"/>
        <v>56475.932319565254</v>
      </c>
      <c r="M18" s="5">
        <f>scrimecost*Meta!O15</f>
        <v>322.34399999999999</v>
      </c>
      <c r="N18" s="5">
        <f>L18-Grade8!L18</f>
        <v>783.63286298664752</v>
      </c>
      <c r="O18" s="5">
        <f>Grade8!M18-M18</f>
        <v>6.5339999999999918</v>
      </c>
      <c r="P18" s="22">
        <f t="shared" si="12"/>
        <v>159.70147036059291</v>
      </c>
      <c r="S18" s="22">
        <f t="shared" si="1"/>
        <v>670.76431924829353</v>
      </c>
      <c r="T18" s="22">
        <f t="shared" si="2"/>
        <v>658.01568684971414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23778.48036992655</v>
      </c>
      <c r="D19" s="5">
        <f t="shared" si="5"/>
        <v>23328.66394958059</v>
      </c>
      <c r="E19" s="5">
        <f t="shared" si="6"/>
        <v>13828.66394958059</v>
      </c>
      <c r="F19" s="5">
        <f t="shared" si="7"/>
        <v>4816.8087795380625</v>
      </c>
      <c r="G19" s="5">
        <f t="shared" si="8"/>
        <v>18511.855170042527</v>
      </c>
      <c r="H19" s="22">
        <f t="shared" si="9"/>
        <v>10501.570035057208</v>
      </c>
      <c r="I19" s="5">
        <f t="shared" si="10"/>
        <v>28435.83885317159</v>
      </c>
      <c r="J19" s="25">
        <f t="shared" si="0"/>
        <v>0.12220564410587255</v>
      </c>
      <c r="L19" s="22">
        <f t="shared" si="11"/>
        <v>57887.83062755438</v>
      </c>
      <c r="M19" s="5">
        <f>scrimecost*Meta!O16</f>
        <v>322.34399999999999</v>
      </c>
      <c r="N19" s="5">
        <f>L19-Grade8!L19</f>
        <v>803.22368456132244</v>
      </c>
      <c r="O19" s="5">
        <f>Grade8!M19-M19</f>
        <v>6.5339999999999918</v>
      </c>
      <c r="P19" s="22">
        <f t="shared" si="12"/>
        <v>163.53863553278339</v>
      </c>
      <c r="S19" s="22">
        <f t="shared" si="1"/>
        <v>687.21661797220315</v>
      </c>
      <c r="T19" s="22">
        <f t="shared" si="2"/>
        <v>673.16091666251134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24372.94237917471</v>
      </c>
      <c r="D20" s="5">
        <f t="shared" si="5"/>
        <v>23890.430548320099</v>
      </c>
      <c r="E20" s="5">
        <f t="shared" si="6"/>
        <v>14390.430548320099</v>
      </c>
      <c r="F20" s="5">
        <f t="shared" si="7"/>
        <v>5000.2255740265118</v>
      </c>
      <c r="G20" s="5">
        <f t="shared" si="8"/>
        <v>18890.204974293585</v>
      </c>
      <c r="H20" s="22">
        <f t="shared" si="9"/>
        <v>10764.109285933637</v>
      </c>
      <c r="I20" s="5">
        <f t="shared" si="10"/>
        <v>29062.288249500871</v>
      </c>
      <c r="J20" s="25">
        <f t="shared" si="0"/>
        <v>0.12474886986875552</v>
      </c>
      <c r="L20" s="22">
        <f t="shared" si="11"/>
        <v>59335.026393243235</v>
      </c>
      <c r="M20" s="5">
        <f>scrimecost*Meta!O17</f>
        <v>322.34399999999999</v>
      </c>
      <c r="N20" s="5">
        <f>L20-Grade8!L20</f>
        <v>823.30427667533513</v>
      </c>
      <c r="O20" s="5">
        <f>Grade8!M20-M20</f>
        <v>6.5339999999999918</v>
      </c>
      <c r="P20" s="22">
        <f t="shared" si="12"/>
        <v>167.47172983427865</v>
      </c>
      <c r="S20" s="22">
        <f t="shared" si="1"/>
        <v>704.08022416419169</v>
      </c>
      <c r="T20" s="22">
        <f t="shared" si="2"/>
        <v>688.66233736696222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24982.26593865408</v>
      </c>
      <c r="D21" s="5">
        <f t="shared" si="5"/>
        <v>24466.241312028105</v>
      </c>
      <c r="E21" s="5">
        <f t="shared" si="6"/>
        <v>14966.241312028105</v>
      </c>
      <c r="F21" s="5">
        <f t="shared" si="7"/>
        <v>5188.2277883771767</v>
      </c>
      <c r="G21" s="5">
        <f t="shared" si="8"/>
        <v>19278.01352365093</v>
      </c>
      <c r="H21" s="22">
        <f t="shared" si="9"/>
        <v>11033.212018081978</v>
      </c>
      <c r="I21" s="5">
        <f t="shared" si="10"/>
        <v>29704.398880738401</v>
      </c>
      <c r="J21" s="25">
        <f t="shared" si="0"/>
        <v>0.12723006573498288</v>
      </c>
      <c r="L21" s="22">
        <f t="shared" si="11"/>
        <v>60818.402053074329</v>
      </c>
      <c r="M21" s="5">
        <f>scrimecost*Meta!O18</f>
        <v>254.26400000000001</v>
      </c>
      <c r="N21" s="5">
        <f>L21-Grade8!L21</f>
        <v>843.88688359224034</v>
      </c>
      <c r="O21" s="5">
        <f>Grade8!M21-M21</f>
        <v>5.1539999999999964</v>
      </c>
      <c r="P21" s="22">
        <f t="shared" si="12"/>
        <v>171.50315149331132</v>
      </c>
      <c r="S21" s="22">
        <f t="shared" si="1"/>
        <v>719.99370051100732</v>
      </c>
      <c r="T21" s="22">
        <f t="shared" si="2"/>
        <v>703.18861132253164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25606.82258712043</v>
      </c>
      <c r="D22" s="5">
        <f t="shared" si="5"/>
        <v>25056.447344828804</v>
      </c>
      <c r="E22" s="5">
        <f t="shared" si="6"/>
        <v>15556.447344828804</v>
      </c>
      <c r="F22" s="5">
        <f t="shared" si="7"/>
        <v>5380.9300580866047</v>
      </c>
      <c r="G22" s="5">
        <f t="shared" si="8"/>
        <v>19675.517286742201</v>
      </c>
      <c r="H22" s="22">
        <f t="shared" si="9"/>
        <v>11309.042318534028</v>
      </c>
      <c r="I22" s="5">
        <f t="shared" si="10"/>
        <v>30362.562277756857</v>
      </c>
      <c r="J22" s="25">
        <f t="shared" si="0"/>
        <v>0.1296507446288632</v>
      </c>
      <c r="L22" s="22">
        <f t="shared" si="11"/>
        <v>62338.862104401174</v>
      </c>
      <c r="M22" s="5">
        <f>scrimecost*Meta!O19</f>
        <v>254.26400000000001</v>
      </c>
      <c r="N22" s="5">
        <f>L22-Grade8!L22</f>
        <v>864.9840556820418</v>
      </c>
      <c r="O22" s="5">
        <f>Grade8!M22-M22</f>
        <v>5.1539999999999964</v>
      </c>
      <c r="P22" s="22">
        <f t="shared" si="12"/>
        <v>175.63535869381974</v>
      </c>
      <c r="S22" s="22">
        <f t="shared" si="1"/>
        <v>737.71102676647615</v>
      </c>
      <c r="T22" s="22">
        <f t="shared" si="2"/>
        <v>719.4296831069372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26246.993151798437</v>
      </c>
      <c r="D23" s="5">
        <f t="shared" si="5"/>
        <v>25661.408528449523</v>
      </c>
      <c r="E23" s="5">
        <f t="shared" si="6"/>
        <v>16161.408528449523</v>
      </c>
      <c r="F23" s="5">
        <f t="shared" si="7"/>
        <v>5578.4498845387698</v>
      </c>
      <c r="G23" s="5">
        <f t="shared" si="8"/>
        <v>20082.958643910752</v>
      </c>
      <c r="H23" s="22">
        <f t="shared" si="9"/>
        <v>11591.768376497375</v>
      </c>
      <c r="I23" s="5">
        <f t="shared" si="10"/>
        <v>31037.179759700768</v>
      </c>
      <c r="J23" s="25">
        <f t="shared" si="0"/>
        <v>0.13201238257411232</v>
      </c>
      <c r="L23" s="22">
        <f t="shared" si="11"/>
        <v>63897.333657011201</v>
      </c>
      <c r="M23" s="5">
        <f>scrimecost*Meta!O20</f>
        <v>254.26400000000001</v>
      </c>
      <c r="N23" s="5">
        <f>L23-Grade8!L23</f>
        <v>886.60865707408811</v>
      </c>
      <c r="O23" s="5">
        <f>Grade8!M23-M23</f>
        <v>5.1539999999999964</v>
      </c>
      <c r="P23" s="22">
        <f t="shared" si="12"/>
        <v>179.87087107434095</v>
      </c>
      <c r="S23" s="22">
        <f t="shared" si="1"/>
        <v>755.8712861783315</v>
      </c>
      <c r="T23" s="22">
        <f t="shared" si="2"/>
        <v>736.0526337130118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26903.1679805934</v>
      </c>
      <c r="D24" s="5">
        <f t="shared" si="5"/>
        <v>26281.493741660761</v>
      </c>
      <c r="E24" s="5">
        <f t="shared" si="6"/>
        <v>16781.493741660761</v>
      </c>
      <c r="F24" s="5">
        <f t="shared" si="7"/>
        <v>5780.9077066522386</v>
      </c>
      <c r="G24" s="5">
        <f t="shared" si="8"/>
        <v>20500.58603500852</v>
      </c>
      <c r="H24" s="22">
        <f t="shared" si="9"/>
        <v>11881.562585909811</v>
      </c>
      <c r="I24" s="5">
        <f t="shared" si="10"/>
        <v>31728.66267869329</v>
      </c>
      <c r="J24" s="25">
        <f t="shared" si="0"/>
        <v>0.1343164195938675</v>
      </c>
      <c r="L24" s="22">
        <f t="shared" si="11"/>
        <v>65494.766998436484</v>
      </c>
      <c r="M24" s="5">
        <f>scrimecost*Meta!O21</f>
        <v>254.26400000000001</v>
      </c>
      <c r="N24" s="5">
        <f>L24-Grade8!L24</f>
        <v>908.77387350094068</v>
      </c>
      <c r="O24" s="5">
        <f>Grade8!M24-M24</f>
        <v>5.1539999999999964</v>
      </c>
      <c r="P24" s="22">
        <f t="shared" si="12"/>
        <v>184.21227126437512</v>
      </c>
      <c r="S24" s="22">
        <f t="shared" si="1"/>
        <v>774.48555207548668</v>
      </c>
      <c r="T24" s="22">
        <f t="shared" si="2"/>
        <v>753.06643216153645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27575.747180108236</v>
      </c>
      <c r="D25" s="5">
        <f t="shared" si="5"/>
        <v>26917.081085202281</v>
      </c>
      <c r="E25" s="5">
        <f t="shared" si="6"/>
        <v>17417.081085202281</v>
      </c>
      <c r="F25" s="5">
        <f t="shared" si="7"/>
        <v>5988.426974318545</v>
      </c>
      <c r="G25" s="5">
        <f t="shared" si="8"/>
        <v>20928.654110883734</v>
      </c>
      <c r="H25" s="22">
        <f t="shared" si="9"/>
        <v>12178.601650557557</v>
      </c>
      <c r="I25" s="5">
        <f t="shared" si="10"/>
        <v>32437.432670660623</v>
      </c>
      <c r="J25" s="25">
        <f t="shared" si="0"/>
        <v>0.13656426058875065</v>
      </c>
      <c r="L25" s="22">
        <f t="shared" si="11"/>
        <v>67132.13617339739</v>
      </c>
      <c r="M25" s="5">
        <f>scrimecost*Meta!O22</f>
        <v>254.26400000000001</v>
      </c>
      <c r="N25" s="5">
        <f>L25-Grade8!L25</f>
        <v>931.49322033846693</v>
      </c>
      <c r="O25" s="5">
        <f>Grade8!M25-M25</f>
        <v>5.1539999999999964</v>
      </c>
      <c r="P25" s="22">
        <f t="shared" si="12"/>
        <v>188.66220645916019</v>
      </c>
      <c r="S25" s="22">
        <f t="shared" si="1"/>
        <v>793.5651746200723</v>
      </c>
      <c r="T25" s="22">
        <f t="shared" si="2"/>
        <v>770.48025813971594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28265.140859610936</v>
      </c>
      <c r="D26" s="5">
        <f t="shared" si="5"/>
        <v>27568.558112332332</v>
      </c>
      <c r="E26" s="5">
        <f t="shared" si="6"/>
        <v>18068.558112332332</v>
      </c>
      <c r="F26" s="5">
        <f t="shared" si="7"/>
        <v>6201.1342236765067</v>
      </c>
      <c r="G26" s="5">
        <f t="shared" si="8"/>
        <v>21367.423888655823</v>
      </c>
      <c r="H26" s="22">
        <f t="shared" si="9"/>
        <v>12483.066691821494</v>
      </c>
      <c r="I26" s="5">
        <f t="shared" si="10"/>
        <v>33163.921912427133</v>
      </c>
      <c r="J26" s="25">
        <f t="shared" si="0"/>
        <v>0.13875727619351466</v>
      </c>
      <c r="L26" s="22">
        <f t="shared" si="11"/>
        <v>68810.439577732323</v>
      </c>
      <c r="M26" s="5">
        <f>scrimecost*Meta!O23</f>
        <v>202.46400000000003</v>
      </c>
      <c r="N26" s="5">
        <f>L26-Grade8!L26</f>
        <v>954.78055084693187</v>
      </c>
      <c r="O26" s="5">
        <f>Grade8!M26-M26</f>
        <v>4.103999999999985</v>
      </c>
      <c r="P26" s="22">
        <f t="shared" si="12"/>
        <v>193.22339003381484</v>
      </c>
      <c r="S26" s="22">
        <f t="shared" si="1"/>
        <v>812.07808772827286</v>
      </c>
      <c r="T26" s="22">
        <f t="shared" si="2"/>
        <v>787.29166298867233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28971.769381101207</v>
      </c>
      <c r="D27" s="5">
        <f t="shared" si="5"/>
        <v>28236.322065140637</v>
      </c>
      <c r="E27" s="5">
        <f t="shared" si="6"/>
        <v>18736.322065140637</v>
      </c>
      <c r="F27" s="5">
        <f t="shared" si="7"/>
        <v>6419.1591542684182</v>
      </c>
      <c r="G27" s="5">
        <f t="shared" si="8"/>
        <v>21817.162910872219</v>
      </c>
      <c r="H27" s="22">
        <f t="shared" si="9"/>
        <v>12795.14335911703</v>
      </c>
      <c r="I27" s="5">
        <f t="shared" si="10"/>
        <v>33908.573385237811</v>
      </c>
      <c r="J27" s="25">
        <f t="shared" si="0"/>
        <v>0.14089680361279663</v>
      </c>
      <c r="L27" s="22">
        <f t="shared" si="11"/>
        <v>70530.70056717562</v>
      </c>
      <c r="M27" s="5">
        <f>scrimecost*Meta!O24</f>
        <v>202.46400000000003</v>
      </c>
      <c r="N27" s="5">
        <f>L27-Grade8!L27</f>
        <v>978.65006461809389</v>
      </c>
      <c r="O27" s="5">
        <f>Grade8!M27-M27</f>
        <v>4.103999999999985</v>
      </c>
      <c r="P27" s="22">
        <f t="shared" si="12"/>
        <v>197.89860319783588</v>
      </c>
      <c r="S27" s="22">
        <f t="shared" si="1"/>
        <v>832.12361616416888</v>
      </c>
      <c r="T27" s="22">
        <f t="shared" si="2"/>
        <v>805.53544307338734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29696.063615628736</v>
      </c>
      <c r="D28" s="5">
        <f t="shared" si="5"/>
        <v>28920.780116769154</v>
      </c>
      <c r="E28" s="5">
        <f t="shared" si="6"/>
        <v>19420.780116769154</v>
      </c>
      <c r="F28" s="5">
        <f t="shared" si="7"/>
        <v>6642.6347081251288</v>
      </c>
      <c r="G28" s="5">
        <f t="shared" si="8"/>
        <v>22278.145408644024</v>
      </c>
      <c r="H28" s="22">
        <f t="shared" si="9"/>
        <v>13115.021943094955</v>
      </c>
      <c r="I28" s="5">
        <f t="shared" si="10"/>
        <v>34671.841144868755</v>
      </c>
      <c r="J28" s="25">
        <f t="shared" si="0"/>
        <v>0.14298414743648638</v>
      </c>
      <c r="L28" s="22">
        <f t="shared" si="11"/>
        <v>72293.968081355008</v>
      </c>
      <c r="M28" s="5">
        <f>scrimecost*Meta!O25</f>
        <v>202.46400000000003</v>
      </c>
      <c r="N28" s="5">
        <f>L28-Grade8!L28</f>
        <v>1003.1163162335433</v>
      </c>
      <c r="O28" s="5">
        <f>Grade8!M28-M28</f>
        <v>4.103999999999985</v>
      </c>
      <c r="P28" s="22">
        <f t="shared" si="12"/>
        <v>202.69069669095742</v>
      </c>
      <c r="S28" s="22">
        <f t="shared" si="1"/>
        <v>852.67028281096782</v>
      </c>
      <c r="T28" s="22">
        <f t="shared" si="2"/>
        <v>824.20810161201928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30438.465206019453</v>
      </c>
      <c r="D29" s="5">
        <f t="shared" si="5"/>
        <v>29622.349619688383</v>
      </c>
      <c r="E29" s="5">
        <f t="shared" si="6"/>
        <v>20122.349619688383</v>
      </c>
      <c r="F29" s="5">
        <f t="shared" si="7"/>
        <v>6871.6971508282568</v>
      </c>
      <c r="G29" s="5">
        <f t="shared" si="8"/>
        <v>22750.652468860128</v>
      </c>
      <c r="H29" s="22">
        <f t="shared" si="9"/>
        <v>13442.897491672329</v>
      </c>
      <c r="I29" s="5">
        <f t="shared" si="10"/>
        <v>35454.190598490481</v>
      </c>
      <c r="J29" s="25">
        <f t="shared" si="0"/>
        <v>0.14502058043520807</v>
      </c>
      <c r="L29" s="22">
        <f t="shared" si="11"/>
        <v>74101.317283388882</v>
      </c>
      <c r="M29" s="5">
        <f>scrimecost*Meta!O26</f>
        <v>202.46400000000003</v>
      </c>
      <c r="N29" s="5">
        <f>L29-Grade8!L29</f>
        <v>1028.1942241393845</v>
      </c>
      <c r="O29" s="5">
        <f>Grade8!M29-M29</f>
        <v>4.103999999999985</v>
      </c>
      <c r="P29" s="22">
        <f t="shared" si="12"/>
        <v>207.60259252140705</v>
      </c>
      <c r="S29" s="22">
        <f t="shared" si="1"/>
        <v>873.73061612394031</v>
      </c>
      <c r="T29" s="22">
        <f t="shared" si="2"/>
        <v>843.319711618273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31199.42683616994</v>
      </c>
      <c r="D30" s="5">
        <f t="shared" si="5"/>
        <v>30341.45836018059</v>
      </c>
      <c r="E30" s="5">
        <f t="shared" si="6"/>
        <v>20841.45836018059</v>
      </c>
      <c r="F30" s="5">
        <f t="shared" si="7"/>
        <v>7106.4861545989625</v>
      </c>
      <c r="G30" s="5">
        <f t="shared" si="8"/>
        <v>23234.972205581627</v>
      </c>
      <c r="H30" s="22">
        <f t="shared" si="9"/>
        <v>13778.969928964138</v>
      </c>
      <c r="I30" s="5">
        <f t="shared" si="10"/>
        <v>36256.098788452735</v>
      </c>
      <c r="J30" s="25">
        <f t="shared" si="0"/>
        <v>0.14700734433639995</v>
      </c>
      <c r="L30" s="22">
        <f t="shared" si="11"/>
        <v>75953.850215473605</v>
      </c>
      <c r="M30" s="5">
        <f>scrimecost*Meta!O27</f>
        <v>202.46400000000003</v>
      </c>
      <c r="N30" s="5">
        <f>L30-Grade8!L30</f>
        <v>1053.8990797428851</v>
      </c>
      <c r="O30" s="5">
        <f>Grade8!M30-M30</f>
        <v>4.103999999999985</v>
      </c>
      <c r="P30" s="22">
        <f t="shared" si="12"/>
        <v>212.63728574761785</v>
      </c>
      <c r="S30" s="22">
        <f t="shared" si="1"/>
        <v>895.31745776974583</v>
      </c>
      <c r="T30" s="22">
        <f t="shared" si="2"/>
        <v>862.88058270293368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31979.412507074183</v>
      </c>
      <c r="D31" s="5">
        <f t="shared" si="5"/>
        <v>31078.544819185103</v>
      </c>
      <c r="E31" s="5">
        <f t="shared" si="6"/>
        <v>21578.544819185103</v>
      </c>
      <c r="F31" s="5">
        <f t="shared" si="7"/>
        <v>7347.1448834639359</v>
      </c>
      <c r="G31" s="5">
        <f t="shared" si="8"/>
        <v>23731.399935721165</v>
      </c>
      <c r="H31" s="22">
        <f t="shared" si="9"/>
        <v>14123.444177188238</v>
      </c>
      <c r="I31" s="5">
        <f t="shared" si="10"/>
        <v>37078.054683164053</v>
      </c>
      <c r="J31" s="25">
        <f t="shared" si="0"/>
        <v>0.14894565058146525</v>
      </c>
      <c r="L31" s="22">
        <f t="shared" si="11"/>
        <v>77852.696470860436</v>
      </c>
      <c r="M31" s="5">
        <f>scrimecost*Meta!O28</f>
        <v>173.75199999999998</v>
      </c>
      <c r="N31" s="5">
        <f>L31-Grade8!L31</f>
        <v>1080.2465567364561</v>
      </c>
      <c r="O31" s="5">
        <f>Grade8!M31-M31</f>
        <v>3.5220000000000198</v>
      </c>
      <c r="P31" s="22">
        <f t="shared" si="12"/>
        <v>217.79784630448401</v>
      </c>
      <c r="S31" s="22">
        <f t="shared" si="1"/>
        <v>916.86546245668535</v>
      </c>
      <c r="T31" s="22">
        <f t="shared" si="2"/>
        <v>882.34454004893905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32778.897819751037</v>
      </c>
      <c r="D32" s="5">
        <f t="shared" si="5"/>
        <v>31834.058439664728</v>
      </c>
      <c r="E32" s="5">
        <f t="shared" si="6"/>
        <v>22334.058439664728</v>
      </c>
      <c r="F32" s="5">
        <f t="shared" si="7"/>
        <v>7593.8200805505339</v>
      </c>
      <c r="G32" s="5">
        <f t="shared" si="8"/>
        <v>24240.238359114195</v>
      </c>
      <c r="H32" s="22">
        <f t="shared" si="9"/>
        <v>14476.530281617943</v>
      </c>
      <c r="I32" s="5">
        <f t="shared" si="10"/>
        <v>37920.55947524315</v>
      </c>
      <c r="J32" s="25">
        <f t="shared" si="0"/>
        <v>0.15083668106445575</v>
      </c>
      <c r="L32" s="22">
        <f t="shared" si="11"/>
        <v>79799.013882631945</v>
      </c>
      <c r="M32" s="5">
        <f>scrimecost*Meta!O29</f>
        <v>173.75199999999998</v>
      </c>
      <c r="N32" s="5">
        <f>L32-Grade8!L32</f>
        <v>1107.2527206548548</v>
      </c>
      <c r="O32" s="5">
        <f>Grade8!M32-M32</f>
        <v>3.5220000000000198</v>
      </c>
      <c r="P32" s="22">
        <f t="shared" si="12"/>
        <v>223.08742087527179</v>
      </c>
      <c r="S32" s="22">
        <f t="shared" si="1"/>
        <v>939.54513796079095</v>
      </c>
      <c r="T32" s="22">
        <f t="shared" si="2"/>
        <v>902.83665759552707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33598.370265244805</v>
      </c>
      <c r="D33" s="5">
        <f t="shared" si="5"/>
        <v>32608.45990065634</v>
      </c>
      <c r="E33" s="5">
        <f t="shared" si="6"/>
        <v>23108.45990065634</v>
      </c>
      <c r="F33" s="5">
        <f t="shared" si="7"/>
        <v>7846.6621575642948</v>
      </c>
      <c r="G33" s="5">
        <f t="shared" si="8"/>
        <v>24761.797743092044</v>
      </c>
      <c r="H33" s="22">
        <f t="shared" si="9"/>
        <v>14838.443538658392</v>
      </c>
      <c r="I33" s="5">
        <f t="shared" si="10"/>
        <v>38784.126887124221</v>
      </c>
      <c r="J33" s="25">
        <f t="shared" si="0"/>
        <v>0.15268158885273914</v>
      </c>
      <c r="L33" s="22">
        <f t="shared" si="11"/>
        <v>81793.989229697734</v>
      </c>
      <c r="M33" s="5">
        <f>scrimecost*Meta!O30</f>
        <v>173.75199999999998</v>
      </c>
      <c r="N33" s="5">
        <f>L33-Grade8!L33</f>
        <v>1134.9340386712283</v>
      </c>
      <c r="O33" s="5">
        <f>Grade8!M33-M33</f>
        <v>3.5220000000000198</v>
      </c>
      <c r="P33" s="22">
        <f t="shared" si="12"/>
        <v>228.50923481032919</v>
      </c>
      <c r="S33" s="22">
        <f t="shared" si="1"/>
        <v>962.79180535250873</v>
      </c>
      <c r="T33" s="22">
        <f t="shared" si="2"/>
        <v>923.81043965201081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34438.329521875923</v>
      </c>
      <c r="D34" s="5">
        <f t="shared" si="5"/>
        <v>33402.221398172747</v>
      </c>
      <c r="E34" s="5">
        <f t="shared" si="6"/>
        <v>23902.221398172747</v>
      </c>
      <c r="F34" s="5">
        <f t="shared" si="7"/>
        <v>8105.8252865034019</v>
      </c>
      <c r="G34" s="5">
        <f t="shared" si="8"/>
        <v>25296.396111669346</v>
      </c>
      <c r="H34" s="22">
        <f t="shared" si="9"/>
        <v>15209.40462712485</v>
      </c>
      <c r="I34" s="5">
        <f t="shared" si="10"/>
        <v>39669.28348430233</v>
      </c>
      <c r="J34" s="25">
        <f t="shared" si="0"/>
        <v>0.15448149889008883</v>
      </c>
      <c r="L34" s="22">
        <f t="shared" si="11"/>
        <v>83838.838960440175</v>
      </c>
      <c r="M34" s="5">
        <f>scrimecost*Meta!O31</f>
        <v>173.75199999999998</v>
      </c>
      <c r="N34" s="5">
        <f>L34-Grade8!L34</f>
        <v>1163.3073896379938</v>
      </c>
      <c r="O34" s="5">
        <f>Grade8!M34-M34</f>
        <v>3.5220000000000198</v>
      </c>
      <c r="P34" s="22">
        <f t="shared" si="12"/>
        <v>234.06659409376311</v>
      </c>
      <c r="S34" s="22">
        <f t="shared" si="1"/>
        <v>986.6196394290082</v>
      </c>
      <c r="T34" s="22">
        <f t="shared" si="2"/>
        <v>945.27719911213705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35299.28775992283</v>
      </c>
      <c r="D35" s="5">
        <f t="shared" si="5"/>
        <v>34215.826933127071</v>
      </c>
      <c r="E35" s="5">
        <f t="shared" si="6"/>
        <v>24715.826933127071</v>
      </c>
      <c r="F35" s="5">
        <f t="shared" si="7"/>
        <v>8371.4674936659885</v>
      </c>
      <c r="G35" s="5">
        <f t="shared" si="8"/>
        <v>25844.359439461085</v>
      </c>
      <c r="H35" s="22">
        <f t="shared" si="9"/>
        <v>15589.639742802972</v>
      </c>
      <c r="I35" s="5">
        <f t="shared" si="10"/>
        <v>40576.568996409893</v>
      </c>
      <c r="J35" s="25">
        <f t="shared" si="0"/>
        <v>0.15623750868262512</v>
      </c>
      <c r="L35" s="22">
        <f t="shared" si="11"/>
        <v>85934.809934451187</v>
      </c>
      <c r="M35" s="5">
        <f>scrimecost*Meta!O32</f>
        <v>173.75199999999998</v>
      </c>
      <c r="N35" s="5">
        <f>L35-Grade8!L35</f>
        <v>1192.3900743789854</v>
      </c>
      <c r="O35" s="5">
        <f>Grade8!M35-M35</f>
        <v>3.5220000000000198</v>
      </c>
      <c r="P35" s="22">
        <f t="shared" si="12"/>
        <v>239.76288735928287</v>
      </c>
      <c r="S35" s="22">
        <f t="shared" si="1"/>
        <v>1011.043169357457</v>
      </c>
      <c r="T35" s="22">
        <f t="shared" si="2"/>
        <v>967.24851458920762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36181.769953920892</v>
      </c>
      <c r="D36" s="5">
        <f t="shared" si="5"/>
        <v>35049.772606455241</v>
      </c>
      <c r="E36" s="5">
        <f t="shared" si="6"/>
        <v>25549.772606455241</v>
      </c>
      <c r="F36" s="5">
        <f t="shared" si="7"/>
        <v>8643.7507560076356</v>
      </c>
      <c r="G36" s="5">
        <f t="shared" si="8"/>
        <v>26406.021850447607</v>
      </c>
      <c r="H36" s="22">
        <f t="shared" si="9"/>
        <v>15979.380736373043</v>
      </c>
      <c r="I36" s="5">
        <f t="shared" si="10"/>
        <v>41506.536646320135</v>
      </c>
      <c r="J36" s="25">
        <f t="shared" si="0"/>
        <v>0.15795068896802633</v>
      </c>
      <c r="L36" s="22">
        <f t="shared" si="11"/>
        <v>88083.18018281243</v>
      </c>
      <c r="M36" s="5">
        <f>scrimecost*Meta!O33</f>
        <v>133.792</v>
      </c>
      <c r="N36" s="5">
        <f>L36-Grade8!L36</f>
        <v>1222.1998262384004</v>
      </c>
      <c r="O36" s="5">
        <f>Grade8!M36-M36</f>
        <v>2.7119999999999891</v>
      </c>
      <c r="P36" s="22">
        <f t="shared" si="12"/>
        <v>245.60158795644054</v>
      </c>
      <c r="S36" s="22">
        <f t="shared" si="1"/>
        <v>1035.2721475340513</v>
      </c>
      <c r="T36" s="22">
        <f t="shared" si="2"/>
        <v>988.96710848186967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37086.314202768925</v>
      </c>
      <c r="D37" s="5">
        <f t="shared" ref="D37:D56" si="15">IF(A37&lt;startage,1,0)*(C37*(1-initialunempprob))+IF(A37=startage,1,0)*(C37*(1-unempprob))+IF(A37&gt;startage,1,0)*(C37*(1-unempprob)+unempprob*300*52)</f>
        <v>35904.566921616635</v>
      </c>
      <c r="E37" s="5">
        <f t="shared" si="6"/>
        <v>26404.566921616635</v>
      </c>
      <c r="F37" s="5">
        <f t="shared" si="7"/>
        <v>8922.8410999078314</v>
      </c>
      <c r="G37" s="5">
        <f t="shared" si="8"/>
        <v>26981.725821708802</v>
      </c>
      <c r="H37" s="22">
        <f t="shared" ref="H37:H56" si="16">benefits*B37/expnorm</f>
        <v>16378.865254782373</v>
      </c>
      <c r="I37" s="5">
        <f t="shared" ref="I37:I56" si="17">G37+IF(A37&lt;startage,1,0)*(H37*(1-initialunempprob))+IF(A37&gt;=startage,1,0)*(H37*(1-unempprob))</f>
        <v>42459.753487478141</v>
      </c>
      <c r="J37" s="25">
        <f t="shared" ref="J37:J56" si="18">(F37-(IF(A37&gt;startage,1,0)*(unempprob*300*52)))/(IF(A37&lt;startage,1,0)*((C37+H37)*(1-initialunempprob))+IF(A37&gt;=startage,1,0)*((C37+H37)*(1-unempprob)))</f>
        <v>0.15962208436841785</v>
      </c>
      <c r="L37" s="22">
        <f t="shared" ref="L37:L56" si="19">(sincome+sbenefits)*(1-sunemp)*B37/expnorm</f>
        <v>90285.259687382772</v>
      </c>
      <c r="M37" s="5">
        <f>scrimecost*Meta!O34</f>
        <v>133.792</v>
      </c>
      <c r="N37" s="5">
        <f>L37-Grade8!L37</f>
        <v>1252.7548218943994</v>
      </c>
      <c r="O37" s="5">
        <f>Grade8!M37-M37</f>
        <v>2.7119999999999891</v>
      </c>
      <c r="P37" s="22">
        <f t="shared" si="12"/>
        <v>251.58625606852735</v>
      </c>
      <c r="S37" s="22">
        <f t="shared" ref="S37:S68" si="20">IF(A37&lt;startage,1,0)*(N37-Q37-R37)+IF(A37&gt;=startage,1,0)*completionprob*(N37*spart+O37+P37)</f>
        <v>1060.9321186651246</v>
      </c>
      <c r="T37" s="22">
        <f t="shared" ref="T37:T68" si="21">S37/sreturn^(A37-startage+1)</f>
        <v>1011.9845005221101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38013.472057838138</v>
      </c>
      <c r="D38" s="5">
        <f t="shared" si="15"/>
        <v>36780.731094657036</v>
      </c>
      <c r="E38" s="5">
        <f t="shared" si="6"/>
        <v>27280.731094657036</v>
      </c>
      <c r="F38" s="5">
        <f t="shared" si="7"/>
        <v>9208.9087024055225</v>
      </c>
      <c r="G38" s="5">
        <f t="shared" si="8"/>
        <v>27571.822392251514</v>
      </c>
      <c r="H38" s="22">
        <f t="shared" si="16"/>
        <v>16788.33688615193</v>
      </c>
      <c r="I38" s="5">
        <f t="shared" si="17"/>
        <v>43436.800749665083</v>
      </c>
      <c r="J38" s="25">
        <f t="shared" si="18"/>
        <v>0.16125271402733629</v>
      </c>
      <c r="L38" s="22">
        <f t="shared" si="19"/>
        <v>92542.391179567319</v>
      </c>
      <c r="M38" s="5">
        <f>scrimecost*Meta!O35</f>
        <v>133.792</v>
      </c>
      <c r="N38" s="5">
        <f>L38-Grade8!L38</f>
        <v>1284.0736924417433</v>
      </c>
      <c r="O38" s="5">
        <f>Grade8!M38-M38</f>
        <v>2.7119999999999891</v>
      </c>
      <c r="P38" s="22">
        <f t="shared" ref="P38:P56" si="22">(spart-initialspart)*(L38*J38+nptrans)</f>
        <v>257.72054088341611</v>
      </c>
      <c r="S38" s="22">
        <f t="shared" si="20"/>
        <v>1087.2335890744389</v>
      </c>
      <c r="T38" s="22">
        <f t="shared" si="21"/>
        <v>1035.5428402115604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38963.808859284094</v>
      </c>
      <c r="D39" s="5">
        <f t="shared" si="15"/>
        <v>37678.799372023466</v>
      </c>
      <c r="E39" s="5">
        <f t="shared" si="6"/>
        <v>28178.799372023466</v>
      </c>
      <c r="F39" s="5">
        <f t="shared" si="7"/>
        <v>9502.1279949656619</v>
      </c>
      <c r="G39" s="5">
        <f t="shared" si="8"/>
        <v>28176.671377057806</v>
      </c>
      <c r="H39" s="22">
        <f t="shared" si="16"/>
        <v>17208.045308305725</v>
      </c>
      <c r="I39" s="5">
        <f t="shared" si="17"/>
        <v>44438.274193406716</v>
      </c>
      <c r="J39" s="25">
        <f t="shared" si="18"/>
        <v>0.16284357223115922</v>
      </c>
      <c r="L39" s="22">
        <f t="shared" si="19"/>
        <v>94855.950959056499</v>
      </c>
      <c r="M39" s="5">
        <f>scrimecost*Meta!O36</f>
        <v>133.792</v>
      </c>
      <c r="N39" s="5">
        <f>L39-Grade8!L39</f>
        <v>1316.1755347527942</v>
      </c>
      <c r="O39" s="5">
        <f>Grade8!M39-M39</f>
        <v>2.7119999999999891</v>
      </c>
      <c r="P39" s="22">
        <f t="shared" si="22"/>
        <v>264.0081828186772</v>
      </c>
      <c r="S39" s="22">
        <f t="shared" si="20"/>
        <v>1114.1925962440014</v>
      </c>
      <c r="T39" s="22">
        <f t="shared" si="21"/>
        <v>1059.6548329397317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39937.904080766188</v>
      </c>
      <c r="D40" s="5">
        <f t="shared" si="15"/>
        <v>38599.319356324042</v>
      </c>
      <c r="E40" s="5">
        <f t="shared" si="6"/>
        <v>29099.319356324042</v>
      </c>
      <c r="F40" s="5">
        <f t="shared" si="7"/>
        <v>9802.6777698398</v>
      </c>
      <c r="G40" s="5">
        <f t="shared" si="8"/>
        <v>28796.641586484242</v>
      </c>
      <c r="H40" s="22">
        <f t="shared" si="16"/>
        <v>17638.246441013369</v>
      </c>
      <c r="I40" s="5">
        <f t="shared" si="17"/>
        <v>45464.784473241874</v>
      </c>
      <c r="J40" s="25">
        <f t="shared" si="18"/>
        <v>0.16439562901537666</v>
      </c>
      <c r="L40" s="22">
        <f t="shared" si="19"/>
        <v>97227.349733032912</v>
      </c>
      <c r="M40" s="5">
        <f>scrimecost*Meta!O37</f>
        <v>133.792</v>
      </c>
      <c r="N40" s="5">
        <f>L40-Grade8!L40</f>
        <v>1349.0799231216224</v>
      </c>
      <c r="O40" s="5">
        <f>Grade8!M40-M40</f>
        <v>2.7119999999999891</v>
      </c>
      <c r="P40" s="22">
        <f t="shared" si="22"/>
        <v>270.45301580231978</v>
      </c>
      <c r="S40" s="22">
        <f t="shared" si="20"/>
        <v>1141.8255785928034</v>
      </c>
      <c r="T40" s="22">
        <f t="shared" si="21"/>
        <v>1084.3334825226175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40936.351682785338</v>
      </c>
      <c r="D41" s="5">
        <f t="shared" si="15"/>
        <v>39542.852340232144</v>
      </c>
      <c r="E41" s="5">
        <f t="shared" si="6"/>
        <v>30042.852340232144</v>
      </c>
      <c r="F41" s="5">
        <f t="shared" si="7"/>
        <v>10110.741289085796</v>
      </c>
      <c r="G41" s="5">
        <f t="shared" si="8"/>
        <v>29432.111051146348</v>
      </c>
      <c r="H41" s="22">
        <f t="shared" si="16"/>
        <v>18079.202602038698</v>
      </c>
      <c r="I41" s="5">
        <f t="shared" si="17"/>
        <v>46516.957510072913</v>
      </c>
      <c r="J41" s="25">
        <f t="shared" si="18"/>
        <v>0.16590983075607671</v>
      </c>
      <c r="L41" s="22">
        <f t="shared" si="19"/>
        <v>99658.033476358731</v>
      </c>
      <c r="M41" s="5">
        <f>scrimecost*Meta!O38</f>
        <v>81.25200000000001</v>
      </c>
      <c r="N41" s="5">
        <f>L41-Grade8!L41</f>
        <v>1382.8069211996626</v>
      </c>
      <c r="O41" s="5">
        <f>Grade8!M41-M41</f>
        <v>1.6469999999999914</v>
      </c>
      <c r="P41" s="22">
        <f t="shared" si="22"/>
        <v>277.0589696105535</v>
      </c>
      <c r="S41" s="22">
        <f t="shared" si="20"/>
        <v>1169.0907755003198</v>
      </c>
      <c r="T41" s="22">
        <f t="shared" si="21"/>
        <v>1108.5882731402987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41959.760474854978</v>
      </c>
      <c r="D42" s="5">
        <f t="shared" si="15"/>
        <v>40509.973648737956</v>
      </c>
      <c r="E42" s="5">
        <f t="shared" si="6"/>
        <v>31009.973648737956</v>
      </c>
      <c r="F42" s="5">
        <f t="shared" si="7"/>
        <v>10426.506396312943</v>
      </c>
      <c r="G42" s="5">
        <f t="shared" si="8"/>
        <v>30083.467252425013</v>
      </c>
      <c r="H42" s="22">
        <f t="shared" si="16"/>
        <v>18531.18266708967</v>
      </c>
      <c r="I42" s="5">
        <f t="shared" si="17"/>
        <v>47595.43487282475</v>
      </c>
      <c r="J42" s="25">
        <f t="shared" si="18"/>
        <v>0.16738710074700353</v>
      </c>
      <c r="L42" s="22">
        <f t="shared" si="19"/>
        <v>102149.48431326771</v>
      </c>
      <c r="M42" s="5">
        <f>scrimecost*Meta!O39</f>
        <v>81.25200000000001</v>
      </c>
      <c r="N42" s="5">
        <f>L42-Grade8!L42</f>
        <v>1417.3770942296687</v>
      </c>
      <c r="O42" s="5">
        <f>Grade8!M42-M42</f>
        <v>1.6469999999999914</v>
      </c>
      <c r="P42" s="22">
        <f t="shared" si="22"/>
        <v>283.83007226399303</v>
      </c>
      <c r="S42" s="22">
        <f t="shared" si="20"/>
        <v>1198.1226775805339</v>
      </c>
      <c r="T42" s="22">
        <f t="shared" si="21"/>
        <v>1134.4419574339411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43008.75448672635</v>
      </c>
      <c r="D43" s="5">
        <f t="shared" si="15"/>
        <v>41501.2729899564</v>
      </c>
      <c r="E43" s="5">
        <f t="shared" si="6"/>
        <v>32001.2729899564</v>
      </c>
      <c r="F43" s="5">
        <f t="shared" si="7"/>
        <v>10750.165631220765</v>
      </c>
      <c r="G43" s="5">
        <f t="shared" si="8"/>
        <v>30751.107358735637</v>
      </c>
      <c r="H43" s="22">
        <f t="shared" si="16"/>
        <v>18994.46223376691</v>
      </c>
      <c r="I43" s="5">
        <f t="shared" si="17"/>
        <v>48700.874169645365</v>
      </c>
      <c r="J43" s="25">
        <f t="shared" si="18"/>
        <v>0.16882833976254186</v>
      </c>
      <c r="L43" s="22">
        <f t="shared" si="19"/>
        <v>104703.22142109938</v>
      </c>
      <c r="M43" s="5">
        <f>scrimecost*Meta!O40</f>
        <v>81.25200000000001</v>
      </c>
      <c r="N43" s="5">
        <f>L43-Grade8!L43</f>
        <v>1452.811521585405</v>
      </c>
      <c r="O43" s="5">
        <f>Grade8!M43-M43</f>
        <v>1.6469999999999914</v>
      </c>
      <c r="P43" s="22">
        <f t="shared" si="22"/>
        <v>290.77045248376845</v>
      </c>
      <c r="S43" s="22">
        <f t="shared" si="20"/>
        <v>1227.8803772127401</v>
      </c>
      <c r="T43" s="22">
        <f t="shared" si="21"/>
        <v>1160.9031693275247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44083.973348894498</v>
      </c>
      <c r="D44" s="5">
        <f t="shared" si="15"/>
        <v>42517.354814705301</v>
      </c>
      <c r="E44" s="5">
        <f t="shared" si="6"/>
        <v>33017.354814705301</v>
      </c>
      <c r="F44" s="5">
        <f t="shared" si="7"/>
        <v>11081.916347001281</v>
      </c>
      <c r="G44" s="5">
        <f t="shared" si="8"/>
        <v>31435.438467704022</v>
      </c>
      <c r="H44" s="22">
        <f t="shared" si="16"/>
        <v>19469.32378961108</v>
      </c>
      <c r="I44" s="5">
        <f t="shared" si="17"/>
        <v>49833.949448886488</v>
      </c>
      <c r="J44" s="25">
        <f t="shared" si="18"/>
        <v>0.17023442660696952</v>
      </c>
      <c r="L44" s="22">
        <f t="shared" si="19"/>
        <v>107320.80195662685</v>
      </c>
      <c r="M44" s="5">
        <f>scrimecost*Meta!O41</f>
        <v>81.25200000000001</v>
      </c>
      <c r="N44" s="5">
        <f>L44-Grade8!L44</f>
        <v>1489.1318096250179</v>
      </c>
      <c r="O44" s="5">
        <f>Grade8!M44-M44</f>
        <v>1.6469999999999914</v>
      </c>
      <c r="P44" s="22">
        <f t="shared" si="22"/>
        <v>297.88434220903832</v>
      </c>
      <c r="S44" s="22">
        <f t="shared" si="20"/>
        <v>1258.3820193357408</v>
      </c>
      <c r="T44" s="22">
        <f t="shared" si="21"/>
        <v>1187.9861781070913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45186.072682616861</v>
      </c>
      <c r="D45" s="5">
        <f t="shared" si="15"/>
        <v>43558.838685072929</v>
      </c>
      <c r="E45" s="5">
        <f t="shared" si="6"/>
        <v>34058.838685072929</v>
      </c>
      <c r="F45" s="5">
        <f t="shared" si="7"/>
        <v>11421.960830676311</v>
      </c>
      <c r="G45" s="5">
        <f t="shared" si="8"/>
        <v>32136.877854396618</v>
      </c>
      <c r="H45" s="22">
        <f t="shared" si="16"/>
        <v>19956.056884351357</v>
      </c>
      <c r="I45" s="5">
        <f t="shared" si="17"/>
        <v>50995.35161010865</v>
      </c>
      <c r="J45" s="25">
        <f t="shared" si="18"/>
        <v>0.17160621865031356</v>
      </c>
      <c r="L45" s="22">
        <f t="shared" si="19"/>
        <v>110003.82200554252</v>
      </c>
      <c r="M45" s="5">
        <f>scrimecost*Meta!O42</f>
        <v>81.25200000000001</v>
      </c>
      <c r="N45" s="5">
        <f>L45-Grade8!L45</f>
        <v>1526.3601048656565</v>
      </c>
      <c r="O45" s="5">
        <f>Grade8!M45-M45</f>
        <v>1.6469999999999914</v>
      </c>
      <c r="P45" s="22">
        <f t="shared" si="22"/>
        <v>305.17607917743993</v>
      </c>
      <c r="S45" s="22">
        <f t="shared" si="20"/>
        <v>1289.6462025118394</v>
      </c>
      <c r="T45" s="22">
        <f t="shared" si="21"/>
        <v>1215.705588218181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46315.724499682285</v>
      </c>
      <c r="D46" s="5">
        <f t="shared" si="15"/>
        <v>44626.359652199753</v>
      </c>
      <c r="E46" s="5">
        <f t="shared" si="6"/>
        <v>35126.359652199753</v>
      </c>
      <c r="F46" s="5">
        <f t="shared" si="7"/>
        <v>11833.142391663194</v>
      </c>
      <c r="G46" s="5">
        <f t="shared" si="8"/>
        <v>32793.217260536563</v>
      </c>
      <c r="H46" s="22">
        <f t="shared" si="16"/>
        <v>20454.958306460139</v>
      </c>
      <c r="I46" s="5">
        <f t="shared" si="17"/>
        <v>52123.152860141388</v>
      </c>
      <c r="J46" s="25">
        <f t="shared" si="18"/>
        <v>0.17393722521131516</v>
      </c>
      <c r="L46" s="22">
        <f t="shared" si="19"/>
        <v>112753.91755568107</v>
      </c>
      <c r="M46" s="5">
        <f>scrimecost*Meta!O43</f>
        <v>40.552000000000007</v>
      </c>
      <c r="N46" s="5">
        <f>L46-Grade8!L46</f>
        <v>1564.519107487271</v>
      </c>
      <c r="O46" s="5">
        <f>Grade8!M46-M46</f>
        <v>0.82199999999999562</v>
      </c>
      <c r="P46" s="22">
        <f t="shared" si="22"/>
        <v>313.993242616087</v>
      </c>
      <c r="S46" s="22">
        <f t="shared" si="20"/>
        <v>1322.2070145150738</v>
      </c>
      <c r="T46" s="22">
        <f t="shared" si="21"/>
        <v>1244.5611268669766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47473.617612174334</v>
      </c>
      <c r="D47" s="5">
        <f t="shared" si="15"/>
        <v>45720.568643504746</v>
      </c>
      <c r="E47" s="5">
        <f t="shared" si="6"/>
        <v>36220.568643504746</v>
      </c>
      <c r="F47" s="5">
        <f t="shared" si="7"/>
        <v>12299.822526454776</v>
      </c>
      <c r="G47" s="5">
        <f t="shared" si="8"/>
        <v>33420.746117049974</v>
      </c>
      <c r="H47" s="22">
        <f t="shared" si="16"/>
        <v>20966.332264121644</v>
      </c>
      <c r="I47" s="5">
        <f t="shared" si="17"/>
        <v>53233.930106644926</v>
      </c>
      <c r="J47" s="25">
        <f t="shared" si="18"/>
        <v>0.17691054314223922</v>
      </c>
      <c r="L47" s="22">
        <f t="shared" si="19"/>
        <v>115572.76549457309</v>
      </c>
      <c r="M47" s="5">
        <f>scrimecost*Meta!O44</f>
        <v>40.552000000000007</v>
      </c>
      <c r="N47" s="5">
        <f>L47-Grade8!L47</f>
        <v>1603.6320851744676</v>
      </c>
      <c r="O47" s="5">
        <f>Grade8!M47-M47</f>
        <v>0.82199999999999562</v>
      </c>
      <c r="P47" s="22">
        <f t="shared" si="22"/>
        <v>324.00048859314711</v>
      </c>
      <c r="S47" s="22">
        <f t="shared" si="20"/>
        <v>1357.3862336001482</v>
      </c>
      <c r="T47" s="22">
        <f t="shared" si="21"/>
        <v>1275.7899043983668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48660.458052478694</v>
      </c>
      <c r="D48" s="5">
        <f t="shared" si="15"/>
        <v>46842.132859592362</v>
      </c>
      <c r="E48" s="5">
        <f t="shared" si="6"/>
        <v>37342.132859592362</v>
      </c>
      <c r="F48" s="5">
        <f t="shared" si="7"/>
        <v>12778.169664616144</v>
      </c>
      <c r="G48" s="5">
        <f t="shared" si="8"/>
        <v>34063.963194976219</v>
      </c>
      <c r="H48" s="22">
        <f t="shared" si="16"/>
        <v>21490.490570724683</v>
      </c>
      <c r="I48" s="5">
        <f t="shared" si="17"/>
        <v>54372.476784311046</v>
      </c>
      <c r="J48" s="25">
        <f t="shared" si="18"/>
        <v>0.17981134112362845</v>
      </c>
      <c r="L48" s="22">
        <f t="shared" si="19"/>
        <v>118462.08463193741</v>
      </c>
      <c r="M48" s="5">
        <f>scrimecost*Meta!O45</f>
        <v>40.552000000000007</v>
      </c>
      <c r="N48" s="5">
        <f>L48-Grade8!L48</f>
        <v>1643.7228873038111</v>
      </c>
      <c r="O48" s="5">
        <f>Grade8!M48-M48</f>
        <v>0.82199999999999562</v>
      </c>
      <c r="P48" s="22">
        <f t="shared" si="22"/>
        <v>334.25791571963362</v>
      </c>
      <c r="S48" s="22">
        <f t="shared" si="20"/>
        <v>1393.444933162328</v>
      </c>
      <c r="T48" s="22">
        <f t="shared" si="21"/>
        <v>1307.7492429607139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49876.969503790664</v>
      </c>
      <c r="D49" s="5">
        <f t="shared" si="15"/>
        <v>47991.736181082175</v>
      </c>
      <c r="E49" s="5">
        <f t="shared" si="6"/>
        <v>38491.736181082175</v>
      </c>
      <c r="F49" s="5">
        <f t="shared" si="7"/>
        <v>13268.475481231548</v>
      </c>
      <c r="G49" s="5">
        <f t="shared" si="8"/>
        <v>34723.260699850623</v>
      </c>
      <c r="H49" s="22">
        <f t="shared" si="16"/>
        <v>22027.7528349928</v>
      </c>
      <c r="I49" s="5">
        <f t="shared" si="17"/>
        <v>55539.487128918816</v>
      </c>
      <c r="J49" s="25">
        <f t="shared" si="18"/>
        <v>0.18264138793473994</v>
      </c>
      <c r="L49" s="22">
        <f t="shared" si="19"/>
        <v>121423.63674773586</v>
      </c>
      <c r="M49" s="5">
        <f>scrimecost*Meta!O46</f>
        <v>40.552000000000007</v>
      </c>
      <c r="N49" s="5">
        <f>L49-Grade8!L49</f>
        <v>1684.8159594864555</v>
      </c>
      <c r="O49" s="5">
        <f>Grade8!M49-M49</f>
        <v>0.82199999999999562</v>
      </c>
      <c r="P49" s="22">
        <f t="shared" si="22"/>
        <v>344.77177852428235</v>
      </c>
      <c r="S49" s="22">
        <f t="shared" si="20"/>
        <v>1430.4051002136059</v>
      </c>
      <c r="T49" s="22">
        <f t="shared" si="21"/>
        <v>1340.4563064113363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51123.893741385415</v>
      </c>
      <c r="D50" s="5">
        <f t="shared" si="15"/>
        <v>49170.079585609215</v>
      </c>
      <c r="E50" s="5">
        <f t="shared" si="6"/>
        <v>39670.079585609215</v>
      </c>
      <c r="F50" s="5">
        <f t="shared" si="7"/>
        <v>13771.038943262331</v>
      </c>
      <c r="G50" s="5">
        <f t="shared" si="8"/>
        <v>35399.040642346881</v>
      </c>
      <c r="H50" s="22">
        <f t="shared" si="16"/>
        <v>22578.446655867618</v>
      </c>
      <c r="I50" s="5">
        <f t="shared" si="17"/>
        <v>56735.672732141778</v>
      </c>
      <c r="J50" s="25">
        <f t="shared" si="18"/>
        <v>0.18540240921387302</v>
      </c>
      <c r="L50" s="22">
        <f t="shared" si="19"/>
        <v>124459.22766642923</v>
      </c>
      <c r="M50" s="5">
        <f>scrimecost*Meta!O47</f>
        <v>40.552000000000007</v>
      </c>
      <c r="N50" s="5">
        <f>L50-Grade8!L50</f>
        <v>1726.9363584735838</v>
      </c>
      <c r="O50" s="5">
        <f>Grade8!M50-M50</f>
        <v>0.82199999999999562</v>
      </c>
      <c r="P50" s="22">
        <f t="shared" si="22"/>
        <v>355.54848789904713</v>
      </c>
      <c r="S50" s="22">
        <f t="shared" si="20"/>
        <v>1468.2892714411125</v>
      </c>
      <c r="T50" s="22">
        <f t="shared" si="21"/>
        <v>1373.9286617479422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52401.991084920053</v>
      </c>
      <c r="D51" s="5">
        <f t="shared" si="15"/>
        <v>50377.881575249448</v>
      </c>
      <c r="E51" s="5">
        <f t="shared" si="6"/>
        <v>40877.881575249448</v>
      </c>
      <c r="F51" s="5">
        <f t="shared" si="7"/>
        <v>14286.166491843889</v>
      </c>
      <c r="G51" s="5">
        <f t="shared" si="8"/>
        <v>36091.715083405557</v>
      </c>
      <c r="H51" s="22">
        <f t="shared" si="16"/>
        <v>23142.907822264307</v>
      </c>
      <c r="I51" s="5">
        <f t="shared" si="17"/>
        <v>57961.762975445323</v>
      </c>
      <c r="J51" s="25">
        <f t="shared" si="18"/>
        <v>0.18809608851058829</v>
      </c>
      <c r="L51" s="22">
        <f t="shared" si="19"/>
        <v>127570.70835808996</v>
      </c>
      <c r="M51" s="5">
        <f>scrimecost*Meta!O48</f>
        <v>20.276000000000003</v>
      </c>
      <c r="N51" s="5">
        <f>L51-Grade8!L51</f>
        <v>1770.1097674354533</v>
      </c>
      <c r="O51" s="5">
        <f>Grade8!M51-M51</f>
        <v>0.41099999999999781</v>
      </c>
      <c r="P51" s="22">
        <f t="shared" si="22"/>
        <v>366.59461500818117</v>
      </c>
      <c r="S51" s="22">
        <f t="shared" si="20"/>
        <v>1506.7120129493476</v>
      </c>
      <c r="T51" s="22">
        <f t="shared" si="21"/>
        <v>1407.802573152954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53712.040862043039</v>
      </c>
      <c r="D52" s="5">
        <f t="shared" si="15"/>
        <v>51615.878614630667</v>
      </c>
      <c r="E52" s="5">
        <f t="shared" si="6"/>
        <v>42115.878614630667</v>
      </c>
      <c r="F52" s="5">
        <f t="shared" si="7"/>
        <v>14814.17222913998</v>
      </c>
      <c r="G52" s="5">
        <f t="shared" si="8"/>
        <v>36801.706385490688</v>
      </c>
      <c r="H52" s="22">
        <f t="shared" si="16"/>
        <v>23721.48051782091</v>
      </c>
      <c r="I52" s="5">
        <f t="shared" si="17"/>
        <v>59218.505474831443</v>
      </c>
      <c r="J52" s="25">
        <f t="shared" si="18"/>
        <v>0.19072406831226171</v>
      </c>
      <c r="L52" s="22">
        <f t="shared" si="19"/>
        <v>130759.9760670422</v>
      </c>
      <c r="M52" s="5">
        <f>scrimecost*Meta!O49</f>
        <v>20.276000000000003</v>
      </c>
      <c r="N52" s="5">
        <f>L52-Grade8!L52</f>
        <v>1814.3625116212934</v>
      </c>
      <c r="O52" s="5">
        <f>Grade8!M52-M52</f>
        <v>0.41099999999999781</v>
      </c>
      <c r="P52" s="22">
        <f t="shared" si="22"/>
        <v>377.9168952950435</v>
      </c>
      <c r="S52" s="22">
        <f t="shared" si="20"/>
        <v>1546.5140703452394</v>
      </c>
      <c r="T52" s="22">
        <f t="shared" si="21"/>
        <v>1442.8604364123446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55054.841883594134</v>
      </c>
      <c r="D53" s="5">
        <f t="shared" si="15"/>
        <v>52884.825579996454</v>
      </c>
      <c r="E53" s="5">
        <f t="shared" si="6"/>
        <v>43384.825579996454</v>
      </c>
      <c r="F53" s="5">
        <f t="shared" si="7"/>
        <v>15355.378109868489</v>
      </c>
      <c r="G53" s="5">
        <f t="shared" si="8"/>
        <v>37529.447470127969</v>
      </c>
      <c r="H53" s="22">
        <f t="shared" si="16"/>
        <v>24314.517530766436</v>
      </c>
      <c r="I53" s="5">
        <f t="shared" si="17"/>
        <v>60506.666536702251</v>
      </c>
      <c r="J53" s="25">
        <f t="shared" si="18"/>
        <v>0.1932879510456017</v>
      </c>
      <c r="L53" s="22">
        <f t="shared" si="19"/>
        <v>134028.97546871827</v>
      </c>
      <c r="M53" s="5">
        <f>scrimecost*Meta!O50</f>
        <v>20.276000000000003</v>
      </c>
      <c r="N53" s="5">
        <f>L53-Grade8!L53</f>
        <v>1859.721574411873</v>
      </c>
      <c r="O53" s="5">
        <f>Grade8!M53-M53</f>
        <v>0.41099999999999781</v>
      </c>
      <c r="P53" s="22">
        <f t="shared" si="22"/>
        <v>389.52223258907759</v>
      </c>
      <c r="S53" s="22">
        <f t="shared" si="20"/>
        <v>1587.3111791760891</v>
      </c>
      <c r="T53" s="22">
        <f t="shared" si="21"/>
        <v>1478.7388063715418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56431.212930683978</v>
      </c>
      <c r="D54" s="5">
        <f t="shared" si="15"/>
        <v>54185.496219496359</v>
      </c>
      <c r="E54" s="5">
        <f t="shared" si="6"/>
        <v>44685.496219496359</v>
      </c>
      <c r="F54" s="5">
        <f t="shared" si="7"/>
        <v>15910.114137615197</v>
      </c>
      <c r="G54" s="5">
        <f t="shared" si="8"/>
        <v>38275.382081881166</v>
      </c>
      <c r="H54" s="22">
        <f t="shared" si="16"/>
        <v>24922.380469035597</v>
      </c>
      <c r="I54" s="5">
        <f t="shared" si="17"/>
        <v>61827.031625119809</v>
      </c>
      <c r="J54" s="25">
        <f t="shared" si="18"/>
        <v>0.19578930005373821</v>
      </c>
      <c r="L54" s="22">
        <f t="shared" si="19"/>
        <v>137379.69985543619</v>
      </c>
      <c r="M54" s="5">
        <f>scrimecost*Meta!O51</f>
        <v>20.276000000000003</v>
      </c>
      <c r="N54" s="5">
        <f>L54-Grade8!L54</f>
        <v>1906.2146137721429</v>
      </c>
      <c r="O54" s="5">
        <f>Grade8!M54-M54</f>
        <v>0.41099999999999781</v>
      </c>
      <c r="P54" s="22">
        <f t="shared" si="22"/>
        <v>401.41770331546223</v>
      </c>
      <c r="S54" s="22">
        <f t="shared" si="20"/>
        <v>1629.1282157276614</v>
      </c>
      <c r="T54" s="22">
        <f t="shared" si="21"/>
        <v>1515.4569595322425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57841.99325395107</v>
      </c>
      <c r="D55" s="5">
        <f t="shared" si="15"/>
        <v>55518.683624983758</v>
      </c>
      <c r="E55" s="5">
        <f t="shared" si="6"/>
        <v>46018.683624983758</v>
      </c>
      <c r="F55" s="5">
        <f t="shared" si="7"/>
        <v>16478.718566055573</v>
      </c>
      <c r="G55" s="5">
        <f t="shared" si="8"/>
        <v>39039.965058928181</v>
      </c>
      <c r="H55" s="22">
        <f t="shared" si="16"/>
        <v>25545.439980761479</v>
      </c>
      <c r="I55" s="5">
        <f t="shared" si="17"/>
        <v>63180.405840747779</v>
      </c>
      <c r="J55" s="25">
        <f t="shared" si="18"/>
        <v>0.19822964054948114</v>
      </c>
      <c r="L55" s="22">
        <f t="shared" si="19"/>
        <v>140814.1923518221</v>
      </c>
      <c r="M55" s="5">
        <f>scrimecost*Meta!O52</f>
        <v>20.276000000000003</v>
      </c>
      <c r="N55" s="5">
        <f>L55-Grade8!L55</f>
        <v>1953.8699791164545</v>
      </c>
      <c r="O55" s="5">
        <f>Grade8!M55-M55</f>
        <v>0.41099999999999781</v>
      </c>
      <c r="P55" s="22">
        <f t="shared" si="22"/>
        <v>413.61056081000663</v>
      </c>
      <c r="S55" s="22">
        <f t="shared" si="20"/>
        <v>1671.9906781930463</v>
      </c>
      <c r="T55" s="22">
        <f t="shared" si="21"/>
        <v>1553.0346251589403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59288.043085299847</v>
      </c>
      <c r="D56" s="5">
        <f t="shared" si="15"/>
        <v>56885.200715608349</v>
      </c>
      <c r="E56" s="5">
        <f t="shared" si="6"/>
        <v>47385.200715608349</v>
      </c>
      <c r="F56" s="5">
        <f t="shared" si="7"/>
        <v>17061.538105206961</v>
      </c>
      <c r="G56" s="5">
        <f t="shared" si="8"/>
        <v>39823.662610401385</v>
      </c>
      <c r="H56" s="22">
        <f t="shared" si="16"/>
        <v>26184.075980280519</v>
      </c>
      <c r="I56" s="5">
        <f t="shared" si="17"/>
        <v>64567.614411766473</v>
      </c>
      <c r="J56" s="25">
        <f t="shared" si="18"/>
        <v>0.20061046054532788</v>
      </c>
      <c r="L56" s="22">
        <f t="shared" si="19"/>
        <v>144334.54716061766</v>
      </c>
      <c r="M56" s="5">
        <f>scrimecost*Meta!O53</f>
        <v>5.6239999999999997</v>
      </c>
      <c r="N56" s="5">
        <f>L56-Grade8!L56</f>
        <v>2002.7167285943578</v>
      </c>
      <c r="O56" s="5">
        <f>Grade8!M56-M56</f>
        <v>0.11399999999999988</v>
      </c>
      <c r="P56" s="22">
        <f t="shared" si="22"/>
        <v>426.10823974191464</v>
      </c>
      <c r="S56" s="22">
        <f t="shared" si="20"/>
        <v>1715.6294842200552</v>
      </c>
      <c r="T56" s="22">
        <f t="shared" si="21"/>
        <v>1591.2181860639628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5.6239999999999997</v>
      </c>
      <c r="N57" s="5">
        <f>L57-Grade8!L57</f>
        <v>0</v>
      </c>
      <c r="O57" s="5">
        <f>Grade8!M57-M57</f>
        <v>0.11399999999999988</v>
      </c>
      <c r="S57" s="22">
        <f t="shared" si="20"/>
        <v>0.11331599999999988</v>
      </c>
      <c r="T57" s="22">
        <f t="shared" si="21"/>
        <v>0.1049437101134069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5.6239999999999997</v>
      </c>
      <c r="N58" s="5">
        <f>L58-Grade8!L58</f>
        <v>0</v>
      </c>
      <c r="O58" s="5">
        <f>Grade8!M58-M58</f>
        <v>0.11399999999999988</v>
      </c>
      <c r="S58" s="22">
        <f t="shared" si="20"/>
        <v>0.11331599999999988</v>
      </c>
      <c r="T58" s="22">
        <f t="shared" si="21"/>
        <v>0.10478891886265439</v>
      </c>
    </row>
    <row r="59" spans="1:20" x14ac:dyDescent="0.2">
      <c r="A59" s="5">
        <v>68</v>
      </c>
      <c r="H59" s="21"/>
      <c r="I59" s="5"/>
      <c r="M59" s="5">
        <f>scrimecost*Meta!O56</f>
        <v>5.6239999999999997</v>
      </c>
      <c r="N59" s="5">
        <f>L59-Grade8!L59</f>
        <v>0</v>
      </c>
      <c r="O59" s="5">
        <f>Grade8!M59-M59</f>
        <v>0.11399999999999988</v>
      </c>
      <c r="S59" s="22">
        <f t="shared" si="20"/>
        <v>0.11331599999999988</v>
      </c>
      <c r="T59" s="22">
        <f t="shared" si="21"/>
        <v>0.10463435592793227</v>
      </c>
    </row>
    <row r="60" spans="1:20" x14ac:dyDescent="0.2">
      <c r="A60" s="5">
        <v>69</v>
      </c>
      <c r="H60" s="21"/>
      <c r="I60" s="5"/>
      <c r="M60" s="5">
        <f>scrimecost*Meta!O57</f>
        <v>5.6239999999999997</v>
      </c>
      <c r="N60" s="5">
        <f>L60-Grade8!L60</f>
        <v>0</v>
      </c>
      <c r="O60" s="5">
        <f>Grade8!M60-M60</f>
        <v>0.11399999999999988</v>
      </c>
      <c r="S60" s="22">
        <f t="shared" si="20"/>
        <v>0.11331599999999988</v>
      </c>
      <c r="T60" s="22">
        <f t="shared" si="21"/>
        <v>0.104480020972476</v>
      </c>
    </row>
    <row r="61" spans="1:20" x14ac:dyDescent="0.2">
      <c r="A61" s="5">
        <v>70</v>
      </c>
      <c r="H61" s="21"/>
      <c r="I61" s="5"/>
      <c r="M61" s="5">
        <f>scrimecost*Meta!O58</f>
        <v>5.6239999999999997</v>
      </c>
      <c r="N61" s="5">
        <f>L61-Grade8!L61</f>
        <v>0</v>
      </c>
      <c r="O61" s="5">
        <f>Grade8!M61-M61</f>
        <v>0.11399999999999988</v>
      </c>
      <c r="S61" s="22">
        <f t="shared" si="20"/>
        <v>0.11331599999999988</v>
      </c>
      <c r="T61" s="22">
        <f t="shared" si="21"/>
        <v>0.1043259136600177</v>
      </c>
    </row>
    <row r="62" spans="1:20" x14ac:dyDescent="0.2">
      <c r="A62" s="5">
        <v>71</v>
      </c>
      <c r="H62" s="21"/>
      <c r="I62" s="5"/>
      <c r="M62" s="5">
        <f>scrimecost*Meta!O59</f>
        <v>5.6239999999999997</v>
      </c>
      <c r="N62" s="5">
        <f>L62-Grade8!L62</f>
        <v>0</v>
      </c>
      <c r="O62" s="5">
        <f>Grade8!M62-M62</f>
        <v>0.11399999999999988</v>
      </c>
      <c r="S62" s="22">
        <f t="shared" si="20"/>
        <v>0.11331599999999988</v>
      </c>
      <c r="T62" s="22">
        <f t="shared" si="21"/>
        <v>0.10417203365478554</v>
      </c>
    </row>
    <row r="63" spans="1:20" x14ac:dyDescent="0.2">
      <c r="A63" s="5">
        <v>72</v>
      </c>
      <c r="H63" s="21"/>
      <c r="M63" s="5">
        <f>scrimecost*Meta!O60</f>
        <v>5.6239999999999997</v>
      </c>
      <c r="N63" s="5">
        <f>L63-Grade8!L63</f>
        <v>0</v>
      </c>
      <c r="O63" s="5">
        <f>Grade8!M63-M63</f>
        <v>0.11399999999999988</v>
      </c>
      <c r="S63" s="22">
        <f t="shared" si="20"/>
        <v>0.11331599999999988</v>
      </c>
      <c r="T63" s="22">
        <f t="shared" si="21"/>
        <v>0.10401838062150288</v>
      </c>
    </row>
    <row r="64" spans="1:20" x14ac:dyDescent="0.2">
      <c r="A64" s="5">
        <v>73</v>
      </c>
      <c r="H64" s="21"/>
      <c r="M64" s="5">
        <f>scrimecost*Meta!O61</f>
        <v>5.6239999999999997</v>
      </c>
      <c r="N64" s="5">
        <f>L64-Grade8!L64</f>
        <v>0</v>
      </c>
      <c r="O64" s="5">
        <f>Grade8!M64-M64</f>
        <v>0.11399999999999988</v>
      </c>
      <c r="S64" s="22">
        <f t="shared" si="20"/>
        <v>0.11331599999999988</v>
      </c>
      <c r="T64" s="22">
        <f t="shared" si="21"/>
        <v>0.10386495422538775</v>
      </c>
    </row>
    <row r="65" spans="1:20" x14ac:dyDescent="0.2">
      <c r="A65" s="5">
        <v>74</v>
      </c>
      <c r="H65" s="21"/>
      <c r="M65" s="5">
        <f>scrimecost*Meta!O62</f>
        <v>5.6239999999999997</v>
      </c>
      <c r="N65" s="5">
        <f>L65-Grade8!L65</f>
        <v>0</v>
      </c>
      <c r="O65" s="5">
        <f>Grade8!M65-M65</f>
        <v>0.11399999999999988</v>
      </c>
      <c r="S65" s="22">
        <f t="shared" si="20"/>
        <v>0.11331599999999988</v>
      </c>
      <c r="T65" s="22">
        <f t="shared" si="21"/>
        <v>0.10371175413215178</v>
      </c>
    </row>
    <row r="66" spans="1:20" x14ac:dyDescent="0.2">
      <c r="A66" s="5">
        <v>75</v>
      </c>
      <c r="H66" s="21"/>
      <c r="M66" s="5">
        <f>scrimecost*Meta!O63</f>
        <v>5.6239999999999997</v>
      </c>
      <c r="N66" s="5">
        <f>L66-Grade8!L66</f>
        <v>0</v>
      </c>
      <c r="O66" s="5">
        <f>Grade8!M66-M66</f>
        <v>0.11399999999999988</v>
      </c>
      <c r="S66" s="22">
        <f t="shared" si="20"/>
        <v>0.11331599999999988</v>
      </c>
      <c r="T66" s="22">
        <f t="shared" si="21"/>
        <v>0.10355878000799983</v>
      </c>
    </row>
    <row r="67" spans="1:20" x14ac:dyDescent="0.2">
      <c r="A67" s="5">
        <v>76</v>
      </c>
      <c r="H67" s="21"/>
      <c r="M67" s="5">
        <f>scrimecost*Meta!O64</f>
        <v>5.6239999999999997</v>
      </c>
      <c r="N67" s="5">
        <f>L67-Grade8!L67</f>
        <v>0</v>
      </c>
      <c r="O67" s="5">
        <f>Grade8!M67-M67</f>
        <v>0.11399999999999988</v>
      </c>
      <c r="S67" s="22">
        <f t="shared" si="20"/>
        <v>0.11331599999999988</v>
      </c>
      <c r="T67" s="22">
        <f t="shared" si="21"/>
        <v>0.10340603151962906</v>
      </c>
    </row>
    <row r="68" spans="1:20" x14ac:dyDescent="0.2">
      <c r="A68" s="5">
        <v>77</v>
      </c>
      <c r="H68" s="21"/>
      <c r="M68" s="5">
        <f>scrimecost*Meta!O65</f>
        <v>5.6239999999999997</v>
      </c>
      <c r="N68" s="5">
        <f>L68-Grade8!L68</f>
        <v>0</v>
      </c>
      <c r="O68" s="5">
        <f>Grade8!M68-M68</f>
        <v>0.11399999999999988</v>
      </c>
      <c r="S68" s="22">
        <f t="shared" si="20"/>
        <v>0.11331599999999988</v>
      </c>
      <c r="T68" s="22">
        <f t="shared" si="21"/>
        <v>0.10325350833422821</v>
      </c>
    </row>
    <row r="69" spans="1:20" x14ac:dyDescent="0.2">
      <c r="A69" s="5">
        <v>78</v>
      </c>
      <c r="H69" s="21"/>
      <c r="M69" s="5">
        <f>scrimecost*Meta!O66</f>
        <v>5.6239999999999997</v>
      </c>
      <c r="N69" s="5">
        <f>L69-Grade8!L69</f>
        <v>0</v>
      </c>
      <c r="O69" s="5">
        <f>Grade8!M69-M69</f>
        <v>0.11399999999999988</v>
      </c>
      <c r="S69" s="22">
        <f>IF(A69&lt;startage,1,0)*(N69-Q69-R69)+IF(A69&gt;=startage,1,0)*completionprob*(N69*spart+O69+P69)</f>
        <v>0.11331599999999988</v>
      </c>
      <c r="T69" s="22">
        <f>S69/sreturn^(A69-startage+1)</f>
        <v>0.10310121011947702</v>
      </c>
    </row>
    <row r="70" spans="1:20" x14ac:dyDescent="0.2">
      <c r="A70" s="5">
        <v>79</v>
      </c>
      <c r="H70" s="21"/>
      <c r="M70" s="5"/>
      <c r="S70" s="22">
        <f>SUM(T5:T69)</f>
        <v>-1.1060591331712999E-10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35872</v>
      </c>
      <c r="D2" s="7">
        <f>Meta!C4</f>
        <v>15843</v>
      </c>
      <c r="E2" s="1">
        <f>Meta!D4</f>
        <v>5.1999999999999998E-2</v>
      </c>
      <c r="F2" s="1">
        <f>Meta!F4</f>
        <v>0.53</v>
      </c>
      <c r="G2" s="1">
        <f>Meta!I4</f>
        <v>1.9496869757628374</v>
      </c>
      <c r="H2" s="1">
        <f>Meta!E4</f>
        <v>0.99399999999999999</v>
      </c>
      <c r="I2" s="13"/>
      <c r="J2" s="1">
        <f>Meta!X3</f>
        <v>0.64900000000000002</v>
      </c>
      <c r="K2" s="1">
        <f>Meta!D3</f>
        <v>5.5E-2</v>
      </c>
      <c r="L2" s="28"/>
      <c r="N2" s="22">
        <f>Meta!T4</f>
        <v>61826</v>
      </c>
      <c r="O2" s="22">
        <f>Meta!U4</f>
        <v>25814</v>
      </c>
      <c r="P2" s="1">
        <f>Meta!V4</f>
        <v>2.9000000000000001E-2</v>
      </c>
      <c r="Q2" s="1">
        <f>Meta!X4</f>
        <v>0.66100000000000003</v>
      </c>
      <c r="R2" s="22">
        <f>Meta!W4</f>
        <v>145</v>
      </c>
      <c r="T2" s="12">
        <f>IRR(S5:S69)+1</f>
        <v>1.001173926324163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1724.9394162432418</v>
      </c>
      <c r="D6" s="5">
        <f t="shared" ref="D6:D36" si="0">IF(A6&lt;startage,1,0)*(C6*(1-initialunempprob))+IF(A6=startage,1,0)*(C6*(1-unempprob))+IF(A6&gt;startage,1,0)*(C6*(1-unempprob)+unempprob*300*52)</f>
        <v>1630.0677483498635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124.70018274876455</v>
      </c>
      <c r="G6" s="5">
        <f t="shared" ref="G6:G56" si="3">D6-F6</f>
        <v>1505.3675656010989</v>
      </c>
      <c r="H6" s="22">
        <f>0.1*Grade9!H6</f>
        <v>761.80528797875638</v>
      </c>
      <c r="I6" s="5">
        <f t="shared" ref="I6:I36" si="4">G6+IF(A6&lt;startage,1,0)*(H6*(1-initialunempprob))+IF(A6&gt;=startage,1,0)*(H6*(1-unempprob))</f>
        <v>2225.2735627410239</v>
      </c>
      <c r="J6" s="25">
        <f t="shared" ref="J6:J37" si="5">(F6-(IF(A6&gt;startage,1,0)*(unempprob*300*52)))/(IF(A6&lt;startage,1,0)*((C6+H6)*(1-initialunempprob))+IF(A6&gt;=startage,1,0)*((C6+H6)*(1-unempprob)))</f>
        <v>5.3064500396268977E-2</v>
      </c>
      <c r="L6" s="22">
        <f>0.1*Grade9!L6</f>
        <v>4199.3011839633282</v>
      </c>
      <c r="M6" s="5">
        <f>scrimecost*Meta!O3</f>
        <v>314.94</v>
      </c>
      <c r="N6" s="5">
        <f>L6-Grade9!L6</f>
        <v>-37793.710655669951</v>
      </c>
      <c r="O6" s="5"/>
      <c r="P6" s="22"/>
      <c r="Q6" s="22">
        <f>0.05*feel*Grade9!G6</f>
        <v>191.7095622303577</v>
      </c>
      <c r="R6" s="22">
        <f>hstuition</f>
        <v>11298</v>
      </c>
      <c r="S6" s="22">
        <f t="shared" ref="S6:S37" si="6">IF(A6&lt;startage,1,0)*(N6-Q6-R6)+IF(A6&gt;=startage,1,0)*completionprob*(N6*spart+O6+P6)</f>
        <v>-49283.420217900311</v>
      </c>
      <c r="T6" s="22">
        <f t="shared" ref="T6:T37" si="7">S6/sreturn^(A6-startage+1)</f>
        <v>-49283.420217900311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18398.850916037263</v>
      </c>
      <c r="D7" s="5">
        <f t="shared" si="0"/>
        <v>17442.110668403326</v>
      </c>
      <c r="E7" s="5">
        <f t="shared" si="1"/>
        <v>7942.1106684033257</v>
      </c>
      <c r="F7" s="5">
        <f t="shared" si="2"/>
        <v>2922.7435998135197</v>
      </c>
      <c r="G7" s="5">
        <f t="shared" si="3"/>
        <v>14519.367068589807</v>
      </c>
      <c r="H7" s="22">
        <f t="shared" ref="H7:H36" si="10">benefits*B7/expnorm</f>
        <v>8125.9197999213411</v>
      </c>
      <c r="I7" s="5">
        <f t="shared" si="4"/>
        <v>22222.739038915239</v>
      </c>
      <c r="J7" s="25">
        <f t="shared" si="5"/>
        <v>0.11623334663348027</v>
      </c>
      <c r="L7" s="22">
        <f t="shared" ref="L7:L36" si="11">(sincome+sbenefits)*(1-sunemp)*B7/expnorm</f>
        <v>43647.232123866583</v>
      </c>
      <c r="M7" s="5">
        <f>scrimecost*Meta!O4</f>
        <v>381.78500000000003</v>
      </c>
      <c r="N7" s="5">
        <f>L7-Grade9!L7</f>
        <v>604.3949882424713</v>
      </c>
      <c r="O7" s="5">
        <f>Grade9!M7-M7</f>
        <v>7.8990000000000009</v>
      </c>
      <c r="P7" s="22">
        <f t="shared" ref="P7:P38" si="12">(spart-initialspart)*(L7*J7+nptrans)</f>
        <v>139.52716633254443</v>
      </c>
      <c r="Q7" s="22"/>
      <c r="R7" s="22"/>
      <c r="S7" s="22">
        <f t="shared" si="6"/>
        <v>543.64966603945311</v>
      </c>
      <c r="T7" s="22">
        <f t="shared" si="7"/>
        <v>543.01220971213013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18858.822188938189</v>
      </c>
      <c r="D8" s="5">
        <f t="shared" si="0"/>
        <v>18689.363435113402</v>
      </c>
      <c r="E8" s="5">
        <f t="shared" si="1"/>
        <v>9189.3634351134024</v>
      </c>
      <c r="F8" s="5">
        <f t="shared" si="2"/>
        <v>3302.0771615645258</v>
      </c>
      <c r="G8" s="5">
        <f t="shared" si="3"/>
        <v>15387.286273548876</v>
      </c>
      <c r="H8" s="22">
        <f t="shared" si="10"/>
        <v>8329.0677949193741</v>
      </c>
      <c r="I8" s="5">
        <f t="shared" si="4"/>
        <v>23283.242543132445</v>
      </c>
      <c r="J8" s="25">
        <f t="shared" si="5"/>
        <v>9.664256976002944E-2</v>
      </c>
      <c r="L8" s="22">
        <f t="shared" si="11"/>
        <v>44738.412926963239</v>
      </c>
      <c r="M8" s="5">
        <f>scrimecost*Meta!O5</f>
        <v>419.34</v>
      </c>
      <c r="N8" s="5">
        <f>L8-Grade9!L8</f>
        <v>619.50486294852453</v>
      </c>
      <c r="O8" s="5">
        <f>Grade9!M8-M8</f>
        <v>8.6759999999999877</v>
      </c>
      <c r="P8" s="22">
        <f t="shared" si="12"/>
        <v>130.53162230696469</v>
      </c>
      <c r="Q8" s="22"/>
      <c r="R8" s="22"/>
      <c r="S8" s="22">
        <f t="shared" si="6"/>
        <v>545.40813469564375</v>
      </c>
      <c r="T8" s="22">
        <f t="shared" si="7"/>
        <v>544.12984812370928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19330.292743661645</v>
      </c>
      <c r="D9" s="5">
        <f t="shared" si="0"/>
        <v>19136.317520991241</v>
      </c>
      <c r="E9" s="5">
        <f t="shared" si="1"/>
        <v>9636.3175209912406</v>
      </c>
      <c r="F9" s="5">
        <f t="shared" si="2"/>
        <v>3448.0076706036398</v>
      </c>
      <c r="G9" s="5">
        <f t="shared" si="3"/>
        <v>15688.309850387601</v>
      </c>
      <c r="H9" s="22">
        <f t="shared" si="10"/>
        <v>8537.2944897923571</v>
      </c>
      <c r="I9" s="5">
        <f t="shared" si="4"/>
        <v>23781.665026710754</v>
      </c>
      <c r="J9" s="25">
        <f t="shared" si="5"/>
        <v>9.9809239573175182E-2</v>
      </c>
      <c r="L9" s="22">
        <f t="shared" si="11"/>
        <v>45856.873250137323</v>
      </c>
      <c r="M9" s="5">
        <f>scrimecost*Meta!O6</f>
        <v>490.53500000000003</v>
      </c>
      <c r="N9" s="5">
        <f>L9-Grade9!L9</f>
        <v>634.99248452224856</v>
      </c>
      <c r="O9" s="5">
        <f>Grade9!M9-M9</f>
        <v>10.149000000000001</v>
      </c>
      <c r="P9" s="22">
        <f t="shared" si="12"/>
        <v>133.57127577959633</v>
      </c>
      <c r="Q9" s="22"/>
      <c r="R9" s="22"/>
      <c r="S9" s="22">
        <f t="shared" si="6"/>
        <v>560.06960620050984</v>
      </c>
      <c r="T9" s="22">
        <f t="shared" si="7"/>
        <v>558.10178679510943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19813.550062253187</v>
      </c>
      <c r="D10" s="5">
        <f t="shared" si="0"/>
        <v>19594.44545901602</v>
      </c>
      <c r="E10" s="5">
        <f t="shared" si="1"/>
        <v>10094.44545901602</v>
      </c>
      <c r="F10" s="5">
        <f t="shared" si="2"/>
        <v>3597.5864423687308</v>
      </c>
      <c r="G10" s="5">
        <f t="shared" si="3"/>
        <v>15996.85901664729</v>
      </c>
      <c r="H10" s="22">
        <f t="shared" si="10"/>
        <v>8750.7268520371672</v>
      </c>
      <c r="I10" s="5">
        <f t="shared" si="4"/>
        <v>24292.548072378522</v>
      </c>
      <c r="J10" s="25">
        <f t="shared" si="5"/>
        <v>0.10289867353721979</v>
      </c>
      <c r="L10" s="22">
        <f t="shared" si="11"/>
        <v>47003.295081390752</v>
      </c>
      <c r="M10" s="5">
        <f>scrimecost*Meta!O7</f>
        <v>527.94500000000005</v>
      </c>
      <c r="N10" s="5">
        <f>L10-Grade9!L10</f>
        <v>650.86729663530423</v>
      </c>
      <c r="O10" s="5">
        <f>Grade9!M10-M10</f>
        <v>10.923000000000002</v>
      </c>
      <c r="P10" s="22">
        <f t="shared" si="12"/>
        <v>136.68692058904375</v>
      </c>
      <c r="Q10" s="22"/>
      <c r="R10" s="22"/>
      <c r="S10" s="22">
        <f t="shared" si="6"/>
        <v>574.36620444299001</v>
      </c>
      <c r="T10" s="22">
        <f t="shared" si="7"/>
        <v>571.67704682655994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20308.888813809514</v>
      </c>
      <c r="D11" s="5">
        <f t="shared" si="0"/>
        <v>20064.026595491418</v>
      </c>
      <c r="E11" s="5">
        <f t="shared" si="1"/>
        <v>10564.026595491418</v>
      </c>
      <c r="F11" s="5">
        <f t="shared" si="2"/>
        <v>3750.9046834279479</v>
      </c>
      <c r="G11" s="5">
        <f t="shared" si="3"/>
        <v>16313.121912063471</v>
      </c>
      <c r="H11" s="22">
        <f t="shared" si="10"/>
        <v>8969.4950233380951</v>
      </c>
      <c r="I11" s="5">
        <f t="shared" si="4"/>
        <v>24816.203194187983</v>
      </c>
      <c r="J11" s="25">
        <f t="shared" si="5"/>
        <v>0.10591275545336085</v>
      </c>
      <c r="L11" s="22">
        <f t="shared" si="11"/>
        <v>48178.377458425515</v>
      </c>
      <c r="M11" s="5">
        <f>scrimecost*Meta!O8</f>
        <v>504.745</v>
      </c>
      <c r="N11" s="5">
        <f>L11-Grade9!L11</f>
        <v>667.13897905118938</v>
      </c>
      <c r="O11" s="5">
        <f>Grade9!M11-M11</f>
        <v>10.442999999999984</v>
      </c>
      <c r="P11" s="22">
        <f t="shared" si="12"/>
        <v>139.88045651872733</v>
      </c>
      <c r="Q11" s="22"/>
      <c r="R11" s="22"/>
      <c r="S11" s="22">
        <f t="shared" si="6"/>
        <v>587.7545077415341</v>
      </c>
      <c r="T11" s="22">
        <f t="shared" si="7"/>
        <v>584.31672188922732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20816.61103415475</v>
      </c>
      <c r="D12" s="5">
        <f t="shared" si="0"/>
        <v>20545.347260378701</v>
      </c>
      <c r="E12" s="5">
        <f t="shared" si="1"/>
        <v>11045.347260378701</v>
      </c>
      <c r="F12" s="5">
        <f t="shared" si="2"/>
        <v>3908.0558805136461</v>
      </c>
      <c r="G12" s="5">
        <f t="shared" si="3"/>
        <v>16637.291379865055</v>
      </c>
      <c r="H12" s="22">
        <f t="shared" si="10"/>
        <v>9193.7323989215456</v>
      </c>
      <c r="I12" s="5">
        <f t="shared" si="4"/>
        <v>25352.94969404268</v>
      </c>
      <c r="J12" s="25">
        <f t="shared" si="5"/>
        <v>0.10885332317642531</v>
      </c>
      <c r="L12" s="22">
        <f t="shared" si="11"/>
        <v>49382.836894886146</v>
      </c>
      <c r="M12" s="5">
        <f>scrimecost*Meta!O9</f>
        <v>451.96499999999997</v>
      </c>
      <c r="N12" s="5">
        <f>L12-Grade9!L12</f>
        <v>683.81745352745929</v>
      </c>
      <c r="O12" s="5">
        <f>Grade9!M12-M12</f>
        <v>9.3509999999999991</v>
      </c>
      <c r="P12" s="22">
        <f t="shared" si="12"/>
        <v>143.15383084665302</v>
      </c>
      <c r="Q12" s="22"/>
      <c r="R12" s="22"/>
      <c r="S12" s="22">
        <f t="shared" si="6"/>
        <v>600.8811186225339</v>
      </c>
      <c r="T12" s="22">
        <f t="shared" si="7"/>
        <v>596.66611294900667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21337.026310008619</v>
      </c>
      <c r="D13" s="5">
        <f t="shared" si="0"/>
        <v>21038.700941888172</v>
      </c>
      <c r="E13" s="5">
        <f t="shared" si="1"/>
        <v>11538.700941888172</v>
      </c>
      <c r="F13" s="5">
        <f t="shared" si="2"/>
        <v>4069.1358575264881</v>
      </c>
      <c r="G13" s="5">
        <f t="shared" si="3"/>
        <v>16969.565084361682</v>
      </c>
      <c r="H13" s="22">
        <f t="shared" si="10"/>
        <v>9423.5757088945847</v>
      </c>
      <c r="I13" s="5">
        <f t="shared" si="4"/>
        <v>25903.114856393746</v>
      </c>
      <c r="J13" s="25">
        <f t="shared" si="5"/>
        <v>0.11172216973551262</v>
      </c>
      <c r="L13" s="22">
        <f t="shared" si="11"/>
        <v>50617.407817258303</v>
      </c>
      <c r="M13" s="5">
        <f>scrimecost*Meta!O10</f>
        <v>416.29500000000002</v>
      </c>
      <c r="N13" s="5">
        <f>L13-Grade9!L13</f>
        <v>700.91288986564177</v>
      </c>
      <c r="O13" s="5">
        <f>Grade9!M13-M13</f>
        <v>8.6129999999999995</v>
      </c>
      <c r="P13" s="22">
        <f t="shared" si="12"/>
        <v>146.50903953277685</v>
      </c>
      <c r="Q13" s="22"/>
      <c r="R13" s="22"/>
      <c r="S13" s="22">
        <f t="shared" si="6"/>
        <v>614.71490697556237</v>
      </c>
      <c r="T13" s="22">
        <f t="shared" si="7"/>
        <v>609.68713353871374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21870.451967758836</v>
      </c>
      <c r="D14" s="5">
        <f t="shared" si="0"/>
        <v>21544.388465435375</v>
      </c>
      <c r="E14" s="5">
        <f t="shared" si="1"/>
        <v>12044.388465435375</v>
      </c>
      <c r="F14" s="5">
        <f t="shared" si="2"/>
        <v>4234.2428339646503</v>
      </c>
      <c r="G14" s="5">
        <f t="shared" si="3"/>
        <v>17310.145631470725</v>
      </c>
      <c r="H14" s="22">
        <f t="shared" si="10"/>
        <v>9659.165101616949</v>
      </c>
      <c r="I14" s="5">
        <f t="shared" si="4"/>
        <v>26467.034147803592</v>
      </c>
      <c r="J14" s="25">
        <f t="shared" si="5"/>
        <v>0.11452104442730511</v>
      </c>
      <c r="L14" s="22">
        <f t="shared" si="11"/>
        <v>51882.843012689766</v>
      </c>
      <c r="M14" s="5">
        <f>scrimecost*Meta!O11</f>
        <v>389.61499999999995</v>
      </c>
      <c r="N14" s="5">
        <f>L14-Grade9!L14</f>
        <v>718.43571211229573</v>
      </c>
      <c r="O14" s="5">
        <f>Grade9!M14-M14</f>
        <v>8.0610000000000355</v>
      </c>
      <c r="P14" s="22">
        <f t="shared" si="12"/>
        <v>149.94812843605385</v>
      </c>
      <c r="Q14" s="22"/>
      <c r="R14" s="22"/>
      <c r="S14" s="22">
        <f t="shared" si="6"/>
        <v>629.09776333742764</v>
      </c>
      <c r="T14" s="22">
        <f t="shared" si="7"/>
        <v>623.22073681675329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22417.213266952804</v>
      </c>
      <c r="D15" s="5">
        <f t="shared" si="0"/>
        <v>22062.718177071256</v>
      </c>
      <c r="E15" s="5">
        <f t="shared" si="1"/>
        <v>12562.718177071256</v>
      </c>
      <c r="F15" s="5">
        <f t="shared" si="2"/>
        <v>4403.4774848137649</v>
      </c>
      <c r="G15" s="5">
        <f t="shared" si="3"/>
        <v>17659.240692257492</v>
      </c>
      <c r="H15" s="22">
        <f t="shared" si="10"/>
        <v>9900.6442291573712</v>
      </c>
      <c r="I15" s="5">
        <f t="shared" si="4"/>
        <v>27045.05142149868</v>
      </c>
      <c r="J15" s="25">
        <f t="shared" si="5"/>
        <v>0.11725165388271235</v>
      </c>
      <c r="L15" s="22">
        <f t="shared" si="11"/>
        <v>53179.914088006997</v>
      </c>
      <c r="M15" s="5">
        <f>scrimecost*Meta!O12</f>
        <v>373.08499999999998</v>
      </c>
      <c r="N15" s="5">
        <f>L15-Grade9!L15</f>
        <v>736.39660491509858</v>
      </c>
      <c r="O15" s="5">
        <f>Grade9!M15-M15</f>
        <v>7.7189999999999941</v>
      </c>
      <c r="P15" s="22">
        <f t="shared" si="12"/>
        <v>153.47319456191263</v>
      </c>
      <c r="Q15" s="22"/>
      <c r="R15" s="22"/>
      <c r="S15" s="22">
        <f t="shared" si="6"/>
        <v>644.06264830832799</v>
      </c>
      <c r="T15" s="22">
        <f t="shared" si="7"/>
        <v>637.29767942386297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22977.643598626619</v>
      </c>
      <c r="D16" s="5">
        <f t="shared" si="0"/>
        <v>22594.006131498034</v>
      </c>
      <c r="E16" s="5">
        <f t="shared" si="1"/>
        <v>13094.006131498034</v>
      </c>
      <c r="F16" s="5">
        <f t="shared" si="2"/>
        <v>4576.943001934108</v>
      </c>
      <c r="G16" s="5">
        <f t="shared" si="3"/>
        <v>18017.063129563925</v>
      </c>
      <c r="H16" s="22">
        <f t="shared" si="10"/>
        <v>10148.160334886305</v>
      </c>
      <c r="I16" s="5">
        <f t="shared" si="4"/>
        <v>27637.519127036139</v>
      </c>
      <c r="J16" s="25">
        <f t="shared" si="5"/>
        <v>0.11991566310749996</v>
      </c>
      <c r="L16" s="22">
        <f t="shared" si="11"/>
        <v>54509.411940207166</v>
      </c>
      <c r="M16" s="5">
        <f>scrimecost*Meta!O13</f>
        <v>315.81</v>
      </c>
      <c r="N16" s="5">
        <f>L16-Grade9!L16</f>
        <v>754.8065200379715</v>
      </c>
      <c r="O16" s="5">
        <f>Grade9!M16-M16</f>
        <v>6.5339999999999918</v>
      </c>
      <c r="P16" s="22">
        <f t="shared" si="12"/>
        <v>157.08638734091795</v>
      </c>
      <c r="Q16" s="22"/>
      <c r="R16" s="22"/>
      <c r="S16" s="22">
        <f t="shared" si="6"/>
        <v>658.57221210350099</v>
      </c>
      <c r="T16" s="22">
        <f t="shared" si="7"/>
        <v>650.89074295749481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23552.084688592284</v>
      </c>
      <c r="D17" s="5">
        <f t="shared" si="0"/>
        <v>23138.576284785486</v>
      </c>
      <c r="E17" s="5">
        <f t="shared" si="1"/>
        <v>13638.576284785486</v>
      </c>
      <c r="F17" s="5">
        <f t="shared" si="2"/>
        <v>4754.7451569824607</v>
      </c>
      <c r="G17" s="5">
        <f t="shared" si="3"/>
        <v>18383.831127803023</v>
      </c>
      <c r="H17" s="22">
        <f t="shared" si="10"/>
        <v>10401.864343258463</v>
      </c>
      <c r="I17" s="5">
        <f t="shared" si="4"/>
        <v>28244.798525212045</v>
      </c>
      <c r="J17" s="25">
        <f t="shared" si="5"/>
        <v>0.12251469649753664</v>
      </c>
      <c r="L17" s="22">
        <f t="shared" si="11"/>
        <v>55872.147238712343</v>
      </c>
      <c r="M17" s="5">
        <f>scrimecost*Meta!O14</f>
        <v>315.81</v>
      </c>
      <c r="N17" s="5">
        <f>L17-Grade9!L17</f>
        <v>773.67668303891696</v>
      </c>
      <c r="O17" s="5">
        <f>Grade9!M17-M17</f>
        <v>6.5339999999999918</v>
      </c>
      <c r="P17" s="22">
        <f t="shared" si="12"/>
        <v>160.7899099393984</v>
      </c>
      <c r="Q17" s="22"/>
      <c r="R17" s="22"/>
      <c r="S17" s="22">
        <f t="shared" si="6"/>
        <v>674.65185224355378</v>
      </c>
      <c r="T17" s="22">
        <f t="shared" si="7"/>
        <v>666.00099693271704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24140.886805807091</v>
      </c>
      <c r="D18" s="5">
        <f t="shared" si="0"/>
        <v>23696.760691905121</v>
      </c>
      <c r="E18" s="5">
        <f t="shared" si="1"/>
        <v>14196.760691905121</v>
      </c>
      <c r="F18" s="5">
        <f t="shared" si="2"/>
        <v>4936.9923659070218</v>
      </c>
      <c r="G18" s="5">
        <f t="shared" si="3"/>
        <v>18759.768325998099</v>
      </c>
      <c r="H18" s="22">
        <f t="shared" si="10"/>
        <v>10661.910951839924</v>
      </c>
      <c r="I18" s="5">
        <f t="shared" si="4"/>
        <v>28867.259908342348</v>
      </c>
      <c r="J18" s="25">
        <f t="shared" si="5"/>
        <v>0.12505033882927974</v>
      </c>
      <c r="L18" s="22">
        <f t="shared" si="11"/>
        <v>57268.950919680152</v>
      </c>
      <c r="M18" s="5">
        <f>scrimecost*Meta!O15</f>
        <v>315.81</v>
      </c>
      <c r="N18" s="5">
        <f>L18-Grade9!L18</f>
        <v>793.01860011489771</v>
      </c>
      <c r="O18" s="5">
        <f>Grade9!M18-M18</f>
        <v>6.5339999999999918</v>
      </c>
      <c r="P18" s="22">
        <f t="shared" si="12"/>
        <v>164.58602060284088</v>
      </c>
      <c r="Q18" s="22"/>
      <c r="R18" s="22"/>
      <c r="S18" s="22">
        <f t="shared" si="6"/>
        <v>691.13348338711558</v>
      </c>
      <c r="T18" s="22">
        <f t="shared" si="7"/>
        <v>681.47129204888233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24744.408975952265</v>
      </c>
      <c r="D19" s="5">
        <f t="shared" si="0"/>
        <v>24268.899709202746</v>
      </c>
      <c r="E19" s="5">
        <f t="shared" si="1"/>
        <v>14768.899709202746</v>
      </c>
      <c r="F19" s="5">
        <f t="shared" si="2"/>
        <v>5123.7957550546962</v>
      </c>
      <c r="G19" s="5">
        <f t="shared" si="3"/>
        <v>19145.10395414805</v>
      </c>
      <c r="H19" s="22">
        <f t="shared" si="10"/>
        <v>10928.458725635921</v>
      </c>
      <c r="I19" s="5">
        <f t="shared" si="4"/>
        <v>29505.282826050901</v>
      </c>
      <c r="J19" s="25">
        <f t="shared" si="5"/>
        <v>0.12752413622610229</v>
      </c>
      <c r="L19" s="22">
        <f t="shared" si="11"/>
        <v>58700.674692672153</v>
      </c>
      <c r="M19" s="5">
        <f>scrimecost*Meta!O16</f>
        <v>315.81</v>
      </c>
      <c r="N19" s="5">
        <f>L19-Grade9!L19</f>
        <v>812.84406511777343</v>
      </c>
      <c r="O19" s="5">
        <f>Grade9!M19-M19</f>
        <v>6.5339999999999918</v>
      </c>
      <c r="P19" s="22">
        <f t="shared" si="12"/>
        <v>168.47703403286943</v>
      </c>
      <c r="Q19" s="22"/>
      <c r="R19" s="22"/>
      <c r="S19" s="22">
        <f t="shared" si="6"/>
        <v>708.02715530926332</v>
      </c>
      <c r="T19" s="22">
        <f t="shared" si="7"/>
        <v>697.31019609208317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25363.019200351075</v>
      </c>
      <c r="D20" s="5">
        <f t="shared" si="0"/>
        <v>24855.342201932817</v>
      </c>
      <c r="E20" s="5">
        <f t="shared" si="1"/>
        <v>15355.342201932817</v>
      </c>
      <c r="F20" s="5">
        <f t="shared" si="2"/>
        <v>5315.2692289310653</v>
      </c>
      <c r="G20" s="5">
        <f t="shared" si="3"/>
        <v>19540.072973001752</v>
      </c>
      <c r="H20" s="22">
        <f t="shared" si="10"/>
        <v>11201.670193776819</v>
      </c>
      <c r="I20" s="5">
        <f t="shared" si="4"/>
        <v>30159.256316702176</v>
      </c>
      <c r="J20" s="25">
        <f t="shared" si="5"/>
        <v>0.1299375971010511</v>
      </c>
      <c r="L20" s="22">
        <f t="shared" si="11"/>
        <v>60168.191559988954</v>
      </c>
      <c r="M20" s="5">
        <f>scrimecost*Meta!O17</f>
        <v>315.81</v>
      </c>
      <c r="N20" s="5">
        <f>L20-Grade9!L20</f>
        <v>833.16516674571903</v>
      </c>
      <c r="O20" s="5">
        <f>Grade9!M20-M20</f>
        <v>6.5339999999999918</v>
      </c>
      <c r="P20" s="22">
        <f t="shared" si="12"/>
        <v>172.46532279864866</v>
      </c>
      <c r="Q20" s="22"/>
      <c r="R20" s="22"/>
      <c r="S20" s="22">
        <f t="shared" si="6"/>
        <v>725.34316902946352</v>
      </c>
      <c r="T20" s="22">
        <f t="shared" si="7"/>
        <v>713.52648074637989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25997.094680359845</v>
      </c>
      <c r="D21" s="5">
        <f t="shared" si="0"/>
        <v>25456.445756981131</v>
      </c>
      <c r="E21" s="5">
        <f t="shared" si="1"/>
        <v>15956.445756981131</v>
      </c>
      <c r="F21" s="5">
        <f t="shared" si="2"/>
        <v>5511.5295396543388</v>
      </c>
      <c r="G21" s="5">
        <f t="shared" si="3"/>
        <v>19944.916217326791</v>
      </c>
      <c r="H21" s="22">
        <f t="shared" si="10"/>
        <v>11481.711948621238</v>
      </c>
      <c r="I21" s="5">
        <f t="shared" si="4"/>
        <v>30829.579144619725</v>
      </c>
      <c r="J21" s="25">
        <f t="shared" si="5"/>
        <v>0.13229219307661089</v>
      </c>
      <c r="L21" s="22">
        <f t="shared" si="11"/>
        <v>61672.396348988674</v>
      </c>
      <c r="M21" s="5">
        <f>scrimecost*Meta!O18</f>
        <v>249.10999999999999</v>
      </c>
      <c r="N21" s="5">
        <f>L21-Grade9!L21</f>
        <v>853.99429591434455</v>
      </c>
      <c r="O21" s="5">
        <f>Grade9!M21-M21</f>
        <v>5.1540000000000248</v>
      </c>
      <c r="P21" s="22">
        <f t="shared" si="12"/>
        <v>176.55331878357234</v>
      </c>
      <c r="Q21" s="22"/>
      <c r="R21" s="22"/>
      <c r="S21" s="22">
        <f t="shared" si="6"/>
        <v>741.72036309265638</v>
      </c>
      <c r="T21" s="22">
        <f t="shared" si="7"/>
        <v>728.78133557593947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26647.022047368846</v>
      </c>
      <c r="D22" s="5">
        <f t="shared" si="0"/>
        <v>26072.576900905664</v>
      </c>
      <c r="E22" s="5">
        <f t="shared" si="1"/>
        <v>16572.576900905664</v>
      </c>
      <c r="F22" s="5">
        <f t="shared" si="2"/>
        <v>5712.6963581456994</v>
      </c>
      <c r="G22" s="5">
        <f t="shared" si="3"/>
        <v>20359.880542759965</v>
      </c>
      <c r="H22" s="22">
        <f t="shared" si="10"/>
        <v>11768.75474733677</v>
      </c>
      <c r="I22" s="5">
        <f t="shared" si="4"/>
        <v>31516.660043235221</v>
      </c>
      <c r="J22" s="25">
        <f t="shared" si="5"/>
        <v>0.13458935988203519</v>
      </c>
      <c r="L22" s="22">
        <f t="shared" si="11"/>
        <v>63214.206257713398</v>
      </c>
      <c r="M22" s="5">
        <f>scrimecost*Meta!O19</f>
        <v>249.10999999999999</v>
      </c>
      <c r="N22" s="5">
        <f>L22-Grade9!L22</f>
        <v>875.34415331222408</v>
      </c>
      <c r="O22" s="5">
        <f>Grade9!M22-M22</f>
        <v>5.1540000000000248</v>
      </c>
      <c r="P22" s="22">
        <f t="shared" si="12"/>
        <v>180.74351466811922</v>
      </c>
      <c r="Q22" s="22"/>
      <c r="R22" s="22"/>
      <c r="S22" s="22">
        <f t="shared" si="6"/>
        <v>759.91300000745434</v>
      </c>
      <c r="T22" s="22">
        <f t="shared" si="7"/>
        <v>745.78111682583108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27313.197598553063</v>
      </c>
      <c r="D23" s="5">
        <f t="shared" si="0"/>
        <v>26704.111323428304</v>
      </c>
      <c r="E23" s="5">
        <f t="shared" si="1"/>
        <v>17204.111323428304</v>
      </c>
      <c r="F23" s="5">
        <f t="shared" si="2"/>
        <v>5918.8923470993414</v>
      </c>
      <c r="G23" s="5">
        <f t="shared" si="3"/>
        <v>20785.218976328964</v>
      </c>
      <c r="H23" s="22">
        <f t="shared" si="10"/>
        <v>12062.973616020188</v>
      </c>
      <c r="I23" s="5">
        <f t="shared" si="4"/>
        <v>32220.917964316104</v>
      </c>
      <c r="J23" s="25">
        <f t="shared" si="5"/>
        <v>0.13683049822879051</v>
      </c>
      <c r="L23" s="22">
        <f t="shared" si="11"/>
        <v>64794.561414156233</v>
      </c>
      <c r="M23" s="5">
        <f>scrimecost*Meta!O20</f>
        <v>249.10999999999999</v>
      </c>
      <c r="N23" s="5">
        <f>L23-Grade9!L23</f>
        <v>897.22775714503223</v>
      </c>
      <c r="O23" s="5">
        <f>Grade9!M23-M23</f>
        <v>5.1540000000000248</v>
      </c>
      <c r="P23" s="22">
        <f t="shared" si="12"/>
        <v>185.03846544977969</v>
      </c>
      <c r="Q23" s="22"/>
      <c r="R23" s="22"/>
      <c r="S23" s="22">
        <f t="shared" si="6"/>
        <v>778.56045284511004</v>
      </c>
      <c r="T23" s="22">
        <f t="shared" si="7"/>
        <v>763.18586437771216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27996.02753851689</v>
      </c>
      <c r="D24" s="5">
        <f t="shared" si="0"/>
        <v>27351.434106514011</v>
      </c>
      <c r="E24" s="5">
        <f t="shared" si="1"/>
        <v>17851.434106514011</v>
      </c>
      <c r="F24" s="5">
        <f t="shared" si="2"/>
        <v>6130.2432357768248</v>
      </c>
      <c r="G24" s="5">
        <f t="shared" si="3"/>
        <v>21221.190870737184</v>
      </c>
      <c r="H24" s="22">
        <f t="shared" si="10"/>
        <v>12364.547956420693</v>
      </c>
      <c r="I24" s="5">
        <f t="shared" si="4"/>
        <v>32942.782333424002</v>
      </c>
      <c r="J24" s="25">
        <f t="shared" si="5"/>
        <v>0.13901697466464935</v>
      </c>
      <c r="L24" s="22">
        <f t="shared" si="11"/>
        <v>66414.42544951012</v>
      </c>
      <c r="M24" s="5">
        <f>scrimecost*Meta!O21</f>
        <v>249.10999999999999</v>
      </c>
      <c r="N24" s="5">
        <f>L24-Grade9!L24</f>
        <v>919.65845107363566</v>
      </c>
      <c r="O24" s="5">
        <f>Grade9!M24-M24</f>
        <v>5.1540000000000248</v>
      </c>
      <c r="P24" s="22">
        <f t="shared" si="12"/>
        <v>189.44079000098165</v>
      </c>
      <c r="Q24" s="22"/>
      <c r="R24" s="22"/>
      <c r="S24" s="22">
        <f t="shared" si="6"/>
        <v>797.67409200369104</v>
      </c>
      <c r="T24" s="22">
        <f t="shared" si="7"/>
        <v>781.00521520211919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28695.928226979813</v>
      </c>
      <c r="D25" s="5">
        <f t="shared" si="0"/>
        <v>28014.939959176863</v>
      </c>
      <c r="E25" s="5">
        <f t="shared" si="1"/>
        <v>18514.939959176863</v>
      </c>
      <c r="F25" s="5">
        <f t="shared" si="2"/>
        <v>6346.8778966712453</v>
      </c>
      <c r="G25" s="5">
        <f t="shared" si="3"/>
        <v>21668.062062505618</v>
      </c>
      <c r="H25" s="22">
        <f t="shared" si="10"/>
        <v>12673.661655331209</v>
      </c>
      <c r="I25" s="5">
        <f t="shared" si="4"/>
        <v>33682.693311759605</v>
      </c>
      <c r="J25" s="25">
        <f t="shared" si="5"/>
        <v>0.14115012240695071</v>
      </c>
      <c r="L25" s="22">
        <f t="shared" si="11"/>
        <v>68074.786085747881</v>
      </c>
      <c r="M25" s="5">
        <f>scrimecost*Meta!O22</f>
        <v>249.10999999999999</v>
      </c>
      <c r="N25" s="5">
        <f>L25-Grade9!L25</f>
        <v>942.64991235049092</v>
      </c>
      <c r="O25" s="5">
        <f>Grade9!M25-M25</f>
        <v>5.1540000000000248</v>
      </c>
      <c r="P25" s="22">
        <f t="shared" si="12"/>
        <v>193.95317266596376</v>
      </c>
      <c r="Q25" s="22"/>
      <c r="R25" s="22"/>
      <c r="S25" s="22">
        <f t="shared" si="6"/>
        <v>817.26557214126046</v>
      </c>
      <c r="T25" s="22">
        <f t="shared" si="7"/>
        <v>799.24903561212466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29413.32643265431</v>
      </c>
      <c r="D26" s="5">
        <f t="shared" si="0"/>
        <v>28695.033458156286</v>
      </c>
      <c r="E26" s="5">
        <f t="shared" si="1"/>
        <v>19195.033458156286</v>
      </c>
      <c r="F26" s="5">
        <f t="shared" si="2"/>
        <v>6568.9284240880279</v>
      </c>
      <c r="G26" s="5">
        <f t="shared" si="3"/>
        <v>22126.105034068256</v>
      </c>
      <c r="H26" s="22">
        <f t="shared" si="10"/>
        <v>12990.50319671449</v>
      </c>
      <c r="I26" s="5">
        <f t="shared" si="4"/>
        <v>34441.10206455359</v>
      </c>
      <c r="J26" s="25">
        <f t="shared" si="5"/>
        <v>0.1432312421555374</v>
      </c>
      <c r="L26" s="22">
        <f t="shared" si="11"/>
        <v>69776.655737891575</v>
      </c>
      <c r="M26" s="5">
        <f>scrimecost*Meta!O23</f>
        <v>198.36</v>
      </c>
      <c r="N26" s="5">
        <f>L26-Grade9!L26</f>
        <v>966.21616015925247</v>
      </c>
      <c r="O26" s="5">
        <f>Grade9!M26-M26</f>
        <v>4.1040000000000134</v>
      </c>
      <c r="P26" s="22">
        <f t="shared" si="12"/>
        <v>198.57836489757034</v>
      </c>
      <c r="Q26" s="22"/>
      <c r="R26" s="22"/>
      <c r="S26" s="22">
        <f t="shared" si="6"/>
        <v>836.30313928225928</v>
      </c>
      <c r="T26" s="22">
        <f t="shared" si="7"/>
        <v>816.90793179357377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30148.659593470664</v>
      </c>
      <c r="D27" s="5">
        <f t="shared" si="0"/>
        <v>29392.129294610189</v>
      </c>
      <c r="E27" s="5">
        <f t="shared" si="1"/>
        <v>19892.129294610189</v>
      </c>
      <c r="F27" s="5">
        <f t="shared" si="2"/>
        <v>6796.5302146902268</v>
      </c>
      <c r="G27" s="5">
        <f t="shared" si="3"/>
        <v>22595.599079919964</v>
      </c>
      <c r="H27" s="22">
        <f t="shared" si="10"/>
        <v>13315.26577663235</v>
      </c>
      <c r="I27" s="5">
        <f t="shared" si="4"/>
        <v>35218.47103616743</v>
      </c>
      <c r="J27" s="25">
        <f t="shared" si="5"/>
        <v>0.14526160288586587</v>
      </c>
      <c r="L27" s="22">
        <f t="shared" si="11"/>
        <v>71521.072131338849</v>
      </c>
      <c r="M27" s="5">
        <f>scrimecost*Meta!O24</f>
        <v>198.36</v>
      </c>
      <c r="N27" s="5">
        <f>L27-Grade9!L27</f>
        <v>990.37156416322978</v>
      </c>
      <c r="O27" s="5">
        <f>Grade9!M27-M27</f>
        <v>4.1040000000000134</v>
      </c>
      <c r="P27" s="22">
        <f t="shared" si="12"/>
        <v>203.31918693496715</v>
      </c>
      <c r="Q27" s="22"/>
      <c r="R27" s="22"/>
      <c r="S27" s="22">
        <f t="shared" si="6"/>
        <v>856.88643810178098</v>
      </c>
      <c r="T27" s="22">
        <f t="shared" si="7"/>
        <v>836.03243051191441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30902.376083307423</v>
      </c>
      <c r="D28" s="5">
        <f t="shared" si="0"/>
        <v>30106.652526975435</v>
      </c>
      <c r="E28" s="5">
        <f t="shared" si="1"/>
        <v>20606.652526975435</v>
      </c>
      <c r="F28" s="5">
        <f t="shared" si="2"/>
        <v>7029.8220500574789</v>
      </c>
      <c r="G28" s="5">
        <f t="shared" si="3"/>
        <v>23076.830476917956</v>
      </c>
      <c r="H28" s="22">
        <f t="shared" si="10"/>
        <v>13648.147421048157</v>
      </c>
      <c r="I28" s="5">
        <f t="shared" si="4"/>
        <v>36015.274232071606</v>
      </c>
      <c r="J28" s="25">
        <f t="shared" si="5"/>
        <v>0.14724244262277159</v>
      </c>
      <c r="L28" s="22">
        <f t="shared" si="11"/>
        <v>73309.098934622321</v>
      </c>
      <c r="M28" s="5">
        <f>scrimecost*Meta!O25</f>
        <v>198.36</v>
      </c>
      <c r="N28" s="5">
        <f>L28-Grade9!L28</f>
        <v>1015.1308532673138</v>
      </c>
      <c r="O28" s="5">
        <f>Grade9!M28-M28</f>
        <v>4.1040000000000134</v>
      </c>
      <c r="P28" s="22">
        <f t="shared" si="12"/>
        <v>208.17852952329872</v>
      </c>
      <c r="Q28" s="22"/>
      <c r="R28" s="22"/>
      <c r="S28" s="22">
        <f t="shared" si="6"/>
        <v>877.98431939179522</v>
      </c>
      <c r="T28" s="22">
        <f t="shared" si="7"/>
        <v>855.61242763999155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31674.935485390106</v>
      </c>
      <c r="D29" s="5">
        <f t="shared" si="0"/>
        <v>30839.03884014982</v>
      </c>
      <c r="E29" s="5">
        <f t="shared" si="1"/>
        <v>21339.03884014982</v>
      </c>
      <c r="F29" s="5">
        <f t="shared" si="2"/>
        <v>7268.9461813089165</v>
      </c>
      <c r="G29" s="5">
        <f t="shared" si="3"/>
        <v>23570.092658840906</v>
      </c>
      <c r="H29" s="22">
        <f t="shared" si="10"/>
        <v>13989.351106574362</v>
      </c>
      <c r="I29" s="5">
        <f t="shared" si="4"/>
        <v>36831.997507873399</v>
      </c>
      <c r="J29" s="25">
        <f t="shared" si="5"/>
        <v>0.14917496919536266</v>
      </c>
      <c r="L29" s="22">
        <f t="shared" si="11"/>
        <v>75141.826407987886</v>
      </c>
      <c r="M29" s="5">
        <f>scrimecost*Meta!O26</f>
        <v>198.36</v>
      </c>
      <c r="N29" s="5">
        <f>L29-Grade9!L29</f>
        <v>1040.5091245990043</v>
      </c>
      <c r="O29" s="5">
        <f>Grade9!M29-M29</f>
        <v>4.1040000000000134</v>
      </c>
      <c r="P29" s="22">
        <f t="shared" si="12"/>
        <v>213.15935567633878</v>
      </c>
      <c r="Q29" s="22"/>
      <c r="R29" s="22"/>
      <c r="S29" s="22">
        <f t="shared" si="6"/>
        <v>899.60964771406293</v>
      </c>
      <c r="T29" s="22">
        <f t="shared" si="7"/>
        <v>875.65876275610344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32466.808872524864</v>
      </c>
      <c r="D30" s="5">
        <f t="shared" si="0"/>
        <v>31589.734811153568</v>
      </c>
      <c r="E30" s="5">
        <f t="shared" si="1"/>
        <v>22089.734811153568</v>
      </c>
      <c r="F30" s="5">
        <f t="shared" si="2"/>
        <v>7514.0484158416402</v>
      </c>
      <c r="G30" s="5">
        <f t="shared" si="3"/>
        <v>24075.686395311928</v>
      </c>
      <c r="H30" s="22">
        <f t="shared" si="10"/>
        <v>14339.08488423872</v>
      </c>
      <c r="I30" s="5">
        <f t="shared" si="4"/>
        <v>37669.138865570232</v>
      </c>
      <c r="J30" s="25">
        <f t="shared" si="5"/>
        <v>0.15106036097350026</v>
      </c>
      <c r="L30" s="22">
        <f t="shared" si="11"/>
        <v>77020.372068187571</v>
      </c>
      <c r="M30" s="5">
        <f>scrimecost*Meta!O27</f>
        <v>198.36</v>
      </c>
      <c r="N30" s="5">
        <f>L30-Grade9!L30</f>
        <v>1066.5218527139659</v>
      </c>
      <c r="O30" s="5">
        <f>Grade9!M30-M30</f>
        <v>4.1040000000000134</v>
      </c>
      <c r="P30" s="22">
        <f t="shared" si="12"/>
        <v>218.26470248320473</v>
      </c>
      <c r="Q30" s="22"/>
      <c r="R30" s="22"/>
      <c r="S30" s="22">
        <f t="shared" si="6"/>
        <v>921.77560924437341</v>
      </c>
      <c r="T30" s="22">
        <f t="shared" si="7"/>
        <v>896.18253340080651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33278.479094337985</v>
      </c>
      <c r="D31" s="5">
        <f t="shared" si="0"/>
        <v>32359.19818143241</v>
      </c>
      <c r="E31" s="5">
        <f t="shared" si="1"/>
        <v>22859.19818143241</v>
      </c>
      <c r="F31" s="5">
        <f t="shared" si="2"/>
        <v>7765.2782062376818</v>
      </c>
      <c r="G31" s="5">
        <f t="shared" si="3"/>
        <v>24593.919975194727</v>
      </c>
      <c r="H31" s="22">
        <f t="shared" si="10"/>
        <v>14697.56200634469</v>
      </c>
      <c r="I31" s="5">
        <f t="shared" si="4"/>
        <v>38527.20875720949</v>
      </c>
      <c r="J31" s="25">
        <f t="shared" si="5"/>
        <v>0.15289976758631743</v>
      </c>
      <c r="L31" s="22">
        <f t="shared" si="11"/>
        <v>78945.88136989226</v>
      </c>
      <c r="M31" s="5">
        <f>scrimecost*Meta!O28</f>
        <v>170.23</v>
      </c>
      <c r="N31" s="5">
        <f>L31-Grade9!L31</f>
        <v>1093.1848990318249</v>
      </c>
      <c r="O31" s="5">
        <f>Grade9!M31-M31</f>
        <v>3.5219999999999914</v>
      </c>
      <c r="P31" s="22">
        <f t="shared" si="12"/>
        <v>223.49768296024237</v>
      </c>
      <c r="Q31" s="22"/>
      <c r="R31" s="22"/>
      <c r="S31" s="22">
        <f t="shared" si="6"/>
        <v>943.91721181295691</v>
      </c>
      <c r="T31" s="22">
        <f t="shared" si="7"/>
        <v>916.6333149712475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34110.441071696419</v>
      </c>
      <c r="D32" s="5">
        <f t="shared" si="0"/>
        <v>33147.8981359682</v>
      </c>
      <c r="E32" s="5">
        <f t="shared" si="1"/>
        <v>23647.8981359682</v>
      </c>
      <c r="F32" s="5">
        <f t="shared" si="2"/>
        <v>8022.7887413936169</v>
      </c>
      <c r="G32" s="5">
        <f t="shared" si="3"/>
        <v>25125.109394574582</v>
      </c>
      <c r="H32" s="22">
        <f t="shared" si="10"/>
        <v>15065.001056503303</v>
      </c>
      <c r="I32" s="5">
        <f t="shared" si="4"/>
        <v>39406.730396139712</v>
      </c>
      <c r="J32" s="25">
        <f t="shared" si="5"/>
        <v>0.15469431062321215</v>
      </c>
      <c r="L32" s="22">
        <f t="shared" si="11"/>
        <v>80919.528404139564</v>
      </c>
      <c r="M32" s="5">
        <f>scrimecost*Meta!O29</f>
        <v>170.23</v>
      </c>
      <c r="N32" s="5">
        <f>L32-Grade9!L32</f>
        <v>1120.5145215076191</v>
      </c>
      <c r="O32" s="5">
        <f>Grade9!M32-M32</f>
        <v>3.5219999999999914</v>
      </c>
      <c r="P32" s="22">
        <f t="shared" si="12"/>
        <v>228.86148794920589</v>
      </c>
      <c r="Q32" s="22"/>
      <c r="R32" s="22"/>
      <c r="S32" s="22">
        <f t="shared" si="6"/>
        <v>967.20532514574768</v>
      </c>
      <c r="T32" s="22">
        <f t="shared" si="7"/>
        <v>938.14697070754914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34963.202098488837</v>
      </c>
      <c r="D33" s="5">
        <f t="shared" si="0"/>
        <v>33956.315589367412</v>
      </c>
      <c r="E33" s="5">
        <f t="shared" si="1"/>
        <v>24456.315589367412</v>
      </c>
      <c r="F33" s="5">
        <f t="shared" si="2"/>
        <v>8286.7370399284591</v>
      </c>
      <c r="G33" s="5">
        <f t="shared" si="3"/>
        <v>25669.578549438953</v>
      </c>
      <c r="H33" s="22">
        <f t="shared" si="10"/>
        <v>15441.626082915885</v>
      </c>
      <c r="I33" s="5">
        <f t="shared" si="4"/>
        <v>40308.240076043214</v>
      </c>
      <c r="J33" s="25">
        <f t="shared" si="5"/>
        <v>0.15644508431774368</v>
      </c>
      <c r="L33" s="22">
        <f t="shared" si="11"/>
        <v>82942.516614243039</v>
      </c>
      <c r="M33" s="5">
        <f>scrimecost*Meta!O30</f>
        <v>170.23</v>
      </c>
      <c r="N33" s="5">
        <f>L33-Grade9!L33</f>
        <v>1148.5273845453048</v>
      </c>
      <c r="O33" s="5">
        <f>Grade9!M33-M33</f>
        <v>3.5219999999999914</v>
      </c>
      <c r="P33" s="22">
        <f t="shared" si="12"/>
        <v>234.35938806289349</v>
      </c>
      <c r="Q33" s="22"/>
      <c r="R33" s="22"/>
      <c r="S33" s="22">
        <f t="shared" si="6"/>
        <v>991.07564131185586</v>
      </c>
      <c r="T33" s="22">
        <f t="shared" si="7"/>
        <v>960.17296371959583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35837.282150951054</v>
      </c>
      <c r="D34" s="5">
        <f t="shared" si="0"/>
        <v>34784.943479101596</v>
      </c>
      <c r="E34" s="5">
        <f t="shared" si="1"/>
        <v>25284.943479101596</v>
      </c>
      <c r="F34" s="5">
        <f t="shared" si="2"/>
        <v>8557.2840459266699</v>
      </c>
      <c r="G34" s="5">
        <f t="shared" si="3"/>
        <v>26227.659433174926</v>
      </c>
      <c r="H34" s="22">
        <f t="shared" si="10"/>
        <v>15827.666734988781</v>
      </c>
      <c r="I34" s="5">
        <f t="shared" si="4"/>
        <v>41232.287497944286</v>
      </c>
      <c r="J34" s="25">
        <f t="shared" si="5"/>
        <v>0.1581531562148476</v>
      </c>
      <c r="L34" s="22">
        <f t="shared" si="11"/>
        <v>85016.079529599112</v>
      </c>
      <c r="M34" s="5">
        <f>scrimecost*Meta!O31</f>
        <v>170.23</v>
      </c>
      <c r="N34" s="5">
        <f>L34-Grade9!L34</f>
        <v>1177.2405691589374</v>
      </c>
      <c r="O34" s="5">
        <f>Grade9!M34-M34</f>
        <v>3.5219999999999914</v>
      </c>
      <c r="P34" s="22">
        <f t="shared" si="12"/>
        <v>239.9947356794234</v>
      </c>
      <c r="Q34" s="22"/>
      <c r="R34" s="22"/>
      <c r="S34" s="22">
        <f t="shared" si="6"/>
        <v>1015.5427153821202</v>
      </c>
      <c r="T34" s="22">
        <f t="shared" si="7"/>
        <v>982.72348626661153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36733.214204724827</v>
      </c>
      <c r="D35" s="5">
        <f t="shared" si="0"/>
        <v>35634.28706607913</v>
      </c>
      <c r="E35" s="5">
        <f t="shared" si="1"/>
        <v>26134.28706607913</v>
      </c>
      <c r="F35" s="5">
        <f t="shared" si="2"/>
        <v>8834.5947270748366</v>
      </c>
      <c r="G35" s="5">
        <f t="shared" si="3"/>
        <v>26799.692339004294</v>
      </c>
      <c r="H35" s="22">
        <f t="shared" si="10"/>
        <v>16223.3584033635</v>
      </c>
      <c r="I35" s="5">
        <f t="shared" si="4"/>
        <v>42179.436105392888</v>
      </c>
      <c r="J35" s="25">
        <f t="shared" si="5"/>
        <v>0.15981956782177825</v>
      </c>
      <c r="L35" s="22">
        <f t="shared" si="11"/>
        <v>87141.481517839085</v>
      </c>
      <c r="M35" s="5">
        <f>scrimecost*Meta!O32</f>
        <v>170.23</v>
      </c>
      <c r="N35" s="5">
        <f>L35-Grade9!L35</f>
        <v>1206.6715833878989</v>
      </c>
      <c r="O35" s="5">
        <f>Grade9!M35-M35</f>
        <v>3.5219999999999914</v>
      </c>
      <c r="P35" s="22">
        <f t="shared" si="12"/>
        <v>245.77096698636646</v>
      </c>
      <c r="Q35" s="22"/>
      <c r="R35" s="22"/>
      <c r="S35" s="22">
        <f t="shared" si="6"/>
        <v>1040.621466304133</v>
      </c>
      <c r="T35" s="22">
        <f t="shared" si="7"/>
        <v>1005.8110207613356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37651.544559842958</v>
      </c>
      <c r="D36" s="5">
        <f t="shared" si="0"/>
        <v>36504.864242731121</v>
      </c>
      <c r="E36" s="5">
        <f t="shared" si="1"/>
        <v>27004.864242731121</v>
      </c>
      <c r="F36" s="5">
        <f t="shared" si="2"/>
        <v>9118.8381752517107</v>
      </c>
      <c r="G36" s="5">
        <f t="shared" si="3"/>
        <v>27386.026067479412</v>
      </c>
      <c r="H36" s="22">
        <f t="shared" si="10"/>
        <v>16628.94236344759</v>
      </c>
      <c r="I36" s="5">
        <f t="shared" si="4"/>
        <v>43150.263428027727</v>
      </c>
      <c r="J36" s="25">
        <f t="shared" si="5"/>
        <v>0.161445335243174</v>
      </c>
      <c r="L36" s="22">
        <f t="shared" si="11"/>
        <v>89320.018555785064</v>
      </c>
      <c r="M36" s="5">
        <f>scrimecost*Meta!O33</f>
        <v>131.08000000000001</v>
      </c>
      <c r="N36" s="5">
        <f>L36-Grade9!L36</f>
        <v>1236.8383729726338</v>
      </c>
      <c r="O36" s="5">
        <f>Grade9!M36-M36</f>
        <v>2.7119999999999891</v>
      </c>
      <c r="P36" s="22">
        <f t="shared" si="12"/>
        <v>251.69160407598312</v>
      </c>
      <c r="Q36" s="22"/>
      <c r="R36" s="22"/>
      <c r="S36" s="22">
        <f t="shared" si="6"/>
        <v>1065.5220459992286</v>
      </c>
      <c r="T36" s="22">
        <f t="shared" si="7"/>
        <v>1028.6710523768636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38592.833173839019</v>
      </c>
      <c r="D37" s="5">
        <f t="shared" ref="D37:D56" si="15">IF(A37&lt;startage,1,0)*(C37*(1-initialunempprob))+IF(A37=startage,1,0)*(C37*(1-unempprob))+IF(A37&gt;startage,1,0)*(C37*(1-unempprob)+unempprob*300*52)</f>
        <v>37397.205848799385</v>
      </c>
      <c r="E37" s="5">
        <f t="shared" si="1"/>
        <v>27897.205848799385</v>
      </c>
      <c r="F37" s="5">
        <f t="shared" si="2"/>
        <v>9410.187709632999</v>
      </c>
      <c r="G37" s="5">
        <f t="shared" si="3"/>
        <v>27987.018139166386</v>
      </c>
      <c r="H37" s="22">
        <f t="shared" ref="H37:H56" si="16">benefits*B37/expnorm</f>
        <v>17044.665922533775</v>
      </c>
      <c r="I37" s="5">
        <f t="shared" ref="I37:I56" si="17">G37+IF(A37&lt;startage,1,0)*(H37*(1-initialunempprob))+IF(A37&gt;=startage,1,0)*(H37*(1-unempprob))</f>
        <v>44145.361433728409</v>
      </c>
      <c r="J37" s="25">
        <f t="shared" si="5"/>
        <v>0.16303144980063325</v>
      </c>
      <c r="L37" s="22">
        <f t="shared" ref="L37:L56" si="18">(sincome+sbenefits)*(1-sunemp)*B37/expnorm</f>
        <v>91553.019019679676</v>
      </c>
      <c r="M37" s="5">
        <f>scrimecost*Meta!O34</f>
        <v>131.08000000000001</v>
      </c>
      <c r="N37" s="5">
        <f>L37-Grade9!L37</f>
        <v>1267.7593322969042</v>
      </c>
      <c r="O37" s="5">
        <f>Grade9!M37-M37</f>
        <v>2.7119999999999891</v>
      </c>
      <c r="P37" s="22">
        <f t="shared" si="12"/>
        <v>257.76025709284016</v>
      </c>
      <c r="Q37" s="22"/>
      <c r="R37" s="22"/>
      <c r="S37" s="22">
        <f t="shared" si="6"/>
        <v>1091.8704086866474</v>
      </c>
      <c r="T37" s="22">
        <f t="shared" si="7"/>
        <v>1052.8721647255777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39557.654003185002</v>
      </c>
      <c r="D38" s="5">
        <f t="shared" si="15"/>
        <v>38311.855995019374</v>
      </c>
      <c r="E38" s="5">
        <f t="shared" si="1"/>
        <v>28811.855995019374</v>
      </c>
      <c r="F38" s="5">
        <f t="shared" si="2"/>
        <v>9708.8209823738252</v>
      </c>
      <c r="G38" s="5">
        <f t="shared" si="3"/>
        <v>28603.035012645549</v>
      </c>
      <c r="H38" s="22">
        <f t="shared" si="16"/>
        <v>17470.782570597126</v>
      </c>
      <c r="I38" s="5">
        <f t="shared" si="17"/>
        <v>45165.336889571627</v>
      </c>
      <c r="J38" s="25">
        <f t="shared" ref="J38:J56" si="19">(F38-(IF(A38&gt;startage,1,0)*(unempprob*300*52)))/(IF(A38&lt;startage,1,0)*((C38+H38)*(1-initialunempprob))+IF(A38&gt;=startage,1,0)*((C38+H38)*(1-unempprob)))</f>
        <v>0.16457887863717888</v>
      </c>
      <c r="L38" s="22">
        <f t="shared" si="18"/>
        <v>93841.844495171696</v>
      </c>
      <c r="M38" s="5">
        <f>scrimecost*Meta!O35</f>
        <v>131.08000000000001</v>
      </c>
      <c r="N38" s="5">
        <f>L38-Grade9!L38</f>
        <v>1299.4533156043763</v>
      </c>
      <c r="O38" s="5">
        <f>Grade9!M38-M38</f>
        <v>2.7119999999999891</v>
      </c>
      <c r="P38" s="22">
        <f t="shared" si="12"/>
        <v>263.98062643511878</v>
      </c>
      <c r="Q38" s="22"/>
      <c r="R38" s="22"/>
      <c r="S38" s="22">
        <f t="shared" ref="S38:S69" si="20">IF(A38&lt;startage,1,0)*(N38-Q38-R38)+IF(A38&gt;=startage,1,0)*completionprob*(N38*spart+O38+P38)</f>
        <v>1118.877480441314</v>
      </c>
      <c r="T38" s="22">
        <f t="shared" ref="T38:T69" si="21">S38/sreturn^(A38-startage+1)</f>
        <v>1077.6495459895166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40546.595353264616</v>
      </c>
      <c r="D39" s="5">
        <f t="shared" si="15"/>
        <v>39249.372394894854</v>
      </c>
      <c r="E39" s="5">
        <f t="shared" si="1"/>
        <v>29749.372394894854</v>
      </c>
      <c r="F39" s="5">
        <f t="shared" si="2"/>
        <v>10014.920086933169</v>
      </c>
      <c r="G39" s="5">
        <f t="shared" si="3"/>
        <v>29234.452307961685</v>
      </c>
      <c r="H39" s="22">
        <f t="shared" si="16"/>
        <v>17907.552134862046</v>
      </c>
      <c r="I39" s="5">
        <f t="shared" si="17"/>
        <v>46210.8117318109</v>
      </c>
      <c r="J39" s="25">
        <f t="shared" si="19"/>
        <v>0.16608856530697949</v>
      </c>
      <c r="L39" s="22">
        <f t="shared" si="18"/>
        <v>96187.890607550959</v>
      </c>
      <c r="M39" s="5">
        <f>scrimecost*Meta!O36</f>
        <v>131.08000000000001</v>
      </c>
      <c r="N39" s="5">
        <f>L39-Grade9!L39</f>
        <v>1331.9396484944591</v>
      </c>
      <c r="O39" s="5">
        <f>Grade9!M39-M39</f>
        <v>2.7119999999999891</v>
      </c>
      <c r="P39" s="22">
        <f t="shared" ref="P39:P56" si="22">(spart-initialspart)*(L39*J39+nptrans)</f>
        <v>270.35650501095415</v>
      </c>
      <c r="Q39" s="22"/>
      <c r="R39" s="22"/>
      <c r="S39" s="22">
        <f t="shared" si="20"/>
        <v>1146.5597289897971</v>
      </c>
      <c r="T39" s="22">
        <f t="shared" si="21"/>
        <v>1103.01690991077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41560.260237096227</v>
      </c>
      <c r="D40" s="5">
        <f t="shared" si="15"/>
        <v>40210.32670476722</v>
      </c>
      <c r="E40" s="5">
        <f t="shared" si="1"/>
        <v>30710.32670476722</v>
      </c>
      <c r="F40" s="5">
        <f t="shared" si="2"/>
        <v>10328.671669106498</v>
      </c>
      <c r="G40" s="5">
        <f t="shared" si="3"/>
        <v>29881.655035660722</v>
      </c>
      <c r="H40" s="22">
        <f t="shared" si="16"/>
        <v>18355.240938233597</v>
      </c>
      <c r="I40" s="5">
        <f t="shared" si="17"/>
        <v>47282.423445106171</v>
      </c>
      <c r="J40" s="25">
        <f t="shared" si="19"/>
        <v>0.16756143035068743</v>
      </c>
      <c r="L40" s="22">
        <f t="shared" si="18"/>
        <v>98592.587872739721</v>
      </c>
      <c r="M40" s="5">
        <f>scrimecost*Meta!O37</f>
        <v>131.08000000000001</v>
      </c>
      <c r="N40" s="5">
        <f>L40-Grade9!L40</f>
        <v>1365.2381397068093</v>
      </c>
      <c r="O40" s="5">
        <f>Grade9!M40-M40</f>
        <v>2.7119999999999891</v>
      </c>
      <c r="P40" s="22">
        <f t="shared" si="22"/>
        <v>276.89178055118555</v>
      </c>
      <c r="Q40" s="22"/>
      <c r="R40" s="22"/>
      <c r="S40" s="22">
        <f t="shared" si="20"/>
        <v>1174.9340337520023</v>
      </c>
      <c r="T40" s="22">
        <f t="shared" si="21"/>
        <v>1128.9882965935487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42599.26674302364</v>
      </c>
      <c r="D41" s="5">
        <f t="shared" si="15"/>
        <v>41195.304872386405</v>
      </c>
      <c r="E41" s="5">
        <f t="shared" si="1"/>
        <v>31695.304872386405</v>
      </c>
      <c r="F41" s="5">
        <f t="shared" si="2"/>
        <v>10650.267040834162</v>
      </c>
      <c r="G41" s="5">
        <f t="shared" si="3"/>
        <v>30545.037831552243</v>
      </c>
      <c r="H41" s="22">
        <f t="shared" si="16"/>
        <v>18814.121961689438</v>
      </c>
      <c r="I41" s="5">
        <f t="shared" si="17"/>
        <v>48380.825451233832</v>
      </c>
      <c r="J41" s="25">
        <f t="shared" si="19"/>
        <v>0.16899837185674393</v>
      </c>
      <c r="L41" s="22">
        <f t="shared" si="18"/>
        <v>101057.40256955822</v>
      </c>
      <c r="M41" s="5">
        <f>scrimecost*Meta!O38</f>
        <v>79.605000000000004</v>
      </c>
      <c r="N41" s="5">
        <f>L41-Grade9!L41</f>
        <v>1399.3690931994934</v>
      </c>
      <c r="O41" s="5">
        <f>Grade9!M41-M41</f>
        <v>1.6470000000000056</v>
      </c>
      <c r="P41" s="22">
        <f t="shared" si="22"/>
        <v>283.59043797992268</v>
      </c>
      <c r="Q41" s="22"/>
      <c r="R41" s="22"/>
      <c r="S41" s="22">
        <f t="shared" si="20"/>
        <v>1202.9590861332792</v>
      </c>
      <c r="T41" s="22">
        <f t="shared" si="21"/>
        <v>1154.5620598954265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43664.248411599227</v>
      </c>
      <c r="D42" s="5">
        <f t="shared" si="15"/>
        <v>42204.907494196064</v>
      </c>
      <c r="E42" s="5">
        <f t="shared" si="1"/>
        <v>32704.907494196064</v>
      </c>
      <c r="F42" s="5">
        <f t="shared" si="2"/>
        <v>10979.902296855014</v>
      </c>
      <c r="G42" s="5">
        <f t="shared" si="3"/>
        <v>31225.005197341052</v>
      </c>
      <c r="H42" s="22">
        <f t="shared" si="16"/>
        <v>19284.475010731672</v>
      </c>
      <c r="I42" s="5">
        <f t="shared" si="17"/>
        <v>49506.687507514675</v>
      </c>
      <c r="J42" s="25">
        <f t="shared" si="19"/>
        <v>0.17040026600899416</v>
      </c>
      <c r="L42" s="22">
        <f t="shared" si="18"/>
        <v>103583.83763379716</v>
      </c>
      <c r="M42" s="5">
        <f>scrimecost*Meta!O39</f>
        <v>79.605000000000004</v>
      </c>
      <c r="N42" s="5">
        <f>L42-Grade9!L42</f>
        <v>1434.3533205294516</v>
      </c>
      <c r="O42" s="5">
        <f>Grade9!M42-M42</f>
        <v>1.6470000000000056</v>
      </c>
      <c r="P42" s="22">
        <f t="shared" si="22"/>
        <v>290.4565618443782</v>
      </c>
      <c r="Q42" s="22"/>
      <c r="R42" s="22"/>
      <c r="S42" s="22">
        <f t="shared" si="20"/>
        <v>1232.7698400740596</v>
      </c>
      <c r="T42" s="22">
        <f t="shared" si="21"/>
        <v>1181.7861482149126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44755.854621889208</v>
      </c>
      <c r="D43" s="5">
        <f t="shared" si="15"/>
        <v>43239.750181550968</v>
      </c>
      <c r="E43" s="5">
        <f t="shared" si="1"/>
        <v>33739.750181550968</v>
      </c>
      <c r="F43" s="5">
        <f t="shared" si="2"/>
        <v>11317.778434276392</v>
      </c>
      <c r="G43" s="5">
        <f t="shared" si="3"/>
        <v>31921.971747274576</v>
      </c>
      <c r="H43" s="22">
        <f t="shared" si="16"/>
        <v>19766.586885999965</v>
      </c>
      <c r="I43" s="5">
        <f t="shared" si="17"/>
        <v>50660.696115202547</v>
      </c>
      <c r="J43" s="25">
        <f t="shared" si="19"/>
        <v>0.17176796762094565</v>
      </c>
      <c r="L43" s="22">
        <f t="shared" si="18"/>
        <v>106173.4335746421</v>
      </c>
      <c r="M43" s="5">
        <f>scrimecost*Meta!O40</f>
        <v>79.605000000000004</v>
      </c>
      <c r="N43" s="5">
        <f>L43-Grade9!L43</f>
        <v>1470.2121535427141</v>
      </c>
      <c r="O43" s="5">
        <f>Grade9!M43-M43</f>
        <v>1.6470000000000056</v>
      </c>
      <c r="P43" s="22">
        <f t="shared" si="22"/>
        <v>297.49433880544524</v>
      </c>
      <c r="Q43" s="22"/>
      <c r="R43" s="22"/>
      <c r="S43" s="22">
        <f t="shared" si="20"/>
        <v>1263.3258628633962</v>
      </c>
      <c r="T43" s="22">
        <f t="shared" si="21"/>
        <v>1209.6584149798971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45874.750987436433</v>
      </c>
      <c r="D44" s="5">
        <f t="shared" si="15"/>
        <v>44300.463936089734</v>
      </c>
      <c r="E44" s="5">
        <f t="shared" si="1"/>
        <v>34800.463936089734</v>
      </c>
      <c r="F44" s="5">
        <f t="shared" si="2"/>
        <v>11694.147868742273</v>
      </c>
      <c r="G44" s="5">
        <f t="shared" si="3"/>
        <v>32606.316067347463</v>
      </c>
      <c r="H44" s="22">
        <f t="shared" si="16"/>
        <v>20260.751558149961</v>
      </c>
      <c r="I44" s="5">
        <f t="shared" si="17"/>
        <v>51813.508544473625</v>
      </c>
      <c r="J44" s="25">
        <f t="shared" si="19"/>
        <v>0.1735815465712387</v>
      </c>
      <c r="L44" s="22">
        <f t="shared" si="18"/>
        <v>108827.76941400814</v>
      </c>
      <c r="M44" s="5">
        <f>scrimecost*Meta!O41</f>
        <v>79.605000000000004</v>
      </c>
      <c r="N44" s="5">
        <f>L44-Grade9!L44</f>
        <v>1506.9674573812954</v>
      </c>
      <c r="O44" s="5">
        <f>Grade9!M44-M44</f>
        <v>1.6470000000000056</v>
      </c>
      <c r="P44" s="22">
        <f t="shared" si="22"/>
        <v>305.33391029738044</v>
      </c>
      <c r="Q44" s="22"/>
      <c r="R44" s="22"/>
      <c r="S44" s="22">
        <f t="shared" si="20"/>
        <v>1295.2678812286583</v>
      </c>
      <c r="T44" s="22">
        <f t="shared" si="21"/>
        <v>1238.7892545704265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47021.619762122333</v>
      </c>
      <c r="D45" s="5">
        <f t="shared" si="15"/>
        <v>45387.69553449197</v>
      </c>
      <c r="E45" s="5">
        <f t="shared" si="1"/>
        <v>35887.69553449197</v>
      </c>
      <c r="F45" s="5">
        <f t="shared" si="2"/>
        <v>12157.852145460825</v>
      </c>
      <c r="G45" s="5">
        <f t="shared" si="3"/>
        <v>33229.843389031143</v>
      </c>
      <c r="H45" s="22">
        <f t="shared" si="16"/>
        <v>20767.270347103706</v>
      </c>
      <c r="I45" s="5">
        <f t="shared" si="17"/>
        <v>52917.215678085457</v>
      </c>
      <c r="J45" s="25">
        <f t="shared" si="19"/>
        <v>0.17656348006652989</v>
      </c>
      <c r="L45" s="22">
        <f t="shared" si="18"/>
        <v>111548.46364935832</v>
      </c>
      <c r="M45" s="5">
        <f>scrimecost*Meta!O42</f>
        <v>79.605000000000004</v>
      </c>
      <c r="N45" s="5">
        <f>L45-Grade9!L45</f>
        <v>1544.6416438158049</v>
      </c>
      <c r="O45" s="5">
        <f>Grade9!M45-M45</f>
        <v>1.6470000000000056</v>
      </c>
      <c r="P45" s="22">
        <f t="shared" si="22"/>
        <v>314.9926192560664</v>
      </c>
      <c r="Q45" s="22"/>
      <c r="R45" s="22"/>
      <c r="S45" s="22">
        <f t="shared" si="20"/>
        <v>1329.6218593434037</v>
      </c>
      <c r="T45" s="22">
        <f t="shared" si="21"/>
        <v>1270.1542005788826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48197.160256175397</v>
      </c>
      <c r="D46" s="5">
        <f t="shared" si="15"/>
        <v>46502.107922854273</v>
      </c>
      <c r="E46" s="5">
        <f t="shared" si="1"/>
        <v>37002.107922854273</v>
      </c>
      <c r="F46" s="5">
        <f t="shared" si="2"/>
        <v>12633.149029097349</v>
      </c>
      <c r="G46" s="5">
        <f t="shared" si="3"/>
        <v>33868.958893756921</v>
      </c>
      <c r="H46" s="22">
        <f t="shared" si="16"/>
        <v>21286.4521057813</v>
      </c>
      <c r="I46" s="5">
        <f t="shared" si="17"/>
        <v>54048.515490037593</v>
      </c>
      <c r="J46" s="25">
        <f t="shared" si="19"/>
        <v>0.17947268347657011</v>
      </c>
      <c r="L46" s="22">
        <f t="shared" si="18"/>
        <v>114337.17524059229</v>
      </c>
      <c r="M46" s="5">
        <f>scrimecost*Meta!O43</f>
        <v>39.730000000000004</v>
      </c>
      <c r="N46" s="5">
        <f>L46-Grade9!L46</f>
        <v>1583.2576849112229</v>
      </c>
      <c r="O46" s="5">
        <f>Grade9!M46-M46</f>
        <v>0.82200000000000273</v>
      </c>
      <c r="P46" s="22">
        <f t="shared" si="22"/>
        <v>324.8927959387197</v>
      </c>
      <c r="Q46" s="22"/>
      <c r="R46" s="22"/>
      <c r="S46" s="22">
        <f t="shared" si="20"/>
        <v>1364.0146369110478</v>
      </c>
      <c r="T46" s="22">
        <f t="shared" si="21"/>
        <v>1301.4809101630779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49402.089262579779</v>
      </c>
      <c r="D47" s="5">
        <f t="shared" si="15"/>
        <v>47644.380620925622</v>
      </c>
      <c r="E47" s="5">
        <f t="shared" si="1"/>
        <v>38144.380620925622</v>
      </c>
      <c r="F47" s="5">
        <f t="shared" si="2"/>
        <v>13120.328334824779</v>
      </c>
      <c r="G47" s="5">
        <f t="shared" si="3"/>
        <v>34524.052286100843</v>
      </c>
      <c r="H47" s="22">
        <f t="shared" si="16"/>
        <v>21818.61340842583</v>
      </c>
      <c r="I47" s="5">
        <f t="shared" si="17"/>
        <v>55208.09779728853</v>
      </c>
      <c r="J47" s="25">
        <f t="shared" si="19"/>
        <v>0.18231093070587759</v>
      </c>
      <c r="L47" s="22">
        <f t="shared" si="18"/>
        <v>117195.60462160708</v>
      </c>
      <c r="M47" s="5">
        <f>scrimecost*Meta!O44</f>
        <v>39.730000000000004</v>
      </c>
      <c r="N47" s="5">
        <f>L47-Grade9!L47</f>
        <v>1622.8391270339926</v>
      </c>
      <c r="O47" s="5">
        <f>Grade9!M47-M47</f>
        <v>0.82200000000000273</v>
      </c>
      <c r="P47" s="22">
        <f t="shared" si="22"/>
        <v>335.04047703843912</v>
      </c>
      <c r="Q47" s="22"/>
      <c r="R47" s="22"/>
      <c r="S47" s="22">
        <f t="shared" si="20"/>
        <v>1400.1077851678606</v>
      </c>
      <c r="T47" s="22">
        <f t="shared" si="21"/>
        <v>1334.3529234275418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50637.141494144264</v>
      </c>
      <c r="D48" s="5">
        <f t="shared" si="15"/>
        <v>48815.210136448753</v>
      </c>
      <c r="E48" s="5">
        <f t="shared" si="1"/>
        <v>39315.210136448753</v>
      </c>
      <c r="F48" s="5">
        <f t="shared" si="2"/>
        <v>13619.687123195392</v>
      </c>
      <c r="G48" s="5">
        <f t="shared" si="3"/>
        <v>35195.523013253362</v>
      </c>
      <c r="H48" s="22">
        <f t="shared" si="16"/>
        <v>22364.078743636474</v>
      </c>
      <c r="I48" s="5">
        <f t="shared" si="17"/>
        <v>56396.669662220738</v>
      </c>
      <c r="J48" s="25">
        <f t="shared" si="19"/>
        <v>0.18507995239300681</v>
      </c>
      <c r="L48" s="22">
        <f t="shared" si="18"/>
        <v>120125.49473714725</v>
      </c>
      <c r="M48" s="5">
        <f>scrimecost*Meta!O45</f>
        <v>39.730000000000004</v>
      </c>
      <c r="N48" s="5">
        <f>L48-Grade9!L48</f>
        <v>1663.4101052098413</v>
      </c>
      <c r="O48" s="5">
        <f>Grade9!M48-M48</f>
        <v>0.82200000000000273</v>
      </c>
      <c r="P48" s="22">
        <f t="shared" si="22"/>
        <v>345.4418501656516</v>
      </c>
      <c r="Q48" s="22"/>
      <c r="R48" s="22"/>
      <c r="S48" s="22">
        <f t="shared" si="20"/>
        <v>1437.1032621311008</v>
      </c>
      <c r="T48" s="22">
        <f t="shared" si="21"/>
        <v>1368.0050024495167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51903.070031497875</v>
      </c>
      <c r="D49" s="5">
        <f t="shared" si="15"/>
        <v>50015.31038985998</v>
      </c>
      <c r="E49" s="5">
        <f t="shared" si="1"/>
        <v>40515.31038985998</v>
      </c>
      <c r="F49" s="5">
        <f t="shared" si="2"/>
        <v>14131.529881275283</v>
      </c>
      <c r="G49" s="5">
        <f t="shared" si="3"/>
        <v>35883.780508584699</v>
      </c>
      <c r="H49" s="22">
        <f t="shared" si="16"/>
        <v>22923.180712227386</v>
      </c>
      <c r="I49" s="5">
        <f t="shared" si="17"/>
        <v>57614.955823776261</v>
      </c>
      <c r="J49" s="25">
        <f t="shared" si="19"/>
        <v>0.18778143696581595</v>
      </c>
      <c r="L49" s="22">
        <f t="shared" si="18"/>
        <v>123128.63210557593</v>
      </c>
      <c r="M49" s="5">
        <f>scrimecost*Meta!O46</f>
        <v>39.730000000000004</v>
      </c>
      <c r="N49" s="5">
        <f>L49-Grade9!L49</f>
        <v>1704.9953578400746</v>
      </c>
      <c r="O49" s="5">
        <f>Grade9!M49-M49</f>
        <v>0.82200000000000273</v>
      </c>
      <c r="P49" s="22">
        <f t="shared" si="22"/>
        <v>356.10325762104452</v>
      </c>
      <c r="Q49" s="22"/>
      <c r="R49" s="22"/>
      <c r="S49" s="22">
        <f t="shared" si="20"/>
        <v>1475.023626018414</v>
      </c>
      <c r="T49" s="22">
        <f t="shared" si="21"/>
        <v>1402.4557139514479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53200.646782285323</v>
      </c>
      <c r="D50" s="5">
        <f t="shared" si="15"/>
        <v>51245.41314960648</v>
      </c>
      <c r="E50" s="5">
        <f t="shared" si="1"/>
        <v>41745.41314960648</v>
      </c>
      <c r="F50" s="5">
        <f t="shared" si="2"/>
        <v>14656.168708307165</v>
      </c>
      <c r="G50" s="5">
        <f t="shared" si="3"/>
        <v>36589.244441299314</v>
      </c>
      <c r="H50" s="22">
        <f t="shared" si="16"/>
        <v>23496.260230033073</v>
      </c>
      <c r="I50" s="5">
        <f t="shared" si="17"/>
        <v>58863.69913937067</v>
      </c>
      <c r="J50" s="25">
        <f t="shared" si="19"/>
        <v>0.19041703167099552</v>
      </c>
      <c r="L50" s="22">
        <f t="shared" si="18"/>
        <v>126206.84790821535</v>
      </c>
      <c r="M50" s="5">
        <f>scrimecost*Meta!O47</f>
        <v>39.730000000000004</v>
      </c>
      <c r="N50" s="5">
        <f>L50-Grade9!L50</f>
        <v>1747.6202417861205</v>
      </c>
      <c r="O50" s="5">
        <f>Grade9!M50-M50</f>
        <v>0.82200000000000273</v>
      </c>
      <c r="P50" s="22">
        <f t="shared" si="22"/>
        <v>367.03120026282221</v>
      </c>
      <c r="Q50" s="22"/>
      <c r="R50" s="22"/>
      <c r="S50" s="22">
        <f t="shared" si="20"/>
        <v>1513.8919990029472</v>
      </c>
      <c r="T50" s="22">
        <f t="shared" si="21"/>
        <v>1437.7240665061724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54530.662951842438</v>
      </c>
      <c r="D51" s="5">
        <f t="shared" si="15"/>
        <v>52506.268478346625</v>
      </c>
      <c r="E51" s="5">
        <f t="shared" si="1"/>
        <v>43006.268478346625</v>
      </c>
      <c r="F51" s="5">
        <f t="shared" si="2"/>
        <v>15193.923506014835</v>
      </c>
      <c r="G51" s="5">
        <f t="shared" si="3"/>
        <v>37312.34497233179</v>
      </c>
      <c r="H51" s="22">
        <f t="shared" si="16"/>
        <v>24083.666735783892</v>
      </c>
      <c r="I51" s="5">
        <f t="shared" si="17"/>
        <v>60143.661037854923</v>
      </c>
      <c r="J51" s="25">
        <f t="shared" si="19"/>
        <v>0.19298834357848771</v>
      </c>
      <c r="L51" s="22">
        <f t="shared" si="18"/>
        <v>129362.01910592068</v>
      </c>
      <c r="M51" s="5">
        <f>scrimecost*Meta!O48</f>
        <v>19.865000000000002</v>
      </c>
      <c r="N51" s="5">
        <f>L51-Grade9!L51</f>
        <v>1791.3107478307211</v>
      </c>
      <c r="O51" s="5">
        <f>Grade9!M51-M51</f>
        <v>0.41100000000000136</v>
      </c>
      <c r="P51" s="22">
        <f t="shared" si="22"/>
        <v>378.23234147064409</v>
      </c>
      <c r="Q51" s="22"/>
      <c r="R51" s="22"/>
      <c r="S51" s="22">
        <f t="shared" si="20"/>
        <v>1553.3235473120303</v>
      </c>
      <c r="T51" s="22">
        <f t="shared" si="21"/>
        <v>1473.4419964093079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55893.929525638501</v>
      </c>
      <c r="D52" s="5">
        <f t="shared" si="15"/>
        <v>53798.645190305295</v>
      </c>
      <c r="E52" s="5">
        <f t="shared" si="1"/>
        <v>44298.645190305295</v>
      </c>
      <c r="F52" s="5">
        <f t="shared" si="2"/>
        <v>15745.122173665208</v>
      </c>
      <c r="G52" s="5">
        <f t="shared" si="3"/>
        <v>38053.523016640087</v>
      </c>
      <c r="H52" s="22">
        <f t="shared" si="16"/>
        <v>24685.75840417849</v>
      </c>
      <c r="I52" s="5">
        <f t="shared" si="17"/>
        <v>61455.621983801291</v>
      </c>
      <c r="J52" s="25">
        <f t="shared" si="19"/>
        <v>0.19549694056140704</v>
      </c>
      <c r="L52" s="22">
        <f t="shared" si="18"/>
        <v>132596.06958356872</v>
      </c>
      <c r="M52" s="5">
        <f>scrimecost*Meta!O49</f>
        <v>19.865000000000002</v>
      </c>
      <c r="N52" s="5">
        <f>L52-Grade9!L52</f>
        <v>1836.0935165265255</v>
      </c>
      <c r="O52" s="5">
        <f>Grade9!M52-M52</f>
        <v>0.41100000000000136</v>
      </c>
      <c r="P52" s="22">
        <f t="shared" si="22"/>
        <v>389.71351120866188</v>
      </c>
      <c r="Q52" s="22"/>
      <c r="R52" s="22"/>
      <c r="S52" s="22">
        <f t="shared" si="20"/>
        <v>1594.1596316788991</v>
      </c>
      <c r="T52" s="22">
        <f t="shared" si="21"/>
        <v>1510.4049314075405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57291.27776377945</v>
      </c>
      <c r="D53" s="5">
        <f t="shared" si="15"/>
        <v>55123.331320062913</v>
      </c>
      <c r="E53" s="5">
        <f t="shared" si="1"/>
        <v>45623.331320062913</v>
      </c>
      <c r="F53" s="5">
        <f t="shared" si="2"/>
        <v>16310.100808006831</v>
      </c>
      <c r="G53" s="5">
        <f t="shared" si="3"/>
        <v>38813.230512056078</v>
      </c>
      <c r="H53" s="22">
        <f t="shared" si="16"/>
        <v>25302.902364282949</v>
      </c>
      <c r="I53" s="5">
        <f t="shared" si="17"/>
        <v>62800.381953396311</v>
      </c>
      <c r="J53" s="25">
        <f t="shared" si="19"/>
        <v>0.19794435225205995</v>
      </c>
      <c r="L53" s="22">
        <f t="shared" si="18"/>
        <v>135910.97132315792</v>
      </c>
      <c r="M53" s="5">
        <f>scrimecost*Meta!O50</f>
        <v>19.865000000000002</v>
      </c>
      <c r="N53" s="5">
        <f>L53-Grade9!L53</f>
        <v>1881.9958544396504</v>
      </c>
      <c r="O53" s="5">
        <f>Grade9!M53-M53</f>
        <v>0.41100000000000136</v>
      </c>
      <c r="P53" s="22">
        <f t="shared" si="22"/>
        <v>401.48171019012983</v>
      </c>
      <c r="Q53" s="22"/>
      <c r="R53" s="22"/>
      <c r="S53" s="22">
        <f t="shared" si="20"/>
        <v>1636.0166181548905</v>
      </c>
      <c r="T53" s="22">
        <f t="shared" si="21"/>
        <v>1548.2452901554086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58723.559707873959</v>
      </c>
      <c r="D54" s="5">
        <f t="shared" si="15"/>
        <v>56481.134603064507</v>
      </c>
      <c r="E54" s="5">
        <f t="shared" si="1"/>
        <v>46981.134603064507</v>
      </c>
      <c r="F54" s="5">
        <f t="shared" si="2"/>
        <v>16889.203908207011</v>
      </c>
      <c r="G54" s="5">
        <f t="shared" si="3"/>
        <v>39591.930694857496</v>
      </c>
      <c r="H54" s="22">
        <f t="shared" si="16"/>
        <v>25935.474923390026</v>
      </c>
      <c r="I54" s="5">
        <f t="shared" si="17"/>
        <v>64178.760922231239</v>
      </c>
      <c r="J54" s="25">
        <f t="shared" si="19"/>
        <v>0.20033207097464825</v>
      </c>
      <c r="L54" s="22">
        <f t="shared" si="18"/>
        <v>139308.74560623689</v>
      </c>
      <c r="M54" s="5">
        <f>scrimecost*Meta!O51</f>
        <v>19.865000000000002</v>
      </c>
      <c r="N54" s="5">
        <f>L54-Grade9!L54</f>
        <v>1929.0457508006948</v>
      </c>
      <c r="O54" s="5">
        <f>Grade9!M54-M54</f>
        <v>0.41100000000000136</v>
      </c>
      <c r="P54" s="22">
        <f t="shared" si="22"/>
        <v>413.54411414613475</v>
      </c>
      <c r="Q54" s="22"/>
      <c r="R54" s="22"/>
      <c r="S54" s="22">
        <f t="shared" si="20"/>
        <v>1678.9200292928417</v>
      </c>
      <c r="T54" s="22">
        <f t="shared" si="21"/>
        <v>1586.9839563122869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60191.648700570797</v>
      </c>
      <c r="D55" s="5">
        <f t="shared" si="15"/>
        <v>57872.882968141108</v>
      </c>
      <c r="E55" s="5">
        <f t="shared" si="1"/>
        <v>48372.882968141108</v>
      </c>
      <c r="F55" s="5">
        <f t="shared" si="2"/>
        <v>17482.784585912181</v>
      </c>
      <c r="G55" s="5">
        <f t="shared" si="3"/>
        <v>40390.098382228927</v>
      </c>
      <c r="H55" s="22">
        <f t="shared" si="16"/>
        <v>26583.861796474775</v>
      </c>
      <c r="I55" s="5">
        <f t="shared" si="17"/>
        <v>65591.599365287009</v>
      </c>
      <c r="J55" s="25">
        <f t="shared" si="19"/>
        <v>0.20266155265522212</v>
      </c>
      <c r="L55" s="22">
        <f t="shared" si="18"/>
        <v>142791.4642463928</v>
      </c>
      <c r="M55" s="5">
        <f>scrimecost*Meta!O52</f>
        <v>19.865000000000002</v>
      </c>
      <c r="N55" s="5">
        <f>L55-Grade9!L55</f>
        <v>1977.271894570702</v>
      </c>
      <c r="O55" s="5">
        <f>Grade9!M55-M55</f>
        <v>0.41100000000000136</v>
      </c>
      <c r="P55" s="22">
        <f t="shared" si="22"/>
        <v>425.90807820103959</v>
      </c>
      <c r="Q55" s="22"/>
      <c r="R55" s="22"/>
      <c r="S55" s="22">
        <f t="shared" si="20"/>
        <v>1722.8960257092001</v>
      </c>
      <c r="T55" s="22">
        <f t="shared" si="21"/>
        <v>1626.6423105264639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61696.43991808506</v>
      </c>
      <c r="D56" s="5">
        <f t="shared" si="15"/>
        <v>59299.425042344628</v>
      </c>
      <c r="E56" s="5">
        <f t="shared" si="1"/>
        <v>49799.425042344628</v>
      </c>
      <c r="F56" s="5">
        <f t="shared" si="2"/>
        <v>18091.204780559983</v>
      </c>
      <c r="G56" s="5">
        <f t="shared" si="3"/>
        <v>41208.220261784649</v>
      </c>
      <c r="H56" s="22">
        <f t="shared" si="16"/>
        <v>27248.458341386638</v>
      </c>
      <c r="I56" s="5">
        <f t="shared" si="17"/>
        <v>67039.75876941919</v>
      </c>
      <c r="J56" s="25">
        <f t="shared" si="19"/>
        <v>0.20493421770944059</v>
      </c>
      <c r="L56" s="22">
        <f t="shared" si="18"/>
        <v>146361.25085255259</v>
      </c>
      <c r="M56" s="5">
        <f>scrimecost*Meta!O53</f>
        <v>5.51</v>
      </c>
      <c r="N56" s="5">
        <f>L56-Grade9!L56</f>
        <v>2026.7036919349339</v>
      </c>
      <c r="O56" s="5">
        <f>Grade9!M56-M56</f>
        <v>0.11399999999999988</v>
      </c>
      <c r="P56" s="22">
        <f t="shared" si="22"/>
        <v>438.58114135731711</v>
      </c>
      <c r="Q56" s="22"/>
      <c r="R56" s="22"/>
      <c r="S56" s="22">
        <f t="shared" si="20"/>
        <v>1767.6762040359506</v>
      </c>
      <c r="T56" s="22">
        <f t="shared" si="21"/>
        <v>1666.9638441427842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5.51</v>
      </c>
      <c r="N57" s="5">
        <f>L57-Grade9!L57</f>
        <v>0</v>
      </c>
      <c r="O57" s="5">
        <f>Grade9!M57-M57</f>
        <v>0.11399999999999988</v>
      </c>
      <c r="Q57" s="22"/>
      <c r="R57" s="22"/>
      <c r="S57" s="22">
        <f t="shared" si="20"/>
        <v>0.11331599999999988</v>
      </c>
      <c r="T57" s="22">
        <f t="shared" si="21"/>
        <v>0.10673458594074625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5.51</v>
      </c>
      <c r="N58" s="5">
        <f>L58-Grade9!L58</f>
        <v>0</v>
      </c>
      <c r="O58" s="5">
        <f>Grade9!M58-M58</f>
        <v>0.11399999999999988</v>
      </c>
      <c r="Q58" s="22"/>
      <c r="R58" s="22"/>
      <c r="S58" s="22">
        <f t="shared" si="20"/>
        <v>0.11331599999999988</v>
      </c>
      <c r="T58" s="22">
        <f t="shared" si="21"/>
        <v>0.10660943431939461</v>
      </c>
    </row>
    <row r="59" spans="1:20" x14ac:dyDescent="0.2">
      <c r="A59" s="5">
        <v>68</v>
      </c>
      <c r="H59" s="21"/>
      <c r="I59" s="5"/>
      <c r="M59" s="5">
        <f>scrimecost*Meta!O56</f>
        <v>5.51</v>
      </c>
      <c r="N59" s="5">
        <f>L59-Grade9!L59</f>
        <v>0</v>
      </c>
      <c r="O59" s="5">
        <f>Grade9!M59-M59</f>
        <v>0.11399999999999988</v>
      </c>
      <c r="Q59" s="22"/>
      <c r="R59" s="22"/>
      <c r="S59" s="22">
        <f t="shared" si="20"/>
        <v>0.11331599999999988</v>
      </c>
      <c r="T59" s="22">
        <f t="shared" si="21"/>
        <v>0.10648442944455616</v>
      </c>
    </row>
    <row r="60" spans="1:20" x14ac:dyDescent="0.2">
      <c r="A60" s="5">
        <v>69</v>
      </c>
      <c r="H60" s="21"/>
      <c r="I60" s="5"/>
      <c r="M60" s="5">
        <f>scrimecost*Meta!O57</f>
        <v>5.51</v>
      </c>
      <c r="N60" s="5">
        <f>L60-Grade9!L60</f>
        <v>0</v>
      </c>
      <c r="O60" s="5">
        <f>Grade9!M60-M60</f>
        <v>0.11399999999999988</v>
      </c>
      <c r="Q60" s="22"/>
      <c r="R60" s="22"/>
      <c r="S60" s="22">
        <f t="shared" si="20"/>
        <v>0.11331599999999988</v>
      </c>
      <c r="T60" s="22">
        <f t="shared" si="21"/>
        <v>0.10635957114416335</v>
      </c>
    </row>
    <row r="61" spans="1:20" x14ac:dyDescent="0.2">
      <c r="A61" s="5">
        <v>70</v>
      </c>
      <c r="H61" s="21"/>
      <c r="I61" s="5"/>
      <c r="M61" s="5">
        <f>scrimecost*Meta!O58</f>
        <v>5.51</v>
      </c>
      <c r="N61" s="5">
        <f>L61-Grade9!L61</f>
        <v>0</v>
      </c>
      <c r="O61" s="5">
        <f>Grade9!M61-M61</f>
        <v>0.11399999999999988</v>
      </c>
      <c r="Q61" s="22"/>
      <c r="R61" s="22"/>
      <c r="S61" s="22">
        <f t="shared" si="20"/>
        <v>0.11331599999999988</v>
      </c>
      <c r="T61" s="22">
        <f t="shared" si="21"/>
        <v>0.10623485924635027</v>
      </c>
    </row>
    <row r="62" spans="1:20" x14ac:dyDescent="0.2">
      <c r="A62" s="5">
        <v>71</v>
      </c>
      <c r="H62" s="21"/>
      <c r="I62" s="5"/>
      <c r="M62" s="5">
        <f>scrimecost*Meta!O59</f>
        <v>5.51</v>
      </c>
      <c r="N62" s="5">
        <f>L62-Grade9!L62</f>
        <v>0</v>
      </c>
      <c r="O62" s="5">
        <f>Grade9!M62-M62</f>
        <v>0.11399999999999988</v>
      </c>
      <c r="Q62" s="22"/>
      <c r="R62" s="22"/>
      <c r="S62" s="22">
        <f t="shared" si="20"/>
        <v>0.11331599999999988</v>
      </c>
      <c r="T62" s="22">
        <f t="shared" si="21"/>
        <v>0.10611029357945267</v>
      </c>
    </row>
    <row r="63" spans="1:20" x14ac:dyDescent="0.2">
      <c r="A63" s="5">
        <v>72</v>
      </c>
      <c r="H63" s="21"/>
      <c r="M63" s="5">
        <f>scrimecost*Meta!O60</f>
        <v>5.51</v>
      </c>
      <c r="N63" s="5">
        <f>L63-Grade9!L63</f>
        <v>0</v>
      </c>
      <c r="O63" s="5">
        <f>Grade9!M63-M63</f>
        <v>0.11399999999999988</v>
      </c>
      <c r="Q63" s="22"/>
      <c r="R63" s="22"/>
      <c r="S63" s="22">
        <f t="shared" si="20"/>
        <v>0.11331599999999988</v>
      </c>
      <c r="T63" s="22">
        <f t="shared" si="21"/>
        <v>0.10598587397200751</v>
      </c>
    </row>
    <row r="64" spans="1:20" x14ac:dyDescent="0.2">
      <c r="A64" s="5">
        <v>73</v>
      </c>
      <c r="H64" s="21"/>
      <c r="M64" s="5">
        <f>scrimecost*Meta!O61</f>
        <v>5.51</v>
      </c>
      <c r="N64" s="5">
        <f>L64-Grade9!L64</f>
        <v>0</v>
      </c>
      <c r="O64" s="5">
        <f>Grade9!M64-M64</f>
        <v>0.11399999999999988</v>
      </c>
      <c r="Q64" s="22"/>
      <c r="R64" s="22"/>
      <c r="S64" s="22">
        <f t="shared" si="20"/>
        <v>0.11331599999999988</v>
      </c>
      <c r="T64" s="22">
        <f t="shared" si="21"/>
        <v>0.10586160025275282</v>
      </c>
    </row>
    <row r="65" spans="1:20" x14ac:dyDescent="0.2">
      <c r="A65" s="5">
        <v>74</v>
      </c>
      <c r="H65" s="21"/>
      <c r="M65" s="5">
        <f>scrimecost*Meta!O62</f>
        <v>5.51</v>
      </c>
      <c r="N65" s="5">
        <f>L65-Grade9!L65</f>
        <v>0</v>
      </c>
      <c r="O65" s="5">
        <f>Grade9!M65-M65</f>
        <v>0.11399999999999988</v>
      </c>
      <c r="Q65" s="22"/>
      <c r="R65" s="22"/>
      <c r="S65" s="22">
        <f t="shared" si="20"/>
        <v>0.11331599999999988</v>
      </c>
      <c r="T65" s="22">
        <f t="shared" si="21"/>
        <v>0.10573747225062732</v>
      </c>
    </row>
    <row r="66" spans="1:20" x14ac:dyDescent="0.2">
      <c r="A66" s="5">
        <v>75</v>
      </c>
      <c r="H66" s="21"/>
      <c r="M66" s="5">
        <f>scrimecost*Meta!O63</f>
        <v>5.51</v>
      </c>
      <c r="N66" s="5">
        <f>L66-Grade9!L66</f>
        <v>0</v>
      </c>
      <c r="O66" s="5">
        <f>Grade9!M66-M66</f>
        <v>0.11399999999999988</v>
      </c>
      <c r="Q66" s="22"/>
      <c r="R66" s="22"/>
      <c r="S66" s="22">
        <f t="shared" si="20"/>
        <v>0.11331599999999988</v>
      </c>
      <c r="T66" s="22">
        <f t="shared" si="21"/>
        <v>0.10561348979477052</v>
      </c>
    </row>
    <row r="67" spans="1:20" x14ac:dyDescent="0.2">
      <c r="A67" s="5">
        <v>76</v>
      </c>
      <c r="H67" s="21"/>
      <c r="M67" s="5">
        <f>scrimecost*Meta!O64</f>
        <v>5.51</v>
      </c>
      <c r="N67" s="5">
        <f>L67-Grade9!L67</f>
        <v>0</v>
      </c>
      <c r="O67" s="5">
        <f>Grade9!M67-M67</f>
        <v>0.11399999999999988</v>
      </c>
      <c r="Q67" s="22"/>
      <c r="R67" s="22"/>
      <c r="S67" s="22">
        <f t="shared" si="20"/>
        <v>0.11331599999999988</v>
      </c>
      <c r="T67" s="22">
        <f t="shared" si="21"/>
        <v>0.1054896527145221</v>
      </c>
    </row>
    <row r="68" spans="1:20" x14ac:dyDescent="0.2">
      <c r="A68" s="5">
        <v>77</v>
      </c>
      <c r="H68" s="21"/>
      <c r="M68" s="5">
        <f>scrimecost*Meta!O65</f>
        <v>5.51</v>
      </c>
      <c r="N68" s="5">
        <f>L68-Grade9!L68</f>
        <v>0</v>
      </c>
      <c r="O68" s="5">
        <f>Grade9!M68-M68</f>
        <v>0.11399999999999988</v>
      </c>
      <c r="Q68" s="22"/>
      <c r="R68" s="22"/>
      <c r="S68" s="22">
        <f t="shared" si="20"/>
        <v>0.11331599999999988</v>
      </c>
      <c r="T68" s="22">
        <f t="shared" si="21"/>
        <v>0.10536596083942198</v>
      </c>
    </row>
    <row r="69" spans="1:20" x14ac:dyDescent="0.2">
      <c r="A69" s="5">
        <v>78</v>
      </c>
      <c r="H69" s="21"/>
      <c r="M69" s="5">
        <f>scrimecost*Meta!O66</f>
        <v>5.51</v>
      </c>
      <c r="N69" s="5">
        <f>L69-Grade9!L69</f>
        <v>0</v>
      </c>
      <c r="O69" s="5">
        <f>Grade9!M69-M69</f>
        <v>0.11399999999999988</v>
      </c>
      <c r="Q69" s="22"/>
      <c r="R69" s="22"/>
      <c r="S69" s="22">
        <f t="shared" si="20"/>
        <v>0.11331599999999988</v>
      </c>
      <c r="T69" s="22">
        <f t="shared" si="21"/>
        <v>0.10524241399920983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-3.5068747905597775E-10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37698</v>
      </c>
      <c r="D2" s="7">
        <f>Meta!C5</f>
        <v>16649</v>
      </c>
      <c r="E2" s="1">
        <f>Meta!D5</f>
        <v>4.9000000000000002E-2</v>
      </c>
      <c r="F2" s="1">
        <f>Meta!F5</f>
        <v>0.55200000000000005</v>
      </c>
      <c r="G2" s="1">
        <f>Meta!I5</f>
        <v>1.9210422854781857</v>
      </c>
      <c r="H2" s="1">
        <f>Meta!E5</f>
        <v>0.99399999999999999</v>
      </c>
      <c r="I2" s="13"/>
      <c r="J2" s="1">
        <f>Meta!X4</f>
        <v>0.66100000000000003</v>
      </c>
      <c r="K2" s="1">
        <f>Meta!D4</f>
        <v>5.1999999999999998E-2</v>
      </c>
      <c r="L2" s="28"/>
      <c r="N2" s="22">
        <f>Meta!T5</f>
        <v>63248</v>
      </c>
      <c r="O2" s="22">
        <f>Meta!U5</f>
        <v>26407</v>
      </c>
      <c r="P2" s="1">
        <f>Meta!V5</f>
        <v>2.9000000000000001E-2</v>
      </c>
      <c r="Q2" s="1">
        <f>Meta!X5</f>
        <v>0.67300000000000004</v>
      </c>
      <c r="R2" s="22">
        <f>Meta!W5</f>
        <v>142</v>
      </c>
      <c r="T2" s="12">
        <f>IRR(S5:S69)+1</f>
        <v>0.9987765802308608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1839.8850916037263</v>
      </c>
      <c r="D7" s="5">
        <f t="shared" ref="D7:D36" si="0">IF(A7&lt;startage,1,0)*(C7*(1-initialunempprob))+IF(A7=startage,1,0)*(C7*(1-unempprob))+IF(A7&gt;startage,1,0)*(C7*(1-unempprob)+unempprob*300*52)</f>
        <v>1744.2110668403325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133.43214661328543</v>
      </c>
      <c r="G7" s="5">
        <f t="shared" ref="G7:G56" si="3">D7-F7</f>
        <v>1610.7789202270471</v>
      </c>
      <c r="H7" s="22">
        <f>0.1*Grade10!H7</f>
        <v>812.59197999213416</v>
      </c>
      <c r="I7" s="5">
        <f t="shared" ref="I7:I36" si="4">G7+IF(A7&lt;startage,1,0)*(H7*(1-initialunempprob))+IF(A7&gt;=startage,1,0)*(H7*(1-unempprob))</f>
        <v>2381.1161172595903</v>
      </c>
      <c r="J7" s="25">
        <f t="shared" ref="J7:J38" si="5">(F7-(IF(A7&gt;startage,1,0)*(unempprob*300*52)))/(IF(A7&lt;startage,1,0)*((C7+H7)*(1-initialunempprob))+IF(A7&gt;=startage,1,0)*((C7+H7)*(1-unempprob)))</f>
        <v>5.3064062651068354E-2</v>
      </c>
      <c r="L7" s="22">
        <f>0.1*Grade10!L7</f>
        <v>4364.7232123866588</v>
      </c>
      <c r="M7" s="5">
        <f>scrimecost*Meta!O4</f>
        <v>373.88600000000002</v>
      </c>
      <c r="N7" s="5">
        <f>L7-Grade10!L7</f>
        <v>-39282.508911479927</v>
      </c>
      <c r="O7" s="5"/>
      <c r="P7" s="22"/>
      <c r="Q7" s="22">
        <f>0.05*feel*Grade10!G7</f>
        <v>203.27113896025733</v>
      </c>
      <c r="R7" s="22">
        <f>hstuition</f>
        <v>11298</v>
      </c>
      <c r="S7" s="22">
        <f t="shared" ref="S7:S38" si="6">IF(A7&lt;startage,1,0)*(N7-Q7-R7)+IF(A7&gt;=startage,1,0)*completionprob*(N7*spart+O7+P7)</f>
        <v>-50783.780050440182</v>
      </c>
      <c r="T7" s="22">
        <f t="shared" ref="T7:T38" si="7">S7/sreturn^(A7-startage+1)</f>
        <v>-50783.780050440182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19623.722124688273</v>
      </c>
      <c r="D8" s="5">
        <f t="shared" si="0"/>
        <v>18662.159740578547</v>
      </c>
      <c r="E8" s="5">
        <f t="shared" si="1"/>
        <v>9162.1597405785469</v>
      </c>
      <c r="F8" s="5">
        <f t="shared" si="2"/>
        <v>3293.1951552988958</v>
      </c>
      <c r="G8" s="5">
        <f t="shared" si="3"/>
        <v>15368.964585279651</v>
      </c>
      <c r="H8" s="22">
        <f t="shared" ref="H8:H36" si="10">benefits*B8/expnorm</f>
        <v>8666.6494151927182</v>
      </c>
      <c r="I8" s="5">
        <f t="shared" si="4"/>
        <v>23610.948179127925</v>
      </c>
      <c r="J8" s="25">
        <f t="shared" si="5"/>
        <v>0.12240475804650092</v>
      </c>
      <c r="L8" s="22">
        <f t="shared" ref="L8:L36" si="11">(sincome+sbenefits)*(1-sunemp)*B8/expnorm</f>
        <v>45316.54803128411</v>
      </c>
      <c r="M8" s="5">
        <f>scrimecost*Meta!O5</f>
        <v>410.66399999999999</v>
      </c>
      <c r="N8" s="5">
        <f>L8-Grade10!L8</f>
        <v>578.1351043208706</v>
      </c>
      <c r="O8" s="5">
        <f>Grade10!M8-M8</f>
        <v>8.6759999999999877</v>
      </c>
      <c r="P8" s="22">
        <f t="shared" ref="P8:P39" si="12">(spart-initialspart)*(L8*J8+nptrans)</f>
        <v>145.21153316726375</v>
      </c>
      <c r="Q8" s="22"/>
      <c r="R8" s="22"/>
      <c r="S8" s="22">
        <f t="shared" si="6"/>
        <v>539.71462362495845</v>
      </c>
      <c r="T8" s="22">
        <f t="shared" si="7"/>
        <v>540.37572997577388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20114.315177805478</v>
      </c>
      <c r="D9" s="5">
        <f t="shared" si="0"/>
        <v>19893.113734093011</v>
      </c>
      <c r="E9" s="5">
        <f t="shared" si="1"/>
        <v>10393.113734093011</v>
      </c>
      <c r="F9" s="5">
        <f t="shared" si="2"/>
        <v>3695.1016341813684</v>
      </c>
      <c r="G9" s="5">
        <f t="shared" si="3"/>
        <v>16198.012099911643</v>
      </c>
      <c r="H9" s="22">
        <f t="shared" si="10"/>
        <v>8883.3156505725347</v>
      </c>
      <c r="I9" s="5">
        <f t="shared" si="4"/>
        <v>24646.045283606123</v>
      </c>
      <c r="J9" s="25">
        <f t="shared" si="5"/>
        <v>0.10627437829844295</v>
      </c>
      <c r="L9" s="22">
        <f t="shared" si="11"/>
        <v>46449.461732066207</v>
      </c>
      <c r="M9" s="5">
        <f>scrimecost*Meta!O6</f>
        <v>480.38600000000002</v>
      </c>
      <c r="N9" s="5">
        <f>L9-Grade10!L9</f>
        <v>592.58848192888399</v>
      </c>
      <c r="O9" s="5">
        <f>Grade10!M9-M9</f>
        <v>10.149000000000001</v>
      </c>
      <c r="P9" s="22">
        <f t="shared" si="12"/>
        <v>137.88465201447198</v>
      </c>
      <c r="Q9" s="22"/>
      <c r="R9" s="22"/>
      <c r="S9" s="22">
        <f t="shared" si="6"/>
        <v>543.56462615049531</v>
      </c>
      <c r="T9" s="22">
        <f t="shared" si="7"/>
        <v>544.89708630761947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20617.173057250617</v>
      </c>
      <c r="D10" s="5">
        <f t="shared" si="0"/>
        <v>20371.331577445337</v>
      </c>
      <c r="E10" s="5">
        <f t="shared" si="1"/>
        <v>10871.331577445337</v>
      </c>
      <c r="F10" s="5">
        <f t="shared" si="2"/>
        <v>3851.2397600359027</v>
      </c>
      <c r="G10" s="5">
        <f t="shared" si="3"/>
        <v>16520.091817409433</v>
      </c>
      <c r="H10" s="22">
        <f t="shared" si="10"/>
        <v>9105.3985418368484</v>
      </c>
      <c r="I10" s="5">
        <f t="shared" si="4"/>
        <v>25179.325830696274</v>
      </c>
      <c r="J10" s="25">
        <f t="shared" si="5"/>
        <v>0.109206172663476</v>
      </c>
      <c r="L10" s="22">
        <f t="shared" si="11"/>
        <v>47610.698275367868</v>
      </c>
      <c r="M10" s="5">
        <f>scrimecost*Meta!O7</f>
        <v>517.02200000000005</v>
      </c>
      <c r="N10" s="5">
        <f>L10-Grade10!L10</f>
        <v>607.40319397711573</v>
      </c>
      <c r="O10" s="5">
        <f>Grade10!M10-M10</f>
        <v>10.923000000000002</v>
      </c>
      <c r="P10" s="22">
        <f t="shared" si="12"/>
        <v>141.04058563786191</v>
      </c>
      <c r="Q10" s="22"/>
      <c r="R10" s="22"/>
      <c r="S10" s="22">
        <f t="shared" si="6"/>
        <v>557.38145957335416</v>
      </c>
      <c r="T10" s="22">
        <f t="shared" si="7"/>
        <v>559.43220987248287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21132.602383681879</v>
      </c>
      <c r="D11" s="5">
        <f t="shared" si="0"/>
        <v>20861.504866881467</v>
      </c>
      <c r="E11" s="5">
        <f t="shared" si="1"/>
        <v>11361.504866881467</v>
      </c>
      <c r="F11" s="5">
        <f t="shared" si="2"/>
        <v>4011.2813390367992</v>
      </c>
      <c r="G11" s="5">
        <f t="shared" si="3"/>
        <v>16850.223527844668</v>
      </c>
      <c r="H11" s="22">
        <f t="shared" si="10"/>
        <v>9333.0335053827694</v>
      </c>
      <c r="I11" s="5">
        <f t="shared" si="4"/>
        <v>25725.938391463682</v>
      </c>
      <c r="J11" s="25">
        <f t="shared" si="5"/>
        <v>0.11206645984887409</v>
      </c>
      <c r="L11" s="22">
        <f t="shared" si="11"/>
        <v>48800.965732252065</v>
      </c>
      <c r="M11" s="5">
        <f>scrimecost*Meta!O8</f>
        <v>494.30199999999996</v>
      </c>
      <c r="N11" s="5">
        <f>L11-Grade10!L11</f>
        <v>622.58827382654999</v>
      </c>
      <c r="O11" s="5">
        <f>Grade10!M11-M11</f>
        <v>10.44300000000004</v>
      </c>
      <c r="P11" s="22">
        <f t="shared" si="12"/>
        <v>144.27541760183661</v>
      </c>
      <c r="Q11" s="22"/>
      <c r="R11" s="22"/>
      <c r="S11" s="22">
        <f t="shared" si="6"/>
        <v>570.27800393178222</v>
      </c>
      <c r="T11" s="22">
        <f t="shared" si="7"/>
        <v>573.07731806751121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21660.917443273927</v>
      </c>
      <c r="D12" s="5">
        <f t="shared" si="0"/>
        <v>21363.932488553506</v>
      </c>
      <c r="E12" s="5">
        <f t="shared" si="1"/>
        <v>11863.932488553506</v>
      </c>
      <c r="F12" s="5">
        <f t="shared" si="2"/>
        <v>4175.32395751272</v>
      </c>
      <c r="G12" s="5">
        <f t="shared" si="3"/>
        <v>17188.608531040787</v>
      </c>
      <c r="H12" s="22">
        <f t="shared" si="10"/>
        <v>9566.3593430173387</v>
      </c>
      <c r="I12" s="5">
        <f t="shared" si="4"/>
        <v>26286.216266250274</v>
      </c>
      <c r="J12" s="25">
        <f t="shared" si="5"/>
        <v>0.11485698393218935</v>
      </c>
      <c r="L12" s="22">
        <f t="shared" si="11"/>
        <v>50020.989875558364</v>
      </c>
      <c r="M12" s="5">
        <f>scrimecost*Meta!O9</f>
        <v>442.61399999999998</v>
      </c>
      <c r="N12" s="5">
        <f>L12-Grade10!L12</f>
        <v>638.15298067221738</v>
      </c>
      <c r="O12" s="5">
        <f>Grade10!M12-M12</f>
        <v>9.3509999999999991</v>
      </c>
      <c r="P12" s="22">
        <f t="shared" si="12"/>
        <v>147.59112036491067</v>
      </c>
      <c r="Q12" s="22"/>
      <c r="R12" s="22"/>
      <c r="S12" s="22">
        <f t="shared" si="6"/>
        <v>582.90056189916913</v>
      </c>
      <c r="T12" s="22">
        <f t="shared" si="7"/>
        <v>586.47934660169551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22202.440379355772</v>
      </c>
      <c r="D13" s="5">
        <f t="shared" si="0"/>
        <v>21878.920800767341</v>
      </c>
      <c r="E13" s="5">
        <f t="shared" si="1"/>
        <v>12378.920800767341</v>
      </c>
      <c r="F13" s="5">
        <f t="shared" si="2"/>
        <v>4343.4676414505366</v>
      </c>
      <c r="G13" s="5">
        <f t="shared" si="3"/>
        <v>17535.453159316803</v>
      </c>
      <c r="H13" s="22">
        <f t="shared" si="10"/>
        <v>9805.5183265927699</v>
      </c>
      <c r="I13" s="5">
        <f t="shared" si="4"/>
        <v>26860.501087906527</v>
      </c>
      <c r="J13" s="25">
        <f t="shared" si="5"/>
        <v>0.11757944645249685</v>
      </c>
      <c r="L13" s="22">
        <f t="shared" si="11"/>
        <v>51271.514622447314</v>
      </c>
      <c r="M13" s="5">
        <f>scrimecost*Meta!O10</f>
        <v>407.68200000000002</v>
      </c>
      <c r="N13" s="5">
        <f>L13-Grade10!L13</f>
        <v>654.10680518901063</v>
      </c>
      <c r="O13" s="5">
        <f>Grade10!M13-M13</f>
        <v>8.6129999999999995</v>
      </c>
      <c r="P13" s="22">
        <f t="shared" si="12"/>
        <v>150.98971569706157</v>
      </c>
      <c r="Q13" s="22"/>
      <c r="R13" s="22"/>
      <c r="S13" s="22">
        <f t="shared" si="6"/>
        <v>596.2176960157301</v>
      </c>
      <c r="T13" s="22">
        <f t="shared" si="7"/>
        <v>600.61304465951696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22757.501388839664</v>
      </c>
      <c r="D14" s="5">
        <f t="shared" si="0"/>
        <v>22406.783820786521</v>
      </c>
      <c r="E14" s="5">
        <f t="shared" si="1"/>
        <v>12906.783820786521</v>
      </c>
      <c r="F14" s="5">
        <f t="shared" si="2"/>
        <v>4515.8149174867995</v>
      </c>
      <c r="G14" s="5">
        <f t="shared" si="3"/>
        <v>17890.968903299719</v>
      </c>
      <c r="H14" s="22">
        <f t="shared" si="10"/>
        <v>10050.656284757588</v>
      </c>
      <c r="I14" s="5">
        <f t="shared" si="4"/>
        <v>27449.143030104184</v>
      </c>
      <c r="J14" s="25">
        <f t="shared" si="5"/>
        <v>0.12023550744791885</v>
      </c>
      <c r="L14" s="22">
        <f t="shared" si="11"/>
        <v>52553.302488008485</v>
      </c>
      <c r="M14" s="5">
        <f>scrimecost*Meta!O11</f>
        <v>381.55399999999997</v>
      </c>
      <c r="N14" s="5">
        <f>L14-Grade10!L14</f>
        <v>670.45947531871934</v>
      </c>
      <c r="O14" s="5">
        <f>Grade10!M14-M14</f>
        <v>8.0609999999999786</v>
      </c>
      <c r="P14" s="22">
        <f t="shared" si="12"/>
        <v>154.47327591251627</v>
      </c>
      <c r="Q14" s="22"/>
      <c r="R14" s="22"/>
      <c r="S14" s="22">
        <f t="shared" si="6"/>
        <v>610.07098178520232</v>
      </c>
      <c r="T14" s="22">
        <f t="shared" si="7"/>
        <v>615.32125377654415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23326.438923560658</v>
      </c>
      <c r="D15" s="5">
        <f t="shared" si="0"/>
        <v>22947.843416306187</v>
      </c>
      <c r="E15" s="5">
        <f t="shared" si="1"/>
        <v>13447.843416306187</v>
      </c>
      <c r="F15" s="5">
        <f t="shared" si="2"/>
        <v>4692.47087542397</v>
      </c>
      <c r="G15" s="5">
        <f t="shared" si="3"/>
        <v>18255.372540882217</v>
      </c>
      <c r="H15" s="22">
        <f t="shared" si="10"/>
        <v>10301.922691876529</v>
      </c>
      <c r="I15" s="5">
        <f t="shared" si="4"/>
        <v>28052.501020856798</v>
      </c>
      <c r="J15" s="25">
        <f t="shared" si="5"/>
        <v>0.12282678646784274</v>
      </c>
      <c r="L15" s="22">
        <f t="shared" si="11"/>
        <v>53867.135050208701</v>
      </c>
      <c r="M15" s="5">
        <f>scrimecost*Meta!O12</f>
        <v>365.36599999999999</v>
      </c>
      <c r="N15" s="5">
        <f>L15-Grade10!L15</f>
        <v>687.22096220170351</v>
      </c>
      <c r="O15" s="5">
        <f>Grade10!M15-M15</f>
        <v>7.7189999999999941</v>
      </c>
      <c r="P15" s="22">
        <f t="shared" si="12"/>
        <v>158.04392513335731</v>
      </c>
      <c r="Q15" s="22"/>
      <c r="R15" s="22"/>
      <c r="S15" s="22">
        <f t="shared" si="6"/>
        <v>624.49305689893311</v>
      </c>
      <c r="T15" s="22">
        <f t="shared" si="7"/>
        <v>630.63898149237764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23909.599896649674</v>
      </c>
      <c r="D16" s="5">
        <f t="shared" si="0"/>
        <v>23502.429501713839</v>
      </c>
      <c r="E16" s="5">
        <f t="shared" si="1"/>
        <v>14002.429501713839</v>
      </c>
      <c r="F16" s="5">
        <f t="shared" si="2"/>
        <v>4873.5432323095683</v>
      </c>
      <c r="G16" s="5">
        <f t="shared" si="3"/>
        <v>18628.886269404269</v>
      </c>
      <c r="H16" s="22">
        <f t="shared" si="10"/>
        <v>10559.47075917344</v>
      </c>
      <c r="I16" s="5">
        <f t="shared" si="4"/>
        <v>28670.942961378212</v>
      </c>
      <c r="J16" s="25">
        <f t="shared" si="5"/>
        <v>0.12535486356045139</v>
      </c>
      <c r="L16" s="22">
        <f t="shared" si="11"/>
        <v>55213.813426463916</v>
      </c>
      <c r="M16" s="5">
        <f>scrimecost*Meta!O13</f>
        <v>309.27600000000001</v>
      </c>
      <c r="N16" s="5">
        <f>L16-Grade10!L16</f>
        <v>704.40148625674919</v>
      </c>
      <c r="O16" s="5">
        <f>Grade10!M16-M16</f>
        <v>6.5339999999999918</v>
      </c>
      <c r="P16" s="22">
        <f t="shared" si="12"/>
        <v>161.70384058471939</v>
      </c>
      <c r="Q16" s="22"/>
      <c r="R16" s="22"/>
      <c r="S16" s="22">
        <f t="shared" si="6"/>
        <v>638.44624059049852</v>
      </c>
      <c r="T16" s="22">
        <f t="shared" si="7"/>
        <v>645.51922589120829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24507.33989406591</v>
      </c>
      <c r="D17" s="5">
        <f t="shared" si="0"/>
        <v>24070.880239256679</v>
      </c>
      <c r="E17" s="5">
        <f t="shared" si="1"/>
        <v>14570.880239256679</v>
      </c>
      <c r="F17" s="5">
        <f t="shared" si="2"/>
        <v>5059.1423981173057</v>
      </c>
      <c r="G17" s="5">
        <f t="shared" si="3"/>
        <v>19011.737841139373</v>
      </c>
      <c r="H17" s="22">
        <f t="shared" si="10"/>
        <v>10823.457528152776</v>
      </c>
      <c r="I17" s="5">
        <f t="shared" si="4"/>
        <v>29304.845950412662</v>
      </c>
      <c r="J17" s="25">
        <f t="shared" si="5"/>
        <v>0.12782128023616712</v>
      </c>
      <c r="L17" s="22">
        <f t="shared" si="11"/>
        <v>56594.158762125509</v>
      </c>
      <c r="M17" s="5">
        <f>scrimecost*Meta!O14</f>
        <v>309.27600000000001</v>
      </c>
      <c r="N17" s="5">
        <f>L17-Grade10!L17</f>
        <v>722.01152341316629</v>
      </c>
      <c r="O17" s="5">
        <f>Grade10!M17-M17</f>
        <v>6.5339999999999918</v>
      </c>
      <c r="P17" s="22">
        <f t="shared" si="12"/>
        <v>165.45525392236547</v>
      </c>
      <c r="Q17" s="22"/>
      <c r="R17" s="22"/>
      <c r="S17" s="22">
        <f t="shared" si="6"/>
        <v>653.95559112434978</v>
      </c>
      <c r="T17" s="22">
        <f t="shared" si="7"/>
        <v>662.01031226323403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25120.023391417555</v>
      </c>
      <c r="D18" s="5">
        <f t="shared" si="0"/>
        <v>24653.542245238095</v>
      </c>
      <c r="E18" s="5">
        <f t="shared" si="1"/>
        <v>15153.542245238095</v>
      </c>
      <c r="F18" s="5">
        <f t="shared" si="2"/>
        <v>5249.381543070238</v>
      </c>
      <c r="G18" s="5">
        <f t="shared" si="3"/>
        <v>19404.160702167857</v>
      </c>
      <c r="H18" s="22">
        <f t="shared" si="10"/>
        <v>11094.043966356596</v>
      </c>
      <c r="I18" s="5">
        <f t="shared" si="4"/>
        <v>29954.596514172979</v>
      </c>
      <c r="J18" s="25">
        <f t="shared" si="5"/>
        <v>0.13022754040759718</v>
      </c>
      <c r="L18" s="22">
        <f t="shared" si="11"/>
        <v>58009.012731178649</v>
      </c>
      <c r="M18" s="5">
        <f>scrimecost*Meta!O15</f>
        <v>309.27600000000001</v>
      </c>
      <c r="N18" s="5">
        <f>L18-Grade10!L18</f>
        <v>740.06181149849726</v>
      </c>
      <c r="O18" s="5">
        <f>Grade10!M18-M18</f>
        <v>6.5339999999999918</v>
      </c>
      <c r="P18" s="22">
        <f t="shared" si="12"/>
        <v>169.3004525934528</v>
      </c>
      <c r="Q18" s="22"/>
      <c r="R18" s="22"/>
      <c r="S18" s="22">
        <f t="shared" si="6"/>
        <v>669.85267542154986</v>
      </c>
      <c r="T18" s="22">
        <f t="shared" si="7"/>
        <v>678.93382079355285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25748.023976202996</v>
      </c>
      <c r="D19" s="5">
        <f t="shared" si="0"/>
        <v>25250.77080136905</v>
      </c>
      <c r="E19" s="5">
        <f t="shared" si="1"/>
        <v>15750.77080136905</v>
      </c>
      <c r="F19" s="5">
        <f t="shared" si="2"/>
        <v>5444.3766666469946</v>
      </c>
      <c r="G19" s="5">
        <f t="shared" si="3"/>
        <v>19806.394134722053</v>
      </c>
      <c r="H19" s="22">
        <f t="shared" si="10"/>
        <v>11371.395065515509</v>
      </c>
      <c r="I19" s="5">
        <f t="shared" si="4"/>
        <v>30620.590842027304</v>
      </c>
      <c r="J19" s="25">
        <f t="shared" si="5"/>
        <v>0.13257511130655336</v>
      </c>
      <c r="L19" s="22">
        <f t="shared" si="11"/>
        <v>59459.238049458116</v>
      </c>
      <c r="M19" s="5">
        <f>scrimecost*Meta!O16</f>
        <v>309.27600000000001</v>
      </c>
      <c r="N19" s="5">
        <f>L19-Grade10!L19</f>
        <v>758.56335678596224</v>
      </c>
      <c r="O19" s="5">
        <f>Grade10!M19-M19</f>
        <v>6.5339999999999918</v>
      </c>
      <c r="P19" s="22">
        <f t="shared" si="12"/>
        <v>173.2417812313173</v>
      </c>
      <c r="Q19" s="22"/>
      <c r="R19" s="22"/>
      <c r="S19" s="22">
        <f t="shared" si="6"/>
        <v>686.14718682618036</v>
      </c>
      <c r="T19" s="22">
        <f t="shared" si="7"/>
        <v>696.30110427375666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26391.724575608067</v>
      </c>
      <c r="D20" s="5">
        <f t="shared" si="0"/>
        <v>25862.930071403272</v>
      </c>
      <c r="E20" s="5">
        <f t="shared" si="1"/>
        <v>16362.930071403272</v>
      </c>
      <c r="F20" s="5">
        <f t="shared" si="2"/>
        <v>5644.2466683131679</v>
      </c>
      <c r="G20" s="5">
        <f t="shared" si="3"/>
        <v>20218.683403090105</v>
      </c>
      <c r="H20" s="22">
        <f t="shared" si="10"/>
        <v>11655.679942153396</v>
      </c>
      <c r="I20" s="5">
        <f t="shared" si="4"/>
        <v>31303.235028077983</v>
      </c>
      <c r="J20" s="25">
        <f t="shared" si="5"/>
        <v>0.13486542437870563</v>
      </c>
      <c r="L20" s="22">
        <f t="shared" si="11"/>
        <v>60945.71900069456</v>
      </c>
      <c r="M20" s="5">
        <f>scrimecost*Meta!O17</f>
        <v>309.27600000000001</v>
      </c>
      <c r="N20" s="5">
        <f>L20-Grade10!L20</f>
        <v>777.52744070560584</v>
      </c>
      <c r="O20" s="5">
        <f>Grade10!M20-M20</f>
        <v>6.5339999999999918</v>
      </c>
      <c r="P20" s="22">
        <f t="shared" si="12"/>
        <v>177.28164308512834</v>
      </c>
      <c r="Q20" s="22"/>
      <c r="R20" s="22"/>
      <c r="S20" s="22">
        <f t="shared" si="6"/>
        <v>702.84906101592117</v>
      </c>
      <c r="T20" s="22">
        <f t="shared" si="7"/>
        <v>714.12381356828132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27051.517689998269</v>
      </c>
      <c r="D21" s="5">
        <f t="shared" si="0"/>
        <v>26490.393323188353</v>
      </c>
      <c r="E21" s="5">
        <f t="shared" si="1"/>
        <v>16990.393323188353</v>
      </c>
      <c r="F21" s="5">
        <f t="shared" si="2"/>
        <v>5849.1134200209972</v>
      </c>
      <c r="G21" s="5">
        <f t="shared" si="3"/>
        <v>20641.279903167357</v>
      </c>
      <c r="H21" s="22">
        <f t="shared" si="10"/>
        <v>11947.071940707232</v>
      </c>
      <c r="I21" s="5">
        <f t="shared" si="4"/>
        <v>32002.945318779934</v>
      </c>
      <c r="J21" s="25">
        <f t="shared" si="5"/>
        <v>0.1370998761564152</v>
      </c>
      <c r="L21" s="22">
        <f t="shared" si="11"/>
        <v>62469.361975711916</v>
      </c>
      <c r="M21" s="5">
        <f>scrimecost*Meta!O18</f>
        <v>243.95599999999999</v>
      </c>
      <c r="N21" s="5">
        <f>L21-Grade10!L21</f>
        <v>796.96562672324217</v>
      </c>
      <c r="O21" s="5">
        <f>Grade10!M21-M21</f>
        <v>5.1539999999999964</v>
      </c>
      <c r="P21" s="22">
        <f t="shared" si="12"/>
        <v>181.42250148528467</v>
      </c>
      <c r="Q21" s="22"/>
      <c r="R21" s="22"/>
      <c r="S21" s="22">
        <f t="shared" si="6"/>
        <v>718.59676206040649</v>
      </c>
      <c r="T21" s="22">
        <f t="shared" si="7"/>
        <v>731.01847379673461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27727.805632248223</v>
      </c>
      <c r="D22" s="5">
        <f t="shared" si="0"/>
        <v>27133.543156268061</v>
      </c>
      <c r="E22" s="5">
        <f t="shared" si="1"/>
        <v>17633.543156268061</v>
      </c>
      <c r="F22" s="5">
        <f t="shared" si="2"/>
        <v>6059.1018405215218</v>
      </c>
      <c r="G22" s="5">
        <f t="shared" si="3"/>
        <v>21074.441315746539</v>
      </c>
      <c r="H22" s="22">
        <f t="shared" si="10"/>
        <v>12245.748739224911</v>
      </c>
      <c r="I22" s="5">
        <f t="shared" si="4"/>
        <v>32720.148366749429</v>
      </c>
      <c r="J22" s="25">
        <f t="shared" si="5"/>
        <v>0.13927982911027822</v>
      </c>
      <c r="L22" s="22">
        <f t="shared" si="11"/>
        <v>64031.096025104707</v>
      </c>
      <c r="M22" s="5">
        <f>scrimecost*Meta!O19</f>
        <v>243.95599999999999</v>
      </c>
      <c r="N22" s="5">
        <f>L22-Grade10!L22</f>
        <v>816.88976739130885</v>
      </c>
      <c r="O22" s="5">
        <f>Grade10!M22-M22</f>
        <v>5.1539999999999964</v>
      </c>
      <c r="P22" s="22">
        <f t="shared" si="12"/>
        <v>185.66688134544495</v>
      </c>
      <c r="Q22" s="22"/>
      <c r="R22" s="22"/>
      <c r="S22" s="22">
        <f t="shared" si="6"/>
        <v>736.144168630997</v>
      </c>
      <c r="T22" s="22">
        <f t="shared" si="7"/>
        <v>749.78650965057773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28421.000773054431</v>
      </c>
      <c r="D23" s="5">
        <f t="shared" si="0"/>
        <v>27792.771735174763</v>
      </c>
      <c r="E23" s="5">
        <f t="shared" si="1"/>
        <v>18292.771735174763</v>
      </c>
      <c r="F23" s="5">
        <f t="shared" si="2"/>
        <v>6274.3399715345604</v>
      </c>
      <c r="G23" s="5">
        <f t="shared" si="3"/>
        <v>21518.431763640205</v>
      </c>
      <c r="H23" s="22">
        <f t="shared" si="10"/>
        <v>12551.892457705535</v>
      </c>
      <c r="I23" s="5">
        <f t="shared" si="4"/>
        <v>33455.281490918169</v>
      </c>
      <c r="J23" s="25">
        <f t="shared" si="5"/>
        <v>0.14140661247990066</v>
      </c>
      <c r="L23" s="22">
        <f t="shared" si="11"/>
        <v>65631.873425732338</v>
      </c>
      <c r="M23" s="5">
        <f>scrimecost*Meta!O20</f>
        <v>243.95599999999999</v>
      </c>
      <c r="N23" s="5">
        <f>L23-Grade10!L23</f>
        <v>837.31201157610485</v>
      </c>
      <c r="O23" s="5">
        <f>Grade10!M23-M23</f>
        <v>5.1539999999999964</v>
      </c>
      <c r="P23" s="22">
        <f t="shared" si="12"/>
        <v>190.01737070210925</v>
      </c>
      <c r="Q23" s="22"/>
      <c r="R23" s="22"/>
      <c r="S23" s="22">
        <f t="shared" si="6"/>
        <v>754.13026036587087</v>
      </c>
      <c r="T23" s="22">
        <f t="shared" si="7"/>
        <v>769.04678954885173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29131.525792380791</v>
      </c>
      <c r="D24" s="5">
        <f t="shared" si="0"/>
        <v>28468.481028554132</v>
      </c>
      <c r="E24" s="5">
        <f t="shared" si="1"/>
        <v>18968.481028554132</v>
      </c>
      <c r="F24" s="5">
        <f t="shared" si="2"/>
        <v>6494.9590558229238</v>
      </c>
      <c r="G24" s="5">
        <f t="shared" si="3"/>
        <v>21973.521972731207</v>
      </c>
      <c r="H24" s="22">
        <f t="shared" si="10"/>
        <v>12865.689769148172</v>
      </c>
      <c r="I24" s="5">
        <f t="shared" si="4"/>
        <v>34208.792943191118</v>
      </c>
      <c r="J24" s="25">
        <f t="shared" si="5"/>
        <v>0.14348152308441031</v>
      </c>
      <c r="L24" s="22">
        <f t="shared" si="11"/>
        <v>67272.67026137565</v>
      </c>
      <c r="M24" s="5">
        <f>scrimecost*Meta!O21</f>
        <v>243.95599999999999</v>
      </c>
      <c r="N24" s="5">
        <f>L24-Grade10!L24</f>
        <v>858.24481186553021</v>
      </c>
      <c r="O24" s="5">
        <f>Grade10!M24-M24</f>
        <v>5.1539999999999964</v>
      </c>
      <c r="P24" s="22">
        <f t="shared" si="12"/>
        <v>194.47662229269011</v>
      </c>
      <c r="Q24" s="22"/>
      <c r="R24" s="22"/>
      <c r="S24" s="22">
        <f t="shared" si="6"/>
        <v>772.56600439412284</v>
      </c>
      <c r="T24" s="22">
        <f t="shared" si="7"/>
        <v>788.8122369873355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29859.813937190309</v>
      </c>
      <c r="D25" s="5">
        <f t="shared" si="0"/>
        <v>29161.083054267983</v>
      </c>
      <c r="E25" s="5">
        <f t="shared" si="1"/>
        <v>19661.083054267983</v>
      </c>
      <c r="F25" s="5">
        <f t="shared" si="2"/>
        <v>6721.0936172184965</v>
      </c>
      <c r="G25" s="5">
        <f t="shared" si="3"/>
        <v>22439.989437049488</v>
      </c>
      <c r="H25" s="22">
        <f t="shared" si="10"/>
        <v>13187.332013376876</v>
      </c>
      <c r="I25" s="5">
        <f t="shared" si="4"/>
        <v>34981.142181770898</v>
      </c>
      <c r="J25" s="25">
        <f t="shared" si="5"/>
        <v>0.14550582611320032</v>
      </c>
      <c r="L25" s="22">
        <f t="shared" si="11"/>
        <v>68954.487017910025</v>
      </c>
      <c r="M25" s="5">
        <f>scrimecost*Meta!O22</f>
        <v>243.95599999999999</v>
      </c>
      <c r="N25" s="5">
        <f>L25-Grade10!L25</f>
        <v>879.70093216214445</v>
      </c>
      <c r="O25" s="5">
        <f>Grade10!M25-M25</f>
        <v>5.1539999999999964</v>
      </c>
      <c r="P25" s="22">
        <f t="shared" si="12"/>
        <v>199.04735517303553</v>
      </c>
      <c r="Q25" s="22"/>
      <c r="R25" s="22"/>
      <c r="S25" s="22">
        <f t="shared" si="6"/>
        <v>791.46264202304974</v>
      </c>
      <c r="T25" s="22">
        <f t="shared" si="7"/>
        <v>809.09611477437761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30606.309285620064</v>
      </c>
      <c r="D26" s="5">
        <f t="shared" si="0"/>
        <v>29871.000130624681</v>
      </c>
      <c r="E26" s="5">
        <f t="shared" si="1"/>
        <v>20371.000130624681</v>
      </c>
      <c r="F26" s="5">
        <f t="shared" si="2"/>
        <v>6952.8815426489582</v>
      </c>
      <c r="G26" s="5">
        <f t="shared" si="3"/>
        <v>22918.118587975725</v>
      </c>
      <c r="H26" s="22">
        <f t="shared" si="10"/>
        <v>13517.015313711297</v>
      </c>
      <c r="I26" s="5">
        <f t="shared" si="4"/>
        <v>35772.800151315168</v>
      </c>
      <c r="J26" s="25">
        <f t="shared" si="5"/>
        <v>0.14748075589738563</v>
      </c>
      <c r="L26" s="22">
        <f t="shared" si="11"/>
        <v>70678.349193357775</v>
      </c>
      <c r="M26" s="5">
        <f>scrimecost*Meta!O23</f>
        <v>194.25600000000003</v>
      </c>
      <c r="N26" s="5">
        <f>L26-Grade10!L26</f>
        <v>901.69345546620025</v>
      </c>
      <c r="O26" s="5">
        <f>Grade10!M26-M26</f>
        <v>4.103999999999985</v>
      </c>
      <c r="P26" s="22">
        <f t="shared" si="12"/>
        <v>203.73235637538957</v>
      </c>
      <c r="Q26" s="22"/>
      <c r="R26" s="22"/>
      <c r="S26" s="22">
        <f t="shared" si="6"/>
        <v>809.78799559271761</v>
      </c>
      <c r="T26" s="22">
        <f t="shared" si="7"/>
        <v>828.84377378853276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31371.467017760566</v>
      </c>
      <c r="D27" s="5">
        <f t="shared" si="0"/>
        <v>30598.665133890299</v>
      </c>
      <c r="E27" s="5">
        <f t="shared" si="1"/>
        <v>21098.665133890299</v>
      </c>
      <c r="F27" s="5">
        <f t="shared" si="2"/>
        <v>7190.4641662151826</v>
      </c>
      <c r="G27" s="5">
        <f t="shared" si="3"/>
        <v>23408.200967675119</v>
      </c>
      <c r="H27" s="22">
        <f t="shared" si="10"/>
        <v>13854.940696554078</v>
      </c>
      <c r="I27" s="5">
        <f t="shared" si="4"/>
        <v>36584.249570098051</v>
      </c>
      <c r="J27" s="25">
        <f t="shared" si="5"/>
        <v>0.14940751666244448</v>
      </c>
      <c r="L27" s="22">
        <f t="shared" si="11"/>
        <v>72445.307923191722</v>
      </c>
      <c r="M27" s="5">
        <f>scrimecost*Meta!O24</f>
        <v>194.25600000000003</v>
      </c>
      <c r="N27" s="5">
        <f>L27-Grade10!L27</f>
        <v>924.23579185287235</v>
      </c>
      <c r="O27" s="5">
        <f>Grade10!M27-M27</f>
        <v>4.103999999999985</v>
      </c>
      <c r="P27" s="22">
        <f t="shared" si="12"/>
        <v>208.53448260780249</v>
      </c>
      <c r="Q27" s="22"/>
      <c r="R27" s="22"/>
      <c r="S27" s="22">
        <f t="shared" si="6"/>
        <v>829.64127550163676</v>
      </c>
      <c r="T27" s="22">
        <f t="shared" si="7"/>
        <v>850.20439419493766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32155.753693204577</v>
      </c>
      <c r="D28" s="5">
        <f t="shared" si="0"/>
        <v>31344.521762237553</v>
      </c>
      <c r="E28" s="5">
        <f t="shared" si="1"/>
        <v>21844.521762237553</v>
      </c>
      <c r="F28" s="5">
        <f t="shared" si="2"/>
        <v>7433.9863553705609</v>
      </c>
      <c r="G28" s="5">
        <f t="shared" si="3"/>
        <v>23910.535406866991</v>
      </c>
      <c r="H28" s="22">
        <f t="shared" si="10"/>
        <v>14201.314213967929</v>
      </c>
      <c r="I28" s="5">
        <f t="shared" si="4"/>
        <v>37415.985224350494</v>
      </c>
      <c r="J28" s="25">
        <f t="shared" si="5"/>
        <v>0.15128728326250188</v>
      </c>
      <c r="L28" s="22">
        <f t="shared" si="11"/>
        <v>74256.440621271511</v>
      </c>
      <c r="M28" s="5">
        <f>scrimecost*Meta!O25</f>
        <v>194.25600000000003</v>
      </c>
      <c r="N28" s="5">
        <f>L28-Grade10!L28</f>
        <v>947.3416866491898</v>
      </c>
      <c r="O28" s="5">
        <f>Grade10!M28-M28</f>
        <v>4.103999999999985</v>
      </c>
      <c r="P28" s="22">
        <f t="shared" si="12"/>
        <v>213.45666199602567</v>
      </c>
      <c r="Q28" s="22"/>
      <c r="R28" s="22"/>
      <c r="S28" s="22">
        <f t="shared" si="6"/>
        <v>849.99088740826494</v>
      </c>
      <c r="T28" s="22">
        <f t="shared" si="7"/>
        <v>872.12535791183404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32959.647535534685</v>
      </c>
      <c r="D29" s="5">
        <f t="shared" si="0"/>
        <v>32109.024806293484</v>
      </c>
      <c r="E29" s="5">
        <f t="shared" si="1"/>
        <v>22609.024806293484</v>
      </c>
      <c r="F29" s="5">
        <f t="shared" si="2"/>
        <v>7683.5965992548226</v>
      </c>
      <c r="G29" s="5">
        <f t="shared" si="3"/>
        <v>24425.428207038662</v>
      </c>
      <c r="H29" s="22">
        <f t="shared" si="10"/>
        <v>14556.347069317126</v>
      </c>
      <c r="I29" s="5">
        <f t="shared" si="4"/>
        <v>38268.514269959247</v>
      </c>
      <c r="J29" s="25">
        <f t="shared" si="5"/>
        <v>0.15312120189670422</v>
      </c>
      <c r="L29" s="22">
        <f t="shared" si="11"/>
        <v>76112.851636803287</v>
      </c>
      <c r="M29" s="5">
        <f>scrimecost*Meta!O26</f>
        <v>194.25600000000003</v>
      </c>
      <c r="N29" s="5">
        <f>L29-Grade10!L29</f>
        <v>971.02522881540062</v>
      </c>
      <c r="O29" s="5">
        <f>Grade10!M29-M29</f>
        <v>4.103999999999985</v>
      </c>
      <c r="P29" s="22">
        <f t="shared" si="12"/>
        <v>218.50189586895439</v>
      </c>
      <c r="Q29" s="22"/>
      <c r="R29" s="22"/>
      <c r="S29" s="22">
        <f t="shared" si="6"/>
        <v>870.84923961254879</v>
      </c>
      <c r="T29" s="22">
        <f t="shared" si="7"/>
        <v>894.62137645431346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33783.638723923053</v>
      </c>
      <c r="D30" s="5">
        <f t="shared" si="0"/>
        <v>32892.640426450824</v>
      </c>
      <c r="E30" s="5">
        <f t="shared" si="1"/>
        <v>23392.640426450824</v>
      </c>
      <c r="F30" s="5">
        <f t="shared" si="2"/>
        <v>7939.4470992361939</v>
      </c>
      <c r="G30" s="5">
        <f t="shared" si="3"/>
        <v>24953.193327214631</v>
      </c>
      <c r="H30" s="22">
        <f t="shared" si="10"/>
        <v>14920.255746050056</v>
      </c>
      <c r="I30" s="5">
        <f t="shared" si="4"/>
        <v>39142.356541708235</v>
      </c>
      <c r="J30" s="25">
        <f t="shared" si="5"/>
        <v>0.15491039080812113</v>
      </c>
      <c r="L30" s="22">
        <f t="shared" si="11"/>
        <v>78015.672927723368</v>
      </c>
      <c r="M30" s="5">
        <f>scrimecost*Meta!O27</f>
        <v>194.25600000000003</v>
      </c>
      <c r="N30" s="5">
        <f>L30-Grade10!L30</f>
        <v>995.30085953579692</v>
      </c>
      <c r="O30" s="5">
        <f>Grade10!M30-M30</f>
        <v>4.103999999999985</v>
      </c>
      <c r="P30" s="22">
        <f t="shared" si="12"/>
        <v>223.67326058870637</v>
      </c>
      <c r="Q30" s="22"/>
      <c r="R30" s="22"/>
      <c r="S30" s="22">
        <f t="shared" si="6"/>
        <v>892.22905062196003</v>
      </c>
      <c r="T30" s="22">
        <f t="shared" si="7"/>
        <v>917.70754759555007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34628.229692021137</v>
      </c>
      <c r="D31" s="5">
        <f t="shared" si="0"/>
        <v>33695.846437112101</v>
      </c>
      <c r="E31" s="5">
        <f t="shared" si="1"/>
        <v>24195.846437112101</v>
      </c>
      <c r="F31" s="5">
        <f t="shared" si="2"/>
        <v>8201.6938617170999</v>
      </c>
      <c r="G31" s="5">
        <f t="shared" si="3"/>
        <v>25494.152575395001</v>
      </c>
      <c r="H31" s="22">
        <f t="shared" si="10"/>
        <v>15293.262139701306</v>
      </c>
      <c r="I31" s="5">
        <f t="shared" si="4"/>
        <v>40038.044870250946</v>
      </c>
      <c r="J31" s="25">
        <f t="shared" si="5"/>
        <v>0.15665594096560109</v>
      </c>
      <c r="L31" s="22">
        <f t="shared" si="11"/>
        <v>79966.064750916456</v>
      </c>
      <c r="M31" s="5">
        <f>scrimecost*Meta!O28</f>
        <v>166.708</v>
      </c>
      <c r="N31" s="5">
        <f>L31-Grade10!L31</f>
        <v>1020.1833810241951</v>
      </c>
      <c r="O31" s="5">
        <f>Grade10!M31-M31</f>
        <v>3.5219999999999914</v>
      </c>
      <c r="P31" s="22">
        <f t="shared" si="12"/>
        <v>228.97390942645222</v>
      </c>
      <c r="Q31" s="22"/>
      <c r="R31" s="22"/>
      <c r="S31" s="22">
        <f t="shared" si="6"/>
        <v>913.56484890660113</v>
      </c>
      <c r="T31" s="22">
        <f t="shared" si="7"/>
        <v>940.80360877038515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35493.935434321655</v>
      </c>
      <c r="D32" s="5">
        <f t="shared" si="0"/>
        <v>34519.132598039891</v>
      </c>
      <c r="E32" s="5">
        <f t="shared" si="1"/>
        <v>25019.132598039891</v>
      </c>
      <c r="F32" s="5">
        <f t="shared" si="2"/>
        <v>8470.4967932600248</v>
      </c>
      <c r="G32" s="5">
        <f t="shared" si="3"/>
        <v>26048.635804779864</v>
      </c>
      <c r="H32" s="22">
        <f t="shared" si="10"/>
        <v>15675.593693193838</v>
      </c>
      <c r="I32" s="5">
        <f t="shared" si="4"/>
        <v>40956.125407007203</v>
      </c>
      <c r="J32" s="25">
        <f t="shared" si="5"/>
        <v>0.15835891672899613</v>
      </c>
      <c r="L32" s="22">
        <f t="shared" si="11"/>
        <v>81965.216369689355</v>
      </c>
      <c r="M32" s="5">
        <f>scrimecost*Meta!O29</f>
        <v>166.708</v>
      </c>
      <c r="N32" s="5">
        <f>L32-Grade10!L32</f>
        <v>1045.6879655497905</v>
      </c>
      <c r="O32" s="5">
        <f>Grade10!M32-M32</f>
        <v>3.5219999999999914</v>
      </c>
      <c r="P32" s="22">
        <f t="shared" si="12"/>
        <v>234.40707448514166</v>
      </c>
      <c r="Q32" s="22"/>
      <c r="R32" s="22"/>
      <c r="S32" s="22">
        <f t="shared" si="6"/>
        <v>936.02701284834995</v>
      </c>
      <c r="T32" s="22">
        <f t="shared" si="7"/>
        <v>965.11624468070079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36381.283820179691</v>
      </c>
      <c r="D33" s="5">
        <f t="shared" si="0"/>
        <v>35363.000912990887</v>
      </c>
      <c r="E33" s="5">
        <f t="shared" si="1"/>
        <v>25863.000912990887</v>
      </c>
      <c r="F33" s="5">
        <f t="shared" si="2"/>
        <v>8746.0197980915254</v>
      </c>
      <c r="G33" s="5">
        <f t="shared" si="3"/>
        <v>26616.981114899361</v>
      </c>
      <c r="H33" s="22">
        <f t="shared" si="10"/>
        <v>16067.483535523681</v>
      </c>
      <c r="I33" s="5">
        <f t="shared" si="4"/>
        <v>41897.157957182382</v>
      </c>
      <c r="J33" s="25">
        <f t="shared" si="5"/>
        <v>0.16002035649816204</v>
      </c>
      <c r="L33" s="22">
        <f t="shared" si="11"/>
        <v>84014.346778931576</v>
      </c>
      <c r="M33" s="5">
        <f>scrimecost*Meta!O30</f>
        <v>166.708</v>
      </c>
      <c r="N33" s="5">
        <f>L33-Grade10!L33</f>
        <v>1071.8301646885375</v>
      </c>
      <c r="O33" s="5">
        <f>Grade10!M33-M33</f>
        <v>3.5219999999999914</v>
      </c>
      <c r="P33" s="22">
        <f t="shared" si="12"/>
        <v>239.9760686702983</v>
      </c>
      <c r="Q33" s="22"/>
      <c r="R33" s="22"/>
      <c r="S33" s="22">
        <f t="shared" si="6"/>
        <v>959.05073088865004</v>
      </c>
      <c r="T33" s="22">
        <f t="shared" si="7"/>
        <v>990.06674591609885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37290.815915684179</v>
      </c>
      <c r="D34" s="5">
        <f t="shared" si="0"/>
        <v>36227.965935815657</v>
      </c>
      <c r="E34" s="5">
        <f t="shared" si="1"/>
        <v>26727.965935815657</v>
      </c>
      <c r="F34" s="5">
        <f t="shared" si="2"/>
        <v>9028.4308780438114</v>
      </c>
      <c r="G34" s="5">
        <f t="shared" si="3"/>
        <v>27199.535057771845</v>
      </c>
      <c r="H34" s="22">
        <f t="shared" si="10"/>
        <v>16469.17062391177</v>
      </c>
      <c r="I34" s="5">
        <f t="shared" si="4"/>
        <v>42861.71632111194</v>
      </c>
      <c r="J34" s="25">
        <f t="shared" si="5"/>
        <v>0.16164127334612877</v>
      </c>
      <c r="L34" s="22">
        <f t="shared" si="11"/>
        <v>86114.705448404857</v>
      </c>
      <c r="M34" s="5">
        <f>scrimecost*Meta!O31</f>
        <v>166.708</v>
      </c>
      <c r="N34" s="5">
        <f>L34-Grade10!L34</f>
        <v>1098.6259188057447</v>
      </c>
      <c r="O34" s="5">
        <f>Grade10!M34-M34</f>
        <v>3.5219999999999914</v>
      </c>
      <c r="P34" s="22">
        <f t="shared" si="12"/>
        <v>245.68428771008394</v>
      </c>
      <c r="Q34" s="22"/>
      <c r="R34" s="22"/>
      <c r="S34" s="22">
        <f t="shared" si="6"/>
        <v>982.65004187995203</v>
      </c>
      <c r="T34" s="22">
        <f t="shared" si="7"/>
        <v>1015.6718593927898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38223.086313576292</v>
      </c>
      <c r="D35" s="5">
        <f t="shared" si="0"/>
        <v>37114.555084211053</v>
      </c>
      <c r="E35" s="5">
        <f t="shared" si="1"/>
        <v>27614.555084211053</v>
      </c>
      <c r="F35" s="5">
        <f t="shared" si="2"/>
        <v>9317.9022349949082</v>
      </c>
      <c r="G35" s="5">
        <f t="shared" si="3"/>
        <v>27796.652849216145</v>
      </c>
      <c r="H35" s="22">
        <f t="shared" si="10"/>
        <v>16880.899889509565</v>
      </c>
      <c r="I35" s="5">
        <f t="shared" si="4"/>
        <v>43850.388644139741</v>
      </c>
      <c r="J35" s="25">
        <f t="shared" si="5"/>
        <v>0.16322265563682806</v>
      </c>
      <c r="L35" s="22">
        <f t="shared" si="11"/>
        <v>88267.573084614967</v>
      </c>
      <c r="M35" s="5">
        <f>scrimecost*Meta!O32</f>
        <v>166.708</v>
      </c>
      <c r="N35" s="5">
        <f>L35-Grade10!L35</f>
        <v>1126.0915667758818</v>
      </c>
      <c r="O35" s="5">
        <f>Grade10!M35-M35</f>
        <v>3.5219999999999914</v>
      </c>
      <c r="P35" s="22">
        <f t="shared" si="12"/>
        <v>251.53521222586414</v>
      </c>
      <c r="Q35" s="22"/>
      <c r="R35" s="22"/>
      <c r="S35" s="22">
        <f t="shared" si="6"/>
        <v>1006.8393356460364</v>
      </c>
      <c r="T35" s="22">
        <f t="shared" si="7"/>
        <v>1041.9487717256397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39178.66347141569</v>
      </c>
      <c r="D36" s="5">
        <f t="shared" si="0"/>
        <v>38023.308961316317</v>
      </c>
      <c r="E36" s="5">
        <f t="shared" si="1"/>
        <v>28523.308961316317</v>
      </c>
      <c r="F36" s="5">
        <f t="shared" si="2"/>
        <v>9614.6103758697773</v>
      </c>
      <c r="G36" s="5">
        <f t="shared" si="3"/>
        <v>28408.698585446538</v>
      </c>
      <c r="H36" s="22">
        <f t="shared" si="10"/>
        <v>17302.922386747305</v>
      </c>
      <c r="I36" s="5">
        <f t="shared" si="4"/>
        <v>44863.777775243223</v>
      </c>
      <c r="J36" s="25">
        <f t="shared" si="5"/>
        <v>0.1647654676277541</v>
      </c>
      <c r="L36" s="22">
        <f t="shared" si="11"/>
        <v>90474.262411730335</v>
      </c>
      <c r="M36" s="5">
        <f>scrimecost*Meta!O33</f>
        <v>128.36799999999999</v>
      </c>
      <c r="N36" s="5">
        <f>L36-Grade10!L36</f>
        <v>1154.2438559452712</v>
      </c>
      <c r="O36" s="5">
        <f>Grade10!M36-M36</f>
        <v>2.7120000000000175</v>
      </c>
      <c r="P36" s="22">
        <f t="shared" si="12"/>
        <v>257.5324098545388</v>
      </c>
      <c r="Q36" s="22"/>
      <c r="R36" s="22"/>
      <c r="S36" s="22">
        <f t="shared" si="6"/>
        <v>1030.8282217562721</v>
      </c>
      <c r="T36" s="22">
        <f t="shared" si="7"/>
        <v>1068.080884160863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40158.130058201088</v>
      </c>
      <c r="D37" s="5">
        <f t="shared" ref="D37:D56" si="15">IF(A37&lt;startage,1,0)*(C37*(1-initialunempprob))+IF(A37=startage,1,0)*(C37*(1-unempprob))+IF(A37&gt;startage,1,0)*(C37*(1-unempprob)+unempprob*300*52)</f>
        <v>38954.781685349233</v>
      </c>
      <c r="E37" s="5">
        <f t="shared" si="1"/>
        <v>29454.781685349233</v>
      </c>
      <c r="F37" s="5">
        <f t="shared" si="2"/>
        <v>9918.7362202665245</v>
      </c>
      <c r="G37" s="5">
        <f t="shared" si="3"/>
        <v>29036.045465082709</v>
      </c>
      <c r="H37" s="22">
        <f t="shared" ref="H37:H56" si="16">benefits*B37/expnorm</f>
        <v>17735.495446415989</v>
      </c>
      <c r="I37" s="5">
        <f t="shared" ref="I37:I56" si="17">G37+IF(A37&lt;startage,1,0)*(H37*(1-initialunempprob))+IF(A37&gt;=startage,1,0)*(H37*(1-unempprob))</f>
        <v>45902.501634624314</v>
      </c>
      <c r="J37" s="25">
        <f t="shared" si="5"/>
        <v>0.16627065005792596</v>
      </c>
      <c r="L37" s="22">
        <f t="shared" ref="L37:L56" si="18">(sincome+sbenefits)*(1-sunemp)*B37/expnorm</f>
        <v>92736.118972023614</v>
      </c>
      <c r="M37" s="5">
        <f>scrimecost*Meta!O34</f>
        <v>128.36799999999999</v>
      </c>
      <c r="N37" s="5">
        <f>L37-Grade10!L37</f>
        <v>1183.0999523439386</v>
      </c>
      <c r="O37" s="5">
        <f>Grade10!M37-M37</f>
        <v>2.7120000000000175</v>
      </c>
      <c r="P37" s="22">
        <f t="shared" si="12"/>
        <v>263.67953742393053</v>
      </c>
      <c r="Q37" s="22"/>
      <c r="R37" s="22"/>
      <c r="S37" s="22">
        <f t="shared" si="6"/>
        <v>1056.242098519293</v>
      </c>
      <c r="T37" s="22">
        <f t="shared" si="7"/>
        <v>1095.7537489991801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41162.083309656104</v>
      </c>
      <c r="D38" s="5">
        <f t="shared" si="15"/>
        <v>39909.541227482958</v>
      </c>
      <c r="E38" s="5">
        <f t="shared" si="1"/>
        <v>30409.541227482958</v>
      </c>
      <c r="F38" s="5">
        <f t="shared" si="2"/>
        <v>10230.465210773185</v>
      </c>
      <c r="G38" s="5">
        <f t="shared" si="3"/>
        <v>29679.076016709772</v>
      </c>
      <c r="H38" s="22">
        <f t="shared" si="16"/>
        <v>18178.882832576382</v>
      </c>
      <c r="I38" s="5">
        <f t="shared" si="17"/>
        <v>46967.193590489915</v>
      </c>
      <c r="J38" s="25">
        <f t="shared" si="5"/>
        <v>0.16773912072150821</v>
      </c>
      <c r="L38" s="22">
        <f t="shared" si="18"/>
        <v>95054.521946324181</v>
      </c>
      <c r="M38" s="5">
        <f>scrimecost*Meta!O35</f>
        <v>128.36799999999999</v>
      </c>
      <c r="N38" s="5">
        <f>L38-Grade10!L38</f>
        <v>1212.6774511524854</v>
      </c>
      <c r="O38" s="5">
        <f>Grade10!M38-M38</f>
        <v>2.7120000000000175</v>
      </c>
      <c r="P38" s="22">
        <f t="shared" si="12"/>
        <v>269.98034318255691</v>
      </c>
      <c r="Q38" s="22"/>
      <c r="R38" s="22"/>
      <c r="S38" s="22">
        <f t="shared" si="6"/>
        <v>1082.2913222013306</v>
      </c>
      <c r="T38" s="22">
        <f t="shared" si="7"/>
        <v>1124.1527264470328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42191.135392397518</v>
      </c>
      <c r="D39" s="5">
        <f t="shared" si="15"/>
        <v>40888.169758170043</v>
      </c>
      <c r="E39" s="5">
        <f t="shared" si="1"/>
        <v>31388.169758170043</v>
      </c>
      <c r="F39" s="5">
        <f t="shared" si="2"/>
        <v>10549.987426042519</v>
      </c>
      <c r="G39" s="5">
        <f t="shared" si="3"/>
        <v>30338.182332127522</v>
      </c>
      <c r="H39" s="22">
        <f t="shared" si="16"/>
        <v>18633.354903390798</v>
      </c>
      <c r="I39" s="5">
        <f t="shared" si="17"/>
        <v>48058.502845252166</v>
      </c>
      <c r="J39" s="25">
        <f t="shared" ref="J39:J56" si="19">(F39-(IF(A39&gt;startage,1,0)*(unempprob*300*52)))/(IF(A39&lt;startage,1,0)*((C39+H39)*(1-initialunempprob))+IF(A39&gt;=startage,1,0)*((C39+H39)*(1-unempprob)))</f>
        <v>0.16917177502744213</v>
      </c>
      <c r="L39" s="22">
        <f t="shared" si="18"/>
        <v>97430.88499498232</v>
      </c>
      <c r="M39" s="5">
        <f>scrimecost*Meta!O36</f>
        <v>128.36799999999999</v>
      </c>
      <c r="N39" s="5">
        <f>L39-Grade10!L39</f>
        <v>1242.9943874313612</v>
      </c>
      <c r="O39" s="5">
        <f>Grade10!M39-M39</f>
        <v>2.7120000000000175</v>
      </c>
      <c r="P39" s="22">
        <f t="shared" si="12"/>
        <v>276.43866908514906</v>
      </c>
      <c r="Q39" s="22"/>
      <c r="R39" s="22"/>
      <c r="S39" s="22">
        <f t="shared" ref="S39:S69" si="20">IF(A39&lt;startage,1,0)*(N39-Q39-R39)+IF(A39&gt;=startage,1,0)*completionprob*(N39*spart+O39+P39)</f>
        <v>1108.9917764754964</v>
      </c>
      <c r="T39" s="22">
        <f t="shared" ref="T39:T69" si="21">S39/sreturn^(A39-startage+1)</f>
        <v>1153.2968804287611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43245.913777207454</v>
      </c>
      <c r="D40" s="5">
        <f t="shared" si="15"/>
        <v>41891.264002124291</v>
      </c>
      <c r="E40" s="5">
        <f t="shared" si="1"/>
        <v>32391.264002124291</v>
      </c>
      <c r="F40" s="5">
        <f t="shared" si="2"/>
        <v>10877.497696693581</v>
      </c>
      <c r="G40" s="5">
        <f t="shared" si="3"/>
        <v>31013.766305430712</v>
      </c>
      <c r="H40" s="22">
        <f t="shared" si="16"/>
        <v>19099.188775975566</v>
      </c>
      <c r="I40" s="5">
        <f t="shared" si="17"/>
        <v>49177.094831383474</v>
      </c>
      <c r="J40" s="25">
        <f t="shared" si="19"/>
        <v>0.17056948654542642</v>
      </c>
      <c r="L40" s="22">
        <f t="shared" si="18"/>
        <v>99866.657119856842</v>
      </c>
      <c r="M40" s="5">
        <f>scrimecost*Meta!O37</f>
        <v>128.36799999999999</v>
      </c>
      <c r="N40" s="5">
        <f>L40-Grade10!L40</f>
        <v>1274.0692471171205</v>
      </c>
      <c r="O40" s="5">
        <f>Grade10!M40-M40</f>
        <v>2.7120000000000175</v>
      </c>
      <c r="P40" s="22">
        <f t="shared" ref="P40:P56" si="22">(spart-initialspart)*(L40*J40+nptrans)</f>
        <v>283.05845313530585</v>
      </c>
      <c r="Q40" s="22"/>
      <c r="R40" s="22"/>
      <c r="S40" s="22">
        <f t="shared" si="20"/>
        <v>1136.3597421064571</v>
      </c>
      <c r="T40" s="22">
        <f t="shared" si="21"/>
        <v>1183.2057754013938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44327.061621637629</v>
      </c>
      <c r="D41" s="5">
        <f t="shared" si="15"/>
        <v>42919.435602177386</v>
      </c>
      <c r="E41" s="5">
        <f t="shared" si="1"/>
        <v>33419.435602177386</v>
      </c>
      <c r="F41" s="5">
        <f t="shared" si="2"/>
        <v>11213.195724110916</v>
      </c>
      <c r="G41" s="5">
        <f t="shared" si="3"/>
        <v>31706.23987806647</v>
      </c>
      <c r="H41" s="22">
        <f t="shared" si="16"/>
        <v>19576.668495374954</v>
      </c>
      <c r="I41" s="5">
        <f t="shared" si="17"/>
        <v>50323.651617168049</v>
      </c>
      <c r="J41" s="25">
        <f t="shared" si="19"/>
        <v>0.17193310753858179</v>
      </c>
      <c r="L41" s="22">
        <f t="shared" si="18"/>
        <v>102363.32354785326</v>
      </c>
      <c r="M41" s="5">
        <f>scrimecost*Meta!O38</f>
        <v>77.958000000000013</v>
      </c>
      <c r="N41" s="5">
        <f>L41-Grade10!L41</f>
        <v>1305.9209782950347</v>
      </c>
      <c r="O41" s="5">
        <f>Grade10!M41-M41</f>
        <v>1.6469999999999914</v>
      </c>
      <c r="P41" s="22">
        <f t="shared" si="22"/>
        <v>289.8437317867166</v>
      </c>
      <c r="Q41" s="22"/>
      <c r="R41" s="22"/>
      <c r="S41" s="22">
        <f t="shared" si="20"/>
        <v>1163.3532968781992</v>
      </c>
      <c r="T41" s="22">
        <f t="shared" si="21"/>
        <v>1212.7958885022811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45435.238162178575</v>
      </c>
      <c r="D42" s="5">
        <f t="shared" si="15"/>
        <v>43973.311492231827</v>
      </c>
      <c r="E42" s="5">
        <f t="shared" si="1"/>
        <v>34473.311492231827</v>
      </c>
      <c r="F42" s="5">
        <f t="shared" si="2"/>
        <v>11557.286202213691</v>
      </c>
      <c r="G42" s="5">
        <f t="shared" si="3"/>
        <v>32416.025290018137</v>
      </c>
      <c r="H42" s="22">
        <f t="shared" si="16"/>
        <v>20066.085207759323</v>
      </c>
      <c r="I42" s="5">
        <f t="shared" si="17"/>
        <v>51498.87232259725</v>
      </c>
      <c r="J42" s="25">
        <f t="shared" si="19"/>
        <v>0.17326346948312371</v>
      </c>
      <c r="L42" s="22">
        <f t="shared" si="18"/>
        <v>104922.4066365496</v>
      </c>
      <c r="M42" s="5">
        <f>scrimecost*Meta!O39</f>
        <v>77.958000000000013</v>
      </c>
      <c r="N42" s="5">
        <f>L42-Grade10!L42</f>
        <v>1338.5690027524397</v>
      </c>
      <c r="O42" s="5">
        <f>Grade10!M42-M42</f>
        <v>1.6469999999999914</v>
      </c>
      <c r="P42" s="22">
        <f t="shared" si="22"/>
        <v>296.79864240441276</v>
      </c>
      <c r="Q42" s="22"/>
      <c r="R42" s="22"/>
      <c r="S42" s="22">
        <f t="shared" si="20"/>
        <v>1192.1067657692638</v>
      </c>
      <c r="T42" s="22">
        <f t="shared" si="21"/>
        <v>1244.2936751930047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46571.119116233029</v>
      </c>
      <c r="D43" s="5">
        <f t="shared" si="15"/>
        <v>45053.534279537613</v>
      </c>
      <c r="E43" s="5">
        <f t="shared" si="1"/>
        <v>35553.534279537613</v>
      </c>
      <c r="F43" s="5">
        <f t="shared" si="2"/>
        <v>12015.332370222792</v>
      </c>
      <c r="G43" s="5">
        <f t="shared" si="3"/>
        <v>33038.201909314819</v>
      </c>
      <c r="H43" s="22">
        <f t="shared" si="16"/>
        <v>20567.737337953306</v>
      </c>
      <c r="I43" s="5">
        <f t="shared" si="17"/>
        <v>52598.120117708415</v>
      </c>
      <c r="J43" s="25">
        <f t="shared" si="19"/>
        <v>0.17621142259471201</v>
      </c>
      <c r="L43" s="22">
        <f t="shared" si="18"/>
        <v>107545.46680246333</v>
      </c>
      <c r="M43" s="5">
        <f>scrimecost*Meta!O40</f>
        <v>77.958000000000013</v>
      </c>
      <c r="N43" s="5">
        <f>L43-Grade10!L43</f>
        <v>1372.03322782123</v>
      </c>
      <c r="O43" s="5">
        <f>Grade10!M43-M43</f>
        <v>1.6469999999999914</v>
      </c>
      <c r="P43" s="22">
        <f t="shared" si="22"/>
        <v>306.05687638649351</v>
      </c>
      <c r="Q43" s="22"/>
      <c r="R43" s="22"/>
      <c r="S43" s="22">
        <f t="shared" si="20"/>
        <v>1223.6957452779202</v>
      </c>
      <c r="T43" s="22">
        <f t="shared" si="21"/>
        <v>1278.8300728157585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47735.397094138862</v>
      </c>
      <c r="D44" s="5">
        <f t="shared" si="15"/>
        <v>46160.762636526058</v>
      </c>
      <c r="E44" s="5">
        <f t="shared" si="1"/>
        <v>36660.762636526058</v>
      </c>
      <c r="F44" s="5">
        <f t="shared" si="2"/>
        <v>12487.565264478366</v>
      </c>
      <c r="G44" s="5">
        <f t="shared" si="3"/>
        <v>33673.197372047696</v>
      </c>
      <c r="H44" s="22">
        <f t="shared" si="16"/>
        <v>21081.930771402138</v>
      </c>
      <c r="I44" s="5">
        <f t="shared" si="17"/>
        <v>53722.113535651129</v>
      </c>
      <c r="J44" s="25">
        <f t="shared" si="19"/>
        <v>0.17912927379041393</v>
      </c>
      <c r="L44" s="22">
        <f t="shared" si="18"/>
        <v>110234.1034725249</v>
      </c>
      <c r="M44" s="5">
        <f>scrimecost*Meta!O41</f>
        <v>77.958000000000013</v>
      </c>
      <c r="N44" s="5">
        <f>L44-Grade10!L44</f>
        <v>1406.3340585167607</v>
      </c>
      <c r="O44" s="5">
        <f>Grade10!M44-M44</f>
        <v>1.6469999999999914</v>
      </c>
      <c r="P44" s="22">
        <f t="shared" si="22"/>
        <v>315.60185882364908</v>
      </c>
      <c r="Q44" s="22"/>
      <c r="R44" s="22"/>
      <c r="S44" s="22">
        <f t="shared" si="20"/>
        <v>1256.1294101241965</v>
      </c>
      <c r="T44" s="22">
        <f t="shared" si="21"/>
        <v>1314.3330364219853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48928.782021492327</v>
      </c>
      <c r="D45" s="5">
        <f t="shared" si="15"/>
        <v>47295.671702439206</v>
      </c>
      <c r="E45" s="5">
        <f t="shared" si="1"/>
        <v>37795.671702439206</v>
      </c>
      <c r="F45" s="5">
        <f t="shared" si="2"/>
        <v>12971.603981090322</v>
      </c>
      <c r="G45" s="5">
        <f t="shared" si="3"/>
        <v>34324.067721348882</v>
      </c>
      <c r="H45" s="22">
        <f t="shared" si="16"/>
        <v>21608.979040687194</v>
      </c>
      <c r="I45" s="5">
        <f t="shared" si="17"/>
        <v>54874.206789042408</v>
      </c>
      <c r="J45" s="25">
        <f t="shared" si="19"/>
        <v>0.18197595788378157</v>
      </c>
      <c r="L45" s="22">
        <f t="shared" si="18"/>
        <v>112989.95605933802</v>
      </c>
      <c r="M45" s="5">
        <f>scrimecost*Meta!O42</f>
        <v>77.958000000000013</v>
      </c>
      <c r="N45" s="5">
        <f>L45-Grade10!L45</f>
        <v>1441.4924099796917</v>
      </c>
      <c r="O45" s="5">
        <f>Grade10!M45-M45</f>
        <v>1.6469999999999914</v>
      </c>
      <c r="P45" s="22">
        <f t="shared" si="22"/>
        <v>325.38546582173342</v>
      </c>
      <c r="Q45" s="22"/>
      <c r="R45" s="22"/>
      <c r="S45" s="22">
        <f t="shared" si="20"/>
        <v>1289.3739165916375</v>
      </c>
      <c r="T45" s="22">
        <f t="shared" si="21"/>
        <v>1350.7705094688299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50152.001572029621</v>
      </c>
      <c r="D46" s="5">
        <f t="shared" si="15"/>
        <v>48458.953495000169</v>
      </c>
      <c r="E46" s="5">
        <f t="shared" si="1"/>
        <v>38958.953495000169</v>
      </c>
      <c r="F46" s="5">
        <f t="shared" si="2"/>
        <v>13467.743665617572</v>
      </c>
      <c r="G46" s="5">
        <f t="shared" si="3"/>
        <v>34991.209829382598</v>
      </c>
      <c r="H46" s="22">
        <f t="shared" si="16"/>
        <v>22149.203516704365</v>
      </c>
      <c r="I46" s="5">
        <f t="shared" si="17"/>
        <v>56055.102373768445</v>
      </c>
      <c r="J46" s="25">
        <f t="shared" si="19"/>
        <v>0.18475321065779873</v>
      </c>
      <c r="L46" s="22">
        <f t="shared" si="18"/>
        <v>115814.70496082146</v>
      </c>
      <c r="M46" s="5">
        <f>scrimecost*Meta!O43</f>
        <v>38.908000000000001</v>
      </c>
      <c r="N46" s="5">
        <f>L46-Grade10!L46</f>
        <v>1477.5297202291695</v>
      </c>
      <c r="O46" s="5">
        <f>Grade10!M46-M46</f>
        <v>0.82200000000000273</v>
      </c>
      <c r="P46" s="22">
        <f t="shared" si="22"/>
        <v>335.41366299476977</v>
      </c>
      <c r="Q46" s="22"/>
      <c r="R46" s="22"/>
      <c r="S46" s="22">
        <f t="shared" si="20"/>
        <v>1322.629485720747</v>
      </c>
      <c r="T46" s="22">
        <f t="shared" si="21"/>
        <v>1387.3068799495102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51405.801611330367</v>
      </c>
      <c r="D47" s="5">
        <f t="shared" si="15"/>
        <v>49651.317332375176</v>
      </c>
      <c r="E47" s="5">
        <f t="shared" si="1"/>
        <v>40151.317332375176</v>
      </c>
      <c r="F47" s="5">
        <f t="shared" si="2"/>
        <v>13976.286842258014</v>
      </c>
      <c r="G47" s="5">
        <f t="shared" si="3"/>
        <v>35675.030490117162</v>
      </c>
      <c r="H47" s="22">
        <f t="shared" si="16"/>
        <v>22702.93360462198</v>
      </c>
      <c r="I47" s="5">
        <f t="shared" si="17"/>
        <v>57265.520348112666</v>
      </c>
      <c r="J47" s="25">
        <f t="shared" si="19"/>
        <v>0.18746272555927898</v>
      </c>
      <c r="L47" s="22">
        <f t="shared" si="18"/>
        <v>118710.072584842</v>
      </c>
      <c r="M47" s="5">
        <f>scrimecost*Meta!O44</f>
        <v>38.908000000000001</v>
      </c>
      <c r="N47" s="5">
        <f>L47-Grade10!L47</f>
        <v>1514.4679632349144</v>
      </c>
      <c r="O47" s="5">
        <f>Grade10!M47-M47</f>
        <v>0.82200000000000273</v>
      </c>
      <c r="P47" s="22">
        <f t="shared" si="22"/>
        <v>345.69256509713222</v>
      </c>
      <c r="Q47" s="22"/>
      <c r="R47" s="22"/>
      <c r="S47" s="22">
        <f t="shared" si="20"/>
        <v>1357.5569953281042</v>
      </c>
      <c r="T47" s="22">
        <f t="shared" si="21"/>
        <v>1425.6865793754228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52690.946651613616</v>
      </c>
      <c r="D48" s="5">
        <f t="shared" si="15"/>
        <v>50873.490265684552</v>
      </c>
      <c r="E48" s="5">
        <f t="shared" si="1"/>
        <v>41373.490265684552</v>
      </c>
      <c r="F48" s="5">
        <f t="shared" si="2"/>
        <v>14497.543598314462</v>
      </c>
      <c r="G48" s="5">
        <f t="shared" si="3"/>
        <v>36375.946667370088</v>
      </c>
      <c r="H48" s="22">
        <f t="shared" si="16"/>
        <v>23270.506944737524</v>
      </c>
      <c r="I48" s="5">
        <f t="shared" si="17"/>
        <v>58506.198771815471</v>
      </c>
      <c r="J48" s="25">
        <f t="shared" si="19"/>
        <v>0.19010615473145484</v>
      </c>
      <c r="L48" s="22">
        <f t="shared" si="18"/>
        <v>121677.82439946303</v>
      </c>
      <c r="M48" s="5">
        <f>scrimecost*Meta!O45</f>
        <v>38.908000000000001</v>
      </c>
      <c r="N48" s="5">
        <f>L48-Grade10!L48</f>
        <v>1552.3296623157803</v>
      </c>
      <c r="O48" s="5">
        <f>Grade10!M48-M48</f>
        <v>0.82200000000000273</v>
      </c>
      <c r="P48" s="22">
        <f t="shared" si="22"/>
        <v>356.22843975205365</v>
      </c>
      <c r="Q48" s="22"/>
      <c r="R48" s="22"/>
      <c r="S48" s="22">
        <f t="shared" si="20"/>
        <v>1393.3576926756305</v>
      </c>
      <c r="T48" s="22">
        <f t="shared" si="21"/>
        <v>1465.0763535534629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54008.220317903964</v>
      </c>
      <c r="D49" s="5">
        <f t="shared" si="15"/>
        <v>52126.217522326668</v>
      </c>
      <c r="E49" s="5">
        <f t="shared" si="1"/>
        <v>42626.217522326668</v>
      </c>
      <c r="F49" s="5">
        <f t="shared" si="2"/>
        <v>15031.831773272323</v>
      </c>
      <c r="G49" s="5">
        <f t="shared" si="3"/>
        <v>37094.385749054345</v>
      </c>
      <c r="H49" s="22">
        <f t="shared" si="16"/>
        <v>23852.269618355964</v>
      </c>
      <c r="I49" s="5">
        <f t="shared" si="17"/>
        <v>59777.894156110866</v>
      </c>
      <c r="J49" s="25">
        <f t="shared" si="19"/>
        <v>0.19268511002138247</v>
      </c>
      <c r="L49" s="22">
        <f t="shared" si="18"/>
        <v>124719.7700094496</v>
      </c>
      <c r="M49" s="5">
        <f>scrimecost*Meta!O46</f>
        <v>38.908000000000001</v>
      </c>
      <c r="N49" s="5">
        <f>L49-Grade10!L49</f>
        <v>1591.1379038736632</v>
      </c>
      <c r="O49" s="5">
        <f>Grade10!M49-M49</f>
        <v>0.82200000000000273</v>
      </c>
      <c r="P49" s="22">
        <f t="shared" si="22"/>
        <v>367.02771127334807</v>
      </c>
      <c r="Q49" s="22"/>
      <c r="R49" s="22"/>
      <c r="S49" s="22">
        <f t="shared" si="20"/>
        <v>1430.0534074568413</v>
      </c>
      <c r="T49" s="22">
        <f t="shared" si="21"/>
        <v>1505.5027254766712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55358.425825851555</v>
      </c>
      <c r="D50" s="5">
        <f t="shared" si="15"/>
        <v>53410.262960384825</v>
      </c>
      <c r="E50" s="5">
        <f t="shared" si="1"/>
        <v>43910.262960384825</v>
      </c>
      <c r="F50" s="5">
        <f t="shared" si="2"/>
        <v>15579.477152604128</v>
      </c>
      <c r="G50" s="5">
        <f t="shared" si="3"/>
        <v>37830.785807780696</v>
      </c>
      <c r="H50" s="22">
        <f t="shared" si="16"/>
        <v>24448.576358814862</v>
      </c>
      <c r="I50" s="5">
        <f t="shared" si="17"/>
        <v>61081.381925013629</v>
      </c>
      <c r="J50" s="25">
        <f t="shared" si="19"/>
        <v>0.19520116396277526</v>
      </c>
      <c r="L50" s="22">
        <f t="shared" si="18"/>
        <v>127837.76425968583</v>
      </c>
      <c r="M50" s="5">
        <f>scrimecost*Meta!O47</f>
        <v>38.908000000000001</v>
      </c>
      <c r="N50" s="5">
        <f>L50-Grade10!L50</f>
        <v>1630.9163514704851</v>
      </c>
      <c r="O50" s="5">
        <f>Grade10!M50-M50</f>
        <v>0.82200000000000273</v>
      </c>
      <c r="P50" s="22">
        <f t="shared" si="22"/>
        <v>378.0969645826749</v>
      </c>
      <c r="Q50" s="22"/>
      <c r="R50" s="22"/>
      <c r="S50" s="22">
        <f t="shared" si="20"/>
        <v>1467.6665151075774</v>
      </c>
      <c r="T50" s="22">
        <f t="shared" si="21"/>
        <v>1546.9929145172073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56742.386471497848</v>
      </c>
      <c r="D51" s="5">
        <f t="shared" si="15"/>
        <v>54726.40953439445</v>
      </c>
      <c r="E51" s="5">
        <f t="shared" si="1"/>
        <v>45226.40953439445</v>
      </c>
      <c r="F51" s="5">
        <f t="shared" si="2"/>
        <v>16140.813666419232</v>
      </c>
      <c r="G51" s="5">
        <f t="shared" si="3"/>
        <v>38585.595867975222</v>
      </c>
      <c r="H51" s="22">
        <f t="shared" si="16"/>
        <v>25059.790767785231</v>
      </c>
      <c r="I51" s="5">
        <f t="shared" si="17"/>
        <v>62417.456888138971</v>
      </c>
      <c r="J51" s="25">
        <f t="shared" si="19"/>
        <v>0.19765585073486586</v>
      </c>
      <c r="L51" s="22">
        <f t="shared" si="18"/>
        <v>131033.70836617799</v>
      </c>
      <c r="M51" s="5">
        <f>scrimecost*Meta!O48</f>
        <v>19.454000000000001</v>
      </c>
      <c r="N51" s="5">
        <f>L51-Grade10!L51</f>
        <v>1671.6892602573062</v>
      </c>
      <c r="O51" s="5">
        <f>Grade10!M51-M51</f>
        <v>0.41100000000000136</v>
      </c>
      <c r="P51" s="22">
        <f t="shared" si="22"/>
        <v>389.442949224735</v>
      </c>
      <c r="Q51" s="22"/>
      <c r="R51" s="22"/>
      <c r="S51" s="22">
        <f t="shared" si="20"/>
        <v>1505.8114164496349</v>
      </c>
      <c r="T51" s="22">
        <f t="shared" si="21"/>
        <v>1589.1437122509358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58160.946133285281</v>
      </c>
      <c r="D52" s="5">
        <f t="shared" si="15"/>
        <v>56075.459772754301</v>
      </c>
      <c r="E52" s="5">
        <f t="shared" si="1"/>
        <v>46575.459772754301</v>
      </c>
      <c r="F52" s="5">
        <f t="shared" si="2"/>
        <v>16716.18359307971</v>
      </c>
      <c r="G52" s="5">
        <f t="shared" si="3"/>
        <v>39359.276179674591</v>
      </c>
      <c r="H52" s="22">
        <f t="shared" si="16"/>
        <v>25686.285536979856</v>
      </c>
      <c r="I52" s="5">
        <f t="shared" si="17"/>
        <v>63786.933725342431</v>
      </c>
      <c r="J52" s="25">
        <f t="shared" si="19"/>
        <v>0.20005066709788102</v>
      </c>
      <c r="L52" s="22">
        <f t="shared" si="18"/>
        <v>134309.55107533242</v>
      </c>
      <c r="M52" s="5">
        <f>scrimecost*Meta!O49</f>
        <v>19.454000000000001</v>
      </c>
      <c r="N52" s="5">
        <f>L52-Grade10!L52</f>
        <v>1713.4814917636977</v>
      </c>
      <c r="O52" s="5">
        <f>Grade10!M52-M52</f>
        <v>0.41100000000000136</v>
      </c>
      <c r="P52" s="22">
        <f t="shared" si="22"/>
        <v>401.07258348284643</v>
      </c>
      <c r="Q52" s="22"/>
      <c r="R52" s="22"/>
      <c r="S52" s="22">
        <f t="shared" si="20"/>
        <v>1545.3286876751763</v>
      </c>
      <c r="T52" s="22">
        <f t="shared" si="21"/>
        <v>1632.8455429439568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59614.969786617417</v>
      </c>
      <c r="D53" s="5">
        <f t="shared" si="15"/>
        <v>57458.23626707316</v>
      </c>
      <c r="E53" s="5">
        <f t="shared" si="1"/>
        <v>47958.23626707316</v>
      </c>
      <c r="F53" s="5">
        <f t="shared" si="2"/>
        <v>17305.937767906704</v>
      </c>
      <c r="G53" s="5">
        <f t="shared" si="3"/>
        <v>40152.298499166456</v>
      </c>
      <c r="H53" s="22">
        <f t="shared" si="16"/>
        <v>26328.442675404356</v>
      </c>
      <c r="I53" s="5">
        <f t="shared" si="17"/>
        <v>65190.647483476001</v>
      </c>
      <c r="J53" s="25">
        <f t="shared" si="19"/>
        <v>0.20238707330570072</v>
      </c>
      <c r="L53" s="22">
        <f t="shared" si="18"/>
        <v>137667.2898522157</v>
      </c>
      <c r="M53" s="5">
        <f>scrimecost*Meta!O50</f>
        <v>19.454000000000001</v>
      </c>
      <c r="N53" s="5">
        <f>L53-Grade10!L53</f>
        <v>1756.3185290577821</v>
      </c>
      <c r="O53" s="5">
        <f>Grade10!M53-M53</f>
        <v>0.41100000000000136</v>
      </c>
      <c r="P53" s="22">
        <f t="shared" si="22"/>
        <v>412.99295859741068</v>
      </c>
      <c r="Q53" s="22"/>
      <c r="R53" s="22"/>
      <c r="S53" s="22">
        <f t="shared" si="20"/>
        <v>1585.8338906813785</v>
      </c>
      <c r="T53" s="22">
        <f t="shared" si="21"/>
        <v>1677.6972117497355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61105.344031282839</v>
      </c>
      <c r="D54" s="5">
        <f t="shared" si="15"/>
        <v>58875.582173749979</v>
      </c>
      <c r="E54" s="5">
        <f t="shared" si="1"/>
        <v>49375.582173749979</v>
      </c>
      <c r="F54" s="5">
        <f t="shared" si="2"/>
        <v>17910.435797104365</v>
      </c>
      <c r="G54" s="5">
        <f t="shared" si="3"/>
        <v>40965.146376645615</v>
      </c>
      <c r="H54" s="22">
        <f t="shared" si="16"/>
        <v>26986.653742289458</v>
      </c>
      <c r="I54" s="5">
        <f t="shared" si="17"/>
        <v>66629.454085562887</v>
      </c>
      <c r="J54" s="25">
        <f t="shared" si="19"/>
        <v>0.2046664939962565</v>
      </c>
      <c r="L54" s="22">
        <f t="shared" si="18"/>
        <v>141108.97209852107</v>
      </c>
      <c r="M54" s="5">
        <f>scrimecost*Meta!O51</f>
        <v>19.454000000000001</v>
      </c>
      <c r="N54" s="5">
        <f>L54-Grade10!L54</f>
        <v>1800.226492284186</v>
      </c>
      <c r="O54" s="5">
        <f>Grade10!M54-M54</f>
        <v>0.41100000000000136</v>
      </c>
      <c r="P54" s="22">
        <f t="shared" si="22"/>
        <v>425.21134308983903</v>
      </c>
      <c r="Q54" s="22"/>
      <c r="R54" s="22"/>
      <c r="S54" s="22">
        <f t="shared" si="20"/>
        <v>1627.3517237627136</v>
      </c>
      <c r="T54" s="22">
        <f t="shared" si="21"/>
        <v>1723.7289112581477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62632.977632064918</v>
      </c>
      <c r="D55" s="5">
        <f t="shared" si="15"/>
        <v>60328.361728093732</v>
      </c>
      <c r="E55" s="5">
        <f t="shared" si="1"/>
        <v>50828.361728093732</v>
      </c>
      <c r="F55" s="5">
        <f t="shared" si="2"/>
        <v>18530.046277031975</v>
      </c>
      <c r="G55" s="5">
        <f t="shared" si="3"/>
        <v>41798.315451061761</v>
      </c>
      <c r="H55" s="22">
        <f t="shared" si="16"/>
        <v>27661.320085846699</v>
      </c>
      <c r="I55" s="5">
        <f t="shared" si="17"/>
        <v>68104.230852701963</v>
      </c>
      <c r="J55" s="25">
        <f t="shared" si="19"/>
        <v>0.20689031906021338</v>
      </c>
      <c r="L55" s="22">
        <f t="shared" si="18"/>
        <v>144636.69640098413</v>
      </c>
      <c r="M55" s="5">
        <f>scrimecost*Meta!O52</f>
        <v>19.454000000000001</v>
      </c>
      <c r="N55" s="5">
        <f>L55-Grade10!L55</f>
        <v>1845.2321545913292</v>
      </c>
      <c r="O55" s="5">
        <f>Grade10!M55-M55</f>
        <v>0.41100000000000136</v>
      </c>
      <c r="P55" s="22">
        <f t="shared" si="22"/>
        <v>437.7351871945782</v>
      </c>
      <c r="Q55" s="22"/>
      <c r="R55" s="22"/>
      <c r="S55" s="22">
        <f t="shared" si="20"/>
        <v>1669.9075026711355</v>
      </c>
      <c r="T55" s="22">
        <f t="shared" si="21"/>
        <v>1770.9716267856211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64198.802072866536</v>
      </c>
      <c r="D56" s="5">
        <f t="shared" si="15"/>
        <v>61817.460771296071</v>
      </c>
      <c r="E56" s="5">
        <f t="shared" si="1"/>
        <v>52317.460771296071</v>
      </c>
      <c r="F56" s="5">
        <f t="shared" si="2"/>
        <v>19165.147018957774</v>
      </c>
      <c r="G56" s="5">
        <f t="shared" si="3"/>
        <v>42652.313752338297</v>
      </c>
      <c r="H56" s="22">
        <f t="shared" si="16"/>
        <v>28352.853087992866</v>
      </c>
      <c r="I56" s="5">
        <f t="shared" si="17"/>
        <v>69615.877039019513</v>
      </c>
      <c r="J56" s="25">
        <f t="shared" si="19"/>
        <v>0.20905990448846398</v>
      </c>
      <c r="L56" s="22">
        <f t="shared" si="18"/>
        <v>148252.61381100872</v>
      </c>
      <c r="M56" s="5">
        <f>scrimecost*Meta!O53</f>
        <v>5.3959999999999999</v>
      </c>
      <c r="N56" s="5">
        <f>L56-Grade10!L56</f>
        <v>1891.3629584561277</v>
      </c>
      <c r="O56" s="5">
        <f>Grade10!M56-M56</f>
        <v>0.11399999999999988</v>
      </c>
      <c r="P56" s="22">
        <f t="shared" si="22"/>
        <v>450.5721274019358</v>
      </c>
      <c r="Q56" s="22"/>
      <c r="R56" s="22"/>
      <c r="S56" s="22">
        <f t="shared" si="20"/>
        <v>1713.2319580522524</v>
      </c>
      <c r="T56" s="22">
        <f t="shared" si="21"/>
        <v>1819.1436888578921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5.3959999999999999</v>
      </c>
      <c r="N57" s="5">
        <f>L57-Grade10!L57</f>
        <v>0</v>
      </c>
      <c r="O57" s="5">
        <f>Grade10!M57-M57</f>
        <v>0.11399999999999988</v>
      </c>
      <c r="Q57" s="22"/>
      <c r="R57" s="22"/>
      <c r="S57" s="22">
        <f t="shared" si="20"/>
        <v>0.11331599999999988</v>
      </c>
      <c r="T57" s="22">
        <f t="shared" si="21"/>
        <v>0.12046856095743587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5.3959999999999999</v>
      </c>
      <c r="N58" s="5">
        <f>L58-Grade10!L58</f>
        <v>0</v>
      </c>
      <c r="O58" s="5">
        <f>Grade10!M58-M58</f>
        <v>0.11399999999999988</v>
      </c>
      <c r="Q58" s="22"/>
      <c r="R58" s="22"/>
      <c r="S58" s="22">
        <f t="shared" si="20"/>
        <v>0.11331599999999988</v>
      </c>
      <c r="T58" s="22">
        <f t="shared" si="21"/>
        <v>0.12061612510937164</v>
      </c>
    </row>
    <row r="59" spans="1:20" x14ac:dyDescent="0.2">
      <c r="A59" s="5">
        <v>68</v>
      </c>
      <c r="H59" s="21"/>
      <c r="I59" s="5"/>
      <c r="M59" s="5">
        <f>scrimecost*Meta!O56</f>
        <v>5.3959999999999999</v>
      </c>
      <c r="N59" s="5">
        <f>L59-Grade10!L59</f>
        <v>0</v>
      </c>
      <c r="O59" s="5">
        <f>Grade10!M59-M59</f>
        <v>0.11399999999999988</v>
      </c>
      <c r="Q59" s="22"/>
      <c r="R59" s="22"/>
      <c r="S59" s="22">
        <f t="shared" si="20"/>
        <v>0.11331599999999988</v>
      </c>
      <c r="T59" s="22">
        <f t="shared" si="21"/>
        <v>0.12076387001534616</v>
      </c>
    </row>
    <row r="60" spans="1:20" x14ac:dyDescent="0.2">
      <c r="A60" s="5">
        <v>69</v>
      </c>
      <c r="H60" s="21"/>
      <c r="I60" s="5"/>
      <c r="M60" s="5">
        <f>scrimecost*Meta!O57</f>
        <v>5.3959999999999999</v>
      </c>
      <c r="N60" s="5">
        <f>L60-Grade10!L60</f>
        <v>0</v>
      </c>
      <c r="O60" s="5">
        <f>Grade10!M60-M60</f>
        <v>0.11399999999999988</v>
      </c>
      <c r="Q60" s="22"/>
      <c r="R60" s="22"/>
      <c r="S60" s="22">
        <f t="shared" si="20"/>
        <v>0.11331599999999988</v>
      </c>
      <c r="T60" s="22">
        <f t="shared" si="21"/>
        <v>0.12091179589676838</v>
      </c>
    </row>
    <row r="61" spans="1:20" x14ac:dyDescent="0.2">
      <c r="A61" s="5">
        <v>70</v>
      </c>
      <c r="H61" s="21"/>
      <c r="I61" s="5"/>
      <c r="M61" s="5">
        <f>scrimecost*Meta!O58</f>
        <v>5.3959999999999999</v>
      </c>
      <c r="N61" s="5">
        <f>L61-Grade10!L61</f>
        <v>0</v>
      </c>
      <c r="O61" s="5">
        <f>Grade10!M61-M61</f>
        <v>0.11399999999999988</v>
      </c>
      <c r="Q61" s="22"/>
      <c r="R61" s="22"/>
      <c r="S61" s="22">
        <f t="shared" si="20"/>
        <v>0.11331599999999988</v>
      </c>
      <c r="T61" s="22">
        <f t="shared" si="21"/>
        <v>0.12105990297531848</v>
      </c>
    </row>
    <row r="62" spans="1:20" x14ac:dyDescent="0.2">
      <c r="A62" s="5">
        <v>71</v>
      </c>
      <c r="H62" s="21"/>
      <c r="I62" s="5"/>
      <c r="M62" s="5">
        <f>scrimecost*Meta!O59</f>
        <v>5.3959999999999999</v>
      </c>
      <c r="N62" s="5">
        <f>L62-Grade10!L62</f>
        <v>0</v>
      </c>
      <c r="O62" s="5">
        <f>Grade10!M62-M62</f>
        <v>0.11399999999999988</v>
      </c>
      <c r="Q62" s="22"/>
      <c r="R62" s="22"/>
      <c r="S62" s="22">
        <f t="shared" si="20"/>
        <v>0.11331599999999988</v>
      </c>
      <c r="T62" s="22">
        <f t="shared" si="21"/>
        <v>0.12120819147294808</v>
      </c>
    </row>
    <row r="63" spans="1:20" x14ac:dyDescent="0.2">
      <c r="A63" s="5">
        <v>72</v>
      </c>
      <c r="H63" s="21"/>
      <c r="M63" s="5">
        <f>scrimecost*Meta!O60</f>
        <v>5.3959999999999999</v>
      </c>
      <c r="N63" s="5">
        <f>L63-Grade10!L63</f>
        <v>0</v>
      </c>
      <c r="O63" s="5">
        <f>Grade10!M63-M63</f>
        <v>0.11399999999999988</v>
      </c>
      <c r="Q63" s="22"/>
      <c r="R63" s="22"/>
      <c r="S63" s="22">
        <f t="shared" si="20"/>
        <v>0.11331599999999988</v>
      </c>
      <c r="T63" s="22">
        <f t="shared" si="21"/>
        <v>0.1213566616118808</v>
      </c>
    </row>
    <row r="64" spans="1:20" x14ac:dyDescent="0.2">
      <c r="A64" s="5">
        <v>73</v>
      </c>
      <c r="H64" s="21"/>
      <c r="M64" s="5">
        <f>scrimecost*Meta!O61</f>
        <v>5.3959999999999999</v>
      </c>
      <c r="N64" s="5">
        <f>L64-Grade10!L64</f>
        <v>0</v>
      </c>
      <c r="O64" s="5">
        <f>Grade10!M64-M64</f>
        <v>0.11399999999999988</v>
      </c>
      <c r="Q64" s="22"/>
      <c r="R64" s="22"/>
      <c r="S64" s="22">
        <f t="shared" si="20"/>
        <v>0.11331599999999988</v>
      </c>
      <c r="T64" s="22">
        <f t="shared" si="21"/>
        <v>0.12150531361461236</v>
      </c>
    </row>
    <row r="65" spans="1:20" x14ac:dyDescent="0.2">
      <c r="A65" s="5">
        <v>74</v>
      </c>
      <c r="H65" s="21"/>
      <c r="M65" s="5">
        <f>scrimecost*Meta!O62</f>
        <v>5.3959999999999999</v>
      </c>
      <c r="N65" s="5">
        <f>L65-Grade10!L65</f>
        <v>0</v>
      </c>
      <c r="O65" s="5">
        <f>Grade10!M65-M65</f>
        <v>0.11399999999999988</v>
      </c>
      <c r="Q65" s="22"/>
      <c r="R65" s="22"/>
      <c r="S65" s="22">
        <f t="shared" si="20"/>
        <v>0.11331599999999988</v>
      </c>
      <c r="T65" s="22">
        <f t="shared" si="21"/>
        <v>0.1216541477039111</v>
      </c>
    </row>
    <row r="66" spans="1:20" x14ac:dyDescent="0.2">
      <c r="A66" s="5">
        <v>75</v>
      </c>
      <c r="H66" s="21"/>
      <c r="M66" s="5">
        <f>scrimecost*Meta!O63</f>
        <v>5.3959999999999999</v>
      </c>
      <c r="N66" s="5">
        <f>L66-Grade10!L66</f>
        <v>0</v>
      </c>
      <c r="O66" s="5">
        <f>Grade10!M66-M66</f>
        <v>0.11399999999999988</v>
      </c>
      <c r="Q66" s="22"/>
      <c r="R66" s="22"/>
      <c r="S66" s="22">
        <f t="shared" si="20"/>
        <v>0.11331599999999988</v>
      </c>
      <c r="T66" s="22">
        <f t="shared" si="21"/>
        <v>0.1218031641028182</v>
      </c>
    </row>
    <row r="67" spans="1:20" x14ac:dyDescent="0.2">
      <c r="A67" s="5">
        <v>76</v>
      </c>
      <c r="H67" s="21"/>
      <c r="M67" s="5">
        <f>scrimecost*Meta!O64</f>
        <v>5.3959999999999999</v>
      </c>
      <c r="N67" s="5">
        <f>L67-Grade10!L67</f>
        <v>0</v>
      </c>
      <c r="O67" s="5">
        <f>Grade10!M67-M67</f>
        <v>0.11399999999999988</v>
      </c>
      <c r="Q67" s="22"/>
      <c r="R67" s="22"/>
      <c r="S67" s="22">
        <f t="shared" si="20"/>
        <v>0.11331599999999988</v>
      </c>
      <c r="T67" s="22">
        <f t="shared" si="21"/>
        <v>0.12195236303464803</v>
      </c>
    </row>
    <row r="68" spans="1:20" x14ac:dyDescent="0.2">
      <c r="A68" s="5">
        <v>77</v>
      </c>
      <c r="H68" s="21"/>
      <c r="M68" s="5">
        <f>scrimecost*Meta!O65</f>
        <v>5.3959999999999999</v>
      </c>
      <c r="N68" s="5">
        <f>L68-Grade10!L68</f>
        <v>0</v>
      </c>
      <c r="O68" s="5">
        <f>Grade10!M68-M68</f>
        <v>0.11399999999999988</v>
      </c>
      <c r="Q68" s="22"/>
      <c r="R68" s="22"/>
      <c r="S68" s="22">
        <f t="shared" si="20"/>
        <v>0.11331599999999988</v>
      </c>
      <c r="T68" s="22">
        <f t="shared" si="21"/>
        <v>0.12210174472298851</v>
      </c>
    </row>
    <row r="69" spans="1:20" x14ac:dyDescent="0.2">
      <c r="A69" s="5">
        <v>78</v>
      </c>
      <c r="H69" s="21"/>
      <c r="M69" s="5">
        <f>scrimecost*Meta!O66</f>
        <v>5.3959999999999999</v>
      </c>
      <c r="N69" s="5">
        <f>L69-Grade10!L69</f>
        <v>0</v>
      </c>
      <c r="O69" s="5">
        <f>Grade10!M69-M69</f>
        <v>0.11399999999999988</v>
      </c>
      <c r="Q69" s="22"/>
      <c r="R69" s="22"/>
      <c r="S69" s="22">
        <f t="shared" si="20"/>
        <v>0.11331599999999988</v>
      </c>
      <c r="T69" s="22">
        <f t="shared" si="21"/>
        <v>0.12225130939170147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2.8022449638509528E-10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44223</v>
      </c>
      <c r="D2" s="7">
        <f>Meta!C6</f>
        <v>19531</v>
      </c>
      <c r="E2" s="1">
        <f>Meta!D6</f>
        <v>3.9E-2</v>
      </c>
      <c r="F2" s="1">
        <f>Meta!F6</f>
        <v>0.629</v>
      </c>
      <c r="G2" s="1">
        <f>Meta!I6</f>
        <v>1.8929079672445346</v>
      </c>
      <c r="H2" s="1">
        <f>Meta!E6</f>
        <v>0.99399999999999999</v>
      </c>
      <c r="I2" s="13"/>
      <c r="J2" s="1">
        <f>Meta!X5</f>
        <v>0.67300000000000004</v>
      </c>
      <c r="K2" s="1">
        <f>Meta!D5</f>
        <v>4.9000000000000002E-2</v>
      </c>
      <c r="L2" s="28"/>
      <c r="N2" s="22">
        <f>Meta!T6</f>
        <v>64703</v>
      </c>
      <c r="O2" s="22">
        <f>Meta!U6</f>
        <v>27015</v>
      </c>
      <c r="P2" s="1">
        <f>Meta!V6</f>
        <v>2.8000000000000001E-2</v>
      </c>
      <c r="Q2" s="1">
        <f>Meta!X6</f>
        <v>0.68500000000000005</v>
      </c>
      <c r="R2" s="22">
        <f>Meta!W6</f>
        <v>139</v>
      </c>
      <c r="T2" s="12">
        <f>IRR(S5:S69)+1</f>
        <v>1.0006956339526871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1962.3722124688275</v>
      </c>
      <c r="D8" s="5">
        <f t="shared" ref="D8:D36" si="0">IF(A8&lt;startage,1,0)*(C8*(1-initialunempprob))+IF(A8=startage,1,0)*(C8*(1-unempprob))+IF(A8&gt;startage,1,0)*(C8*(1-unempprob)+unempprob*300*52)</f>
        <v>1866.2159740578547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142.76552201542589</v>
      </c>
      <c r="G8" s="5">
        <f t="shared" ref="G8:G56" si="3">D8-F8</f>
        <v>1723.4504520424289</v>
      </c>
      <c r="H8" s="22">
        <f>0.1*Grade11!H8</f>
        <v>866.66494151927191</v>
      </c>
      <c r="I8" s="5">
        <f t="shared" ref="I8:I36" si="4">G8+IF(A8&lt;startage,1,0)*(H8*(1-initialunempprob))+IF(A8&gt;=startage,1,0)*(H8*(1-unempprob))</f>
        <v>2547.6488114272565</v>
      </c>
      <c r="J8" s="25">
        <f t="shared" ref="J8:J39" si="5">(F8-(IF(A8&gt;startage,1,0)*(unempprob*300*52)))/(IF(A8&lt;startage,1,0)*((C8+H8)*(1-initialunempprob))+IF(A8&gt;=startage,1,0)*((C8+H8)*(1-unempprob)))</f>
        <v>5.3064511380572985E-2</v>
      </c>
      <c r="L8" s="22">
        <f>0.1*Grade11!L8</f>
        <v>4531.654803128411</v>
      </c>
      <c r="M8" s="5">
        <f>scrimecost*Meta!O5</f>
        <v>401.988</v>
      </c>
      <c r="N8" s="5">
        <f>L8-Grade11!L8</f>
        <v>-40784.893228155699</v>
      </c>
      <c r="O8" s="5"/>
      <c r="P8" s="22"/>
      <c r="Q8" s="22">
        <f>0.05*feel*Grade11!G8</f>
        <v>215.16550419391515</v>
      </c>
      <c r="R8" s="22">
        <f>hstuition</f>
        <v>11298</v>
      </c>
      <c r="S8" s="22">
        <f t="shared" ref="S8:S39" si="6">IF(A8&lt;startage,1,0)*(N8-Q8-R8)+IF(A8&gt;=startage,1,0)*completionprob*(N8*spart+O8+P8)</f>
        <v>-52298.058732349615</v>
      </c>
      <c r="T8" s="22">
        <f t="shared" ref="T8:T39" si="7">S8/sreturn^(A8-startage+1)</f>
        <v>-52298.058732349615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23362.467042903554</v>
      </c>
      <c r="D9" s="5">
        <f t="shared" si="0"/>
        <v>22451.330828230315</v>
      </c>
      <c r="E9" s="5">
        <f t="shared" si="1"/>
        <v>12951.330828230315</v>
      </c>
      <c r="F9" s="5">
        <f t="shared" si="2"/>
        <v>4530.3595154171981</v>
      </c>
      <c r="G9" s="5">
        <f t="shared" si="3"/>
        <v>17920.971312813119</v>
      </c>
      <c r="H9" s="22">
        <f t="shared" ref="H9:H36" si="10">benefits*B9/expnorm</f>
        <v>10317.987106594968</v>
      </c>
      <c r="I9" s="5">
        <f t="shared" si="4"/>
        <v>27836.556922250886</v>
      </c>
      <c r="J9" s="25">
        <f t="shared" si="5"/>
        <v>0.1399688328093201</v>
      </c>
      <c r="L9" s="22">
        <f t="shared" ref="L9:L36" si="11">(sincome+sbenefits)*(1-sunemp)*B9/expnorm</f>
        <v>47096.793686052035</v>
      </c>
      <c r="M9" s="5">
        <f>scrimecost*Meta!O6</f>
        <v>470.23700000000002</v>
      </c>
      <c r="N9" s="5">
        <f>L9-Grade11!L9</f>
        <v>647.33195398582757</v>
      </c>
      <c r="O9" s="5">
        <f>Grade11!M9-M9</f>
        <v>10.149000000000001</v>
      </c>
      <c r="P9" s="22">
        <f t="shared" ref="P9:P56" si="12">(spart-initialspart)*(L9*J9+nptrans)</f>
        <v>157.75299889557687</v>
      </c>
      <c r="Q9" s="22"/>
      <c r="R9" s="22"/>
      <c r="S9" s="22">
        <f t="shared" si="6"/>
        <v>607.65644105161357</v>
      </c>
      <c r="T9" s="22">
        <f t="shared" si="7"/>
        <v>607.23402844420082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23946.52871897614</v>
      </c>
      <c r="D10" s="5">
        <f t="shared" si="0"/>
        <v>23621.01409893607</v>
      </c>
      <c r="E10" s="5">
        <f t="shared" si="1"/>
        <v>14121.01409893607</v>
      </c>
      <c r="F10" s="5">
        <f t="shared" si="2"/>
        <v>4912.2611033026269</v>
      </c>
      <c r="G10" s="5">
        <f t="shared" si="3"/>
        <v>18708.752995633444</v>
      </c>
      <c r="H10" s="22">
        <f t="shared" si="10"/>
        <v>10575.936784259842</v>
      </c>
      <c r="I10" s="5">
        <f t="shared" si="4"/>
        <v>28872.228245307153</v>
      </c>
      <c r="J10" s="25">
        <f t="shared" si="5"/>
        <v>0.12972780058789471</v>
      </c>
      <c r="L10" s="22">
        <f t="shared" si="11"/>
        <v>48274.213528203334</v>
      </c>
      <c r="M10" s="5">
        <f>scrimecost*Meta!O7</f>
        <v>506.09899999999999</v>
      </c>
      <c r="N10" s="5">
        <f>L10-Grade11!L10</f>
        <v>663.51525283546653</v>
      </c>
      <c r="O10" s="5">
        <f>Grade11!M10-M10</f>
        <v>10.923000000000059</v>
      </c>
      <c r="P10" s="22">
        <f t="shared" si="12"/>
        <v>153.79809055349068</v>
      </c>
      <c r="Q10" s="22"/>
      <c r="R10" s="22"/>
      <c r="S10" s="22">
        <f t="shared" si="6"/>
        <v>615.51366451331069</v>
      </c>
      <c r="T10" s="22">
        <f t="shared" si="7"/>
        <v>614.65821283185949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24545.191936950545</v>
      </c>
      <c r="D11" s="5">
        <f t="shared" si="0"/>
        <v>24196.329451409474</v>
      </c>
      <c r="E11" s="5">
        <f t="shared" si="1"/>
        <v>14696.329451409474</v>
      </c>
      <c r="F11" s="5">
        <f t="shared" si="2"/>
        <v>5100.1015658851929</v>
      </c>
      <c r="G11" s="5">
        <f t="shared" si="3"/>
        <v>19096.22788552428</v>
      </c>
      <c r="H11" s="22">
        <f t="shared" si="10"/>
        <v>10840.33520386634</v>
      </c>
      <c r="I11" s="5">
        <f t="shared" si="4"/>
        <v>29513.790016439831</v>
      </c>
      <c r="J11" s="25">
        <f t="shared" si="5"/>
        <v>0.13208753518563562</v>
      </c>
      <c r="L11" s="22">
        <f t="shared" si="11"/>
        <v>49481.068866408415</v>
      </c>
      <c r="M11" s="5">
        <f>scrimecost*Meta!O8</f>
        <v>483.85899999999998</v>
      </c>
      <c r="N11" s="5">
        <f>L11-Grade11!L11</f>
        <v>680.10313415635028</v>
      </c>
      <c r="O11" s="5">
        <f>Grade11!M11-M11</f>
        <v>10.442999999999984</v>
      </c>
      <c r="P11" s="22">
        <f t="shared" si="12"/>
        <v>157.07798909897511</v>
      </c>
      <c r="Q11" s="22"/>
      <c r="R11" s="22"/>
      <c r="S11" s="22">
        <f t="shared" si="6"/>
        <v>629.59128618009856</v>
      </c>
      <c r="T11" s="22">
        <f t="shared" si="7"/>
        <v>628.27921681827502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25158.821735374306</v>
      </c>
      <c r="D12" s="5">
        <f t="shared" si="0"/>
        <v>24786.02768769471</v>
      </c>
      <c r="E12" s="5">
        <f t="shared" si="1"/>
        <v>15286.02768769471</v>
      </c>
      <c r="F12" s="5">
        <f t="shared" si="2"/>
        <v>5292.6380400323233</v>
      </c>
      <c r="G12" s="5">
        <f t="shared" si="3"/>
        <v>19493.389647662385</v>
      </c>
      <c r="H12" s="22">
        <f t="shared" si="10"/>
        <v>11111.343583962996</v>
      </c>
      <c r="I12" s="5">
        <f t="shared" si="4"/>
        <v>30171.390831850826</v>
      </c>
      <c r="J12" s="25">
        <f t="shared" si="5"/>
        <v>0.13438971528099267</v>
      </c>
      <c r="L12" s="22">
        <f t="shared" si="11"/>
        <v>50718.095588068623</v>
      </c>
      <c r="M12" s="5">
        <f>scrimecost*Meta!O9</f>
        <v>433.26299999999998</v>
      </c>
      <c r="N12" s="5">
        <f>L12-Grade11!L12</f>
        <v>697.10571251025976</v>
      </c>
      <c r="O12" s="5">
        <f>Grade11!M12-M12</f>
        <v>9.3509999999999991</v>
      </c>
      <c r="P12" s="22">
        <f t="shared" si="12"/>
        <v>160.43988510809669</v>
      </c>
      <c r="Q12" s="22"/>
      <c r="R12" s="22"/>
      <c r="S12" s="22">
        <f t="shared" si="6"/>
        <v>643.42444838855897</v>
      </c>
      <c r="T12" s="22">
        <f t="shared" si="7"/>
        <v>641.63720606620643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25787.792278758661</v>
      </c>
      <c r="D13" s="5">
        <f t="shared" si="0"/>
        <v>25390.468379887076</v>
      </c>
      <c r="E13" s="5">
        <f t="shared" si="1"/>
        <v>15890.468379887076</v>
      </c>
      <c r="F13" s="5">
        <f t="shared" si="2"/>
        <v>5489.98792603313</v>
      </c>
      <c r="G13" s="5">
        <f t="shared" si="3"/>
        <v>19900.480453853947</v>
      </c>
      <c r="H13" s="22">
        <f t="shared" si="10"/>
        <v>11389.127173562072</v>
      </c>
      <c r="I13" s="5">
        <f t="shared" si="4"/>
        <v>30845.431667647099</v>
      </c>
      <c r="J13" s="25">
        <f t="shared" si="5"/>
        <v>0.13663574464231651</v>
      </c>
      <c r="L13" s="22">
        <f t="shared" si="11"/>
        <v>51986.047977770337</v>
      </c>
      <c r="M13" s="5">
        <f>scrimecost*Meta!O10</f>
        <v>399.06900000000002</v>
      </c>
      <c r="N13" s="5">
        <f>L13-Grade11!L13</f>
        <v>714.53335532302299</v>
      </c>
      <c r="O13" s="5">
        <f>Grade11!M13-M13</f>
        <v>8.6129999999999995</v>
      </c>
      <c r="P13" s="22">
        <f t="shared" si="12"/>
        <v>163.88582851744627</v>
      </c>
      <c r="Q13" s="22"/>
      <c r="R13" s="22"/>
      <c r="S13" s="22">
        <f t="shared" si="6"/>
        <v>657.9824518522347</v>
      </c>
      <c r="T13" s="22">
        <f t="shared" si="7"/>
        <v>655.69864547263705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26432.487085727626</v>
      </c>
      <c r="D14" s="5">
        <f t="shared" si="0"/>
        <v>26010.020089384248</v>
      </c>
      <c r="E14" s="5">
        <f t="shared" si="1"/>
        <v>16510.020089384248</v>
      </c>
      <c r="F14" s="5">
        <f t="shared" si="2"/>
        <v>5692.2715591839569</v>
      </c>
      <c r="G14" s="5">
        <f t="shared" si="3"/>
        <v>20317.74853020029</v>
      </c>
      <c r="H14" s="22">
        <f t="shared" si="10"/>
        <v>11673.855352901121</v>
      </c>
      <c r="I14" s="5">
        <f t="shared" si="4"/>
        <v>31536.323524338266</v>
      </c>
      <c r="J14" s="25">
        <f t="shared" si="5"/>
        <v>0.1388269927997057</v>
      </c>
      <c r="L14" s="22">
        <f t="shared" si="11"/>
        <v>53285.699177214592</v>
      </c>
      <c r="M14" s="5">
        <f>scrimecost*Meta!O11</f>
        <v>373.49299999999999</v>
      </c>
      <c r="N14" s="5">
        <f>L14-Grade11!L14</f>
        <v>732.39668920610711</v>
      </c>
      <c r="O14" s="5">
        <f>Grade11!M14-M14</f>
        <v>8.0609999999999786</v>
      </c>
      <c r="P14" s="22">
        <f t="shared" si="12"/>
        <v>167.41792051202961</v>
      </c>
      <c r="Q14" s="22"/>
      <c r="R14" s="22"/>
      <c r="S14" s="22">
        <f t="shared" si="6"/>
        <v>673.10762870250369</v>
      </c>
      <c r="T14" s="22">
        <f t="shared" si="7"/>
        <v>670.3050370573236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27093.299262870816</v>
      </c>
      <c r="D15" s="5">
        <f t="shared" si="0"/>
        <v>26645.060591618854</v>
      </c>
      <c r="E15" s="5">
        <f t="shared" si="1"/>
        <v>17145.060591618854</v>
      </c>
      <c r="F15" s="5">
        <f t="shared" si="2"/>
        <v>5899.6122831635557</v>
      </c>
      <c r="G15" s="5">
        <f t="shared" si="3"/>
        <v>20745.448308455299</v>
      </c>
      <c r="H15" s="22">
        <f t="shared" si="10"/>
        <v>11965.701736723649</v>
      </c>
      <c r="I15" s="5">
        <f t="shared" si="4"/>
        <v>32244.487677446727</v>
      </c>
      <c r="J15" s="25">
        <f t="shared" si="5"/>
        <v>0.14096479588008537</v>
      </c>
      <c r="L15" s="22">
        <f t="shared" si="11"/>
        <v>54617.841656644952</v>
      </c>
      <c r="M15" s="5">
        <f>scrimecost*Meta!O12</f>
        <v>357.64699999999999</v>
      </c>
      <c r="N15" s="5">
        <f>L15-Grade11!L15</f>
        <v>750.7066064362516</v>
      </c>
      <c r="O15" s="5">
        <f>Grade11!M15-M15</f>
        <v>7.7189999999999941</v>
      </c>
      <c r="P15" s="22">
        <f t="shared" si="12"/>
        <v>171.0383148064775</v>
      </c>
      <c r="Q15" s="22"/>
      <c r="R15" s="22"/>
      <c r="S15" s="22">
        <f t="shared" si="6"/>
        <v>688.83339217401806</v>
      </c>
      <c r="T15" s="22">
        <f t="shared" si="7"/>
        <v>685.48847473145668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27770.631744442588</v>
      </c>
      <c r="D16" s="5">
        <f t="shared" si="0"/>
        <v>27295.977106409326</v>
      </c>
      <c r="E16" s="5">
        <f t="shared" si="1"/>
        <v>17795.977106409326</v>
      </c>
      <c r="F16" s="5">
        <f t="shared" si="2"/>
        <v>6112.1365252426449</v>
      </c>
      <c r="G16" s="5">
        <f t="shared" si="3"/>
        <v>21183.840581166682</v>
      </c>
      <c r="H16" s="22">
        <f t="shared" si="10"/>
        <v>12264.84428014174</v>
      </c>
      <c r="I16" s="5">
        <f t="shared" si="4"/>
        <v>32970.355934382897</v>
      </c>
      <c r="J16" s="25">
        <f t="shared" si="5"/>
        <v>0.14305045742191921</v>
      </c>
      <c r="L16" s="22">
        <f t="shared" si="11"/>
        <v>55983.287698061074</v>
      </c>
      <c r="M16" s="5">
        <f>scrimecost*Meta!O13</f>
        <v>302.74200000000002</v>
      </c>
      <c r="N16" s="5">
        <f>L16-Grade11!L16</f>
        <v>769.4742715971588</v>
      </c>
      <c r="O16" s="5">
        <f>Grade11!M16-M16</f>
        <v>6.5339999999999918</v>
      </c>
      <c r="P16" s="22">
        <f t="shared" si="12"/>
        <v>174.74921895828663</v>
      </c>
      <c r="Q16" s="22"/>
      <c r="R16" s="22"/>
      <c r="S16" s="22">
        <f t="shared" si="6"/>
        <v>704.12285643232633</v>
      </c>
      <c r="T16" s="22">
        <f t="shared" si="7"/>
        <v>700.21660018649993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28464.897538053647</v>
      </c>
      <c r="D17" s="5">
        <f t="shared" si="0"/>
        <v>27963.166534069554</v>
      </c>
      <c r="E17" s="5">
        <f t="shared" si="1"/>
        <v>18463.166534069554</v>
      </c>
      <c r="F17" s="5">
        <f t="shared" si="2"/>
        <v>6329.9738733737095</v>
      </c>
      <c r="G17" s="5">
        <f t="shared" si="3"/>
        <v>21633.192660695844</v>
      </c>
      <c r="H17" s="22">
        <f t="shared" si="10"/>
        <v>12571.465387145283</v>
      </c>
      <c r="I17" s="5">
        <f t="shared" si="4"/>
        <v>33714.370897742461</v>
      </c>
      <c r="J17" s="25">
        <f t="shared" si="5"/>
        <v>0.14508524917004975</v>
      </c>
      <c r="L17" s="22">
        <f t="shared" si="11"/>
        <v>57382.8698905126</v>
      </c>
      <c r="M17" s="5">
        <f>scrimecost*Meta!O14</f>
        <v>302.74200000000002</v>
      </c>
      <c r="N17" s="5">
        <f>L17-Grade11!L17</f>
        <v>788.71112838709087</v>
      </c>
      <c r="O17" s="5">
        <f>Grade11!M17-M17</f>
        <v>6.5339999999999918</v>
      </c>
      <c r="P17" s="22">
        <f t="shared" si="12"/>
        <v>178.55289571389096</v>
      </c>
      <c r="Q17" s="22"/>
      <c r="R17" s="22"/>
      <c r="S17" s="22">
        <f t="shared" si="6"/>
        <v>721.00189454709403</v>
      </c>
      <c r="T17" s="22">
        <f t="shared" si="7"/>
        <v>716.50357439476966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29176.519976504984</v>
      </c>
      <c r="D18" s="5">
        <f t="shared" si="0"/>
        <v>28647.035697421288</v>
      </c>
      <c r="E18" s="5">
        <f t="shared" si="1"/>
        <v>19147.035697421288</v>
      </c>
      <c r="F18" s="5">
        <f t="shared" si="2"/>
        <v>6553.2571552080499</v>
      </c>
      <c r="G18" s="5">
        <f t="shared" si="3"/>
        <v>22093.778542213237</v>
      </c>
      <c r="H18" s="22">
        <f t="shared" si="10"/>
        <v>12885.752021823913</v>
      </c>
      <c r="I18" s="5">
        <f t="shared" si="4"/>
        <v>34476.986235186021</v>
      </c>
      <c r="J18" s="25">
        <f t="shared" si="5"/>
        <v>0.14707041185115272</v>
      </c>
      <c r="L18" s="22">
        <f t="shared" si="11"/>
        <v>58817.441637775402</v>
      </c>
      <c r="M18" s="5">
        <f>scrimecost*Meta!O15</f>
        <v>302.74200000000002</v>
      </c>
      <c r="N18" s="5">
        <f>L18-Grade11!L18</f>
        <v>808.42890659675322</v>
      </c>
      <c r="O18" s="5">
        <f>Grade11!M18-M18</f>
        <v>6.5339999999999918</v>
      </c>
      <c r="P18" s="22">
        <f t="shared" si="12"/>
        <v>182.45166438838535</v>
      </c>
      <c r="Q18" s="22"/>
      <c r="R18" s="22"/>
      <c r="S18" s="22">
        <f t="shared" si="6"/>
        <v>738.30290861471838</v>
      </c>
      <c r="T18" s="22">
        <f t="shared" si="7"/>
        <v>733.18661818634121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29905.932975917611</v>
      </c>
      <c r="D19" s="5">
        <f t="shared" si="0"/>
        <v>29348.001589856824</v>
      </c>
      <c r="E19" s="5">
        <f t="shared" si="1"/>
        <v>19848.001589856824</v>
      </c>
      <c r="F19" s="5">
        <f t="shared" si="2"/>
        <v>6782.1225190882524</v>
      </c>
      <c r="G19" s="5">
        <f t="shared" si="3"/>
        <v>22565.879070768569</v>
      </c>
      <c r="H19" s="22">
        <f t="shared" si="10"/>
        <v>13207.89582236951</v>
      </c>
      <c r="I19" s="5">
        <f t="shared" si="4"/>
        <v>35258.666956065666</v>
      </c>
      <c r="J19" s="25">
        <f t="shared" si="5"/>
        <v>0.14900715593027761</v>
      </c>
      <c r="L19" s="22">
        <f t="shared" si="11"/>
        <v>60287.877678719786</v>
      </c>
      <c r="M19" s="5">
        <f>scrimecost*Meta!O16</f>
        <v>302.74200000000002</v>
      </c>
      <c r="N19" s="5">
        <f>L19-Grade11!L19</f>
        <v>828.63962926167005</v>
      </c>
      <c r="O19" s="5">
        <f>Grade11!M19-M19</f>
        <v>6.5339999999999918</v>
      </c>
      <c r="P19" s="22">
        <f t="shared" si="12"/>
        <v>186.44790227974221</v>
      </c>
      <c r="Q19" s="22"/>
      <c r="R19" s="22"/>
      <c r="S19" s="22">
        <f t="shared" si="6"/>
        <v>756.03644803404222</v>
      </c>
      <c r="T19" s="22">
        <f t="shared" si="7"/>
        <v>750.27535074200296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30653.581300315549</v>
      </c>
      <c r="D20" s="5">
        <f t="shared" si="0"/>
        <v>30066.491629603242</v>
      </c>
      <c r="E20" s="5">
        <f t="shared" si="1"/>
        <v>20566.491629603242</v>
      </c>
      <c r="F20" s="5">
        <f t="shared" si="2"/>
        <v>7016.7095170654593</v>
      </c>
      <c r="G20" s="5">
        <f t="shared" si="3"/>
        <v>23049.782112537781</v>
      </c>
      <c r="H20" s="22">
        <f t="shared" si="10"/>
        <v>13538.093217928747</v>
      </c>
      <c r="I20" s="5">
        <f t="shared" si="4"/>
        <v>36059.889694967307</v>
      </c>
      <c r="J20" s="25">
        <f t="shared" si="5"/>
        <v>0.15089666234893601</v>
      </c>
      <c r="L20" s="22">
        <f t="shared" si="11"/>
        <v>61795.074620687781</v>
      </c>
      <c r="M20" s="5">
        <f>scrimecost*Meta!O17</f>
        <v>302.74200000000002</v>
      </c>
      <c r="N20" s="5">
        <f>L20-Grade11!L20</f>
        <v>849.3556199932209</v>
      </c>
      <c r="O20" s="5">
        <f>Grade11!M20-M20</f>
        <v>6.5339999999999918</v>
      </c>
      <c r="P20" s="22">
        <f t="shared" si="12"/>
        <v>190.54404611838291</v>
      </c>
      <c r="Q20" s="22"/>
      <c r="R20" s="22"/>
      <c r="S20" s="22">
        <f t="shared" si="6"/>
        <v>774.21332593885688</v>
      </c>
      <c r="T20" s="22">
        <f t="shared" si="7"/>
        <v>767.77962486833644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31419.920832823434</v>
      </c>
      <c r="D21" s="5">
        <f t="shared" si="0"/>
        <v>30802.943920343321</v>
      </c>
      <c r="E21" s="5">
        <f t="shared" si="1"/>
        <v>21302.943920343321</v>
      </c>
      <c r="F21" s="5">
        <f t="shared" si="2"/>
        <v>7257.1611899920945</v>
      </c>
      <c r="G21" s="5">
        <f t="shared" si="3"/>
        <v>23545.782730351228</v>
      </c>
      <c r="H21" s="22">
        <f t="shared" si="10"/>
        <v>13876.545548376966</v>
      </c>
      <c r="I21" s="5">
        <f t="shared" si="4"/>
        <v>36881.143002341487</v>
      </c>
      <c r="J21" s="25">
        <f t="shared" si="5"/>
        <v>0.15274008324518812</v>
      </c>
      <c r="L21" s="22">
        <f t="shared" si="11"/>
        <v>63339.951486204976</v>
      </c>
      <c r="M21" s="5">
        <f>scrimecost*Meta!O18</f>
        <v>238.80199999999999</v>
      </c>
      <c r="N21" s="5">
        <f>L21-Grade11!L21</f>
        <v>870.58951049306052</v>
      </c>
      <c r="O21" s="5">
        <f>Grade11!M21-M21</f>
        <v>5.1539999999999964</v>
      </c>
      <c r="P21" s="22">
        <f t="shared" si="12"/>
        <v>194.74259355298966</v>
      </c>
      <c r="Q21" s="22"/>
      <c r="R21" s="22"/>
      <c r="S21" s="22">
        <f t="shared" si="6"/>
        <v>791.47290579129174</v>
      </c>
      <c r="T21" s="22">
        <f t="shared" si="7"/>
        <v>784.35015727211953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32205.41885364402</v>
      </c>
      <c r="D22" s="5">
        <f t="shared" si="0"/>
        <v>31557.807518351903</v>
      </c>
      <c r="E22" s="5">
        <f t="shared" si="1"/>
        <v>22057.807518351903</v>
      </c>
      <c r="F22" s="5">
        <f t="shared" si="2"/>
        <v>7503.6241547418958</v>
      </c>
      <c r="G22" s="5">
        <f t="shared" si="3"/>
        <v>24054.183363610005</v>
      </c>
      <c r="H22" s="22">
        <f t="shared" si="10"/>
        <v>14223.45918708639</v>
      </c>
      <c r="I22" s="5">
        <f t="shared" si="4"/>
        <v>37722.927642400027</v>
      </c>
      <c r="J22" s="25">
        <f t="shared" si="5"/>
        <v>0.15453854265616576</v>
      </c>
      <c r="L22" s="22">
        <f t="shared" si="11"/>
        <v>64923.450273360097</v>
      </c>
      <c r="M22" s="5">
        <f>scrimecost*Meta!O19</f>
        <v>238.80199999999999</v>
      </c>
      <c r="N22" s="5">
        <f>L22-Grade11!L22</f>
        <v>892.35424825538939</v>
      </c>
      <c r="O22" s="5">
        <f>Grade11!M22-M22</f>
        <v>5.1539999999999964</v>
      </c>
      <c r="P22" s="22">
        <f t="shared" si="12"/>
        <v>199.04610467346154</v>
      </c>
      <c r="Q22" s="22"/>
      <c r="R22" s="22"/>
      <c r="S22" s="22">
        <f t="shared" si="6"/>
        <v>810.56998814003282</v>
      </c>
      <c r="T22" s="22">
        <f t="shared" si="7"/>
        <v>802.71698094182022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33010.554324985118</v>
      </c>
      <c r="D23" s="5">
        <f t="shared" si="0"/>
        <v>32331.542706310698</v>
      </c>
      <c r="E23" s="5">
        <f t="shared" si="1"/>
        <v>22831.542706310698</v>
      </c>
      <c r="F23" s="5">
        <f t="shared" si="2"/>
        <v>7756.2486936104433</v>
      </c>
      <c r="G23" s="5">
        <f t="shared" si="3"/>
        <v>24575.294012700255</v>
      </c>
      <c r="H23" s="22">
        <f t="shared" si="10"/>
        <v>14579.045666763546</v>
      </c>
      <c r="I23" s="5">
        <f t="shared" si="4"/>
        <v>38585.756898460022</v>
      </c>
      <c r="J23" s="25">
        <f t="shared" si="5"/>
        <v>0.15629313720346108</v>
      </c>
      <c r="L23" s="22">
        <f t="shared" si="11"/>
        <v>66546.536530194091</v>
      </c>
      <c r="M23" s="5">
        <f>scrimecost*Meta!O20</f>
        <v>238.80199999999999</v>
      </c>
      <c r="N23" s="5">
        <f>L23-Grade11!L23</f>
        <v>914.66310446175339</v>
      </c>
      <c r="O23" s="5">
        <f>Grade11!M23-M23</f>
        <v>5.1539999999999964</v>
      </c>
      <c r="P23" s="22">
        <f t="shared" si="12"/>
        <v>203.45720357194529</v>
      </c>
      <c r="Q23" s="22"/>
      <c r="R23" s="22"/>
      <c r="S23" s="22">
        <f t="shared" si="6"/>
        <v>830.14449754747704</v>
      </c>
      <c r="T23" s="22">
        <f t="shared" si="7"/>
        <v>821.53036313410939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33835.818183109754</v>
      </c>
      <c r="D24" s="5">
        <f t="shared" si="0"/>
        <v>33124.621273968471</v>
      </c>
      <c r="E24" s="5">
        <f t="shared" si="1"/>
        <v>23624.621273968471</v>
      </c>
      <c r="F24" s="5">
        <f t="shared" si="2"/>
        <v>8015.1888459507054</v>
      </c>
      <c r="G24" s="5">
        <f t="shared" si="3"/>
        <v>25109.432428017764</v>
      </c>
      <c r="H24" s="22">
        <f t="shared" si="10"/>
        <v>14943.521808432639</v>
      </c>
      <c r="I24" s="5">
        <f t="shared" si="4"/>
        <v>39470.156885921533</v>
      </c>
      <c r="J24" s="25">
        <f t="shared" si="5"/>
        <v>0.15800493676179792</v>
      </c>
      <c r="L24" s="22">
        <f t="shared" si="11"/>
        <v>68210.199943448955</v>
      </c>
      <c r="M24" s="5">
        <f>scrimecost*Meta!O21</f>
        <v>238.80199999999999</v>
      </c>
      <c r="N24" s="5">
        <f>L24-Grade11!L24</f>
        <v>937.52968207330559</v>
      </c>
      <c r="O24" s="5">
        <f>Grade11!M24-M24</f>
        <v>5.1539999999999964</v>
      </c>
      <c r="P24" s="22">
        <f t="shared" si="12"/>
        <v>207.97857994289112</v>
      </c>
      <c r="Q24" s="22"/>
      <c r="R24" s="22"/>
      <c r="S24" s="22">
        <f t="shared" si="6"/>
        <v>850.20836969012691</v>
      </c>
      <c r="T24" s="22">
        <f t="shared" si="7"/>
        <v>840.80114929604827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34681.713637687491</v>
      </c>
      <c r="D25" s="5">
        <f t="shared" si="0"/>
        <v>33937.526805817681</v>
      </c>
      <c r="E25" s="5">
        <f t="shared" si="1"/>
        <v>24437.526805817681</v>
      </c>
      <c r="F25" s="5">
        <f t="shared" si="2"/>
        <v>8280.602502099473</v>
      </c>
      <c r="G25" s="5">
        <f t="shared" si="3"/>
        <v>25656.92430371821</v>
      </c>
      <c r="H25" s="22">
        <f t="shared" si="10"/>
        <v>15317.109853643453</v>
      </c>
      <c r="I25" s="5">
        <f t="shared" si="4"/>
        <v>40376.666873069567</v>
      </c>
      <c r="J25" s="25">
        <f t="shared" si="5"/>
        <v>0.15967498511139488</v>
      </c>
      <c r="L25" s="22">
        <f t="shared" si="11"/>
        <v>69915.454942035169</v>
      </c>
      <c r="M25" s="5">
        <f>scrimecost*Meta!O22</f>
        <v>238.80199999999999</v>
      </c>
      <c r="N25" s="5">
        <f>L25-Grade11!L25</f>
        <v>960.96792412514333</v>
      </c>
      <c r="O25" s="5">
        <f>Grade11!M25-M25</f>
        <v>5.1539999999999964</v>
      </c>
      <c r="P25" s="22">
        <f t="shared" si="12"/>
        <v>212.61299072311058</v>
      </c>
      <c r="Q25" s="22"/>
      <c r="R25" s="22"/>
      <c r="S25" s="22">
        <f t="shared" si="6"/>
        <v>870.77383863634077</v>
      </c>
      <c r="T25" s="22">
        <f t="shared" si="7"/>
        <v>860.54044828335145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35548.756478629672</v>
      </c>
      <c r="D26" s="5">
        <f t="shared" si="0"/>
        <v>34770.754975963115</v>
      </c>
      <c r="E26" s="5">
        <f t="shared" si="1"/>
        <v>25270.754975963115</v>
      </c>
      <c r="F26" s="5">
        <f t="shared" si="2"/>
        <v>8552.6514996519563</v>
      </c>
      <c r="G26" s="5">
        <f t="shared" si="3"/>
        <v>26218.10347631116</v>
      </c>
      <c r="H26" s="22">
        <f t="shared" si="10"/>
        <v>15700.037599984536</v>
      </c>
      <c r="I26" s="5">
        <f t="shared" si="4"/>
        <v>41305.839609896298</v>
      </c>
      <c r="J26" s="25">
        <f t="shared" si="5"/>
        <v>0.16130430057441625</v>
      </c>
      <c r="L26" s="22">
        <f t="shared" si="11"/>
        <v>71663.341315586033</v>
      </c>
      <c r="M26" s="5">
        <f>scrimecost*Meta!O23</f>
        <v>190.15200000000002</v>
      </c>
      <c r="N26" s="5">
        <f>L26-Grade11!L26</f>
        <v>984.99212222825736</v>
      </c>
      <c r="O26" s="5">
        <f>Grade11!M26-M26</f>
        <v>4.1040000000000134</v>
      </c>
      <c r="P26" s="22">
        <f t="shared" si="12"/>
        <v>217.36326177283544</v>
      </c>
      <c r="Q26" s="22"/>
      <c r="R26" s="22"/>
      <c r="S26" s="22">
        <f t="shared" si="6"/>
        <v>890.80974430619676</v>
      </c>
      <c r="T26" s="22">
        <f t="shared" si="7"/>
        <v>879.7289213897418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36437.47539059542</v>
      </c>
      <c r="D27" s="5">
        <f t="shared" si="0"/>
        <v>35624.813850362196</v>
      </c>
      <c r="E27" s="5">
        <f t="shared" si="1"/>
        <v>26124.813850362196</v>
      </c>
      <c r="F27" s="5">
        <f t="shared" si="2"/>
        <v>8831.5017221432572</v>
      </c>
      <c r="G27" s="5">
        <f t="shared" si="3"/>
        <v>26793.312128218939</v>
      </c>
      <c r="H27" s="22">
        <f t="shared" si="10"/>
        <v>16092.538539984151</v>
      </c>
      <c r="I27" s="5">
        <f t="shared" si="4"/>
        <v>42258.241665143709</v>
      </c>
      <c r="J27" s="25">
        <f t="shared" si="5"/>
        <v>0.16289387663590055</v>
      </c>
      <c r="L27" s="22">
        <f t="shared" si="11"/>
        <v>73454.924848475697</v>
      </c>
      <c r="M27" s="5">
        <f>scrimecost*Meta!O24</f>
        <v>190.15200000000002</v>
      </c>
      <c r="N27" s="5">
        <f>L27-Grade11!L27</f>
        <v>1009.6169252839754</v>
      </c>
      <c r="O27" s="5">
        <f>Grade11!M27-M27</f>
        <v>4.1040000000000134</v>
      </c>
      <c r="P27" s="22">
        <f t="shared" si="12"/>
        <v>222.23228959880353</v>
      </c>
      <c r="Q27" s="22"/>
      <c r="R27" s="22"/>
      <c r="S27" s="22">
        <f t="shared" si="6"/>
        <v>912.41634011781684</v>
      </c>
      <c r="T27" s="22">
        <f t="shared" si="7"/>
        <v>900.44037487642868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37348.412275360301</v>
      </c>
      <c r="D28" s="5">
        <f t="shared" si="0"/>
        <v>36500.224196621246</v>
      </c>
      <c r="E28" s="5">
        <f t="shared" si="1"/>
        <v>27000.224196621246</v>
      </c>
      <c r="F28" s="5">
        <f t="shared" si="2"/>
        <v>9117.3232001968372</v>
      </c>
      <c r="G28" s="5">
        <f t="shared" si="3"/>
        <v>27382.900996424411</v>
      </c>
      <c r="H28" s="22">
        <f t="shared" si="10"/>
        <v>16494.852003483753</v>
      </c>
      <c r="I28" s="5">
        <f t="shared" si="4"/>
        <v>43234.4537717723</v>
      </c>
      <c r="J28" s="25">
        <f t="shared" si="5"/>
        <v>0.16444468254954378</v>
      </c>
      <c r="L28" s="22">
        <f t="shared" si="11"/>
        <v>75291.297969687585</v>
      </c>
      <c r="M28" s="5">
        <f>scrimecost*Meta!O25</f>
        <v>190.15200000000002</v>
      </c>
      <c r="N28" s="5">
        <f>L28-Grade11!L28</f>
        <v>1034.8573484160734</v>
      </c>
      <c r="O28" s="5">
        <f>Grade11!M28-M28</f>
        <v>4.1040000000000134</v>
      </c>
      <c r="P28" s="22">
        <f t="shared" si="12"/>
        <v>227.22304312042081</v>
      </c>
      <c r="Q28" s="22"/>
      <c r="R28" s="22"/>
      <c r="S28" s="22">
        <f t="shared" si="6"/>
        <v>934.5631008247185</v>
      </c>
      <c r="T28" s="22">
        <f t="shared" si="7"/>
        <v>921.6553124658343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38282.122582244308</v>
      </c>
      <c r="D29" s="5">
        <f t="shared" si="0"/>
        <v>37397.519801536779</v>
      </c>
      <c r="E29" s="5">
        <f t="shared" si="1"/>
        <v>27897.519801536779</v>
      </c>
      <c r="F29" s="5">
        <f t="shared" si="2"/>
        <v>9410.2902152017577</v>
      </c>
      <c r="G29" s="5">
        <f t="shared" si="3"/>
        <v>27987.229586335023</v>
      </c>
      <c r="H29" s="22">
        <f t="shared" si="10"/>
        <v>16907.223303570845</v>
      </c>
      <c r="I29" s="5">
        <f t="shared" si="4"/>
        <v>44235.071181066603</v>
      </c>
      <c r="J29" s="25">
        <f t="shared" si="5"/>
        <v>0.16595766392870787</v>
      </c>
      <c r="L29" s="22">
        <f t="shared" si="11"/>
        <v>77173.580418929763</v>
      </c>
      <c r="M29" s="5">
        <f>scrimecost*Meta!O26</f>
        <v>190.15200000000002</v>
      </c>
      <c r="N29" s="5">
        <f>L29-Grade11!L29</f>
        <v>1060.7287821264763</v>
      </c>
      <c r="O29" s="5">
        <f>Grade11!M29-M29</f>
        <v>4.1040000000000134</v>
      </c>
      <c r="P29" s="22">
        <f t="shared" si="12"/>
        <v>232.33856548007847</v>
      </c>
      <c r="Q29" s="22"/>
      <c r="R29" s="22"/>
      <c r="S29" s="22">
        <f t="shared" si="6"/>
        <v>957.26353054929461</v>
      </c>
      <c r="T29" s="22">
        <f t="shared" si="7"/>
        <v>943.38596219695387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39239.17564680041</v>
      </c>
      <c r="D30" s="5">
        <f t="shared" si="0"/>
        <v>38317.247796575197</v>
      </c>
      <c r="E30" s="5">
        <f t="shared" si="1"/>
        <v>28817.247796575197</v>
      </c>
      <c r="F30" s="5">
        <f t="shared" si="2"/>
        <v>9710.5814055818009</v>
      </c>
      <c r="G30" s="5">
        <f t="shared" si="3"/>
        <v>28606.666390993396</v>
      </c>
      <c r="H30" s="22">
        <f t="shared" si="10"/>
        <v>17329.903886160118</v>
      </c>
      <c r="I30" s="5">
        <f t="shared" si="4"/>
        <v>45260.704025593266</v>
      </c>
      <c r="J30" s="25">
        <f t="shared" si="5"/>
        <v>0.16743374332301433</v>
      </c>
      <c r="L30" s="22">
        <f t="shared" si="11"/>
        <v>79102.919929402997</v>
      </c>
      <c r="M30" s="5">
        <f>scrimecost*Meta!O27</f>
        <v>190.15200000000002</v>
      </c>
      <c r="N30" s="5">
        <f>L30-Grade11!L30</f>
        <v>1087.2470016796287</v>
      </c>
      <c r="O30" s="5">
        <f>Grade11!M30-M30</f>
        <v>4.1040000000000134</v>
      </c>
      <c r="P30" s="22">
        <f t="shared" si="12"/>
        <v>237.58197589872762</v>
      </c>
      <c r="Q30" s="22"/>
      <c r="R30" s="22"/>
      <c r="S30" s="22">
        <f t="shared" si="6"/>
        <v>980.53147101697778</v>
      </c>
      <c r="T30" s="22">
        <f t="shared" si="7"/>
        <v>965.6448490971236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40220.15503797042</v>
      </c>
      <c r="D31" s="5">
        <f t="shared" si="0"/>
        <v>39259.968991489572</v>
      </c>
      <c r="E31" s="5">
        <f t="shared" si="1"/>
        <v>29759.968991489572</v>
      </c>
      <c r="F31" s="5">
        <f t="shared" si="2"/>
        <v>10018.379875721344</v>
      </c>
      <c r="G31" s="5">
        <f t="shared" si="3"/>
        <v>29241.589115768227</v>
      </c>
      <c r="H31" s="22">
        <f t="shared" si="10"/>
        <v>17763.151483314119</v>
      </c>
      <c r="I31" s="5">
        <f t="shared" si="4"/>
        <v>46311.9776912331</v>
      </c>
      <c r="J31" s="25">
        <f t="shared" si="5"/>
        <v>0.16887382078087426</v>
      </c>
      <c r="L31" s="22">
        <f t="shared" si="11"/>
        <v>81080.492927638072</v>
      </c>
      <c r="M31" s="5">
        <f>scrimecost*Meta!O28</f>
        <v>163.18599999999998</v>
      </c>
      <c r="N31" s="5">
        <f>L31-Grade11!L31</f>
        <v>1114.4281767216162</v>
      </c>
      <c r="O31" s="5">
        <f>Grade11!M31-M31</f>
        <v>3.5220000000000198</v>
      </c>
      <c r="P31" s="22">
        <f t="shared" si="12"/>
        <v>242.95647157784296</v>
      </c>
      <c r="Q31" s="22"/>
      <c r="R31" s="22"/>
      <c r="S31" s="22">
        <f t="shared" si="6"/>
        <v>1003.8026019963572</v>
      </c>
      <c r="T31" s="22">
        <f t="shared" si="7"/>
        <v>987.87547346209203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41225.65891391968</v>
      </c>
      <c r="D32" s="5">
        <f t="shared" si="0"/>
        <v>40226.258216276816</v>
      </c>
      <c r="E32" s="5">
        <f t="shared" si="1"/>
        <v>30726.258216276816</v>
      </c>
      <c r="F32" s="5">
        <f t="shared" si="2"/>
        <v>10333.87330761438</v>
      </c>
      <c r="G32" s="5">
        <f t="shared" si="3"/>
        <v>29892.384908662436</v>
      </c>
      <c r="H32" s="22">
        <f t="shared" si="10"/>
        <v>18207.230270396969</v>
      </c>
      <c r="I32" s="5">
        <f t="shared" si="4"/>
        <v>47389.53319851392</v>
      </c>
      <c r="J32" s="25">
        <f t="shared" si="5"/>
        <v>0.17027877439829867</v>
      </c>
      <c r="L32" s="22">
        <f t="shared" si="11"/>
        <v>83107.505250829025</v>
      </c>
      <c r="M32" s="5">
        <f>scrimecost*Meta!O29</f>
        <v>163.18599999999998</v>
      </c>
      <c r="N32" s="5">
        <f>L32-Grade11!L32</f>
        <v>1142.2888811396697</v>
      </c>
      <c r="O32" s="5">
        <f>Grade11!M32-M32</f>
        <v>3.5220000000000198</v>
      </c>
      <c r="P32" s="22">
        <f t="shared" si="12"/>
        <v>248.46532964893626</v>
      </c>
      <c r="Q32" s="22"/>
      <c r="R32" s="22"/>
      <c r="S32" s="22">
        <f t="shared" si="6"/>
        <v>1028.2484819502324</v>
      </c>
      <c r="T32" s="22">
        <f t="shared" si="7"/>
        <v>1011.2300297457617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42256.300386767667</v>
      </c>
      <c r="D33" s="5">
        <f t="shared" si="0"/>
        <v>41216.704671683729</v>
      </c>
      <c r="E33" s="5">
        <f t="shared" si="1"/>
        <v>31716.704671683729</v>
      </c>
      <c r="F33" s="5">
        <f t="shared" si="2"/>
        <v>10657.254075304738</v>
      </c>
      <c r="G33" s="5">
        <f t="shared" si="3"/>
        <v>30559.450596378992</v>
      </c>
      <c r="H33" s="22">
        <f t="shared" si="10"/>
        <v>18662.411027156897</v>
      </c>
      <c r="I33" s="5">
        <f t="shared" si="4"/>
        <v>48494.027593476771</v>
      </c>
      <c r="J33" s="25">
        <f t="shared" si="5"/>
        <v>0.17164946085432237</v>
      </c>
      <c r="L33" s="22">
        <f t="shared" si="11"/>
        <v>85185.192882099756</v>
      </c>
      <c r="M33" s="5">
        <f>scrimecost*Meta!O30</f>
        <v>163.18599999999998</v>
      </c>
      <c r="N33" s="5">
        <f>L33-Grade11!L33</f>
        <v>1170.84610316818</v>
      </c>
      <c r="O33" s="5">
        <f>Grade11!M33-M33</f>
        <v>3.5220000000000198</v>
      </c>
      <c r="P33" s="22">
        <f t="shared" si="12"/>
        <v>254.11190917180681</v>
      </c>
      <c r="Q33" s="22"/>
      <c r="R33" s="22"/>
      <c r="S33" s="22">
        <f t="shared" si="6"/>
        <v>1053.3055089029581</v>
      </c>
      <c r="T33" s="22">
        <f t="shared" si="7"/>
        <v>1035.1522529467254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43312.707896436848</v>
      </c>
      <c r="D34" s="5">
        <f t="shared" si="0"/>
        <v>42231.912288475811</v>
      </c>
      <c r="E34" s="5">
        <f t="shared" si="1"/>
        <v>32731.912288475811</v>
      </c>
      <c r="F34" s="5">
        <f t="shared" si="2"/>
        <v>10988.719362187352</v>
      </c>
      <c r="G34" s="5">
        <f t="shared" si="3"/>
        <v>31243.192926288459</v>
      </c>
      <c r="H34" s="22">
        <f t="shared" si="10"/>
        <v>19128.971302835813</v>
      </c>
      <c r="I34" s="5">
        <f t="shared" si="4"/>
        <v>49626.134348313673</v>
      </c>
      <c r="J34" s="25">
        <f t="shared" si="5"/>
        <v>0.17298671593336989</v>
      </c>
      <c r="L34" s="22">
        <f t="shared" si="11"/>
        <v>87314.822704152219</v>
      </c>
      <c r="M34" s="5">
        <f>scrimecost*Meta!O31</f>
        <v>163.18599999999998</v>
      </c>
      <c r="N34" s="5">
        <f>L34-Grade11!L34</f>
        <v>1200.1172557473619</v>
      </c>
      <c r="O34" s="5">
        <f>Grade11!M34-M34</f>
        <v>3.5220000000000198</v>
      </c>
      <c r="P34" s="22">
        <f t="shared" si="12"/>
        <v>259.89965318274909</v>
      </c>
      <c r="Q34" s="22"/>
      <c r="R34" s="22"/>
      <c r="S34" s="22">
        <f t="shared" si="6"/>
        <v>1078.988961529474</v>
      </c>
      <c r="T34" s="22">
        <f t="shared" si="7"/>
        <v>1059.6559299501473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44395.525593847771</v>
      </c>
      <c r="D35" s="5">
        <f t="shared" si="0"/>
        <v>43272.500095687705</v>
      </c>
      <c r="E35" s="5">
        <f t="shared" si="1"/>
        <v>33772.500095687705</v>
      </c>
      <c r="F35" s="5">
        <f t="shared" si="2"/>
        <v>11328.471281242037</v>
      </c>
      <c r="G35" s="5">
        <f t="shared" si="3"/>
        <v>31944.028814445668</v>
      </c>
      <c r="H35" s="22">
        <f t="shared" si="10"/>
        <v>19607.195585406709</v>
      </c>
      <c r="I35" s="5">
        <f t="shared" si="4"/>
        <v>50786.543772021512</v>
      </c>
      <c r="J35" s="25">
        <f t="shared" si="5"/>
        <v>0.17429135503487972</v>
      </c>
      <c r="L35" s="22">
        <f t="shared" si="11"/>
        <v>89497.693271756041</v>
      </c>
      <c r="M35" s="5">
        <f>scrimecost*Meta!O32</f>
        <v>163.18599999999998</v>
      </c>
      <c r="N35" s="5">
        <f>L35-Grade11!L35</f>
        <v>1230.120187141074</v>
      </c>
      <c r="O35" s="5">
        <f>Grade11!M35-M35</f>
        <v>3.5220000000000198</v>
      </c>
      <c r="P35" s="22">
        <f t="shared" si="12"/>
        <v>265.83209079396499</v>
      </c>
      <c r="Q35" s="22"/>
      <c r="R35" s="22"/>
      <c r="S35" s="22">
        <f t="shared" si="6"/>
        <v>1105.3145004716871</v>
      </c>
      <c r="T35" s="22">
        <f t="shared" si="7"/>
        <v>1084.7551824900681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45505.41373369396</v>
      </c>
      <c r="D36" s="5">
        <f t="shared" si="0"/>
        <v>44339.102598079895</v>
      </c>
      <c r="E36" s="5">
        <f t="shared" si="1"/>
        <v>34839.102598079895</v>
      </c>
      <c r="F36" s="5">
        <f t="shared" si="2"/>
        <v>11710.627258081076</v>
      </c>
      <c r="G36" s="5">
        <f t="shared" si="3"/>
        <v>32628.475339998819</v>
      </c>
      <c r="H36" s="22">
        <f t="shared" si="10"/>
        <v>20097.375475041878</v>
      </c>
      <c r="I36" s="5">
        <f t="shared" si="4"/>
        <v>51942.053171514061</v>
      </c>
      <c r="J36" s="25">
        <f t="shared" si="5"/>
        <v>0.17610205370619653</v>
      </c>
      <c r="L36" s="22">
        <f t="shared" si="11"/>
        <v>91735.135603549919</v>
      </c>
      <c r="M36" s="5">
        <f>scrimecost*Meta!O33</f>
        <v>125.65600000000001</v>
      </c>
      <c r="N36" s="5">
        <f>L36-Grade11!L36</f>
        <v>1260.8731918195845</v>
      </c>
      <c r="O36" s="5">
        <f>Grade11!M36-M36</f>
        <v>2.7119999999999891</v>
      </c>
      <c r="P36" s="22">
        <f t="shared" si="12"/>
        <v>272.50494932161905</v>
      </c>
      <c r="Q36" s="22"/>
      <c r="R36" s="22"/>
      <c r="S36" s="22">
        <f t="shared" si="6"/>
        <v>1132.081595203726</v>
      </c>
      <c r="T36" s="22">
        <f t="shared" si="7"/>
        <v>1110.2520688849004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46643.04907703631</v>
      </c>
      <c r="D37" s="5">
        <f t="shared" ref="D37:D56" si="15">IF(A37&lt;startage,1,0)*(C37*(1-initialunempprob))+IF(A37=startage,1,0)*(C37*(1-unempprob))+IF(A37&gt;startage,1,0)*(C37*(1-unempprob)+unempprob*300*52)</f>
        <v>45432.370163031897</v>
      </c>
      <c r="E37" s="5">
        <f t="shared" si="1"/>
        <v>35932.370163031897</v>
      </c>
      <c r="F37" s="5">
        <f t="shared" si="2"/>
        <v>12176.905874533104</v>
      </c>
      <c r="G37" s="5">
        <f t="shared" si="3"/>
        <v>33255.464288498792</v>
      </c>
      <c r="H37" s="22">
        <f t="shared" ref="H37:H56" si="16">benefits*B37/expnorm</f>
        <v>20599.809861917922</v>
      </c>
      <c r="I37" s="5">
        <f t="shared" ref="I37:I56" si="17">G37+IF(A37&lt;startage,1,0)*(H37*(1-initialunempprob))+IF(A37&gt;=startage,1,0)*(H37*(1-unempprob))</f>
        <v>53051.881565801916</v>
      </c>
      <c r="J37" s="25">
        <f t="shared" si="5"/>
        <v>0.17902253967781426</v>
      </c>
      <c r="L37" s="22">
        <f t="shared" ref="L37:L56" si="18">(sincome+sbenefits)*(1-sunemp)*B37/expnorm</f>
        <v>94028.513993638669</v>
      </c>
      <c r="M37" s="5">
        <f>scrimecost*Meta!O34</f>
        <v>125.65600000000001</v>
      </c>
      <c r="N37" s="5">
        <f>L37-Grade11!L37</f>
        <v>1292.3950216150552</v>
      </c>
      <c r="O37" s="5">
        <f>Grade11!M37-M37</f>
        <v>2.7119999999999891</v>
      </c>
      <c r="P37" s="22">
        <f t="shared" si="12"/>
        <v>280.64668052726535</v>
      </c>
      <c r="Q37" s="22"/>
      <c r="R37" s="22"/>
      <c r="S37" s="22">
        <f t="shared" si="6"/>
        <v>1161.6373747115767</v>
      </c>
      <c r="T37" s="22">
        <f t="shared" si="7"/>
        <v>1138.4459931338117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47809.125303962224</v>
      </c>
      <c r="D38" s="5">
        <f t="shared" si="15"/>
        <v>46552.969417107699</v>
      </c>
      <c r="E38" s="5">
        <f t="shared" si="1"/>
        <v>37052.969417107699</v>
      </c>
      <c r="F38" s="5">
        <f t="shared" si="2"/>
        <v>12654.841456396434</v>
      </c>
      <c r="G38" s="5">
        <f t="shared" si="3"/>
        <v>33898.127960711266</v>
      </c>
      <c r="H38" s="22">
        <f t="shared" si="16"/>
        <v>21114.805108465873</v>
      </c>
      <c r="I38" s="5">
        <f t="shared" si="17"/>
        <v>54189.455669946969</v>
      </c>
      <c r="J38" s="25">
        <f t="shared" si="5"/>
        <v>0.18187179428427055</v>
      </c>
      <c r="L38" s="22">
        <f t="shared" si="18"/>
        <v>96379.226843479642</v>
      </c>
      <c r="M38" s="5">
        <f>scrimecost*Meta!O35</f>
        <v>125.65600000000001</v>
      </c>
      <c r="N38" s="5">
        <f>L38-Grade11!L38</f>
        <v>1324.7048971554614</v>
      </c>
      <c r="O38" s="5">
        <f>Grade11!M38-M38</f>
        <v>2.7119999999999891</v>
      </c>
      <c r="P38" s="22">
        <f t="shared" si="12"/>
        <v>288.99195501305275</v>
      </c>
      <c r="Q38" s="22"/>
      <c r="R38" s="22"/>
      <c r="S38" s="22">
        <f t="shared" si="6"/>
        <v>1191.9320487071566</v>
      </c>
      <c r="T38" s="22">
        <f t="shared" si="7"/>
        <v>1167.3238223584572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49004.353436561265</v>
      </c>
      <c r="D39" s="5">
        <f t="shared" si="15"/>
        <v>47701.583652535373</v>
      </c>
      <c r="E39" s="5">
        <f t="shared" si="1"/>
        <v>38201.583652535373</v>
      </c>
      <c r="F39" s="5">
        <f t="shared" si="2"/>
        <v>13144.725427806337</v>
      </c>
      <c r="G39" s="5">
        <f t="shared" si="3"/>
        <v>34556.858224729032</v>
      </c>
      <c r="H39" s="22">
        <f t="shared" si="16"/>
        <v>21642.675236177514</v>
      </c>
      <c r="I39" s="5">
        <f t="shared" si="17"/>
        <v>55355.469126695622</v>
      </c>
      <c r="J39" s="25">
        <f t="shared" si="5"/>
        <v>0.18465155487593515</v>
      </c>
      <c r="L39" s="22">
        <f t="shared" si="18"/>
        <v>98788.707514566617</v>
      </c>
      <c r="M39" s="5">
        <f>scrimecost*Meta!O36</f>
        <v>125.65600000000001</v>
      </c>
      <c r="N39" s="5">
        <f>L39-Grade11!L39</f>
        <v>1357.822519584297</v>
      </c>
      <c r="O39" s="5">
        <f>Grade11!M39-M39</f>
        <v>2.7119999999999891</v>
      </c>
      <c r="P39" s="22">
        <f t="shared" si="12"/>
        <v>297.54586136098476</v>
      </c>
      <c r="Q39" s="22"/>
      <c r="R39" s="22"/>
      <c r="S39" s="22">
        <f t="shared" si="6"/>
        <v>1222.984089552571</v>
      </c>
      <c r="T39" s="22">
        <f t="shared" si="7"/>
        <v>1196.9021674746723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50229.462272475314</v>
      </c>
      <c r="D40" s="5">
        <f t="shared" si="15"/>
        <v>48878.91324384878</v>
      </c>
      <c r="E40" s="5">
        <f t="shared" si="1"/>
        <v>39378.91324384878</v>
      </c>
      <c r="F40" s="5">
        <f t="shared" si="2"/>
        <v>13646.856498501504</v>
      </c>
      <c r="G40" s="5">
        <f t="shared" si="3"/>
        <v>35232.056745347276</v>
      </c>
      <c r="H40" s="22">
        <f t="shared" si="16"/>
        <v>22183.742117081958</v>
      </c>
      <c r="I40" s="5">
        <f t="shared" si="17"/>
        <v>56550.632919863041</v>
      </c>
      <c r="J40" s="25">
        <f t="shared" ref="J40:J56" si="19">(F40-(IF(A40&gt;startage,1,0)*(unempprob*300*52)))/(IF(A40&lt;startage,1,0)*((C40+H40)*(1-initialunempprob))+IF(A40&gt;=startage,1,0)*((C40+H40)*(1-unempprob)))</f>
        <v>0.18736351642877888</v>
      </c>
      <c r="L40" s="22">
        <f t="shared" si="18"/>
        <v>101258.42520243081</v>
      </c>
      <c r="M40" s="5">
        <f>scrimecost*Meta!O37</f>
        <v>125.65600000000001</v>
      </c>
      <c r="N40" s="5">
        <f>L40-Grade11!L40</f>
        <v>1391.7680825739662</v>
      </c>
      <c r="O40" s="5">
        <f>Grade11!M40-M40</f>
        <v>2.7119999999999891</v>
      </c>
      <c r="P40" s="22">
        <f t="shared" si="12"/>
        <v>306.31361536761534</v>
      </c>
      <c r="Q40" s="22"/>
      <c r="R40" s="22"/>
      <c r="S40" s="22">
        <f t="shared" ref="S40:S69" si="20">IF(A40&lt;startage,1,0)*(N40-Q40-R40)+IF(A40&gt;=startage,1,0)*completionprob*(N40*spart+O40+P40)</f>
        <v>1254.8124314191975</v>
      </c>
      <c r="T40" s="22">
        <f t="shared" ref="T40:T69" si="21">S40/sreturn^(A40-startage+1)</f>
        <v>1227.198042835229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51485.19882928719</v>
      </c>
      <c r="D41" s="5">
        <f t="shared" si="15"/>
        <v>50085.67607494499</v>
      </c>
      <c r="E41" s="5">
        <f t="shared" si="1"/>
        <v>40585.67607494499</v>
      </c>
      <c r="F41" s="5">
        <f t="shared" si="2"/>
        <v>14161.540845964038</v>
      </c>
      <c r="G41" s="5">
        <f t="shared" si="3"/>
        <v>35924.135228980951</v>
      </c>
      <c r="H41" s="22">
        <f t="shared" si="16"/>
        <v>22738.335670009001</v>
      </c>
      <c r="I41" s="5">
        <f t="shared" si="17"/>
        <v>57775.675807859603</v>
      </c>
      <c r="J41" s="25">
        <f t="shared" si="19"/>
        <v>0.19000933257789454</v>
      </c>
      <c r="L41" s="22">
        <f t="shared" si="18"/>
        <v>103789.88583249155</v>
      </c>
      <c r="M41" s="5">
        <f>scrimecost*Meta!O38</f>
        <v>76.311000000000007</v>
      </c>
      <c r="N41" s="5">
        <f>L41-Grade11!L41</f>
        <v>1426.5622846382903</v>
      </c>
      <c r="O41" s="5">
        <f>Grade11!M41-M41</f>
        <v>1.6470000000000056</v>
      </c>
      <c r="P41" s="22">
        <f t="shared" si="12"/>
        <v>315.30056322441135</v>
      </c>
      <c r="Q41" s="22"/>
      <c r="R41" s="22"/>
      <c r="S41" s="22">
        <f t="shared" si="20"/>
        <v>1286.3778718324304</v>
      </c>
      <c r="T41" s="22">
        <f t="shared" si="21"/>
        <v>1257.1942823299996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52772.328800019364</v>
      </c>
      <c r="D42" s="5">
        <f t="shared" si="15"/>
        <v>51322.60797681861</v>
      </c>
      <c r="E42" s="5">
        <f t="shared" si="1"/>
        <v>41822.60797681861</v>
      </c>
      <c r="F42" s="5">
        <f t="shared" si="2"/>
        <v>14689.092302113137</v>
      </c>
      <c r="G42" s="5">
        <f t="shared" si="3"/>
        <v>36633.515674705472</v>
      </c>
      <c r="H42" s="22">
        <f t="shared" si="16"/>
        <v>23306.794061759221</v>
      </c>
      <c r="I42" s="5">
        <f t="shared" si="17"/>
        <v>59031.344768056078</v>
      </c>
      <c r="J42" s="25">
        <f t="shared" si="19"/>
        <v>0.19259061662581231</v>
      </c>
      <c r="L42" s="22">
        <f t="shared" si="18"/>
        <v>106384.63297830384</v>
      </c>
      <c r="M42" s="5">
        <f>scrimecost*Meta!O39</f>
        <v>76.311000000000007</v>
      </c>
      <c r="N42" s="5">
        <f>L42-Grade11!L42</f>
        <v>1462.2263417542417</v>
      </c>
      <c r="O42" s="5">
        <f>Grade11!M42-M42</f>
        <v>1.6470000000000056</v>
      </c>
      <c r="P42" s="22">
        <f t="shared" si="12"/>
        <v>324.51218477762745</v>
      </c>
      <c r="Q42" s="22"/>
      <c r="R42" s="22"/>
      <c r="S42" s="22">
        <f t="shared" si="20"/>
        <v>1319.8175235060073</v>
      </c>
      <c r="T42" s="22">
        <f t="shared" si="21"/>
        <v>1288.9786434123507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54091.637020019851</v>
      </c>
      <c r="D43" s="5">
        <f t="shared" si="15"/>
        <v>52590.463176239078</v>
      </c>
      <c r="E43" s="5">
        <f t="shared" si="1"/>
        <v>43090.463176239078</v>
      </c>
      <c r="F43" s="5">
        <f t="shared" si="2"/>
        <v>15229.832544665967</v>
      </c>
      <c r="G43" s="5">
        <f t="shared" si="3"/>
        <v>37360.630631573113</v>
      </c>
      <c r="H43" s="22">
        <f t="shared" si="16"/>
        <v>23889.463913303203</v>
      </c>
      <c r="I43" s="5">
        <f t="shared" si="17"/>
        <v>60318.405452257488</v>
      </c>
      <c r="J43" s="25">
        <f t="shared" si="19"/>
        <v>0.19510894252621991</v>
      </c>
      <c r="L43" s="22">
        <f t="shared" si="18"/>
        <v>109044.24880276143</v>
      </c>
      <c r="M43" s="5">
        <f>scrimecost*Meta!O40</f>
        <v>76.311000000000007</v>
      </c>
      <c r="N43" s="5">
        <f>L43-Grade11!L43</f>
        <v>1498.7820002981025</v>
      </c>
      <c r="O43" s="5">
        <f>Grade11!M43-M43</f>
        <v>1.6470000000000056</v>
      </c>
      <c r="P43" s="22">
        <f t="shared" si="12"/>
        <v>333.95409686967395</v>
      </c>
      <c r="Q43" s="22"/>
      <c r="R43" s="22"/>
      <c r="S43" s="22">
        <f t="shared" si="20"/>
        <v>1354.093166471431</v>
      </c>
      <c r="T43" s="22">
        <f t="shared" si="21"/>
        <v>1321.5340970975601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55443.927945520329</v>
      </c>
      <c r="D44" s="5">
        <f t="shared" si="15"/>
        <v>53890.014755645032</v>
      </c>
      <c r="E44" s="5">
        <f t="shared" si="1"/>
        <v>44390.014755645032</v>
      </c>
      <c r="F44" s="5">
        <f t="shared" si="2"/>
        <v>15784.091293282607</v>
      </c>
      <c r="G44" s="5">
        <f t="shared" si="3"/>
        <v>38105.923462362422</v>
      </c>
      <c r="H44" s="22">
        <f t="shared" si="16"/>
        <v>24486.700511135783</v>
      </c>
      <c r="I44" s="5">
        <f t="shared" si="17"/>
        <v>61637.642653563904</v>
      </c>
      <c r="J44" s="25">
        <f t="shared" si="19"/>
        <v>0.19756584584369064</v>
      </c>
      <c r="L44" s="22">
        <f t="shared" si="18"/>
        <v>111770.35502283045</v>
      </c>
      <c r="M44" s="5">
        <f>scrimecost*Meta!O41</f>
        <v>76.311000000000007</v>
      </c>
      <c r="N44" s="5">
        <f>L44-Grade11!L44</f>
        <v>1536.2515503055474</v>
      </c>
      <c r="O44" s="5">
        <f>Grade11!M44-M44</f>
        <v>1.6470000000000056</v>
      </c>
      <c r="P44" s="22">
        <f t="shared" si="12"/>
        <v>343.63205676402146</v>
      </c>
      <c r="Q44" s="22"/>
      <c r="R44" s="22"/>
      <c r="S44" s="22">
        <f t="shared" si="20"/>
        <v>1389.2257005109816</v>
      </c>
      <c r="T44" s="22">
        <f t="shared" si="21"/>
        <v>1354.8793718789168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56830.02614415835</v>
      </c>
      <c r="D45" s="5">
        <f t="shared" si="15"/>
        <v>55222.055124536171</v>
      </c>
      <c r="E45" s="5">
        <f t="shared" si="1"/>
        <v>45722.055124536171</v>
      </c>
      <c r="F45" s="5">
        <f t="shared" si="2"/>
        <v>16352.206510614677</v>
      </c>
      <c r="G45" s="5">
        <f t="shared" si="3"/>
        <v>38869.848613921495</v>
      </c>
      <c r="H45" s="22">
        <f t="shared" si="16"/>
        <v>25098.86802391418</v>
      </c>
      <c r="I45" s="5">
        <f t="shared" si="17"/>
        <v>62989.860784903023</v>
      </c>
      <c r="J45" s="25">
        <f t="shared" si="19"/>
        <v>0.19996282469000365</v>
      </c>
      <c r="L45" s="22">
        <f t="shared" si="18"/>
        <v>114564.61389840122</v>
      </c>
      <c r="M45" s="5">
        <f>scrimecost*Meta!O42</f>
        <v>76.311000000000007</v>
      </c>
      <c r="N45" s="5">
        <f>L45-Grade11!L45</f>
        <v>1574.6578390632058</v>
      </c>
      <c r="O45" s="5">
        <f>Grade11!M45-M45</f>
        <v>1.6470000000000056</v>
      </c>
      <c r="P45" s="22">
        <f t="shared" si="12"/>
        <v>353.55196565572783</v>
      </c>
      <c r="Q45" s="22"/>
      <c r="R45" s="22"/>
      <c r="S45" s="22">
        <f t="shared" si="20"/>
        <v>1425.2365479015396</v>
      </c>
      <c r="T45" s="22">
        <f t="shared" si="21"/>
        <v>1389.0336511170656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58250.776797762293</v>
      </c>
      <c r="D46" s="5">
        <f t="shared" si="15"/>
        <v>56587.396502649564</v>
      </c>
      <c r="E46" s="5">
        <f t="shared" si="1"/>
        <v>47087.396502649564</v>
      </c>
      <c r="F46" s="5">
        <f t="shared" si="2"/>
        <v>16934.524608380038</v>
      </c>
      <c r="G46" s="5">
        <f t="shared" si="3"/>
        <v>39652.871894269527</v>
      </c>
      <c r="H46" s="22">
        <f t="shared" si="16"/>
        <v>25726.339724512029</v>
      </c>
      <c r="I46" s="5">
        <f t="shared" si="17"/>
        <v>64375.884369525585</v>
      </c>
      <c r="J46" s="25">
        <f t="shared" si="19"/>
        <v>0.202301340637626</v>
      </c>
      <c r="L46" s="22">
        <f t="shared" si="18"/>
        <v>117428.72924586125</v>
      </c>
      <c r="M46" s="5">
        <f>scrimecost*Meta!O43</f>
        <v>38.086000000000006</v>
      </c>
      <c r="N46" s="5">
        <f>L46-Grade11!L46</f>
        <v>1614.0242850397917</v>
      </c>
      <c r="O46" s="5">
        <f>Grade11!M46-M46</f>
        <v>0.82199999999999562</v>
      </c>
      <c r="P46" s="22">
        <f t="shared" si="12"/>
        <v>363.71987226972669</v>
      </c>
      <c r="Q46" s="22"/>
      <c r="R46" s="22"/>
      <c r="S46" s="22">
        <f t="shared" si="20"/>
        <v>1461.327616476852</v>
      </c>
      <c r="T46" s="22">
        <f t="shared" si="21"/>
        <v>1423.2179200219161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59707.046217706338</v>
      </c>
      <c r="D47" s="5">
        <f t="shared" si="15"/>
        <v>57986.871415215792</v>
      </c>
      <c r="E47" s="5">
        <f t="shared" si="1"/>
        <v>48486.871415215792</v>
      </c>
      <c r="F47" s="5">
        <f t="shared" si="2"/>
        <v>17531.400658589533</v>
      </c>
      <c r="G47" s="5">
        <f t="shared" si="3"/>
        <v>40455.470756626259</v>
      </c>
      <c r="H47" s="22">
        <f t="shared" si="16"/>
        <v>26369.498217624823</v>
      </c>
      <c r="I47" s="5">
        <f t="shared" si="17"/>
        <v>65796.558543763706</v>
      </c>
      <c r="J47" s="25">
        <f t="shared" si="19"/>
        <v>0.20458281961091615</v>
      </c>
      <c r="L47" s="22">
        <f t="shared" si="18"/>
        <v>120364.44747700774</v>
      </c>
      <c r="M47" s="5">
        <f>scrimecost*Meta!O44</f>
        <v>38.086000000000006</v>
      </c>
      <c r="N47" s="5">
        <f>L47-Grade11!L47</f>
        <v>1654.3748921657389</v>
      </c>
      <c r="O47" s="5">
        <f>Grade11!M47-M47</f>
        <v>0.82199999999999562</v>
      </c>
      <c r="P47" s="22">
        <f t="shared" si="12"/>
        <v>374.14197654907554</v>
      </c>
      <c r="Q47" s="22"/>
      <c r="R47" s="22"/>
      <c r="S47" s="22">
        <f t="shared" si="20"/>
        <v>1499.1615130165108</v>
      </c>
      <c r="T47" s="22">
        <f t="shared" si="21"/>
        <v>1459.0501884225228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61199.722373149008</v>
      </c>
      <c r="D48" s="5">
        <f t="shared" si="15"/>
        <v>59421.333200596193</v>
      </c>
      <c r="E48" s="5">
        <f t="shared" si="1"/>
        <v>49921.333200596193</v>
      </c>
      <c r="F48" s="5">
        <f t="shared" si="2"/>
        <v>18143.198610054278</v>
      </c>
      <c r="G48" s="5">
        <f t="shared" si="3"/>
        <v>41278.134590541915</v>
      </c>
      <c r="H48" s="22">
        <f t="shared" si="16"/>
        <v>27028.735673065446</v>
      </c>
      <c r="I48" s="5">
        <f t="shared" si="17"/>
        <v>67252.749572357803</v>
      </c>
      <c r="J48" s="25">
        <f t="shared" si="19"/>
        <v>0.20680865275558954</v>
      </c>
      <c r="L48" s="22">
        <f t="shared" si="18"/>
        <v>123373.55866393296</v>
      </c>
      <c r="M48" s="5">
        <f>scrimecost*Meta!O45</f>
        <v>38.086000000000006</v>
      </c>
      <c r="N48" s="5">
        <f>L48-Grade11!L48</f>
        <v>1695.7342644699238</v>
      </c>
      <c r="O48" s="5">
        <f>Grade11!M48-M48</f>
        <v>0.82199999999999562</v>
      </c>
      <c r="P48" s="22">
        <f t="shared" si="12"/>
        <v>384.82463343540837</v>
      </c>
      <c r="Q48" s="22"/>
      <c r="R48" s="22"/>
      <c r="S48" s="22">
        <f t="shared" si="20"/>
        <v>1537.9412569697222</v>
      </c>
      <c r="T48" s="22">
        <f t="shared" si="21"/>
        <v>1495.751852003646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62729.715432477722</v>
      </c>
      <c r="D49" s="5">
        <f t="shared" si="15"/>
        <v>60891.656530611093</v>
      </c>
      <c r="E49" s="5">
        <f t="shared" si="1"/>
        <v>51391.656530611093</v>
      </c>
      <c r="F49" s="5">
        <f t="shared" si="2"/>
        <v>18770.291510305629</v>
      </c>
      <c r="G49" s="5">
        <f t="shared" si="3"/>
        <v>42121.365020305464</v>
      </c>
      <c r="H49" s="22">
        <f t="shared" si="16"/>
        <v>27704.454064892081</v>
      </c>
      <c r="I49" s="5">
        <f t="shared" si="17"/>
        <v>68745.345376666752</v>
      </c>
      <c r="J49" s="25">
        <f t="shared" si="19"/>
        <v>0.20898019728697811</v>
      </c>
      <c r="L49" s="22">
        <f t="shared" si="18"/>
        <v>126457.89763053125</v>
      </c>
      <c r="M49" s="5">
        <f>scrimecost*Meta!O46</f>
        <v>38.086000000000006</v>
      </c>
      <c r="N49" s="5">
        <f>L49-Grade11!L49</f>
        <v>1738.1276210816577</v>
      </c>
      <c r="O49" s="5">
        <f>Grade11!M49-M49</f>
        <v>0.82199999999999562</v>
      </c>
      <c r="P49" s="22">
        <f t="shared" si="12"/>
        <v>395.77435674389926</v>
      </c>
      <c r="Q49" s="22"/>
      <c r="R49" s="22"/>
      <c r="S49" s="22">
        <f t="shared" si="20"/>
        <v>1577.6904945217257</v>
      </c>
      <c r="T49" s="22">
        <f t="shared" si="21"/>
        <v>1533.3440267870285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64297.958318289668</v>
      </c>
      <c r="D50" s="5">
        <f t="shared" si="15"/>
        <v>62398.737943876367</v>
      </c>
      <c r="E50" s="5">
        <f t="shared" si="1"/>
        <v>52898.737943876367</v>
      </c>
      <c r="F50" s="5">
        <f t="shared" si="2"/>
        <v>19413.06173306327</v>
      </c>
      <c r="G50" s="5">
        <f t="shared" si="3"/>
        <v>42985.676210813093</v>
      </c>
      <c r="H50" s="22">
        <f t="shared" si="16"/>
        <v>28397.065416514379</v>
      </c>
      <c r="I50" s="5">
        <f t="shared" si="17"/>
        <v>70275.256076083402</v>
      </c>
      <c r="J50" s="25">
        <f t="shared" si="19"/>
        <v>0.21109877731760118</v>
      </c>
      <c r="L50" s="22">
        <f t="shared" si="18"/>
        <v>129619.34507129453</v>
      </c>
      <c r="M50" s="5">
        <f>scrimecost*Meta!O47</f>
        <v>38.086000000000006</v>
      </c>
      <c r="N50" s="5">
        <f>L50-Grade11!L50</f>
        <v>1781.5808116086992</v>
      </c>
      <c r="O50" s="5">
        <f>Grade11!M50-M50</f>
        <v>0.82199999999999562</v>
      </c>
      <c r="P50" s="22">
        <f t="shared" si="12"/>
        <v>406.99782313510246</v>
      </c>
      <c r="Q50" s="22"/>
      <c r="R50" s="22"/>
      <c r="S50" s="22">
        <f t="shared" si="20"/>
        <v>1618.4334630125391</v>
      </c>
      <c r="T50" s="22">
        <f t="shared" si="21"/>
        <v>1571.8483416488934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65905.4072762469</v>
      </c>
      <c r="D51" s="5">
        <f t="shared" si="15"/>
        <v>63943.496392473273</v>
      </c>
      <c r="E51" s="5">
        <f t="shared" si="1"/>
        <v>54443.496392473273</v>
      </c>
      <c r="F51" s="5">
        <f t="shared" si="2"/>
        <v>20071.90121138985</v>
      </c>
      <c r="G51" s="5">
        <f t="shared" si="3"/>
        <v>43871.595181083423</v>
      </c>
      <c r="H51" s="22">
        <f t="shared" si="16"/>
        <v>29106.992051927242</v>
      </c>
      <c r="I51" s="5">
        <f t="shared" si="17"/>
        <v>71843.414542985498</v>
      </c>
      <c r="J51" s="25">
        <f t="shared" si="19"/>
        <v>0.21316568466455044</v>
      </c>
      <c r="L51" s="22">
        <f t="shared" si="18"/>
        <v>132859.82869807689</v>
      </c>
      <c r="M51" s="5">
        <f>scrimecost*Meta!O48</f>
        <v>19.043000000000003</v>
      </c>
      <c r="N51" s="5">
        <f>L51-Grade11!L51</f>
        <v>1826.1203318988992</v>
      </c>
      <c r="O51" s="5">
        <f>Grade11!M51-M51</f>
        <v>0.41099999999999781</v>
      </c>
      <c r="P51" s="22">
        <f t="shared" si="12"/>
        <v>418.50187618608578</v>
      </c>
      <c r="Q51" s="22"/>
      <c r="R51" s="22"/>
      <c r="S51" s="22">
        <f t="shared" si="20"/>
        <v>1659.7864717156108</v>
      </c>
      <c r="T51" s="22">
        <f t="shared" si="21"/>
        <v>1610.8904518698912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67553.042458153082</v>
      </c>
      <c r="D52" s="5">
        <f t="shared" si="15"/>
        <v>65526.87380228511</v>
      </c>
      <c r="E52" s="5">
        <f t="shared" si="1"/>
        <v>56026.87380228511</v>
      </c>
      <c r="F52" s="5">
        <f t="shared" si="2"/>
        <v>20747.2116766746</v>
      </c>
      <c r="G52" s="5">
        <f t="shared" si="3"/>
        <v>44779.662125610514</v>
      </c>
      <c r="H52" s="22">
        <f t="shared" si="16"/>
        <v>29834.666853225423</v>
      </c>
      <c r="I52" s="5">
        <f t="shared" si="17"/>
        <v>73450.776971560146</v>
      </c>
      <c r="J52" s="25">
        <f t="shared" si="19"/>
        <v>0.21518217963718395</v>
      </c>
      <c r="L52" s="22">
        <f t="shared" si="18"/>
        <v>136181.32441552883</v>
      </c>
      <c r="M52" s="5">
        <f>scrimecost*Meta!O49</f>
        <v>19.043000000000003</v>
      </c>
      <c r="N52" s="5">
        <f>L52-Grade11!L52</f>
        <v>1871.7733401964069</v>
      </c>
      <c r="O52" s="5">
        <f>Grade11!M52-M52</f>
        <v>0.41099999999999781</v>
      </c>
      <c r="P52" s="22">
        <f t="shared" si="12"/>
        <v>430.29353056334384</v>
      </c>
      <c r="Q52" s="22"/>
      <c r="R52" s="22"/>
      <c r="S52" s="22">
        <f t="shared" si="20"/>
        <v>1702.5920529862956</v>
      </c>
      <c r="T52" s="22">
        <f t="shared" si="21"/>
        <v>1651.2863231431818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69241.868519606898</v>
      </c>
      <c r="D53" s="5">
        <f t="shared" si="15"/>
        <v>67149.835647342217</v>
      </c>
      <c r="E53" s="5">
        <f t="shared" si="1"/>
        <v>57649.835647342217</v>
      </c>
      <c r="F53" s="5">
        <f t="shared" si="2"/>
        <v>21439.404903591458</v>
      </c>
      <c r="G53" s="5">
        <f t="shared" si="3"/>
        <v>45710.43074375076</v>
      </c>
      <c r="H53" s="22">
        <f t="shared" si="16"/>
        <v>30580.533524556053</v>
      </c>
      <c r="I53" s="5">
        <f t="shared" si="17"/>
        <v>75098.323460849118</v>
      </c>
      <c r="J53" s="25">
        <f t="shared" si="19"/>
        <v>0.2171494918056068</v>
      </c>
      <c r="L53" s="22">
        <f t="shared" si="18"/>
        <v>139585.857525917</v>
      </c>
      <c r="M53" s="5">
        <f>scrimecost*Meta!O50</f>
        <v>19.043000000000003</v>
      </c>
      <c r="N53" s="5">
        <f>L53-Grade11!L53</f>
        <v>1918.5676737012982</v>
      </c>
      <c r="O53" s="5">
        <f>Grade11!M53-M53</f>
        <v>0.41099999999999781</v>
      </c>
      <c r="P53" s="22">
        <f t="shared" si="12"/>
        <v>442.37997630003298</v>
      </c>
      <c r="Q53" s="22"/>
      <c r="R53" s="22"/>
      <c r="S53" s="22">
        <f t="shared" si="20"/>
        <v>1746.4677737887098</v>
      </c>
      <c r="T53" s="22">
        <f t="shared" si="21"/>
        <v>1692.6624241371924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70972.915232597064</v>
      </c>
      <c r="D54" s="5">
        <f t="shared" si="15"/>
        <v>68813.371538525767</v>
      </c>
      <c r="E54" s="5">
        <f t="shared" si="1"/>
        <v>59313.371538525767</v>
      </c>
      <c r="F54" s="5">
        <f t="shared" si="2"/>
        <v>22148.902961181237</v>
      </c>
      <c r="G54" s="5">
        <f t="shared" si="3"/>
        <v>46664.468577344531</v>
      </c>
      <c r="H54" s="22">
        <f t="shared" si="16"/>
        <v>31345.046862669955</v>
      </c>
      <c r="I54" s="5">
        <f t="shared" si="17"/>
        <v>76787.058612370354</v>
      </c>
      <c r="J54" s="25">
        <f t="shared" si="19"/>
        <v>0.21906882075040957</v>
      </c>
      <c r="L54" s="22">
        <f t="shared" si="18"/>
        <v>143075.50396406493</v>
      </c>
      <c r="M54" s="5">
        <f>scrimecost*Meta!O51</f>
        <v>19.043000000000003</v>
      </c>
      <c r="N54" s="5">
        <f>L54-Grade11!L54</f>
        <v>1966.5318655438605</v>
      </c>
      <c r="O54" s="5">
        <f>Grade11!M54-M54</f>
        <v>0.41099999999999781</v>
      </c>
      <c r="P54" s="22">
        <f t="shared" si="12"/>
        <v>454.76858318013944</v>
      </c>
      <c r="Q54" s="22"/>
      <c r="R54" s="22"/>
      <c r="S54" s="22">
        <f t="shared" si="20"/>
        <v>1791.4403876112176</v>
      </c>
      <c r="T54" s="22">
        <f t="shared" si="21"/>
        <v>1735.0425627671607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72747.238113411979</v>
      </c>
      <c r="D55" s="5">
        <f t="shared" si="15"/>
        <v>70518.495826988903</v>
      </c>
      <c r="E55" s="5">
        <f t="shared" si="1"/>
        <v>61018.495826988903</v>
      </c>
      <c r="F55" s="5">
        <f t="shared" si="2"/>
        <v>22876.138470210768</v>
      </c>
      <c r="G55" s="5">
        <f t="shared" si="3"/>
        <v>47642.357356778135</v>
      </c>
      <c r="H55" s="22">
        <f t="shared" si="16"/>
        <v>32128.673034236694</v>
      </c>
      <c r="I55" s="5">
        <f t="shared" si="17"/>
        <v>78518.012142679596</v>
      </c>
      <c r="J55" s="25">
        <f t="shared" si="19"/>
        <v>0.22094133679411967</v>
      </c>
      <c r="L55" s="22">
        <f t="shared" si="18"/>
        <v>146652.39156316654</v>
      </c>
      <c r="M55" s="5">
        <f>scrimecost*Meta!O52</f>
        <v>19.043000000000003</v>
      </c>
      <c r="N55" s="5">
        <f>L55-Grade11!L55</f>
        <v>2015.6951621824119</v>
      </c>
      <c r="O55" s="5">
        <f>Grade11!M55-M55</f>
        <v>0.41099999999999781</v>
      </c>
      <c r="P55" s="22">
        <f t="shared" si="12"/>
        <v>467.46690523224873</v>
      </c>
      <c r="Q55" s="22"/>
      <c r="R55" s="22"/>
      <c r="S55" s="22">
        <f t="shared" si="20"/>
        <v>1837.5373167792379</v>
      </c>
      <c r="T55" s="22">
        <f t="shared" si="21"/>
        <v>1778.4511251817937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74565.919066247297</v>
      </c>
      <c r="D56" s="5">
        <f t="shared" si="15"/>
        <v>72266.248222663649</v>
      </c>
      <c r="E56" s="5">
        <f t="shared" si="1"/>
        <v>62766.248222663649</v>
      </c>
      <c r="F56" s="5">
        <f t="shared" si="2"/>
        <v>23621.554866966046</v>
      </c>
      <c r="G56" s="5">
        <f t="shared" si="3"/>
        <v>48644.6933556976</v>
      </c>
      <c r="H56" s="22">
        <f t="shared" si="16"/>
        <v>32931.889860092619</v>
      </c>
      <c r="I56" s="5">
        <f t="shared" si="17"/>
        <v>80292.239511246604</v>
      </c>
      <c r="J56" s="25">
        <f t="shared" si="19"/>
        <v>0.22276818171481247</v>
      </c>
      <c r="L56" s="22">
        <f t="shared" si="18"/>
        <v>150318.70135224573</v>
      </c>
      <c r="M56" s="5">
        <f>scrimecost*Meta!O53</f>
        <v>5.282</v>
      </c>
      <c r="N56" s="5">
        <f>L56-Grade11!L56</f>
        <v>2066.0875412370078</v>
      </c>
      <c r="O56" s="5">
        <f>Grade11!M56-M56</f>
        <v>0.11399999999999988</v>
      </c>
      <c r="P56" s="22">
        <f t="shared" si="12"/>
        <v>480.48268533566085</v>
      </c>
      <c r="Q56" s="22"/>
      <c r="R56" s="22"/>
      <c r="S56" s="22">
        <f t="shared" si="20"/>
        <v>1884.4914511765132</v>
      </c>
      <c r="T56" s="22">
        <f t="shared" si="21"/>
        <v>1822.6275631930137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5.282</v>
      </c>
      <c r="N57" s="5">
        <f>L57-Grade11!L57</f>
        <v>0</v>
      </c>
      <c r="O57" s="5">
        <f>Grade11!M57-M57</f>
        <v>0.11399999999999988</v>
      </c>
      <c r="Q57" s="22"/>
      <c r="R57" s="22"/>
      <c r="S57" s="22">
        <f t="shared" si="20"/>
        <v>0.11331599999999988</v>
      </c>
      <c r="T57" s="22">
        <f t="shared" si="21"/>
        <v>0.1095198884674498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5.282</v>
      </c>
      <c r="N58" s="5">
        <f>L58-Grade11!L58</f>
        <v>0</v>
      </c>
      <c r="O58" s="5">
        <f>Grade11!M58-M58</f>
        <v>0.11399999999999988</v>
      </c>
      <c r="Q58" s="22"/>
      <c r="R58" s="22"/>
      <c r="S58" s="22">
        <f t="shared" si="20"/>
        <v>0.11331599999999988</v>
      </c>
      <c r="T58" s="22">
        <f t="shared" si="21"/>
        <v>0.10944375567509258</v>
      </c>
    </row>
    <row r="59" spans="1:20" x14ac:dyDescent="0.2">
      <c r="A59" s="5">
        <v>68</v>
      </c>
      <c r="H59" s="21"/>
      <c r="I59" s="5"/>
      <c r="M59" s="5">
        <f>scrimecost*Meta!O56</f>
        <v>5.282</v>
      </c>
      <c r="N59" s="5">
        <f>L59-Grade11!L59</f>
        <v>0</v>
      </c>
      <c r="O59" s="5">
        <f>Grade11!M59-M59</f>
        <v>0.11399999999999988</v>
      </c>
      <c r="Q59" s="22"/>
      <c r="R59" s="22"/>
      <c r="S59" s="22">
        <f t="shared" si="20"/>
        <v>0.11331599999999988</v>
      </c>
      <c r="T59" s="22">
        <f t="shared" si="21"/>
        <v>0.10936767580647515</v>
      </c>
    </row>
    <row r="60" spans="1:20" x14ac:dyDescent="0.2">
      <c r="A60" s="5">
        <v>69</v>
      </c>
      <c r="H60" s="21"/>
      <c r="I60" s="5"/>
      <c r="M60" s="5">
        <f>scrimecost*Meta!O57</f>
        <v>5.282</v>
      </c>
      <c r="N60" s="5">
        <f>L60-Grade11!L60</f>
        <v>0</v>
      </c>
      <c r="O60" s="5">
        <f>Grade11!M60-M60</f>
        <v>0.11399999999999988</v>
      </c>
      <c r="Q60" s="22"/>
      <c r="R60" s="22"/>
      <c r="S60" s="22">
        <f t="shared" si="20"/>
        <v>0.11331599999999988</v>
      </c>
      <c r="T60" s="22">
        <f t="shared" si="21"/>
        <v>0.10929164882480745</v>
      </c>
    </row>
    <row r="61" spans="1:20" x14ac:dyDescent="0.2">
      <c r="A61" s="5">
        <v>70</v>
      </c>
      <c r="H61" s="21"/>
      <c r="I61" s="5"/>
      <c r="M61" s="5">
        <f>scrimecost*Meta!O58</f>
        <v>5.282</v>
      </c>
      <c r="N61" s="5">
        <f>L61-Grade11!L61</f>
        <v>0</v>
      </c>
      <c r="O61" s="5">
        <f>Grade11!M61-M61</f>
        <v>0.11399999999999988</v>
      </c>
      <c r="Q61" s="22"/>
      <c r="R61" s="22"/>
      <c r="S61" s="22">
        <f t="shared" si="20"/>
        <v>0.11331599999999988</v>
      </c>
      <c r="T61" s="22">
        <f t="shared" si="21"/>
        <v>0.10921567469332512</v>
      </c>
    </row>
    <row r="62" spans="1:20" x14ac:dyDescent="0.2">
      <c r="A62" s="5">
        <v>71</v>
      </c>
      <c r="H62" s="21"/>
      <c r="I62" s="5"/>
      <c r="M62" s="5">
        <f>scrimecost*Meta!O59</f>
        <v>5.282</v>
      </c>
      <c r="N62" s="5">
        <f>L62-Grade11!L62</f>
        <v>0</v>
      </c>
      <c r="O62" s="5">
        <f>Grade11!M62-M62</f>
        <v>0.11399999999999988</v>
      </c>
      <c r="Q62" s="22"/>
      <c r="R62" s="22"/>
      <c r="S62" s="22">
        <f t="shared" si="20"/>
        <v>0.11331599999999988</v>
      </c>
      <c r="T62" s="22">
        <f t="shared" si="21"/>
        <v>0.10913975337528939</v>
      </c>
    </row>
    <row r="63" spans="1:20" x14ac:dyDescent="0.2">
      <c r="A63" s="5">
        <v>72</v>
      </c>
      <c r="H63" s="21"/>
      <c r="M63" s="5">
        <f>scrimecost*Meta!O60</f>
        <v>5.282</v>
      </c>
      <c r="N63" s="5">
        <f>L63-Grade11!L63</f>
        <v>0</v>
      </c>
      <c r="O63" s="5">
        <f>Grade11!M63-M63</f>
        <v>0.11399999999999988</v>
      </c>
      <c r="Q63" s="22"/>
      <c r="R63" s="22"/>
      <c r="S63" s="22">
        <f t="shared" si="20"/>
        <v>0.11331599999999988</v>
      </c>
      <c r="T63" s="22">
        <f t="shared" si="21"/>
        <v>0.10906388483398689</v>
      </c>
    </row>
    <row r="64" spans="1:20" x14ac:dyDescent="0.2">
      <c r="A64" s="5">
        <v>73</v>
      </c>
      <c r="H64" s="21"/>
      <c r="M64" s="5">
        <f>scrimecost*Meta!O61</f>
        <v>5.282</v>
      </c>
      <c r="N64" s="5">
        <f>L64-Grade11!L64</f>
        <v>0</v>
      </c>
      <c r="O64" s="5">
        <f>Grade11!M64-M64</f>
        <v>0.11399999999999988</v>
      </c>
      <c r="Q64" s="22"/>
      <c r="R64" s="22"/>
      <c r="S64" s="22">
        <f t="shared" si="20"/>
        <v>0.11331599999999988</v>
      </c>
      <c r="T64" s="22">
        <f t="shared" si="21"/>
        <v>0.10898806903272994</v>
      </c>
    </row>
    <row r="65" spans="1:20" x14ac:dyDescent="0.2">
      <c r="A65" s="5">
        <v>74</v>
      </c>
      <c r="H65" s="21"/>
      <c r="M65" s="5">
        <f>scrimecost*Meta!O62</f>
        <v>5.282</v>
      </c>
      <c r="N65" s="5">
        <f>L65-Grade11!L65</f>
        <v>0</v>
      </c>
      <c r="O65" s="5">
        <f>Grade11!M65-M65</f>
        <v>0.11399999999999988</v>
      </c>
      <c r="Q65" s="22"/>
      <c r="R65" s="22"/>
      <c r="S65" s="22">
        <f t="shared" si="20"/>
        <v>0.11331599999999988</v>
      </c>
      <c r="T65" s="22">
        <f t="shared" si="21"/>
        <v>0.10891230593485618</v>
      </c>
    </row>
    <row r="66" spans="1:20" x14ac:dyDescent="0.2">
      <c r="A66" s="5">
        <v>75</v>
      </c>
      <c r="H66" s="21"/>
      <c r="M66" s="5">
        <f>scrimecost*Meta!O63</f>
        <v>5.282</v>
      </c>
      <c r="N66" s="5">
        <f>L66-Grade11!L66</f>
        <v>0</v>
      </c>
      <c r="O66" s="5">
        <f>Grade11!M66-M66</f>
        <v>0.11399999999999988</v>
      </c>
      <c r="Q66" s="22"/>
      <c r="R66" s="22"/>
      <c r="S66" s="22">
        <f t="shared" si="20"/>
        <v>0.11331599999999988</v>
      </c>
      <c r="T66" s="22">
        <f t="shared" si="21"/>
        <v>0.10883659550372894</v>
      </c>
    </row>
    <row r="67" spans="1:20" x14ac:dyDescent="0.2">
      <c r="A67" s="5">
        <v>76</v>
      </c>
      <c r="H67" s="21"/>
      <c r="M67" s="5">
        <f>scrimecost*Meta!O64</f>
        <v>5.282</v>
      </c>
      <c r="N67" s="5">
        <f>L67-Grade11!L67</f>
        <v>0</v>
      </c>
      <c r="O67" s="5">
        <f>Grade11!M67-M67</f>
        <v>0.11399999999999988</v>
      </c>
      <c r="Q67" s="22"/>
      <c r="R67" s="22"/>
      <c r="S67" s="22">
        <f t="shared" si="20"/>
        <v>0.11331599999999988</v>
      </c>
      <c r="T67" s="22">
        <f t="shared" si="21"/>
        <v>0.10876093770273682</v>
      </c>
    </row>
    <row r="68" spans="1:20" x14ac:dyDescent="0.2">
      <c r="A68" s="5">
        <v>77</v>
      </c>
      <c r="H68" s="21"/>
      <c r="M68" s="5">
        <f>scrimecost*Meta!O65</f>
        <v>5.282</v>
      </c>
      <c r="N68" s="5">
        <f>L68-Grade11!L68</f>
        <v>0</v>
      </c>
      <c r="O68" s="5">
        <f>Grade11!M68-M68</f>
        <v>0.11399999999999988</v>
      </c>
      <c r="Q68" s="22"/>
      <c r="R68" s="22"/>
      <c r="S68" s="22">
        <f t="shared" si="20"/>
        <v>0.11331599999999988</v>
      </c>
      <c r="T68" s="22">
        <f t="shared" si="21"/>
        <v>0.10868533249529401</v>
      </c>
    </row>
    <row r="69" spans="1:20" x14ac:dyDescent="0.2">
      <c r="A69" s="5">
        <v>78</v>
      </c>
      <c r="H69" s="21"/>
      <c r="M69" s="5">
        <f>scrimecost*Meta!O66</f>
        <v>5.282</v>
      </c>
      <c r="N69" s="5">
        <f>L69-Grade11!L69</f>
        <v>0</v>
      </c>
      <c r="O69" s="5">
        <f>Grade11!M69-M69</f>
        <v>0.11399999999999988</v>
      </c>
      <c r="Q69" s="22"/>
      <c r="R69" s="22"/>
      <c r="S69" s="22">
        <f t="shared" si="20"/>
        <v>0.11331599999999988</v>
      </c>
      <c r="T69" s="22">
        <f t="shared" si="21"/>
        <v>0.10860977984484003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1.1711687175619545E-11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46055</v>
      </c>
      <c r="D2" s="7">
        <f>Meta!C7</f>
        <v>20231</v>
      </c>
      <c r="E2" s="1">
        <f>Meta!D7</f>
        <v>3.7999999999999999E-2</v>
      </c>
      <c r="F2" s="1">
        <f>Meta!F7</f>
        <v>0.63700000000000001</v>
      </c>
      <c r="G2" s="1">
        <f>Meta!I7</f>
        <v>1.8652741552202943</v>
      </c>
      <c r="H2" s="1">
        <f>Meta!E7</f>
        <v>0.92800000000000005</v>
      </c>
      <c r="I2" s="13"/>
      <c r="J2" s="1">
        <f>Meta!X6</f>
        <v>0.68500000000000005</v>
      </c>
      <c r="K2" s="1">
        <f>Meta!D6</f>
        <v>3.9E-2</v>
      </c>
      <c r="L2" s="28"/>
      <c r="N2" s="22">
        <f>Meta!T7</f>
        <v>66091</v>
      </c>
      <c r="O2" s="22">
        <f>Meta!U7</f>
        <v>27512</v>
      </c>
      <c r="P2" s="1">
        <f>Meta!V7</f>
        <v>2.8000000000000001E-2</v>
      </c>
      <c r="Q2" s="1">
        <f>Meta!X7</f>
        <v>0.68899999999999995</v>
      </c>
      <c r="R2" s="22">
        <f>Meta!W7</f>
        <v>138</v>
      </c>
      <c r="T2" s="12">
        <f>IRR(S5:S69)+1</f>
        <v>0.98484664257695054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2336.2467042903554</v>
      </c>
      <c r="D9" s="5">
        <f t="shared" ref="D9:D36" si="0">IF(A9&lt;startage,1,0)*(C9*(1-initialunempprob))+IF(A9=startage,1,0)*(C9*(1-unempprob))+IF(A9&gt;startage,1,0)*(C9*(1-unempprob)+unempprob*300*52)</f>
        <v>2245.1330828230316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171.75268083596191</v>
      </c>
      <c r="G9" s="5">
        <f t="shared" ref="G9:G56" si="3">D9-F9</f>
        <v>2073.3804019870695</v>
      </c>
      <c r="H9" s="22">
        <f>0.1*Grade12!H9</f>
        <v>1031.7987106594969</v>
      </c>
      <c r="I9" s="5">
        <f t="shared" ref="I9:I36" si="4">G9+IF(A9&lt;startage,1,0)*(H9*(1-initialunempprob))+IF(A9&gt;=startage,1,0)*(H9*(1-unempprob))</f>
        <v>3064.9389629308462</v>
      </c>
      <c r="J9" s="25">
        <f t="shared" ref="J9:J56" si="5">(F9-(IF(A9&gt;startage,1,0)*(unempprob*300*52)))/(IF(A9&lt;startage,1,0)*((C9+H9)*(1-initialunempprob))+IF(A9&gt;=startage,1,0)*((C9+H9)*(1-unempprob)))</f>
        <v>5.3064270477146534E-2</v>
      </c>
      <c r="L9" s="22">
        <f>0.1*Grade12!L9</f>
        <v>4709.6793686052033</v>
      </c>
      <c r="M9" s="5">
        <f>scrimecost*Meta!O6</f>
        <v>466.85399999999998</v>
      </c>
      <c r="N9" s="5">
        <f>L9-Grade12!L9</f>
        <v>-42387.114317446831</v>
      </c>
      <c r="O9" s="5"/>
      <c r="P9" s="22"/>
      <c r="Q9" s="22">
        <f>0.05*feel*Grade12!G9</f>
        <v>250.89359837938369</v>
      </c>
      <c r="R9" s="22">
        <f>coltuition</f>
        <v>8279</v>
      </c>
      <c r="S9" s="22">
        <f t="shared" ref="S9:S40" si="6">IF(A9&lt;startage,1,0)*(N9-Q9-R9)+IF(A9&gt;=startage,1,0)*completionprob*(N9*spart+O9+P9)</f>
        <v>-50917.007915826216</v>
      </c>
      <c r="T9" s="22">
        <f t="shared" ref="T9:T40" si="7">S9/sreturn^(A9-startage+1)</f>
        <v>-50917.007915826216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24690.740431430451</v>
      </c>
      <c r="D10" s="5">
        <f t="shared" si="0"/>
        <v>23752.492295036092</v>
      </c>
      <c r="E10" s="5">
        <f t="shared" si="1"/>
        <v>14252.492295036092</v>
      </c>
      <c r="F10" s="5">
        <f t="shared" si="2"/>
        <v>4955.1887343292838</v>
      </c>
      <c r="G10" s="5">
        <f t="shared" si="3"/>
        <v>18797.303560706809</v>
      </c>
      <c r="H10" s="22">
        <f t="shared" ref="H10:H36" si="10">benefits*B10/expnorm</f>
        <v>10846.126797704255</v>
      </c>
      <c r="I10" s="5">
        <f t="shared" si="4"/>
        <v>29231.277540098301</v>
      </c>
      <c r="J10" s="25">
        <f t="shared" si="5"/>
        <v>0.14494591791243136</v>
      </c>
      <c r="L10" s="22">
        <f t="shared" ref="L10:L36" si="11">(sincome+sbenefits)*(1-sunemp)*B10/expnorm</f>
        <v>48776.80621123212</v>
      </c>
      <c r="M10" s="5">
        <f>scrimecost*Meta!O7</f>
        <v>502.45800000000003</v>
      </c>
      <c r="N10" s="5">
        <f>L10-Grade12!L10</f>
        <v>502.59268302878627</v>
      </c>
      <c r="O10" s="5">
        <f>Grade12!M10-M10</f>
        <v>3.6409999999999627</v>
      </c>
      <c r="P10" s="22">
        <f t="shared" ref="P10:P56" si="12">(spart-initialspart)*(L10*J10+nptrans)</f>
        <v>54.49599579649383</v>
      </c>
      <c r="Q10" s="22"/>
      <c r="R10" s="22"/>
      <c r="S10" s="22">
        <f t="shared" si="6"/>
        <v>375.30487288628791</v>
      </c>
      <c r="T10" s="22">
        <f t="shared" si="7"/>
        <v>381.07950686034212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25308.008942216209</v>
      </c>
      <c r="D11" s="5">
        <f t="shared" si="0"/>
        <v>24939.104602411993</v>
      </c>
      <c r="E11" s="5">
        <f t="shared" si="1"/>
        <v>15439.104602411993</v>
      </c>
      <c r="F11" s="5">
        <f t="shared" si="2"/>
        <v>5342.6176526875161</v>
      </c>
      <c r="G11" s="5">
        <f t="shared" si="3"/>
        <v>19596.486949724476</v>
      </c>
      <c r="H11" s="22">
        <f t="shared" si="10"/>
        <v>11117.27996764686</v>
      </c>
      <c r="I11" s="5">
        <f t="shared" si="4"/>
        <v>30291.310278600755</v>
      </c>
      <c r="J11" s="25">
        <f t="shared" si="5"/>
        <v>0.13554979343134663</v>
      </c>
      <c r="L11" s="22">
        <f t="shared" si="11"/>
        <v>49996.226366512921</v>
      </c>
      <c r="M11" s="5">
        <f>scrimecost*Meta!O8</f>
        <v>480.37799999999999</v>
      </c>
      <c r="N11" s="5">
        <f>L11-Grade12!L11</f>
        <v>515.15750010450574</v>
      </c>
      <c r="O11" s="5">
        <f>Grade12!M11-M11</f>
        <v>3.4809999999999945</v>
      </c>
      <c r="P11" s="22">
        <f t="shared" si="12"/>
        <v>53.323912625309255</v>
      </c>
      <c r="Q11" s="22"/>
      <c r="R11" s="22"/>
      <c r="S11" s="22">
        <f t="shared" si="6"/>
        <v>382.10254322310715</v>
      </c>
      <c r="T11" s="22">
        <f t="shared" si="7"/>
        <v>393.95145688579686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25940.709165771616</v>
      </c>
      <c r="D12" s="5">
        <f t="shared" si="0"/>
        <v>25547.762217472293</v>
      </c>
      <c r="E12" s="5">
        <f t="shared" si="1"/>
        <v>16047.762217472293</v>
      </c>
      <c r="F12" s="5">
        <f t="shared" si="2"/>
        <v>5541.3443640047035</v>
      </c>
      <c r="G12" s="5">
        <f t="shared" si="3"/>
        <v>20006.417853467588</v>
      </c>
      <c r="H12" s="22">
        <f t="shared" si="10"/>
        <v>11395.211966838033</v>
      </c>
      <c r="I12" s="5">
        <f t="shared" si="4"/>
        <v>30968.611765565776</v>
      </c>
      <c r="J12" s="25">
        <f t="shared" si="5"/>
        <v>0.13777661979007805</v>
      </c>
      <c r="L12" s="22">
        <f t="shared" si="11"/>
        <v>51246.132025675739</v>
      </c>
      <c r="M12" s="5">
        <f>scrimecost*Meta!O9</f>
        <v>430.14600000000002</v>
      </c>
      <c r="N12" s="5">
        <f>L12-Grade12!L12</f>
        <v>528.03643760711566</v>
      </c>
      <c r="O12" s="5">
        <f>Grade12!M12-M12</f>
        <v>3.1169999999999618</v>
      </c>
      <c r="P12" s="22">
        <f t="shared" si="12"/>
        <v>54.458075391253217</v>
      </c>
      <c r="Q12" s="22"/>
      <c r="R12" s="22"/>
      <c r="S12" s="22">
        <f t="shared" si="6"/>
        <v>391.05194387757183</v>
      </c>
      <c r="T12" s="22">
        <f t="shared" si="7"/>
        <v>409.38188648397806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26589.226894915908</v>
      </c>
      <c r="D13" s="5">
        <f t="shared" si="0"/>
        <v>26171.636272909102</v>
      </c>
      <c r="E13" s="5">
        <f t="shared" si="1"/>
        <v>16671.636272909102</v>
      </c>
      <c r="F13" s="5">
        <f t="shared" si="2"/>
        <v>5745.0392431048222</v>
      </c>
      <c r="G13" s="5">
        <f t="shared" si="3"/>
        <v>20426.597029804281</v>
      </c>
      <c r="H13" s="22">
        <f t="shared" si="10"/>
        <v>11680.092266008984</v>
      </c>
      <c r="I13" s="5">
        <f t="shared" si="4"/>
        <v>31662.845789704923</v>
      </c>
      <c r="J13" s="25">
        <f t="shared" si="5"/>
        <v>0.13994913331079167</v>
      </c>
      <c r="L13" s="22">
        <f t="shared" si="11"/>
        <v>52527.285326317637</v>
      </c>
      <c r="M13" s="5">
        <f>scrimecost*Meta!O10</f>
        <v>396.19799999999998</v>
      </c>
      <c r="N13" s="5">
        <f>L13-Grade12!L13</f>
        <v>541.23734854729992</v>
      </c>
      <c r="O13" s="5">
        <f>Grade12!M13-M13</f>
        <v>2.8710000000000377</v>
      </c>
      <c r="P13" s="22">
        <f t="shared" si="12"/>
        <v>55.620592226345778</v>
      </c>
      <c r="Q13" s="22"/>
      <c r="R13" s="22"/>
      <c r="S13" s="22">
        <f t="shared" si="6"/>
        <v>400.34302834840406</v>
      </c>
      <c r="T13" s="22">
        <f t="shared" si="7"/>
        <v>425.55709463258609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27253.957567288802</v>
      </c>
      <c r="D14" s="5">
        <f t="shared" si="0"/>
        <v>26811.107179731825</v>
      </c>
      <c r="E14" s="5">
        <f t="shared" si="1"/>
        <v>17311.107179731825</v>
      </c>
      <c r="F14" s="5">
        <f t="shared" si="2"/>
        <v>5953.8264941824409</v>
      </c>
      <c r="G14" s="5">
        <f t="shared" si="3"/>
        <v>20857.280685549384</v>
      </c>
      <c r="H14" s="22">
        <f t="shared" si="10"/>
        <v>11972.094572659205</v>
      </c>
      <c r="I14" s="5">
        <f t="shared" si="4"/>
        <v>32374.435664447541</v>
      </c>
      <c r="J14" s="25">
        <f t="shared" si="5"/>
        <v>0.14206865869685367</v>
      </c>
      <c r="L14" s="22">
        <f t="shared" si="11"/>
        <v>53840.467459475571</v>
      </c>
      <c r="M14" s="5">
        <f>scrimecost*Meta!O11</f>
        <v>370.80599999999998</v>
      </c>
      <c r="N14" s="5">
        <f>L14-Grade12!L14</f>
        <v>554.76828226097859</v>
      </c>
      <c r="O14" s="5">
        <f>Grade12!M14-M14</f>
        <v>2.6870000000000118</v>
      </c>
      <c r="P14" s="22">
        <f t="shared" si="12"/>
        <v>56.81217198231564</v>
      </c>
      <c r="Q14" s="22"/>
      <c r="R14" s="22"/>
      <c r="S14" s="22">
        <f t="shared" si="6"/>
        <v>409.92963313100057</v>
      </c>
      <c r="T14" s="22">
        <f t="shared" si="7"/>
        <v>442.45210981868843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27935.306506471017</v>
      </c>
      <c r="D15" s="5">
        <f t="shared" si="0"/>
        <v>27466.564859225116</v>
      </c>
      <c r="E15" s="5">
        <f t="shared" si="1"/>
        <v>17966.564859225116</v>
      </c>
      <c r="F15" s="5">
        <f t="shared" si="2"/>
        <v>6167.8334265370004</v>
      </c>
      <c r="G15" s="5">
        <f t="shared" si="3"/>
        <v>21298.731432688117</v>
      </c>
      <c r="H15" s="22">
        <f t="shared" si="10"/>
        <v>12271.396936975685</v>
      </c>
      <c r="I15" s="5">
        <f t="shared" si="4"/>
        <v>33103.815286058729</v>
      </c>
      <c r="J15" s="25">
        <f t="shared" si="5"/>
        <v>0.14413648834179224</v>
      </c>
      <c r="L15" s="22">
        <f t="shared" si="11"/>
        <v>55186.479145962454</v>
      </c>
      <c r="M15" s="5">
        <f>scrimecost*Meta!O12</f>
        <v>355.07400000000001</v>
      </c>
      <c r="N15" s="5">
        <f>L15-Grade12!L15</f>
        <v>568.6374893175016</v>
      </c>
      <c r="O15" s="5">
        <f>Grade12!M15-M15</f>
        <v>2.5729999999999791</v>
      </c>
      <c r="P15" s="22">
        <f t="shared" si="12"/>
        <v>58.033541232184753</v>
      </c>
      <c r="Q15" s="22"/>
      <c r="R15" s="22"/>
      <c r="S15" s="22">
        <f t="shared" si="6"/>
        <v>419.82513183316343</v>
      </c>
      <c r="T15" s="22">
        <f t="shared" si="7"/>
        <v>460.10481778716451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28633.689169132791</v>
      </c>
      <c r="D16" s="5">
        <f t="shared" si="0"/>
        <v>28138.408980705743</v>
      </c>
      <c r="E16" s="5">
        <f t="shared" si="1"/>
        <v>18638.408980705743</v>
      </c>
      <c r="F16" s="5">
        <f t="shared" si="2"/>
        <v>6387.190532200425</v>
      </c>
      <c r="G16" s="5">
        <f t="shared" si="3"/>
        <v>21751.218448505319</v>
      </c>
      <c r="H16" s="22">
        <f t="shared" si="10"/>
        <v>12578.181860400075</v>
      </c>
      <c r="I16" s="5">
        <f t="shared" si="4"/>
        <v>33851.429398210188</v>
      </c>
      <c r="J16" s="25">
        <f t="shared" si="5"/>
        <v>0.14615388311734209</v>
      </c>
      <c r="L16" s="22">
        <f t="shared" si="11"/>
        <v>56566.141124611509</v>
      </c>
      <c r="M16" s="5">
        <f>scrimecost*Meta!O13</f>
        <v>300.56399999999996</v>
      </c>
      <c r="N16" s="5">
        <f>L16-Grade12!L16</f>
        <v>582.85342655043496</v>
      </c>
      <c r="O16" s="5">
        <f>Grade12!M16-M16</f>
        <v>2.1780000000000541</v>
      </c>
      <c r="P16" s="22">
        <f t="shared" si="12"/>
        <v>59.285444713300606</v>
      </c>
      <c r="Q16" s="22"/>
      <c r="R16" s="22"/>
      <c r="S16" s="22">
        <f t="shared" si="6"/>
        <v>429.70989480287869</v>
      </c>
      <c r="T16" s="22">
        <f t="shared" si="7"/>
        <v>478.18405801194075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29349.531398361116</v>
      </c>
      <c r="D17" s="5">
        <f t="shared" si="0"/>
        <v>28827.049205223393</v>
      </c>
      <c r="E17" s="5">
        <f t="shared" si="1"/>
        <v>19327.049205223393</v>
      </c>
      <c r="F17" s="5">
        <f t="shared" si="2"/>
        <v>6612.0315655054383</v>
      </c>
      <c r="G17" s="5">
        <f t="shared" si="3"/>
        <v>22215.017639717953</v>
      </c>
      <c r="H17" s="22">
        <f t="shared" si="10"/>
        <v>12892.636406910078</v>
      </c>
      <c r="I17" s="5">
        <f t="shared" si="4"/>
        <v>34617.733863165449</v>
      </c>
      <c r="J17" s="25">
        <f t="shared" si="5"/>
        <v>0.1481220731422688</v>
      </c>
      <c r="L17" s="22">
        <f t="shared" si="11"/>
        <v>57980.2946527268</v>
      </c>
      <c r="M17" s="5">
        <f>scrimecost*Meta!O14</f>
        <v>300.56399999999996</v>
      </c>
      <c r="N17" s="5">
        <f>L17-Grade12!L17</f>
        <v>597.42476221419929</v>
      </c>
      <c r="O17" s="5">
        <f>Grade12!M17-M17</f>
        <v>2.1780000000000541</v>
      </c>
      <c r="P17" s="22">
        <f t="shared" si="12"/>
        <v>60.568645781444353</v>
      </c>
      <c r="Q17" s="22"/>
      <c r="R17" s="22"/>
      <c r="S17" s="22">
        <f t="shared" si="6"/>
        <v>440.21750084684169</v>
      </c>
      <c r="T17" s="22">
        <f t="shared" si="7"/>
        <v>497.41449220245875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30083.269683320137</v>
      </c>
      <c r="D18" s="5">
        <f t="shared" si="0"/>
        <v>29532.905435353969</v>
      </c>
      <c r="E18" s="5">
        <f t="shared" si="1"/>
        <v>20032.905435353969</v>
      </c>
      <c r="F18" s="5">
        <f t="shared" si="2"/>
        <v>6842.4936246430707</v>
      </c>
      <c r="G18" s="5">
        <f t="shared" si="3"/>
        <v>22690.411810710899</v>
      </c>
      <c r="H18" s="22">
        <f t="shared" si="10"/>
        <v>13214.952317082831</v>
      </c>
      <c r="I18" s="5">
        <f t="shared" si="4"/>
        <v>35403.195939744583</v>
      </c>
      <c r="J18" s="25">
        <f t="shared" si="5"/>
        <v>0.1500422585324411</v>
      </c>
      <c r="L18" s="22">
        <f t="shared" si="11"/>
        <v>59429.802019044968</v>
      </c>
      <c r="M18" s="5">
        <f>scrimecost*Meta!O15</f>
        <v>300.56399999999996</v>
      </c>
      <c r="N18" s="5">
        <f>L18-Grade12!L18</f>
        <v>612.36038126956555</v>
      </c>
      <c r="O18" s="5">
        <f>Grade12!M18-M18</f>
        <v>2.1780000000000541</v>
      </c>
      <c r="P18" s="22">
        <f t="shared" si="12"/>
        <v>61.883926876291682</v>
      </c>
      <c r="Q18" s="22"/>
      <c r="R18" s="22"/>
      <c r="S18" s="22">
        <f t="shared" si="6"/>
        <v>450.98779704190878</v>
      </c>
      <c r="T18" s="22">
        <f t="shared" si="7"/>
        <v>517.42488575256891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30835.351425403136</v>
      </c>
      <c r="D19" s="5">
        <f t="shared" si="0"/>
        <v>30256.408071237816</v>
      </c>
      <c r="E19" s="5">
        <f t="shared" si="1"/>
        <v>20756.408071237816</v>
      </c>
      <c r="F19" s="5">
        <f t="shared" si="2"/>
        <v>7078.717235259146</v>
      </c>
      <c r="G19" s="5">
        <f t="shared" si="3"/>
        <v>23177.690835978668</v>
      </c>
      <c r="H19" s="22">
        <f t="shared" si="10"/>
        <v>13545.326125009899</v>
      </c>
      <c r="I19" s="5">
        <f t="shared" si="4"/>
        <v>36208.294568238191</v>
      </c>
      <c r="J19" s="25">
        <f t="shared" si="5"/>
        <v>0.15191561013260926</v>
      </c>
      <c r="L19" s="22">
        <f t="shared" si="11"/>
        <v>60915.547069521082</v>
      </c>
      <c r="M19" s="5">
        <f>scrimecost*Meta!O16</f>
        <v>300.56399999999996</v>
      </c>
      <c r="N19" s="5">
        <f>L19-Grade12!L19</f>
        <v>627.66939080129669</v>
      </c>
      <c r="O19" s="5">
        <f>Grade12!M19-M19</f>
        <v>2.1780000000000541</v>
      </c>
      <c r="P19" s="22">
        <f t="shared" si="12"/>
        <v>63.232089998510197</v>
      </c>
      <c r="Q19" s="22"/>
      <c r="R19" s="22"/>
      <c r="S19" s="22">
        <f t="shared" si="6"/>
        <v>462.0273506418402</v>
      </c>
      <c r="T19" s="22">
        <f t="shared" si="7"/>
        <v>538.24697562241795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31606.235211038213</v>
      </c>
      <c r="D20" s="5">
        <f t="shared" si="0"/>
        <v>30997.998273018758</v>
      </c>
      <c r="E20" s="5">
        <f t="shared" si="1"/>
        <v>21497.998273018758</v>
      </c>
      <c r="F20" s="5">
        <f t="shared" si="2"/>
        <v>7320.8464361406259</v>
      </c>
      <c r="G20" s="5">
        <f t="shared" si="3"/>
        <v>23677.151836878133</v>
      </c>
      <c r="H20" s="22">
        <f t="shared" si="10"/>
        <v>13883.959278135146</v>
      </c>
      <c r="I20" s="5">
        <f t="shared" si="4"/>
        <v>37033.520662444142</v>
      </c>
      <c r="J20" s="25">
        <f t="shared" si="5"/>
        <v>0.15374327023033432</v>
      </c>
      <c r="L20" s="22">
        <f t="shared" si="11"/>
        <v>62438.435746259107</v>
      </c>
      <c r="M20" s="5">
        <f>scrimecost*Meta!O17</f>
        <v>300.56399999999996</v>
      </c>
      <c r="N20" s="5">
        <f>L20-Grade12!L20</f>
        <v>643.36112557132583</v>
      </c>
      <c r="O20" s="5">
        <f>Grade12!M20-M20</f>
        <v>2.1780000000000541</v>
      </c>
      <c r="P20" s="22">
        <f t="shared" si="12"/>
        <v>64.613957198784192</v>
      </c>
      <c r="Q20" s="22"/>
      <c r="R20" s="22"/>
      <c r="S20" s="22">
        <f t="shared" si="6"/>
        <v>473.34289308177296</v>
      </c>
      <c r="T20" s="22">
        <f t="shared" si="7"/>
        <v>559.91379175759687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32396.39109131417</v>
      </c>
      <c r="D21" s="5">
        <f t="shared" si="0"/>
        <v>31758.128229844231</v>
      </c>
      <c r="E21" s="5">
        <f t="shared" si="1"/>
        <v>22258.128229844231</v>
      </c>
      <c r="F21" s="5">
        <f t="shared" si="2"/>
        <v>7569.0288670441414</v>
      </c>
      <c r="G21" s="5">
        <f t="shared" si="3"/>
        <v>24189.099362800091</v>
      </c>
      <c r="H21" s="22">
        <f t="shared" si="10"/>
        <v>14231.058260088525</v>
      </c>
      <c r="I21" s="5">
        <f t="shared" si="4"/>
        <v>37879.377409005247</v>
      </c>
      <c r="J21" s="25">
        <f t="shared" si="5"/>
        <v>0.15552635325250505</v>
      </c>
      <c r="L21" s="22">
        <f t="shared" si="11"/>
        <v>63999.396639915583</v>
      </c>
      <c r="M21" s="5">
        <f>scrimecost*Meta!O18</f>
        <v>237.084</v>
      </c>
      <c r="N21" s="5">
        <f>L21-Grade12!L21</f>
        <v>659.44515371060697</v>
      </c>
      <c r="O21" s="5">
        <f>Grade12!M21-M21</f>
        <v>1.7179999999999893</v>
      </c>
      <c r="P21" s="22">
        <f t="shared" si="12"/>
        <v>66.030371079065006</v>
      </c>
      <c r="Q21" s="22"/>
      <c r="R21" s="22"/>
      <c r="S21" s="22">
        <f t="shared" si="6"/>
        <v>484.51444408270476</v>
      </c>
      <c r="T21" s="22">
        <f t="shared" si="7"/>
        <v>581.94698714044705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33206.30086859702</v>
      </c>
      <c r="D22" s="5">
        <f t="shared" si="0"/>
        <v>32537.261435590332</v>
      </c>
      <c r="E22" s="5">
        <f t="shared" si="1"/>
        <v>23037.261435590332</v>
      </c>
      <c r="F22" s="5">
        <f t="shared" si="2"/>
        <v>7823.4158587202437</v>
      </c>
      <c r="G22" s="5">
        <f t="shared" si="3"/>
        <v>24713.845576870088</v>
      </c>
      <c r="H22" s="22">
        <f t="shared" si="10"/>
        <v>14586.834716590736</v>
      </c>
      <c r="I22" s="5">
        <f t="shared" si="4"/>
        <v>38746.380574230374</v>
      </c>
      <c r="J22" s="25">
        <f t="shared" si="5"/>
        <v>0.15726594644486677</v>
      </c>
      <c r="L22" s="22">
        <f t="shared" si="11"/>
        <v>65599.381555913467</v>
      </c>
      <c r="M22" s="5">
        <f>scrimecost*Meta!O19</f>
        <v>237.084</v>
      </c>
      <c r="N22" s="5">
        <f>L22-Grade12!L22</f>
        <v>675.93128255337069</v>
      </c>
      <c r="O22" s="5">
        <f>Grade12!M22-M22</f>
        <v>1.7179999999999893</v>
      </c>
      <c r="P22" s="22">
        <f t="shared" si="12"/>
        <v>67.48219530635285</v>
      </c>
      <c r="Q22" s="22"/>
      <c r="R22" s="22"/>
      <c r="S22" s="22">
        <f t="shared" si="6"/>
        <v>496.4028358586603</v>
      </c>
      <c r="T22" s="22">
        <f t="shared" si="7"/>
        <v>605.39989422670214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34036.458390311942</v>
      </c>
      <c r="D23" s="5">
        <f t="shared" si="0"/>
        <v>33335.872971480087</v>
      </c>
      <c r="E23" s="5">
        <f t="shared" si="1"/>
        <v>23835.872971480087</v>
      </c>
      <c r="F23" s="5">
        <f t="shared" si="2"/>
        <v>8084.1625251882488</v>
      </c>
      <c r="G23" s="5">
        <f t="shared" si="3"/>
        <v>25251.710446291836</v>
      </c>
      <c r="H23" s="22">
        <f t="shared" si="10"/>
        <v>14951.505584505503</v>
      </c>
      <c r="I23" s="5">
        <f t="shared" si="4"/>
        <v>39635.058818586127</v>
      </c>
      <c r="J23" s="25">
        <f t="shared" si="5"/>
        <v>0.15896311053497578</v>
      </c>
      <c r="L23" s="22">
        <f t="shared" si="11"/>
        <v>67239.36609481131</v>
      </c>
      <c r="M23" s="5">
        <f>scrimecost*Meta!O20</f>
        <v>237.084</v>
      </c>
      <c r="N23" s="5">
        <f>L23-Grade12!L23</f>
        <v>692.82956461721915</v>
      </c>
      <c r="O23" s="5">
        <f>Grade12!M23-M23</f>
        <v>1.7179999999999893</v>
      </c>
      <c r="P23" s="22">
        <f t="shared" si="12"/>
        <v>68.970315139322921</v>
      </c>
      <c r="Q23" s="22"/>
      <c r="R23" s="22"/>
      <c r="S23" s="22">
        <f t="shared" si="6"/>
        <v>508.58843742902457</v>
      </c>
      <c r="T23" s="22">
        <f t="shared" si="7"/>
        <v>629.80479178946837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34887.369850069743</v>
      </c>
      <c r="D24" s="5">
        <f t="shared" si="0"/>
        <v>34154.449795767097</v>
      </c>
      <c r="E24" s="5">
        <f t="shared" si="1"/>
        <v>24654.449795767097</v>
      </c>
      <c r="F24" s="5">
        <f t="shared" si="2"/>
        <v>8351.4278583179566</v>
      </c>
      <c r="G24" s="5">
        <f t="shared" si="3"/>
        <v>25803.021937449143</v>
      </c>
      <c r="H24" s="22">
        <f t="shared" si="10"/>
        <v>15325.293224118139</v>
      </c>
      <c r="I24" s="5">
        <f t="shared" si="4"/>
        <v>40545.954019050791</v>
      </c>
      <c r="J24" s="25">
        <f t="shared" si="5"/>
        <v>0.16061888037898459</v>
      </c>
      <c r="L24" s="22">
        <f t="shared" si="11"/>
        <v>68920.350247181574</v>
      </c>
      <c r="M24" s="5">
        <f>scrimecost*Meta!O21</f>
        <v>237.084</v>
      </c>
      <c r="N24" s="5">
        <f>L24-Grade12!L24</f>
        <v>710.15030373261834</v>
      </c>
      <c r="O24" s="5">
        <f>Grade12!M24-M24</f>
        <v>1.7179999999999893</v>
      </c>
      <c r="P24" s="22">
        <f t="shared" si="12"/>
        <v>70.495637968117222</v>
      </c>
      <c r="Q24" s="22"/>
      <c r="R24" s="22"/>
      <c r="S24" s="22">
        <f t="shared" si="6"/>
        <v>521.07867903861904</v>
      </c>
      <c r="T24" s="22">
        <f t="shared" si="7"/>
        <v>655.20042879100163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35759.554096321488</v>
      </c>
      <c r="D25" s="5">
        <f t="shared" si="0"/>
        <v>34993.491040661276</v>
      </c>
      <c r="E25" s="5">
        <f t="shared" si="1"/>
        <v>25493.491040661276</v>
      </c>
      <c r="F25" s="5">
        <f t="shared" si="2"/>
        <v>8625.3748247759067</v>
      </c>
      <c r="G25" s="5">
        <f t="shared" si="3"/>
        <v>26368.116215885369</v>
      </c>
      <c r="H25" s="22">
        <f t="shared" si="10"/>
        <v>15708.425554721094</v>
      </c>
      <c r="I25" s="5">
        <f t="shared" si="4"/>
        <v>41479.621599527061</v>
      </c>
      <c r="J25" s="25">
        <f t="shared" si="5"/>
        <v>0.16223426559265172</v>
      </c>
      <c r="L25" s="22">
        <f t="shared" si="11"/>
        <v>70643.359003361125</v>
      </c>
      <c r="M25" s="5">
        <f>scrimecost*Meta!O22</f>
        <v>237.084</v>
      </c>
      <c r="N25" s="5">
        <f>L25-Grade12!L25</f>
        <v>727.90406132595672</v>
      </c>
      <c r="O25" s="5">
        <f>Grade12!M25-M25</f>
        <v>1.7179999999999893</v>
      </c>
      <c r="P25" s="22">
        <f t="shared" si="12"/>
        <v>72.05909386763139</v>
      </c>
      <c r="Q25" s="22"/>
      <c r="R25" s="22"/>
      <c r="S25" s="22">
        <f t="shared" si="6"/>
        <v>533.88117668848804</v>
      </c>
      <c r="T25" s="22">
        <f t="shared" si="7"/>
        <v>681.62713303730209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36653.542948729526</v>
      </c>
      <c r="D26" s="5">
        <f t="shared" si="0"/>
        <v>35853.508316677806</v>
      </c>
      <c r="E26" s="5">
        <f t="shared" si="1"/>
        <v>26353.508316677806</v>
      </c>
      <c r="F26" s="5">
        <f t="shared" si="2"/>
        <v>8906.1704653953038</v>
      </c>
      <c r="G26" s="5">
        <f t="shared" si="3"/>
        <v>26947.3378512825</v>
      </c>
      <c r="H26" s="22">
        <f t="shared" si="10"/>
        <v>16101.136193589122</v>
      </c>
      <c r="I26" s="5">
        <f t="shared" si="4"/>
        <v>42436.630869515233</v>
      </c>
      <c r="J26" s="25">
        <f t="shared" si="5"/>
        <v>0.16381025116696105</v>
      </c>
      <c r="L26" s="22">
        <f t="shared" si="11"/>
        <v>72409.442978445149</v>
      </c>
      <c r="M26" s="5">
        <f>scrimecost*Meta!O23</f>
        <v>188.78400000000002</v>
      </c>
      <c r="N26" s="5">
        <f>L26-Grade12!L26</f>
        <v>746.10166285911691</v>
      </c>
      <c r="O26" s="5">
        <f>Grade12!M26-M26</f>
        <v>1.367999999999995</v>
      </c>
      <c r="P26" s="22">
        <f t="shared" si="12"/>
        <v>73.661636164633393</v>
      </c>
      <c r="Q26" s="22"/>
      <c r="R26" s="22"/>
      <c r="S26" s="22">
        <f t="shared" si="6"/>
        <v>546.67893677959626</v>
      </c>
      <c r="T26" s="22">
        <f t="shared" si="7"/>
        <v>708.70581002058384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37569.881522447758</v>
      </c>
      <c r="D27" s="5">
        <f t="shared" si="0"/>
        <v>36735.026024594743</v>
      </c>
      <c r="E27" s="5">
        <f t="shared" si="1"/>
        <v>27235.026024594743</v>
      </c>
      <c r="F27" s="5">
        <f t="shared" si="2"/>
        <v>9193.9859970301841</v>
      </c>
      <c r="G27" s="5">
        <f t="shared" si="3"/>
        <v>27541.040027564559</v>
      </c>
      <c r="H27" s="22">
        <f t="shared" si="10"/>
        <v>16503.664598428848</v>
      </c>
      <c r="I27" s="5">
        <f t="shared" si="4"/>
        <v>43417.565371253106</v>
      </c>
      <c r="J27" s="25">
        <f t="shared" si="5"/>
        <v>0.16534779806872626</v>
      </c>
      <c r="L27" s="22">
        <f t="shared" si="11"/>
        <v>74219.679052906271</v>
      </c>
      <c r="M27" s="5">
        <f>scrimecost*Meta!O24</f>
        <v>188.78400000000002</v>
      </c>
      <c r="N27" s="5">
        <f>L27-Grade12!L27</f>
        <v>764.75420443057374</v>
      </c>
      <c r="O27" s="5">
        <f>Grade12!M27-M27</f>
        <v>1.367999999999995</v>
      </c>
      <c r="P27" s="22">
        <f t="shared" si="12"/>
        <v>75.304242019060467</v>
      </c>
      <c r="Q27" s="22"/>
      <c r="R27" s="22"/>
      <c r="S27" s="22">
        <f t="shared" si="6"/>
        <v>560.12956087296141</v>
      </c>
      <c r="T27" s="22">
        <f t="shared" si="7"/>
        <v>737.31579322127243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38509.128560508951</v>
      </c>
      <c r="D28" s="5">
        <f t="shared" si="0"/>
        <v>37638.581675209614</v>
      </c>
      <c r="E28" s="5">
        <f t="shared" si="1"/>
        <v>28138.581675209614</v>
      </c>
      <c r="F28" s="5">
        <f t="shared" si="2"/>
        <v>9488.996916955939</v>
      </c>
      <c r="G28" s="5">
        <f t="shared" si="3"/>
        <v>28149.584758253673</v>
      </c>
      <c r="H28" s="22">
        <f t="shared" si="10"/>
        <v>16916.25621338957</v>
      </c>
      <c r="I28" s="5">
        <f t="shared" si="4"/>
        <v>44423.023235534441</v>
      </c>
      <c r="J28" s="25">
        <f t="shared" si="5"/>
        <v>0.16684784382654605</v>
      </c>
      <c r="L28" s="22">
        <f t="shared" si="11"/>
        <v>76075.171029228921</v>
      </c>
      <c r="M28" s="5">
        <f>scrimecost*Meta!O25</f>
        <v>188.78400000000002</v>
      </c>
      <c r="N28" s="5">
        <f>L28-Grade12!L28</f>
        <v>783.87305954133626</v>
      </c>
      <c r="O28" s="5">
        <f>Grade12!M28-M28</f>
        <v>1.367999999999995</v>
      </c>
      <c r="P28" s="22">
        <f t="shared" si="12"/>
        <v>76.987913019848193</v>
      </c>
      <c r="Q28" s="22"/>
      <c r="R28" s="22"/>
      <c r="S28" s="22">
        <f t="shared" si="6"/>
        <v>573.9164505686731</v>
      </c>
      <c r="T28" s="22">
        <f t="shared" si="7"/>
        <v>767.08785724591382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39471.856774521679</v>
      </c>
      <c r="D29" s="5">
        <f t="shared" si="0"/>
        <v>38564.726217089854</v>
      </c>
      <c r="E29" s="5">
        <f t="shared" si="1"/>
        <v>29064.726217089854</v>
      </c>
      <c r="F29" s="5">
        <f t="shared" si="2"/>
        <v>9791.3831098798364</v>
      </c>
      <c r="G29" s="5">
        <f t="shared" si="3"/>
        <v>28773.343107210017</v>
      </c>
      <c r="H29" s="22">
        <f t="shared" si="10"/>
        <v>17339.162618724309</v>
      </c>
      <c r="I29" s="5">
        <f t="shared" si="4"/>
        <v>45453.6175464228</v>
      </c>
      <c r="J29" s="25">
        <f t="shared" si="5"/>
        <v>0.1683113031024677</v>
      </c>
      <c r="L29" s="22">
        <f t="shared" si="11"/>
        <v>77977.050304959659</v>
      </c>
      <c r="M29" s="5">
        <f>scrimecost*Meta!O26</f>
        <v>188.78400000000002</v>
      </c>
      <c r="N29" s="5">
        <f>L29-Grade12!L29</f>
        <v>803.46988602989586</v>
      </c>
      <c r="O29" s="5">
        <f>Grade12!M29-M29</f>
        <v>1.367999999999995</v>
      </c>
      <c r="P29" s="22">
        <f t="shared" si="12"/>
        <v>78.713675795655618</v>
      </c>
      <c r="Q29" s="22"/>
      <c r="R29" s="22"/>
      <c r="S29" s="22">
        <f t="shared" si="6"/>
        <v>588.04801250679543</v>
      </c>
      <c r="T29" s="22">
        <f t="shared" si="7"/>
        <v>798.06931407631487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40458.653193884718</v>
      </c>
      <c r="D30" s="5">
        <f t="shared" si="0"/>
        <v>39514.024372517102</v>
      </c>
      <c r="E30" s="5">
        <f t="shared" si="1"/>
        <v>30014.024372517102</v>
      </c>
      <c r="F30" s="5">
        <f t="shared" si="2"/>
        <v>10101.328957626834</v>
      </c>
      <c r="G30" s="5">
        <f t="shared" si="3"/>
        <v>29412.695414890266</v>
      </c>
      <c r="H30" s="22">
        <f t="shared" si="10"/>
        <v>17772.641684192411</v>
      </c>
      <c r="I30" s="5">
        <f t="shared" si="4"/>
        <v>46509.976715083365</v>
      </c>
      <c r="J30" s="25">
        <f t="shared" si="5"/>
        <v>0.16973906824970844</v>
      </c>
      <c r="L30" s="22">
        <f t="shared" si="11"/>
        <v>79926.47656258363</v>
      </c>
      <c r="M30" s="5">
        <f>scrimecost*Meta!O27</f>
        <v>188.78400000000002</v>
      </c>
      <c r="N30" s="5">
        <f>L30-Grade12!L30</f>
        <v>823.55663318063307</v>
      </c>
      <c r="O30" s="5">
        <f>Grade12!M30-M30</f>
        <v>1.367999999999995</v>
      </c>
      <c r="P30" s="22">
        <f t="shared" si="12"/>
        <v>80.482582640858254</v>
      </c>
      <c r="Q30" s="22"/>
      <c r="R30" s="22"/>
      <c r="S30" s="22">
        <f t="shared" si="6"/>
        <v>602.5328634933478</v>
      </c>
      <c r="T30" s="22">
        <f t="shared" si="7"/>
        <v>830.30940362204603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41470.119523731832</v>
      </c>
      <c r="D31" s="5">
        <f t="shared" si="0"/>
        <v>40487.054981830021</v>
      </c>
      <c r="E31" s="5">
        <f t="shared" si="1"/>
        <v>30987.054981830021</v>
      </c>
      <c r="F31" s="5">
        <f t="shared" si="2"/>
        <v>10419.023451567502</v>
      </c>
      <c r="G31" s="5">
        <f t="shared" si="3"/>
        <v>30068.031530262517</v>
      </c>
      <c r="H31" s="22">
        <f t="shared" si="10"/>
        <v>18216.95772629722</v>
      </c>
      <c r="I31" s="5">
        <f t="shared" si="4"/>
        <v>47592.744862960441</v>
      </c>
      <c r="J31" s="25">
        <f t="shared" si="5"/>
        <v>0.17113200985677249</v>
      </c>
      <c r="L31" s="22">
        <f t="shared" si="11"/>
        <v>81924.638476648208</v>
      </c>
      <c r="M31" s="5">
        <f>scrimecost*Meta!O28</f>
        <v>162.012</v>
      </c>
      <c r="N31" s="5">
        <f>L31-Grade12!L31</f>
        <v>844.14554901013616</v>
      </c>
      <c r="O31" s="5">
        <f>Grade12!M31-M31</f>
        <v>1.1739999999999782</v>
      </c>
      <c r="P31" s="22">
        <f t="shared" si="12"/>
        <v>82.29571215719092</v>
      </c>
      <c r="Q31" s="22"/>
      <c r="R31" s="22"/>
      <c r="S31" s="22">
        <f t="shared" si="6"/>
        <v>617.19980375456214</v>
      </c>
      <c r="T31" s="22">
        <f t="shared" si="7"/>
        <v>863.60746526278672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42506.872511825117</v>
      </c>
      <c r="D32" s="5">
        <f t="shared" si="0"/>
        <v>41484.411356375764</v>
      </c>
      <c r="E32" s="5">
        <f t="shared" si="1"/>
        <v>31984.411356375764</v>
      </c>
      <c r="F32" s="5">
        <f t="shared" si="2"/>
        <v>10744.660307856688</v>
      </c>
      <c r="G32" s="5">
        <f t="shared" si="3"/>
        <v>30739.751048519076</v>
      </c>
      <c r="H32" s="22">
        <f t="shared" si="10"/>
        <v>18672.381669454651</v>
      </c>
      <c r="I32" s="5">
        <f t="shared" si="4"/>
        <v>48702.58221453445</v>
      </c>
      <c r="J32" s="25">
        <f t="shared" si="5"/>
        <v>0.1724909772782984</v>
      </c>
      <c r="L32" s="22">
        <f t="shared" si="11"/>
        <v>83972.754438564414</v>
      </c>
      <c r="M32" s="5">
        <f>scrimecost*Meta!O29</f>
        <v>162.012</v>
      </c>
      <c r="N32" s="5">
        <f>L32-Grade12!L32</f>
        <v>865.24918773538957</v>
      </c>
      <c r="O32" s="5">
        <f>Grade12!M32-M32</f>
        <v>1.1739999999999782</v>
      </c>
      <c r="P32" s="22">
        <f t="shared" si="12"/>
        <v>84.154169911431921</v>
      </c>
      <c r="Q32" s="22"/>
      <c r="R32" s="22"/>
      <c r="S32" s="22">
        <f t="shared" si="6"/>
        <v>632.41795032231505</v>
      </c>
      <c r="T32" s="22">
        <f t="shared" si="7"/>
        <v>898.51677185145286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43569.544324620743</v>
      </c>
      <c r="D33" s="5">
        <f t="shared" si="0"/>
        <v>42506.701640285159</v>
      </c>
      <c r="E33" s="5">
        <f t="shared" si="1"/>
        <v>33006.701640285159</v>
      </c>
      <c r="F33" s="5">
        <f t="shared" si="2"/>
        <v>11078.438085553105</v>
      </c>
      <c r="G33" s="5">
        <f t="shared" si="3"/>
        <v>31428.263554732053</v>
      </c>
      <c r="H33" s="22">
        <f t="shared" si="10"/>
        <v>19139.191211191021</v>
      </c>
      <c r="I33" s="5">
        <f t="shared" si="4"/>
        <v>49840.165499897819</v>
      </c>
      <c r="J33" s="25">
        <f t="shared" si="5"/>
        <v>0.17381679915295786</v>
      </c>
      <c r="L33" s="22">
        <f t="shared" si="11"/>
        <v>86072.073299528536</v>
      </c>
      <c r="M33" s="5">
        <f>scrimecost*Meta!O30</f>
        <v>162.012</v>
      </c>
      <c r="N33" s="5">
        <f>L33-Grade12!L33</f>
        <v>886.88041742877977</v>
      </c>
      <c r="O33" s="5">
        <f>Grade12!M33-M33</f>
        <v>1.1739999999999782</v>
      </c>
      <c r="P33" s="22">
        <f t="shared" si="12"/>
        <v>86.059089109528969</v>
      </c>
      <c r="Q33" s="22"/>
      <c r="R33" s="22"/>
      <c r="S33" s="22">
        <f t="shared" si="6"/>
        <v>648.01655055426522</v>
      </c>
      <c r="T33" s="22">
        <f t="shared" si="7"/>
        <v>934.84474084289297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44658.782932736263</v>
      </c>
      <c r="D34" s="5">
        <f t="shared" si="0"/>
        <v>43554.549181292285</v>
      </c>
      <c r="E34" s="5">
        <f t="shared" si="1"/>
        <v>34054.549181292285</v>
      </c>
      <c r="F34" s="5">
        <f t="shared" si="2"/>
        <v>11420.560307691931</v>
      </c>
      <c r="G34" s="5">
        <f t="shared" si="3"/>
        <v>32133.988873600356</v>
      </c>
      <c r="H34" s="22">
        <f t="shared" si="10"/>
        <v>19617.670991470794</v>
      </c>
      <c r="I34" s="5">
        <f t="shared" si="4"/>
        <v>51006.188367395254</v>
      </c>
      <c r="J34" s="25">
        <f t="shared" si="5"/>
        <v>0.17511028390872313</v>
      </c>
      <c r="L34" s="22">
        <f t="shared" si="11"/>
        <v>88223.875132016736</v>
      </c>
      <c r="M34" s="5">
        <f>scrimecost*Meta!O31</f>
        <v>162.012</v>
      </c>
      <c r="N34" s="5">
        <f>L34-Grade12!L34</f>
        <v>909.05242786451709</v>
      </c>
      <c r="O34" s="5">
        <f>Grade12!M34-M34</f>
        <v>1.1739999999999782</v>
      </c>
      <c r="P34" s="22">
        <f t="shared" si="12"/>
        <v>88.011631287578396</v>
      </c>
      <c r="Q34" s="22"/>
      <c r="R34" s="22"/>
      <c r="S34" s="22">
        <f t="shared" si="6"/>
        <v>664.00511579202202</v>
      </c>
      <c r="T34" s="22">
        <f t="shared" si="7"/>
        <v>972.64914151689322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45775.252506054661</v>
      </c>
      <c r="D35" s="5">
        <f t="shared" si="0"/>
        <v>44628.592910824584</v>
      </c>
      <c r="E35" s="5">
        <f t="shared" si="1"/>
        <v>35128.592910824584</v>
      </c>
      <c r="F35" s="5">
        <f t="shared" si="2"/>
        <v>11834.094876466686</v>
      </c>
      <c r="G35" s="5">
        <f t="shared" si="3"/>
        <v>32794.498034357894</v>
      </c>
      <c r="H35" s="22">
        <f t="shared" si="10"/>
        <v>20108.11276625756</v>
      </c>
      <c r="I35" s="5">
        <f t="shared" si="4"/>
        <v>52138.502515497661</v>
      </c>
      <c r="J35" s="25">
        <f t="shared" si="5"/>
        <v>0.17736400776017502</v>
      </c>
      <c r="L35" s="22">
        <f t="shared" si="11"/>
        <v>90429.472010317142</v>
      </c>
      <c r="M35" s="5">
        <f>scrimecost*Meta!O32</f>
        <v>162.012</v>
      </c>
      <c r="N35" s="5">
        <f>L35-Grade12!L35</f>
        <v>931.77873856110091</v>
      </c>
      <c r="O35" s="5">
        <f>Grade12!M35-M35</f>
        <v>1.1739999999999782</v>
      </c>
      <c r="P35" s="22">
        <f t="shared" si="12"/>
        <v>90.371734301543256</v>
      </c>
      <c r="Q35" s="22"/>
      <c r="R35" s="22"/>
      <c r="S35" s="22">
        <f t="shared" si="6"/>
        <v>680.72631263789151</v>
      </c>
      <c r="T35" s="22">
        <f t="shared" si="7"/>
        <v>1012.4852656039146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46919.633818706025</v>
      </c>
      <c r="D36" s="5">
        <f t="shared" si="0"/>
        <v>45729.487733595197</v>
      </c>
      <c r="E36" s="5">
        <f t="shared" si="1"/>
        <v>36229.487733595197</v>
      </c>
      <c r="F36" s="5">
        <f t="shared" si="2"/>
        <v>12303.626518378351</v>
      </c>
      <c r="G36" s="5">
        <f t="shared" si="3"/>
        <v>33425.86121521685</v>
      </c>
      <c r="H36" s="22">
        <f t="shared" si="10"/>
        <v>20610.815585413995</v>
      </c>
      <c r="I36" s="5">
        <f t="shared" si="4"/>
        <v>53253.46580838511</v>
      </c>
      <c r="J36" s="25">
        <f t="shared" si="5"/>
        <v>0.18026559051046293</v>
      </c>
      <c r="L36" s="22">
        <f t="shared" si="11"/>
        <v>92690.208810575074</v>
      </c>
      <c r="M36" s="5">
        <f>scrimecost*Meta!O33</f>
        <v>124.75200000000001</v>
      </c>
      <c r="N36" s="5">
        <f>L36-Grade12!L36</f>
        <v>955.07320702515426</v>
      </c>
      <c r="O36" s="5">
        <f>Grade12!M36-M36</f>
        <v>0.90399999999999636</v>
      </c>
      <c r="P36" s="22">
        <f t="shared" si="12"/>
        <v>93.051420903103207</v>
      </c>
      <c r="Q36" s="22"/>
      <c r="R36" s="22"/>
      <c r="S36" s="22">
        <f t="shared" si="6"/>
        <v>697.85679858430717</v>
      </c>
      <c r="T36" s="22">
        <f t="shared" si="7"/>
        <v>1053.9351252957049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48092.624664173672</v>
      </c>
      <c r="D37" s="5">
        <f t="shared" ref="D37:D56" si="15">IF(A37&lt;startage,1,0)*(C37*(1-initialunempprob))+IF(A37=startage,1,0)*(C37*(1-unempprob))+IF(A37&gt;startage,1,0)*(C37*(1-unempprob)+unempprob*300*52)</f>
        <v>46857.904926935073</v>
      </c>
      <c r="E37" s="5">
        <f t="shared" si="1"/>
        <v>37357.904926935073</v>
      </c>
      <c r="F37" s="5">
        <f t="shared" si="2"/>
        <v>12784.896451337809</v>
      </c>
      <c r="G37" s="5">
        <f t="shared" si="3"/>
        <v>34073.008475597264</v>
      </c>
      <c r="H37" s="22">
        <f t="shared" ref="H37:H56" si="16">benefits*B37/expnorm</f>
        <v>21126.085975049347</v>
      </c>
      <c r="I37" s="5">
        <f t="shared" ref="I37:I56" si="17">G37+IF(A37&lt;startage,1,0)*(H37*(1-initialunempprob))+IF(A37&gt;=startage,1,0)*(H37*(1-unempprob))</f>
        <v>54396.303183594733</v>
      </c>
      <c r="J37" s="25">
        <f t="shared" si="5"/>
        <v>0.18309640294976823</v>
      </c>
      <c r="L37" s="22">
        <f t="shared" ref="L37:L56" si="18">(sincome+sbenefits)*(1-sunemp)*B37/expnorm</f>
        <v>95007.464030839445</v>
      </c>
      <c r="M37" s="5">
        <f>scrimecost*Meta!O34</f>
        <v>124.75200000000001</v>
      </c>
      <c r="N37" s="5">
        <f>L37-Grade12!L37</f>
        <v>978.95003720077511</v>
      </c>
      <c r="O37" s="5">
        <f>Grade12!M37-M37</f>
        <v>0.90399999999999636</v>
      </c>
      <c r="P37" s="22">
        <f t="shared" si="12"/>
        <v>95.798099669702196</v>
      </c>
      <c r="Q37" s="22"/>
      <c r="R37" s="22"/>
      <c r="S37" s="22">
        <f t="shared" si="6"/>
        <v>715.67237067936162</v>
      </c>
      <c r="T37" s="22">
        <f t="shared" si="7"/>
        <v>1097.4713900253716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49294.940280778013</v>
      </c>
      <c r="D38" s="5">
        <f t="shared" si="15"/>
        <v>48014.532550108452</v>
      </c>
      <c r="E38" s="5">
        <f t="shared" si="1"/>
        <v>38514.532550108452</v>
      </c>
      <c r="F38" s="5">
        <f t="shared" si="2"/>
        <v>13278.198132621255</v>
      </c>
      <c r="G38" s="5">
        <f t="shared" si="3"/>
        <v>34736.334417487196</v>
      </c>
      <c r="H38" s="22">
        <f t="shared" si="16"/>
        <v>21654.238124425581</v>
      </c>
      <c r="I38" s="5">
        <f t="shared" si="17"/>
        <v>55567.711493184601</v>
      </c>
      <c r="J38" s="25">
        <f t="shared" si="5"/>
        <v>0.18585817118323686</v>
      </c>
      <c r="L38" s="22">
        <f t="shared" si="18"/>
        <v>97382.650631610421</v>
      </c>
      <c r="M38" s="5">
        <f>scrimecost*Meta!O35</f>
        <v>124.75200000000001</v>
      </c>
      <c r="N38" s="5">
        <f>L38-Grade12!L38</f>
        <v>1003.4237881307781</v>
      </c>
      <c r="O38" s="5">
        <f>Grade12!M38-M38</f>
        <v>0.90399999999999636</v>
      </c>
      <c r="P38" s="22">
        <f t="shared" si="12"/>
        <v>98.613445405466152</v>
      </c>
      <c r="Q38" s="22"/>
      <c r="R38" s="22"/>
      <c r="S38" s="22">
        <f t="shared" si="6"/>
        <v>733.93333207678711</v>
      </c>
      <c r="T38" s="22">
        <f t="shared" si="7"/>
        <v>1142.7913896676998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50527.313787797466</v>
      </c>
      <c r="D39" s="5">
        <f t="shared" si="15"/>
        <v>49200.075863861166</v>
      </c>
      <c r="E39" s="5">
        <f t="shared" si="1"/>
        <v>39700.075863861166</v>
      </c>
      <c r="F39" s="5">
        <f t="shared" si="2"/>
        <v>13783.832355936787</v>
      </c>
      <c r="G39" s="5">
        <f t="shared" si="3"/>
        <v>35416.243507924381</v>
      </c>
      <c r="H39" s="22">
        <f t="shared" si="16"/>
        <v>22195.594077536218</v>
      </c>
      <c r="I39" s="5">
        <f t="shared" si="17"/>
        <v>56768.405010514223</v>
      </c>
      <c r="J39" s="25">
        <f t="shared" si="5"/>
        <v>0.18855257921588914</v>
      </c>
      <c r="L39" s="22">
        <f t="shared" si="18"/>
        <v>99817.216897400678</v>
      </c>
      <c r="M39" s="5">
        <f>scrimecost*Meta!O36</f>
        <v>124.75200000000001</v>
      </c>
      <c r="N39" s="5">
        <f>L39-Grade12!L39</f>
        <v>1028.5093828340614</v>
      </c>
      <c r="O39" s="5">
        <f>Grade12!M39-M39</f>
        <v>0.90399999999999636</v>
      </c>
      <c r="P39" s="22">
        <f t="shared" si="12"/>
        <v>101.49917478462419</v>
      </c>
      <c r="Q39" s="22"/>
      <c r="R39" s="22"/>
      <c r="S39" s="22">
        <f t="shared" si="6"/>
        <v>752.6508175091675</v>
      </c>
      <c r="T39" s="22">
        <f t="shared" si="7"/>
        <v>1189.9679832142647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51790.496632492395</v>
      </c>
      <c r="D40" s="5">
        <f t="shared" si="15"/>
        <v>50415.257760457687</v>
      </c>
      <c r="E40" s="5">
        <f t="shared" si="1"/>
        <v>40915.257760457687</v>
      </c>
      <c r="F40" s="5">
        <f t="shared" si="2"/>
        <v>14302.107434835205</v>
      </c>
      <c r="G40" s="5">
        <f t="shared" si="3"/>
        <v>36113.150325622482</v>
      </c>
      <c r="H40" s="22">
        <f t="shared" si="16"/>
        <v>22750.48392947462</v>
      </c>
      <c r="I40" s="5">
        <f t="shared" si="17"/>
        <v>57999.115865777065</v>
      </c>
      <c r="J40" s="25">
        <f t="shared" si="5"/>
        <v>0.1911812699794524</v>
      </c>
      <c r="L40" s="22">
        <f t="shared" si="18"/>
        <v>102312.64731983568</v>
      </c>
      <c r="M40" s="5">
        <f>scrimecost*Meta!O37</f>
        <v>124.75200000000001</v>
      </c>
      <c r="N40" s="5">
        <f>L40-Grade12!L40</f>
        <v>1054.2221174048755</v>
      </c>
      <c r="O40" s="5">
        <f>Grade12!M40-M40</f>
        <v>0.90399999999999636</v>
      </c>
      <c r="P40" s="22">
        <f t="shared" si="12"/>
        <v>104.45704739826121</v>
      </c>
      <c r="Q40" s="22"/>
      <c r="R40" s="22"/>
      <c r="S40" s="22">
        <f t="shared" si="6"/>
        <v>771.83624007732453</v>
      </c>
      <c r="T40" s="22">
        <f t="shared" si="7"/>
        <v>1239.0770022654867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53085.259048304717</v>
      </c>
      <c r="D41" s="5">
        <f t="shared" si="15"/>
        <v>51660.819204469139</v>
      </c>
      <c r="E41" s="5">
        <f t="shared" si="1"/>
        <v>42160.819204469139</v>
      </c>
      <c r="F41" s="5">
        <f t="shared" si="2"/>
        <v>14833.339390706089</v>
      </c>
      <c r="G41" s="5">
        <f t="shared" si="3"/>
        <v>36827.47981376305</v>
      </c>
      <c r="H41" s="22">
        <f t="shared" si="16"/>
        <v>23319.246027711495</v>
      </c>
      <c r="I41" s="5">
        <f t="shared" si="17"/>
        <v>59260.594492421507</v>
      </c>
      <c r="J41" s="25">
        <f t="shared" si="5"/>
        <v>0.19374584633414815</v>
      </c>
      <c r="L41" s="22">
        <f t="shared" si="18"/>
        <v>104870.46350283161</v>
      </c>
      <c r="M41" s="5">
        <f>scrimecost*Meta!O38</f>
        <v>75.762</v>
      </c>
      <c r="N41" s="5">
        <f>L41-Grade12!L41</f>
        <v>1080.5776703400625</v>
      </c>
      <c r="O41" s="5">
        <f>Grade12!M41-M41</f>
        <v>0.54900000000000659</v>
      </c>
      <c r="P41" s="22">
        <f t="shared" si="12"/>
        <v>107.48886682723914</v>
      </c>
      <c r="Q41" s="22"/>
      <c r="R41" s="22"/>
      <c r="S41" s="22">
        <f t="shared" ref="S41:S69" si="19">IF(A41&lt;startage,1,0)*(N41-Q41-R41)+IF(A41&gt;=startage,1,0)*completionprob*(N41*spart+O41+P41)</f>
        <v>791.17185820975101</v>
      </c>
      <c r="T41" s="22">
        <f t="shared" ref="T41:T69" si="20">S41/sreturn^(A41-startage+1)</f>
        <v>1289.6603641417757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54412.390524512324</v>
      </c>
      <c r="D42" s="5">
        <f t="shared" si="15"/>
        <v>52937.51968458086</v>
      </c>
      <c r="E42" s="5">
        <f t="shared" si="1"/>
        <v>43437.51968458086</v>
      </c>
      <c r="F42" s="5">
        <f t="shared" si="2"/>
        <v>15377.852145473737</v>
      </c>
      <c r="G42" s="5">
        <f t="shared" si="3"/>
        <v>37559.667539107126</v>
      </c>
      <c r="H42" s="22">
        <f t="shared" si="16"/>
        <v>23902.227178404275</v>
      </c>
      <c r="I42" s="5">
        <f t="shared" si="17"/>
        <v>60553.610084732034</v>
      </c>
      <c r="J42" s="25">
        <f t="shared" si="5"/>
        <v>0.19624787204604649</v>
      </c>
      <c r="L42" s="22">
        <f t="shared" si="18"/>
        <v>107492.22509040237</v>
      </c>
      <c r="M42" s="5">
        <f>scrimecost*Meta!O39</f>
        <v>75.762</v>
      </c>
      <c r="N42" s="5">
        <f>L42-Grade12!L42</f>
        <v>1107.5921120985295</v>
      </c>
      <c r="O42" s="5">
        <f>Grade12!M42-M42</f>
        <v>0.54900000000000659</v>
      </c>
      <c r="P42" s="22">
        <f t="shared" si="12"/>
        <v>110.59648174194147</v>
      </c>
      <c r="Q42" s="22"/>
      <c r="R42" s="22"/>
      <c r="S42" s="22">
        <f t="shared" si="19"/>
        <v>811.3285427954246</v>
      </c>
      <c r="T42" s="22">
        <f t="shared" si="20"/>
        <v>1342.8659678420458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55772.700287625135</v>
      </c>
      <c r="D43" s="5">
        <f t="shared" si="15"/>
        <v>54246.137676695384</v>
      </c>
      <c r="E43" s="5">
        <f t="shared" si="1"/>
        <v>44746.137676695384</v>
      </c>
      <c r="F43" s="5">
        <f t="shared" si="2"/>
        <v>15935.97771911058</v>
      </c>
      <c r="G43" s="5">
        <f t="shared" si="3"/>
        <v>38310.159957584801</v>
      </c>
      <c r="H43" s="22">
        <f t="shared" si="16"/>
        <v>24499.782857864378</v>
      </c>
      <c r="I43" s="5">
        <f t="shared" si="17"/>
        <v>61878.951066850335</v>
      </c>
      <c r="J43" s="25">
        <f t="shared" si="5"/>
        <v>0.19868887274058147</v>
      </c>
      <c r="L43" s="22">
        <f t="shared" si="18"/>
        <v>110179.53071766242</v>
      </c>
      <c r="M43" s="5">
        <f>scrimecost*Meta!O40</f>
        <v>75.762</v>
      </c>
      <c r="N43" s="5">
        <f>L43-Grade12!L43</f>
        <v>1135.2819149009883</v>
      </c>
      <c r="O43" s="5">
        <f>Grade12!M43-M43</f>
        <v>0.54900000000000659</v>
      </c>
      <c r="P43" s="22">
        <f t="shared" si="12"/>
        <v>113.78178702951141</v>
      </c>
      <c r="Q43" s="22"/>
      <c r="R43" s="22"/>
      <c r="S43" s="22">
        <f t="shared" si="19"/>
        <v>831.98914449575932</v>
      </c>
      <c r="T43" s="22">
        <f t="shared" si="20"/>
        <v>1398.2504375705475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57167.017794815758</v>
      </c>
      <c r="D44" s="5">
        <f t="shared" si="15"/>
        <v>55587.471118612761</v>
      </c>
      <c r="E44" s="5">
        <f t="shared" si="1"/>
        <v>46087.471118612761</v>
      </c>
      <c r="F44" s="5">
        <f t="shared" si="2"/>
        <v>16508.056432088342</v>
      </c>
      <c r="G44" s="5">
        <f t="shared" si="3"/>
        <v>39079.414686524418</v>
      </c>
      <c r="H44" s="22">
        <f t="shared" si="16"/>
        <v>25112.277429310991</v>
      </c>
      <c r="I44" s="5">
        <f t="shared" si="17"/>
        <v>63237.425573521592</v>
      </c>
      <c r="J44" s="25">
        <f t="shared" si="5"/>
        <v>0.20107033683281073</v>
      </c>
      <c r="L44" s="22">
        <f t="shared" si="18"/>
        <v>112934.01898560398</v>
      </c>
      <c r="M44" s="5">
        <f>scrimecost*Meta!O41</f>
        <v>75.762</v>
      </c>
      <c r="N44" s="5">
        <f>L44-Grade12!L44</f>
        <v>1163.6639627735276</v>
      </c>
      <c r="O44" s="5">
        <f>Grade12!M44-M44</f>
        <v>0.54900000000000659</v>
      </c>
      <c r="P44" s="22">
        <f t="shared" si="12"/>
        <v>117.04672494927058</v>
      </c>
      <c r="Q44" s="22"/>
      <c r="R44" s="22"/>
      <c r="S44" s="22">
        <f t="shared" si="19"/>
        <v>853.16626123861442</v>
      </c>
      <c r="T44" s="22">
        <f t="shared" si="20"/>
        <v>1455.9027561395569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58596.193239686145</v>
      </c>
      <c r="D45" s="5">
        <f t="shared" si="15"/>
        <v>56962.337896578072</v>
      </c>
      <c r="E45" s="5">
        <f t="shared" si="1"/>
        <v>47462.337896578072</v>
      </c>
      <c r="F45" s="5">
        <f t="shared" si="2"/>
        <v>17094.437112890548</v>
      </c>
      <c r="G45" s="5">
        <f t="shared" si="3"/>
        <v>39867.900783687524</v>
      </c>
      <c r="H45" s="22">
        <f t="shared" si="16"/>
        <v>25740.08436504376</v>
      </c>
      <c r="I45" s="5">
        <f t="shared" si="17"/>
        <v>64629.861942859621</v>
      </c>
      <c r="J45" s="25">
        <f t="shared" si="5"/>
        <v>0.20339371643498558</v>
      </c>
      <c r="L45" s="22">
        <f t="shared" si="18"/>
        <v>115757.36946024405</v>
      </c>
      <c r="M45" s="5">
        <f>scrimecost*Meta!O42</f>
        <v>75.762</v>
      </c>
      <c r="N45" s="5">
        <f>L45-Grade12!L45</f>
        <v>1192.7555618428305</v>
      </c>
      <c r="O45" s="5">
        <f>Grade12!M45-M45</f>
        <v>0.54900000000000659</v>
      </c>
      <c r="P45" s="22">
        <f t="shared" si="12"/>
        <v>120.39328631702372</v>
      </c>
      <c r="Q45" s="22"/>
      <c r="R45" s="22"/>
      <c r="S45" s="22">
        <f t="shared" si="19"/>
        <v>874.8728059000091</v>
      </c>
      <c r="T45" s="22">
        <f t="shared" si="20"/>
        <v>1515.9155365706665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60061.098070678301</v>
      </c>
      <c r="D46" s="5">
        <f t="shared" si="15"/>
        <v>58371.576343992529</v>
      </c>
      <c r="E46" s="5">
        <f t="shared" si="1"/>
        <v>48871.576343992529</v>
      </c>
      <c r="F46" s="5">
        <f t="shared" si="2"/>
        <v>17695.477310712813</v>
      </c>
      <c r="G46" s="5">
        <f t="shared" si="3"/>
        <v>40676.099033279716</v>
      </c>
      <c r="H46" s="22">
        <f t="shared" si="16"/>
        <v>26383.586474169857</v>
      </c>
      <c r="I46" s="5">
        <f t="shared" si="17"/>
        <v>66057.109221431121</v>
      </c>
      <c r="J46" s="25">
        <f t="shared" si="5"/>
        <v>0.20566042824198544</v>
      </c>
      <c r="L46" s="22">
        <f t="shared" si="18"/>
        <v>118651.30369675017</v>
      </c>
      <c r="M46" s="5">
        <f>scrimecost*Meta!O43</f>
        <v>37.812000000000005</v>
      </c>
      <c r="N46" s="5">
        <f>L46-Grade12!L46</f>
        <v>1222.5744508889184</v>
      </c>
      <c r="O46" s="5">
        <f>Grade12!M46-M46</f>
        <v>0.27400000000000091</v>
      </c>
      <c r="P46" s="22">
        <f t="shared" si="12"/>
        <v>123.82351171897072</v>
      </c>
      <c r="Q46" s="22"/>
      <c r="R46" s="22"/>
      <c r="S46" s="22">
        <f t="shared" si="19"/>
        <v>896.86681417797206</v>
      </c>
      <c r="T46" s="22">
        <f t="shared" si="20"/>
        <v>1577.9361744728692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61562.625522445254</v>
      </c>
      <c r="D47" s="5">
        <f t="shared" si="15"/>
        <v>59816.045752592334</v>
      </c>
      <c r="E47" s="5">
        <f t="shared" si="1"/>
        <v>50316.045752592334</v>
      </c>
      <c r="F47" s="5">
        <f t="shared" si="2"/>
        <v>18311.543513480632</v>
      </c>
      <c r="G47" s="5">
        <f t="shared" si="3"/>
        <v>41504.502239111702</v>
      </c>
      <c r="H47" s="22">
        <f t="shared" si="16"/>
        <v>27043.1761360241</v>
      </c>
      <c r="I47" s="5">
        <f t="shared" si="17"/>
        <v>67520.037681966889</v>
      </c>
      <c r="J47" s="25">
        <f t="shared" si="5"/>
        <v>0.20787185439515607</v>
      </c>
      <c r="L47" s="22">
        <f t="shared" si="18"/>
        <v>121617.58628916892</v>
      </c>
      <c r="M47" s="5">
        <f>scrimecost*Meta!O44</f>
        <v>37.812000000000005</v>
      </c>
      <c r="N47" s="5">
        <f>L47-Grade12!L47</f>
        <v>1253.1388121611817</v>
      </c>
      <c r="O47" s="5">
        <f>Grade12!M47-M47</f>
        <v>0.27400000000000091</v>
      </c>
      <c r="P47" s="22">
        <f t="shared" si="12"/>
        <v>127.33949275596638</v>
      </c>
      <c r="Q47" s="22"/>
      <c r="R47" s="22"/>
      <c r="S47" s="22">
        <f t="shared" si="19"/>
        <v>919.67225266289904</v>
      </c>
      <c r="T47" s="22">
        <f t="shared" si="20"/>
        <v>1642.9560763034838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63101.691160506365</v>
      </c>
      <c r="D48" s="5">
        <f t="shared" si="15"/>
        <v>61296.626896407121</v>
      </c>
      <c r="E48" s="5">
        <f t="shared" si="1"/>
        <v>51796.626896407121</v>
      </c>
      <c r="F48" s="5">
        <f t="shared" si="2"/>
        <v>18943.011371317636</v>
      </c>
      <c r="G48" s="5">
        <f t="shared" si="3"/>
        <v>42353.615525089481</v>
      </c>
      <c r="H48" s="22">
        <f t="shared" si="16"/>
        <v>27719.255539424696</v>
      </c>
      <c r="I48" s="5">
        <f t="shared" si="17"/>
        <v>69019.539354016044</v>
      </c>
      <c r="J48" s="25">
        <f t="shared" si="5"/>
        <v>0.21002934332507855</v>
      </c>
      <c r="L48" s="22">
        <f t="shared" si="18"/>
        <v>124658.02594639812</v>
      </c>
      <c r="M48" s="5">
        <f>scrimecost*Meta!O45</f>
        <v>37.812000000000005</v>
      </c>
      <c r="N48" s="5">
        <f>L48-Grade12!L48</f>
        <v>1284.4672824651643</v>
      </c>
      <c r="O48" s="5">
        <f>Grade12!M48-M48</f>
        <v>0.27400000000000091</v>
      </c>
      <c r="P48" s="22">
        <f t="shared" si="12"/>
        <v>130.94337331888687</v>
      </c>
      <c r="Q48" s="22"/>
      <c r="R48" s="22"/>
      <c r="S48" s="22">
        <f t="shared" si="19"/>
        <v>943.04782710989332</v>
      </c>
      <c r="T48" s="22">
        <f t="shared" si="20"/>
        <v>1710.6374648774758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64679.233439519034</v>
      </c>
      <c r="D49" s="5">
        <f t="shared" si="15"/>
        <v>62814.222568817313</v>
      </c>
      <c r="E49" s="5">
        <f t="shared" si="1"/>
        <v>53314.222568817313</v>
      </c>
      <c r="F49" s="5">
        <f t="shared" si="2"/>
        <v>19590.265925600583</v>
      </c>
      <c r="G49" s="5">
        <f t="shared" si="3"/>
        <v>43223.956643216734</v>
      </c>
      <c r="H49" s="22">
        <f t="shared" si="16"/>
        <v>28412.236927910315</v>
      </c>
      <c r="I49" s="5">
        <f t="shared" si="17"/>
        <v>70556.528567866451</v>
      </c>
      <c r="J49" s="25">
        <f t="shared" si="5"/>
        <v>0.21213421057378354</v>
      </c>
      <c r="L49" s="22">
        <f t="shared" si="18"/>
        <v>127774.47659505806</v>
      </c>
      <c r="M49" s="5">
        <f>scrimecost*Meta!O46</f>
        <v>37.812000000000005</v>
      </c>
      <c r="N49" s="5">
        <f>L49-Grade12!L49</f>
        <v>1316.5789645268087</v>
      </c>
      <c r="O49" s="5">
        <f>Grade12!M49-M49</f>
        <v>0.27400000000000091</v>
      </c>
      <c r="P49" s="22">
        <f t="shared" si="12"/>
        <v>134.63735089588047</v>
      </c>
      <c r="Q49" s="22"/>
      <c r="R49" s="22"/>
      <c r="S49" s="22">
        <f t="shared" si="19"/>
        <v>967.0077909181025</v>
      </c>
      <c r="T49" s="22">
        <f t="shared" si="20"/>
        <v>1781.089014452732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66296.214275507009</v>
      </c>
      <c r="D50" s="5">
        <f t="shared" si="15"/>
        <v>64369.758133037743</v>
      </c>
      <c r="E50" s="5">
        <f t="shared" si="1"/>
        <v>54869.758133037743</v>
      </c>
      <c r="F50" s="5">
        <f t="shared" si="2"/>
        <v>20253.7018437406</v>
      </c>
      <c r="G50" s="5">
        <f t="shared" si="3"/>
        <v>44116.056289297143</v>
      </c>
      <c r="H50" s="22">
        <f t="shared" si="16"/>
        <v>29122.542851108072</v>
      </c>
      <c r="I50" s="5">
        <f t="shared" si="17"/>
        <v>72131.942512063106</v>
      </c>
      <c r="J50" s="25">
        <f t="shared" si="5"/>
        <v>0.21418773959691031</v>
      </c>
      <c r="L50" s="22">
        <f t="shared" si="18"/>
        <v>130968.83850993452</v>
      </c>
      <c r="M50" s="5">
        <f>scrimecost*Meta!O47</f>
        <v>37.812000000000005</v>
      </c>
      <c r="N50" s="5">
        <f>L50-Grade12!L50</f>
        <v>1349.4934386399837</v>
      </c>
      <c r="O50" s="5">
        <f>Grade12!M50-M50</f>
        <v>0.27400000000000091</v>
      </c>
      <c r="P50" s="22">
        <f t="shared" si="12"/>
        <v>138.4236779122989</v>
      </c>
      <c r="Q50" s="22"/>
      <c r="R50" s="22"/>
      <c r="S50" s="22">
        <f t="shared" si="19"/>
        <v>991.56675382150968</v>
      </c>
      <c r="T50" s="22">
        <f t="shared" si="20"/>
        <v>1854.4238325617209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67953.619632394679</v>
      </c>
      <c r="D51" s="5">
        <f t="shared" si="15"/>
        <v>65964.182086363682</v>
      </c>
      <c r="E51" s="5">
        <f t="shared" si="1"/>
        <v>56464.182086363682</v>
      </c>
      <c r="F51" s="5">
        <f t="shared" si="2"/>
        <v>20933.723659834111</v>
      </c>
      <c r="G51" s="5">
        <f t="shared" si="3"/>
        <v>45030.458426529571</v>
      </c>
      <c r="H51" s="22">
        <f t="shared" si="16"/>
        <v>29850.606422385772</v>
      </c>
      <c r="I51" s="5">
        <f t="shared" si="17"/>
        <v>73746.74180486468</v>
      </c>
      <c r="J51" s="25">
        <f t="shared" si="5"/>
        <v>0.21619118254630224</v>
      </c>
      <c r="L51" s="22">
        <f t="shared" si="18"/>
        <v>134243.05947268289</v>
      </c>
      <c r="M51" s="5">
        <f>scrimecost*Meta!O48</f>
        <v>18.906000000000002</v>
      </c>
      <c r="N51" s="5">
        <f>L51-Grade12!L51</f>
        <v>1383.230774605996</v>
      </c>
      <c r="O51" s="5">
        <f>Grade12!M51-M51</f>
        <v>0.13700000000000045</v>
      </c>
      <c r="P51" s="22">
        <f t="shared" si="12"/>
        <v>142.30466310412777</v>
      </c>
      <c r="Q51" s="22"/>
      <c r="R51" s="22"/>
      <c r="S51" s="22">
        <f t="shared" si="19"/>
        <v>1016.6125547975074</v>
      </c>
      <c r="T51" s="22">
        <f t="shared" si="20"/>
        <v>1930.5182131663626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69652.460123204539</v>
      </c>
      <c r="D52" s="5">
        <f t="shared" si="15"/>
        <v>67598.466638522761</v>
      </c>
      <c r="E52" s="5">
        <f t="shared" si="1"/>
        <v>58098.466638522761</v>
      </c>
      <c r="F52" s="5">
        <f t="shared" si="2"/>
        <v>21630.746021329956</v>
      </c>
      <c r="G52" s="5">
        <f t="shared" si="3"/>
        <v>45967.720617192805</v>
      </c>
      <c r="H52" s="22">
        <f t="shared" si="16"/>
        <v>30596.871582945412</v>
      </c>
      <c r="I52" s="5">
        <f t="shared" si="17"/>
        <v>75401.911079986283</v>
      </c>
      <c r="J52" s="25">
        <f t="shared" si="5"/>
        <v>0.21814576103351382</v>
      </c>
      <c r="L52" s="22">
        <f t="shared" si="18"/>
        <v>137599.13595949992</v>
      </c>
      <c r="M52" s="5">
        <f>scrimecost*Meta!O49</f>
        <v>18.906000000000002</v>
      </c>
      <c r="N52" s="5">
        <f>L52-Grade12!L52</f>
        <v>1417.8115439710964</v>
      </c>
      <c r="O52" s="5">
        <f>Grade12!M52-M52</f>
        <v>0.13700000000000045</v>
      </c>
      <c r="P52" s="22">
        <f t="shared" si="12"/>
        <v>146.28267292575228</v>
      </c>
      <c r="Q52" s="22"/>
      <c r="R52" s="22"/>
      <c r="S52" s="22">
        <f t="shared" si="19"/>
        <v>1042.4148151978652</v>
      </c>
      <c r="T52" s="22">
        <f t="shared" si="20"/>
        <v>2009.9738206227726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71393.771626284666</v>
      </c>
      <c r="D53" s="5">
        <f t="shared" si="15"/>
        <v>69273.608304485853</v>
      </c>
      <c r="E53" s="5">
        <f t="shared" si="1"/>
        <v>59773.608304485853</v>
      </c>
      <c r="F53" s="5">
        <f t="shared" si="2"/>
        <v>22345.193941863217</v>
      </c>
      <c r="G53" s="5">
        <f t="shared" si="3"/>
        <v>46928.414362622636</v>
      </c>
      <c r="H53" s="22">
        <f t="shared" si="16"/>
        <v>31361.793372519052</v>
      </c>
      <c r="I53" s="5">
        <f t="shared" si="17"/>
        <v>77098.459586985962</v>
      </c>
      <c r="J53" s="25">
        <f t="shared" si="5"/>
        <v>0.22005266687469605</v>
      </c>
      <c r="L53" s="22">
        <f t="shared" si="18"/>
        <v>141039.11435848742</v>
      </c>
      <c r="M53" s="5">
        <f>scrimecost*Meta!O50</f>
        <v>18.906000000000002</v>
      </c>
      <c r="N53" s="5">
        <f>L53-Grade12!L53</f>
        <v>1453.2568325704196</v>
      </c>
      <c r="O53" s="5">
        <f>Grade12!M53-M53</f>
        <v>0.13700000000000045</v>
      </c>
      <c r="P53" s="22">
        <f t="shared" si="12"/>
        <v>150.36013299291753</v>
      </c>
      <c r="Q53" s="22"/>
      <c r="R53" s="22"/>
      <c r="S53" s="22">
        <f t="shared" si="19"/>
        <v>1068.8621321082931</v>
      </c>
      <c r="T53" s="22">
        <f t="shared" si="20"/>
        <v>2092.6804067438497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73178.615916941766</v>
      </c>
      <c r="D54" s="5">
        <f t="shared" si="15"/>
        <v>70990.628512097974</v>
      </c>
      <c r="E54" s="5">
        <f t="shared" si="1"/>
        <v>61490.628512097974</v>
      </c>
      <c r="F54" s="5">
        <f t="shared" si="2"/>
        <v>23077.503060409785</v>
      </c>
      <c r="G54" s="5">
        <f t="shared" si="3"/>
        <v>47913.125451688189</v>
      </c>
      <c r="H54" s="22">
        <f t="shared" si="16"/>
        <v>32145.838206832021</v>
      </c>
      <c r="I54" s="5">
        <f t="shared" si="17"/>
        <v>78837.421806660597</v>
      </c>
      <c r="J54" s="25">
        <f t="shared" si="5"/>
        <v>0.22191306281731266</v>
      </c>
      <c r="L54" s="22">
        <f t="shared" si="18"/>
        <v>144565.09221744959</v>
      </c>
      <c r="M54" s="5">
        <f>scrimecost*Meta!O51</f>
        <v>18.906000000000002</v>
      </c>
      <c r="N54" s="5">
        <f>L54-Grade12!L54</f>
        <v>1489.5882533846598</v>
      </c>
      <c r="O54" s="5">
        <f>Grade12!M54-M54</f>
        <v>0.13700000000000045</v>
      </c>
      <c r="P54" s="22">
        <f t="shared" si="12"/>
        <v>154.53952956176181</v>
      </c>
      <c r="Q54" s="22"/>
      <c r="R54" s="22"/>
      <c r="S54" s="22">
        <f t="shared" si="19"/>
        <v>1095.9706319414395</v>
      </c>
      <c r="T54" s="22">
        <f t="shared" si="20"/>
        <v>2178.7706943949129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75008.081314865296</v>
      </c>
      <c r="D55" s="5">
        <f t="shared" si="15"/>
        <v>72750.574224900411</v>
      </c>
      <c r="E55" s="5">
        <f t="shared" si="1"/>
        <v>63250.574224900411</v>
      </c>
      <c r="F55" s="5">
        <f t="shared" si="2"/>
        <v>23828.119906920023</v>
      </c>
      <c r="G55" s="5">
        <f t="shared" si="3"/>
        <v>48922.454317980388</v>
      </c>
      <c r="H55" s="22">
        <f t="shared" si="16"/>
        <v>32949.484162002824</v>
      </c>
      <c r="I55" s="5">
        <f t="shared" si="17"/>
        <v>80619.8580818271</v>
      </c>
      <c r="J55" s="25">
        <f t="shared" si="5"/>
        <v>0.22372808324913376</v>
      </c>
      <c r="L55" s="22">
        <f t="shared" si="18"/>
        <v>148179.21952288583</v>
      </c>
      <c r="M55" s="5">
        <f>scrimecost*Meta!O52</f>
        <v>18.906000000000002</v>
      </c>
      <c r="N55" s="5">
        <f>L55-Grade12!L55</f>
        <v>1526.8279597192886</v>
      </c>
      <c r="O55" s="5">
        <f>Grade12!M55-M55</f>
        <v>0.13700000000000045</v>
      </c>
      <c r="P55" s="22">
        <f t="shared" si="12"/>
        <v>158.8234110448272</v>
      </c>
      <c r="Q55" s="22"/>
      <c r="R55" s="22"/>
      <c r="S55" s="22">
        <f t="shared" si="19"/>
        <v>1123.7568442704351</v>
      </c>
      <c r="T55" s="22">
        <f t="shared" si="20"/>
        <v>2268.3828204269521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76883.283347736913</v>
      </c>
      <c r="D56" s="5">
        <f t="shared" si="15"/>
        <v>74554.518580522912</v>
      </c>
      <c r="E56" s="5">
        <f t="shared" si="1"/>
        <v>65054.518580522912</v>
      </c>
      <c r="F56" s="5">
        <f t="shared" si="2"/>
        <v>24597.502174593024</v>
      </c>
      <c r="G56" s="5">
        <f t="shared" si="3"/>
        <v>49957.016405929884</v>
      </c>
      <c r="H56" s="22">
        <f t="shared" si="16"/>
        <v>33773.221266052882</v>
      </c>
      <c r="I56" s="5">
        <f t="shared" si="17"/>
        <v>82446.855263872756</v>
      </c>
      <c r="J56" s="25">
        <f t="shared" si="5"/>
        <v>0.22549883488993502</v>
      </c>
      <c r="L56" s="22">
        <f t="shared" si="18"/>
        <v>151883.70001095795</v>
      </c>
      <c r="M56" s="5">
        <f>scrimecost*Meta!O53</f>
        <v>5.2439999999999998</v>
      </c>
      <c r="N56" s="5">
        <f>L56-Grade12!L56</f>
        <v>1564.9986587122257</v>
      </c>
      <c r="O56" s="5">
        <f>Grade12!M56-M56</f>
        <v>3.8000000000000256E-2</v>
      </c>
      <c r="P56" s="22">
        <f t="shared" si="12"/>
        <v>163.21438956496934</v>
      </c>
      <c r="Q56" s="22"/>
      <c r="R56" s="22"/>
      <c r="S56" s="22">
        <f t="shared" si="19"/>
        <v>1152.1458399076191</v>
      </c>
      <c r="T56" s="22">
        <f t="shared" si="20"/>
        <v>2361.4722528789807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5.2439999999999998</v>
      </c>
      <c r="N57" s="5">
        <f>L57-Grade12!L57</f>
        <v>0</v>
      </c>
      <c r="O57" s="5">
        <f>Grade12!M57-M57</f>
        <v>3.8000000000000256E-2</v>
      </c>
      <c r="Q57" s="22"/>
      <c r="R57" s="22"/>
      <c r="S57" s="22">
        <f t="shared" si="19"/>
        <v>3.526400000000024E-2</v>
      </c>
      <c r="T57" s="22">
        <f t="shared" si="20"/>
        <v>7.3390247971697922E-2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5.2439999999999998</v>
      </c>
      <c r="N58" s="5">
        <f>L58-Grade12!L58</f>
        <v>0</v>
      </c>
      <c r="O58" s="5">
        <f>Grade12!M58-M58</f>
        <v>3.8000000000000256E-2</v>
      </c>
      <c r="Q58" s="22"/>
      <c r="R58" s="22"/>
      <c r="S58" s="22">
        <f t="shared" si="19"/>
        <v>3.526400000000024E-2</v>
      </c>
      <c r="T58" s="22">
        <f t="shared" si="20"/>
        <v>7.4519468106897274E-2</v>
      </c>
    </row>
    <row r="59" spans="1:20" x14ac:dyDescent="0.2">
      <c r="A59" s="5">
        <v>68</v>
      </c>
      <c r="H59" s="21"/>
      <c r="I59" s="5"/>
      <c r="M59" s="5">
        <f>scrimecost*Meta!O56</f>
        <v>5.2439999999999998</v>
      </c>
      <c r="N59" s="5">
        <f>L59-Grade12!L59</f>
        <v>0</v>
      </c>
      <c r="O59" s="5">
        <f>Grade12!M59-M59</f>
        <v>3.8000000000000256E-2</v>
      </c>
      <c r="Q59" s="22"/>
      <c r="R59" s="22"/>
      <c r="S59" s="22">
        <f t="shared" si="19"/>
        <v>3.526400000000024E-2</v>
      </c>
      <c r="T59" s="22">
        <f t="shared" si="20"/>
        <v>7.566606300439789E-2</v>
      </c>
    </row>
    <row r="60" spans="1:20" x14ac:dyDescent="0.2">
      <c r="A60" s="5">
        <v>69</v>
      </c>
      <c r="H60" s="21"/>
      <c r="I60" s="5"/>
      <c r="M60" s="5">
        <f>scrimecost*Meta!O57</f>
        <v>5.2439999999999998</v>
      </c>
      <c r="N60" s="5">
        <f>L60-Grade12!L60</f>
        <v>0</v>
      </c>
      <c r="O60" s="5">
        <f>Grade12!M60-M60</f>
        <v>3.8000000000000256E-2</v>
      </c>
      <c r="Q60" s="22"/>
      <c r="R60" s="22"/>
      <c r="S60" s="22">
        <f t="shared" si="19"/>
        <v>3.526400000000024E-2</v>
      </c>
      <c r="T60" s="22">
        <f t="shared" si="20"/>
        <v>7.6830300001236751E-2</v>
      </c>
    </row>
    <row r="61" spans="1:20" x14ac:dyDescent="0.2">
      <c r="A61" s="5">
        <v>70</v>
      </c>
      <c r="H61" s="21"/>
      <c r="I61" s="5"/>
      <c r="M61" s="5">
        <f>scrimecost*Meta!O58</f>
        <v>5.2439999999999998</v>
      </c>
      <c r="N61" s="5">
        <f>L61-Grade12!L61</f>
        <v>0</v>
      </c>
      <c r="O61" s="5">
        <f>Grade12!M61-M61</f>
        <v>3.8000000000000256E-2</v>
      </c>
      <c r="Q61" s="22"/>
      <c r="R61" s="22"/>
      <c r="S61" s="22">
        <f t="shared" si="19"/>
        <v>3.526400000000024E-2</v>
      </c>
      <c r="T61" s="22">
        <f t="shared" si="20"/>
        <v>7.8012450547836079E-2</v>
      </c>
    </row>
    <row r="62" spans="1:20" x14ac:dyDescent="0.2">
      <c r="A62" s="5">
        <v>71</v>
      </c>
      <c r="H62" s="21"/>
      <c r="I62" s="5"/>
      <c r="M62" s="5">
        <f>scrimecost*Meta!O59</f>
        <v>5.2439999999999998</v>
      </c>
      <c r="N62" s="5">
        <f>L62-Grade12!L62</f>
        <v>0</v>
      </c>
      <c r="O62" s="5">
        <f>Grade12!M62-M62</f>
        <v>3.8000000000000256E-2</v>
      </c>
      <c r="Q62" s="22"/>
      <c r="R62" s="22"/>
      <c r="S62" s="22">
        <f t="shared" si="19"/>
        <v>3.526400000000024E-2</v>
      </c>
      <c r="T62" s="22">
        <f t="shared" si="20"/>
        <v>7.9212790271294062E-2</v>
      </c>
    </row>
    <row r="63" spans="1:20" x14ac:dyDescent="0.2">
      <c r="A63" s="5">
        <v>72</v>
      </c>
      <c r="H63" s="21"/>
      <c r="M63" s="5">
        <f>scrimecost*Meta!O60</f>
        <v>5.2439999999999998</v>
      </c>
      <c r="N63" s="5">
        <f>L63-Grade12!L63</f>
        <v>0</v>
      </c>
      <c r="O63" s="5">
        <f>Grade12!M63-M63</f>
        <v>3.8000000000000256E-2</v>
      </c>
      <c r="Q63" s="22"/>
      <c r="R63" s="22"/>
      <c r="S63" s="22">
        <f t="shared" si="19"/>
        <v>3.526400000000024E-2</v>
      </c>
      <c r="T63" s="22">
        <f t="shared" si="20"/>
        <v>8.0431599039649276E-2</v>
      </c>
    </row>
    <row r="64" spans="1:20" x14ac:dyDescent="0.2">
      <c r="A64" s="5">
        <v>73</v>
      </c>
      <c r="H64" s="21"/>
      <c r="M64" s="5">
        <f>scrimecost*Meta!O61</f>
        <v>5.2439999999999998</v>
      </c>
      <c r="N64" s="5">
        <f>L64-Grade12!L64</f>
        <v>0</v>
      </c>
      <c r="O64" s="5">
        <f>Grade12!M64-M64</f>
        <v>3.8000000000000256E-2</v>
      </c>
      <c r="Q64" s="22"/>
      <c r="R64" s="22"/>
      <c r="S64" s="22">
        <f t="shared" si="19"/>
        <v>3.526400000000024E-2</v>
      </c>
      <c r="T64" s="22">
        <f t="shared" si="20"/>
        <v>8.1669161027134007E-2</v>
      </c>
    </row>
    <row r="65" spans="1:20" x14ac:dyDescent="0.2">
      <c r="A65" s="5">
        <v>74</v>
      </c>
      <c r="H65" s="21"/>
      <c r="M65" s="5">
        <f>scrimecost*Meta!O62</f>
        <v>5.2439999999999998</v>
      </c>
      <c r="N65" s="5">
        <f>L65-Grade12!L65</f>
        <v>0</v>
      </c>
      <c r="O65" s="5">
        <f>Grade12!M65-M65</f>
        <v>3.8000000000000256E-2</v>
      </c>
      <c r="Q65" s="22"/>
      <c r="R65" s="22"/>
      <c r="S65" s="22">
        <f t="shared" si="19"/>
        <v>3.526400000000024E-2</v>
      </c>
      <c r="T65" s="22">
        <f t="shared" si="20"/>
        <v>8.2925764780431621E-2</v>
      </c>
    </row>
    <row r="66" spans="1:20" x14ac:dyDescent="0.2">
      <c r="A66" s="5">
        <v>75</v>
      </c>
      <c r="H66" s="21"/>
      <c r="M66" s="5">
        <f>scrimecost*Meta!O63</f>
        <v>5.2439999999999998</v>
      </c>
      <c r="N66" s="5">
        <f>L66-Grade12!L66</f>
        <v>0</v>
      </c>
      <c r="O66" s="5">
        <f>Grade12!M66-M66</f>
        <v>3.8000000000000256E-2</v>
      </c>
      <c r="Q66" s="22"/>
      <c r="R66" s="22"/>
      <c r="S66" s="22">
        <f t="shared" si="19"/>
        <v>3.526400000000024E-2</v>
      </c>
      <c r="T66" s="22">
        <f t="shared" si="20"/>
        <v>8.4201703285953236E-2</v>
      </c>
    </row>
    <row r="67" spans="1:20" x14ac:dyDescent="0.2">
      <c r="A67" s="5">
        <v>76</v>
      </c>
      <c r="H67" s="21"/>
      <c r="M67" s="5">
        <f>scrimecost*Meta!O64</f>
        <v>5.2439999999999998</v>
      </c>
      <c r="N67" s="5">
        <f>L67-Grade12!L67</f>
        <v>0</v>
      </c>
      <c r="O67" s="5">
        <f>Grade12!M67-M67</f>
        <v>3.8000000000000256E-2</v>
      </c>
      <c r="Q67" s="22"/>
      <c r="R67" s="22"/>
      <c r="S67" s="22">
        <f t="shared" si="19"/>
        <v>3.526400000000024E-2</v>
      </c>
      <c r="T67" s="22">
        <f t="shared" si="20"/>
        <v>8.5497274038149718E-2</v>
      </c>
    </row>
    <row r="68" spans="1:20" x14ac:dyDescent="0.2">
      <c r="A68" s="5">
        <v>77</v>
      </c>
      <c r="H68" s="21"/>
      <c r="M68" s="5">
        <f>scrimecost*Meta!O65</f>
        <v>5.2439999999999998</v>
      </c>
      <c r="N68" s="5">
        <f>L68-Grade12!L68</f>
        <v>0</v>
      </c>
      <c r="O68" s="5">
        <f>Grade12!M68-M68</f>
        <v>3.8000000000000256E-2</v>
      </c>
      <c r="Q68" s="22"/>
      <c r="R68" s="22"/>
      <c r="S68" s="22">
        <f t="shared" si="19"/>
        <v>3.526400000000024E-2</v>
      </c>
      <c r="T68" s="22">
        <f t="shared" si="20"/>
        <v>8.6812779108874749E-2</v>
      </c>
    </row>
    <row r="69" spans="1:20" x14ac:dyDescent="0.2">
      <c r="A69" s="5">
        <v>78</v>
      </c>
      <c r="H69" s="21"/>
      <c r="M69" s="5">
        <f>scrimecost*Meta!O66</f>
        <v>5.2439999999999998</v>
      </c>
      <c r="N69" s="5">
        <f>L69-Grade12!L69</f>
        <v>0</v>
      </c>
      <c r="O69" s="5">
        <f>Grade12!M69-M69</f>
        <v>3.8000000000000256E-2</v>
      </c>
      <c r="Q69" s="22"/>
      <c r="R69" s="22"/>
      <c r="S69" s="22">
        <f t="shared" si="19"/>
        <v>3.526400000000024E-2</v>
      </c>
      <c r="T69" s="22">
        <f t="shared" si="20"/>
        <v>8.814852521781498E-2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-8.8331883474346284E-11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47964</v>
      </c>
      <c r="D2" s="7">
        <f>Meta!C8</f>
        <v>20956</v>
      </c>
      <c r="E2" s="1">
        <f>Meta!D8</f>
        <v>3.6999999999999998E-2</v>
      </c>
      <c r="F2" s="1">
        <f>Meta!F8</f>
        <v>0.64400000000000002</v>
      </c>
      <c r="G2" s="1">
        <f>Meta!I8</f>
        <v>1.8381311833585117</v>
      </c>
      <c r="H2" s="1">
        <f>Meta!E8</f>
        <v>0.92800000000000005</v>
      </c>
      <c r="I2" s="13"/>
      <c r="J2" s="1">
        <f>Meta!X7</f>
        <v>0.68899999999999995</v>
      </c>
      <c r="K2" s="1">
        <f>Meta!D7</f>
        <v>3.7999999999999999E-2</v>
      </c>
      <c r="L2" s="28"/>
      <c r="N2" s="22">
        <f>Meta!T8</f>
        <v>67509</v>
      </c>
      <c r="O2" s="22">
        <f>Meta!U8</f>
        <v>28018</v>
      </c>
      <c r="P2" s="1">
        <f>Meta!V8</f>
        <v>2.7E-2</v>
      </c>
      <c r="Q2" s="1">
        <f>Meta!X8</f>
        <v>0.69299999999999995</v>
      </c>
      <c r="R2" s="22">
        <f>Meta!W8</f>
        <v>137</v>
      </c>
      <c r="T2" s="12">
        <f>IRR(S5:S69)+1</f>
        <v>0.98629758233219911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2469.0740431430454</v>
      </c>
      <c r="D10" s="5">
        <f t="shared" ref="D10:D36" si="0">IF(A10&lt;startage,1,0)*(C10*(1-initialunempprob))+IF(A10=startage,1,0)*(C10*(1-unempprob))+IF(A10&gt;startage,1,0)*(C10*(1-unempprob)+unempprob*300*52)</f>
        <v>2375.2492295036095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181.70656605702612</v>
      </c>
      <c r="G10" s="5">
        <f t="shared" ref="G10:G56" si="3">D10-F10</f>
        <v>2193.5426634465834</v>
      </c>
      <c r="H10" s="22">
        <f>0.1*Grade13!H10</f>
        <v>1084.6126797704255</v>
      </c>
      <c r="I10" s="5">
        <f t="shared" ref="I10:I36" si="4">G10+IF(A10&lt;startage,1,0)*(H10*(1-initialunempprob))+IF(A10&gt;=startage,1,0)*(H10*(1-unempprob))</f>
        <v>3236.9400613857329</v>
      </c>
      <c r="J10" s="25">
        <f t="shared" ref="J10:J56" si="5">(F10-(IF(A10&gt;startage,1,0)*(unempprob*300*52)))/(IF(A10&lt;startage,1,0)*((C10+H10)*(1-initialunempprob))+IF(A10&gt;=startage,1,0)*((C10+H10)*(1-unempprob)))</f>
        <v>5.3151608182723346E-2</v>
      </c>
      <c r="L10" s="22">
        <f>0.1*Grade13!L10</f>
        <v>4877.6806211232124</v>
      </c>
      <c r="M10" s="5">
        <f>scrimecost*Meta!O7</f>
        <v>498.81700000000001</v>
      </c>
      <c r="N10" s="5">
        <f>L10-Grade13!L10</f>
        <v>-43899.12559010891</v>
      </c>
      <c r="O10" s="5"/>
      <c r="P10" s="22"/>
      <c r="Q10" s="22">
        <f>0.05*feel*Grade13!G10</f>
        <v>263.16224984989537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-52441.287839958808</v>
      </c>
      <c r="T10" s="22">
        <f t="shared" ref="T10:T41" si="7">S10/sreturn^(A10-startage+1)</f>
        <v>-52441.287839958808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26093.893860373639</v>
      </c>
      <c r="D11" s="5">
        <f t="shared" si="0"/>
        <v>25128.419787539813</v>
      </c>
      <c r="E11" s="5">
        <f t="shared" si="1"/>
        <v>15628.419787539813</v>
      </c>
      <c r="F11" s="5">
        <f t="shared" si="2"/>
        <v>5404.4290606317491</v>
      </c>
      <c r="G11" s="5">
        <f t="shared" si="3"/>
        <v>19723.990726908065</v>
      </c>
      <c r="H11" s="22">
        <f t="shared" ref="H11:H36" si="10">benefits*B11/expnorm</f>
        <v>11400.709693478233</v>
      </c>
      <c r="I11" s="5">
        <f t="shared" si="4"/>
        <v>30702.874161727603</v>
      </c>
      <c r="J11" s="25">
        <f t="shared" si="5"/>
        <v>0.1496768957612174</v>
      </c>
      <c r="L11" s="22">
        <f t="shared" ref="L11:L36" si="11">(sincome+sbenefits)*(1-sunemp)*B11/expnorm</f>
        <v>50566.45131832864</v>
      </c>
      <c r="M11" s="5">
        <f>scrimecost*Meta!O8</f>
        <v>476.89699999999999</v>
      </c>
      <c r="N11" s="5">
        <f>L11-Grade13!L11</f>
        <v>570.22495181571867</v>
      </c>
      <c r="O11" s="5">
        <f>Grade13!M11-M11</f>
        <v>3.4809999999999945</v>
      </c>
      <c r="P11" s="22">
        <f t="shared" ref="P11:P56" si="12">(spart-initialspart)*(L11*J11+nptrans)</f>
        <v>56.490517851952653</v>
      </c>
      <c r="Q11" s="22"/>
      <c r="R11" s="22"/>
      <c r="S11" s="22">
        <f t="shared" si="6"/>
        <v>422.36751597910796</v>
      </c>
      <c r="T11" s="22">
        <f t="shared" si="7"/>
        <v>428.23537596064853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26746.24120688298</v>
      </c>
      <c r="D12" s="5">
        <f t="shared" si="0"/>
        <v>26333.830282228311</v>
      </c>
      <c r="E12" s="5">
        <f t="shared" si="1"/>
        <v>16833.830282228311</v>
      </c>
      <c r="F12" s="5">
        <f t="shared" si="2"/>
        <v>5797.9955871475431</v>
      </c>
      <c r="G12" s="5">
        <f t="shared" si="3"/>
        <v>20535.834695080768</v>
      </c>
      <c r="H12" s="22">
        <f t="shared" si="10"/>
        <v>11685.727435815188</v>
      </c>
      <c r="I12" s="5">
        <f t="shared" si="4"/>
        <v>31789.190215770795</v>
      </c>
      <c r="J12" s="25">
        <f t="shared" si="5"/>
        <v>0.14106451201977685</v>
      </c>
      <c r="L12" s="22">
        <f t="shared" si="11"/>
        <v>51830.612601286848</v>
      </c>
      <c r="M12" s="5">
        <f>scrimecost*Meta!O9</f>
        <v>427.029</v>
      </c>
      <c r="N12" s="5">
        <f>L12-Grade13!L12</f>
        <v>584.48057561110909</v>
      </c>
      <c r="O12" s="5">
        <f>Grade13!M12-M12</f>
        <v>3.1170000000000186</v>
      </c>
      <c r="P12" s="22">
        <f t="shared" si="12"/>
        <v>55.461840297146551</v>
      </c>
      <c r="Q12" s="22"/>
      <c r="R12" s="22"/>
      <c r="S12" s="22">
        <f t="shared" si="6"/>
        <v>430.24295989355869</v>
      </c>
      <c r="T12" s="22">
        <f t="shared" si="7"/>
        <v>442.28054444989993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27414.897237055055</v>
      </c>
      <c r="D13" s="5">
        <f t="shared" si="0"/>
        <v>26977.746039284018</v>
      </c>
      <c r="E13" s="5">
        <f t="shared" si="1"/>
        <v>17477.746039284018</v>
      </c>
      <c r="F13" s="5">
        <f t="shared" si="2"/>
        <v>6008.2340818262319</v>
      </c>
      <c r="G13" s="5">
        <f t="shared" si="3"/>
        <v>20969.511957457788</v>
      </c>
      <c r="H13" s="22">
        <f t="shared" si="10"/>
        <v>11977.870621710568</v>
      </c>
      <c r="I13" s="5">
        <f t="shared" si="4"/>
        <v>32504.201366165064</v>
      </c>
      <c r="J13" s="25">
        <f t="shared" si="5"/>
        <v>0.14316595159326498</v>
      </c>
      <c r="L13" s="22">
        <f t="shared" si="11"/>
        <v>53126.377916319019</v>
      </c>
      <c r="M13" s="5">
        <f>scrimecost*Meta!O10</f>
        <v>393.327</v>
      </c>
      <c r="N13" s="5">
        <f>L13-Grade13!L13</f>
        <v>599.09259000138263</v>
      </c>
      <c r="O13" s="5">
        <f>Grade13!M13-M13</f>
        <v>2.8709999999999809</v>
      </c>
      <c r="P13" s="22">
        <f t="shared" si="12"/>
        <v>56.639553796372972</v>
      </c>
      <c r="Q13" s="22"/>
      <c r="R13" s="22"/>
      <c r="S13" s="22">
        <f t="shared" si="6"/>
        <v>440.50463492328328</v>
      </c>
      <c r="T13" s="22">
        <f t="shared" si="7"/>
        <v>459.12038580141024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28100.269667981429</v>
      </c>
      <c r="D14" s="5">
        <f t="shared" si="0"/>
        <v>27637.759690266117</v>
      </c>
      <c r="E14" s="5">
        <f t="shared" si="1"/>
        <v>18137.759690266117</v>
      </c>
      <c r="F14" s="5">
        <f t="shared" si="2"/>
        <v>6223.7285388718874</v>
      </c>
      <c r="G14" s="5">
        <f t="shared" si="3"/>
        <v>21414.031151394229</v>
      </c>
      <c r="H14" s="22">
        <f t="shared" si="10"/>
        <v>12277.317387253332</v>
      </c>
      <c r="I14" s="5">
        <f t="shared" si="4"/>
        <v>33237.087795319188</v>
      </c>
      <c r="J14" s="25">
        <f t="shared" si="5"/>
        <v>0.14521613654300955</v>
      </c>
      <c r="L14" s="22">
        <f t="shared" si="11"/>
        <v>54454.537364226999</v>
      </c>
      <c r="M14" s="5">
        <f>scrimecost*Meta!O11</f>
        <v>368.11899999999997</v>
      </c>
      <c r="N14" s="5">
        <f>L14-Grade13!L14</f>
        <v>614.06990475142811</v>
      </c>
      <c r="O14" s="5">
        <f>Grade13!M14-M14</f>
        <v>2.6870000000000118</v>
      </c>
      <c r="P14" s="22">
        <f t="shared" si="12"/>
        <v>57.846710133080066</v>
      </c>
      <c r="Q14" s="22"/>
      <c r="R14" s="22"/>
      <c r="S14" s="22">
        <f t="shared" si="6"/>
        <v>451.08609502876072</v>
      </c>
      <c r="T14" s="22">
        <f t="shared" si="7"/>
        <v>476.68069701632243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28802.776409680962</v>
      </c>
      <c r="D15" s="5">
        <f t="shared" si="0"/>
        <v>28314.273682522766</v>
      </c>
      <c r="E15" s="5">
        <f t="shared" si="1"/>
        <v>18814.273682522766</v>
      </c>
      <c r="F15" s="5">
        <f t="shared" si="2"/>
        <v>6444.6103573436831</v>
      </c>
      <c r="G15" s="5">
        <f t="shared" si="3"/>
        <v>21869.663325179084</v>
      </c>
      <c r="H15" s="22">
        <f t="shared" si="10"/>
        <v>12584.250321934665</v>
      </c>
      <c r="I15" s="5">
        <f t="shared" si="4"/>
        <v>33988.296385202164</v>
      </c>
      <c r="J15" s="25">
        <f t="shared" si="5"/>
        <v>0.14721631698178472</v>
      </c>
      <c r="L15" s="22">
        <f t="shared" si="11"/>
        <v>55815.900798332666</v>
      </c>
      <c r="M15" s="5">
        <f>scrimecost*Meta!O12</f>
        <v>352.50099999999998</v>
      </c>
      <c r="N15" s="5">
        <f>L15-Grade13!L15</f>
        <v>629.42165237021254</v>
      </c>
      <c r="O15" s="5">
        <f>Grade13!M15-M15</f>
        <v>2.5730000000000359</v>
      </c>
      <c r="P15" s="22">
        <f t="shared" si="12"/>
        <v>59.08404537820482</v>
      </c>
      <c r="Q15" s="22"/>
      <c r="R15" s="22"/>
      <c r="S15" s="22">
        <f t="shared" si="6"/>
        <v>462.00132043686727</v>
      </c>
      <c r="T15" s="22">
        <f t="shared" si="7"/>
        <v>494.99792000101178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29522.845819922983</v>
      </c>
      <c r="D16" s="5">
        <f t="shared" si="0"/>
        <v>29007.700524585831</v>
      </c>
      <c r="E16" s="5">
        <f t="shared" si="1"/>
        <v>19507.700524585831</v>
      </c>
      <c r="F16" s="5">
        <f t="shared" si="2"/>
        <v>6671.0142212772735</v>
      </c>
      <c r="G16" s="5">
        <f t="shared" si="3"/>
        <v>22336.686303308557</v>
      </c>
      <c r="H16" s="22">
        <f t="shared" si="10"/>
        <v>12898.856579983028</v>
      </c>
      <c r="I16" s="5">
        <f t="shared" si="4"/>
        <v>34758.285189832211</v>
      </c>
      <c r="J16" s="25">
        <f t="shared" si="5"/>
        <v>0.14916771253180924</v>
      </c>
      <c r="L16" s="22">
        <f t="shared" si="11"/>
        <v>57211.298318290974</v>
      </c>
      <c r="M16" s="5">
        <f>scrimecost*Meta!O13</f>
        <v>298.38599999999997</v>
      </c>
      <c r="N16" s="5">
        <f>L16-Grade13!L16</f>
        <v>645.1571936794644</v>
      </c>
      <c r="O16" s="5">
        <f>Grade13!M16-M16</f>
        <v>2.1779999999999973</v>
      </c>
      <c r="P16" s="22">
        <f t="shared" si="12"/>
        <v>60.352314004457689</v>
      </c>
      <c r="Q16" s="22"/>
      <c r="R16" s="22"/>
      <c r="S16" s="22">
        <f t="shared" si="6"/>
        <v>472.93130328017503</v>
      </c>
      <c r="T16" s="22">
        <f t="shared" si="7"/>
        <v>513.74812460542341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30260.916965421056</v>
      </c>
      <c r="D17" s="5">
        <f t="shared" si="0"/>
        <v>29718.463037700476</v>
      </c>
      <c r="E17" s="5">
        <f t="shared" si="1"/>
        <v>20218.463037700476</v>
      </c>
      <c r="F17" s="5">
        <f t="shared" si="2"/>
        <v>6903.0781818092055</v>
      </c>
      <c r="G17" s="5">
        <f t="shared" si="3"/>
        <v>22815.384855891272</v>
      </c>
      <c r="H17" s="22">
        <f t="shared" si="10"/>
        <v>13221.327994482604</v>
      </c>
      <c r="I17" s="5">
        <f t="shared" si="4"/>
        <v>35547.523714578019</v>
      </c>
      <c r="J17" s="25">
        <f t="shared" si="5"/>
        <v>0.15107151306841859</v>
      </c>
      <c r="L17" s="22">
        <f t="shared" si="11"/>
        <v>58641.580776248251</v>
      </c>
      <c r="M17" s="5">
        <f>scrimecost*Meta!O14</f>
        <v>298.38599999999997</v>
      </c>
      <c r="N17" s="5">
        <f>L17-Grade13!L17</f>
        <v>661.28612352145137</v>
      </c>
      <c r="O17" s="5">
        <f>Grade13!M17-M17</f>
        <v>2.1779999999999973</v>
      </c>
      <c r="P17" s="22">
        <f t="shared" si="12"/>
        <v>61.652289346366906</v>
      </c>
      <c r="Q17" s="22"/>
      <c r="R17" s="22"/>
      <c r="S17" s="22">
        <f t="shared" si="6"/>
        <v>484.51025969456799</v>
      </c>
      <c r="T17" s="22">
        <f t="shared" si="7"/>
        <v>533.63855307019855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31017.439889556583</v>
      </c>
      <c r="D18" s="5">
        <f t="shared" si="0"/>
        <v>30446.99461364299</v>
      </c>
      <c r="E18" s="5">
        <f t="shared" si="1"/>
        <v>20946.99461364299</v>
      </c>
      <c r="F18" s="5">
        <f t="shared" si="2"/>
        <v>7140.9437413544365</v>
      </c>
      <c r="G18" s="5">
        <f t="shared" si="3"/>
        <v>23306.050872288553</v>
      </c>
      <c r="H18" s="22">
        <f t="shared" si="10"/>
        <v>13551.861194344669</v>
      </c>
      <c r="I18" s="5">
        <f t="shared" si="4"/>
        <v>36356.493202442471</v>
      </c>
      <c r="J18" s="25">
        <f t="shared" si="5"/>
        <v>0.15292887944559844</v>
      </c>
      <c r="L18" s="22">
        <f t="shared" si="11"/>
        <v>60107.620295654451</v>
      </c>
      <c r="M18" s="5">
        <f>scrimecost*Meta!O15</f>
        <v>298.38599999999997</v>
      </c>
      <c r="N18" s="5">
        <f>L18-Grade13!L18</f>
        <v>677.81827660948329</v>
      </c>
      <c r="O18" s="5">
        <f>Grade13!M18-M18</f>
        <v>2.1779999999999973</v>
      </c>
      <c r="P18" s="22">
        <f t="shared" si="12"/>
        <v>62.98476407182384</v>
      </c>
      <c r="Q18" s="22"/>
      <c r="R18" s="22"/>
      <c r="S18" s="22">
        <f t="shared" si="6"/>
        <v>496.37869001931767</v>
      </c>
      <c r="T18" s="22">
        <f t="shared" si="7"/>
        <v>554.30574542334921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31792.875886795497</v>
      </c>
      <c r="D19" s="5">
        <f t="shared" si="0"/>
        <v>31193.739478984062</v>
      </c>
      <c r="E19" s="5">
        <f t="shared" si="1"/>
        <v>21693.739478984062</v>
      </c>
      <c r="F19" s="5">
        <f t="shared" si="2"/>
        <v>7384.7559398882968</v>
      </c>
      <c r="G19" s="5">
        <f t="shared" si="3"/>
        <v>23808.983539095767</v>
      </c>
      <c r="H19" s="22">
        <f t="shared" si="10"/>
        <v>13890.657724203285</v>
      </c>
      <c r="I19" s="5">
        <f t="shared" si="4"/>
        <v>37185.686927503528</v>
      </c>
      <c r="J19" s="25">
        <f t="shared" si="5"/>
        <v>0.15474094420382264</v>
      </c>
      <c r="L19" s="22">
        <f t="shared" si="11"/>
        <v>61610.31080304581</v>
      </c>
      <c r="M19" s="5">
        <f>scrimecost*Meta!O16</f>
        <v>298.38599999999997</v>
      </c>
      <c r="N19" s="5">
        <f>L19-Grade13!L19</f>
        <v>694.76373352472729</v>
      </c>
      <c r="O19" s="5">
        <f>Grade13!M19-M19</f>
        <v>2.1779999999999973</v>
      </c>
      <c r="P19" s="22">
        <f t="shared" si="12"/>
        <v>64.350550665417188</v>
      </c>
      <c r="Q19" s="22"/>
      <c r="R19" s="22"/>
      <c r="S19" s="22">
        <f t="shared" si="6"/>
        <v>508.54383110219345</v>
      </c>
      <c r="T19" s="22">
        <f t="shared" si="7"/>
        <v>575.78013002015518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32587.697783965377</v>
      </c>
      <c r="D20" s="5">
        <f t="shared" si="0"/>
        <v>31959.152965958659</v>
      </c>
      <c r="E20" s="5">
        <f t="shared" si="1"/>
        <v>22459.152965958659</v>
      </c>
      <c r="F20" s="5">
        <f t="shared" si="2"/>
        <v>7634.6634433855024</v>
      </c>
      <c r="G20" s="5">
        <f t="shared" si="3"/>
        <v>24324.489522573156</v>
      </c>
      <c r="H20" s="22">
        <f t="shared" si="10"/>
        <v>14237.924167308365</v>
      </c>
      <c r="I20" s="5">
        <f t="shared" si="4"/>
        <v>38035.610495691115</v>
      </c>
      <c r="J20" s="25">
        <f t="shared" si="5"/>
        <v>0.15650881226062674</v>
      </c>
      <c r="L20" s="22">
        <f t="shared" si="11"/>
        <v>63150.568573121949</v>
      </c>
      <c r="M20" s="5">
        <f>scrimecost*Meta!O17</f>
        <v>298.38599999999997</v>
      </c>
      <c r="N20" s="5">
        <f>L20-Grade13!L20</f>
        <v>712.13282686284219</v>
      </c>
      <c r="O20" s="5">
        <f>Grade13!M20-M20</f>
        <v>2.1779999999999973</v>
      </c>
      <c r="P20" s="22">
        <f t="shared" si="12"/>
        <v>65.750481923850373</v>
      </c>
      <c r="Q20" s="22"/>
      <c r="R20" s="22"/>
      <c r="S20" s="22">
        <f t="shared" si="6"/>
        <v>521.01310071213436</v>
      </c>
      <c r="T20" s="22">
        <f t="shared" si="7"/>
        <v>598.09332850605529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33402.390228564516</v>
      </c>
      <c r="D21" s="5">
        <f t="shared" si="0"/>
        <v>32743.701790107629</v>
      </c>
      <c r="E21" s="5">
        <f t="shared" si="1"/>
        <v>23243.701790107629</v>
      </c>
      <c r="F21" s="5">
        <f t="shared" si="2"/>
        <v>7890.8186344701408</v>
      </c>
      <c r="G21" s="5">
        <f t="shared" si="3"/>
        <v>24852.883155637486</v>
      </c>
      <c r="H21" s="22">
        <f t="shared" si="10"/>
        <v>14593.872271491075</v>
      </c>
      <c r="I21" s="5">
        <f t="shared" si="4"/>
        <v>38906.78215308339</v>
      </c>
      <c r="J21" s="25">
        <f t="shared" si="5"/>
        <v>0.1582335615843381</v>
      </c>
      <c r="L21" s="22">
        <f t="shared" si="11"/>
        <v>64729.332787449996</v>
      </c>
      <c r="M21" s="5">
        <f>scrimecost*Meta!O18</f>
        <v>235.36599999999999</v>
      </c>
      <c r="N21" s="5">
        <f>L21-Grade13!L21</f>
        <v>729.93614753441216</v>
      </c>
      <c r="O21" s="5">
        <f>Grade13!M21-M21</f>
        <v>1.7180000000000177</v>
      </c>
      <c r="P21" s="22">
        <f t="shared" si="12"/>
        <v>67.185411463744387</v>
      </c>
      <c r="Q21" s="22"/>
      <c r="R21" s="22"/>
      <c r="S21" s="22">
        <f t="shared" si="6"/>
        <v>533.36722206232537</v>
      </c>
      <c r="T21" s="22">
        <f t="shared" si="7"/>
        <v>620.78136080032857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34237.449984278624</v>
      </c>
      <c r="D22" s="5">
        <f t="shared" si="0"/>
        <v>33547.864334860315</v>
      </c>
      <c r="E22" s="5">
        <f t="shared" si="1"/>
        <v>24047.864334860315</v>
      </c>
      <c r="F22" s="5">
        <f t="shared" si="2"/>
        <v>8153.3777053318927</v>
      </c>
      <c r="G22" s="5">
        <f t="shared" si="3"/>
        <v>25394.486629528423</v>
      </c>
      <c r="H22" s="22">
        <f t="shared" si="10"/>
        <v>14958.719078278351</v>
      </c>
      <c r="I22" s="5">
        <f t="shared" si="4"/>
        <v>39799.733101910475</v>
      </c>
      <c r="J22" s="25">
        <f t="shared" si="5"/>
        <v>0.15991624385137354</v>
      </c>
      <c r="L22" s="22">
        <f t="shared" si="11"/>
        <v>66347.566107136241</v>
      </c>
      <c r="M22" s="5">
        <f>scrimecost*Meta!O19</f>
        <v>235.36599999999999</v>
      </c>
      <c r="N22" s="5">
        <f>L22-Grade13!L22</f>
        <v>748.18455122277373</v>
      </c>
      <c r="O22" s="5">
        <f>Grade13!M22-M22</f>
        <v>1.7180000000000177</v>
      </c>
      <c r="P22" s="22">
        <f t="shared" si="12"/>
        <v>68.656214242135761</v>
      </c>
      <c r="Q22" s="22"/>
      <c r="R22" s="22"/>
      <c r="S22" s="22">
        <f t="shared" si="6"/>
        <v>546.46774844627259</v>
      </c>
      <c r="T22" s="22">
        <f t="shared" si="7"/>
        <v>644.86515855700884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35093.386233885591</v>
      </c>
      <c r="D23" s="5">
        <f t="shared" si="0"/>
        <v>34372.130943231823</v>
      </c>
      <c r="E23" s="5">
        <f t="shared" si="1"/>
        <v>24872.130943231823</v>
      </c>
      <c r="F23" s="5">
        <f t="shared" si="2"/>
        <v>8422.5007529651903</v>
      </c>
      <c r="G23" s="5">
        <f t="shared" si="3"/>
        <v>25949.630190266631</v>
      </c>
      <c r="H23" s="22">
        <f t="shared" si="10"/>
        <v>15332.687055235308</v>
      </c>
      <c r="I23" s="5">
        <f t="shared" si="4"/>
        <v>40715.007824458233</v>
      </c>
      <c r="J23" s="25">
        <f t="shared" si="5"/>
        <v>0.16155788508750571</v>
      </c>
      <c r="L23" s="22">
        <f t="shared" si="11"/>
        <v>68006.255259814643</v>
      </c>
      <c r="M23" s="5">
        <f>scrimecost*Meta!O20</f>
        <v>235.36599999999999</v>
      </c>
      <c r="N23" s="5">
        <f>L23-Grade13!L23</f>
        <v>766.88916500333289</v>
      </c>
      <c r="O23" s="5">
        <f>Grade13!M23-M23</f>
        <v>1.7180000000000177</v>
      </c>
      <c r="P23" s="22">
        <f t="shared" si="12"/>
        <v>70.163787089986926</v>
      </c>
      <c r="Q23" s="22"/>
      <c r="R23" s="22"/>
      <c r="S23" s="22">
        <f t="shared" si="6"/>
        <v>559.89578798981142</v>
      </c>
      <c r="T23" s="22">
        <f t="shared" si="7"/>
        <v>669.89017638963003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35970.720889732729</v>
      </c>
      <c r="D24" s="5">
        <f t="shared" si="0"/>
        <v>35217.004216812617</v>
      </c>
      <c r="E24" s="5">
        <f t="shared" si="1"/>
        <v>25717.004216812617</v>
      </c>
      <c r="F24" s="5">
        <f t="shared" si="2"/>
        <v>8698.3518767893183</v>
      </c>
      <c r="G24" s="5">
        <f t="shared" si="3"/>
        <v>26518.652340023298</v>
      </c>
      <c r="H24" s="22">
        <f t="shared" si="10"/>
        <v>15716.004231616189</v>
      </c>
      <c r="I24" s="5">
        <f t="shared" si="4"/>
        <v>41653.164415069688</v>
      </c>
      <c r="J24" s="25">
        <f t="shared" si="5"/>
        <v>0.16315948629348825</v>
      </c>
      <c r="L24" s="22">
        <f t="shared" si="11"/>
        <v>69706.411641310013</v>
      </c>
      <c r="M24" s="5">
        <f>scrimecost*Meta!O21</f>
        <v>235.36599999999999</v>
      </c>
      <c r="N24" s="5">
        <f>L24-Grade13!L24</f>
        <v>786.06139412843913</v>
      </c>
      <c r="O24" s="5">
        <f>Grade13!M24-M24</f>
        <v>1.7180000000000177</v>
      </c>
      <c r="P24" s="22">
        <f t="shared" si="12"/>
        <v>71.709049259034344</v>
      </c>
      <c r="Q24" s="22"/>
      <c r="R24" s="22"/>
      <c r="S24" s="22">
        <f t="shared" si="6"/>
        <v>573.6595285219596</v>
      </c>
      <c r="T24" s="22">
        <f t="shared" si="7"/>
        <v>695.89329465221419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36869.988911976041</v>
      </c>
      <c r="D25" s="5">
        <f t="shared" si="0"/>
        <v>36082.999322232921</v>
      </c>
      <c r="E25" s="5">
        <f t="shared" si="1"/>
        <v>26582.999322232921</v>
      </c>
      <c r="F25" s="5">
        <f t="shared" si="2"/>
        <v>8981.099278709049</v>
      </c>
      <c r="G25" s="5">
        <f t="shared" si="3"/>
        <v>27101.90004352387</v>
      </c>
      <c r="H25" s="22">
        <f t="shared" si="10"/>
        <v>16108.904337406593</v>
      </c>
      <c r="I25" s="5">
        <f t="shared" si="4"/>
        <v>42614.77492044642</v>
      </c>
      <c r="J25" s="25">
        <f t="shared" si="5"/>
        <v>0.16472202405542244</v>
      </c>
      <c r="L25" s="22">
        <f t="shared" si="11"/>
        <v>71449.071932342747</v>
      </c>
      <c r="M25" s="5">
        <f>scrimecost*Meta!O22</f>
        <v>235.36599999999999</v>
      </c>
      <c r="N25" s="5">
        <f>L25-Grade13!L25</f>
        <v>805.7129289816221</v>
      </c>
      <c r="O25" s="5">
        <f>Grade13!M25-M25</f>
        <v>1.7180000000000177</v>
      </c>
      <c r="P25" s="22">
        <f t="shared" si="12"/>
        <v>73.292942982307949</v>
      </c>
      <c r="Q25" s="22"/>
      <c r="R25" s="22"/>
      <c r="S25" s="22">
        <f t="shared" si="6"/>
        <v>587.76736256737888</v>
      </c>
      <c r="T25" s="22">
        <f t="shared" si="7"/>
        <v>722.91284014819371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37791.738634775444</v>
      </c>
      <c r="D26" s="5">
        <f t="shared" si="0"/>
        <v>36970.644305288748</v>
      </c>
      <c r="E26" s="5">
        <f t="shared" si="1"/>
        <v>27470.644305288748</v>
      </c>
      <c r="F26" s="5">
        <f t="shared" si="2"/>
        <v>9270.9153656767758</v>
      </c>
      <c r="G26" s="5">
        <f t="shared" si="3"/>
        <v>27699.728939611974</v>
      </c>
      <c r="H26" s="22">
        <f t="shared" si="10"/>
        <v>16511.626945841759</v>
      </c>
      <c r="I26" s="5">
        <f t="shared" si="4"/>
        <v>43600.425688457588</v>
      </c>
      <c r="J26" s="25">
        <f t="shared" si="5"/>
        <v>0.16624645114023631</v>
      </c>
      <c r="L26" s="22">
        <f t="shared" si="11"/>
        <v>73235.298730651324</v>
      </c>
      <c r="M26" s="5">
        <f>scrimecost*Meta!O23</f>
        <v>187.41600000000003</v>
      </c>
      <c r="N26" s="5">
        <f>L26-Grade13!L26</f>
        <v>825.85575220617466</v>
      </c>
      <c r="O26" s="5">
        <f>Grade13!M26-M26</f>
        <v>1.367999999999995</v>
      </c>
      <c r="P26" s="22">
        <f t="shared" si="12"/>
        <v>74.916434048663405</v>
      </c>
      <c r="Q26" s="22"/>
      <c r="R26" s="22"/>
      <c r="S26" s="22">
        <f t="shared" si="6"/>
        <v>601.90309246395952</v>
      </c>
      <c r="T26" s="22">
        <f t="shared" si="7"/>
        <v>750.58361163727102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38736.532100644828</v>
      </c>
      <c r="D27" s="5">
        <f t="shared" si="0"/>
        <v>37880.480412920966</v>
      </c>
      <c r="E27" s="5">
        <f t="shared" si="1"/>
        <v>28380.480412920966</v>
      </c>
      <c r="F27" s="5">
        <f t="shared" si="2"/>
        <v>9567.9768548186948</v>
      </c>
      <c r="G27" s="5">
        <f t="shared" si="3"/>
        <v>28312.503558102271</v>
      </c>
      <c r="H27" s="22">
        <f t="shared" si="10"/>
        <v>16924.417619487805</v>
      </c>
      <c r="I27" s="5">
        <f t="shared" si="4"/>
        <v>44610.717725669027</v>
      </c>
      <c r="J27" s="25">
        <f t="shared" si="5"/>
        <v>0.16773369707664013</v>
      </c>
      <c r="L27" s="22">
        <f t="shared" si="11"/>
        <v>75066.181198917606</v>
      </c>
      <c r="M27" s="5">
        <f>scrimecost*Meta!O24</f>
        <v>187.41600000000003</v>
      </c>
      <c r="N27" s="5">
        <f>L27-Grade13!L27</f>
        <v>846.50214601133484</v>
      </c>
      <c r="O27" s="5">
        <f>Grade13!M27-M27</f>
        <v>1.367999999999995</v>
      </c>
      <c r="P27" s="22">
        <f t="shared" si="12"/>
        <v>76.580512391677757</v>
      </c>
      <c r="Q27" s="22"/>
      <c r="R27" s="22"/>
      <c r="S27" s="22">
        <f t="shared" si="6"/>
        <v>616.72513560795051</v>
      </c>
      <c r="T27" s="22">
        <f t="shared" si="7"/>
        <v>779.75143676721518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39704.945403160942</v>
      </c>
      <c r="D28" s="5">
        <f t="shared" si="0"/>
        <v>38813.06242324398</v>
      </c>
      <c r="E28" s="5">
        <f t="shared" si="1"/>
        <v>29313.06242324398</v>
      </c>
      <c r="F28" s="5">
        <f t="shared" si="2"/>
        <v>9872.4648811891602</v>
      </c>
      <c r="G28" s="5">
        <f t="shared" si="3"/>
        <v>28940.59754205482</v>
      </c>
      <c r="H28" s="22">
        <f t="shared" si="10"/>
        <v>17347.528059974997</v>
      </c>
      <c r="I28" s="5">
        <f t="shared" si="4"/>
        <v>45646.267063810737</v>
      </c>
      <c r="J28" s="25">
        <f t="shared" si="5"/>
        <v>0.1691846687219121</v>
      </c>
      <c r="L28" s="22">
        <f t="shared" si="11"/>
        <v>76942.835728890539</v>
      </c>
      <c r="M28" s="5">
        <f>scrimecost*Meta!O25</f>
        <v>187.41600000000003</v>
      </c>
      <c r="N28" s="5">
        <f>L28-Grade13!L28</f>
        <v>867.66469966161822</v>
      </c>
      <c r="O28" s="5">
        <f>Grade13!M28-M28</f>
        <v>1.367999999999995</v>
      </c>
      <c r="P28" s="22">
        <f t="shared" si="12"/>
        <v>78.286192693267466</v>
      </c>
      <c r="Q28" s="22"/>
      <c r="R28" s="22"/>
      <c r="S28" s="22">
        <f t="shared" si="6"/>
        <v>631.9177298305375</v>
      </c>
      <c r="T28" s="22">
        <f t="shared" si="7"/>
        <v>810.05984876958621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40697.56903823997</v>
      </c>
      <c r="D29" s="5">
        <f t="shared" si="0"/>
        <v>39768.958983825083</v>
      </c>
      <c r="E29" s="5">
        <f t="shared" si="1"/>
        <v>30268.958983825083</v>
      </c>
      <c r="F29" s="5">
        <f t="shared" si="2"/>
        <v>10184.565108218889</v>
      </c>
      <c r="G29" s="5">
        <f t="shared" si="3"/>
        <v>29584.393875606194</v>
      </c>
      <c r="H29" s="22">
        <f t="shared" si="10"/>
        <v>17781.216261474372</v>
      </c>
      <c r="I29" s="5">
        <f t="shared" si="4"/>
        <v>46707.70513540601</v>
      </c>
      <c r="J29" s="25">
        <f t="shared" si="5"/>
        <v>0.17060025081486033</v>
      </c>
      <c r="L29" s="22">
        <f t="shared" si="11"/>
        <v>78866.406622112801</v>
      </c>
      <c r="M29" s="5">
        <f>scrimecost*Meta!O26</f>
        <v>187.41600000000003</v>
      </c>
      <c r="N29" s="5">
        <f>L29-Grade13!L29</f>
        <v>889.3563171531423</v>
      </c>
      <c r="O29" s="5">
        <f>Grade13!M29-M29</f>
        <v>1.367999999999995</v>
      </c>
      <c r="P29" s="22">
        <f t="shared" si="12"/>
        <v>80.034515002396901</v>
      </c>
      <c r="Q29" s="22"/>
      <c r="R29" s="22"/>
      <c r="S29" s="22">
        <f t="shared" si="6"/>
        <v>647.49013890867866</v>
      </c>
      <c r="T29" s="22">
        <f t="shared" si="7"/>
        <v>841.55354935243872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41715.008264195967</v>
      </c>
      <c r="D30" s="5">
        <f t="shared" si="0"/>
        <v>40748.752958420715</v>
      </c>
      <c r="E30" s="5">
        <f t="shared" si="1"/>
        <v>31248.752958420715</v>
      </c>
      <c r="F30" s="5">
        <f t="shared" si="2"/>
        <v>10504.467840924364</v>
      </c>
      <c r="G30" s="5">
        <f t="shared" si="3"/>
        <v>30244.285117496351</v>
      </c>
      <c r="H30" s="22">
        <f t="shared" si="10"/>
        <v>18225.74666801123</v>
      </c>
      <c r="I30" s="5">
        <f t="shared" si="4"/>
        <v>47795.679158791165</v>
      </c>
      <c r="J30" s="25">
        <f t="shared" si="5"/>
        <v>0.17198130651529775</v>
      </c>
      <c r="L30" s="22">
        <f t="shared" si="11"/>
        <v>80838.066787665637</v>
      </c>
      <c r="M30" s="5">
        <f>scrimecost*Meta!O27</f>
        <v>187.41600000000003</v>
      </c>
      <c r="N30" s="5">
        <f>L30-Grade13!L30</f>
        <v>911.59022508200724</v>
      </c>
      <c r="O30" s="5">
        <f>Grade13!M30-M30</f>
        <v>1.367999999999995</v>
      </c>
      <c r="P30" s="22">
        <f t="shared" si="12"/>
        <v>81.826545369254617</v>
      </c>
      <c r="Q30" s="22"/>
      <c r="R30" s="22"/>
      <c r="S30" s="22">
        <f t="shared" si="6"/>
        <v>663.45185821380733</v>
      </c>
      <c r="T30" s="22">
        <f t="shared" si="7"/>
        <v>874.27899355885665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42757.883470800858</v>
      </c>
      <c r="D31" s="5">
        <f t="shared" si="0"/>
        <v>41753.041782381224</v>
      </c>
      <c r="E31" s="5">
        <f t="shared" si="1"/>
        <v>32253.041782381224</v>
      </c>
      <c r="F31" s="5">
        <f t="shared" si="2"/>
        <v>10832.368141947471</v>
      </c>
      <c r="G31" s="5">
        <f t="shared" si="3"/>
        <v>30920.673640433753</v>
      </c>
      <c r="H31" s="22">
        <f t="shared" si="10"/>
        <v>18681.390334711512</v>
      </c>
      <c r="I31" s="5">
        <f t="shared" si="4"/>
        <v>48910.852532760939</v>
      </c>
      <c r="J31" s="25">
        <f t="shared" si="5"/>
        <v>0.17332867793035855</v>
      </c>
      <c r="L31" s="22">
        <f t="shared" si="11"/>
        <v>82859.018457357248</v>
      </c>
      <c r="M31" s="5">
        <f>scrimecost*Meta!O28</f>
        <v>160.83799999999999</v>
      </c>
      <c r="N31" s="5">
        <f>L31-Grade13!L31</f>
        <v>934.37998070903996</v>
      </c>
      <c r="O31" s="5">
        <f>Grade13!M31-M31</f>
        <v>1.1740000000000066</v>
      </c>
      <c r="P31" s="22">
        <f t="shared" si="12"/>
        <v>83.663376495283714</v>
      </c>
      <c r="Q31" s="22"/>
      <c r="R31" s="22"/>
      <c r="S31" s="22">
        <f t="shared" si="6"/>
        <v>679.63258850152977</v>
      </c>
      <c r="T31" s="22">
        <f t="shared" si="7"/>
        <v>908.04392129334531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43826.83055757088</v>
      </c>
      <c r="D32" s="5">
        <f t="shared" si="0"/>
        <v>42782.437826940753</v>
      </c>
      <c r="E32" s="5">
        <f t="shared" si="1"/>
        <v>33282.437826940753</v>
      </c>
      <c r="F32" s="5">
        <f t="shared" si="2"/>
        <v>11168.465950496156</v>
      </c>
      <c r="G32" s="5">
        <f t="shared" si="3"/>
        <v>31613.971876444597</v>
      </c>
      <c r="H32" s="22">
        <f t="shared" si="10"/>
        <v>19148.425093079295</v>
      </c>
      <c r="I32" s="5">
        <f t="shared" si="4"/>
        <v>50053.905241079956</v>
      </c>
      <c r="J32" s="25">
        <f t="shared" si="5"/>
        <v>0.1746431866279789</v>
      </c>
      <c r="L32" s="22">
        <f t="shared" si="11"/>
        <v>84930.49391879118</v>
      </c>
      <c r="M32" s="5">
        <f>scrimecost*Meta!O29</f>
        <v>160.83799999999999</v>
      </c>
      <c r="N32" s="5">
        <f>L32-Grade13!L32</f>
        <v>957.73948022676632</v>
      </c>
      <c r="O32" s="5">
        <f>Grade13!M32-M32</f>
        <v>1.1740000000000066</v>
      </c>
      <c r="P32" s="22">
        <f t="shared" si="12"/>
        <v>85.546128399463583</v>
      </c>
      <c r="Q32" s="22"/>
      <c r="R32" s="22"/>
      <c r="S32" s="22">
        <f t="shared" si="6"/>
        <v>696.40236984645639</v>
      </c>
      <c r="T32" s="22">
        <f t="shared" si="7"/>
        <v>943.37623613514381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44922.50132151015</v>
      </c>
      <c r="D33" s="5">
        <f t="shared" si="0"/>
        <v>43837.568772614271</v>
      </c>
      <c r="E33" s="5">
        <f t="shared" si="1"/>
        <v>34337.568772614271</v>
      </c>
      <c r="F33" s="5">
        <f t="shared" si="2"/>
        <v>11512.966204258559</v>
      </c>
      <c r="G33" s="5">
        <f t="shared" si="3"/>
        <v>32324.602568355713</v>
      </c>
      <c r="H33" s="22">
        <f t="shared" si="10"/>
        <v>19627.135720406277</v>
      </c>
      <c r="I33" s="5">
        <f t="shared" si="4"/>
        <v>51225.534267106952</v>
      </c>
      <c r="J33" s="25">
        <f t="shared" si="5"/>
        <v>0.17592563413785234</v>
      </c>
      <c r="L33" s="22">
        <f t="shared" si="11"/>
        <v>87053.756266760945</v>
      </c>
      <c r="M33" s="5">
        <f>scrimecost*Meta!O30</f>
        <v>160.83799999999999</v>
      </c>
      <c r="N33" s="5">
        <f>L33-Grade13!L33</f>
        <v>981.68296723240928</v>
      </c>
      <c r="O33" s="5">
        <f>Grade13!M33-M33</f>
        <v>1.1740000000000066</v>
      </c>
      <c r="P33" s="22">
        <f t="shared" si="12"/>
        <v>87.475949101247906</v>
      </c>
      <c r="Q33" s="22"/>
      <c r="R33" s="22"/>
      <c r="S33" s="22">
        <f t="shared" si="6"/>
        <v>713.5913957249893</v>
      </c>
      <c r="T33" s="22">
        <f t="shared" si="7"/>
        <v>980.09083481943617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46045.563854547901</v>
      </c>
      <c r="D34" s="5">
        <f t="shared" si="0"/>
        <v>44919.077991929626</v>
      </c>
      <c r="E34" s="5">
        <f t="shared" si="1"/>
        <v>35419.077991929626</v>
      </c>
      <c r="F34" s="5">
        <f t="shared" si="2"/>
        <v>11957.986763557985</v>
      </c>
      <c r="G34" s="5">
        <f t="shared" si="3"/>
        <v>32961.091228371639</v>
      </c>
      <c r="H34" s="22">
        <f t="shared" si="10"/>
        <v>20117.814113416436</v>
      </c>
      <c r="I34" s="5">
        <f t="shared" si="4"/>
        <v>52334.546219591663</v>
      </c>
      <c r="J34" s="25">
        <f t="shared" si="5"/>
        <v>0.17861927782073714</v>
      </c>
      <c r="L34" s="22">
        <f t="shared" si="11"/>
        <v>89230.100173429979</v>
      </c>
      <c r="M34" s="5">
        <f>scrimecost*Meta!O31</f>
        <v>160.83799999999999</v>
      </c>
      <c r="N34" s="5">
        <f>L34-Grade13!L34</f>
        <v>1006.2250414132432</v>
      </c>
      <c r="O34" s="5">
        <f>Grade13!M34-M34</f>
        <v>1.1740000000000066</v>
      </c>
      <c r="P34" s="22">
        <f t="shared" si="12"/>
        <v>89.968864211400472</v>
      </c>
      <c r="Q34" s="22"/>
      <c r="R34" s="22"/>
      <c r="S34" s="22">
        <f t="shared" si="6"/>
        <v>731.68792702120197</v>
      </c>
      <c r="T34" s="22">
        <f t="shared" si="7"/>
        <v>1018.9072296038745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47196.702950911596</v>
      </c>
      <c r="D35" s="5">
        <f t="shared" si="0"/>
        <v>46027.62494172786</v>
      </c>
      <c r="E35" s="5">
        <f t="shared" si="1"/>
        <v>36527.62494172786</v>
      </c>
      <c r="F35" s="5">
        <f t="shared" si="2"/>
        <v>12430.782037646932</v>
      </c>
      <c r="G35" s="5">
        <f t="shared" si="3"/>
        <v>33596.842904080928</v>
      </c>
      <c r="H35" s="22">
        <f t="shared" si="10"/>
        <v>20620.759466251842</v>
      </c>
      <c r="I35" s="5">
        <f t="shared" si="4"/>
        <v>53454.634270081457</v>
      </c>
      <c r="J35" s="25">
        <f t="shared" si="5"/>
        <v>0.18150215559086114</v>
      </c>
      <c r="L35" s="22">
        <f t="shared" si="11"/>
        <v>91460.852677765724</v>
      </c>
      <c r="M35" s="5">
        <f>scrimecost*Meta!O32</f>
        <v>160.83799999999999</v>
      </c>
      <c r="N35" s="5">
        <f>L35-Grade13!L35</f>
        <v>1031.3806674485822</v>
      </c>
      <c r="O35" s="5">
        <f>Grade13!M35-M35</f>
        <v>1.1740000000000066</v>
      </c>
      <c r="P35" s="22">
        <f t="shared" si="12"/>
        <v>92.617367652770739</v>
      </c>
      <c r="Q35" s="22"/>
      <c r="R35" s="22"/>
      <c r="S35" s="22">
        <f t="shared" si="6"/>
        <v>750.32342194062426</v>
      </c>
      <c r="T35" s="22">
        <f t="shared" si="7"/>
        <v>1059.3739503093234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48376.620524684375</v>
      </c>
      <c r="D36" s="5">
        <f t="shared" si="0"/>
        <v>47163.885565271048</v>
      </c>
      <c r="E36" s="5">
        <f t="shared" si="1"/>
        <v>37663.885565271048</v>
      </c>
      <c r="F36" s="5">
        <f t="shared" si="2"/>
        <v>12915.397193588102</v>
      </c>
      <c r="G36" s="5">
        <f t="shared" si="3"/>
        <v>34248.48837168295</v>
      </c>
      <c r="H36" s="22">
        <f t="shared" si="10"/>
        <v>21136.27845290814</v>
      </c>
      <c r="I36" s="5">
        <f t="shared" si="4"/>
        <v>54602.724521833487</v>
      </c>
      <c r="J36" s="25">
        <f t="shared" si="5"/>
        <v>0.18431471926903084</v>
      </c>
      <c r="L36" s="22">
        <f t="shared" si="11"/>
        <v>93747.373994709851</v>
      </c>
      <c r="M36" s="5">
        <f>scrimecost*Meta!O33</f>
        <v>123.848</v>
      </c>
      <c r="N36" s="5">
        <f>L36-Grade13!L36</f>
        <v>1057.1651841347775</v>
      </c>
      <c r="O36" s="5">
        <f>Grade13!M36-M36</f>
        <v>0.90400000000001057</v>
      </c>
      <c r="P36" s="22">
        <f t="shared" si="12"/>
        <v>95.332083680175245</v>
      </c>
      <c r="Q36" s="22"/>
      <c r="R36" s="22"/>
      <c r="S36" s="22">
        <f t="shared" si="6"/>
        <v>769.17424423301463</v>
      </c>
      <c r="T36" s="22">
        <f t="shared" si="7"/>
        <v>1101.0766452022119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49586.036037801488</v>
      </c>
      <c r="D37" s="5">
        <f t="shared" ref="D37:D56" si="15">IF(A37&lt;startage,1,0)*(C37*(1-initialunempprob))+IF(A37=startage,1,0)*(C37*(1-unempprob))+IF(A37&gt;startage,1,0)*(C37*(1-unempprob)+unempprob*300*52)</f>
        <v>48328.552704402828</v>
      </c>
      <c r="E37" s="5">
        <f t="shared" si="1"/>
        <v>38828.552704402828</v>
      </c>
      <c r="F37" s="5">
        <f t="shared" si="2"/>
        <v>13412.127728427806</v>
      </c>
      <c r="G37" s="5">
        <f t="shared" si="3"/>
        <v>34916.424975975024</v>
      </c>
      <c r="H37" s="22">
        <f t="shared" ref="H37:H56" si="16">benefits*B37/expnorm</f>
        <v>21664.68541423084</v>
      </c>
      <c r="I37" s="5">
        <f t="shared" ref="I37:I56" si="17">G37+IF(A37&lt;startage,1,0)*(H37*(1-initialunempprob))+IF(A37&gt;=startage,1,0)*(H37*(1-unempprob))</f>
        <v>55779.517029879324</v>
      </c>
      <c r="J37" s="25">
        <f t="shared" si="5"/>
        <v>0.18705868383309893</v>
      </c>
      <c r="L37" s="22">
        <f t="shared" ref="L37:L56" si="18">(sincome+sbenefits)*(1-sunemp)*B37/expnorm</f>
        <v>96091.058344577599</v>
      </c>
      <c r="M37" s="5">
        <f>scrimecost*Meta!O34</f>
        <v>123.848</v>
      </c>
      <c r="N37" s="5">
        <f>L37-Grade13!L37</f>
        <v>1083.5943137381546</v>
      </c>
      <c r="O37" s="5">
        <f>Grade13!M37-M37</f>
        <v>0.90400000000001057</v>
      </c>
      <c r="P37" s="22">
        <f t="shared" si="12"/>
        <v>98.114667608264909</v>
      </c>
      <c r="Q37" s="22"/>
      <c r="R37" s="22"/>
      <c r="S37" s="22">
        <f t="shared" si="6"/>
        <v>788.75316108273194</v>
      </c>
      <c r="T37" s="22">
        <f t="shared" si="7"/>
        <v>1144.7903548089489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50825.686938746519</v>
      </c>
      <c r="D38" s="5">
        <f t="shared" si="15"/>
        <v>49522.336522012891</v>
      </c>
      <c r="E38" s="5">
        <f t="shared" si="1"/>
        <v>40022.336522012891</v>
      </c>
      <c r="F38" s="5">
        <f t="shared" si="2"/>
        <v>13921.276526638498</v>
      </c>
      <c r="G38" s="5">
        <f t="shared" si="3"/>
        <v>35601.059995374395</v>
      </c>
      <c r="H38" s="22">
        <f t="shared" si="16"/>
        <v>22206.30254958661</v>
      </c>
      <c r="I38" s="5">
        <f t="shared" si="17"/>
        <v>56985.729350626294</v>
      </c>
      <c r="J38" s="25">
        <f t="shared" si="5"/>
        <v>0.18973572243218967</v>
      </c>
      <c r="L38" s="22">
        <f t="shared" si="18"/>
        <v>98493.334803192032</v>
      </c>
      <c r="M38" s="5">
        <f>scrimecost*Meta!O35</f>
        <v>123.848</v>
      </c>
      <c r="N38" s="5">
        <f>L38-Grade13!L38</f>
        <v>1110.6841715816117</v>
      </c>
      <c r="O38" s="5">
        <f>Grade13!M38-M38</f>
        <v>0.90400000000001057</v>
      </c>
      <c r="P38" s="22">
        <f t="shared" si="12"/>
        <v>100.96681613455677</v>
      </c>
      <c r="Q38" s="22"/>
      <c r="R38" s="22"/>
      <c r="S38" s="22">
        <f t="shared" si="6"/>
        <v>808.82155085368947</v>
      </c>
      <c r="T38" s="22">
        <f t="shared" si="7"/>
        <v>1190.2264433370819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52096.329112215179</v>
      </c>
      <c r="D39" s="5">
        <f t="shared" si="15"/>
        <v>50745.96493506321</v>
      </c>
      <c r="E39" s="5">
        <f t="shared" si="1"/>
        <v>41245.96493506321</v>
      </c>
      <c r="F39" s="5">
        <f t="shared" si="2"/>
        <v>14443.154044804458</v>
      </c>
      <c r="G39" s="5">
        <f t="shared" si="3"/>
        <v>36302.810890258756</v>
      </c>
      <c r="H39" s="22">
        <f t="shared" si="16"/>
        <v>22761.460113326273</v>
      </c>
      <c r="I39" s="5">
        <f t="shared" si="17"/>
        <v>58222.096979391958</v>
      </c>
      <c r="J39" s="25">
        <f t="shared" si="5"/>
        <v>0.19234746740691241</v>
      </c>
      <c r="L39" s="22">
        <f t="shared" si="18"/>
        <v>100955.66817327181</v>
      </c>
      <c r="M39" s="5">
        <f>scrimecost*Meta!O36</f>
        <v>123.848</v>
      </c>
      <c r="N39" s="5">
        <f>L39-Grade13!L39</f>
        <v>1138.4512758711353</v>
      </c>
      <c r="O39" s="5">
        <f>Grade13!M39-M39</f>
        <v>0.90400000000001057</v>
      </c>
      <c r="P39" s="22">
        <f t="shared" si="12"/>
        <v>103.89026837400596</v>
      </c>
      <c r="Q39" s="22"/>
      <c r="R39" s="22"/>
      <c r="S39" s="22">
        <f t="shared" si="6"/>
        <v>829.39165036890813</v>
      </c>
      <c r="T39" s="22">
        <f t="shared" si="7"/>
        <v>1237.4525950343248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53398.737340020569</v>
      </c>
      <c r="D40" s="5">
        <f t="shared" si="15"/>
        <v>52000.184058439801</v>
      </c>
      <c r="E40" s="5">
        <f t="shared" si="1"/>
        <v>42500.184058439801</v>
      </c>
      <c r="F40" s="5">
        <f t="shared" si="2"/>
        <v>14978.078500924576</v>
      </c>
      <c r="G40" s="5">
        <f t="shared" si="3"/>
        <v>37022.105557515228</v>
      </c>
      <c r="H40" s="22">
        <f t="shared" si="16"/>
        <v>23330.496616159431</v>
      </c>
      <c r="I40" s="5">
        <f t="shared" si="17"/>
        <v>59489.373798876761</v>
      </c>
      <c r="J40" s="25">
        <f t="shared" si="5"/>
        <v>0.19489551128469068</v>
      </c>
      <c r="L40" s="22">
        <f t="shared" si="18"/>
        <v>103479.55987760362</v>
      </c>
      <c r="M40" s="5">
        <f>scrimecost*Meta!O37</f>
        <v>123.848</v>
      </c>
      <c r="N40" s="5">
        <f>L40-Grade13!L40</f>
        <v>1166.912557767937</v>
      </c>
      <c r="O40" s="5">
        <f>Grade13!M40-M40</f>
        <v>0.90400000000001057</v>
      </c>
      <c r="P40" s="22">
        <f t="shared" si="12"/>
        <v>106.88680691944138</v>
      </c>
      <c r="Q40" s="22"/>
      <c r="R40" s="22"/>
      <c r="S40" s="22">
        <f t="shared" si="6"/>
        <v>850.47600237203289</v>
      </c>
      <c r="T40" s="22">
        <f t="shared" si="7"/>
        <v>1286.5391514456694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54733.705773521069</v>
      </c>
      <c r="D41" s="5">
        <f t="shared" si="15"/>
        <v>53285.758659900785</v>
      </c>
      <c r="E41" s="5">
        <f t="shared" si="1"/>
        <v>43785.758659900785</v>
      </c>
      <c r="F41" s="5">
        <f t="shared" si="2"/>
        <v>15526.376068447684</v>
      </c>
      <c r="G41" s="5">
        <f t="shared" si="3"/>
        <v>37759.382591453104</v>
      </c>
      <c r="H41" s="22">
        <f t="shared" si="16"/>
        <v>23913.759031563412</v>
      </c>
      <c r="I41" s="5">
        <f t="shared" si="17"/>
        <v>60788.33253884867</v>
      </c>
      <c r="J41" s="25">
        <f t="shared" si="5"/>
        <v>0.19738140775081578</v>
      </c>
      <c r="L41" s="22">
        <f t="shared" si="18"/>
        <v>106066.54887454369</v>
      </c>
      <c r="M41" s="5">
        <f>scrimecost*Meta!O38</f>
        <v>75.213000000000008</v>
      </c>
      <c r="N41" s="5">
        <f>L41-Grade13!L41</f>
        <v>1196.0853717120772</v>
      </c>
      <c r="O41" s="5">
        <f>Grade13!M41-M41</f>
        <v>0.54899999999999238</v>
      </c>
      <c r="P41" s="22">
        <f t="shared" si="12"/>
        <v>109.95825892851265</v>
      </c>
      <c r="Q41" s="22"/>
      <c r="R41" s="22"/>
      <c r="S41" s="22">
        <f t="shared" si="6"/>
        <v>871.75802317518344</v>
      </c>
      <c r="T41" s="22">
        <f t="shared" si="7"/>
        <v>1337.0539389673679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56102.048417859114</v>
      </c>
      <c r="D42" s="5">
        <f t="shared" si="15"/>
        <v>54603.472626398325</v>
      </c>
      <c r="E42" s="5">
        <f t="shared" si="1"/>
        <v>45103.472626398325</v>
      </c>
      <c r="F42" s="5">
        <f t="shared" si="2"/>
        <v>16088.381075158886</v>
      </c>
      <c r="G42" s="5">
        <f t="shared" si="3"/>
        <v>38515.091551239442</v>
      </c>
      <c r="H42" s="22">
        <f t="shared" si="16"/>
        <v>24511.603007352503</v>
      </c>
      <c r="I42" s="5">
        <f t="shared" si="17"/>
        <v>62119.765247319898</v>
      </c>
      <c r="J42" s="25">
        <f t="shared" si="5"/>
        <v>0.199806672595816</v>
      </c>
      <c r="L42" s="22">
        <f t="shared" si="18"/>
        <v>108718.21259640731</v>
      </c>
      <c r="M42" s="5">
        <f>scrimecost*Meta!O39</f>
        <v>75.213000000000008</v>
      </c>
      <c r="N42" s="5">
        <f>L42-Grade13!L42</f>
        <v>1225.987506004938</v>
      </c>
      <c r="O42" s="5">
        <f>Grade13!M42-M42</f>
        <v>0.54899999999999238</v>
      </c>
      <c r="P42" s="22">
        <f t="shared" si="12"/>
        <v>113.10649723781079</v>
      </c>
      <c r="Q42" s="22"/>
      <c r="R42" s="22"/>
      <c r="S42" s="22">
        <f t="shared" ref="S42:S69" si="19">IF(A42&lt;startage,1,0)*(N42-Q42-R42)+IF(A42&gt;=startage,1,0)*completionprob*(N42*spart+O42+P42)</f>
        <v>893.90977049848811</v>
      </c>
      <c r="T42" s="22">
        <f t="shared" ref="T42:T69" si="20">S42/sreturn^(A42-startage+1)</f>
        <v>1390.0764644809979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57504.599628305579</v>
      </c>
      <c r="D43" s="5">
        <f t="shared" si="15"/>
        <v>55954.129442058271</v>
      </c>
      <c r="E43" s="5">
        <f t="shared" si="1"/>
        <v>46454.129442058271</v>
      </c>
      <c r="F43" s="5">
        <f t="shared" si="2"/>
        <v>16664.436207037852</v>
      </c>
      <c r="G43" s="5">
        <f t="shared" si="3"/>
        <v>39289.693235020415</v>
      </c>
      <c r="H43" s="22">
        <f t="shared" si="16"/>
        <v>25124.39308253631</v>
      </c>
      <c r="I43" s="5">
        <f t="shared" si="17"/>
        <v>63484.483773502885</v>
      </c>
      <c r="J43" s="25">
        <f t="shared" si="5"/>
        <v>0.20217278463971852</v>
      </c>
      <c r="L43" s="22">
        <f t="shared" si="18"/>
        <v>111436.16791131748</v>
      </c>
      <c r="M43" s="5">
        <f>scrimecost*Meta!O40</f>
        <v>75.213000000000008</v>
      </c>
      <c r="N43" s="5">
        <f>L43-Grade13!L43</f>
        <v>1256.6371936550568</v>
      </c>
      <c r="O43" s="5">
        <f>Grade13!M43-M43</f>
        <v>0.54899999999999238</v>
      </c>
      <c r="P43" s="22">
        <f t="shared" si="12"/>
        <v>116.3334415048413</v>
      </c>
      <c r="Q43" s="22"/>
      <c r="R43" s="22"/>
      <c r="S43" s="22">
        <f t="shared" si="19"/>
        <v>916.61531150483427</v>
      </c>
      <c r="T43" s="22">
        <f t="shared" si="20"/>
        <v>1445.187329142613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58942.214619013212</v>
      </c>
      <c r="D44" s="5">
        <f t="shared" si="15"/>
        <v>57338.552678109721</v>
      </c>
      <c r="E44" s="5">
        <f t="shared" si="1"/>
        <v>47838.552678109721</v>
      </c>
      <c r="F44" s="5">
        <f t="shared" si="2"/>
        <v>17254.892717213796</v>
      </c>
      <c r="G44" s="5">
        <f t="shared" si="3"/>
        <v>40083.659960895922</v>
      </c>
      <c r="H44" s="22">
        <f t="shared" si="16"/>
        <v>25752.50290959972</v>
      </c>
      <c r="I44" s="5">
        <f t="shared" si="17"/>
        <v>64883.320262840454</v>
      </c>
      <c r="J44" s="25">
        <f t="shared" si="5"/>
        <v>0.2044811866337698</v>
      </c>
      <c r="L44" s="22">
        <f t="shared" si="18"/>
        <v>114222.07210910041</v>
      </c>
      <c r="M44" s="5">
        <f>scrimecost*Meta!O41</f>
        <v>75.213000000000008</v>
      </c>
      <c r="N44" s="5">
        <f>L44-Grade13!L44</f>
        <v>1288.0531234964292</v>
      </c>
      <c r="O44" s="5">
        <f>Grade13!M44-M44</f>
        <v>0.54899999999999238</v>
      </c>
      <c r="P44" s="22">
        <f t="shared" si="12"/>
        <v>119.6410593785476</v>
      </c>
      <c r="Q44" s="22"/>
      <c r="R44" s="22"/>
      <c r="S44" s="22">
        <f t="shared" si="19"/>
        <v>939.8884910363397</v>
      </c>
      <c r="T44" s="22">
        <f t="shared" si="20"/>
        <v>1502.4685869823311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60415.769984488543</v>
      </c>
      <c r="D45" s="5">
        <f t="shared" si="15"/>
        <v>58757.58649506246</v>
      </c>
      <c r="E45" s="5">
        <f t="shared" si="1"/>
        <v>49257.58649506246</v>
      </c>
      <c r="F45" s="5">
        <f t="shared" si="2"/>
        <v>17860.110640144139</v>
      </c>
      <c r="G45" s="5">
        <f t="shared" si="3"/>
        <v>40897.475854918317</v>
      </c>
      <c r="H45" s="22">
        <f t="shared" si="16"/>
        <v>26396.315482339709</v>
      </c>
      <c r="I45" s="5">
        <f t="shared" si="17"/>
        <v>66317.127664411455</v>
      </c>
      <c r="J45" s="25">
        <f t="shared" si="5"/>
        <v>0.20673328614016129</v>
      </c>
      <c r="L45" s="22">
        <f t="shared" si="18"/>
        <v>117077.62391182792</v>
      </c>
      <c r="M45" s="5">
        <f>scrimecost*Meta!O42</f>
        <v>75.213000000000008</v>
      </c>
      <c r="N45" s="5">
        <f>L45-Grade13!L45</f>
        <v>1320.2544515838672</v>
      </c>
      <c r="O45" s="5">
        <f>Grade13!M45-M45</f>
        <v>0.54899999999999238</v>
      </c>
      <c r="P45" s="22">
        <f t="shared" si="12"/>
        <v>123.03136769909655</v>
      </c>
      <c r="Q45" s="22"/>
      <c r="R45" s="22"/>
      <c r="S45" s="22">
        <f t="shared" si="19"/>
        <v>963.74350005615281</v>
      </c>
      <c r="T45" s="22">
        <f t="shared" si="20"/>
        <v>1562.0055133306753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61926.164234100746</v>
      </c>
      <c r="D46" s="5">
        <f t="shared" si="15"/>
        <v>60212.096157439017</v>
      </c>
      <c r="E46" s="5">
        <f t="shared" si="1"/>
        <v>50712.096157439017</v>
      </c>
      <c r="F46" s="5">
        <f t="shared" si="2"/>
        <v>18480.459011147741</v>
      </c>
      <c r="G46" s="5">
        <f t="shared" si="3"/>
        <v>41731.637146291279</v>
      </c>
      <c r="H46" s="22">
        <f t="shared" si="16"/>
        <v>27056.223369398198</v>
      </c>
      <c r="I46" s="5">
        <f t="shared" si="17"/>
        <v>67786.780251021744</v>
      </c>
      <c r="J46" s="25">
        <f t="shared" si="5"/>
        <v>0.20893045639029936</v>
      </c>
      <c r="L46" s="22">
        <f t="shared" si="18"/>
        <v>120004.5645096236</v>
      </c>
      <c r="M46" s="5">
        <f>scrimecost*Meta!O43</f>
        <v>37.538000000000004</v>
      </c>
      <c r="N46" s="5">
        <f>L46-Grade13!L46</f>
        <v>1353.2608128734282</v>
      </c>
      <c r="O46" s="5">
        <f>Grade13!M46-M46</f>
        <v>0.27400000000000091</v>
      </c>
      <c r="P46" s="22">
        <f t="shared" si="12"/>
        <v>126.50643372765924</v>
      </c>
      <c r="Q46" s="22"/>
      <c r="R46" s="22"/>
      <c r="S46" s="22">
        <f t="shared" si="19"/>
        <v>987.93968430142093</v>
      </c>
      <c r="T46" s="22">
        <f t="shared" si="20"/>
        <v>1623.4673646787317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63474.318339953272</v>
      </c>
      <c r="D47" s="5">
        <f t="shared" si="15"/>
        <v>61702.968561374997</v>
      </c>
      <c r="E47" s="5">
        <f t="shared" si="1"/>
        <v>52202.968561374997</v>
      </c>
      <c r="F47" s="5">
        <f t="shared" si="2"/>
        <v>19116.316091426437</v>
      </c>
      <c r="G47" s="5">
        <f t="shared" si="3"/>
        <v>42586.65246994856</v>
      </c>
      <c r="H47" s="22">
        <f t="shared" si="16"/>
        <v>27732.628953633157</v>
      </c>
      <c r="I47" s="5">
        <f t="shared" si="17"/>
        <v>69293.174152297288</v>
      </c>
      <c r="J47" s="25">
        <f t="shared" si="5"/>
        <v>0.21107403712214134</v>
      </c>
      <c r="L47" s="22">
        <f t="shared" si="18"/>
        <v>123004.6786223642</v>
      </c>
      <c r="M47" s="5">
        <f>scrimecost*Meta!O44</f>
        <v>37.538000000000004</v>
      </c>
      <c r="N47" s="5">
        <f>L47-Grade13!L47</f>
        <v>1387.0923331952799</v>
      </c>
      <c r="O47" s="5">
        <f>Grade13!M47-M47</f>
        <v>0.27400000000000091</v>
      </c>
      <c r="P47" s="22">
        <f t="shared" si="12"/>
        <v>130.06837640693598</v>
      </c>
      <c r="Q47" s="22"/>
      <c r="R47" s="22"/>
      <c r="S47" s="22">
        <f t="shared" si="19"/>
        <v>1013.0023531528539</v>
      </c>
      <c r="T47" s="22">
        <f t="shared" si="20"/>
        <v>1687.7791501546881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65061.17629845209</v>
      </c>
      <c r="D48" s="5">
        <f t="shared" si="15"/>
        <v>63231.112775409361</v>
      </c>
      <c r="E48" s="5">
        <f t="shared" si="1"/>
        <v>53731.112775409361</v>
      </c>
      <c r="F48" s="5">
        <f t="shared" si="2"/>
        <v>19768.069598712093</v>
      </c>
      <c r="G48" s="5">
        <f t="shared" si="3"/>
        <v>43463.043176697269</v>
      </c>
      <c r="H48" s="22">
        <f t="shared" si="16"/>
        <v>28425.944677473984</v>
      </c>
      <c r="I48" s="5">
        <f t="shared" si="17"/>
        <v>70837.227901104721</v>
      </c>
      <c r="J48" s="25">
        <f t="shared" si="5"/>
        <v>0.21316533539710913</v>
      </c>
      <c r="L48" s="22">
        <f t="shared" si="18"/>
        <v>126079.79558792329</v>
      </c>
      <c r="M48" s="5">
        <f>scrimecost*Meta!O45</f>
        <v>37.538000000000004</v>
      </c>
      <c r="N48" s="5">
        <f>L48-Grade13!L48</f>
        <v>1421.7696415251703</v>
      </c>
      <c r="O48" s="5">
        <f>Grade13!M48-M48</f>
        <v>0.27400000000000091</v>
      </c>
      <c r="P48" s="22">
        <f t="shared" si="12"/>
        <v>133.71936765319464</v>
      </c>
      <c r="Q48" s="22"/>
      <c r="R48" s="22"/>
      <c r="S48" s="22">
        <f t="shared" si="19"/>
        <v>1038.6915887255677</v>
      </c>
      <c r="T48" s="22">
        <f t="shared" si="20"/>
        <v>1754.6229662412245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66687.70570591338</v>
      </c>
      <c r="D49" s="5">
        <f t="shared" si="15"/>
        <v>64797.460594794582</v>
      </c>
      <c r="E49" s="5">
        <f t="shared" si="1"/>
        <v>55297.460594794582</v>
      </c>
      <c r="F49" s="5">
        <f t="shared" si="2"/>
        <v>20436.116943679888</v>
      </c>
      <c r="G49" s="5">
        <f t="shared" si="3"/>
        <v>44361.343651114694</v>
      </c>
      <c r="H49" s="22">
        <f t="shared" si="16"/>
        <v>29136.593294410824</v>
      </c>
      <c r="I49" s="5">
        <f t="shared" si="17"/>
        <v>72419.882993632316</v>
      </c>
      <c r="J49" s="25">
        <f t="shared" si="5"/>
        <v>0.21520562639707772</v>
      </c>
      <c r="L49" s="22">
        <f t="shared" si="18"/>
        <v>129231.79047762134</v>
      </c>
      <c r="M49" s="5">
        <f>scrimecost*Meta!O46</f>
        <v>37.538000000000004</v>
      </c>
      <c r="N49" s="5">
        <f>L49-Grade13!L49</f>
        <v>1457.3138825632777</v>
      </c>
      <c r="O49" s="5">
        <f>Grade13!M49-M49</f>
        <v>0.27400000000000091</v>
      </c>
      <c r="P49" s="22">
        <f t="shared" si="12"/>
        <v>137.46163368060974</v>
      </c>
      <c r="Q49" s="22"/>
      <c r="R49" s="22"/>
      <c r="S49" s="22">
        <f t="shared" si="19"/>
        <v>1065.02305518758</v>
      </c>
      <c r="T49" s="22">
        <f t="shared" si="20"/>
        <v>1824.0982871880751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68354.898348561226</v>
      </c>
      <c r="D50" s="5">
        <f t="shared" si="15"/>
        <v>66402.96710966446</v>
      </c>
      <c r="E50" s="5">
        <f t="shared" si="1"/>
        <v>56902.96710966446</v>
      </c>
      <c r="F50" s="5">
        <f t="shared" si="2"/>
        <v>21120.865472271893</v>
      </c>
      <c r="G50" s="5">
        <f t="shared" si="3"/>
        <v>45282.101637392567</v>
      </c>
      <c r="H50" s="22">
        <f t="shared" si="16"/>
        <v>29865.008126771099</v>
      </c>
      <c r="I50" s="5">
        <f t="shared" si="17"/>
        <v>74042.104463473137</v>
      </c>
      <c r="J50" s="25">
        <f t="shared" si="5"/>
        <v>0.21719615420192512</v>
      </c>
      <c r="L50" s="22">
        <f t="shared" si="18"/>
        <v>132462.58523956189</v>
      </c>
      <c r="M50" s="5">
        <f>scrimecost*Meta!O47</f>
        <v>37.538000000000004</v>
      </c>
      <c r="N50" s="5">
        <f>L50-Grade13!L50</f>
        <v>1493.746729627368</v>
      </c>
      <c r="O50" s="5">
        <f>Grade13!M50-M50</f>
        <v>0.27400000000000091</v>
      </c>
      <c r="P50" s="22">
        <f t="shared" si="12"/>
        <v>141.29745635871026</v>
      </c>
      <c r="Q50" s="22"/>
      <c r="R50" s="22"/>
      <c r="S50" s="22">
        <f t="shared" si="19"/>
        <v>1092.0128083111617</v>
      </c>
      <c r="T50" s="22">
        <f t="shared" si="20"/>
        <v>1896.3084922517553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70063.770807275243</v>
      </c>
      <c r="D51" s="5">
        <f t="shared" si="15"/>
        <v>68048.611287406049</v>
      </c>
      <c r="E51" s="5">
        <f t="shared" si="1"/>
        <v>58548.611287406049</v>
      </c>
      <c r="F51" s="5">
        <f t="shared" si="2"/>
        <v>21822.73271407868</v>
      </c>
      <c r="G51" s="5">
        <f t="shared" si="3"/>
        <v>46225.878573327369</v>
      </c>
      <c r="H51" s="22">
        <f t="shared" si="16"/>
        <v>30611.633329940374</v>
      </c>
      <c r="I51" s="5">
        <f t="shared" si="17"/>
        <v>75704.881470059947</v>
      </c>
      <c r="J51" s="25">
        <f t="shared" si="5"/>
        <v>0.21913813254811765</v>
      </c>
      <c r="L51" s="22">
        <f t="shared" si="18"/>
        <v>135774.1498705509</v>
      </c>
      <c r="M51" s="5">
        <f>scrimecost*Meta!O48</f>
        <v>18.769000000000002</v>
      </c>
      <c r="N51" s="5">
        <f>L51-Grade13!L51</f>
        <v>1531.0903978680144</v>
      </c>
      <c r="O51" s="5">
        <f>Grade13!M51-M51</f>
        <v>0.13700000000000045</v>
      </c>
      <c r="P51" s="22">
        <f t="shared" si="12"/>
        <v>145.22917460376323</v>
      </c>
      <c r="Q51" s="22"/>
      <c r="R51" s="22"/>
      <c r="S51" s="22">
        <f t="shared" si="19"/>
        <v>1119.5501692628036</v>
      </c>
      <c r="T51" s="22">
        <f t="shared" si="20"/>
        <v>1971.1371768193737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71815.365077457129</v>
      </c>
      <c r="D52" s="5">
        <f t="shared" si="15"/>
        <v>69735.396569591205</v>
      </c>
      <c r="E52" s="5">
        <f t="shared" si="1"/>
        <v>60235.396569591205</v>
      </c>
      <c r="F52" s="5">
        <f t="shared" si="2"/>
        <v>22542.146636930651</v>
      </c>
      <c r="G52" s="5">
        <f t="shared" si="3"/>
        <v>47193.249932660554</v>
      </c>
      <c r="H52" s="22">
        <f t="shared" si="16"/>
        <v>31376.92416318888</v>
      </c>
      <c r="I52" s="5">
        <f t="shared" si="17"/>
        <v>77409.22790181145</v>
      </c>
      <c r="J52" s="25">
        <f t="shared" si="5"/>
        <v>0.2210327455687934</v>
      </c>
      <c r="L52" s="22">
        <f t="shared" si="18"/>
        <v>139168.50361731468</v>
      </c>
      <c r="M52" s="5">
        <f>scrimecost*Meta!O49</f>
        <v>18.769000000000002</v>
      </c>
      <c r="N52" s="5">
        <f>L52-Grade13!L52</f>
        <v>1569.367657814757</v>
      </c>
      <c r="O52" s="5">
        <f>Grade13!M52-M52</f>
        <v>0.13700000000000045</v>
      </c>
      <c r="P52" s="22">
        <f t="shared" si="12"/>
        <v>149.2591858049426</v>
      </c>
      <c r="Q52" s="22"/>
      <c r="R52" s="22"/>
      <c r="S52" s="22">
        <f t="shared" si="19"/>
        <v>1147.9062786382881</v>
      </c>
      <c r="T52" s="22">
        <f t="shared" si="20"/>
        <v>2049.1405704141798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73610.749204393549</v>
      </c>
      <c r="D53" s="5">
        <f t="shared" si="15"/>
        <v>71464.351483830978</v>
      </c>
      <c r="E53" s="5">
        <f t="shared" si="1"/>
        <v>61964.351483830978</v>
      </c>
      <c r="F53" s="5">
        <f t="shared" si="2"/>
        <v>23279.545907853913</v>
      </c>
      <c r="G53" s="5">
        <f t="shared" si="3"/>
        <v>48184.805575977065</v>
      </c>
      <c r="H53" s="22">
        <f t="shared" si="16"/>
        <v>32161.347267268604</v>
      </c>
      <c r="I53" s="5">
        <f t="shared" si="17"/>
        <v>79156.182994356728</v>
      </c>
      <c r="J53" s="25">
        <f t="shared" si="5"/>
        <v>0.22288114851579408</v>
      </c>
      <c r="L53" s="22">
        <f t="shared" si="18"/>
        <v>142647.71620774755</v>
      </c>
      <c r="M53" s="5">
        <f>scrimecost*Meta!O50</f>
        <v>18.769000000000002</v>
      </c>
      <c r="N53" s="5">
        <f>L53-Grade13!L53</f>
        <v>1608.6018492601288</v>
      </c>
      <c r="O53" s="5">
        <f>Grade13!M53-M53</f>
        <v>0.13700000000000045</v>
      </c>
      <c r="P53" s="22">
        <f t="shared" si="12"/>
        <v>153.38994728615143</v>
      </c>
      <c r="Q53" s="22"/>
      <c r="R53" s="22"/>
      <c r="S53" s="22">
        <f t="shared" si="19"/>
        <v>1176.9712907481344</v>
      </c>
      <c r="T53" s="22">
        <f t="shared" si="20"/>
        <v>2130.2139355926106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75451.017934503398</v>
      </c>
      <c r="D54" s="5">
        <f t="shared" si="15"/>
        <v>73236.530270926771</v>
      </c>
      <c r="E54" s="5">
        <f t="shared" si="1"/>
        <v>63736.530270926771</v>
      </c>
      <c r="F54" s="5">
        <f t="shared" si="2"/>
        <v>24035.380160550267</v>
      </c>
      <c r="G54" s="5">
        <f t="shared" si="3"/>
        <v>49201.150110376504</v>
      </c>
      <c r="H54" s="22">
        <f t="shared" si="16"/>
        <v>32965.380948950318</v>
      </c>
      <c r="I54" s="5">
        <f t="shared" si="17"/>
        <v>80946.811964215653</v>
      </c>
      <c r="J54" s="25">
        <f t="shared" si="5"/>
        <v>0.22468446846408743</v>
      </c>
      <c r="L54" s="22">
        <f t="shared" si="18"/>
        <v>146213.90911294124</v>
      </c>
      <c r="M54" s="5">
        <f>scrimecost*Meta!O51</f>
        <v>18.769000000000002</v>
      </c>
      <c r="N54" s="5">
        <f>L54-Grade13!L54</f>
        <v>1648.8168954916473</v>
      </c>
      <c r="O54" s="5">
        <f>Grade13!M54-M54</f>
        <v>0.13700000000000045</v>
      </c>
      <c r="P54" s="22">
        <f t="shared" si="12"/>
        <v>157.62397780439051</v>
      </c>
      <c r="Q54" s="22"/>
      <c r="R54" s="22"/>
      <c r="S54" s="22">
        <f t="shared" si="19"/>
        <v>1206.7629281607346</v>
      </c>
      <c r="T54" s="22">
        <f t="shared" si="20"/>
        <v>2214.4778649223467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77337.293382865959</v>
      </c>
      <c r="D55" s="5">
        <f t="shared" si="15"/>
        <v>75053.013527699906</v>
      </c>
      <c r="E55" s="5">
        <f t="shared" si="1"/>
        <v>65553.013527699906</v>
      </c>
      <c r="F55" s="5">
        <f t="shared" si="2"/>
        <v>24810.110269564011</v>
      </c>
      <c r="G55" s="5">
        <f t="shared" si="3"/>
        <v>50242.903258135892</v>
      </c>
      <c r="H55" s="22">
        <f t="shared" si="16"/>
        <v>33789.515472674066</v>
      </c>
      <c r="I55" s="5">
        <f t="shared" si="17"/>
        <v>82782.206658321011</v>
      </c>
      <c r="J55" s="25">
        <f t="shared" si="5"/>
        <v>0.22644380499900771</v>
      </c>
      <c r="L55" s="22">
        <f t="shared" si="18"/>
        <v>149869.25684076472</v>
      </c>
      <c r="M55" s="5">
        <f>scrimecost*Meta!O52</f>
        <v>18.769000000000002</v>
      </c>
      <c r="N55" s="5">
        <f>L55-Grade13!L55</f>
        <v>1690.0373178788868</v>
      </c>
      <c r="O55" s="5">
        <f>Grade13!M55-M55</f>
        <v>0.13700000000000045</v>
      </c>
      <c r="P55" s="22">
        <f t="shared" si="12"/>
        <v>161.96385908558545</v>
      </c>
      <c r="Q55" s="22"/>
      <c r="R55" s="22"/>
      <c r="S55" s="22">
        <f t="shared" si="19"/>
        <v>1237.2993565086069</v>
      </c>
      <c r="T55" s="22">
        <f t="shared" si="20"/>
        <v>2302.0576847939719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79270.725717437614</v>
      </c>
      <c r="D56" s="5">
        <f t="shared" si="15"/>
        <v>76914.908865892416</v>
      </c>
      <c r="E56" s="5">
        <f t="shared" si="1"/>
        <v>67414.908865892416</v>
      </c>
      <c r="F56" s="5">
        <f t="shared" si="2"/>
        <v>25604.208631303118</v>
      </c>
      <c r="G56" s="5">
        <f t="shared" si="3"/>
        <v>51310.700234589298</v>
      </c>
      <c r="H56" s="22">
        <f t="shared" si="16"/>
        <v>34634.253359490918</v>
      </c>
      <c r="I56" s="5">
        <f t="shared" si="17"/>
        <v>84663.48621977905</v>
      </c>
      <c r="J56" s="25">
        <f t="shared" si="5"/>
        <v>0.22816023088673493</v>
      </c>
      <c r="L56" s="22">
        <f t="shared" si="18"/>
        <v>153615.98826178387</v>
      </c>
      <c r="M56" s="5">
        <f>scrimecost*Meta!O53</f>
        <v>5.2059999999999995</v>
      </c>
      <c r="N56" s="5">
        <f>L56-Grade13!L56</f>
        <v>1732.2882508259208</v>
      </c>
      <c r="O56" s="5">
        <f>Grade13!M56-M56</f>
        <v>3.8000000000000256E-2</v>
      </c>
      <c r="P56" s="22">
        <f t="shared" si="12"/>
        <v>166.41223739881042</v>
      </c>
      <c r="Q56" s="22"/>
      <c r="R56" s="22"/>
      <c r="S56" s="22">
        <f t="shared" si="19"/>
        <v>1268.507323565249</v>
      </c>
      <c r="T56" s="22">
        <f t="shared" si="20"/>
        <v>2392.9103339969997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5.2059999999999995</v>
      </c>
      <c r="N57" s="5">
        <f>L57-Grade13!L57</f>
        <v>0</v>
      </c>
      <c r="O57" s="5">
        <f>Grade13!M57-M57</f>
        <v>3.8000000000000256E-2</v>
      </c>
      <c r="Q57" s="22"/>
      <c r="R57" s="22"/>
      <c r="S57" s="22">
        <f t="shared" si="19"/>
        <v>3.526400000000024E-2</v>
      </c>
      <c r="T57" s="22">
        <f t="shared" si="20"/>
        <v>6.7446132379989365E-2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5.2059999999999995</v>
      </c>
      <c r="N58" s="5">
        <f>L58-Grade13!L58</f>
        <v>0</v>
      </c>
      <c r="O58" s="5">
        <f>Grade13!M58-M58</f>
        <v>3.8000000000000256E-2</v>
      </c>
      <c r="Q58" s="22"/>
      <c r="R58" s="22"/>
      <c r="S58" s="22">
        <f t="shared" si="19"/>
        <v>3.526400000000024E-2</v>
      </c>
      <c r="T58" s="22">
        <f t="shared" si="20"/>
        <v>6.8383146819143814E-2</v>
      </c>
    </row>
    <row r="59" spans="1:20" x14ac:dyDescent="0.2">
      <c r="A59" s="5">
        <v>68</v>
      </c>
      <c r="H59" s="21"/>
      <c r="I59" s="5"/>
      <c r="M59" s="5">
        <f>scrimecost*Meta!O56</f>
        <v>5.2059999999999995</v>
      </c>
      <c r="N59" s="5">
        <f>L59-Grade13!L59</f>
        <v>0</v>
      </c>
      <c r="O59" s="5">
        <f>Grade13!M59-M59</f>
        <v>3.8000000000000256E-2</v>
      </c>
      <c r="Q59" s="22"/>
      <c r="R59" s="22"/>
      <c r="S59" s="22">
        <f t="shared" si="19"/>
        <v>3.526400000000024E-2</v>
      </c>
      <c r="T59" s="22">
        <f t="shared" si="20"/>
        <v>6.9333178995983194E-2</v>
      </c>
    </row>
    <row r="60" spans="1:20" x14ac:dyDescent="0.2">
      <c r="A60" s="5">
        <v>69</v>
      </c>
      <c r="H60" s="21"/>
      <c r="I60" s="5"/>
      <c r="M60" s="5">
        <f>scrimecost*Meta!O57</f>
        <v>5.2059999999999995</v>
      </c>
      <c r="N60" s="5">
        <f>L60-Grade13!L60</f>
        <v>0</v>
      </c>
      <c r="O60" s="5">
        <f>Grade13!M60-M60</f>
        <v>3.8000000000000256E-2</v>
      </c>
      <c r="Q60" s="22"/>
      <c r="R60" s="22"/>
      <c r="S60" s="22">
        <f t="shared" si="19"/>
        <v>3.526400000000024E-2</v>
      </c>
      <c r="T60" s="22">
        <f t="shared" si="20"/>
        <v>7.0296409763104112E-2</v>
      </c>
    </row>
    <row r="61" spans="1:20" x14ac:dyDescent="0.2">
      <c r="A61" s="5">
        <v>70</v>
      </c>
      <c r="H61" s="21"/>
      <c r="I61" s="5"/>
      <c r="M61" s="5">
        <f>scrimecost*Meta!O58</f>
        <v>5.2059999999999995</v>
      </c>
      <c r="N61" s="5">
        <f>L61-Grade13!L61</f>
        <v>0</v>
      </c>
      <c r="O61" s="5">
        <f>Grade13!M61-M61</f>
        <v>3.8000000000000256E-2</v>
      </c>
      <c r="Q61" s="22"/>
      <c r="R61" s="22"/>
      <c r="S61" s="22">
        <f t="shared" si="19"/>
        <v>3.526400000000024E-2</v>
      </c>
      <c r="T61" s="22">
        <f t="shared" si="20"/>
        <v>7.127302248564904E-2</v>
      </c>
    </row>
    <row r="62" spans="1:20" x14ac:dyDescent="0.2">
      <c r="A62" s="5">
        <v>71</v>
      </c>
      <c r="H62" s="21"/>
      <c r="I62" s="5"/>
      <c r="M62" s="5">
        <f>scrimecost*Meta!O59</f>
        <v>5.2059999999999995</v>
      </c>
      <c r="N62" s="5">
        <f>L62-Grade13!L62</f>
        <v>0</v>
      </c>
      <c r="O62" s="5">
        <f>Grade13!M62-M62</f>
        <v>3.8000000000000256E-2</v>
      </c>
      <c r="Q62" s="22"/>
      <c r="R62" s="22"/>
      <c r="S62" s="22">
        <f t="shared" si="19"/>
        <v>3.526400000000024E-2</v>
      </c>
      <c r="T62" s="22">
        <f t="shared" si="20"/>
        <v>7.2263203076212423E-2</v>
      </c>
    </row>
    <row r="63" spans="1:20" x14ac:dyDescent="0.2">
      <c r="A63" s="5">
        <v>72</v>
      </c>
      <c r="H63" s="21"/>
      <c r="M63" s="5">
        <f>scrimecost*Meta!O60</f>
        <v>5.2059999999999995</v>
      </c>
      <c r="N63" s="5">
        <f>L63-Grade13!L63</f>
        <v>0</v>
      </c>
      <c r="O63" s="5">
        <f>Grade13!M63-M63</f>
        <v>3.8000000000000256E-2</v>
      </c>
      <c r="Q63" s="22"/>
      <c r="R63" s="22"/>
      <c r="S63" s="22">
        <f t="shared" si="19"/>
        <v>3.526400000000024E-2</v>
      </c>
      <c r="T63" s="22">
        <f t="shared" si="20"/>
        <v>7.3267140030231909E-2</v>
      </c>
    </row>
    <row r="64" spans="1:20" x14ac:dyDescent="0.2">
      <c r="A64" s="5">
        <v>73</v>
      </c>
      <c r="H64" s="21"/>
      <c r="M64" s="5">
        <f>scrimecost*Meta!O61</f>
        <v>5.2059999999999995</v>
      </c>
      <c r="N64" s="5">
        <f>L64-Grade13!L64</f>
        <v>0</v>
      </c>
      <c r="O64" s="5">
        <f>Grade13!M64-M64</f>
        <v>3.8000000000000256E-2</v>
      </c>
      <c r="Q64" s="22"/>
      <c r="R64" s="22"/>
      <c r="S64" s="22">
        <f t="shared" si="19"/>
        <v>3.526400000000024E-2</v>
      </c>
      <c r="T64" s="22">
        <f t="shared" si="20"/>
        <v>7.4285024461871282E-2</v>
      </c>
    </row>
    <row r="65" spans="1:20" x14ac:dyDescent="0.2">
      <c r="A65" s="5">
        <v>74</v>
      </c>
      <c r="H65" s="21"/>
      <c r="M65" s="5">
        <f>scrimecost*Meta!O62</f>
        <v>5.2059999999999995</v>
      </c>
      <c r="N65" s="5">
        <f>L65-Grade13!L65</f>
        <v>0</v>
      </c>
      <c r="O65" s="5">
        <f>Grade13!M65-M65</f>
        <v>3.8000000000000256E-2</v>
      </c>
      <c r="Q65" s="22"/>
      <c r="R65" s="22"/>
      <c r="S65" s="22">
        <f t="shared" si="19"/>
        <v>3.526400000000024E-2</v>
      </c>
      <c r="T65" s="22">
        <f t="shared" si="20"/>
        <v>7.531705014040177E-2</v>
      </c>
    </row>
    <row r="66" spans="1:20" x14ac:dyDescent="0.2">
      <c r="A66" s="5">
        <v>75</v>
      </c>
      <c r="H66" s="21"/>
      <c r="M66" s="5">
        <f>scrimecost*Meta!O63</f>
        <v>5.2059999999999995</v>
      </c>
      <c r="N66" s="5">
        <f>L66-Grade13!L66</f>
        <v>0</v>
      </c>
      <c r="O66" s="5">
        <f>Grade13!M66-M66</f>
        <v>3.8000000000000256E-2</v>
      </c>
      <c r="Q66" s="22"/>
      <c r="R66" s="22"/>
      <c r="S66" s="22">
        <f t="shared" si="19"/>
        <v>3.526400000000024E-2</v>
      </c>
      <c r="T66" s="22">
        <f t="shared" si="20"/>
        <v>7.6363413527088933E-2</v>
      </c>
    </row>
    <row r="67" spans="1:20" x14ac:dyDescent="0.2">
      <c r="A67" s="5">
        <v>76</v>
      </c>
      <c r="H67" s="21"/>
      <c r="M67" s="5">
        <f>scrimecost*Meta!O64</f>
        <v>5.2059999999999995</v>
      </c>
      <c r="N67" s="5">
        <f>L67-Grade13!L67</f>
        <v>0</v>
      </c>
      <c r="O67" s="5">
        <f>Grade13!M67-M67</f>
        <v>3.8000000000000256E-2</v>
      </c>
      <c r="Q67" s="22"/>
      <c r="R67" s="22"/>
      <c r="S67" s="22">
        <f t="shared" si="19"/>
        <v>3.526400000000024E-2</v>
      </c>
      <c r="T67" s="22">
        <f t="shared" si="20"/>
        <v>7.7424313812591947E-2</v>
      </c>
    </row>
    <row r="68" spans="1:20" x14ac:dyDescent="0.2">
      <c r="A68" s="5">
        <v>77</v>
      </c>
      <c r="H68" s="21"/>
      <c r="M68" s="5">
        <f>scrimecost*Meta!O65</f>
        <v>5.2059999999999995</v>
      </c>
      <c r="N68" s="5">
        <f>L68-Grade13!L68</f>
        <v>0</v>
      </c>
      <c r="O68" s="5">
        <f>Grade13!M68-M68</f>
        <v>3.8000000000000256E-2</v>
      </c>
      <c r="Q68" s="22"/>
      <c r="R68" s="22"/>
      <c r="S68" s="22">
        <f t="shared" si="19"/>
        <v>3.526400000000024E-2</v>
      </c>
      <c r="T68" s="22">
        <f t="shared" si="20"/>
        <v>7.8499952954882463E-2</v>
      </c>
    </row>
    <row r="69" spans="1:20" x14ac:dyDescent="0.2">
      <c r="A69" s="5">
        <v>78</v>
      </c>
      <c r="H69" s="21"/>
      <c r="M69" s="5">
        <f>scrimecost*Meta!O66</f>
        <v>5.2059999999999995</v>
      </c>
      <c r="N69" s="5">
        <f>L69-Grade13!L69</f>
        <v>0</v>
      </c>
      <c r="O69" s="5">
        <f>Grade13!M69-M69</f>
        <v>3.8000000000000256E-2</v>
      </c>
      <c r="Q69" s="22"/>
      <c r="R69" s="22"/>
      <c r="S69" s="22">
        <f t="shared" si="19"/>
        <v>3.526400000000024E-2</v>
      </c>
      <c r="T69" s="22">
        <f t="shared" si="20"/>
        <v>7.95905357176903E-2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-1.2125854487177179E-10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2015-04-20T20:30:09Z</dcterms:modified>
</cp:coreProperties>
</file>