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47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25" i="60"/>
  <c r="Q2" i="60"/>
  <c r="P2" i="60"/>
  <c r="O2" i="60"/>
  <c r="N2" i="60"/>
  <c r="K2" i="60"/>
  <c r="J2" i="60"/>
  <c r="H2" i="60"/>
  <c r="F2" i="60"/>
  <c r="E2" i="60"/>
  <c r="D2" i="60"/>
  <c r="C2" i="60"/>
  <c r="B2" i="60"/>
  <c r="B50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B5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53" i="58"/>
  <c r="Q2" i="58"/>
  <c r="P2" i="58"/>
  <c r="O2" i="58"/>
  <c r="N2" i="58"/>
  <c r="K2" i="58"/>
  <c r="J2" i="58"/>
  <c r="H2" i="58"/>
  <c r="F2" i="58"/>
  <c r="E2" i="58"/>
  <c r="D2" i="58"/>
  <c r="C2" i="58"/>
  <c r="B2" i="58"/>
  <c r="B31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L48" i="57"/>
  <c r="N2" i="57"/>
  <c r="K2" i="57"/>
  <c r="J2" i="57"/>
  <c r="H2" i="57"/>
  <c r="F2" i="57"/>
  <c r="E2" i="57"/>
  <c r="D2" i="57"/>
  <c r="C2" i="57"/>
  <c r="B2" i="57"/>
  <c r="B4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39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6" i="55"/>
  <c r="Q2" i="55"/>
  <c r="P2" i="55"/>
  <c r="O2" i="55"/>
  <c r="N2" i="55"/>
  <c r="K2" i="55"/>
  <c r="J2" i="55"/>
  <c r="H2" i="55"/>
  <c r="F2" i="55"/>
  <c r="E2" i="55"/>
  <c r="D2" i="55"/>
  <c r="C2" i="55"/>
  <c r="B2" i="55"/>
  <c r="B45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8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3" i="52"/>
  <c r="P2" i="52"/>
  <c r="O2" i="52"/>
  <c r="N2" i="52"/>
  <c r="L38" i="52"/>
  <c r="H2" i="52"/>
  <c r="F2" i="52"/>
  <c r="E2" i="52"/>
  <c r="D2" i="52"/>
  <c r="C2" i="52"/>
  <c r="B2" i="52"/>
  <c r="B49" i="52"/>
  <c r="B6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B3" i="50"/>
  <c r="K4" i="50"/>
  <c r="K3" i="50"/>
  <c r="B4" i="50"/>
  <c r="N4" i="50"/>
  <c r="B5" i="50"/>
  <c r="B6" i="50"/>
  <c r="B8" i="50"/>
  <c r="K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11" i="1"/>
  <c r="K2" i="1"/>
  <c r="H2" i="1"/>
  <c r="B23" i="59"/>
  <c r="B17" i="57"/>
  <c r="B48" i="52"/>
  <c r="B54" i="52"/>
  <c r="B38" i="52"/>
  <c r="B29" i="52"/>
  <c r="B20" i="52"/>
  <c r="B16" i="52"/>
  <c r="B13" i="52"/>
  <c r="B27" i="52"/>
  <c r="B11" i="52"/>
  <c r="M63" i="55"/>
  <c r="M66" i="56"/>
  <c r="B48" i="60"/>
  <c r="B7" i="53"/>
  <c r="M59" i="55"/>
  <c r="M29" i="55"/>
  <c r="M58" i="55"/>
  <c r="M47" i="54"/>
  <c r="M34" i="56"/>
  <c r="B38" i="57"/>
  <c r="B23" i="60"/>
  <c r="B37" i="57"/>
  <c r="B42" i="57"/>
  <c r="B35" i="57"/>
  <c r="M11" i="54"/>
  <c r="M29" i="54"/>
  <c r="B47" i="55"/>
  <c r="B21" i="55"/>
  <c r="B10" i="55"/>
  <c r="B44" i="55"/>
  <c r="M32" i="55"/>
  <c r="M13" i="56"/>
  <c r="B33" i="1"/>
  <c r="B34" i="1"/>
  <c r="M33" i="54"/>
  <c r="M57" i="58"/>
  <c r="M59" i="54"/>
  <c r="M32" i="54"/>
  <c r="M55" i="54"/>
  <c r="M19" i="54"/>
  <c r="M45" i="53"/>
  <c r="M30" i="53"/>
  <c r="M63" i="53"/>
  <c r="M11" i="53"/>
  <c r="M43" i="53"/>
  <c r="M69" i="53"/>
  <c r="M69" i="1"/>
  <c r="M64" i="1"/>
  <c r="M41" i="1"/>
  <c r="M22" i="1"/>
  <c r="M10" i="1"/>
  <c r="M54" i="1"/>
  <c r="M43" i="58"/>
  <c r="M56" i="58"/>
  <c r="M49" i="58"/>
  <c r="M16" i="1"/>
  <c r="M44" i="1"/>
  <c r="M66" i="58"/>
  <c r="M40" i="58"/>
  <c r="M16" i="56"/>
  <c r="M48" i="56"/>
  <c r="M20" i="56"/>
  <c r="M32" i="1"/>
  <c r="M57" i="1"/>
  <c r="M60" i="1"/>
  <c r="M38" i="1"/>
  <c r="M67" i="58"/>
  <c r="M46" i="58"/>
  <c r="M55" i="58"/>
  <c r="M43" i="1"/>
  <c r="M67" i="56"/>
  <c r="M16" i="58"/>
  <c r="M30" i="56"/>
  <c r="M25" i="1"/>
  <c r="M58" i="1"/>
  <c r="M53" i="1"/>
  <c r="M30" i="58"/>
  <c r="M47" i="58"/>
  <c r="M24" i="56"/>
  <c r="M45" i="56"/>
  <c r="M49" i="53"/>
  <c r="M13" i="53"/>
  <c r="O13" i="53"/>
  <c r="M18" i="53"/>
  <c r="M59" i="53"/>
  <c r="M57" i="53"/>
  <c r="M42" i="53"/>
  <c r="B51" i="57"/>
  <c r="B19" i="57"/>
  <c r="B44" i="57"/>
  <c r="B23" i="53"/>
  <c r="M53" i="56"/>
  <c r="M61" i="56"/>
  <c r="M43" i="56"/>
  <c r="M59" i="56"/>
  <c r="M60" i="56"/>
  <c r="M47" i="56"/>
  <c r="M28" i="56"/>
  <c r="M23" i="56"/>
  <c r="M52" i="56"/>
  <c r="M62" i="56"/>
  <c r="M14" i="56"/>
  <c r="M69" i="56"/>
  <c r="M44" i="56"/>
  <c r="M32" i="56"/>
  <c r="M17" i="56"/>
  <c r="M18" i="56"/>
  <c r="M50" i="56"/>
  <c r="M49" i="56"/>
  <c r="M65" i="56"/>
  <c r="M12" i="56"/>
  <c r="M57" i="56"/>
  <c r="M41" i="56"/>
  <c r="M22" i="56"/>
  <c r="M55" i="56"/>
  <c r="M36" i="56"/>
  <c r="M21" i="56"/>
  <c r="M27" i="56"/>
  <c r="M46" i="56"/>
  <c r="M38" i="56"/>
  <c r="M42" i="56"/>
  <c r="M54" i="56"/>
  <c r="M56" i="56"/>
  <c r="M37" i="56"/>
  <c r="M25" i="56"/>
  <c r="M51" i="56"/>
  <c r="M64" i="56"/>
  <c r="M9" i="56"/>
  <c r="B17" i="60"/>
  <c r="B34" i="60"/>
  <c r="B28" i="60"/>
  <c r="B47" i="60"/>
  <c r="B41" i="60"/>
  <c r="B45" i="60"/>
  <c r="M48" i="60"/>
  <c r="M68" i="60"/>
  <c r="M67" i="53"/>
  <c r="M24" i="53"/>
  <c r="M21" i="53"/>
  <c r="M28" i="53"/>
  <c r="M31" i="53"/>
  <c r="M16" i="53"/>
  <c r="M15" i="56"/>
  <c r="M59" i="60"/>
  <c r="M58" i="56"/>
  <c r="M68" i="56"/>
  <c r="M10" i="56"/>
  <c r="B31" i="57"/>
  <c r="B43" i="57"/>
  <c r="B14" i="57"/>
  <c r="B50" i="57"/>
  <c r="B31" i="60"/>
  <c r="M26" i="56"/>
  <c r="M63" i="56"/>
  <c r="B22" i="53"/>
  <c r="B24" i="53"/>
  <c r="B55" i="53"/>
  <c r="M40" i="53"/>
  <c r="M47" i="53"/>
  <c r="O47" i="54" s="1"/>
  <c r="S47" i="54" s="1"/>
  <c r="M53" i="53"/>
  <c r="M22" i="53"/>
  <c r="M38" i="53"/>
  <c r="M61" i="53"/>
  <c r="M19" i="56"/>
  <c r="M40" i="56"/>
  <c r="M33" i="56"/>
  <c r="M29" i="56"/>
  <c r="B18" i="57"/>
  <c r="B24" i="57"/>
  <c r="B16" i="60"/>
  <c r="M35" i="56"/>
  <c r="M11" i="56"/>
  <c r="M6" i="53"/>
  <c r="M31" i="56"/>
  <c r="B10" i="53"/>
  <c r="B31" i="53"/>
  <c r="B44" i="53"/>
  <c r="B54" i="53"/>
  <c r="B47" i="53"/>
  <c r="B36" i="53"/>
  <c r="B34" i="53"/>
  <c r="B9" i="53"/>
  <c r="B39" i="53"/>
  <c r="B56" i="53"/>
  <c r="B42" i="53"/>
  <c r="B13" i="53"/>
  <c r="M10" i="53"/>
  <c r="M33" i="53"/>
  <c r="M52" i="53"/>
  <c r="M27" i="53"/>
  <c r="M29" i="53"/>
  <c r="O29" i="54" s="1"/>
  <c r="S29" i="54" s="1"/>
  <c r="M36" i="53"/>
  <c r="M20" i="53"/>
  <c r="M60" i="53"/>
  <c r="M64" i="53"/>
  <c r="M50" i="53"/>
  <c r="M44" i="53"/>
  <c r="M48" i="53"/>
  <c r="M39" i="53"/>
  <c r="M37" i="53"/>
  <c r="M51" i="53"/>
  <c r="M12" i="53"/>
  <c r="M58" i="53"/>
  <c r="B15" i="57"/>
  <c r="B30" i="57"/>
  <c r="B12" i="57"/>
  <c r="B49" i="57"/>
  <c r="B47" i="57"/>
  <c r="B16" i="57"/>
  <c r="B29" i="57"/>
  <c r="B11" i="57"/>
  <c r="B55" i="57"/>
  <c r="B28" i="57"/>
  <c r="B13" i="57"/>
  <c r="B27" i="57"/>
  <c r="B39" i="57"/>
  <c r="B34" i="57"/>
  <c r="B48" i="57"/>
  <c r="B40" i="57"/>
  <c r="B33" i="57"/>
  <c r="B56" i="57"/>
  <c r="B36" i="57"/>
  <c r="B54" i="57"/>
  <c r="B41" i="57"/>
  <c r="B53" i="57"/>
  <c r="B21" i="57"/>
  <c r="B26" i="57"/>
  <c r="B20" i="57"/>
  <c r="B25" i="57"/>
  <c r="B23" i="57"/>
  <c r="B32" i="57"/>
  <c r="B22" i="57"/>
  <c r="B52" i="57"/>
  <c r="B46" i="57"/>
  <c r="M24" i="57"/>
  <c r="B46" i="1"/>
  <c r="M63" i="54"/>
  <c r="O63" i="55" s="1"/>
  <c r="S63" i="55" s="1"/>
  <c r="B32" i="55"/>
  <c r="B51" i="55"/>
  <c r="B37" i="55"/>
  <c r="B16" i="55"/>
  <c r="M53" i="55"/>
  <c r="M57" i="55"/>
  <c r="O57" i="56" s="1"/>
  <c r="S57" i="56" s="1"/>
  <c r="M36" i="55"/>
  <c r="O36" i="56"/>
  <c r="M68" i="54"/>
  <c r="M34" i="54"/>
  <c r="O34" i="55" s="1"/>
  <c r="S34" i="55" s="1"/>
  <c r="B41" i="1"/>
  <c r="M61" i="55"/>
  <c r="B12" i="55"/>
  <c r="B52" i="55"/>
  <c r="B56" i="55"/>
  <c r="B29" i="55"/>
  <c r="B46" i="55"/>
  <c r="B26" i="55"/>
  <c r="B43" i="55"/>
  <c r="M17" i="54"/>
  <c r="M42" i="54"/>
  <c r="M15" i="54"/>
  <c r="M52" i="54"/>
  <c r="O52" i="54" s="1"/>
  <c r="S52" i="54" s="1"/>
  <c r="B20" i="1"/>
  <c r="B51" i="1"/>
  <c r="M55" i="55"/>
  <c r="O55" i="56" s="1"/>
  <c r="S55" i="56" s="1"/>
  <c r="M33" i="55"/>
  <c r="M24" i="54"/>
  <c r="B49" i="55"/>
  <c r="M34" i="55"/>
  <c r="B9" i="55"/>
  <c r="M9" i="55"/>
  <c r="M12" i="55"/>
  <c r="O12" i="56" s="1"/>
  <c r="S12" i="56" s="1"/>
  <c r="M42" i="55"/>
  <c r="O42" i="56"/>
  <c r="M19" i="55"/>
  <c r="O19" i="56" s="1"/>
  <c r="S19" i="56" s="1"/>
  <c r="B27" i="59"/>
  <c r="B41" i="59"/>
  <c r="B19" i="59"/>
  <c r="B39" i="59"/>
  <c r="B24" i="59"/>
  <c r="B17" i="59"/>
  <c r="B55" i="59"/>
  <c r="B36" i="59"/>
  <c r="B42" i="59"/>
  <c r="B20" i="54"/>
  <c r="B18" i="54"/>
  <c r="B42" i="54"/>
  <c r="B29" i="54"/>
  <c r="B14" i="54"/>
  <c r="B50" i="54"/>
  <c r="B45" i="54"/>
  <c r="B19" i="54"/>
  <c r="B26" i="54"/>
  <c r="B43" i="54"/>
  <c r="B17" i="54"/>
  <c r="B24" i="54"/>
  <c r="B56" i="54"/>
  <c r="B25" i="54"/>
  <c r="B8" i="54"/>
  <c r="B35" i="54"/>
  <c r="B54" i="54"/>
  <c r="B41" i="54"/>
  <c r="B11" i="54"/>
  <c r="B47" i="54"/>
  <c r="B13" i="54"/>
  <c r="B34" i="54"/>
  <c r="B16" i="54"/>
  <c r="B31" i="54"/>
  <c r="B12" i="54"/>
  <c r="B53" i="54"/>
  <c r="B23" i="54"/>
  <c r="B55" i="54"/>
  <c r="B9" i="54"/>
  <c r="B33" i="54"/>
  <c r="B30" i="54"/>
  <c r="B49" i="54"/>
  <c r="B39" i="54"/>
  <c r="B21" i="54"/>
  <c r="B46" i="54"/>
  <c r="B48" i="54"/>
  <c r="B51" i="54"/>
  <c r="B37" i="54"/>
  <c r="B10" i="54"/>
  <c r="B22" i="54"/>
  <c r="B15" i="54"/>
  <c r="B28" i="54"/>
  <c r="B27" i="54"/>
  <c r="B40" i="54"/>
  <c r="B36" i="54"/>
  <c r="B32" i="54"/>
  <c r="B26" i="58"/>
  <c r="B24" i="58"/>
  <c r="B56" i="58"/>
  <c r="B30" i="58"/>
  <c r="B42" i="58"/>
  <c r="B21" i="58"/>
  <c r="B51" i="58"/>
  <c r="M37" i="58"/>
  <c r="M20" i="58"/>
  <c r="M18" i="58"/>
  <c r="M15" i="58"/>
  <c r="M12" i="58"/>
  <c r="M14" i="58"/>
  <c r="M29" i="58"/>
  <c r="M32" i="58"/>
  <c r="M31" i="58"/>
  <c r="M59" i="58"/>
  <c r="M36" i="58"/>
  <c r="M17" i="58"/>
  <c r="M25" i="58"/>
  <c r="M68" i="58"/>
  <c r="M41" i="58"/>
  <c r="M21" i="58"/>
  <c r="M11" i="58"/>
  <c r="M26" i="58"/>
  <c r="M62" i="58"/>
  <c r="M69" i="58"/>
  <c r="M13" i="58"/>
  <c r="M45" i="58"/>
  <c r="M35" i="58"/>
  <c r="M27" i="58"/>
  <c r="M44" i="58"/>
  <c r="M60" i="58"/>
  <c r="M39" i="58"/>
  <c r="M34" i="58"/>
  <c r="M50" i="58"/>
  <c r="M42" i="58"/>
  <c r="M23" i="58"/>
  <c r="M24" i="58"/>
  <c r="M48" i="58"/>
  <c r="M63" i="58"/>
  <c r="M51" i="58"/>
  <c r="M38" i="58"/>
  <c r="M22" i="58"/>
  <c r="M65" i="58"/>
  <c r="M52" i="58"/>
  <c r="B38" i="54"/>
  <c r="M46" i="1"/>
  <c r="M14" i="1"/>
  <c r="M33" i="1"/>
  <c r="M56" i="1"/>
  <c r="M20" i="1"/>
  <c r="M34" i="1"/>
  <c r="M49" i="1"/>
  <c r="M5" i="1"/>
  <c r="M11" i="1"/>
  <c r="M51" i="1"/>
  <c r="M31" i="1"/>
  <c r="M39" i="1"/>
  <c r="M50" i="1"/>
  <c r="M45" i="1"/>
  <c r="M40" i="1"/>
  <c r="M27" i="1"/>
  <c r="M63" i="1"/>
  <c r="M59" i="1"/>
  <c r="M18" i="1"/>
  <c r="M52" i="1"/>
  <c r="M35" i="1"/>
  <c r="M47" i="1"/>
  <c r="M62" i="1"/>
  <c r="M65" i="1"/>
  <c r="M55" i="1"/>
  <c r="M7" i="1"/>
  <c r="M15" i="1"/>
  <c r="M66" i="1"/>
  <c r="M13" i="1"/>
  <c r="M23" i="1"/>
  <c r="M8" i="1"/>
  <c r="M67" i="1"/>
  <c r="M36" i="1"/>
  <c r="M61" i="1"/>
  <c r="M37" i="1"/>
  <c r="M12" i="1"/>
  <c r="M42" i="1"/>
  <c r="M9" i="1"/>
  <c r="M17" i="1"/>
  <c r="M19" i="1"/>
  <c r="M68" i="1"/>
  <c r="M16" i="52"/>
  <c r="M48" i="1"/>
  <c r="M26" i="1"/>
  <c r="M28" i="1"/>
  <c r="M21" i="1"/>
  <c r="M6" i="1"/>
  <c r="M30" i="1"/>
  <c r="M54" i="58"/>
  <c r="M61" i="58"/>
  <c r="M58" i="58"/>
  <c r="M19" i="58"/>
  <c r="M33" i="58"/>
  <c r="M24" i="1"/>
  <c r="N8" i="50"/>
  <c r="B25" i="60"/>
  <c r="B54" i="60"/>
  <c r="B22" i="52"/>
  <c r="B21" i="52"/>
  <c r="B15" i="52"/>
  <c r="B7" i="52"/>
  <c r="B50" i="52"/>
  <c r="B53" i="52"/>
  <c r="B33" i="52"/>
  <c r="B31" i="52"/>
  <c r="B44" i="52"/>
  <c r="B17" i="52"/>
  <c r="B19" i="52"/>
  <c r="B9" i="52"/>
  <c r="B32" i="52"/>
  <c r="B42" i="52"/>
  <c r="B45" i="52"/>
  <c r="B39" i="52"/>
  <c r="B36" i="52"/>
  <c r="B40" i="52"/>
  <c r="B26" i="52"/>
  <c r="B14" i="52"/>
  <c r="B34" i="52"/>
  <c r="B47" i="52"/>
  <c r="B28" i="52"/>
  <c r="B51" i="52"/>
  <c r="B23" i="52"/>
  <c r="B37" i="52"/>
  <c r="B12" i="52"/>
  <c r="B35" i="52"/>
  <c r="B43" i="60"/>
  <c r="B27" i="60"/>
  <c r="B44" i="60"/>
  <c r="B38" i="60"/>
  <c r="B53" i="60"/>
  <c r="B40" i="60"/>
  <c r="B15" i="60"/>
  <c r="B49" i="60"/>
  <c r="B56" i="60"/>
  <c r="B37" i="60"/>
  <c r="B20" i="60"/>
  <c r="B55" i="60"/>
  <c r="B21" i="60"/>
  <c r="B26" i="60"/>
  <c r="B32" i="60"/>
  <c r="B36" i="60"/>
  <c r="B33" i="60"/>
  <c r="B51" i="60"/>
  <c r="B39" i="60"/>
  <c r="B52" i="60"/>
  <c r="B30" i="60"/>
  <c r="B24" i="60"/>
  <c r="B46" i="60"/>
  <c r="B14" i="60"/>
  <c r="B35" i="60"/>
  <c r="B42" i="60"/>
  <c r="B19" i="60"/>
  <c r="B18" i="60"/>
  <c r="M17" i="60"/>
  <c r="M54" i="60"/>
  <c r="M51" i="60"/>
  <c r="M45" i="60"/>
  <c r="M14" i="60"/>
  <c r="M29" i="60"/>
  <c r="M28" i="60"/>
  <c r="M22" i="60"/>
  <c r="M34" i="60"/>
  <c r="M13" i="60"/>
  <c r="M35" i="60"/>
  <c r="M39" i="60"/>
  <c r="M40" i="60"/>
  <c r="M42" i="60"/>
  <c r="M9" i="53"/>
  <c r="B38" i="53"/>
  <c r="B18" i="53"/>
  <c r="M25" i="53"/>
  <c r="B52" i="53"/>
  <c r="B28" i="53"/>
  <c r="M41" i="53"/>
  <c r="M8" i="53"/>
  <c r="B19" i="53"/>
  <c r="B35" i="53"/>
  <c r="B51" i="53"/>
  <c r="M57" i="59"/>
  <c r="M67" i="59"/>
  <c r="O67" i="59" s="1"/>
  <c r="S67" i="59" s="1"/>
  <c r="B22" i="60"/>
  <c r="B29" i="60"/>
  <c r="B53" i="53"/>
  <c r="B45" i="53"/>
  <c r="B37" i="53"/>
  <c r="B29" i="53"/>
  <c r="B21" i="53"/>
  <c r="B16" i="53"/>
  <c r="B32" i="53"/>
  <c r="B48" i="53"/>
  <c r="B30" i="53"/>
  <c r="B46" i="53"/>
  <c r="B14" i="53"/>
  <c r="B12" i="53"/>
  <c r="B15" i="53"/>
  <c r="B49" i="53"/>
  <c r="B41" i="53"/>
  <c r="B33" i="53"/>
  <c r="B25" i="53"/>
  <c r="B17" i="53"/>
  <c r="M55" i="53"/>
  <c r="O55" i="54" s="1"/>
  <c r="S55" i="54" s="1"/>
  <c r="M32" i="53"/>
  <c r="O32" i="54" s="1"/>
  <c r="S32" i="54" s="1"/>
  <c r="M15" i="53"/>
  <c r="O15" i="54" s="1"/>
  <c r="M19" i="53"/>
  <c r="M54" i="53"/>
  <c r="M62" i="53"/>
  <c r="M46" i="53"/>
  <c r="M68" i="53"/>
  <c r="M65" i="53"/>
  <c r="M35" i="53"/>
  <c r="M34" i="53"/>
  <c r="B36" i="55"/>
  <c r="B13" i="55"/>
  <c r="B53" i="55"/>
  <c r="M28" i="58"/>
  <c r="M64" i="58"/>
  <c r="M14" i="59"/>
  <c r="O14" i="59" s="1"/>
  <c r="S14" i="59" s="1"/>
  <c r="M48" i="59"/>
  <c r="O48" i="60" s="1"/>
  <c r="S48" i="60" s="1"/>
  <c r="M40" i="59"/>
  <c r="M33" i="59"/>
  <c r="M66" i="59"/>
  <c r="M42" i="59"/>
  <c r="M28" i="59"/>
  <c r="B11" i="53"/>
  <c r="B50" i="53"/>
  <c r="B26" i="53"/>
  <c r="M26" i="53"/>
  <c r="M56" i="53"/>
  <c r="B40" i="53"/>
  <c r="B20" i="53"/>
  <c r="M7" i="53"/>
  <c r="M14" i="53"/>
  <c r="M17" i="53"/>
  <c r="B27" i="53"/>
  <c r="B43" i="53"/>
  <c r="M23" i="53"/>
  <c r="M47" i="59"/>
  <c r="M26" i="55"/>
  <c r="M43" i="55"/>
  <c r="O43" i="56" s="1"/>
  <c r="S43" i="56" s="1"/>
  <c r="M13" i="55"/>
  <c r="O13" i="56"/>
  <c r="M14" i="55"/>
  <c r="O14" i="56" s="1"/>
  <c r="S14" i="56" s="1"/>
  <c r="M68" i="55"/>
  <c r="M47" i="55"/>
  <c r="O47" i="55" s="1"/>
  <c r="S47" i="55" s="1"/>
  <c r="M45" i="55"/>
  <c r="O45" i="56"/>
  <c r="M50" i="55"/>
  <c r="O50" i="56" s="1"/>
  <c r="S50" i="56" s="1"/>
  <c r="M51" i="55"/>
  <c r="O51" i="56" s="1"/>
  <c r="S51" i="56" s="1"/>
  <c r="M28" i="55"/>
  <c r="M49" i="55"/>
  <c r="M54" i="55"/>
  <c r="M39" i="55"/>
  <c r="M18" i="55"/>
  <c r="O18" i="56" s="1"/>
  <c r="S18" i="56" s="1"/>
  <c r="M27" i="55"/>
  <c r="O27" i="56" s="1"/>
  <c r="S27" i="56" s="1"/>
  <c r="B43" i="52"/>
  <c r="B18" i="52"/>
  <c r="B8" i="52"/>
  <c r="B56" i="52"/>
  <c r="B25" i="52"/>
  <c r="B52" i="52"/>
  <c r="B24" i="52"/>
  <c r="B55" i="52"/>
  <c r="B41" i="52"/>
  <c r="B30" i="52"/>
  <c r="B46" i="52"/>
  <c r="B10" i="52"/>
  <c r="O33" i="56"/>
  <c r="M38" i="52"/>
  <c r="M31" i="52"/>
  <c r="O31" i="53" s="1"/>
  <c r="S31" i="53" s="1"/>
  <c r="M67" i="52"/>
  <c r="O67" i="53" s="1"/>
  <c r="S67" i="53" s="1"/>
  <c r="M53" i="52"/>
  <c r="M7" i="52"/>
  <c r="O7" i="52"/>
  <c r="M32" i="52"/>
  <c r="M19" i="52"/>
  <c r="O19" i="52" s="1"/>
  <c r="S19" i="52" s="1"/>
  <c r="B44" i="1"/>
  <c r="B42" i="1"/>
  <c r="L42" i="1"/>
  <c r="B19" i="1"/>
  <c r="B56" i="1"/>
  <c r="K7" i="50"/>
  <c r="B33" i="61"/>
  <c r="M60" i="52"/>
  <c r="M46" i="52"/>
  <c r="M68" i="52"/>
  <c r="O68" i="52"/>
  <c r="B52" i="1"/>
  <c r="B53" i="1"/>
  <c r="B12" i="1"/>
  <c r="B45" i="1"/>
  <c r="B47" i="1"/>
  <c r="B39" i="1"/>
  <c r="O29" i="55"/>
  <c r="M21" i="52"/>
  <c r="M15" i="52"/>
  <c r="M12" i="52"/>
  <c r="O12" i="53"/>
  <c r="M49" i="52"/>
  <c r="B13" i="1"/>
  <c r="B16" i="1"/>
  <c r="B23" i="1"/>
  <c r="O66" i="59"/>
  <c r="M29" i="52"/>
  <c r="O29" i="53" s="1"/>
  <c r="S29" i="53" s="1"/>
  <c r="B40" i="1"/>
  <c r="B30" i="1"/>
  <c r="O13" i="52"/>
  <c r="M28" i="52"/>
  <c r="O28" i="52"/>
  <c r="M44" i="52"/>
  <c r="B52" i="61"/>
  <c r="M57" i="52"/>
  <c r="M24" i="52"/>
  <c r="O24" i="52"/>
  <c r="M40" i="52"/>
  <c r="M14" i="52"/>
  <c r="M35" i="52"/>
  <c r="O35" i="53"/>
  <c r="M30" i="52"/>
  <c r="M63" i="52"/>
  <c r="M20" i="52"/>
  <c r="M39" i="52"/>
  <c r="O39" i="53" s="1"/>
  <c r="S39" i="53" s="1"/>
  <c r="M64" i="52"/>
  <c r="O64" i="53" s="1"/>
  <c r="S64" i="53" s="1"/>
  <c r="M8" i="52"/>
  <c r="M25" i="52"/>
  <c r="O25" i="52" s="1"/>
  <c r="S25" i="52" s="1"/>
  <c r="M9" i="52"/>
  <c r="M59" i="52"/>
  <c r="M54" i="52"/>
  <c r="O54" i="53" s="1"/>
  <c r="S54" i="53" s="1"/>
  <c r="M61" i="52"/>
  <c r="O61" i="53" s="1"/>
  <c r="S61" i="53" s="1"/>
  <c r="M66" i="52"/>
  <c r="O66" i="53" s="1"/>
  <c r="S66" i="53" s="1"/>
  <c r="M50" i="52"/>
  <c r="O50" i="52" s="1"/>
  <c r="S50" i="52" s="1"/>
  <c r="M18" i="52"/>
  <c r="O18" i="52" s="1"/>
  <c r="S18" i="52" s="1"/>
  <c r="M55" i="52"/>
  <c r="O55" i="53" s="1"/>
  <c r="S55" i="53" s="1"/>
  <c r="M69" i="52"/>
  <c r="M58" i="52"/>
  <c r="O58" i="53" s="1"/>
  <c r="S58" i="53" s="1"/>
  <c r="M47" i="52"/>
  <c r="M65" i="52"/>
  <c r="O65" i="53" s="1"/>
  <c r="S65" i="53" s="1"/>
  <c r="M11" i="52"/>
  <c r="M45" i="52"/>
  <c r="O45" i="53" s="1"/>
  <c r="S45" i="53" s="1"/>
  <c r="M37" i="52"/>
  <c r="M26" i="52"/>
  <c r="O26" i="53" s="1"/>
  <c r="S26" i="53" s="1"/>
  <c r="M33" i="52"/>
  <c r="M17" i="52"/>
  <c r="O17" i="53" s="1"/>
  <c r="S17" i="53" s="1"/>
  <c r="M62" i="52"/>
  <c r="M36" i="52"/>
  <c r="M10" i="52"/>
  <c r="M42" i="52"/>
  <c r="M23" i="52"/>
  <c r="M48" i="52"/>
  <c r="O48" i="53" s="1"/>
  <c r="S48" i="53" s="1"/>
  <c r="M41" i="52"/>
  <c r="M6" i="52"/>
  <c r="M34" i="52"/>
  <c r="M52" i="52"/>
  <c r="M27" i="52"/>
  <c r="O27" i="52" s="1"/>
  <c r="S27" i="52" s="1"/>
  <c r="M22" i="52"/>
  <c r="O22" i="53" s="1"/>
  <c r="S22" i="53" s="1"/>
  <c r="M43" i="52"/>
  <c r="O43" i="53" s="1"/>
  <c r="S43" i="53" s="1"/>
  <c r="M51" i="52"/>
  <c r="M56" i="52"/>
  <c r="O56" i="52" s="1"/>
  <c r="S56" i="52" s="1"/>
  <c r="O69" i="53"/>
  <c r="O45" i="52"/>
  <c r="I5" i="4"/>
  <c r="G2" i="54"/>
  <c r="C37" i="54"/>
  <c r="I7" i="4"/>
  <c r="G2" i="56"/>
  <c r="I8" i="4"/>
  <c r="G2" i="57"/>
  <c r="I11" i="4"/>
  <c r="G2" i="60"/>
  <c r="I3" i="4"/>
  <c r="G2" i="52"/>
  <c r="I4" i="4"/>
  <c r="G2" i="53"/>
  <c r="I10" i="4"/>
  <c r="G2" i="59"/>
  <c r="H24" i="59"/>
  <c r="I2" i="4"/>
  <c r="G2" i="1"/>
  <c r="I9" i="4"/>
  <c r="G2" i="58"/>
  <c r="H56" i="58"/>
  <c r="Q9" i="50"/>
  <c r="N10" i="50"/>
  <c r="Q10" i="50"/>
  <c r="N9" i="50"/>
  <c r="B23" i="61"/>
  <c r="B17" i="61"/>
  <c r="B27" i="61"/>
  <c r="B43" i="61"/>
  <c r="B26" i="61"/>
  <c r="B36" i="61"/>
  <c r="B45" i="61"/>
  <c r="B25" i="61"/>
  <c r="B18" i="61"/>
  <c r="B48" i="61"/>
  <c r="B22" i="61"/>
  <c r="B40" i="61"/>
  <c r="B21" i="61"/>
  <c r="B15" i="61"/>
  <c r="B50" i="61"/>
  <c r="B55" i="61"/>
  <c r="B30" i="61"/>
  <c r="B37" i="61"/>
  <c r="B28" i="61"/>
  <c r="B34" i="61"/>
  <c r="B16" i="61"/>
  <c r="B46" i="61"/>
  <c r="B24" i="61"/>
  <c r="B44" i="61"/>
  <c r="B56" i="61"/>
  <c r="B53" i="61"/>
  <c r="B42" i="61"/>
  <c r="B19" i="61"/>
  <c r="B29" i="61"/>
  <c r="B20" i="61"/>
  <c r="B54" i="61"/>
  <c r="B38" i="61"/>
  <c r="B39" i="61"/>
  <c r="B35" i="61"/>
  <c r="B31" i="61"/>
  <c r="B51" i="61"/>
  <c r="B32" i="61"/>
  <c r="B41" i="61"/>
  <c r="B49" i="61"/>
  <c r="C54" i="59"/>
  <c r="M67" i="60"/>
  <c r="O67" i="60" s="1"/>
  <c r="S67" i="60" s="1"/>
  <c r="M16" i="60"/>
  <c r="M20" i="60"/>
  <c r="M32" i="60"/>
  <c r="M65" i="60"/>
  <c r="B43" i="58"/>
  <c r="B32" i="59"/>
  <c r="B46" i="59"/>
  <c r="K5" i="50"/>
  <c r="Q5" i="50"/>
  <c r="K6" i="50"/>
  <c r="K10" i="50"/>
  <c r="K9" i="50"/>
  <c r="M52" i="60"/>
  <c r="M43" i="60"/>
  <c r="M49" i="60"/>
  <c r="M56" i="60"/>
  <c r="M63" i="60"/>
  <c r="M33" i="60"/>
  <c r="M58" i="60"/>
  <c r="M44" i="60"/>
  <c r="M36" i="60"/>
  <c r="M60" i="60"/>
  <c r="M30" i="60"/>
  <c r="M18" i="60"/>
  <c r="M53" i="60"/>
  <c r="M64" i="60"/>
  <c r="M27" i="60"/>
  <c r="M19" i="60"/>
  <c r="M24" i="60"/>
  <c r="M50" i="60"/>
  <c r="M41" i="60"/>
  <c r="M47" i="60"/>
  <c r="M57" i="60"/>
  <c r="O57" i="60" s="1"/>
  <c r="S57" i="60" s="1"/>
  <c r="M46" i="60"/>
  <c r="M61" i="60"/>
  <c r="M31" i="60"/>
  <c r="M38" i="60"/>
  <c r="M62" i="60"/>
  <c r="M15" i="60"/>
  <c r="M26" i="60"/>
  <c r="M37" i="60"/>
  <c r="M66" i="60"/>
  <c r="M23" i="60"/>
  <c r="M21" i="60"/>
  <c r="M69" i="60"/>
  <c r="C42" i="59"/>
  <c r="C17" i="59"/>
  <c r="D17" i="59"/>
  <c r="M55" i="60"/>
  <c r="B17" i="58"/>
  <c r="B41" i="58"/>
  <c r="B47" i="58"/>
  <c r="B45" i="58"/>
  <c r="B55" i="58"/>
  <c r="B33" i="58"/>
  <c r="B39" i="58"/>
  <c r="B49" i="58"/>
  <c r="B13" i="58"/>
  <c r="B53" i="58"/>
  <c r="B35" i="58"/>
  <c r="B27" i="58"/>
  <c r="B25" i="58"/>
  <c r="B20" i="58"/>
  <c r="B19" i="58"/>
  <c r="B32" i="58"/>
  <c r="B37" i="58"/>
  <c r="B40" i="58"/>
  <c r="B44" i="58"/>
  <c r="B12" i="58"/>
  <c r="B52" i="58"/>
  <c r="B28" i="58"/>
  <c r="B50" i="58"/>
  <c r="B36" i="58"/>
  <c r="B34" i="58"/>
  <c r="B15" i="58"/>
  <c r="B18" i="58"/>
  <c r="B54" i="58"/>
  <c r="B29" i="58"/>
  <c r="B23" i="58"/>
  <c r="B22" i="58"/>
  <c r="B46" i="58"/>
  <c r="B38" i="58"/>
  <c r="B48" i="58"/>
  <c r="B14" i="58"/>
  <c r="B16" i="58"/>
  <c r="B49" i="59"/>
  <c r="B37" i="59"/>
  <c r="B25" i="59"/>
  <c r="B44" i="59"/>
  <c r="B53" i="59"/>
  <c r="B26" i="59"/>
  <c r="B56" i="59"/>
  <c r="B48" i="59"/>
  <c r="B31" i="59"/>
  <c r="B21" i="59"/>
  <c r="B47" i="59"/>
  <c r="B35" i="59"/>
  <c r="B45" i="59"/>
  <c r="B33" i="59"/>
  <c r="B18" i="59"/>
  <c r="B52" i="59"/>
  <c r="B20" i="59"/>
  <c r="B40" i="59"/>
  <c r="B51" i="59"/>
  <c r="B43" i="59"/>
  <c r="B28" i="59"/>
  <c r="B13" i="59"/>
  <c r="B16" i="59"/>
  <c r="B50" i="59"/>
  <c r="B34" i="59"/>
  <c r="B29" i="59"/>
  <c r="B38" i="59"/>
  <c r="B14" i="59"/>
  <c r="B15" i="59"/>
  <c r="B30" i="59"/>
  <c r="C30" i="59"/>
  <c r="B22" i="59"/>
  <c r="C22" i="59"/>
  <c r="D22" i="59"/>
  <c r="E22" i="59"/>
  <c r="F22" i="59"/>
  <c r="M23" i="59"/>
  <c r="M16" i="59"/>
  <c r="M17" i="59"/>
  <c r="O17" i="59" s="1"/>
  <c r="M49" i="59"/>
  <c r="M21" i="59"/>
  <c r="H54" i="54"/>
  <c r="O66" i="56"/>
  <c r="O27" i="53"/>
  <c r="C23" i="59"/>
  <c r="D23" i="59"/>
  <c r="B47" i="56"/>
  <c r="B38" i="56"/>
  <c r="B39" i="56"/>
  <c r="B23" i="56"/>
  <c r="B45" i="56"/>
  <c r="B54" i="56"/>
  <c r="B36" i="56"/>
  <c r="B50" i="56"/>
  <c r="B25" i="56"/>
  <c r="B29" i="56"/>
  <c r="B46" i="56"/>
  <c r="B31" i="56"/>
  <c r="B20" i="56"/>
  <c r="B17" i="56"/>
  <c r="B33" i="56"/>
  <c r="B13" i="56"/>
  <c r="B37" i="56"/>
  <c r="B34" i="56"/>
  <c r="B52" i="56"/>
  <c r="B30" i="56"/>
  <c r="B51" i="56"/>
  <c r="B21" i="56"/>
  <c r="B18" i="56"/>
  <c r="B14" i="56"/>
  <c r="B28" i="56"/>
  <c r="B12" i="56"/>
  <c r="B55" i="56"/>
  <c r="B26" i="56"/>
  <c r="B32" i="56"/>
  <c r="B24" i="56"/>
  <c r="B11" i="56"/>
  <c r="B16" i="56"/>
  <c r="B43" i="56"/>
  <c r="B48" i="56"/>
  <c r="B15" i="56"/>
  <c r="B40" i="56"/>
  <c r="B49" i="56"/>
  <c r="B53" i="56"/>
  <c r="B35" i="56"/>
  <c r="B10" i="56"/>
  <c r="B27" i="56"/>
  <c r="B42" i="56"/>
  <c r="B22" i="56"/>
  <c r="B56" i="56"/>
  <c r="B41" i="56"/>
  <c r="B19" i="56"/>
  <c r="B44" i="56"/>
  <c r="C45" i="57"/>
  <c r="D45" i="57"/>
  <c r="H45" i="57"/>
  <c r="C17" i="58"/>
  <c r="M61" i="61"/>
  <c r="M24" i="61"/>
  <c r="O24" i="61" s="1"/>
  <c r="S24" i="61" s="1"/>
  <c r="M36" i="61"/>
  <c r="M22" i="61"/>
  <c r="O22" i="61" s="1"/>
  <c r="S22" i="61" s="1"/>
  <c r="M67" i="61"/>
  <c r="O67" i="61"/>
  <c r="M40" i="61"/>
  <c r="O40" i="61" s="1"/>
  <c r="S40" i="61" s="1"/>
  <c r="M69" i="61"/>
  <c r="M58" i="61"/>
  <c r="M18" i="61"/>
  <c r="O18" i="61" s="1"/>
  <c r="S18" i="61" s="1"/>
  <c r="M60" i="61"/>
  <c r="M35" i="61"/>
  <c r="O35" i="61"/>
  <c r="M49" i="61"/>
  <c r="M63" i="61"/>
  <c r="M45" i="61"/>
  <c r="O45" i="61"/>
  <c r="M29" i="61"/>
  <c r="O29" i="61" s="1"/>
  <c r="S29" i="61" s="1"/>
  <c r="M53" i="61"/>
  <c r="M65" i="61"/>
  <c r="M62" i="61"/>
  <c r="O62" i="61" s="1"/>
  <c r="S62" i="61" s="1"/>
  <c r="M51" i="61"/>
  <c r="M41" i="61"/>
  <c r="O41" i="61" s="1"/>
  <c r="S41" i="61" s="1"/>
  <c r="M31" i="61"/>
  <c r="O31" i="61" s="1"/>
  <c r="S31" i="61" s="1"/>
  <c r="M68" i="61"/>
  <c r="M16" i="61"/>
  <c r="M30" i="61"/>
  <c r="O30" i="61" s="1"/>
  <c r="S30" i="61" s="1"/>
  <c r="M33" i="61"/>
  <c r="O33" i="61"/>
  <c r="M38" i="61"/>
  <c r="M57" i="61"/>
  <c r="M47" i="61"/>
  <c r="M37" i="61"/>
  <c r="M26" i="61"/>
  <c r="M50" i="61"/>
  <c r="M39" i="61"/>
  <c r="O39" i="61" s="1"/>
  <c r="S39" i="61" s="1"/>
  <c r="M32" i="61"/>
  <c r="M23" i="61"/>
  <c r="O23" i="61" s="1"/>
  <c r="S23" i="61" s="1"/>
  <c r="M46" i="61"/>
  <c r="O46" i="61" s="1"/>
  <c r="S46" i="61" s="1"/>
  <c r="M25" i="61"/>
  <c r="O25" i="61" s="1"/>
  <c r="S25" i="61" s="1"/>
  <c r="M56" i="61"/>
  <c r="O56" i="61" s="1"/>
  <c r="S56" i="61" s="1"/>
  <c r="M21" i="61"/>
  <c r="M64" i="61"/>
  <c r="M59" i="61"/>
  <c r="O59" i="61" s="1"/>
  <c r="S59" i="61" s="1"/>
  <c r="M42" i="61"/>
  <c r="O42" i="61" s="1"/>
  <c r="S42" i="61" s="1"/>
  <c r="M54" i="61"/>
  <c r="O54" i="61" s="1"/>
  <c r="S54" i="61" s="1"/>
  <c r="M28" i="61"/>
  <c r="O28" i="61" s="1"/>
  <c r="S28" i="61" s="1"/>
  <c r="M19" i="61"/>
  <c r="M15" i="61"/>
  <c r="O15" i="61" s="1"/>
  <c r="S15" i="61" s="1"/>
  <c r="M44" i="61"/>
  <c r="M20" i="61"/>
  <c r="O20" i="61" s="1"/>
  <c r="S20" i="61" s="1"/>
  <c r="M27" i="61"/>
  <c r="O27" i="61" s="1"/>
  <c r="S27" i="61" s="1"/>
  <c r="M52" i="61"/>
  <c r="O52" i="61" s="1"/>
  <c r="S52" i="61" s="1"/>
  <c r="M17" i="61"/>
  <c r="M55" i="61"/>
  <c r="M66" i="61"/>
  <c r="M43" i="61"/>
  <c r="M14" i="61"/>
  <c r="M34" i="61"/>
  <c r="O34" i="61" s="1"/>
  <c r="S34" i="61" s="1"/>
  <c r="M48" i="61"/>
  <c r="O48" i="61" s="1"/>
  <c r="S48" i="61" s="1"/>
  <c r="H50" i="57"/>
  <c r="C37" i="57"/>
  <c r="D37" i="57"/>
  <c r="E37" i="57"/>
  <c r="F37" i="57"/>
  <c r="H37" i="57"/>
  <c r="H39" i="57"/>
  <c r="H53" i="54"/>
  <c r="H47" i="54"/>
  <c r="H33" i="54"/>
  <c r="M45" i="54"/>
  <c r="O45" i="55" s="1"/>
  <c r="S45" i="55" s="1"/>
  <c r="M12" i="54"/>
  <c r="M48" i="55"/>
  <c r="O48" i="56" s="1"/>
  <c r="S48" i="56" s="1"/>
  <c r="B15" i="55"/>
  <c r="M38" i="55"/>
  <c r="O38" i="56" s="1"/>
  <c r="S38" i="56" s="1"/>
  <c r="B35" i="1"/>
  <c r="B55" i="1"/>
  <c r="B31" i="1"/>
  <c r="B37" i="1"/>
  <c r="B25" i="1"/>
  <c r="B5" i="1"/>
  <c r="B28" i="1"/>
  <c r="B14" i="1"/>
  <c r="B6" i="1"/>
  <c r="B7" i="1"/>
  <c r="B24" i="1"/>
  <c r="B10" i="1"/>
  <c r="B43" i="1"/>
  <c r="B48" i="1"/>
  <c r="B15" i="1"/>
  <c r="B18" i="1"/>
  <c r="B17" i="1"/>
  <c r="B26" i="1"/>
  <c r="B32" i="1"/>
  <c r="B54" i="1"/>
  <c r="B8" i="1"/>
  <c r="B50" i="1"/>
  <c r="B49" i="1"/>
  <c r="B9" i="1"/>
  <c r="B36" i="1"/>
  <c r="B22" i="1"/>
  <c r="B21" i="1"/>
  <c r="B27" i="1"/>
  <c r="B38" i="1"/>
  <c r="B29" i="1"/>
  <c r="I12" i="4"/>
  <c r="G2" i="61"/>
  <c r="I6" i="4"/>
  <c r="G2" i="55"/>
  <c r="B52" i="54"/>
  <c r="B44" i="54"/>
  <c r="M46" i="54"/>
  <c r="M9" i="54"/>
  <c r="O9" i="55" s="1"/>
  <c r="S9" i="55" s="1"/>
  <c r="M13" i="54"/>
  <c r="M35" i="54"/>
  <c r="M49" i="54"/>
  <c r="M38" i="54"/>
  <c r="M69" i="54"/>
  <c r="M16" i="54"/>
  <c r="M53" i="54"/>
  <c r="O53" i="55" s="1"/>
  <c r="S53" i="55" s="1"/>
  <c r="M57" i="54"/>
  <c r="M66" i="54"/>
  <c r="M21" i="54"/>
  <c r="M64" i="54"/>
  <c r="M10" i="54"/>
  <c r="M23" i="54"/>
  <c r="M37" i="54"/>
  <c r="M25" i="54"/>
  <c r="O25" i="54" s="1"/>
  <c r="S25" i="54" s="1"/>
  <c r="M48" i="54"/>
  <c r="M61" i="54"/>
  <c r="O61" i="55" s="1"/>
  <c r="S61" i="55" s="1"/>
  <c r="M18" i="54"/>
  <c r="M14" i="54"/>
  <c r="O14" i="55" s="1"/>
  <c r="S14" i="55" s="1"/>
  <c r="M22" i="54"/>
  <c r="M62" i="54"/>
  <c r="O62" i="54" s="1"/>
  <c r="S62" i="54" s="1"/>
  <c r="M27" i="54"/>
  <c r="M36" i="54"/>
  <c r="M20" i="54"/>
  <c r="M54" i="54"/>
  <c r="M31" i="54"/>
  <c r="M50" i="54"/>
  <c r="O50" i="55" s="1"/>
  <c r="S50" i="55" s="1"/>
  <c r="M58" i="54"/>
  <c r="O58" i="55" s="1"/>
  <c r="S58" i="55" s="1"/>
  <c r="M7" i="54"/>
  <c r="M51" i="54"/>
  <c r="M67" i="54"/>
  <c r="M43" i="54"/>
  <c r="M26" i="54"/>
  <c r="O26" i="55" s="1"/>
  <c r="S26" i="55" s="1"/>
  <c r="M28" i="54"/>
  <c r="M60" i="54"/>
  <c r="M8" i="54"/>
  <c r="O8" i="54"/>
  <c r="M56" i="54"/>
  <c r="M65" i="54"/>
  <c r="O65" i="54" s="1"/>
  <c r="S65" i="54" s="1"/>
  <c r="M44" i="54"/>
  <c r="O44" i="54" s="1"/>
  <c r="S44" i="54" s="1"/>
  <c r="M41" i="54"/>
  <c r="M39" i="54"/>
  <c r="M30" i="54"/>
  <c r="B28" i="55"/>
  <c r="B34" i="55"/>
  <c r="B54" i="55"/>
  <c r="B25" i="55"/>
  <c r="B35" i="55"/>
  <c r="B23" i="55"/>
  <c r="B20" i="55"/>
  <c r="B50" i="55"/>
  <c r="B31" i="55"/>
  <c r="B17" i="55"/>
  <c r="B24" i="55"/>
  <c r="B55" i="55"/>
  <c r="B30" i="55"/>
  <c r="B42" i="55"/>
  <c r="B14" i="55"/>
  <c r="B27" i="55"/>
  <c r="B38" i="55"/>
  <c r="B48" i="55"/>
  <c r="B41" i="55"/>
  <c r="B22" i="55"/>
  <c r="B11" i="55"/>
  <c r="B33" i="55"/>
  <c r="B40" i="55"/>
  <c r="B39" i="55"/>
  <c r="B19" i="55"/>
  <c r="B18" i="55"/>
  <c r="L16" i="55"/>
  <c r="M37" i="55"/>
  <c r="M31" i="55"/>
  <c r="O31" i="56" s="1"/>
  <c r="S31" i="56" s="1"/>
  <c r="M69" i="55"/>
  <c r="O69" i="56" s="1"/>
  <c r="S69" i="56" s="1"/>
  <c r="M44" i="55"/>
  <c r="M16" i="55"/>
  <c r="M20" i="55"/>
  <c r="O20" i="56" s="1"/>
  <c r="S20" i="56" s="1"/>
  <c r="M25" i="55"/>
  <c r="M23" i="55"/>
  <c r="O23" i="56" s="1"/>
  <c r="S23" i="56" s="1"/>
  <c r="M62" i="55"/>
  <c r="M52" i="55"/>
  <c r="M67" i="55"/>
  <c r="M41" i="55"/>
  <c r="O41" i="56" s="1"/>
  <c r="S41" i="56" s="1"/>
  <c r="M8" i="55"/>
  <c r="M21" i="55"/>
  <c r="M22" i="55"/>
  <c r="O22" i="56" s="1"/>
  <c r="S22" i="56" s="1"/>
  <c r="M60" i="55"/>
  <c r="O60" i="56" s="1"/>
  <c r="S60" i="56" s="1"/>
  <c r="M11" i="55"/>
  <c r="M15" i="55"/>
  <c r="O15" i="55" s="1"/>
  <c r="S15" i="55" s="1"/>
  <c r="M46" i="55"/>
  <c r="O46" i="56"/>
  <c r="M35" i="55"/>
  <c r="O35" i="56" s="1"/>
  <c r="S35" i="56" s="1"/>
  <c r="M30" i="55"/>
  <c r="O30" i="56" s="1"/>
  <c r="S30" i="56" s="1"/>
  <c r="M64" i="55"/>
  <c r="O64" i="56" s="1"/>
  <c r="S64" i="56" s="1"/>
  <c r="M56" i="55"/>
  <c r="M17" i="55"/>
  <c r="M24" i="55"/>
  <c r="M10" i="55"/>
  <c r="O10" i="56" s="1"/>
  <c r="S10" i="56" s="1"/>
  <c r="M65" i="55"/>
  <c r="M40" i="55"/>
  <c r="H31" i="60"/>
  <c r="H29" i="57"/>
  <c r="C18" i="57"/>
  <c r="D18" i="57"/>
  <c r="E18" i="57"/>
  <c r="F18" i="57"/>
  <c r="O29" i="56"/>
  <c r="H32" i="54"/>
  <c r="L21" i="52"/>
  <c r="H25" i="54"/>
  <c r="H18" i="58"/>
  <c r="O44" i="61"/>
  <c r="C38" i="54"/>
  <c r="C34" i="52"/>
  <c r="C18" i="58"/>
  <c r="L25" i="54"/>
  <c r="C28" i="52"/>
  <c r="L10" i="52"/>
  <c r="C29" i="52"/>
  <c r="O29" i="52"/>
  <c r="O17" i="52"/>
  <c r="H17" i="58"/>
  <c r="C13" i="52"/>
  <c r="H26" i="58"/>
  <c r="O55" i="61"/>
  <c r="O16" i="61"/>
  <c r="L55" i="56"/>
  <c r="O36" i="61"/>
  <c r="C20" i="52"/>
  <c r="O48" i="52"/>
  <c r="S68" i="52"/>
  <c r="L53" i="56"/>
  <c r="O32" i="53"/>
  <c r="O46" i="53"/>
  <c r="O46" i="52"/>
  <c r="O47" i="61"/>
  <c r="O15" i="52"/>
  <c r="O15" i="53"/>
  <c r="O12" i="52"/>
  <c r="O57" i="61"/>
  <c r="O69" i="61"/>
  <c r="L30" i="56"/>
  <c r="L23" i="56"/>
  <c r="H31" i="58"/>
  <c r="O55" i="52"/>
  <c r="O52" i="53"/>
  <c r="O36" i="52"/>
  <c r="O66" i="52"/>
  <c r="O8" i="52"/>
  <c r="O8" i="53"/>
  <c r="O63" i="52"/>
  <c r="O43" i="52"/>
  <c r="O61" i="52"/>
  <c r="S61" i="52"/>
  <c r="O34" i="52"/>
  <c r="O59" i="52"/>
  <c r="S59" i="52" s="1"/>
  <c r="O59" i="53"/>
  <c r="S59" i="53"/>
  <c r="O37" i="61"/>
  <c r="O65" i="61"/>
  <c r="L34" i="56"/>
  <c r="L48" i="56"/>
  <c r="L21" i="56"/>
  <c r="N21" i="57"/>
  <c r="O22" i="52"/>
  <c r="O42" i="52"/>
  <c r="O42" i="53"/>
  <c r="O18" i="53"/>
  <c r="O9" i="52"/>
  <c r="O9" i="53"/>
  <c r="O57" i="53"/>
  <c r="S57" i="53" s="1"/>
  <c r="O57" i="52"/>
  <c r="S57" i="52"/>
  <c r="O44" i="53"/>
  <c r="O44" i="52"/>
  <c r="O50" i="54"/>
  <c r="L14" i="56"/>
  <c r="N14" i="57"/>
  <c r="L28" i="56"/>
  <c r="L22" i="56"/>
  <c r="L45" i="56"/>
  <c r="L47" i="56"/>
  <c r="L32" i="52"/>
  <c r="O41" i="53"/>
  <c r="O41" i="52"/>
  <c r="O25" i="53"/>
  <c r="O14" i="53"/>
  <c r="O14" i="52"/>
  <c r="O28" i="53"/>
  <c r="O40" i="52"/>
  <c r="L45" i="55"/>
  <c r="N45" i="56"/>
  <c r="O49" i="60"/>
  <c r="O49" i="59"/>
  <c r="O16" i="59"/>
  <c r="O16" i="60"/>
  <c r="C14" i="59"/>
  <c r="C50" i="59"/>
  <c r="C43" i="59"/>
  <c r="L43" i="59"/>
  <c r="C52" i="59"/>
  <c r="C35" i="59"/>
  <c r="C48" i="59"/>
  <c r="D48" i="59"/>
  <c r="E48" i="59"/>
  <c r="L48" i="59"/>
  <c r="C44" i="59"/>
  <c r="C14" i="58"/>
  <c r="D14" i="58"/>
  <c r="E14" i="58"/>
  <c r="F14" i="58"/>
  <c r="H14" i="58"/>
  <c r="H22" i="58"/>
  <c r="C22" i="58"/>
  <c r="H50" i="58"/>
  <c r="C50" i="58"/>
  <c r="H44" i="58"/>
  <c r="C44" i="58"/>
  <c r="H19" i="58"/>
  <c r="C19" i="58"/>
  <c r="C35" i="58"/>
  <c r="D35" i="58"/>
  <c r="E35" i="58"/>
  <c r="H35" i="58"/>
  <c r="L35" i="58"/>
  <c r="N35" i="58"/>
  <c r="H39" i="58"/>
  <c r="C39" i="58"/>
  <c r="H47" i="58"/>
  <c r="C47" i="58"/>
  <c r="D47" i="58"/>
  <c r="C46" i="59"/>
  <c r="C43" i="58"/>
  <c r="H43" i="58"/>
  <c r="L54" i="59"/>
  <c r="C41" i="59"/>
  <c r="L10" i="53"/>
  <c r="C56" i="53"/>
  <c r="L56" i="53"/>
  <c r="N56" i="53"/>
  <c r="C42" i="53"/>
  <c r="L36" i="53"/>
  <c r="C54" i="53"/>
  <c r="C24" i="53"/>
  <c r="D24" i="53"/>
  <c r="C23" i="53"/>
  <c r="L8" i="53"/>
  <c r="C10" i="53"/>
  <c r="D10" i="53"/>
  <c r="C22" i="53"/>
  <c r="L31" i="53"/>
  <c r="L55" i="53"/>
  <c r="C36" i="53"/>
  <c r="C30" i="53"/>
  <c r="C21" i="53"/>
  <c r="C53" i="53"/>
  <c r="L20" i="53"/>
  <c r="L29" i="53"/>
  <c r="L54" i="53"/>
  <c r="C34" i="53"/>
  <c r="C7" i="53"/>
  <c r="L44" i="53"/>
  <c r="C9" i="53"/>
  <c r="L7" i="53"/>
  <c r="C47" i="53"/>
  <c r="C48" i="53"/>
  <c r="L25" i="53"/>
  <c r="C15" i="53"/>
  <c r="L30" i="53"/>
  <c r="N30" i="53"/>
  <c r="L51" i="53"/>
  <c r="L18" i="53"/>
  <c r="C29" i="53"/>
  <c r="C28" i="53"/>
  <c r="C43" i="53"/>
  <c r="C50" i="53"/>
  <c r="L41" i="53"/>
  <c r="C32" i="53"/>
  <c r="C52" i="53"/>
  <c r="L38" i="53"/>
  <c r="N38" i="53"/>
  <c r="L11" i="53"/>
  <c r="C17" i="53"/>
  <c r="L49" i="53"/>
  <c r="C46" i="53"/>
  <c r="C16" i="53"/>
  <c r="C45" i="53"/>
  <c r="L23" i="53"/>
  <c r="L22" i="53"/>
  <c r="L39" i="53"/>
  <c r="L42" i="53"/>
  <c r="C13" i="53"/>
  <c r="L15" i="53"/>
  <c r="C18" i="53"/>
  <c r="C20" i="53"/>
  <c r="L33" i="53"/>
  <c r="C40" i="53"/>
  <c r="D40" i="53"/>
  <c r="E40" i="53"/>
  <c r="F40" i="53"/>
  <c r="L50" i="53"/>
  <c r="N50" i="53"/>
  <c r="C41" i="53"/>
  <c r="L14" i="53"/>
  <c r="L37" i="53"/>
  <c r="N37" i="53"/>
  <c r="C26" i="53"/>
  <c r="C35" i="53"/>
  <c r="C27" i="53"/>
  <c r="C11" i="53"/>
  <c r="D11" i="53"/>
  <c r="C49" i="53"/>
  <c r="L46" i="53"/>
  <c r="L13" i="53"/>
  <c r="N13" i="54"/>
  <c r="C55" i="53"/>
  <c r="D55" i="53"/>
  <c r="L9" i="53"/>
  <c r="C44" i="53"/>
  <c r="L47" i="53"/>
  <c r="H30" i="53"/>
  <c r="L53" i="53"/>
  <c r="C51" i="53"/>
  <c r="C33" i="53"/>
  <c r="D33" i="53"/>
  <c r="E33" i="53"/>
  <c r="F33" i="53"/>
  <c r="L28" i="53"/>
  <c r="L40" i="53"/>
  <c r="L32" i="53"/>
  <c r="N32" i="53"/>
  <c r="C19" i="53"/>
  <c r="C38" i="53"/>
  <c r="D38" i="53"/>
  <c r="H11" i="53"/>
  <c r="L45" i="53"/>
  <c r="C39" i="53"/>
  <c r="C8" i="53"/>
  <c r="C25" i="53"/>
  <c r="L43" i="53"/>
  <c r="C37" i="53"/>
  <c r="L26" i="53"/>
  <c r="N26" i="54"/>
  <c r="C31" i="53"/>
  <c r="L48" i="53"/>
  <c r="L12" i="53"/>
  <c r="C14" i="53"/>
  <c r="L52" i="53"/>
  <c r="L35" i="53"/>
  <c r="N35" i="53"/>
  <c r="L17" i="53"/>
  <c r="L16" i="53"/>
  <c r="C12" i="53"/>
  <c r="D12" i="53"/>
  <c r="L34" i="53"/>
  <c r="N34" i="53"/>
  <c r="L24" i="53"/>
  <c r="L19" i="53"/>
  <c r="N19" i="54"/>
  <c r="L27" i="53"/>
  <c r="L21" i="53"/>
  <c r="N21" i="53"/>
  <c r="H32" i="53"/>
  <c r="L24" i="59"/>
  <c r="L22" i="59"/>
  <c r="C38" i="59"/>
  <c r="D38" i="59"/>
  <c r="L38" i="59"/>
  <c r="C16" i="59"/>
  <c r="C51" i="59"/>
  <c r="C18" i="59"/>
  <c r="C47" i="59"/>
  <c r="C56" i="59"/>
  <c r="C25" i="59"/>
  <c r="H48" i="58"/>
  <c r="C48" i="58"/>
  <c r="H23" i="58"/>
  <c r="L23" i="58"/>
  <c r="N23" i="58"/>
  <c r="C23" i="58"/>
  <c r="C15" i="58"/>
  <c r="H15" i="58"/>
  <c r="L28" i="58"/>
  <c r="N28" i="58"/>
  <c r="C28" i="58"/>
  <c r="H28" i="58"/>
  <c r="H40" i="58"/>
  <c r="C40" i="58"/>
  <c r="H20" i="58"/>
  <c r="C20" i="58"/>
  <c r="H53" i="58"/>
  <c r="C53" i="58"/>
  <c r="H33" i="58"/>
  <c r="C33" i="58"/>
  <c r="H41" i="58"/>
  <c r="C41" i="58"/>
  <c r="C32" i="59"/>
  <c r="L32" i="59"/>
  <c r="C24" i="58"/>
  <c r="H24" i="58"/>
  <c r="C21" i="58"/>
  <c r="C51" i="58"/>
  <c r="D51" i="58"/>
  <c r="C31" i="58"/>
  <c r="L26" i="58"/>
  <c r="C30" i="58"/>
  <c r="D30" i="58"/>
  <c r="H21" i="58"/>
  <c r="H42" i="58"/>
  <c r="H51" i="58"/>
  <c r="L31" i="58"/>
  <c r="H30" i="58"/>
  <c r="C26" i="58"/>
  <c r="C42" i="58"/>
  <c r="L42" i="52"/>
  <c r="H54" i="52"/>
  <c r="L48" i="52"/>
  <c r="C51" i="52"/>
  <c r="D51" i="52"/>
  <c r="E51" i="52"/>
  <c r="F51" i="52"/>
  <c r="C31" i="52"/>
  <c r="C50" i="52"/>
  <c r="L53" i="52"/>
  <c r="C44" i="52"/>
  <c r="C49" i="52"/>
  <c r="L20" i="52"/>
  <c r="C11" i="52"/>
  <c r="D11" i="52"/>
  <c r="C6" i="52"/>
  <c r="L7" i="52"/>
  <c r="L47" i="52"/>
  <c r="L23" i="52"/>
  <c r="C12" i="52"/>
  <c r="L54" i="52"/>
  <c r="C54" i="52"/>
  <c r="L29" i="52"/>
  <c r="C35" i="52"/>
  <c r="L8" i="52"/>
  <c r="C39" i="52"/>
  <c r="C19" i="52"/>
  <c r="L36" i="52"/>
  <c r="L51" i="52"/>
  <c r="N51" i="52"/>
  <c r="L16" i="52"/>
  <c r="C48" i="52"/>
  <c r="L40" i="52"/>
  <c r="C42" i="52"/>
  <c r="C17" i="52"/>
  <c r="L50" i="52"/>
  <c r="C16" i="52"/>
  <c r="D16" i="52"/>
  <c r="C15" i="52"/>
  <c r="L33" i="52"/>
  <c r="L26" i="52"/>
  <c r="L22" i="52"/>
  <c r="C26" i="52"/>
  <c r="L9" i="52"/>
  <c r="L31" i="52"/>
  <c r="C36" i="52"/>
  <c r="L27" i="52"/>
  <c r="L34" i="52"/>
  <c r="C14" i="52"/>
  <c r="D14" i="52"/>
  <c r="L19" i="52"/>
  <c r="L39" i="52"/>
  <c r="L6" i="52"/>
  <c r="L6" i="53"/>
  <c r="N6" i="53"/>
  <c r="L49" i="52"/>
  <c r="C25" i="52"/>
  <c r="D25" i="52"/>
  <c r="E25" i="52"/>
  <c r="F25" i="52"/>
  <c r="C30" i="52"/>
  <c r="H52" i="52"/>
  <c r="L30" i="52"/>
  <c r="C37" i="52"/>
  <c r="L17" i="52"/>
  <c r="C33" i="52"/>
  <c r="L14" i="52"/>
  <c r="L44" i="52"/>
  <c r="L45" i="52"/>
  <c r="L12" i="52"/>
  <c r="C9" i="52"/>
  <c r="C7" i="52"/>
  <c r="L11" i="52"/>
  <c r="N11" i="52"/>
  <c r="H6" i="52"/>
  <c r="H6" i="53"/>
  <c r="C18" i="52"/>
  <c r="C10" i="52"/>
  <c r="D10" i="52"/>
  <c r="L52" i="52"/>
  <c r="C24" i="52"/>
  <c r="L55" i="52"/>
  <c r="L35" i="52"/>
  <c r="L15" i="52"/>
  <c r="C45" i="52"/>
  <c r="C55" i="52"/>
  <c r="C8" i="52"/>
  <c r="D8" i="52"/>
  <c r="H14" i="52"/>
  <c r="C22" i="52"/>
  <c r="C41" i="52"/>
  <c r="C27" i="52"/>
  <c r="D27" i="52"/>
  <c r="C23" i="52"/>
  <c r="C47" i="52"/>
  <c r="D47" i="52"/>
  <c r="L28" i="52"/>
  <c r="C21" i="52"/>
  <c r="C32" i="52"/>
  <c r="L37" i="52"/>
  <c r="C38" i="52"/>
  <c r="C40" i="52"/>
  <c r="L25" i="52"/>
  <c r="C52" i="52"/>
  <c r="D52" i="52"/>
  <c r="E52" i="52"/>
  <c r="F52" i="52"/>
  <c r="L18" i="52"/>
  <c r="L24" i="52"/>
  <c r="L43" i="52"/>
  <c r="N43" i="53"/>
  <c r="C56" i="52"/>
  <c r="C43" i="52"/>
  <c r="C53" i="52"/>
  <c r="D53" i="52"/>
  <c r="E53" i="52"/>
  <c r="L38" i="54"/>
  <c r="H22" i="54"/>
  <c r="L13" i="54"/>
  <c r="L26" i="54"/>
  <c r="L48" i="54"/>
  <c r="N48" i="54"/>
  <c r="C27" i="54"/>
  <c r="L49" i="54"/>
  <c r="P49" i="54"/>
  <c r="C28" i="54"/>
  <c r="H37" i="54"/>
  <c r="C22" i="54"/>
  <c r="D22" i="54"/>
  <c r="L19" i="54"/>
  <c r="L34" i="54"/>
  <c r="H23" i="54"/>
  <c r="L30" i="54"/>
  <c r="L39" i="54"/>
  <c r="H13" i="54"/>
  <c r="L14" i="54"/>
  <c r="C49" i="54"/>
  <c r="D49" i="54"/>
  <c r="H27" i="54"/>
  <c r="H49" i="54"/>
  <c r="H18" i="54"/>
  <c r="H42" i="54"/>
  <c r="L56" i="54"/>
  <c r="H12" i="54"/>
  <c r="L24" i="54"/>
  <c r="N24" i="54"/>
  <c r="L10" i="54"/>
  <c r="N10" i="54"/>
  <c r="L28" i="54"/>
  <c r="L50" i="54"/>
  <c r="H55" i="54"/>
  <c r="H17" i="54"/>
  <c r="L29" i="54"/>
  <c r="N29" i="54"/>
  <c r="H11" i="54"/>
  <c r="C53" i="54"/>
  <c r="D53" i="54"/>
  <c r="C43" i="54"/>
  <c r="C31" i="54"/>
  <c r="D31" i="54"/>
  <c r="C24" i="54"/>
  <c r="D24" i="54"/>
  <c r="L51" i="54"/>
  <c r="H35" i="54"/>
  <c r="H36" i="54"/>
  <c r="L18" i="54"/>
  <c r="C17" i="54"/>
  <c r="C42" i="54"/>
  <c r="D42" i="54"/>
  <c r="L9" i="54"/>
  <c r="H39" i="54"/>
  <c r="H24" i="54"/>
  <c r="L35" i="54"/>
  <c r="H43" i="54"/>
  <c r="L8" i="54"/>
  <c r="L17" i="54"/>
  <c r="N17" i="54"/>
  <c r="L42" i="54"/>
  <c r="C39" i="54"/>
  <c r="C25" i="54"/>
  <c r="D25" i="54"/>
  <c r="E25" i="54"/>
  <c r="L43" i="54"/>
  <c r="C35" i="54"/>
  <c r="C47" i="54"/>
  <c r="D47" i="54"/>
  <c r="H38" i="54"/>
  <c r="L31" i="54"/>
  <c r="N31" i="54"/>
  <c r="C21" i="54"/>
  <c r="D21" i="54"/>
  <c r="L46" i="54"/>
  <c r="N46" i="54"/>
  <c r="C16" i="54"/>
  <c r="H8" i="54"/>
  <c r="H8" i="55"/>
  <c r="H50" i="54"/>
  <c r="L20" i="54"/>
  <c r="L45" i="54"/>
  <c r="N45" i="54"/>
  <c r="H28" i="54"/>
  <c r="H34" i="54"/>
  <c r="C32" i="54"/>
  <c r="H40" i="54"/>
  <c r="C33" i="54"/>
  <c r="D33" i="54"/>
  <c r="E33" i="54"/>
  <c r="H10" i="54"/>
  <c r="C8" i="54"/>
  <c r="C36" i="54"/>
  <c r="D36" i="54"/>
  <c r="C48" i="54"/>
  <c r="H30" i="54"/>
  <c r="C12" i="54"/>
  <c r="C56" i="54"/>
  <c r="D56" i="54"/>
  <c r="C20" i="54"/>
  <c r="H19" i="54"/>
  <c r="H31" i="54"/>
  <c r="H15" i="54"/>
  <c r="C11" i="54"/>
  <c r="C15" i="54"/>
  <c r="C55" i="54"/>
  <c r="L40" i="54"/>
  <c r="N40" i="54"/>
  <c r="L33" i="54"/>
  <c r="N33" i="54"/>
  <c r="C46" i="54"/>
  <c r="D46" i="54"/>
  <c r="E46" i="54"/>
  <c r="F46" i="54"/>
  <c r="L23" i="54"/>
  <c r="H41" i="54"/>
  <c r="H51" i="54"/>
  <c r="H9" i="54"/>
  <c r="C13" i="54"/>
  <c r="H26" i="54"/>
  <c r="H20" i="54"/>
  <c r="C29" i="54"/>
  <c r="D29" i="54"/>
  <c r="L22" i="54"/>
  <c r="H45" i="54"/>
  <c r="C18" i="54"/>
  <c r="D18" i="54"/>
  <c r="E18" i="54"/>
  <c r="F18" i="54"/>
  <c r="J18" i="54"/>
  <c r="L55" i="54"/>
  <c r="N55" i="54"/>
  <c r="L21" i="54"/>
  <c r="N21" i="54"/>
  <c r="C23" i="54"/>
  <c r="C41" i="54"/>
  <c r="L32" i="54"/>
  <c r="H48" i="54"/>
  <c r="C14" i="54"/>
  <c r="D14" i="54"/>
  <c r="C19" i="54"/>
  <c r="L41" i="54"/>
  <c r="N41" i="54"/>
  <c r="L47" i="54"/>
  <c r="N47" i="54"/>
  <c r="H16" i="54"/>
  <c r="C50" i="54"/>
  <c r="L37" i="54"/>
  <c r="N37" i="54"/>
  <c r="C30" i="54"/>
  <c r="D30" i="54"/>
  <c r="C54" i="54"/>
  <c r="D54" i="54"/>
  <c r="E54" i="54"/>
  <c r="H14" i="54"/>
  <c r="C45" i="54"/>
  <c r="C10" i="54"/>
  <c r="D10" i="54"/>
  <c r="C51" i="54"/>
  <c r="L53" i="54"/>
  <c r="C40" i="54"/>
  <c r="D40" i="54"/>
  <c r="C9" i="54"/>
  <c r="L54" i="54"/>
  <c r="N54" i="54"/>
  <c r="C34" i="54"/>
  <c r="D34" i="54"/>
  <c r="H21" i="54"/>
  <c r="L36" i="54"/>
  <c r="N36" i="54"/>
  <c r="H56" i="54"/>
  <c r="L16" i="54"/>
  <c r="N16" i="54"/>
  <c r="H29" i="54"/>
  <c r="H46" i="54"/>
  <c r="C26" i="54"/>
  <c r="L41" i="52"/>
  <c r="C24" i="59"/>
  <c r="D24" i="59"/>
  <c r="L44" i="55"/>
  <c r="C29" i="59"/>
  <c r="C13" i="59"/>
  <c r="C40" i="59"/>
  <c r="C33" i="59"/>
  <c r="C21" i="59"/>
  <c r="H26" i="59"/>
  <c r="C26" i="59"/>
  <c r="C37" i="59"/>
  <c r="D37" i="59"/>
  <c r="E37" i="59"/>
  <c r="F37" i="59"/>
  <c r="H38" i="58"/>
  <c r="C38" i="58"/>
  <c r="D38" i="58"/>
  <c r="L38" i="58"/>
  <c r="H29" i="58"/>
  <c r="C29" i="58"/>
  <c r="C34" i="58"/>
  <c r="D34" i="58"/>
  <c r="H34" i="58"/>
  <c r="H52" i="58"/>
  <c r="C52" i="58"/>
  <c r="H37" i="58"/>
  <c r="L37" i="58"/>
  <c r="N37" i="58"/>
  <c r="C37" i="58"/>
  <c r="C25" i="58"/>
  <c r="H25" i="58"/>
  <c r="C13" i="58"/>
  <c r="H13" i="58"/>
  <c r="C55" i="58"/>
  <c r="H55" i="58"/>
  <c r="L45" i="1"/>
  <c r="N45" i="52"/>
  <c r="L20" i="1"/>
  <c r="L11" i="1"/>
  <c r="L40" i="1"/>
  <c r="L56" i="1"/>
  <c r="L13" i="1"/>
  <c r="L47" i="1"/>
  <c r="L46" i="1"/>
  <c r="N46" i="52"/>
  <c r="L39" i="1"/>
  <c r="N39" i="52"/>
  <c r="L53" i="1"/>
  <c r="L12" i="1"/>
  <c r="L23" i="1"/>
  <c r="N23" i="52"/>
  <c r="L51" i="1"/>
  <c r="C33" i="1"/>
  <c r="D33" i="1"/>
  <c r="L30" i="1"/>
  <c r="L52" i="1"/>
  <c r="L16" i="1"/>
  <c r="L41" i="1"/>
  <c r="L33" i="1"/>
  <c r="L44" i="1"/>
  <c r="N44" i="52"/>
  <c r="L34" i="1"/>
  <c r="N34" i="52"/>
  <c r="L19" i="1"/>
  <c r="H42" i="1"/>
  <c r="L19" i="60"/>
  <c r="H51" i="60"/>
  <c r="C51" i="60"/>
  <c r="D51" i="60"/>
  <c r="E51" i="60"/>
  <c r="C52" i="60"/>
  <c r="D52" i="60"/>
  <c r="L42" i="60"/>
  <c r="H26" i="60"/>
  <c r="C49" i="60"/>
  <c r="D49" i="60"/>
  <c r="L46" i="60"/>
  <c r="C54" i="60"/>
  <c r="D54" i="60"/>
  <c r="C29" i="60"/>
  <c r="D29" i="60"/>
  <c r="E29" i="60"/>
  <c r="F29" i="60"/>
  <c r="C50" i="60"/>
  <c r="D50" i="60"/>
  <c r="L46" i="52"/>
  <c r="L15" i="59"/>
  <c r="C15" i="59"/>
  <c r="D15" i="59"/>
  <c r="C34" i="59"/>
  <c r="C28" i="59"/>
  <c r="C20" i="59"/>
  <c r="C45" i="59"/>
  <c r="D45" i="59"/>
  <c r="L45" i="59"/>
  <c r="C31" i="59"/>
  <c r="D31" i="59"/>
  <c r="C53" i="59"/>
  <c r="C49" i="59"/>
  <c r="D49" i="59"/>
  <c r="E49" i="59"/>
  <c r="F49" i="59"/>
  <c r="H16" i="58"/>
  <c r="L16" i="58"/>
  <c r="C16" i="58"/>
  <c r="H46" i="58"/>
  <c r="C46" i="58"/>
  <c r="D46" i="58"/>
  <c r="C54" i="58"/>
  <c r="H54" i="58"/>
  <c r="H36" i="58"/>
  <c r="C36" i="58"/>
  <c r="D36" i="58"/>
  <c r="E36" i="58"/>
  <c r="F36" i="58"/>
  <c r="J36" i="58"/>
  <c r="H12" i="58"/>
  <c r="H12" i="59"/>
  <c r="C12" i="58"/>
  <c r="C32" i="58"/>
  <c r="H32" i="58"/>
  <c r="H27" i="58"/>
  <c r="C27" i="58"/>
  <c r="D27" i="58"/>
  <c r="H49" i="58"/>
  <c r="L49" i="58"/>
  <c r="N49" i="58"/>
  <c r="C49" i="58"/>
  <c r="C45" i="58"/>
  <c r="H45" i="58"/>
  <c r="C39" i="59"/>
  <c r="H27" i="59"/>
  <c r="C55" i="59"/>
  <c r="D55" i="59"/>
  <c r="E55" i="59"/>
  <c r="C27" i="59"/>
  <c r="C19" i="59"/>
  <c r="D19" i="59"/>
  <c r="E19" i="59"/>
  <c r="F19" i="59"/>
  <c r="L55" i="59"/>
  <c r="C36" i="59"/>
  <c r="L52" i="57"/>
  <c r="H34" i="57"/>
  <c r="H25" i="57"/>
  <c r="H49" i="57"/>
  <c r="H30" i="57"/>
  <c r="H46" i="57"/>
  <c r="H14" i="57"/>
  <c r="H24" i="57"/>
  <c r="L29" i="57"/>
  <c r="L36" i="57"/>
  <c r="H43" i="57"/>
  <c r="H52" i="57"/>
  <c r="H21" i="57"/>
  <c r="L41" i="57"/>
  <c r="H11" i="57"/>
  <c r="H11" i="58"/>
  <c r="H32" i="57"/>
  <c r="L20" i="57"/>
  <c r="L19" i="57"/>
  <c r="H13" i="57"/>
  <c r="L15" i="57"/>
  <c r="H35" i="57"/>
  <c r="H38" i="57"/>
  <c r="H27" i="57"/>
  <c r="L16" i="57"/>
  <c r="N16" i="57"/>
  <c r="H19" i="57"/>
  <c r="H20" i="57"/>
  <c r="L49" i="57"/>
  <c r="L28" i="57"/>
  <c r="N28" i="57"/>
  <c r="H15" i="57"/>
  <c r="L11" i="57"/>
  <c r="L11" i="58"/>
  <c r="N11" i="58"/>
  <c r="L13" i="57"/>
  <c r="L44" i="57"/>
  <c r="C55" i="57"/>
  <c r="D55" i="57"/>
  <c r="E55" i="57"/>
  <c r="F55" i="57"/>
  <c r="J55" i="57"/>
  <c r="L55" i="57"/>
  <c r="H28" i="57"/>
  <c r="H48" i="57"/>
  <c r="H22" i="57"/>
  <c r="L39" i="57"/>
  <c r="H51" i="57"/>
  <c r="H53" i="57"/>
  <c r="C22" i="57"/>
  <c r="D22" i="57"/>
  <c r="L12" i="57"/>
  <c r="L27" i="57"/>
  <c r="H42" i="57"/>
  <c r="H41" i="57"/>
  <c r="H44" i="57"/>
  <c r="L42" i="57"/>
  <c r="L17" i="57"/>
  <c r="L54" i="57"/>
  <c r="C41" i="57"/>
  <c r="D41" i="57"/>
  <c r="L51" i="57"/>
  <c r="L53" i="57"/>
  <c r="N53" i="57"/>
  <c r="L34" i="57"/>
  <c r="N34" i="57"/>
  <c r="L14" i="57"/>
  <c r="H47" i="57"/>
  <c r="H31" i="57"/>
  <c r="H26" i="57"/>
  <c r="L35" i="57"/>
  <c r="L32" i="57"/>
  <c r="L23" i="57"/>
  <c r="N23" i="57"/>
  <c r="L26" i="57"/>
  <c r="L56" i="57"/>
  <c r="N56" i="57"/>
  <c r="L30" i="57"/>
  <c r="N30" i="57"/>
  <c r="L43" i="57"/>
  <c r="H33" i="57"/>
  <c r="L38" i="57"/>
  <c r="L22" i="57"/>
  <c r="H17" i="57"/>
  <c r="H23" i="57"/>
  <c r="C54" i="57"/>
  <c r="D54" i="57"/>
  <c r="E54" i="57"/>
  <c r="F54" i="57"/>
  <c r="J54" i="57"/>
  <c r="P54" i="57"/>
  <c r="H18" i="57"/>
  <c r="H54" i="57"/>
  <c r="H36" i="57"/>
  <c r="H12" i="57"/>
  <c r="L37" i="57"/>
  <c r="L33" i="57"/>
  <c r="L18" i="57"/>
  <c r="C24" i="57"/>
  <c r="D24" i="57"/>
  <c r="L50" i="57"/>
  <c r="L47" i="57"/>
  <c r="H16" i="57"/>
  <c r="H55" i="57"/>
  <c r="L46" i="57"/>
  <c r="H40" i="57"/>
  <c r="L24" i="57"/>
  <c r="H56" i="57"/>
  <c r="L21" i="57"/>
  <c r="C56" i="58"/>
  <c r="L56" i="52"/>
  <c r="N56" i="52"/>
  <c r="C46" i="52"/>
  <c r="H48" i="55"/>
  <c r="L48" i="55"/>
  <c r="O56" i="54"/>
  <c r="O26" i="54"/>
  <c r="O61" i="54"/>
  <c r="S61" i="54"/>
  <c r="O66" i="55"/>
  <c r="O66" i="54"/>
  <c r="S66" i="54"/>
  <c r="C44" i="54"/>
  <c r="H44" i="54"/>
  <c r="L44" i="54"/>
  <c r="L21" i="1"/>
  <c r="O15" i="56"/>
  <c r="O52" i="56"/>
  <c r="O52" i="55"/>
  <c r="L20" i="55"/>
  <c r="L39" i="55"/>
  <c r="N39" i="55"/>
  <c r="C39" i="55"/>
  <c r="D39" i="55"/>
  <c r="L27" i="55"/>
  <c r="H27" i="55"/>
  <c r="L50" i="55"/>
  <c r="L28" i="55"/>
  <c r="O44" i="55"/>
  <c r="O49" i="54"/>
  <c r="O49" i="55"/>
  <c r="L38" i="1"/>
  <c r="L36" i="1"/>
  <c r="N36" i="52"/>
  <c r="L8" i="1"/>
  <c r="N8" i="52"/>
  <c r="L43" i="1"/>
  <c r="H43" i="1"/>
  <c r="L6" i="1"/>
  <c r="N6" i="52"/>
  <c r="L25" i="1"/>
  <c r="N25" i="52"/>
  <c r="L35" i="1"/>
  <c r="N35" i="52"/>
  <c r="O12" i="54"/>
  <c r="O12" i="55"/>
  <c r="O58" i="54"/>
  <c r="S58" i="54"/>
  <c r="O11" i="56"/>
  <c r="O11" i="55"/>
  <c r="L18" i="55"/>
  <c r="L40" i="55"/>
  <c r="H40" i="55"/>
  <c r="L41" i="55"/>
  <c r="L14" i="55"/>
  <c r="H24" i="55"/>
  <c r="L24" i="55"/>
  <c r="L25" i="55"/>
  <c r="O65" i="55"/>
  <c r="S65" i="55"/>
  <c r="O27" i="54"/>
  <c r="O27" i="55"/>
  <c r="O18" i="54"/>
  <c r="O18" i="55"/>
  <c r="O21" i="54"/>
  <c r="O16" i="55"/>
  <c r="O35" i="55"/>
  <c r="O35" i="54"/>
  <c r="O53" i="54"/>
  <c r="L46" i="55"/>
  <c r="C52" i="55"/>
  <c r="D52" i="55"/>
  <c r="L51" i="55"/>
  <c r="L21" i="55"/>
  <c r="N21" i="55"/>
  <c r="C29" i="55"/>
  <c r="D29" i="55"/>
  <c r="L26" i="55"/>
  <c r="H21" i="55"/>
  <c r="H37" i="55"/>
  <c r="L9" i="55"/>
  <c r="L52" i="55"/>
  <c r="H29" i="55"/>
  <c r="C45" i="55"/>
  <c r="D45" i="55"/>
  <c r="L32" i="55"/>
  <c r="L37" i="55"/>
  <c r="C10" i="55"/>
  <c r="D10" i="55"/>
  <c r="L49" i="55"/>
  <c r="N49" i="55"/>
  <c r="H10" i="55"/>
  <c r="L36" i="55"/>
  <c r="L43" i="55"/>
  <c r="H46" i="55"/>
  <c r="L10" i="55"/>
  <c r="L29" i="55"/>
  <c r="C43" i="55"/>
  <c r="D43" i="55"/>
  <c r="L56" i="55"/>
  <c r="L13" i="55"/>
  <c r="L53" i="55"/>
  <c r="N53" i="56"/>
  <c r="H13" i="55"/>
  <c r="L27" i="1"/>
  <c r="L9" i="1"/>
  <c r="H9" i="1"/>
  <c r="L54" i="1"/>
  <c r="N54" i="52"/>
  <c r="H54" i="1"/>
  <c r="C54" i="1"/>
  <c r="D54" i="1"/>
  <c r="L18" i="1"/>
  <c r="C18" i="1"/>
  <c r="D18" i="1"/>
  <c r="L10" i="1"/>
  <c r="L14" i="1"/>
  <c r="N14" i="52"/>
  <c r="H14" i="1"/>
  <c r="H37" i="1"/>
  <c r="L37" i="1"/>
  <c r="N37" i="52"/>
  <c r="O45" i="54"/>
  <c r="J37" i="57"/>
  <c r="H53" i="56"/>
  <c r="L16" i="56"/>
  <c r="H26" i="56"/>
  <c r="H51" i="56"/>
  <c r="C17" i="56"/>
  <c r="D17" i="56"/>
  <c r="C29" i="56"/>
  <c r="D29" i="56"/>
  <c r="H39" i="56"/>
  <c r="H17" i="55"/>
  <c r="L17" i="55"/>
  <c r="H53" i="61"/>
  <c r="C44" i="61"/>
  <c r="D44" i="61"/>
  <c r="H18" i="61"/>
  <c r="C28" i="61"/>
  <c r="D28" i="61"/>
  <c r="H40" i="61"/>
  <c r="H17" i="61"/>
  <c r="H22" i="61"/>
  <c r="C32" i="61"/>
  <c r="D32" i="61"/>
  <c r="C21" i="61"/>
  <c r="D21" i="61"/>
  <c r="H21" i="61"/>
  <c r="H44" i="61"/>
  <c r="C16" i="61"/>
  <c r="D16" i="61"/>
  <c r="H23" i="61"/>
  <c r="C17" i="61"/>
  <c r="D17" i="61"/>
  <c r="C47" i="61"/>
  <c r="D47" i="61"/>
  <c r="C25" i="61"/>
  <c r="D25" i="61"/>
  <c r="H43" i="61"/>
  <c r="H49" i="61"/>
  <c r="H35" i="61"/>
  <c r="H32" i="61"/>
  <c r="H55" i="61"/>
  <c r="H45" i="61"/>
  <c r="H26" i="61"/>
  <c r="H24" i="61"/>
  <c r="H16" i="61"/>
  <c r="H38" i="61"/>
  <c r="H36" i="61"/>
  <c r="H31" i="61"/>
  <c r="H39" i="61"/>
  <c r="H33" i="61"/>
  <c r="H37" i="61"/>
  <c r="H50" i="61"/>
  <c r="H42" i="61"/>
  <c r="H48" i="61"/>
  <c r="H25" i="61"/>
  <c r="H54" i="61"/>
  <c r="H29" i="61"/>
  <c r="H46" i="61"/>
  <c r="C56" i="61"/>
  <c r="D56" i="61"/>
  <c r="H19" i="61"/>
  <c r="C34" i="61"/>
  <c r="D34" i="61"/>
  <c r="H15" i="61"/>
  <c r="C26" i="61"/>
  <c r="D26" i="61"/>
  <c r="C29" i="61"/>
  <c r="D29" i="61"/>
  <c r="H52" i="61"/>
  <c r="C22" i="61"/>
  <c r="D22" i="61"/>
  <c r="H51" i="61"/>
  <c r="C41" i="61"/>
  <c r="D41" i="61"/>
  <c r="H47" i="61"/>
  <c r="H41" i="61"/>
  <c r="H34" i="61"/>
  <c r="H30" i="61"/>
  <c r="H56" i="61"/>
  <c r="H27" i="61"/>
  <c r="H28" i="61"/>
  <c r="C20" i="61"/>
  <c r="D20" i="61"/>
  <c r="C24" i="61"/>
  <c r="D24" i="61"/>
  <c r="C37" i="61"/>
  <c r="D37" i="61"/>
  <c r="H20" i="61"/>
  <c r="L15" i="1"/>
  <c r="N15" i="52"/>
  <c r="L31" i="1"/>
  <c r="N31" i="52"/>
  <c r="C31" i="1"/>
  <c r="D31" i="1"/>
  <c r="H15" i="56"/>
  <c r="C15" i="56"/>
  <c r="D15" i="56"/>
  <c r="L33" i="55"/>
  <c r="C33" i="55"/>
  <c r="D33" i="55"/>
  <c r="H54" i="55"/>
  <c r="L54" i="55"/>
  <c r="L32" i="1"/>
  <c r="N32" i="52"/>
  <c r="C32" i="1"/>
  <c r="D32" i="1"/>
  <c r="L28" i="1"/>
  <c r="C28" i="1"/>
  <c r="D28" i="1"/>
  <c r="N21" i="52"/>
  <c r="C56" i="56"/>
  <c r="D56" i="56"/>
  <c r="L56" i="56"/>
  <c r="H49" i="56"/>
  <c r="C49" i="56"/>
  <c r="D49" i="56"/>
  <c r="H11" i="56"/>
  <c r="H20" i="56"/>
  <c r="C54" i="56"/>
  <c r="D54" i="56"/>
  <c r="J18" i="57"/>
  <c r="P18" i="57"/>
  <c r="H11" i="55"/>
  <c r="L11" i="55"/>
  <c r="L38" i="55"/>
  <c r="C38" i="55"/>
  <c r="D38" i="55"/>
  <c r="L30" i="55"/>
  <c r="N30" i="55"/>
  <c r="C30" i="55"/>
  <c r="D30" i="55"/>
  <c r="H31" i="55"/>
  <c r="L23" i="55"/>
  <c r="N23" i="56"/>
  <c r="L34" i="55"/>
  <c r="N34" i="56"/>
  <c r="O41" i="55"/>
  <c r="O41" i="54"/>
  <c r="O43" i="54"/>
  <c r="O43" i="55"/>
  <c r="O20" i="55"/>
  <c r="O20" i="54"/>
  <c r="O22" i="55"/>
  <c r="L29" i="1"/>
  <c r="N29" i="52"/>
  <c r="C29" i="1"/>
  <c r="D29" i="1"/>
  <c r="L22" i="1"/>
  <c r="N22" i="52"/>
  <c r="H22" i="1"/>
  <c r="L50" i="1"/>
  <c r="N50" i="52"/>
  <c r="C50" i="1"/>
  <c r="D50" i="1"/>
  <c r="H26" i="1"/>
  <c r="L26" i="1"/>
  <c r="N26" i="52"/>
  <c r="L48" i="1"/>
  <c r="N48" i="52"/>
  <c r="C48" i="1"/>
  <c r="D48" i="1"/>
  <c r="H7" i="1"/>
  <c r="L7" i="1"/>
  <c r="L5" i="1"/>
  <c r="L5" i="52"/>
  <c r="N5" i="52"/>
  <c r="C5" i="1"/>
  <c r="H5" i="1"/>
  <c r="H5" i="52"/>
  <c r="L55" i="1"/>
  <c r="N55" i="52"/>
  <c r="C55" i="1"/>
  <c r="D55" i="1"/>
  <c r="L20" i="56"/>
  <c r="N28" i="56"/>
  <c r="L49" i="56"/>
  <c r="N49" i="57"/>
  <c r="L11" i="56"/>
  <c r="N48" i="56"/>
  <c r="C22" i="56"/>
  <c r="D22" i="56"/>
  <c r="H40" i="56"/>
  <c r="H48" i="56"/>
  <c r="C24" i="56"/>
  <c r="D24" i="56"/>
  <c r="H12" i="56"/>
  <c r="C12" i="56"/>
  <c r="D12" i="56"/>
  <c r="L18" i="56"/>
  <c r="C18" i="56"/>
  <c r="D18" i="56"/>
  <c r="C30" i="56"/>
  <c r="D30" i="56"/>
  <c r="H13" i="56"/>
  <c r="H31" i="56"/>
  <c r="L31" i="56"/>
  <c r="C50" i="56"/>
  <c r="D50" i="56"/>
  <c r="L50" i="56"/>
  <c r="C45" i="56"/>
  <c r="D45" i="56"/>
  <c r="H38" i="56"/>
  <c r="C38" i="56"/>
  <c r="D38" i="56"/>
  <c r="C47" i="56"/>
  <c r="D47" i="56"/>
  <c r="N38" i="52"/>
  <c r="L47" i="55"/>
  <c r="N47" i="56"/>
  <c r="H12" i="55"/>
  <c r="O40" i="55"/>
  <c r="L19" i="55"/>
  <c r="C19" i="55"/>
  <c r="D19" i="55"/>
  <c r="L42" i="55"/>
  <c r="C42" i="55"/>
  <c r="D42" i="55"/>
  <c r="O39" i="54"/>
  <c r="S39" i="54"/>
  <c r="O23" i="55"/>
  <c r="O23" i="54"/>
  <c r="O69" i="54"/>
  <c r="S69" i="54"/>
  <c r="O69" i="55"/>
  <c r="O13" i="54"/>
  <c r="O13" i="55"/>
  <c r="H52" i="54"/>
  <c r="L52" i="54"/>
  <c r="C52" i="54"/>
  <c r="D52" i="54"/>
  <c r="L49" i="1"/>
  <c r="H49" i="1"/>
  <c r="C49" i="1"/>
  <c r="D49" i="1"/>
  <c r="L24" i="1"/>
  <c r="N24" i="52"/>
  <c r="C24" i="1"/>
  <c r="D24" i="1"/>
  <c r="C15" i="55"/>
  <c r="D15" i="55"/>
  <c r="L15" i="55"/>
  <c r="E45" i="57"/>
  <c r="F45" i="57"/>
  <c r="H10" i="56"/>
  <c r="H10" i="57"/>
  <c r="H55" i="56"/>
  <c r="C55" i="56"/>
  <c r="D55" i="56"/>
  <c r="H25" i="56"/>
  <c r="L25" i="56"/>
  <c r="N25" i="56"/>
  <c r="E23" i="59"/>
  <c r="F23" i="59"/>
  <c r="L22" i="55"/>
  <c r="N22" i="56"/>
  <c r="L55" i="55"/>
  <c r="C55" i="55"/>
  <c r="D55" i="55"/>
  <c r="L35" i="55"/>
  <c r="O60" i="55"/>
  <c r="S60" i="55"/>
  <c r="O60" i="54"/>
  <c r="S60" i="54" s="1"/>
  <c r="O67" i="54"/>
  <c r="S67" i="54" s="1"/>
  <c r="O36" i="55"/>
  <c r="O64" i="55"/>
  <c r="S64" i="55" s="1"/>
  <c r="O64" i="54"/>
  <c r="S64" i="54" s="1"/>
  <c r="O46" i="55"/>
  <c r="O46" i="54"/>
  <c r="H17" i="1"/>
  <c r="L17" i="1"/>
  <c r="N17" i="52"/>
  <c r="H32" i="55"/>
  <c r="N30" i="56"/>
  <c r="L37" i="56"/>
  <c r="L41" i="56"/>
  <c r="N41" i="57"/>
  <c r="C44" i="56"/>
  <c r="D44" i="56"/>
  <c r="H42" i="56"/>
  <c r="C42" i="56"/>
  <c r="D42" i="56"/>
  <c r="C35" i="56"/>
  <c r="D35" i="56"/>
  <c r="H32" i="56"/>
  <c r="L32" i="56"/>
  <c r="N32" i="56"/>
  <c r="H28" i="56"/>
  <c r="H21" i="56"/>
  <c r="C21" i="56"/>
  <c r="D21" i="56"/>
  <c r="C52" i="56"/>
  <c r="D52" i="56"/>
  <c r="H46" i="56"/>
  <c r="H23" i="56"/>
  <c r="C23" i="56"/>
  <c r="D23" i="56"/>
  <c r="C12" i="55"/>
  <c r="D12" i="55"/>
  <c r="N22" i="57"/>
  <c r="N18" i="52"/>
  <c r="N38" i="54"/>
  <c r="N47" i="57"/>
  <c r="N28" i="52"/>
  <c r="N43" i="52"/>
  <c r="N42" i="54"/>
  <c r="N50" i="54"/>
  <c r="N53" i="53"/>
  <c r="N9" i="52"/>
  <c r="N23" i="54"/>
  <c r="N9" i="54"/>
  <c r="G55" i="57"/>
  <c r="I55" i="57"/>
  <c r="E24" i="57"/>
  <c r="F24" i="57"/>
  <c r="J24" i="57"/>
  <c r="P24" i="57"/>
  <c r="F55" i="59"/>
  <c r="N16" i="58"/>
  <c r="E15" i="59"/>
  <c r="F15" i="59"/>
  <c r="E52" i="60"/>
  <c r="F52" i="60"/>
  <c r="D13" i="59"/>
  <c r="C13" i="60"/>
  <c r="D13" i="60"/>
  <c r="N41" i="52"/>
  <c r="E34" i="54"/>
  <c r="F34" i="54"/>
  <c r="J34" i="54"/>
  <c r="P34" i="54"/>
  <c r="F33" i="54"/>
  <c r="J33" i="54"/>
  <c r="P33" i="54"/>
  <c r="N43" i="54"/>
  <c r="E53" i="54"/>
  <c r="F53" i="54"/>
  <c r="J53" i="54"/>
  <c r="G25" i="52"/>
  <c r="E14" i="52"/>
  <c r="F14" i="52"/>
  <c r="E16" i="52"/>
  <c r="F16" i="52"/>
  <c r="N26" i="58"/>
  <c r="N24" i="53"/>
  <c r="N40" i="53"/>
  <c r="C7" i="54"/>
  <c r="D7" i="54"/>
  <c r="D7" i="53"/>
  <c r="E7" i="53"/>
  <c r="F7" i="53"/>
  <c r="J14" i="58"/>
  <c r="C12" i="59"/>
  <c r="D12" i="59"/>
  <c r="E12" i="59"/>
  <c r="F12" i="59"/>
  <c r="D12" i="58"/>
  <c r="E46" i="58"/>
  <c r="F46" i="58"/>
  <c r="J46" i="58"/>
  <c r="E31" i="59"/>
  <c r="F31" i="59"/>
  <c r="G31" i="59"/>
  <c r="F54" i="54"/>
  <c r="J54" i="54"/>
  <c r="E14" i="54"/>
  <c r="F14" i="54"/>
  <c r="J14" i="54"/>
  <c r="E56" i="54"/>
  <c r="F56" i="54"/>
  <c r="J56" i="54"/>
  <c r="P56" i="54"/>
  <c r="E36" i="54"/>
  <c r="F36" i="54"/>
  <c r="J36" i="54"/>
  <c r="F25" i="54"/>
  <c r="J25" i="54"/>
  <c r="P25" i="54"/>
  <c r="L8" i="55"/>
  <c r="N8" i="55"/>
  <c r="N8" i="54"/>
  <c r="N18" i="54"/>
  <c r="E24" i="54"/>
  <c r="F24" i="54"/>
  <c r="J24" i="54"/>
  <c r="P24" i="54"/>
  <c r="F53" i="52"/>
  <c r="E47" i="52"/>
  <c r="F47" i="52"/>
  <c r="N52" i="52"/>
  <c r="N30" i="52"/>
  <c r="N33" i="52"/>
  <c r="N40" i="52"/>
  <c r="N20" i="52"/>
  <c r="N42" i="52"/>
  <c r="N27" i="53"/>
  <c r="N52" i="53"/>
  <c r="N48" i="53"/>
  <c r="E38" i="53"/>
  <c r="F38" i="53"/>
  <c r="N28" i="53"/>
  <c r="N9" i="53"/>
  <c r="N42" i="53"/>
  <c r="N23" i="53"/>
  <c r="N49" i="53"/>
  <c r="L7" i="54"/>
  <c r="N7" i="54"/>
  <c r="N20" i="53"/>
  <c r="N55" i="53"/>
  <c r="F35" i="58"/>
  <c r="J35" i="58"/>
  <c r="F48" i="59"/>
  <c r="E27" i="58"/>
  <c r="F27" i="58"/>
  <c r="J27" i="58"/>
  <c r="E45" i="59"/>
  <c r="F45" i="59"/>
  <c r="E54" i="60"/>
  <c r="F54" i="60"/>
  <c r="E49" i="60"/>
  <c r="F49" i="60"/>
  <c r="F51" i="60"/>
  <c r="J51" i="60"/>
  <c r="E34" i="58"/>
  <c r="F34" i="58"/>
  <c r="J34" i="58"/>
  <c r="N38" i="58"/>
  <c r="E24" i="59"/>
  <c r="F24" i="59"/>
  <c r="J24" i="59"/>
  <c r="P24" i="59"/>
  <c r="E10" i="54"/>
  <c r="F10" i="54"/>
  <c r="J10" i="54"/>
  <c r="E30" i="54"/>
  <c r="F30" i="54"/>
  <c r="J30" i="54"/>
  <c r="P30" i="54"/>
  <c r="N22" i="54"/>
  <c r="D8" i="54"/>
  <c r="C8" i="55"/>
  <c r="D8" i="55"/>
  <c r="E47" i="54"/>
  <c r="F47" i="54"/>
  <c r="J47" i="54"/>
  <c r="E31" i="54"/>
  <c r="F31" i="54"/>
  <c r="J31" i="54"/>
  <c r="P31" i="54"/>
  <c r="N28" i="54"/>
  <c r="N39" i="54"/>
  <c r="E8" i="52"/>
  <c r="F8" i="52"/>
  <c r="N19" i="52"/>
  <c r="N16" i="52"/>
  <c r="N47" i="52"/>
  <c r="D6" i="52"/>
  <c r="C6" i="53"/>
  <c r="D6" i="53"/>
  <c r="E51" i="58"/>
  <c r="F51" i="58"/>
  <c r="J51" i="58"/>
  <c r="N38" i="59"/>
  <c r="N19" i="53"/>
  <c r="N16" i="53"/>
  <c r="N26" i="53"/>
  <c r="N45" i="53"/>
  <c r="G33" i="53"/>
  <c r="E55" i="53"/>
  <c r="F55" i="53"/>
  <c r="N46" i="53"/>
  <c r="N14" i="53"/>
  <c r="N18" i="53"/>
  <c r="N54" i="53"/>
  <c r="N31" i="53"/>
  <c r="E10" i="53"/>
  <c r="F10" i="53"/>
  <c r="N36" i="53"/>
  <c r="E47" i="58"/>
  <c r="F47" i="58"/>
  <c r="J47" i="58"/>
  <c r="E41" i="57"/>
  <c r="F41" i="57"/>
  <c r="J41" i="57"/>
  <c r="P41" i="57"/>
  <c r="E22" i="57"/>
  <c r="F22" i="57"/>
  <c r="J22" i="57"/>
  <c r="P22" i="57"/>
  <c r="E50" i="60"/>
  <c r="F50" i="60"/>
  <c r="G29" i="60"/>
  <c r="E33" i="1"/>
  <c r="F33" i="1"/>
  <c r="G33" i="1"/>
  <c r="E38" i="58"/>
  <c r="F38" i="58"/>
  <c r="J38" i="58"/>
  <c r="P38" i="58"/>
  <c r="E40" i="54"/>
  <c r="F40" i="54"/>
  <c r="J40" i="54"/>
  <c r="P40" i="54"/>
  <c r="E29" i="54"/>
  <c r="F29" i="54"/>
  <c r="J29" i="54"/>
  <c r="P29" i="54"/>
  <c r="G46" i="54"/>
  <c r="I46" i="54"/>
  <c r="J46" i="54"/>
  <c r="P46" i="54"/>
  <c r="E21" i="54"/>
  <c r="F21" i="54"/>
  <c r="J21" i="54"/>
  <c r="P21" i="54"/>
  <c r="N35" i="54"/>
  <c r="E42" i="54"/>
  <c r="F42" i="54"/>
  <c r="J42" i="54"/>
  <c r="P42" i="54"/>
  <c r="E49" i="54"/>
  <c r="F49" i="54"/>
  <c r="J49" i="54"/>
  <c r="E22" i="54"/>
  <c r="F22" i="54"/>
  <c r="J22" i="54"/>
  <c r="P22" i="54"/>
  <c r="G52" i="52"/>
  <c r="I52" i="52"/>
  <c r="J52" i="52"/>
  <c r="P52" i="52"/>
  <c r="E27" i="52"/>
  <c r="F27" i="52"/>
  <c r="E10" i="52"/>
  <c r="F10" i="52"/>
  <c r="N12" i="52"/>
  <c r="E11" i="52"/>
  <c r="F11" i="52"/>
  <c r="G51" i="52"/>
  <c r="E30" i="58"/>
  <c r="F30" i="58"/>
  <c r="J30" i="58"/>
  <c r="E38" i="59"/>
  <c r="F38" i="59"/>
  <c r="E12" i="53"/>
  <c r="F12" i="53"/>
  <c r="N17" i="53"/>
  <c r="N12" i="53"/>
  <c r="N47" i="53"/>
  <c r="N33" i="53"/>
  <c r="N15" i="53"/>
  <c r="N22" i="53"/>
  <c r="N41" i="53"/>
  <c r="N51" i="53"/>
  <c r="N44" i="53"/>
  <c r="N29" i="53"/>
  <c r="N8" i="53"/>
  <c r="E24" i="53"/>
  <c r="F24" i="53"/>
  <c r="P35" i="58"/>
  <c r="E15" i="55"/>
  <c r="F15" i="55"/>
  <c r="N42" i="55"/>
  <c r="E45" i="56"/>
  <c r="F45" i="56"/>
  <c r="N18" i="56"/>
  <c r="N18" i="57"/>
  <c r="E22" i="56"/>
  <c r="F22" i="56"/>
  <c r="N20" i="56"/>
  <c r="N20" i="57"/>
  <c r="E28" i="1"/>
  <c r="F28" i="1"/>
  <c r="E41" i="61"/>
  <c r="F41" i="61"/>
  <c r="J41" i="61"/>
  <c r="E17" i="61"/>
  <c r="F17" i="61"/>
  <c r="J17" i="61"/>
  <c r="E29" i="55"/>
  <c r="F29" i="55"/>
  <c r="J29" i="55"/>
  <c r="P29" i="55"/>
  <c r="N18" i="55"/>
  <c r="E39" i="55"/>
  <c r="F39" i="55"/>
  <c r="E23" i="56"/>
  <c r="F23" i="56"/>
  <c r="J23" i="56"/>
  <c r="P23" i="56"/>
  <c r="E21" i="56"/>
  <c r="F21" i="56"/>
  <c r="J21" i="56"/>
  <c r="P21" i="56"/>
  <c r="E42" i="56"/>
  <c r="F42" i="56"/>
  <c r="J42" i="56"/>
  <c r="N41" i="56"/>
  <c r="N35" i="55"/>
  <c r="E19" i="55"/>
  <c r="F19" i="55"/>
  <c r="E38" i="56"/>
  <c r="F38" i="56"/>
  <c r="J38" i="56"/>
  <c r="N50" i="56"/>
  <c r="N50" i="57"/>
  <c r="E30" i="56"/>
  <c r="F30" i="56"/>
  <c r="E24" i="56"/>
  <c r="F24" i="56"/>
  <c r="G54" i="57"/>
  <c r="I54" i="57"/>
  <c r="D5" i="1"/>
  <c r="C5" i="52"/>
  <c r="D5" i="52"/>
  <c r="E50" i="1"/>
  <c r="F50" i="1"/>
  <c r="E49" i="56"/>
  <c r="F49" i="56"/>
  <c r="J49" i="56"/>
  <c r="P49" i="56"/>
  <c r="E56" i="56"/>
  <c r="F56" i="56"/>
  <c r="G56" i="56"/>
  <c r="E37" i="61"/>
  <c r="F37" i="61"/>
  <c r="J37" i="61"/>
  <c r="E29" i="61"/>
  <c r="F29" i="61"/>
  <c r="J29" i="61"/>
  <c r="E34" i="61"/>
  <c r="F34" i="61"/>
  <c r="J34" i="61"/>
  <c r="E47" i="61"/>
  <c r="F47" i="61"/>
  <c r="J47" i="61"/>
  <c r="E44" i="61"/>
  <c r="F44" i="61"/>
  <c r="J44" i="61"/>
  <c r="E17" i="56"/>
  <c r="F17" i="56"/>
  <c r="G22" i="59"/>
  <c r="G37" i="57"/>
  <c r="I37" i="57"/>
  <c r="E18" i="1"/>
  <c r="F18" i="1"/>
  <c r="E43" i="55"/>
  <c r="F43" i="55"/>
  <c r="N43" i="55"/>
  <c r="N44" i="54"/>
  <c r="E55" i="56"/>
  <c r="F55" i="56"/>
  <c r="J55" i="56"/>
  <c r="N52" i="54"/>
  <c r="E54" i="56"/>
  <c r="F54" i="56"/>
  <c r="N37" i="56"/>
  <c r="N37" i="57"/>
  <c r="E12" i="56"/>
  <c r="F12" i="56"/>
  <c r="J12" i="56"/>
  <c r="E55" i="1"/>
  <c r="F55" i="1"/>
  <c r="E29" i="1"/>
  <c r="F29" i="1"/>
  <c r="N23" i="55"/>
  <c r="E33" i="55"/>
  <c r="F33" i="55"/>
  <c r="E15" i="56"/>
  <c r="F15" i="56"/>
  <c r="J15" i="56"/>
  <c r="E24" i="61"/>
  <c r="F24" i="61"/>
  <c r="G24" i="61"/>
  <c r="E22" i="61"/>
  <c r="F22" i="61"/>
  <c r="J22" i="61"/>
  <c r="E26" i="61"/>
  <c r="F26" i="61"/>
  <c r="J26" i="61"/>
  <c r="E21" i="61"/>
  <c r="F21" i="61"/>
  <c r="J21" i="61"/>
  <c r="E28" i="61"/>
  <c r="F28" i="61"/>
  <c r="J28" i="61"/>
  <c r="N13" i="55"/>
  <c r="N29" i="55"/>
  <c r="E10" i="55"/>
  <c r="F10" i="55"/>
  <c r="J10" i="55"/>
  <c r="N52" i="55"/>
  <c r="N46" i="55"/>
  <c r="N41" i="55"/>
  <c r="N50" i="55"/>
  <c r="N48" i="55"/>
  <c r="N21" i="56"/>
  <c r="E24" i="1"/>
  <c r="F24" i="1"/>
  <c r="E42" i="55"/>
  <c r="F42" i="55"/>
  <c r="E12" i="55"/>
  <c r="F12" i="55"/>
  <c r="J12" i="55"/>
  <c r="E52" i="56"/>
  <c r="F52" i="56"/>
  <c r="E35" i="56"/>
  <c r="F35" i="56"/>
  <c r="N22" i="55"/>
  <c r="G23" i="59"/>
  <c r="E52" i="54"/>
  <c r="F52" i="54"/>
  <c r="J52" i="54"/>
  <c r="P52" i="54"/>
  <c r="N47" i="55"/>
  <c r="E47" i="56"/>
  <c r="F47" i="56"/>
  <c r="E50" i="56"/>
  <c r="F50" i="56"/>
  <c r="G50" i="56"/>
  <c r="E18" i="56"/>
  <c r="F18" i="56"/>
  <c r="N49" i="56"/>
  <c r="E48" i="1"/>
  <c r="F48" i="1"/>
  <c r="E30" i="55"/>
  <c r="F30" i="55"/>
  <c r="E38" i="55"/>
  <c r="F38" i="55"/>
  <c r="G18" i="57"/>
  <c r="I18" i="57"/>
  <c r="N54" i="55"/>
  <c r="N33" i="55"/>
  <c r="E31" i="1"/>
  <c r="F31" i="1"/>
  <c r="E56" i="61"/>
  <c r="F56" i="61"/>
  <c r="J56" i="61"/>
  <c r="E25" i="61"/>
  <c r="F25" i="61"/>
  <c r="J25" i="61"/>
  <c r="E16" i="61"/>
  <c r="F16" i="61"/>
  <c r="J16" i="61"/>
  <c r="E32" i="61"/>
  <c r="F32" i="61"/>
  <c r="J32" i="61"/>
  <c r="E29" i="56"/>
  <c r="F29" i="56"/>
  <c r="N36" i="55"/>
  <c r="N26" i="55"/>
  <c r="N28" i="55"/>
  <c r="E44" i="56"/>
  <c r="F44" i="56"/>
  <c r="E55" i="55"/>
  <c r="F55" i="55"/>
  <c r="E49" i="1"/>
  <c r="F49" i="1"/>
  <c r="J49" i="1"/>
  <c r="N34" i="55"/>
  <c r="N38" i="55"/>
  <c r="E32" i="1"/>
  <c r="F32" i="1"/>
  <c r="E20" i="61"/>
  <c r="F20" i="61"/>
  <c r="J20" i="61"/>
  <c r="N17" i="55"/>
  <c r="E54" i="1"/>
  <c r="F54" i="1"/>
  <c r="J54" i="1"/>
  <c r="E45" i="55"/>
  <c r="F45" i="55"/>
  <c r="G45" i="55"/>
  <c r="N9" i="55"/>
  <c r="L9" i="56"/>
  <c r="N9" i="56"/>
  <c r="E52" i="55"/>
  <c r="F52" i="55"/>
  <c r="N25" i="55"/>
  <c r="N24" i="55"/>
  <c r="G29" i="54"/>
  <c r="I29" i="54"/>
  <c r="G45" i="59"/>
  <c r="G12" i="56"/>
  <c r="I12" i="56"/>
  <c r="G47" i="52"/>
  <c r="G10" i="54"/>
  <c r="I10" i="54"/>
  <c r="G51" i="60"/>
  <c r="I51" i="60"/>
  <c r="G49" i="60"/>
  <c r="G27" i="58"/>
  <c r="I27" i="58"/>
  <c r="G19" i="59"/>
  <c r="G21" i="61"/>
  <c r="I21" i="61"/>
  <c r="G47" i="58"/>
  <c r="I47" i="58"/>
  <c r="G55" i="53"/>
  <c r="G16" i="61"/>
  <c r="I16" i="61"/>
  <c r="G30" i="54"/>
  <c r="I30" i="54"/>
  <c r="G18" i="54"/>
  <c r="I18" i="54"/>
  <c r="G34" i="54"/>
  <c r="I34" i="54"/>
  <c r="G12" i="55"/>
  <c r="I12" i="55"/>
  <c r="G42" i="54"/>
  <c r="I42" i="54"/>
  <c r="G36" i="58"/>
  <c r="I36" i="58"/>
  <c r="G22" i="57"/>
  <c r="I22" i="57"/>
  <c r="G34" i="58"/>
  <c r="I34" i="58"/>
  <c r="G40" i="53"/>
  <c r="G37" i="59"/>
  <c r="G14" i="58"/>
  <c r="I14" i="58"/>
  <c r="G33" i="54"/>
  <c r="I33" i="54"/>
  <c r="G15" i="59"/>
  <c r="G18" i="56"/>
  <c r="G10" i="55"/>
  <c r="I10" i="55"/>
  <c r="G21" i="54"/>
  <c r="I21" i="54"/>
  <c r="G46" i="58"/>
  <c r="I46" i="58"/>
  <c r="G16" i="52"/>
  <c r="G53" i="54"/>
  <c r="I53" i="54"/>
  <c r="G52" i="60"/>
  <c r="G33" i="55"/>
  <c r="G17" i="56"/>
  <c r="G45" i="56"/>
  <c r="G12" i="53"/>
  <c r="E13" i="60"/>
  <c r="F13" i="60"/>
  <c r="G24" i="57"/>
  <c r="I24" i="57"/>
  <c r="G30" i="55"/>
  <c r="G24" i="1"/>
  <c r="G29" i="1"/>
  <c r="G43" i="55"/>
  <c r="G18" i="1"/>
  <c r="G34" i="61"/>
  <c r="I34" i="61"/>
  <c r="G24" i="56"/>
  <c r="G29" i="55"/>
  <c r="I29" i="55"/>
  <c r="G15" i="55"/>
  <c r="G38" i="59"/>
  <c r="G30" i="58"/>
  <c r="I30" i="58"/>
  <c r="G10" i="52"/>
  <c r="G49" i="54"/>
  <c r="I49" i="54"/>
  <c r="G50" i="60"/>
  <c r="G10" i="53"/>
  <c r="E6" i="53"/>
  <c r="F6" i="53"/>
  <c r="J6" i="53"/>
  <c r="G8" i="52"/>
  <c r="G31" i="54"/>
  <c r="I31" i="54"/>
  <c r="G47" i="54"/>
  <c r="I47" i="54"/>
  <c r="E8" i="55"/>
  <c r="F8" i="55"/>
  <c r="J8" i="55"/>
  <c r="G24" i="59"/>
  <c r="I24" i="59"/>
  <c r="G53" i="52"/>
  <c r="G24" i="54"/>
  <c r="I24" i="54"/>
  <c r="G36" i="54"/>
  <c r="I36" i="54"/>
  <c r="G54" i="54"/>
  <c r="I54" i="54"/>
  <c r="G49" i="59"/>
  <c r="E12" i="58"/>
  <c r="F12" i="58"/>
  <c r="G14" i="52"/>
  <c r="I14" i="52"/>
  <c r="E13" i="59"/>
  <c r="F13" i="59"/>
  <c r="G55" i="59"/>
  <c r="E6" i="52"/>
  <c r="F6" i="52"/>
  <c r="E8" i="54"/>
  <c r="F8" i="54"/>
  <c r="J8" i="54"/>
  <c r="P8" i="54"/>
  <c r="S8" i="54"/>
  <c r="G12" i="59"/>
  <c r="I12" i="59"/>
  <c r="J12" i="59"/>
  <c r="G7" i="53"/>
  <c r="G20" i="61"/>
  <c r="I20" i="61"/>
  <c r="G49" i="1"/>
  <c r="I49" i="1"/>
  <c r="G47" i="56"/>
  <c r="G52" i="56"/>
  <c r="G55" i="1"/>
  <c r="G30" i="56"/>
  <c r="G24" i="53"/>
  <c r="G11" i="52"/>
  <c r="G27" i="52"/>
  <c r="G22" i="54"/>
  <c r="I22" i="54"/>
  <c r="G40" i="54"/>
  <c r="I40" i="54"/>
  <c r="G38" i="58"/>
  <c r="I38" i="58"/>
  <c r="G41" i="57"/>
  <c r="I41" i="57"/>
  <c r="G54" i="60"/>
  <c r="G48" i="59"/>
  <c r="G35" i="58"/>
  <c r="I35" i="58"/>
  <c r="G25" i="54"/>
  <c r="I25" i="54"/>
  <c r="G56" i="54"/>
  <c r="I56" i="54"/>
  <c r="G14" i="54"/>
  <c r="I14" i="54"/>
  <c r="E7" i="54"/>
  <c r="F7" i="54"/>
  <c r="G7" i="54"/>
  <c r="G19" i="55"/>
  <c r="G39" i="55"/>
  <c r="G41" i="61"/>
  <c r="I41" i="61"/>
  <c r="G28" i="1"/>
  <c r="G54" i="1"/>
  <c r="I54" i="1"/>
  <c r="G29" i="56"/>
  <c r="G56" i="61"/>
  <c r="I56" i="61"/>
  <c r="G35" i="56"/>
  <c r="E5" i="52"/>
  <c r="F5" i="52"/>
  <c r="G55" i="55"/>
  <c r="G44" i="56"/>
  <c r="G31" i="1"/>
  <c r="G38" i="55"/>
  <c r="G26" i="61"/>
  <c r="I26" i="61"/>
  <c r="G22" i="61"/>
  <c r="I22" i="61"/>
  <c r="I24" i="61"/>
  <c r="G15" i="56"/>
  <c r="I15" i="56"/>
  <c r="G54" i="56"/>
  <c r="G55" i="56"/>
  <c r="I55" i="56"/>
  <c r="G47" i="61"/>
  <c r="I47" i="61"/>
  <c r="G50" i="1"/>
  <c r="E5" i="1"/>
  <c r="F5" i="1"/>
  <c r="G5" i="1"/>
  <c r="Q5" i="52"/>
  <c r="J5" i="1"/>
  <c r="G38" i="56"/>
  <c r="I38" i="56"/>
  <c r="G42" i="56"/>
  <c r="I42" i="56"/>
  <c r="G21" i="56"/>
  <c r="I21" i="56"/>
  <c r="G23" i="56"/>
  <c r="I23" i="56"/>
  <c r="G17" i="61"/>
  <c r="I17" i="61"/>
  <c r="G22" i="56"/>
  <c r="G32" i="61"/>
  <c r="I32" i="61"/>
  <c r="G25" i="61"/>
  <c r="I25" i="61"/>
  <c r="G44" i="61"/>
  <c r="I44" i="61"/>
  <c r="G29" i="61"/>
  <c r="I29" i="61"/>
  <c r="G37" i="61"/>
  <c r="I37" i="61"/>
  <c r="G49" i="56"/>
  <c r="I49" i="56"/>
  <c r="G8" i="54"/>
  <c r="Q8" i="55"/>
  <c r="G6" i="53"/>
  <c r="I6" i="53"/>
  <c r="Q7" i="54"/>
  <c r="S7" i="54"/>
  <c r="G8" i="55"/>
  <c r="I8" i="55"/>
  <c r="G13" i="60"/>
  <c r="I5" i="1"/>
  <c r="I8" i="54"/>
  <c r="O57" i="54"/>
  <c r="S57" i="54"/>
  <c r="O57" i="55"/>
  <c r="L43" i="60"/>
  <c r="N43" i="60"/>
  <c r="L17" i="60"/>
  <c r="L34" i="60"/>
  <c r="L25" i="60"/>
  <c r="L53" i="60"/>
  <c r="L41" i="60"/>
  <c r="L21" i="60"/>
  <c r="L36" i="60"/>
  <c r="L27" i="60"/>
  <c r="L15" i="60"/>
  <c r="N15" i="60"/>
  <c r="L52" i="60"/>
  <c r="L45" i="60"/>
  <c r="L50" i="60"/>
  <c r="L40" i="60"/>
  <c r="L16" i="60"/>
  <c r="L14" i="60"/>
  <c r="L49" i="60"/>
  <c r="L47" i="60"/>
  <c r="L24" i="60"/>
  <c r="N24" i="60"/>
  <c r="L37" i="60"/>
  <c r="L32" i="60"/>
  <c r="L29" i="60"/>
  <c r="L23" i="60"/>
  <c r="L22" i="60"/>
  <c r="N22" i="60"/>
  <c r="L48" i="60"/>
  <c r="N48" i="60"/>
  <c r="L31" i="60"/>
  <c r="L26" i="60"/>
  <c r="L33" i="60"/>
  <c r="L39" i="60"/>
  <c r="L20" i="60"/>
  <c r="L18" i="60"/>
  <c r="L28" i="60"/>
  <c r="L55" i="60"/>
  <c r="N55" i="60"/>
  <c r="S5" i="52"/>
  <c r="S21" i="54"/>
  <c r="N25" i="53"/>
  <c r="P47" i="54"/>
  <c r="P10" i="54"/>
  <c r="N34" i="54"/>
  <c r="O9" i="54"/>
  <c r="L37" i="61"/>
  <c r="N37" i="61"/>
  <c r="L40" i="61"/>
  <c r="N40" i="61"/>
  <c r="L45" i="61"/>
  <c r="N45" i="61"/>
  <c r="L28" i="61"/>
  <c r="O14" i="54"/>
  <c r="L51" i="60"/>
  <c r="L54" i="60"/>
  <c r="N54" i="60"/>
  <c r="L30" i="60"/>
  <c r="N53" i="52"/>
  <c r="N10" i="53"/>
  <c r="N10" i="52"/>
  <c r="N48" i="57"/>
  <c r="O21" i="56"/>
  <c r="O21" i="55"/>
  <c r="O63" i="61"/>
  <c r="P28" i="61"/>
  <c r="N49" i="54"/>
  <c r="N45" i="55"/>
  <c r="L39" i="61"/>
  <c r="N39" i="61"/>
  <c r="L52" i="61"/>
  <c r="P52" i="61"/>
  <c r="L44" i="60"/>
  <c r="L56" i="60"/>
  <c r="L35" i="60"/>
  <c r="L38" i="60"/>
  <c r="N38" i="60"/>
  <c r="N30" i="54"/>
  <c r="N27" i="52"/>
  <c r="N39" i="53"/>
  <c r="N11" i="53"/>
  <c r="O40" i="56"/>
  <c r="S49" i="54"/>
  <c r="O38" i="54"/>
  <c r="O38" i="55"/>
  <c r="L26" i="61"/>
  <c r="L23" i="61"/>
  <c r="L34" i="61"/>
  <c r="L29" i="61"/>
  <c r="N29" i="61"/>
  <c r="L51" i="61"/>
  <c r="N51" i="61"/>
  <c r="L54" i="61"/>
  <c r="L38" i="61"/>
  <c r="L30" i="61"/>
  <c r="N30" i="61"/>
  <c r="L20" i="61"/>
  <c r="N20" i="61"/>
  <c r="L56" i="61"/>
  <c r="L19" i="61"/>
  <c r="N19" i="61"/>
  <c r="L50" i="61"/>
  <c r="L36" i="61"/>
  <c r="N36" i="61"/>
  <c r="L16" i="61"/>
  <c r="L48" i="61"/>
  <c r="N48" i="61"/>
  <c r="L49" i="61"/>
  <c r="L35" i="61"/>
  <c r="L31" i="61"/>
  <c r="L15" i="61"/>
  <c r="N15" i="61"/>
  <c r="L47" i="61"/>
  <c r="L24" i="61"/>
  <c r="L27" i="61"/>
  <c r="N27" i="61"/>
  <c r="L42" i="61"/>
  <c r="N42" i="61"/>
  <c r="L55" i="61"/>
  <c r="N55" i="61"/>
  <c r="L44" i="61"/>
  <c r="L22" i="61"/>
  <c r="P22" i="61"/>
  <c r="L21" i="61"/>
  <c r="N21" i="61"/>
  <c r="L18" i="61"/>
  <c r="N18" i="61"/>
  <c r="L25" i="61"/>
  <c r="N25" i="61"/>
  <c r="L53" i="61"/>
  <c r="L43" i="61"/>
  <c r="N43" i="61"/>
  <c r="L41" i="61"/>
  <c r="L33" i="61"/>
  <c r="S8" i="55"/>
  <c r="N40" i="55"/>
  <c r="N19" i="55"/>
  <c r="N55" i="55"/>
  <c r="N14" i="56"/>
  <c r="O37" i="55"/>
  <c r="O37" i="56"/>
  <c r="O30" i="54"/>
  <c r="S30" i="54" s="1"/>
  <c r="O30" i="55"/>
  <c r="O51" i="55"/>
  <c r="O51" i="54"/>
  <c r="O31" i="55"/>
  <c r="O31" i="54"/>
  <c r="S31" i="54" s="1"/>
  <c r="O61" i="56"/>
  <c r="S61" i="56" s="1"/>
  <c r="P36" i="54"/>
  <c r="P54" i="54"/>
  <c r="O17" i="60"/>
  <c r="L13" i="52"/>
  <c r="L12" i="54"/>
  <c r="L27" i="54"/>
  <c r="O65" i="56"/>
  <c r="S65" i="56" s="1"/>
  <c r="O22" i="54"/>
  <c r="S22" i="54" s="1"/>
  <c r="O14" i="60"/>
  <c r="M23" i="57"/>
  <c r="M31" i="57"/>
  <c r="O31" i="57" s="1"/>
  <c r="S31" i="57" s="1"/>
  <c r="P37" i="57"/>
  <c r="P18" i="54"/>
  <c r="O60" i="53"/>
  <c r="O60" i="52"/>
  <c r="S60" i="52" s="1"/>
  <c r="O19" i="54"/>
  <c r="O19" i="53"/>
  <c r="O37" i="52"/>
  <c r="O33" i="52"/>
  <c r="M55" i="57"/>
  <c r="M66" i="57"/>
  <c r="M25" i="57"/>
  <c r="O25" i="57" s="1"/>
  <c r="S25" i="57" s="1"/>
  <c r="O25" i="58"/>
  <c r="M63" i="57"/>
  <c r="O63" i="58" s="1"/>
  <c r="S63" i="58" s="1"/>
  <c r="M28" i="57"/>
  <c r="M35" i="57"/>
  <c r="O35" i="57" s="1"/>
  <c r="S35" i="57" s="1"/>
  <c r="M45" i="57"/>
  <c r="M29" i="57"/>
  <c r="O29" i="58" s="1"/>
  <c r="M56" i="57"/>
  <c r="M39" i="57"/>
  <c r="O39" i="57" s="1"/>
  <c r="S39" i="57" s="1"/>
  <c r="M61" i="57"/>
  <c r="M65" i="57"/>
  <c r="O65" i="58" s="1"/>
  <c r="S65" i="58" s="1"/>
  <c r="M26" i="57"/>
  <c r="O26" i="58" s="1"/>
  <c r="S26" i="58" s="1"/>
  <c r="M11" i="57"/>
  <c r="O11" i="57"/>
  <c r="M12" i="57"/>
  <c r="O12" i="57" s="1"/>
  <c r="S12" i="57" s="1"/>
  <c r="M32" i="57"/>
  <c r="O32" i="57"/>
  <c r="M18" i="57"/>
  <c r="M21" i="57"/>
  <c r="M40" i="57"/>
  <c r="O40" i="58"/>
  <c r="M34" i="57"/>
  <c r="O34" i="58" s="1"/>
  <c r="S34" i="58" s="1"/>
  <c r="M49" i="57"/>
  <c r="M52" i="57"/>
  <c r="O52" i="58" s="1"/>
  <c r="S52" i="58" s="1"/>
  <c r="M54" i="57"/>
  <c r="M59" i="57"/>
  <c r="M62" i="57"/>
  <c r="M42" i="57"/>
  <c r="M13" i="57"/>
  <c r="M38" i="57"/>
  <c r="M60" i="57"/>
  <c r="M43" i="57"/>
  <c r="O43" i="58" s="1"/>
  <c r="S43" i="58" s="1"/>
  <c r="M50" i="57"/>
  <c r="O50" i="57"/>
  <c r="M22" i="57"/>
  <c r="M36" i="57"/>
  <c r="O36" i="58" s="1"/>
  <c r="S36" i="58" s="1"/>
  <c r="M10" i="57"/>
  <c r="M67" i="57"/>
  <c r="M15" i="57"/>
  <c r="M19" i="57"/>
  <c r="O19" i="58" s="1"/>
  <c r="S19" i="58" s="1"/>
  <c r="M30" i="57"/>
  <c r="M68" i="57"/>
  <c r="O68" i="58" s="1"/>
  <c r="S68" i="58" s="1"/>
  <c r="M53" i="57"/>
  <c r="O53" i="58" s="1"/>
  <c r="S53" i="58" s="1"/>
  <c r="M51" i="57"/>
  <c r="M37" i="57"/>
  <c r="M41" i="57"/>
  <c r="O41" i="57" s="1"/>
  <c r="S41" i="57" s="1"/>
  <c r="M46" i="57"/>
  <c r="M47" i="57"/>
  <c r="M64" i="57"/>
  <c r="L42" i="58"/>
  <c r="L46" i="58"/>
  <c r="N46" i="58"/>
  <c r="L18" i="58"/>
  <c r="N18" i="58"/>
  <c r="O17" i="56"/>
  <c r="O30" i="53"/>
  <c r="O30" i="52"/>
  <c r="O53" i="52"/>
  <c r="S53" i="52" s="1"/>
  <c r="O53" i="53"/>
  <c r="O26" i="56"/>
  <c r="O26" i="57"/>
  <c r="O68" i="61"/>
  <c r="O36" i="57"/>
  <c r="O32" i="52"/>
  <c r="O58" i="56"/>
  <c r="S60" i="53"/>
  <c r="L17" i="56"/>
  <c r="L10" i="56"/>
  <c r="L44" i="56"/>
  <c r="N44" i="56"/>
  <c r="L29" i="56"/>
  <c r="N29" i="56"/>
  <c r="S29" i="56"/>
  <c r="L26" i="56"/>
  <c r="L31" i="57"/>
  <c r="L45" i="57"/>
  <c r="L40" i="57"/>
  <c r="P40" i="57"/>
  <c r="L25" i="57"/>
  <c r="O50" i="61"/>
  <c r="O38" i="61"/>
  <c r="O56" i="53"/>
  <c r="O10" i="52"/>
  <c r="S66" i="59"/>
  <c r="O31" i="58"/>
  <c r="O42" i="55"/>
  <c r="O50" i="53"/>
  <c r="O63" i="57"/>
  <c r="S63" i="57" s="1"/>
  <c r="O62" i="57"/>
  <c r="O16" i="52"/>
  <c r="S16" i="52" s="1"/>
  <c r="O54" i="52"/>
  <c r="O64" i="52"/>
  <c r="S64" i="52"/>
  <c r="O11" i="54"/>
  <c r="O19" i="55"/>
  <c r="O6" i="52"/>
  <c r="O7" i="53"/>
  <c r="O39" i="58"/>
  <c r="O62" i="58"/>
  <c r="S62" i="58" s="1"/>
  <c r="O33" i="55"/>
  <c r="O47" i="59"/>
  <c r="O43" i="61"/>
  <c r="O49" i="61"/>
  <c r="S69" i="53"/>
  <c r="O69" i="52"/>
  <c r="S69" i="52" s="1"/>
  <c r="O33" i="60"/>
  <c r="O40" i="60"/>
  <c r="O28" i="60"/>
  <c r="O51" i="61"/>
  <c r="O24" i="54"/>
  <c r="S24" i="54" s="1"/>
  <c r="O54" i="56"/>
  <c r="O59" i="56"/>
  <c r="I27" i="52"/>
  <c r="J6" i="52"/>
  <c r="P6" i="52"/>
  <c r="S6" i="52"/>
  <c r="G6" i="52"/>
  <c r="I33" i="55"/>
  <c r="G52" i="55"/>
  <c r="J13" i="59"/>
  <c r="G13" i="59"/>
  <c r="I45" i="56"/>
  <c r="G5" i="52"/>
  <c r="I5" i="52"/>
  <c r="J5" i="52"/>
  <c r="I15" i="55"/>
  <c r="G12" i="58"/>
  <c r="J12" i="58"/>
  <c r="I30" i="55"/>
  <c r="G32" i="1"/>
  <c r="I32" i="1"/>
  <c r="G28" i="61"/>
  <c r="I28" i="61"/>
  <c r="G42" i="55"/>
  <c r="G48" i="1"/>
  <c r="J24" i="61"/>
  <c r="P24" i="61"/>
  <c r="J22" i="56"/>
  <c r="P22" i="56"/>
  <c r="J29" i="56"/>
  <c r="P29" i="56"/>
  <c r="G52" i="54"/>
  <c r="I52" i="54"/>
  <c r="G51" i="58"/>
  <c r="I51" i="58"/>
  <c r="G38" i="53"/>
  <c r="J55" i="1"/>
  <c r="J11" i="52"/>
  <c r="P11" i="52"/>
  <c r="J16" i="52"/>
  <c r="P16" i="52"/>
  <c r="J45" i="57"/>
  <c r="P45" i="57"/>
  <c r="G45" i="57"/>
  <c r="I45" i="57"/>
  <c r="J33" i="53"/>
  <c r="P33" i="53"/>
  <c r="E11" i="53"/>
  <c r="F11" i="53"/>
  <c r="J11" i="53"/>
  <c r="P11" i="53"/>
  <c r="G11" i="53"/>
  <c r="I11" i="53"/>
  <c r="J14" i="52"/>
  <c r="P14" i="52"/>
  <c r="J15" i="59"/>
  <c r="S46" i="54"/>
  <c r="E17" i="59"/>
  <c r="F17" i="59"/>
  <c r="G17" i="59"/>
  <c r="I17" i="59"/>
  <c r="C16" i="1"/>
  <c r="D16" i="1"/>
  <c r="C11" i="1"/>
  <c r="D11" i="1"/>
  <c r="C46" i="1"/>
  <c r="D46" i="1"/>
  <c r="C45" i="1"/>
  <c r="D45" i="1"/>
  <c r="C40" i="1"/>
  <c r="D40" i="1"/>
  <c r="C23" i="1"/>
  <c r="D23" i="1"/>
  <c r="C39" i="1"/>
  <c r="D39" i="1"/>
  <c r="C42" i="1"/>
  <c r="D42" i="1"/>
  <c r="C13" i="1"/>
  <c r="D13" i="1"/>
  <c r="C34" i="1"/>
  <c r="D34" i="1"/>
  <c r="C30" i="1"/>
  <c r="D30" i="1"/>
  <c r="C52" i="1"/>
  <c r="D52" i="1"/>
  <c r="C41" i="1"/>
  <c r="D41" i="1"/>
  <c r="C21" i="1"/>
  <c r="D21" i="1"/>
  <c r="C19" i="1"/>
  <c r="D19" i="1"/>
  <c r="C20" i="1"/>
  <c r="D20" i="1"/>
  <c r="C36" i="1"/>
  <c r="D36" i="1"/>
  <c r="C43" i="1"/>
  <c r="D43" i="1"/>
  <c r="C10" i="1"/>
  <c r="D10" i="1"/>
  <c r="C14" i="1"/>
  <c r="D14" i="1"/>
  <c r="C47" i="1"/>
  <c r="D47" i="1"/>
  <c r="C56" i="1"/>
  <c r="D56" i="1"/>
  <c r="C6" i="1"/>
  <c r="D6" i="1"/>
  <c r="C37" i="1"/>
  <c r="D37" i="1"/>
  <c r="C12" i="1"/>
  <c r="D12" i="1"/>
  <c r="C53" i="1"/>
  <c r="D53" i="1"/>
  <c r="C25" i="1"/>
  <c r="D25" i="1"/>
  <c r="C35" i="1"/>
  <c r="D35" i="1"/>
  <c r="C9" i="1"/>
  <c r="D9" i="1"/>
  <c r="C17" i="1"/>
  <c r="D17" i="1"/>
  <c r="C44" i="1"/>
  <c r="D44" i="1"/>
  <c r="C51" i="1"/>
  <c r="D51" i="1"/>
  <c r="C38" i="1"/>
  <c r="D38" i="1"/>
  <c r="C8" i="1"/>
  <c r="D8" i="1"/>
  <c r="C27" i="1"/>
  <c r="D27" i="1"/>
  <c r="C15" i="1"/>
  <c r="D15" i="1"/>
  <c r="C22" i="1"/>
  <c r="D22" i="1"/>
  <c r="C26" i="1"/>
  <c r="D26" i="1"/>
  <c r="C7" i="1"/>
  <c r="D7" i="1"/>
  <c r="H50" i="52"/>
  <c r="H56" i="52"/>
  <c r="H38" i="52"/>
  <c r="H21" i="52"/>
  <c r="H27" i="52"/>
  <c r="J27" i="52"/>
  <c r="P27" i="52"/>
  <c r="H48" i="52"/>
  <c r="H35" i="52"/>
  <c r="H33" i="52"/>
  <c r="H49" i="52"/>
  <c r="H30" i="52"/>
  <c r="H20" i="52"/>
  <c r="H11" i="52"/>
  <c r="I11" i="52"/>
  <c r="H9" i="52"/>
  <c r="H44" i="52"/>
  <c r="H7" i="52"/>
  <c r="H22" i="52"/>
  <c r="H23" i="52"/>
  <c r="H10" i="52"/>
  <c r="J10" i="52"/>
  <c r="P10" i="52"/>
  <c r="S10" i="52"/>
  <c r="H31" i="52"/>
  <c r="H19" i="52"/>
  <c r="H24" i="52"/>
  <c r="H46" i="52"/>
  <c r="H36" i="52"/>
  <c r="H26" i="52"/>
  <c r="H28" i="52"/>
  <c r="H17" i="52"/>
  <c r="H47" i="52"/>
  <c r="I47" i="52"/>
  <c r="H13" i="52"/>
  <c r="H55" i="52"/>
  <c r="H53" i="52"/>
  <c r="I53" i="52"/>
  <c r="H18" i="52"/>
  <c r="H41" i="52"/>
  <c r="H29" i="52"/>
  <c r="H8" i="52"/>
  <c r="J8" i="52"/>
  <c r="P8" i="52"/>
  <c r="S8" i="52"/>
  <c r="H45" i="52"/>
  <c r="H43" i="52"/>
  <c r="H15" i="52"/>
  <c r="H34" i="52"/>
  <c r="H25" i="52"/>
  <c r="H32" i="52"/>
  <c r="H16" i="52"/>
  <c r="I16" i="52"/>
  <c r="H37" i="52"/>
  <c r="H12" i="52"/>
  <c r="H39" i="52"/>
  <c r="H51" i="52"/>
  <c r="J51" i="52"/>
  <c r="P51" i="52"/>
  <c r="H40" i="52"/>
  <c r="H42" i="52"/>
  <c r="H10" i="53"/>
  <c r="J10" i="53"/>
  <c r="P10" i="53"/>
  <c r="H47" i="53"/>
  <c r="H39" i="53"/>
  <c r="H44" i="53"/>
  <c r="H34" i="53"/>
  <c r="H12" i="53"/>
  <c r="I12" i="53"/>
  <c r="H37" i="53"/>
  <c r="H26" i="53"/>
  <c r="H56" i="53"/>
  <c r="H54" i="53"/>
  <c r="H48" i="53"/>
  <c r="H33" i="53"/>
  <c r="I33" i="53"/>
  <c r="H22" i="53"/>
  <c r="H19" i="53"/>
  <c r="H20" i="53"/>
  <c r="H27" i="53"/>
  <c r="H52" i="53"/>
  <c r="H17" i="53"/>
  <c r="H8" i="53"/>
  <c r="H25" i="53"/>
  <c r="H36" i="53"/>
  <c r="H43" i="53"/>
  <c r="H31" i="53"/>
  <c r="H7" i="53"/>
  <c r="H9" i="53"/>
  <c r="H15" i="53"/>
  <c r="H13" i="53"/>
  <c r="H29" i="53"/>
  <c r="H23" i="53"/>
  <c r="H21" i="53"/>
  <c r="H14" i="53"/>
  <c r="H40" i="53"/>
  <c r="H28" i="53"/>
  <c r="H53" i="53"/>
  <c r="H42" i="53"/>
  <c r="H49" i="53"/>
  <c r="H50" i="53"/>
  <c r="H16" i="53"/>
  <c r="H51" i="53"/>
  <c r="H55" i="53"/>
  <c r="I55" i="53"/>
  <c r="H18" i="53"/>
  <c r="H24" i="53"/>
  <c r="I24" i="53"/>
  <c r="H45" i="53"/>
  <c r="H35" i="53"/>
  <c r="H41" i="53"/>
  <c r="H46" i="53"/>
  <c r="H38" i="53"/>
  <c r="J38" i="53"/>
  <c r="P38" i="53"/>
  <c r="D48" i="54"/>
  <c r="D55" i="54"/>
  <c r="D11" i="54"/>
  <c r="D41" i="54"/>
  <c r="C13" i="55"/>
  <c r="D13" i="55"/>
  <c r="C44" i="55"/>
  <c r="D44" i="55"/>
  <c r="C48" i="55"/>
  <c r="D48" i="55"/>
  <c r="C20" i="55"/>
  <c r="D20" i="55"/>
  <c r="C27" i="55"/>
  <c r="D27" i="55"/>
  <c r="C28" i="55"/>
  <c r="D28" i="55"/>
  <c r="C18" i="55"/>
  <c r="D18" i="55"/>
  <c r="C40" i="55"/>
  <c r="D40" i="55"/>
  <c r="C14" i="55"/>
  <c r="D14" i="55"/>
  <c r="C21" i="55"/>
  <c r="D21" i="55"/>
  <c r="C47" i="55"/>
  <c r="D47" i="55"/>
  <c r="C50" i="55"/>
  <c r="D50" i="55"/>
  <c r="C24" i="55"/>
  <c r="D24" i="55"/>
  <c r="C26" i="55"/>
  <c r="D26" i="55"/>
  <c r="C9" i="55"/>
  <c r="C46" i="55"/>
  <c r="D46" i="55"/>
  <c r="C37" i="55"/>
  <c r="D37" i="55"/>
  <c r="C49" i="55"/>
  <c r="D49" i="55"/>
  <c r="C53" i="55"/>
  <c r="D53" i="55"/>
  <c r="C16" i="55"/>
  <c r="D16" i="55"/>
  <c r="C51" i="55"/>
  <c r="D51" i="55"/>
  <c r="C41" i="55"/>
  <c r="D41" i="55"/>
  <c r="C56" i="55"/>
  <c r="D56" i="55"/>
  <c r="C36" i="55"/>
  <c r="D36" i="55"/>
  <c r="C11" i="55"/>
  <c r="D11" i="55"/>
  <c r="C22" i="55"/>
  <c r="D22" i="55"/>
  <c r="C25" i="55"/>
  <c r="D25" i="55"/>
  <c r="C32" i="55"/>
  <c r="D32" i="55"/>
  <c r="C17" i="55"/>
  <c r="D17" i="55"/>
  <c r="C54" i="55"/>
  <c r="D54" i="55"/>
  <c r="C31" i="55"/>
  <c r="D31" i="55"/>
  <c r="C23" i="55"/>
  <c r="D23" i="55"/>
  <c r="C34" i="55"/>
  <c r="D34" i="55"/>
  <c r="C35" i="55"/>
  <c r="D35" i="55"/>
  <c r="S57" i="55"/>
  <c r="S66" i="55"/>
  <c r="S69" i="55"/>
  <c r="C41" i="56"/>
  <c r="D41" i="56"/>
  <c r="C53" i="56"/>
  <c r="D53" i="56"/>
  <c r="C51" i="56"/>
  <c r="D51" i="56"/>
  <c r="C36" i="56"/>
  <c r="D36" i="56"/>
  <c r="C39" i="56"/>
  <c r="D39" i="56"/>
  <c r="C27" i="56"/>
  <c r="D27" i="56"/>
  <c r="C19" i="56"/>
  <c r="D19" i="56"/>
  <c r="C26" i="56"/>
  <c r="D26" i="56"/>
  <c r="C34" i="56"/>
  <c r="D34" i="56"/>
  <c r="C20" i="56"/>
  <c r="D20" i="56"/>
  <c r="C48" i="56"/>
  <c r="D48" i="56"/>
  <c r="C13" i="56"/>
  <c r="D13" i="56"/>
  <c r="C31" i="56"/>
  <c r="D31" i="56"/>
  <c r="C32" i="56"/>
  <c r="D32" i="56"/>
  <c r="C28" i="56"/>
  <c r="D28" i="56"/>
  <c r="C46" i="56"/>
  <c r="D46" i="56"/>
  <c r="C16" i="56"/>
  <c r="D16" i="56"/>
  <c r="C14" i="56"/>
  <c r="D14" i="56"/>
  <c r="C37" i="56"/>
  <c r="D37" i="56"/>
  <c r="C11" i="56"/>
  <c r="D11" i="56"/>
  <c r="C40" i="56"/>
  <c r="D40" i="56"/>
  <c r="C10" i="56"/>
  <c r="C25" i="56"/>
  <c r="D25" i="56"/>
  <c r="C43" i="56"/>
  <c r="D43" i="56"/>
  <c r="C33" i="56"/>
  <c r="D33" i="56"/>
  <c r="S58" i="56"/>
  <c r="D43" i="58"/>
  <c r="D15" i="58"/>
  <c r="D28" i="58"/>
  <c r="D41" i="58"/>
  <c r="D45" i="58"/>
  <c r="D56" i="58"/>
  <c r="D42" i="58"/>
  <c r="D54" i="58"/>
  <c r="H30" i="59"/>
  <c r="H52" i="59"/>
  <c r="H23" i="59"/>
  <c r="I23" i="59"/>
  <c r="H36" i="59"/>
  <c r="H14" i="59"/>
  <c r="H35" i="59"/>
  <c r="H44" i="59"/>
  <c r="H41" i="59"/>
  <c r="H18" i="59"/>
  <c r="H47" i="59"/>
  <c r="H50" i="59"/>
  <c r="H48" i="59"/>
  <c r="I48" i="59"/>
  <c r="H22" i="59"/>
  <c r="H38" i="59"/>
  <c r="I38" i="59"/>
  <c r="H25" i="59"/>
  <c r="H29" i="59"/>
  <c r="H40" i="59"/>
  <c r="H21" i="59"/>
  <c r="H43" i="59"/>
  <c r="H56" i="59"/>
  <c r="H33" i="59"/>
  <c r="H37" i="59"/>
  <c r="I37" i="59"/>
  <c r="H15" i="59"/>
  <c r="I15" i="59"/>
  <c r="H28" i="59"/>
  <c r="H20" i="59"/>
  <c r="H49" i="59"/>
  <c r="I49" i="59"/>
  <c r="H39" i="59"/>
  <c r="H54" i="59"/>
  <c r="H16" i="59"/>
  <c r="H51" i="59"/>
  <c r="H31" i="59"/>
  <c r="H42" i="59"/>
  <c r="H17" i="59"/>
  <c r="H46" i="59"/>
  <c r="H53" i="59"/>
  <c r="H19" i="59"/>
  <c r="H32" i="59"/>
  <c r="H45" i="59"/>
  <c r="I45" i="59"/>
  <c r="H55" i="59"/>
  <c r="I55" i="59"/>
  <c r="H13" i="59"/>
  <c r="H13" i="60"/>
  <c r="I13" i="60"/>
  <c r="H34" i="59"/>
  <c r="C27" i="60"/>
  <c r="D27" i="60"/>
  <c r="C47" i="60"/>
  <c r="D47" i="60"/>
  <c r="C33" i="60"/>
  <c r="D33" i="60"/>
  <c r="C36" i="60"/>
  <c r="D36" i="60"/>
  <c r="C24" i="60"/>
  <c r="D24" i="60"/>
  <c r="C32" i="60"/>
  <c r="D32" i="60"/>
  <c r="C39" i="60"/>
  <c r="D39" i="60"/>
  <c r="C35" i="60"/>
  <c r="D35" i="60"/>
  <c r="C30" i="60"/>
  <c r="D30" i="60"/>
  <c r="C45" i="60"/>
  <c r="D45" i="60"/>
  <c r="C17" i="60"/>
  <c r="D17" i="60"/>
  <c r="C26" i="60"/>
  <c r="D26" i="60"/>
  <c r="C19" i="60"/>
  <c r="D19" i="60"/>
  <c r="C56" i="60"/>
  <c r="D56" i="60"/>
  <c r="C53" i="60"/>
  <c r="D53" i="60"/>
  <c r="C48" i="60"/>
  <c r="D48" i="60"/>
  <c r="C23" i="60"/>
  <c r="D23" i="60"/>
  <c r="C20" i="60"/>
  <c r="D20" i="60"/>
  <c r="C22" i="60"/>
  <c r="D22" i="60"/>
  <c r="C15" i="60"/>
  <c r="D15" i="60"/>
  <c r="C37" i="60"/>
  <c r="D37" i="60"/>
  <c r="C16" i="60"/>
  <c r="D16" i="60"/>
  <c r="C46" i="60"/>
  <c r="D46" i="60"/>
  <c r="C43" i="60"/>
  <c r="D43" i="60"/>
  <c r="C18" i="60"/>
  <c r="D18" i="60"/>
  <c r="C55" i="60"/>
  <c r="D55" i="60"/>
  <c r="C40" i="60"/>
  <c r="D40" i="60"/>
  <c r="C44" i="60"/>
  <c r="D44" i="60"/>
  <c r="C25" i="60"/>
  <c r="D25" i="60"/>
  <c r="C28" i="60"/>
  <c r="D28" i="60"/>
  <c r="C38" i="60"/>
  <c r="D38" i="60"/>
  <c r="C42" i="60"/>
  <c r="D42" i="60"/>
  <c r="C41" i="60"/>
  <c r="D41" i="60"/>
  <c r="C31" i="60"/>
  <c r="D31" i="60"/>
  <c r="C14" i="60"/>
  <c r="C34" i="60"/>
  <c r="D34" i="60"/>
  <c r="C21" i="60"/>
  <c r="D21" i="60"/>
  <c r="D37" i="54"/>
  <c r="K12" i="50"/>
  <c r="K11" i="50"/>
  <c r="H40" i="1"/>
  <c r="H16" i="1"/>
  <c r="H39" i="1"/>
  <c r="H13" i="1"/>
  <c r="H41" i="1"/>
  <c r="H44" i="1"/>
  <c r="H11" i="1"/>
  <c r="H45" i="1"/>
  <c r="H34" i="1"/>
  <c r="H30" i="1"/>
  <c r="H19" i="1"/>
  <c r="H47" i="1"/>
  <c r="H21" i="1"/>
  <c r="H27" i="1"/>
  <c r="H53" i="1"/>
  <c r="H23" i="1"/>
  <c r="H51" i="1"/>
  <c r="H56" i="1"/>
  <c r="H12" i="1"/>
  <c r="H38" i="1"/>
  <c r="H36" i="1"/>
  <c r="H8" i="1"/>
  <c r="H25" i="1"/>
  <c r="H35" i="1"/>
  <c r="H10" i="1"/>
  <c r="H31" i="1"/>
  <c r="I31" i="1"/>
  <c r="H32" i="1"/>
  <c r="J32" i="1"/>
  <c r="H52" i="1"/>
  <c r="H20" i="1"/>
  <c r="H33" i="1"/>
  <c r="J33" i="1"/>
  <c r="H6" i="1"/>
  <c r="H15" i="1"/>
  <c r="H50" i="1"/>
  <c r="I50" i="1"/>
  <c r="H46" i="1"/>
  <c r="H18" i="1"/>
  <c r="I18" i="1"/>
  <c r="H28" i="1"/>
  <c r="J28" i="1"/>
  <c r="H29" i="1"/>
  <c r="I29" i="1"/>
  <c r="H48" i="1"/>
  <c r="J48" i="1"/>
  <c r="H55" i="1"/>
  <c r="I55" i="1"/>
  <c r="H24" i="1"/>
  <c r="D54" i="52"/>
  <c r="D9" i="52"/>
  <c r="D50" i="52"/>
  <c r="D49" i="52"/>
  <c r="D46" i="52"/>
  <c r="D31" i="52"/>
  <c r="D17" i="52"/>
  <c r="D30" i="52"/>
  <c r="D37" i="52"/>
  <c r="D33" i="52"/>
  <c r="D45" i="52"/>
  <c r="D32" i="52"/>
  <c r="D19" i="52"/>
  <c r="D56" i="52"/>
  <c r="D48" i="53"/>
  <c r="D28" i="53"/>
  <c r="D53" i="53"/>
  <c r="D8" i="53"/>
  <c r="D56" i="53"/>
  <c r="D29" i="53"/>
  <c r="D35" i="53"/>
  <c r="D31" i="53"/>
  <c r="D20" i="53"/>
  <c r="D49" i="53"/>
  <c r="D46" i="53"/>
  <c r="D17" i="53"/>
  <c r="H50" i="55"/>
  <c r="H26" i="55"/>
  <c r="H52" i="55"/>
  <c r="J52" i="55"/>
  <c r="P52" i="55"/>
  <c r="S52" i="55"/>
  <c r="H16" i="55"/>
  <c r="H51" i="55"/>
  <c r="H39" i="55"/>
  <c r="H41" i="55"/>
  <c r="H25" i="55"/>
  <c r="H49" i="55"/>
  <c r="H45" i="55"/>
  <c r="J45" i="55"/>
  <c r="P45" i="55"/>
  <c r="H44" i="55"/>
  <c r="H43" i="55"/>
  <c r="H53" i="55"/>
  <c r="H20" i="55"/>
  <c r="H18" i="55"/>
  <c r="H9" i="55"/>
  <c r="H9" i="56"/>
  <c r="H56" i="55"/>
  <c r="H38" i="55"/>
  <c r="I38" i="55"/>
  <c r="H23" i="55"/>
  <c r="H19" i="55"/>
  <c r="I19" i="55"/>
  <c r="H15" i="55"/>
  <c r="J15" i="55"/>
  <c r="P15" i="55"/>
  <c r="H22" i="55"/>
  <c r="H55" i="55"/>
  <c r="I55" i="55"/>
  <c r="H35" i="55"/>
  <c r="H28" i="55"/>
  <c r="H14" i="55"/>
  <c r="H36" i="55"/>
  <c r="H33" i="55"/>
  <c r="J33" i="55"/>
  <c r="P33" i="55"/>
  <c r="H30" i="55"/>
  <c r="J30" i="55"/>
  <c r="P30" i="55"/>
  <c r="S30" i="55"/>
  <c r="H34" i="55"/>
  <c r="H42" i="55"/>
  <c r="J42" i="55"/>
  <c r="P42" i="55"/>
  <c r="H47" i="55"/>
  <c r="H27" i="56"/>
  <c r="H19" i="56"/>
  <c r="H14" i="56"/>
  <c r="H34" i="56"/>
  <c r="H29" i="56"/>
  <c r="I29" i="56"/>
  <c r="H16" i="56"/>
  <c r="H37" i="56"/>
  <c r="H56" i="56"/>
  <c r="I56" i="56"/>
  <c r="H22" i="56"/>
  <c r="I22" i="56"/>
  <c r="H43" i="56"/>
  <c r="H33" i="56"/>
  <c r="H41" i="56"/>
  <c r="H17" i="56"/>
  <c r="H36" i="56"/>
  <c r="H54" i="56"/>
  <c r="I54" i="56"/>
  <c r="H24" i="56"/>
  <c r="I24" i="56"/>
  <c r="H18" i="56"/>
  <c r="J18" i="56"/>
  <c r="P18" i="56"/>
  <c r="H30" i="56"/>
  <c r="I30" i="56"/>
  <c r="H50" i="56"/>
  <c r="I50" i="56"/>
  <c r="H45" i="56"/>
  <c r="J45" i="56"/>
  <c r="P45" i="56"/>
  <c r="S45" i="56"/>
  <c r="H47" i="56"/>
  <c r="J47" i="56"/>
  <c r="P47" i="56"/>
  <c r="H44" i="56"/>
  <c r="I44" i="56"/>
  <c r="H35" i="56"/>
  <c r="J35" i="56"/>
  <c r="H52" i="56"/>
  <c r="C53" i="57"/>
  <c r="D53" i="57"/>
  <c r="C31" i="57"/>
  <c r="D31" i="57"/>
  <c r="C16" i="57"/>
  <c r="D16" i="57"/>
  <c r="C14" i="57"/>
  <c r="D14" i="57"/>
  <c r="C32" i="57"/>
  <c r="D32" i="57"/>
  <c r="C17" i="57"/>
  <c r="D17" i="57"/>
  <c r="C15" i="57"/>
  <c r="D15" i="57"/>
  <c r="C40" i="57"/>
  <c r="D40" i="57"/>
  <c r="C13" i="57"/>
  <c r="D13" i="57"/>
  <c r="C47" i="57"/>
  <c r="D47" i="57"/>
  <c r="C56" i="57"/>
  <c r="D56" i="57"/>
  <c r="C29" i="57"/>
  <c r="D29" i="57"/>
  <c r="C34" i="57"/>
  <c r="D34" i="57"/>
  <c r="C25" i="57"/>
  <c r="D25" i="57"/>
  <c r="C30" i="57"/>
  <c r="D30" i="57"/>
  <c r="C43" i="57"/>
  <c r="D43" i="57"/>
  <c r="C38" i="57"/>
  <c r="D38" i="57"/>
  <c r="C23" i="57"/>
  <c r="D23" i="57"/>
  <c r="C35" i="57"/>
  <c r="D35" i="57"/>
  <c r="C12" i="57"/>
  <c r="D12" i="57"/>
  <c r="C46" i="57"/>
  <c r="D46" i="57"/>
  <c r="C36" i="57"/>
  <c r="D36" i="57"/>
  <c r="C11" i="57"/>
  <c r="C52" i="57"/>
  <c r="D52" i="57"/>
  <c r="C42" i="57"/>
  <c r="D42" i="57"/>
  <c r="C39" i="57"/>
  <c r="D39" i="57"/>
  <c r="C49" i="57"/>
  <c r="D49" i="57"/>
  <c r="C27" i="57"/>
  <c r="D27" i="57"/>
  <c r="C28" i="57"/>
  <c r="D28" i="57"/>
  <c r="C48" i="57"/>
  <c r="D48" i="57"/>
  <c r="C21" i="57"/>
  <c r="D21" i="57"/>
  <c r="C50" i="57"/>
  <c r="D50" i="57"/>
  <c r="C26" i="57"/>
  <c r="D26" i="57"/>
  <c r="C51" i="57"/>
  <c r="D51" i="57"/>
  <c r="C19" i="57"/>
  <c r="D19" i="57"/>
  <c r="C20" i="57"/>
  <c r="D20" i="57"/>
  <c r="C33" i="57"/>
  <c r="D33" i="57"/>
  <c r="C44" i="57"/>
  <c r="D44" i="57"/>
  <c r="D52" i="59"/>
  <c r="D42" i="59"/>
  <c r="D41" i="59"/>
  <c r="D29" i="59"/>
  <c r="D36" i="59"/>
  <c r="D40" i="59"/>
  <c r="D39" i="59"/>
  <c r="D47" i="59"/>
  <c r="D28" i="59"/>
  <c r="D20" i="59"/>
  <c r="D27" i="59"/>
  <c r="H16" i="60"/>
  <c r="H33" i="60"/>
  <c r="H17" i="60"/>
  <c r="H38" i="60"/>
  <c r="H25" i="60"/>
  <c r="H22" i="60"/>
  <c r="H24" i="60"/>
  <c r="H40" i="60"/>
  <c r="H27" i="60"/>
  <c r="H42" i="60"/>
  <c r="H46" i="60"/>
  <c r="H35" i="60"/>
  <c r="H15" i="60"/>
  <c r="H23" i="60"/>
  <c r="H49" i="60"/>
  <c r="I49" i="60"/>
  <c r="H43" i="60"/>
  <c r="H54" i="60"/>
  <c r="J54" i="60"/>
  <c r="P54" i="60"/>
  <c r="H50" i="60"/>
  <c r="I50" i="60"/>
  <c r="H20" i="60"/>
  <c r="H34" i="60"/>
  <c r="H30" i="60"/>
  <c r="H29" i="60"/>
  <c r="J29" i="60"/>
  <c r="P29" i="60"/>
  <c r="H37" i="60"/>
  <c r="H44" i="60"/>
  <c r="H21" i="60"/>
  <c r="H45" i="60"/>
  <c r="H18" i="60"/>
  <c r="H28" i="60"/>
  <c r="H19" i="60"/>
  <c r="H47" i="60"/>
  <c r="H36" i="60"/>
  <c r="H48" i="60"/>
  <c r="H14" i="60"/>
  <c r="H14" i="61"/>
  <c r="H52" i="60"/>
  <c r="I52" i="60"/>
  <c r="H39" i="60"/>
  <c r="H56" i="60"/>
  <c r="H32" i="60"/>
  <c r="H53" i="60"/>
  <c r="H55" i="60"/>
  <c r="H41" i="60"/>
  <c r="C53" i="61"/>
  <c r="D53" i="61"/>
  <c r="C23" i="61"/>
  <c r="D23" i="61"/>
  <c r="C33" i="61"/>
  <c r="D33" i="61"/>
  <c r="C45" i="61"/>
  <c r="D45" i="61"/>
  <c r="C43" i="61"/>
  <c r="D43" i="61"/>
  <c r="C52" i="61"/>
  <c r="D52" i="61"/>
  <c r="C42" i="61"/>
  <c r="D42" i="61"/>
  <c r="C54" i="61"/>
  <c r="D54" i="61"/>
  <c r="C46" i="61"/>
  <c r="D46" i="61"/>
  <c r="C30" i="61"/>
  <c r="D30" i="61"/>
  <c r="C39" i="61"/>
  <c r="D39" i="61"/>
  <c r="C38" i="61"/>
  <c r="D38" i="61"/>
  <c r="C36" i="61"/>
  <c r="D36" i="61"/>
  <c r="C49" i="61"/>
  <c r="D49" i="61"/>
  <c r="C35" i="61"/>
  <c r="D35" i="61"/>
  <c r="C27" i="61"/>
  <c r="D27" i="61"/>
  <c r="C15" i="61"/>
  <c r="D15" i="61"/>
  <c r="C55" i="61"/>
  <c r="D55" i="61"/>
  <c r="C18" i="61"/>
  <c r="D18" i="61"/>
  <c r="C40" i="61"/>
  <c r="D40" i="61"/>
  <c r="C51" i="61"/>
  <c r="D51" i="61"/>
  <c r="C31" i="61"/>
  <c r="D31" i="61"/>
  <c r="C50" i="61"/>
  <c r="D50" i="61"/>
  <c r="C48" i="61"/>
  <c r="D48" i="61"/>
  <c r="C19" i="61"/>
  <c r="D19" i="61"/>
  <c r="S57" i="61"/>
  <c r="S68" i="61"/>
  <c r="S69" i="61"/>
  <c r="S63" i="61"/>
  <c r="D49" i="58"/>
  <c r="D32" i="58"/>
  <c r="D25" i="58"/>
  <c r="D21" i="59"/>
  <c r="D15" i="54"/>
  <c r="D12" i="54"/>
  <c r="D43" i="52"/>
  <c r="D40" i="52"/>
  <c r="D21" i="52"/>
  <c r="D41" i="52"/>
  <c r="D55" i="52"/>
  <c r="D7" i="52"/>
  <c r="D48" i="58"/>
  <c r="D15" i="53"/>
  <c r="D46" i="59"/>
  <c r="D53" i="59"/>
  <c r="D33" i="59"/>
  <c r="D26" i="54"/>
  <c r="D9" i="54"/>
  <c r="D51" i="54"/>
  <c r="D50" i="54"/>
  <c r="D13" i="54"/>
  <c r="D28" i="54"/>
  <c r="D38" i="52"/>
  <c r="D22" i="52"/>
  <c r="D35" i="52"/>
  <c r="D12" i="52"/>
  <c r="D26" i="58"/>
  <c r="D31" i="58"/>
  <c r="D24" i="58"/>
  <c r="D33" i="58"/>
  <c r="D18" i="59"/>
  <c r="D44" i="54"/>
  <c r="D34" i="59"/>
  <c r="D55" i="58"/>
  <c r="D13" i="58"/>
  <c r="D52" i="58"/>
  <c r="D29" i="58"/>
  <c r="D26" i="59"/>
  <c r="D20" i="54"/>
  <c r="D32" i="54"/>
  <c r="D16" i="54"/>
  <c r="D17" i="54"/>
  <c r="D27" i="54"/>
  <c r="D24" i="52"/>
  <c r="D26" i="52"/>
  <c r="D39" i="52"/>
  <c r="D21" i="58"/>
  <c r="D51" i="59"/>
  <c r="D14" i="53"/>
  <c r="D39" i="53"/>
  <c r="D52" i="53"/>
  <c r="D50" i="58"/>
  <c r="D17" i="58"/>
  <c r="D16" i="58"/>
  <c r="D37" i="58"/>
  <c r="D45" i="54"/>
  <c r="D19" i="54"/>
  <c r="D23" i="54"/>
  <c r="D35" i="54"/>
  <c r="D39" i="54"/>
  <c r="D43" i="54"/>
  <c r="D23" i="52"/>
  <c r="D18" i="52"/>
  <c r="D36" i="52"/>
  <c r="D15" i="52"/>
  <c r="D32" i="59"/>
  <c r="D40" i="58"/>
  <c r="D25" i="59"/>
  <c r="D56" i="59"/>
  <c r="D32" i="53"/>
  <c r="D23" i="53"/>
  <c r="D14" i="59"/>
  <c r="D38" i="54"/>
  <c r="D48" i="52"/>
  <c r="D20" i="58"/>
  <c r="D25" i="53"/>
  <c r="D45" i="53"/>
  <c r="D54" i="53"/>
  <c r="D54" i="59"/>
  <c r="D42" i="52"/>
  <c r="D44" i="52"/>
  <c r="D53" i="58"/>
  <c r="D23" i="58"/>
  <c r="D16" i="59"/>
  <c r="D37" i="53"/>
  <c r="D19" i="53"/>
  <c r="D51" i="53"/>
  <c r="D44" i="53"/>
  <c r="D41" i="53"/>
  <c r="D43" i="53"/>
  <c r="D47" i="53"/>
  <c r="D30" i="53"/>
  <c r="D22" i="53"/>
  <c r="D19" i="58"/>
  <c r="D34" i="52"/>
  <c r="D26" i="53"/>
  <c r="D13" i="53"/>
  <c r="D34" i="53"/>
  <c r="D42" i="53"/>
  <c r="D44" i="58"/>
  <c r="D44" i="59"/>
  <c r="D50" i="59"/>
  <c r="S65" i="61"/>
  <c r="D13" i="52"/>
  <c r="D29" i="52"/>
  <c r="D18" i="58"/>
  <c r="D30" i="59"/>
  <c r="N5" i="50"/>
  <c r="Q6" i="50"/>
  <c r="N6" i="50"/>
  <c r="D27" i="53"/>
  <c r="D18" i="53"/>
  <c r="D16" i="53"/>
  <c r="D50" i="53"/>
  <c r="D9" i="53"/>
  <c r="D21" i="53"/>
  <c r="D36" i="53"/>
  <c r="D39" i="58"/>
  <c r="D22" i="58"/>
  <c r="D35" i="59"/>
  <c r="D43" i="59"/>
  <c r="D20" i="52"/>
  <c r="D28" i="52"/>
  <c r="S66" i="56"/>
  <c r="S29" i="55"/>
  <c r="S59" i="56"/>
  <c r="S14" i="52"/>
  <c r="S62" i="57"/>
  <c r="S67" i="61"/>
  <c r="O62" i="56"/>
  <c r="S62" i="56" s="1"/>
  <c r="O62" i="55"/>
  <c r="S62" i="55" s="1"/>
  <c r="O56" i="56"/>
  <c r="O56" i="55"/>
  <c r="O10" i="53"/>
  <c r="S10" i="53" s="1"/>
  <c r="O35" i="52"/>
  <c r="O48" i="55"/>
  <c r="O48" i="54"/>
  <c r="O10" i="54"/>
  <c r="S10" i="54" s="1"/>
  <c r="O10" i="55"/>
  <c r="O24" i="55"/>
  <c r="O24" i="56"/>
  <c r="O67" i="55"/>
  <c r="S67" i="55" s="1"/>
  <c r="O67" i="56"/>
  <c r="S67" i="56"/>
  <c r="O25" i="56"/>
  <c r="O25" i="55"/>
  <c r="O20" i="52"/>
  <c r="O20" i="53"/>
  <c r="O48" i="59"/>
  <c r="O50" i="58"/>
  <c r="O68" i="55"/>
  <c r="S68" i="55"/>
  <c r="O68" i="54"/>
  <c r="S68" i="54"/>
  <c r="O64" i="57"/>
  <c r="S64" i="57"/>
  <c r="O64" i="58"/>
  <c r="S64" i="58"/>
  <c r="O37" i="53"/>
  <c r="S37" i="53"/>
  <c r="O37" i="54"/>
  <c r="O36" i="53"/>
  <c r="O36" i="54"/>
  <c r="S36" i="54"/>
  <c r="O33" i="54"/>
  <c r="S33" i="54"/>
  <c r="O33" i="53"/>
  <c r="O40" i="54"/>
  <c r="S40" i="54" s="1"/>
  <c r="O40" i="53"/>
  <c r="O68" i="56"/>
  <c r="S68" i="56" s="1"/>
  <c r="O68" i="57"/>
  <c r="S68" i="57" s="1"/>
  <c r="O30" i="57"/>
  <c r="O30" i="58"/>
  <c r="O19" i="57"/>
  <c r="O44" i="56"/>
  <c r="O47" i="56"/>
  <c r="S47" i="56" s="1"/>
  <c r="O16" i="56"/>
  <c r="O61" i="61"/>
  <c r="S61" i="61" s="1"/>
  <c r="O64" i="61"/>
  <c r="S64" i="61" s="1"/>
  <c r="O58" i="61"/>
  <c r="S58" i="61" s="1"/>
  <c r="O39" i="56"/>
  <c r="O39" i="55"/>
  <c r="S39" i="55"/>
  <c r="O47" i="52"/>
  <c r="O47" i="53"/>
  <c r="S47" i="53" s="1"/>
  <c r="O38" i="53"/>
  <c r="O38" i="52"/>
  <c r="S38" i="52" s="1"/>
  <c r="O28" i="56"/>
  <c r="O28" i="55"/>
  <c r="O16" i="53"/>
  <c r="O16" i="54"/>
  <c r="O59" i="55"/>
  <c r="S59" i="55" s="1"/>
  <c r="O59" i="54"/>
  <c r="S59" i="54" s="1"/>
  <c r="O66" i="57"/>
  <c r="S66" i="57" s="1"/>
  <c r="O66" i="58"/>
  <c r="S66" i="58" s="1"/>
  <c r="O32" i="56"/>
  <c r="O32" i="55"/>
  <c r="O34" i="57"/>
  <c r="S34" i="57" s="1"/>
  <c r="O34" i="56"/>
  <c r="O63" i="56"/>
  <c r="S63" i="56" s="1"/>
  <c r="O66" i="60"/>
  <c r="S66" i="60" s="1"/>
  <c r="O66" i="61"/>
  <c r="S66" i="61" s="1"/>
  <c r="O60" i="61"/>
  <c r="S60" i="61" s="1"/>
  <c r="O28" i="59"/>
  <c r="O33" i="59"/>
  <c r="O31" i="52"/>
  <c r="O24" i="58"/>
  <c r="O24" i="57"/>
  <c r="O35" i="58"/>
  <c r="O41" i="58"/>
  <c r="O59" i="58"/>
  <c r="S59" i="58"/>
  <c r="O59" i="57"/>
  <c r="S59" i="57"/>
  <c r="O49" i="56"/>
  <c r="S49" i="56"/>
  <c r="O53" i="57"/>
  <c r="O53" i="56"/>
  <c r="O42" i="54"/>
  <c r="S42" i="54"/>
  <c r="O29" i="57"/>
  <c r="O12" i="58"/>
  <c r="N45" i="57"/>
  <c r="O60" i="57"/>
  <c r="S60" i="57" s="1"/>
  <c r="O60" i="58"/>
  <c r="S60" i="58" s="1"/>
  <c r="O18" i="58"/>
  <c r="O18" i="57"/>
  <c r="S18" i="57"/>
  <c r="O56" i="57"/>
  <c r="O56" i="58"/>
  <c r="O55" i="58"/>
  <c r="O55" i="57"/>
  <c r="O23" i="58"/>
  <c r="O23" i="57"/>
  <c r="N13" i="53"/>
  <c r="N13" i="52"/>
  <c r="P37" i="61"/>
  <c r="N22" i="61"/>
  <c r="N31" i="61"/>
  <c r="N56" i="61"/>
  <c r="P56" i="61"/>
  <c r="N54" i="61"/>
  <c r="N23" i="61"/>
  <c r="N52" i="61"/>
  <c r="N28" i="61"/>
  <c r="P29" i="61"/>
  <c r="N32" i="60"/>
  <c r="N31" i="58"/>
  <c r="S31" i="58"/>
  <c r="N31" i="57"/>
  <c r="L10" i="57"/>
  <c r="N10" i="57"/>
  <c r="P46" i="58"/>
  <c r="O46" i="58"/>
  <c r="O46" i="57"/>
  <c r="O38" i="57"/>
  <c r="O38" i="58"/>
  <c r="S38" i="58" s="1"/>
  <c r="O65" i="57"/>
  <c r="S65" i="57" s="1"/>
  <c r="P26" i="61"/>
  <c r="N26" i="61"/>
  <c r="P44" i="61"/>
  <c r="O40" i="57"/>
  <c r="L14" i="61"/>
  <c r="N14" i="61"/>
  <c r="N25" i="57"/>
  <c r="N26" i="57"/>
  <c r="N26" i="56"/>
  <c r="N17" i="57"/>
  <c r="N17" i="56"/>
  <c r="N42" i="58"/>
  <c r="O13" i="58"/>
  <c r="O13" i="57"/>
  <c r="O54" i="57"/>
  <c r="O54" i="58"/>
  <c r="O45" i="57"/>
  <c r="S45" i="57" s="1"/>
  <c r="O45" i="58"/>
  <c r="O32" i="58"/>
  <c r="O52" i="57"/>
  <c r="N27" i="54"/>
  <c r="N27" i="55"/>
  <c r="N29" i="57"/>
  <c r="N41" i="61"/>
  <c r="P41" i="61"/>
  <c r="P47" i="61"/>
  <c r="N47" i="61"/>
  <c r="P21" i="61"/>
  <c r="P51" i="60"/>
  <c r="P25" i="61"/>
  <c r="O37" i="57"/>
  <c r="S37" i="57" s="1"/>
  <c r="O37" i="58"/>
  <c r="S37" i="58"/>
  <c r="O21" i="58"/>
  <c r="O21" i="57"/>
  <c r="S21" i="57" s="1"/>
  <c r="N12" i="54"/>
  <c r="P34" i="61"/>
  <c r="N34" i="61"/>
  <c r="P20" i="61"/>
  <c r="N44" i="57"/>
  <c r="S37" i="61"/>
  <c r="E22" i="58"/>
  <c r="F22" i="58"/>
  <c r="J22" i="58"/>
  <c r="E42" i="53"/>
  <c r="F42" i="53"/>
  <c r="J42" i="53"/>
  <c r="P42" i="53"/>
  <c r="S42" i="53"/>
  <c r="E43" i="53"/>
  <c r="F43" i="53"/>
  <c r="J43" i="53"/>
  <c r="P43" i="53"/>
  <c r="E25" i="53"/>
  <c r="F25" i="53"/>
  <c r="J25" i="53"/>
  <c r="P25" i="53"/>
  <c r="S25" i="53"/>
  <c r="E38" i="54"/>
  <c r="F38" i="54"/>
  <c r="J38" i="54"/>
  <c r="P38" i="54"/>
  <c r="S38" i="54"/>
  <c r="E43" i="54"/>
  <c r="F43" i="54"/>
  <c r="J43" i="54"/>
  <c r="P43" i="54"/>
  <c r="S43" i="54"/>
  <c r="E52" i="53"/>
  <c r="F52" i="53"/>
  <c r="J52" i="53"/>
  <c r="P52" i="53"/>
  <c r="S52" i="53"/>
  <c r="E20" i="54"/>
  <c r="F20" i="54"/>
  <c r="J20" i="54"/>
  <c r="E31" i="58"/>
  <c r="F31" i="58"/>
  <c r="J31" i="58"/>
  <c r="P31" i="58"/>
  <c r="E33" i="59"/>
  <c r="F33" i="59"/>
  <c r="J33" i="59"/>
  <c r="E43" i="52"/>
  <c r="F43" i="52"/>
  <c r="J43" i="52"/>
  <c r="P43" i="52"/>
  <c r="S43" i="52"/>
  <c r="E15" i="61"/>
  <c r="F15" i="61"/>
  <c r="J15" i="61"/>
  <c r="P15" i="61"/>
  <c r="E43" i="61"/>
  <c r="F43" i="61"/>
  <c r="J43" i="61"/>
  <c r="P43" i="61"/>
  <c r="S43" i="61"/>
  <c r="E47" i="59"/>
  <c r="F47" i="59"/>
  <c r="J47" i="59"/>
  <c r="E21" i="57"/>
  <c r="F21" i="57"/>
  <c r="J21" i="57"/>
  <c r="P21" i="57"/>
  <c r="E30" i="57"/>
  <c r="F30" i="57"/>
  <c r="J30" i="57"/>
  <c r="P30" i="57"/>
  <c r="E15" i="57"/>
  <c r="F15" i="57"/>
  <c r="J15" i="57"/>
  <c r="P15" i="57"/>
  <c r="E53" i="53"/>
  <c r="F53" i="53"/>
  <c r="J53" i="53"/>
  <c r="P53" i="53"/>
  <c r="S53" i="53"/>
  <c r="E46" i="52"/>
  <c r="F46" i="52"/>
  <c r="J46" i="52"/>
  <c r="P46" i="52"/>
  <c r="S46" i="52"/>
  <c r="E21" i="60"/>
  <c r="F21" i="60"/>
  <c r="J21" i="60"/>
  <c r="P21" i="60"/>
  <c r="G25" i="60"/>
  <c r="I25" i="60"/>
  <c r="E25" i="60"/>
  <c r="F25" i="60"/>
  <c r="J25" i="60"/>
  <c r="P25" i="60"/>
  <c r="E23" i="60"/>
  <c r="F23" i="60"/>
  <c r="J23" i="60"/>
  <c r="P23" i="60"/>
  <c r="E24" i="60"/>
  <c r="F24" i="60"/>
  <c r="J24" i="60"/>
  <c r="P24" i="60"/>
  <c r="E15" i="58"/>
  <c r="F15" i="58"/>
  <c r="J15" i="58"/>
  <c r="D10" i="56"/>
  <c r="C10" i="57"/>
  <c r="D10" i="57"/>
  <c r="E20" i="56"/>
  <c r="F20" i="56"/>
  <c r="J20" i="56"/>
  <c r="P20" i="56"/>
  <c r="E36" i="55"/>
  <c r="F36" i="55"/>
  <c r="J36" i="55"/>
  <c r="P36" i="55"/>
  <c r="S36" i="55"/>
  <c r="E50" i="55"/>
  <c r="F50" i="55"/>
  <c r="J50" i="55"/>
  <c r="P50" i="55"/>
  <c r="E41" i="54"/>
  <c r="F41" i="54"/>
  <c r="J41" i="54"/>
  <c r="P41" i="54"/>
  <c r="S41" i="54"/>
  <c r="E22" i="1"/>
  <c r="F22" i="1"/>
  <c r="J22" i="1"/>
  <c r="E12" i="1"/>
  <c r="F12" i="1"/>
  <c r="J12" i="1"/>
  <c r="E41" i="1"/>
  <c r="F41" i="1"/>
  <c r="J41" i="1"/>
  <c r="E16" i="1"/>
  <c r="F16" i="1"/>
  <c r="J16" i="1"/>
  <c r="J45" i="59"/>
  <c r="P45" i="59"/>
  <c r="I52" i="55"/>
  <c r="E35" i="59"/>
  <c r="F35" i="59"/>
  <c r="J35" i="59"/>
  <c r="G35" i="59"/>
  <c r="I35" i="59"/>
  <c r="E21" i="53"/>
  <c r="F21" i="53"/>
  <c r="J21" i="53"/>
  <c r="P21" i="53"/>
  <c r="G21" i="53"/>
  <c r="I21" i="53"/>
  <c r="E18" i="53"/>
  <c r="F18" i="53"/>
  <c r="J18" i="53"/>
  <c r="P18" i="53"/>
  <c r="S18" i="53"/>
  <c r="G18" i="53"/>
  <c r="I18" i="53"/>
  <c r="E30" i="59"/>
  <c r="F30" i="59"/>
  <c r="J30" i="59"/>
  <c r="G30" i="59"/>
  <c r="I30" i="59"/>
  <c r="E13" i="52"/>
  <c r="F13" i="52"/>
  <c r="J13" i="52"/>
  <c r="P13" i="52"/>
  <c r="S13" i="52"/>
  <c r="G13" i="52"/>
  <c r="I13" i="52"/>
  <c r="E44" i="58"/>
  <c r="F44" i="58"/>
  <c r="J44" i="58"/>
  <c r="G44" i="58"/>
  <c r="I44" i="58"/>
  <c r="E26" i="53"/>
  <c r="F26" i="53"/>
  <c r="J26" i="53"/>
  <c r="P26" i="53"/>
  <c r="G26" i="53"/>
  <c r="I26" i="53"/>
  <c r="E47" i="53"/>
  <c r="F47" i="53"/>
  <c r="J47" i="53"/>
  <c r="P47" i="53"/>
  <c r="G47" i="53"/>
  <c r="I47" i="53"/>
  <c r="E51" i="53"/>
  <c r="F51" i="53"/>
  <c r="J51" i="53"/>
  <c r="P51" i="53"/>
  <c r="G51" i="53"/>
  <c r="I51" i="53"/>
  <c r="E23" i="58"/>
  <c r="F23" i="58"/>
  <c r="J23" i="58"/>
  <c r="P23" i="58"/>
  <c r="S23" i="58"/>
  <c r="G23" i="58"/>
  <c r="I23" i="58"/>
  <c r="E45" i="53"/>
  <c r="F45" i="53"/>
  <c r="J45" i="53"/>
  <c r="P45" i="53"/>
  <c r="G45" i="53"/>
  <c r="I45" i="53"/>
  <c r="E48" i="52"/>
  <c r="F48" i="52"/>
  <c r="J48" i="52"/>
  <c r="P48" i="52"/>
  <c r="S48" i="52"/>
  <c r="G48" i="52"/>
  <c r="I48" i="52"/>
  <c r="E32" i="53"/>
  <c r="F32" i="53"/>
  <c r="J32" i="53"/>
  <c r="P32" i="53"/>
  <c r="S32" i="53"/>
  <c r="G32" i="53"/>
  <c r="I32" i="53"/>
  <c r="E32" i="59"/>
  <c r="F32" i="59"/>
  <c r="J32" i="59"/>
  <c r="P32" i="59"/>
  <c r="G32" i="59"/>
  <c r="I32" i="59"/>
  <c r="E23" i="52"/>
  <c r="F23" i="52"/>
  <c r="J23" i="52"/>
  <c r="P23" i="52"/>
  <c r="G23" i="52"/>
  <c r="I23" i="52"/>
  <c r="E23" i="54"/>
  <c r="F23" i="54"/>
  <c r="J23" i="54"/>
  <c r="P23" i="54"/>
  <c r="S23" i="54"/>
  <c r="G23" i="54"/>
  <c r="I23" i="54"/>
  <c r="E37" i="58"/>
  <c r="F37" i="58"/>
  <c r="J37" i="58"/>
  <c r="P37" i="58"/>
  <c r="G37" i="58"/>
  <c r="I37" i="58"/>
  <c r="E50" i="58"/>
  <c r="F50" i="58"/>
  <c r="J50" i="58"/>
  <c r="G50" i="58"/>
  <c r="I50" i="58"/>
  <c r="E51" i="59"/>
  <c r="F51" i="59"/>
  <c r="J51" i="59"/>
  <c r="G51" i="59"/>
  <c r="I51" i="59"/>
  <c r="E24" i="52"/>
  <c r="F24" i="52"/>
  <c r="J24" i="52"/>
  <c r="P24" i="52"/>
  <c r="S24" i="52"/>
  <c r="G24" i="52"/>
  <c r="I24" i="52"/>
  <c r="E32" i="54"/>
  <c r="F32" i="54"/>
  <c r="J32" i="54"/>
  <c r="G32" i="54"/>
  <c r="I32" i="54"/>
  <c r="E52" i="58"/>
  <c r="F52" i="58"/>
  <c r="J52" i="58"/>
  <c r="G52" i="58"/>
  <c r="I52" i="58"/>
  <c r="E24" i="58"/>
  <c r="F24" i="58"/>
  <c r="J24" i="58"/>
  <c r="G24" i="58"/>
  <c r="I24" i="58"/>
  <c r="E35" i="52"/>
  <c r="F35" i="52"/>
  <c r="J35" i="52"/>
  <c r="P35" i="52"/>
  <c r="S35" i="52"/>
  <c r="G35" i="52"/>
  <c r="I35" i="52"/>
  <c r="E13" i="54"/>
  <c r="F13" i="54"/>
  <c r="J13" i="54"/>
  <c r="P13" i="54"/>
  <c r="S13" i="54"/>
  <c r="G13" i="54"/>
  <c r="I13" i="54"/>
  <c r="E26" i="54"/>
  <c r="F26" i="54"/>
  <c r="J26" i="54"/>
  <c r="P26" i="54"/>
  <c r="S26" i="54"/>
  <c r="G26" i="54"/>
  <c r="I26" i="54"/>
  <c r="E7" i="52"/>
  <c r="F7" i="52"/>
  <c r="J7" i="52"/>
  <c r="P7" i="52"/>
  <c r="G7" i="52"/>
  <c r="I7" i="52"/>
  <c r="E40" i="52"/>
  <c r="F40" i="52"/>
  <c r="J40" i="52"/>
  <c r="P40" i="52"/>
  <c r="S40" i="52"/>
  <c r="G40" i="52"/>
  <c r="I40" i="52"/>
  <c r="E21" i="59"/>
  <c r="F21" i="59"/>
  <c r="J21" i="59"/>
  <c r="G21" i="59"/>
  <c r="I21" i="59"/>
  <c r="E31" i="61"/>
  <c r="F31" i="61"/>
  <c r="J31" i="61"/>
  <c r="P31" i="61"/>
  <c r="G31" i="61"/>
  <c r="I31" i="61"/>
  <c r="E55" i="61"/>
  <c r="F55" i="61"/>
  <c r="J55" i="61"/>
  <c r="P55" i="61"/>
  <c r="G55" i="61"/>
  <c r="I55" i="61"/>
  <c r="E49" i="61"/>
  <c r="F49" i="61"/>
  <c r="J49" i="61"/>
  <c r="P49" i="61"/>
  <c r="G49" i="61"/>
  <c r="I49" i="61"/>
  <c r="E30" i="61"/>
  <c r="F30" i="61"/>
  <c r="J30" i="61"/>
  <c r="P30" i="61"/>
  <c r="E52" i="61"/>
  <c r="F52" i="61"/>
  <c r="J52" i="61"/>
  <c r="G52" i="61"/>
  <c r="I52" i="61"/>
  <c r="E23" i="61"/>
  <c r="F23" i="61"/>
  <c r="J23" i="61"/>
  <c r="P23" i="61"/>
  <c r="G23" i="61"/>
  <c r="I23" i="61"/>
  <c r="E28" i="59"/>
  <c r="F28" i="59"/>
  <c r="J28" i="59"/>
  <c r="G28" i="59"/>
  <c r="I28" i="59"/>
  <c r="E36" i="59"/>
  <c r="F36" i="59"/>
  <c r="J36" i="59"/>
  <c r="E52" i="59"/>
  <c r="F52" i="59"/>
  <c r="J52" i="59"/>
  <c r="G52" i="59"/>
  <c r="I52" i="59"/>
  <c r="E20" i="57"/>
  <c r="F20" i="57"/>
  <c r="J20" i="57"/>
  <c r="P20" i="57"/>
  <c r="G20" i="57"/>
  <c r="I20" i="57"/>
  <c r="E50" i="57"/>
  <c r="F50" i="57"/>
  <c r="J50" i="57"/>
  <c r="P50" i="57"/>
  <c r="S50" i="57"/>
  <c r="E27" i="57"/>
  <c r="F27" i="57"/>
  <c r="J27" i="57"/>
  <c r="P27" i="57"/>
  <c r="G27" i="57"/>
  <c r="I27" i="57"/>
  <c r="E52" i="57"/>
  <c r="F52" i="57"/>
  <c r="J52" i="57"/>
  <c r="P52" i="57"/>
  <c r="G52" i="57"/>
  <c r="I52" i="57"/>
  <c r="E12" i="57"/>
  <c r="F12" i="57"/>
  <c r="J12" i="57"/>
  <c r="P12" i="57"/>
  <c r="G12" i="57"/>
  <c r="I12" i="57"/>
  <c r="E43" i="57"/>
  <c r="F43" i="57"/>
  <c r="J43" i="57"/>
  <c r="P43" i="57"/>
  <c r="G43" i="57"/>
  <c r="I43" i="57"/>
  <c r="E29" i="57"/>
  <c r="F29" i="57"/>
  <c r="J29" i="57"/>
  <c r="P29" i="57"/>
  <c r="G29" i="57"/>
  <c r="I29" i="57"/>
  <c r="E40" i="57"/>
  <c r="F40" i="57"/>
  <c r="J40" i="57"/>
  <c r="G40" i="57"/>
  <c r="I40" i="57"/>
  <c r="E14" i="57"/>
  <c r="F14" i="57"/>
  <c r="J14" i="57"/>
  <c r="P14" i="57"/>
  <c r="J52" i="56"/>
  <c r="I52" i="56"/>
  <c r="J43" i="55"/>
  <c r="P43" i="55"/>
  <c r="S43" i="55"/>
  <c r="I43" i="55"/>
  <c r="E17" i="53"/>
  <c r="F17" i="53"/>
  <c r="J17" i="53"/>
  <c r="P17" i="53"/>
  <c r="G17" i="53"/>
  <c r="I17" i="53"/>
  <c r="E31" i="53"/>
  <c r="F31" i="53"/>
  <c r="J31" i="53"/>
  <c r="P31" i="53"/>
  <c r="E8" i="53"/>
  <c r="F8" i="53"/>
  <c r="J8" i="53"/>
  <c r="P8" i="53"/>
  <c r="S8" i="53"/>
  <c r="G8" i="53"/>
  <c r="I8" i="53"/>
  <c r="E56" i="52"/>
  <c r="F56" i="52"/>
  <c r="J56" i="52"/>
  <c r="P56" i="52"/>
  <c r="E33" i="52"/>
  <c r="F33" i="52"/>
  <c r="J33" i="52"/>
  <c r="P33" i="52"/>
  <c r="S33" i="52"/>
  <c r="G33" i="52"/>
  <c r="I33" i="52"/>
  <c r="G31" i="52"/>
  <c r="I31" i="52"/>
  <c r="E31" i="52"/>
  <c r="F31" i="52"/>
  <c r="J31" i="52"/>
  <c r="P31" i="52"/>
  <c r="S31" i="52"/>
  <c r="E9" i="52"/>
  <c r="F9" i="52"/>
  <c r="J9" i="52"/>
  <c r="P9" i="52"/>
  <c r="S9" i="52"/>
  <c r="G9" i="52"/>
  <c r="I9" i="52"/>
  <c r="E37" i="54"/>
  <c r="F37" i="54"/>
  <c r="J37" i="54"/>
  <c r="P37" i="54"/>
  <c r="E31" i="60"/>
  <c r="F31" i="60"/>
  <c r="J31" i="60"/>
  <c r="P31" i="60"/>
  <c r="G31" i="60"/>
  <c r="I31" i="60"/>
  <c r="E28" i="60"/>
  <c r="F28" i="60"/>
  <c r="J28" i="60"/>
  <c r="P28" i="60"/>
  <c r="E55" i="60"/>
  <c r="F55" i="60"/>
  <c r="J55" i="60"/>
  <c r="P55" i="60"/>
  <c r="G55" i="60"/>
  <c r="I55" i="60"/>
  <c r="E16" i="60"/>
  <c r="F16" i="60"/>
  <c r="J16" i="60"/>
  <c r="P16" i="60"/>
  <c r="E20" i="60"/>
  <c r="F20" i="60"/>
  <c r="J20" i="60"/>
  <c r="P20" i="60"/>
  <c r="G20" i="60"/>
  <c r="I20" i="60"/>
  <c r="E56" i="60"/>
  <c r="F56" i="60"/>
  <c r="J56" i="60"/>
  <c r="P56" i="60"/>
  <c r="E45" i="60"/>
  <c r="F45" i="60"/>
  <c r="J45" i="60"/>
  <c r="P45" i="60"/>
  <c r="G45" i="60"/>
  <c r="I45" i="60"/>
  <c r="E32" i="60"/>
  <c r="F32" i="60"/>
  <c r="J32" i="60"/>
  <c r="P32" i="60"/>
  <c r="E47" i="60"/>
  <c r="F47" i="60"/>
  <c r="J47" i="60"/>
  <c r="P47" i="60"/>
  <c r="J31" i="59"/>
  <c r="I31" i="59"/>
  <c r="E42" i="58"/>
  <c r="F42" i="58"/>
  <c r="J42" i="58"/>
  <c r="P42" i="58"/>
  <c r="G42" i="58"/>
  <c r="I42" i="58"/>
  <c r="E28" i="58"/>
  <c r="F28" i="58"/>
  <c r="J28" i="58"/>
  <c r="P28" i="58"/>
  <c r="E25" i="56"/>
  <c r="F25" i="56"/>
  <c r="J25" i="56"/>
  <c r="P25" i="56"/>
  <c r="G25" i="56"/>
  <c r="I25" i="56"/>
  <c r="E37" i="56"/>
  <c r="F37" i="56"/>
  <c r="J37" i="56"/>
  <c r="P37" i="56"/>
  <c r="E28" i="56"/>
  <c r="F28" i="56"/>
  <c r="J28" i="56"/>
  <c r="P28" i="56"/>
  <c r="S28" i="56"/>
  <c r="G28" i="56"/>
  <c r="I28" i="56"/>
  <c r="G48" i="56"/>
  <c r="I48" i="56"/>
  <c r="E48" i="56"/>
  <c r="F48" i="56"/>
  <c r="J48" i="56"/>
  <c r="P48" i="56"/>
  <c r="E19" i="56"/>
  <c r="F19" i="56"/>
  <c r="J19" i="56"/>
  <c r="G19" i="56"/>
  <c r="I19" i="56"/>
  <c r="E51" i="56"/>
  <c r="F51" i="56"/>
  <c r="J51" i="56"/>
  <c r="E34" i="55"/>
  <c r="F34" i="55"/>
  <c r="J34" i="55"/>
  <c r="P34" i="55"/>
  <c r="G34" i="55"/>
  <c r="I34" i="55"/>
  <c r="E17" i="55"/>
  <c r="F17" i="55"/>
  <c r="J17" i="55"/>
  <c r="P17" i="55"/>
  <c r="E11" i="55"/>
  <c r="F11" i="55"/>
  <c r="J11" i="55"/>
  <c r="P11" i="55"/>
  <c r="G11" i="55"/>
  <c r="I11" i="55"/>
  <c r="E51" i="55"/>
  <c r="F51" i="55"/>
  <c r="J51" i="55"/>
  <c r="P51" i="55"/>
  <c r="E37" i="55"/>
  <c r="F37" i="55"/>
  <c r="J37" i="55"/>
  <c r="P37" i="55"/>
  <c r="G37" i="55"/>
  <c r="I37" i="55"/>
  <c r="E24" i="55"/>
  <c r="F24" i="55"/>
  <c r="J24" i="55"/>
  <c r="P24" i="55"/>
  <c r="S24" i="55"/>
  <c r="E14" i="55"/>
  <c r="F14" i="55"/>
  <c r="J14" i="55"/>
  <c r="P14" i="55"/>
  <c r="G14" i="55"/>
  <c r="I14" i="55"/>
  <c r="E27" i="55"/>
  <c r="F27" i="55"/>
  <c r="J27" i="55"/>
  <c r="P27" i="55"/>
  <c r="S27" i="55"/>
  <c r="E13" i="55"/>
  <c r="F13" i="55"/>
  <c r="J13" i="55"/>
  <c r="P13" i="55"/>
  <c r="S13" i="55"/>
  <c r="G13" i="55"/>
  <c r="I13" i="55"/>
  <c r="E48" i="54"/>
  <c r="F48" i="54"/>
  <c r="J48" i="54"/>
  <c r="P48" i="54"/>
  <c r="J40" i="53"/>
  <c r="P40" i="53"/>
  <c r="S40" i="53"/>
  <c r="I40" i="53"/>
  <c r="H7" i="54"/>
  <c r="J7" i="53"/>
  <c r="P7" i="53"/>
  <c r="I7" i="53"/>
  <c r="I25" i="52"/>
  <c r="J25" i="52"/>
  <c r="P25" i="52"/>
  <c r="E26" i="1"/>
  <c r="F26" i="1"/>
  <c r="J26" i="1"/>
  <c r="G26" i="1"/>
  <c r="I26" i="1"/>
  <c r="E8" i="1"/>
  <c r="F8" i="1"/>
  <c r="J8" i="1"/>
  <c r="E17" i="1"/>
  <c r="F17" i="1"/>
  <c r="J17" i="1"/>
  <c r="G17" i="1"/>
  <c r="I17" i="1"/>
  <c r="E53" i="1"/>
  <c r="F53" i="1"/>
  <c r="J53" i="1"/>
  <c r="E56" i="1"/>
  <c r="F56" i="1"/>
  <c r="J56" i="1"/>
  <c r="G56" i="1"/>
  <c r="I56" i="1"/>
  <c r="G43" i="1"/>
  <c r="I43" i="1"/>
  <c r="E43" i="1"/>
  <c r="F43" i="1"/>
  <c r="J43" i="1"/>
  <c r="E21" i="1"/>
  <c r="F21" i="1"/>
  <c r="J21" i="1"/>
  <c r="G21" i="1"/>
  <c r="I21" i="1"/>
  <c r="E34" i="1"/>
  <c r="F34" i="1"/>
  <c r="J34" i="1"/>
  <c r="E23" i="1"/>
  <c r="F23" i="1"/>
  <c r="J23" i="1"/>
  <c r="G23" i="1"/>
  <c r="I23" i="1"/>
  <c r="E11" i="1"/>
  <c r="F11" i="1"/>
  <c r="J11" i="1"/>
  <c r="J52" i="60"/>
  <c r="P52" i="60"/>
  <c r="J55" i="53"/>
  <c r="P55" i="53"/>
  <c r="J30" i="56"/>
  <c r="P30" i="56"/>
  <c r="J31" i="1"/>
  <c r="J44" i="56"/>
  <c r="P44" i="56"/>
  <c r="J50" i="1"/>
  <c r="J50" i="56"/>
  <c r="P50" i="56"/>
  <c r="J18" i="1"/>
  <c r="I42" i="55"/>
  <c r="I33" i="1"/>
  <c r="J13" i="60"/>
  <c r="Q12" i="59"/>
  <c r="I12" i="58"/>
  <c r="I18" i="56"/>
  <c r="Q13" i="60"/>
  <c r="I13" i="59"/>
  <c r="I28" i="1"/>
  <c r="I45" i="55"/>
  <c r="I47" i="56"/>
  <c r="E28" i="52"/>
  <c r="F28" i="52"/>
  <c r="J28" i="52"/>
  <c r="P28" i="52"/>
  <c r="S28" i="52"/>
  <c r="G28" i="52"/>
  <c r="I28" i="52"/>
  <c r="E27" i="53"/>
  <c r="F27" i="53"/>
  <c r="J27" i="53"/>
  <c r="P27" i="53"/>
  <c r="S27" i="53"/>
  <c r="E19" i="53"/>
  <c r="F19" i="53"/>
  <c r="J19" i="53"/>
  <c r="P19" i="53"/>
  <c r="S19" i="53"/>
  <c r="G19" i="53"/>
  <c r="I19" i="53"/>
  <c r="E56" i="59"/>
  <c r="F56" i="59"/>
  <c r="J56" i="59"/>
  <c r="E19" i="54"/>
  <c r="F19" i="54"/>
  <c r="J19" i="54"/>
  <c r="P19" i="54"/>
  <c r="S19" i="54"/>
  <c r="G19" i="54"/>
  <c r="I19" i="54"/>
  <c r="E27" i="54"/>
  <c r="F27" i="54"/>
  <c r="J27" i="54"/>
  <c r="P27" i="54"/>
  <c r="S27" i="54"/>
  <c r="E44" i="54"/>
  <c r="F44" i="54"/>
  <c r="J44" i="54"/>
  <c r="P44" i="54"/>
  <c r="G44" i="54"/>
  <c r="I44" i="54"/>
  <c r="E50" i="54"/>
  <c r="F50" i="54"/>
  <c r="J50" i="54"/>
  <c r="P50" i="54"/>
  <c r="S50" i="54"/>
  <c r="E55" i="52"/>
  <c r="F55" i="52"/>
  <c r="J55" i="52"/>
  <c r="P55" i="52"/>
  <c r="S55" i="52"/>
  <c r="G55" i="52"/>
  <c r="I55" i="52"/>
  <c r="E19" i="61"/>
  <c r="F19" i="61"/>
  <c r="J19" i="61"/>
  <c r="P19" i="61"/>
  <c r="E36" i="61"/>
  <c r="F36" i="61"/>
  <c r="J36" i="61"/>
  <c r="P36" i="61"/>
  <c r="S36" i="61"/>
  <c r="G36" i="61"/>
  <c r="I36" i="61"/>
  <c r="E53" i="61"/>
  <c r="F53" i="61"/>
  <c r="J53" i="61"/>
  <c r="P53" i="61"/>
  <c r="E49" i="57"/>
  <c r="F49" i="57"/>
  <c r="J49" i="57"/>
  <c r="P49" i="57"/>
  <c r="G49" i="57"/>
  <c r="I49" i="57"/>
  <c r="C11" i="58"/>
  <c r="D11" i="58"/>
  <c r="D11" i="57"/>
  <c r="E56" i="57"/>
  <c r="F56" i="57"/>
  <c r="J56" i="57"/>
  <c r="P56" i="57"/>
  <c r="S56" i="57"/>
  <c r="G56" i="57"/>
  <c r="I56" i="57"/>
  <c r="E16" i="57"/>
  <c r="F16" i="57"/>
  <c r="J16" i="57"/>
  <c r="P16" i="57"/>
  <c r="E46" i="53"/>
  <c r="F46" i="53"/>
  <c r="J46" i="53"/>
  <c r="P46" i="53"/>
  <c r="S46" i="53"/>
  <c r="G46" i="53"/>
  <c r="I46" i="53"/>
  <c r="E19" i="52"/>
  <c r="F19" i="52"/>
  <c r="J19" i="52"/>
  <c r="P19" i="52"/>
  <c r="E54" i="52"/>
  <c r="F54" i="52"/>
  <c r="J54" i="52"/>
  <c r="P54" i="52"/>
  <c r="S54" i="52"/>
  <c r="G54" i="52"/>
  <c r="I54" i="52"/>
  <c r="E18" i="60"/>
  <c r="F18" i="60"/>
  <c r="J18" i="60"/>
  <c r="P18" i="60"/>
  <c r="E19" i="60"/>
  <c r="F19" i="60"/>
  <c r="J19" i="60"/>
  <c r="P19" i="60"/>
  <c r="G19" i="60"/>
  <c r="I19" i="60"/>
  <c r="E27" i="60"/>
  <c r="F27" i="60"/>
  <c r="J27" i="60"/>
  <c r="P27" i="60"/>
  <c r="E32" i="56"/>
  <c r="F32" i="56"/>
  <c r="J32" i="56"/>
  <c r="P32" i="56"/>
  <c r="G32" i="56"/>
  <c r="I32" i="56"/>
  <c r="E53" i="56"/>
  <c r="F53" i="56"/>
  <c r="J53" i="56"/>
  <c r="P53" i="56"/>
  <c r="E32" i="55"/>
  <c r="F32" i="55"/>
  <c r="J32" i="55"/>
  <c r="P32" i="55"/>
  <c r="G32" i="55"/>
  <c r="I32" i="55"/>
  <c r="E16" i="55"/>
  <c r="F16" i="55"/>
  <c r="J16" i="55"/>
  <c r="P16" i="55"/>
  <c r="E40" i="55"/>
  <c r="F40" i="55"/>
  <c r="J40" i="55"/>
  <c r="P40" i="55"/>
  <c r="S40" i="55"/>
  <c r="G40" i="55"/>
  <c r="I40" i="55"/>
  <c r="E38" i="1"/>
  <c r="F38" i="1"/>
  <c r="J38" i="1"/>
  <c r="E47" i="1"/>
  <c r="F47" i="1"/>
  <c r="J47" i="1"/>
  <c r="G47" i="1"/>
  <c r="I47" i="1"/>
  <c r="E13" i="1"/>
  <c r="F13" i="1"/>
  <c r="J13" i="1"/>
  <c r="J49" i="59"/>
  <c r="I54" i="60"/>
  <c r="S32" i="56"/>
  <c r="S33" i="53"/>
  <c r="S37" i="54"/>
  <c r="S48" i="54"/>
  <c r="E20" i="52"/>
  <c r="F20" i="52"/>
  <c r="J20" i="52"/>
  <c r="P20" i="52"/>
  <c r="S20" i="52"/>
  <c r="G20" i="52"/>
  <c r="I20" i="52"/>
  <c r="E39" i="58"/>
  <c r="F39" i="58"/>
  <c r="J39" i="58"/>
  <c r="E50" i="53"/>
  <c r="F50" i="53"/>
  <c r="J50" i="53"/>
  <c r="P50" i="53"/>
  <c r="S50" i="53"/>
  <c r="G50" i="53"/>
  <c r="I50" i="53"/>
  <c r="E18" i="58"/>
  <c r="F18" i="58"/>
  <c r="J18" i="58"/>
  <c r="P18" i="58"/>
  <c r="S18" i="58"/>
  <c r="G18" i="58"/>
  <c r="I18" i="58"/>
  <c r="E50" i="59"/>
  <c r="F50" i="59"/>
  <c r="J50" i="59"/>
  <c r="G50" i="59"/>
  <c r="I50" i="59"/>
  <c r="E34" i="53"/>
  <c r="F34" i="53"/>
  <c r="J34" i="53"/>
  <c r="P34" i="53"/>
  <c r="G34" i="53"/>
  <c r="I34" i="53"/>
  <c r="E22" i="53"/>
  <c r="F22" i="53"/>
  <c r="J22" i="53"/>
  <c r="P22" i="53"/>
  <c r="G22" i="53"/>
  <c r="I22" i="53"/>
  <c r="E41" i="53"/>
  <c r="F41" i="53"/>
  <c r="J41" i="53"/>
  <c r="P41" i="53"/>
  <c r="S41" i="53"/>
  <c r="G41" i="53"/>
  <c r="I41" i="53"/>
  <c r="E37" i="53"/>
  <c r="F37" i="53"/>
  <c r="J37" i="53"/>
  <c r="P37" i="53"/>
  <c r="G37" i="53"/>
  <c r="I37" i="53"/>
  <c r="E44" i="52"/>
  <c r="F44" i="52"/>
  <c r="J44" i="52"/>
  <c r="P44" i="52"/>
  <c r="S44" i="52"/>
  <c r="G44" i="52"/>
  <c r="I44" i="52"/>
  <c r="E54" i="59"/>
  <c r="F54" i="59"/>
  <c r="J54" i="59"/>
  <c r="P54" i="59"/>
  <c r="E14" i="59"/>
  <c r="F14" i="59"/>
  <c r="J14" i="59"/>
  <c r="G14" i="59"/>
  <c r="I14" i="59"/>
  <c r="E25" i="59"/>
  <c r="F25" i="59"/>
  <c r="J25" i="59"/>
  <c r="E36" i="52"/>
  <c r="F36" i="52"/>
  <c r="J36" i="52"/>
  <c r="P36" i="52"/>
  <c r="S36" i="52"/>
  <c r="G36" i="52"/>
  <c r="I36" i="52"/>
  <c r="E39" i="54"/>
  <c r="F39" i="54"/>
  <c r="J39" i="54"/>
  <c r="P39" i="54"/>
  <c r="E45" i="54"/>
  <c r="F45" i="54"/>
  <c r="J45" i="54"/>
  <c r="P45" i="54"/>
  <c r="S45" i="54"/>
  <c r="G45" i="54"/>
  <c r="I45" i="54"/>
  <c r="E39" i="53"/>
  <c r="F39" i="53"/>
  <c r="J39" i="53"/>
  <c r="P39" i="53"/>
  <c r="E39" i="52"/>
  <c r="F39" i="52"/>
  <c r="J39" i="52"/>
  <c r="P39" i="52"/>
  <c r="G39" i="52"/>
  <c r="I39" i="52"/>
  <c r="E17" i="54"/>
  <c r="F17" i="54"/>
  <c r="J17" i="54"/>
  <c r="P17" i="54"/>
  <c r="E26" i="59"/>
  <c r="F26" i="59"/>
  <c r="J26" i="59"/>
  <c r="G26" i="59"/>
  <c r="I26" i="59"/>
  <c r="E55" i="58"/>
  <c r="F55" i="58"/>
  <c r="J55" i="58"/>
  <c r="E18" i="59"/>
  <c r="F18" i="59"/>
  <c r="J18" i="59"/>
  <c r="G18" i="59"/>
  <c r="I18" i="59"/>
  <c r="E26" i="58"/>
  <c r="F26" i="58"/>
  <c r="J26" i="58"/>
  <c r="P26" i="58"/>
  <c r="E38" i="52"/>
  <c r="F38" i="52"/>
  <c r="J38" i="52"/>
  <c r="P38" i="52"/>
  <c r="G38" i="52"/>
  <c r="I38" i="52"/>
  <c r="E51" i="54"/>
  <c r="F51" i="54"/>
  <c r="J51" i="54"/>
  <c r="E53" i="59"/>
  <c r="F53" i="59"/>
  <c r="J53" i="59"/>
  <c r="G53" i="59"/>
  <c r="I53" i="59"/>
  <c r="E15" i="53"/>
  <c r="F15" i="53"/>
  <c r="J15" i="53"/>
  <c r="P15" i="53"/>
  <c r="S15" i="53"/>
  <c r="E41" i="52"/>
  <c r="F41" i="52"/>
  <c r="J41" i="52"/>
  <c r="P41" i="52"/>
  <c r="S41" i="52"/>
  <c r="G41" i="52"/>
  <c r="I41" i="52"/>
  <c r="E12" i="54"/>
  <c r="F12" i="54"/>
  <c r="J12" i="54"/>
  <c r="P12" i="54"/>
  <c r="S12" i="54"/>
  <c r="E32" i="58"/>
  <c r="F32" i="58"/>
  <c r="J32" i="58"/>
  <c r="G32" i="58"/>
  <c r="I32" i="58"/>
  <c r="E48" i="61"/>
  <c r="F48" i="61"/>
  <c r="J48" i="61"/>
  <c r="P48" i="61"/>
  <c r="E40" i="61"/>
  <c r="F40" i="61"/>
  <c r="J40" i="61"/>
  <c r="P40" i="61"/>
  <c r="G40" i="61"/>
  <c r="I40" i="61"/>
  <c r="E27" i="61"/>
  <c r="F27" i="61"/>
  <c r="J27" i="61"/>
  <c r="P27" i="61"/>
  <c r="E38" i="61"/>
  <c r="F38" i="61"/>
  <c r="J38" i="61"/>
  <c r="G38" i="61"/>
  <c r="I38" i="61"/>
  <c r="E54" i="61"/>
  <c r="F54" i="61"/>
  <c r="J54" i="61"/>
  <c r="P54" i="61"/>
  <c r="E45" i="61"/>
  <c r="F45" i="61"/>
  <c r="J45" i="61"/>
  <c r="P45" i="61"/>
  <c r="S45" i="61"/>
  <c r="G45" i="61"/>
  <c r="I45" i="61"/>
  <c r="E27" i="59"/>
  <c r="F27" i="59"/>
  <c r="J27" i="59"/>
  <c r="E39" i="59"/>
  <c r="F39" i="59"/>
  <c r="J39" i="59"/>
  <c r="G39" i="59"/>
  <c r="I39" i="59"/>
  <c r="E41" i="59"/>
  <c r="F41" i="59"/>
  <c r="J41" i="59"/>
  <c r="E44" i="57"/>
  <c r="F44" i="57"/>
  <c r="J44" i="57"/>
  <c r="P44" i="57"/>
  <c r="G44" i="57"/>
  <c r="I44" i="57"/>
  <c r="E51" i="57"/>
  <c r="F51" i="57"/>
  <c r="J51" i="57"/>
  <c r="P51" i="57"/>
  <c r="E48" i="57"/>
  <c r="F48" i="57"/>
  <c r="J48" i="57"/>
  <c r="P48" i="57"/>
  <c r="G48" i="57"/>
  <c r="I48" i="57"/>
  <c r="E39" i="57"/>
  <c r="F39" i="57"/>
  <c r="J39" i="57"/>
  <c r="P39" i="57"/>
  <c r="E36" i="57"/>
  <c r="F36" i="57"/>
  <c r="J36" i="57"/>
  <c r="P36" i="57"/>
  <c r="G36" i="57"/>
  <c r="I36" i="57"/>
  <c r="E23" i="57"/>
  <c r="F23" i="57"/>
  <c r="J23" i="57"/>
  <c r="P23" i="57"/>
  <c r="S23" i="57"/>
  <c r="E25" i="57"/>
  <c r="F25" i="57"/>
  <c r="J25" i="57"/>
  <c r="P25" i="57"/>
  <c r="G25" i="57"/>
  <c r="I25" i="57"/>
  <c r="E47" i="57"/>
  <c r="F47" i="57"/>
  <c r="J47" i="57"/>
  <c r="P47" i="57"/>
  <c r="E17" i="57"/>
  <c r="F17" i="57"/>
  <c r="J17" i="57"/>
  <c r="P17" i="57"/>
  <c r="G17" i="57"/>
  <c r="I17" i="57"/>
  <c r="E31" i="57"/>
  <c r="F31" i="57"/>
  <c r="J31" i="57"/>
  <c r="P31" i="57"/>
  <c r="J39" i="55"/>
  <c r="P39" i="55"/>
  <c r="I39" i="55"/>
  <c r="E49" i="53"/>
  <c r="F49" i="53"/>
  <c r="J49" i="53"/>
  <c r="P49" i="53"/>
  <c r="E29" i="53"/>
  <c r="F29" i="53"/>
  <c r="J29" i="53"/>
  <c r="P29" i="53"/>
  <c r="G29" i="53"/>
  <c r="I29" i="53"/>
  <c r="E28" i="53"/>
  <c r="F28" i="53"/>
  <c r="J28" i="53"/>
  <c r="P28" i="53"/>
  <c r="S28" i="53"/>
  <c r="E32" i="52"/>
  <c r="F32" i="52"/>
  <c r="J32" i="52"/>
  <c r="P32" i="52"/>
  <c r="S32" i="52"/>
  <c r="G32" i="52"/>
  <c r="I32" i="52"/>
  <c r="E30" i="52"/>
  <c r="F30" i="52"/>
  <c r="J30" i="52"/>
  <c r="P30" i="52"/>
  <c r="S30" i="52"/>
  <c r="E49" i="52"/>
  <c r="F49" i="52"/>
  <c r="J49" i="52"/>
  <c r="P49" i="52"/>
  <c r="G49" i="52"/>
  <c r="I49" i="52"/>
  <c r="J24" i="1"/>
  <c r="I24" i="1"/>
  <c r="E34" i="60"/>
  <c r="F34" i="60"/>
  <c r="J34" i="60"/>
  <c r="P34" i="60"/>
  <c r="G34" i="60"/>
  <c r="I34" i="60"/>
  <c r="E42" i="60"/>
  <c r="F42" i="60"/>
  <c r="J42" i="60"/>
  <c r="P42" i="60"/>
  <c r="E44" i="60"/>
  <c r="F44" i="60"/>
  <c r="J44" i="60"/>
  <c r="P44" i="60"/>
  <c r="G44" i="60"/>
  <c r="I44" i="60"/>
  <c r="E43" i="60"/>
  <c r="F43" i="60"/>
  <c r="J43" i="60"/>
  <c r="P43" i="60"/>
  <c r="E15" i="60"/>
  <c r="F15" i="60"/>
  <c r="J15" i="60"/>
  <c r="P15" i="60"/>
  <c r="G15" i="60"/>
  <c r="I15" i="60"/>
  <c r="E48" i="60"/>
  <c r="F48" i="60"/>
  <c r="J48" i="60"/>
  <c r="P48" i="60"/>
  <c r="E26" i="60"/>
  <c r="F26" i="60"/>
  <c r="J26" i="60"/>
  <c r="P26" i="60"/>
  <c r="G26" i="60"/>
  <c r="I26" i="60"/>
  <c r="E35" i="60"/>
  <c r="F35" i="60"/>
  <c r="J35" i="60"/>
  <c r="P35" i="60"/>
  <c r="E36" i="60"/>
  <c r="F36" i="60"/>
  <c r="J36" i="60"/>
  <c r="P36" i="60"/>
  <c r="G36" i="60"/>
  <c r="I36" i="60"/>
  <c r="J22" i="59"/>
  <c r="P22" i="59"/>
  <c r="I22" i="59"/>
  <c r="E45" i="58"/>
  <c r="F45" i="58"/>
  <c r="J45" i="58"/>
  <c r="G45" i="58"/>
  <c r="I45" i="58"/>
  <c r="E43" i="58"/>
  <c r="F43" i="58"/>
  <c r="J43" i="58"/>
  <c r="E33" i="56"/>
  <c r="F33" i="56"/>
  <c r="J33" i="56"/>
  <c r="G33" i="56"/>
  <c r="I33" i="56"/>
  <c r="E40" i="56"/>
  <c r="F40" i="56"/>
  <c r="J40" i="56"/>
  <c r="E16" i="56"/>
  <c r="F16" i="56"/>
  <c r="J16" i="56"/>
  <c r="P16" i="56"/>
  <c r="G16" i="56"/>
  <c r="I16" i="56"/>
  <c r="E31" i="56"/>
  <c r="F31" i="56"/>
  <c r="J31" i="56"/>
  <c r="P31" i="56"/>
  <c r="E34" i="56"/>
  <c r="F34" i="56"/>
  <c r="J34" i="56"/>
  <c r="P34" i="56"/>
  <c r="G34" i="56"/>
  <c r="I34" i="56"/>
  <c r="G39" i="56"/>
  <c r="I39" i="56"/>
  <c r="E39" i="56"/>
  <c r="F39" i="56"/>
  <c r="J39" i="56"/>
  <c r="E41" i="56"/>
  <c r="F41" i="56"/>
  <c r="J41" i="56"/>
  <c r="P41" i="56"/>
  <c r="G41" i="56"/>
  <c r="I41" i="56"/>
  <c r="E31" i="55"/>
  <c r="F31" i="55"/>
  <c r="J31" i="55"/>
  <c r="E25" i="55"/>
  <c r="F25" i="55"/>
  <c r="J25" i="55"/>
  <c r="P25" i="55"/>
  <c r="S25" i="55"/>
  <c r="G25" i="55"/>
  <c r="I25" i="55"/>
  <c r="E56" i="55"/>
  <c r="F56" i="55"/>
  <c r="J56" i="55"/>
  <c r="E53" i="55"/>
  <c r="F53" i="55"/>
  <c r="J53" i="55"/>
  <c r="P53" i="55"/>
  <c r="G53" i="55"/>
  <c r="I53" i="55"/>
  <c r="D9" i="55"/>
  <c r="C9" i="56"/>
  <c r="D9" i="56"/>
  <c r="E47" i="55"/>
  <c r="F47" i="55"/>
  <c r="J47" i="55"/>
  <c r="P47" i="55"/>
  <c r="G47" i="55"/>
  <c r="I47" i="55"/>
  <c r="E18" i="55"/>
  <c r="F18" i="55"/>
  <c r="J18" i="55"/>
  <c r="P18" i="55"/>
  <c r="S18" i="55"/>
  <c r="E48" i="55"/>
  <c r="F48" i="55"/>
  <c r="J48" i="55"/>
  <c r="P48" i="55"/>
  <c r="S48" i="55"/>
  <c r="G48" i="55"/>
  <c r="I48" i="55"/>
  <c r="E11" i="54"/>
  <c r="F11" i="54"/>
  <c r="J11" i="54"/>
  <c r="E15" i="1"/>
  <c r="F15" i="1"/>
  <c r="J15" i="1"/>
  <c r="G15" i="1"/>
  <c r="I15" i="1"/>
  <c r="E51" i="1"/>
  <c r="F51" i="1"/>
  <c r="J51" i="1"/>
  <c r="E35" i="1"/>
  <c r="F35" i="1"/>
  <c r="J35" i="1"/>
  <c r="G35" i="1"/>
  <c r="I35" i="1"/>
  <c r="G37" i="1"/>
  <c r="I37" i="1"/>
  <c r="E37" i="1"/>
  <c r="F37" i="1"/>
  <c r="J37" i="1"/>
  <c r="E14" i="1"/>
  <c r="F14" i="1"/>
  <c r="J14" i="1"/>
  <c r="G14" i="1"/>
  <c r="I14" i="1"/>
  <c r="E20" i="1"/>
  <c r="F20" i="1"/>
  <c r="J20" i="1"/>
  <c r="E52" i="1"/>
  <c r="F52" i="1"/>
  <c r="J52" i="1"/>
  <c r="G52" i="1"/>
  <c r="I52" i="1"/>
  <c r="E42" i="1"/>
  <c r="F42" i="1"/>
  <c r="J42" i="1"/>
  <c r="E45" i="1"/>
  <c r="F45" i="1"/>
  <c r="J45" i="1"/>
  <c r="G45" i="1"/>
  <c r="I45" i="1"/>
  <c r="J37" i="59"/>
  <c r="J23" i="59"/>
  <c r="J53" i="52"/>
  <c r="P53" i="52"/>
  <c r="J49" i="60"/>
  <c r="P49" i="60"/>
  <c r="I51" i="52"/>
  <c r="J19" i="55"/>
  <c r="P19" i="55"/>
  <c r="S19" i="55"/>
  <c r="I29" i="60"/>
  <c r="J50" i="60"/>
  <c r="P50" i="60"/>
  <c r="J55" i="55"/>
  <c r="P55" i="55"/>
  <c r="J54" i="56"/>
  <c r="J47" i="52"/>
  <c r="P47" i="52"/>
  <c r="S47" i="52"/>
  <c r="I35" i="56"/>
  <c r="I10" i="53"/>
  <c r="Q6" i="53"/>
  <c r="S6" i="53"/>
  <c r="I6" i="52"/>
  <c r="S53" i="56"/>
  <c r="E9" i="53"/>
  <c r="F9" i="53"/>
  <c r="J9" i="53"/>
  <c r="P9" i="53"/>
  <c r="S9" i="53"/>
  <c r="G9" i="53"/>
  <c r="I9" i="53"/>
  <c r="E19" i="58"/>
  <c r="F19" i="58"/>
  <c r="J19" i="58"/>
  <c r="E53" i="58"/>
  <c r="F53" i="58"/>
  <c r="J53" i="58"/>
  <c r="G53" i="58"/>
  <c r="I53" i="58"/>
  <c r="E15" i="52"/>
  <c r="F15" i="52"/>
  <c r="J15" i="52"/>
  <c r="P15" i="52"/>
  <c r="S15" i="52"/>
  <c r="E16" i="58"/>
  <c r="F16" i="58"/>
  <c r="J16" i="58"/>
  <c r="P16" i="58"/>
  <c r="G16" i="58"/>
  <c r="I16" i="58"/>
  <c r="E21" i="58"/>
  <c r="F21" i="58"/>
  <c r="J21" i="58"/>
  <c r="E13" i="58"/>
  <c r="F13" i="58"/>
  <c r="J13" i="58"/>
  <c r="G13" i="58"/>
  <c r="I13" i="58"/>
  <c r="E22" i="52"/>
  <c r="F22" i="52"/>
  <c r="J22" i="52"/>
  <c r="P22" i="52"/>
  <c r="S22" i="52"/>
  <c r="E46" i="59"/>
  <c r="F46" i="59"/>
  <c r="J46" i="59"/>
  <c r="G46" i="59"/>
  <c r="I46" i="59"/>
  <c r="E25" i="58"/>
  <c r="F25" i="58"/>
  <c r="J25" i="58"/>
  <c r="E51" i="61"/>
  <c r="F51" i="61"/>
  <c r="J51" i="61"/>
  <c r="P51" i="61"/>
  <c r="S51" i="61"/>
  <c r="G51" i="61"/>
  <c r="I51" i="61"/>
  <c r="E46" i="61"/>
  <c r="F46" i="61"/>
  <c r="J46" i="61"/>
  <c r="E29" i="59"/>
  <c r="F29" i="59"/>
  <c r="J29" i="59"/>
  <c r="G29" i="59"/>
  <c r="I29" i="59"/>
  <c r="E19" i="57"/>
  <c r="F19" i="57"/>
  <c r="J19" i="57"/>
  <c r="P19" i="57"/>
  <c r="E35" i="57"/>
  <c r="F35" i="57"/>
  <c r="J35" i="57"/>
  <c r="P35" i="57"/>
  <c r="E35" i="53"/>
  <c r="F35" i="53"/>
  <c r="J35" i="53"/>
  <c r="P35" i="53"/>
  <c r="S35" i="53"/>
  <c r="E37" i="52"/>
  <c r="F37" i="52"/>
  <c r="J37" i="52"/>
  <c r="P37" i="52"/>
  <c r="G37" i="52"/>
  <c r="I37" i="52"/>
  <c r="E41" i="60"/>
  <c r="F41" i="60"/>
  <c r="J41" i="60"/>
  <c r="P41" i="60"/>
  <c r="E37" i="60"/>
  <c r="F37" i="60"/>
  <c r="J37" i="60"/>
  <c r="P37" i="60"/>
  <c r="G37" i="60"/>
  <c r="I37" i="60"/>
  <c r="E30" i="60"/>
  <c r="F30" i="60"/>
  <c r="J30" i="60"/>
  <c r="P30" i="60"/>
  <c r="E56" i="58"/>
  <c r="F56" i="58"/>
  <c r="J56" i="58"/>
  <c r="G56" i="58"/>
  <c r="I56" i="58"/>
  <c r="E14" i="56"/>
  <c r="F14" i="56"/>
  <c r="J14" i="56"/>
  <c r="P14" i="56"/>
  <c r="E27" i="56"/>
  <c r="F27" i="56"/>
  <c r="J27" i="56"/>
  <c r="G27" i="56"/>
  <c r="I27" i="56"/>
  <c r="E23" i="55"/>
  <c r="F23" i="55"/>
  <c r="J23" i="55"/>
  <c r="P23" i="55"/>
  <c r="S23" i="55"/>
  <c r="E46" i="55"/>
  <c r="F46" i="55"/>
  <c r="J46" i="55"/>
  <c r="P46" i="55"/>
  <c r="S46" i="55"/>
  <c r="G46" i="55"/>
  <c r="I46" i="55"/>
  <c r="E20" i="55"/>
  <c r="F20" i="55"/>
  <c r="J20" i="55"/>
  <c r="P20" i="55"/>
  <c r="E9" i="1"/>
  <c r="F9" i="1"/>
  <c r="J9" i="1"/>
  <c r="E36" i="1"/>
  <c r="F36" i="1"/>
  <c r="J36" i="1"/>
  <c r="E40" i="1"/>
  <c r="F40" i="1"/>
  <c r="J40" i="1"/>
  <c r="G40" i="1"/>
  <c r="I40" i="1"/>
  <c r="I38" i="53"/>
  <c r="J29" i="1"/>
  <c r="S34" i="56"/>
  <c r="S38" i="53"/>
  <c r="S25" i="56"/>
  <c r="E43" i="59"/>
  <c r="F43" i="59"/>
  <c r="J43" i="59"/>
  <c r="P43" i="59"/>
  <c r="G43" i="59"/>
  <c r="I43" i="59"/>
  <c r="E36" i="53"/>
  <c r="F36" i="53"/>
  <c r="J36" i="53"/>
  <c r="P36" i="53"/>
  <c r="S36" i="53"/>
  <c r="E16" i="53"/>
  <c r="F16" i="53"/>
  <c r="J16" i="53"/>
  <c r="P16" i="53"/>
  <c r="G16" i="53"/>
  <c r="I16" i="53"/>
  <c r="G29" i="52"/>
  <c r="I29" i="52"/>
  <c r="E29" i="52"/>
  <c r="F29" i="52"/>
  <c r="J29" i="52"/>
  <c r="P29" i="52"/>
  <c r="S29" i="52"/>
  <c r="E44" i="59"/>
  <c r="F44" i="59"/>
  <c r="J44" i="59"/>
  <c r="G44" i="59"/>
  <c r="I44" i="59"/>
  <c r="E13" i="53"/>
  <c r="F13" i="53"/>
  <c r="J13" i="53"/>
  <c r="P13" i="53"/>
  <c r="S13" i="53"/>
  <c r="E34" i="52"/>
  <c r="F34" i="52"/>
  <c r="J34" i="52"/>
  <c r="P34" i="52"/>
  <c r="S34" i="52"/>
  <c r="E30" i="53"/>
  <c r="F30" i="53"/>
  <c r="J30" i="53"/>
  <c r="P30" i="53"/>
  <c r="S30" i="53"/>
  <c r="E44" i="53"/>
  <c r="F44" i="53"/>
  <c r="J44" i="53"/>
  <c r="P44" i="53"/>
  <c r="S44" i="53"/>
  <c r="G44" i="53"/>
  <c r="I44" i="53"/>
  <c r="E16" i="59"/>
  <c r="F16" i="59"/>
  <c r="J16" i="59"/>
  <c r="E42" i="52"/>
  <c r="F42" i="52"/>
  <c r="J42" i="52"/>
  <c r="P42" i="52"/>
  <c r="S42" i="52"/>
  <c r="G42" i="52"/>
  <c r="I42" i="52"/>
  <c r="E54" i="53"/>
  <c r="F54" i="53"/>
  <c r="J54" i="53"/>
  <c r="P54" i="53"/>
  <c r="E20" i="58"/>
  <c r="F20" i="58"/>
  <c r="J20" i="58"/>
  <c r="G20" i="58"/>
  <c r="I20" i="58"/>
  <c r="E23" i="53"/>
  <c r="F23" i="53"/>
  <c r="J23" i="53"/>
  <c r="P23" i="53"/>
  <c r="E40" i="58"/>
  <c r="F40" i="58"/>
  <c r="J40" i="58"/>
  <c r="G40" i="58"/>
  <c r="I40" i="58"/>
  <c r="E18" i="52"/>
  <c r="F18" i="52"/>
  <c r="J18" i="52"/>
  <c r="P18" i="52"/>
  <c r="E35" i="54"/>
  <c r="F35" i="54"/>
  <c r="J35" i="54"/>
  <c r="P35" i="54"/>
  <c r="S35" i="54"/>
  <c r="G35" i="54"/>
  <c r="I35" i="54"/>
  <c r="E17" i="58"/>
  <c r="F17" i="58"/>
  <c r="J17" i="58"/>
  <c r="E14" i="53"/>
  <c r="F14" i="53"/>
  <c r="J14" i="53"/>
  <c r="P14" i="53"/>
  <c r="S14" i="53"/>
  <c r="G14" i="53"/>
  <c r="I14" i="53"/>
  <c r="E26" i="52"/>
  <c r="F26" i="52"/>
  <c r="J26" i="52"/>
  <c r="P26" i="52"/>
  <c r="E16" i="54"/>
  <c r="F16" i="54"/>
  <c r="J16" i="54"/>
  <c r="P16" i="54"/>
  <c r="S16" i="54"/>
  <c r="G16" i="54"/>
  <c r="I16" i="54"/>
  <c r="E29" i="58"/>
  <c r="F29" i="58"/>
  <c r="J29" i="58"/>
  <c r="E34" i="59"/>
  <c r="F34" i="59"/>
  <c r="J34" i="59"/>
  <c r="G34" i="59"/>
  <c r="I34" i="59"/>
  <c r="E33" i="58"/>
  <c r="F33" i="58"/>
  <c r="J33" i="58"/>
  <c r="E12" i="52"/>
  <c r="F12" i="52"/>
  <c r="J12" i="52"/>
  <c r="P12" i="52"/>
  <c r="S12" i="52"/>
  <c r="G12" i="52"/>
  <c r="I12" i="52"/>
  <c r="E28" i="54"/>
  <c r="F28" i="54"/>
  <c r="J28" i="54"/>
  <c r="P28" i="54"/>
  <c r="E9" i="54"/>
  <c r="F9" i="54"/>
  <c r="J9" i="54"/>
  <c r="P9" i="54"/>
  <c r="G9" i="54"/>
  <c r="I9" i="54"/>
  <c r="E48" i="58"/>
  <c r="F48" i="58"/>
  <c r="J48" i="58"/>
  <c r="E21" i="52"/>
  <c r="F21" i="52"/>
  <c r="J21" i="52"/>
  <c r="P21" i="52"/>
  <c r="G21" i="52"/>
  <c r="I21" i="52"/>
  <c r="G15" i="54"/>
  <c r="I15" i="54"/>
  <c r="E15" i="54"/>
  <c r="F15" i="54"/>
  <c r="J15" i="54"/>
  <c r="E49" i="58"/>
  <c r="F49" i="58"/>
  <c r="J49" i="58"/>
  <c r="P49" i="58"/>
  <c r="G49" i="58"/>
  <c r="I49" i="58"/>
  <c r="E50" i="61"/>
  <c r="F50" i="61"/>
  <c r="J50" i="61"/>
  <c r="P50" i="61"/>
  <c r="E18" i="61"/>
  <c r="F18" i="61"/>
  <c r="J18" i="61"/>
  <c r="P18" i="61"/>
  <c r="G18" i="61"/>
  <c r="I18" i="61"/>
  <c r="E35" i="61"/>
  <c r="F35" i="61"/>
  <c r="J35" i="61"/>
  <c r="E39" i="61"/>
  <c r="F39" i="61"/>
  <c r="J39" i="61"/>
  <c r="P39" i="61"/>
  <c r="G39" i="61"/>
  <c r="I39" i="61"/>
  <c r="E42" i="61"/>
  <c r="F42" i="61"/>
  <c r="J42" i="61"/>
  <c r="P42" i="61"/>
  <c r="E33" i="61"/>
  <c r="F33" i="61"/>
  <c r="J33" i="61"/>
  <c r="P33" i="61"/>
  <c r="G33" i="61"/>
  <c r="I33" i="61"/>
  <c r="E20" i="59"/>
  <c r="F20" i="59"/>
  <c r="J20" i="59"/>
  <c r="E40" i="59"/>
  <c r="F40" i="59"/>
  <c r="J40" i="59"/>
  <c r="G40" i="59"/>
  <c r="I40" i="59"/>
  <c r="G42" i="59"/>
  <c r="I42" i="59"/>
  <c r="E42" i="59"/>
  <c r="F42" i="59"/>
  <c r="J42" i="59"/>
  <c r="E33" i="57"/>
  <c r="F33" i="57"/>
  <c r="J33" i="57"/>
  <c r="P33" i="57"/>
  <c r="G33" i="57"/>
  <c r="I33" i="57"/>
  <c r="E26" i="57"/>
  <c r="F26" i="57"/>
  <c r="J26" i="57"/>
  <c r="P26" i="57"/>
  <c r="S26" i="57"/>
  <c r="E28" i="57"/>
  <c r="F28" i="57"/>
  <c r="J28" i="57"/>
  <c r="P28" i="57"/>
  <c r="G28" i="57"/>
  <c r="I28" i="57"/>
  <c r="E42" i="57"/>
  <c r="F42" i="57"/>
  <c r="J42" i="57"/>
  <c r="P42" i="57"/>
  <c r="E46" i="57"/>
  <c r="F46" i="57"/>
  <c r="J46" i="57"/>
  <c r="P46" i="57"/>
  <c r="G46" i="57"/>
  <c r="I46" i="57"/>
  <c r="E38" i="57"/>
  <c r="F38" i="57"/>
  <c r="J38" i="57"/>
  <c r="P38" i="57"/>
  <c r="E34" i="57"/>
  <c r="F34" i="57"/>
  <c r="J34" i="57"/>
  <c r="P34" i="57"/>
  <c r="G34" i="57"/>
  <c r="I34" i="57"/>
  <c r="E13" i="57"/>
  <c r="F13" i="57"/>
  <c r="J13" i="57"/>
  <c r="P13" i="57"/>
  <c r="E32" i="57"/>
  <c r="F32" i="57"/>
  <c r="J32" i="57"/>
  <c r="P32" i="57"/>
  <c r="G32" i="57"/>
  <c r="I32" i="57"/>
  <c r="E53" i="57"/>
  <c r="F53" i="57"/>
  <c r="J53" i="57"/>
  <c r="P53" i="57"/>
  <c r="S53" i="57"/>
  <c r="J17" i="56"/>
  <c r="P17" i="56"/>
  <c r="I17" i="56"/>
  <c r="E20" i="53"/>
  <c r="F20" i="53"/>
  <c r="J20" i="53"/>
  <c r="P20" i="53"/>
  <c r="S20" i="53"/>
  <c r="E56" i="53"/>
  <c r="F56" i="53"/>
  <c r="J56" i="53"/>
  <c r="P56" i="53"/>
  <c r="S56" i="53"/>
  <c r="G56" i="53"/>
  <c r="I56" i="53"/>
  <c r="E48" i="53"/>
  <c r="F48" i="53"/>
  <c r="J48" i="53"/>
  <c r="P48" i="53"/>
  <c r="E45" i="52"/>
  <c r="F45" i="52"/>
  <c r="J45" i="52"/>
  <c r="P45" i="52"/>
  <c r="S45" i="52"/>
  <c r="G45" i="52"/>
  <c r="I45" i="52"/>
  <c r="E17" i="52"/>
  <c r="F17" i="52"/>
  <c r="J17" i="52"/>
  <c r="P17" i="52"/>
  <c r="S17" i="52"/>
  <c r="E50" i="52"/>
  <c r="F50" i="52"/>
  <c r="J50" i="52"/>
  <c r="P50" i="52"/>
  <c r="G50" i="52"/>
  <c r="I50" i="52"/>
  <c r="C14" i="61"/>
  <c r="D14" i="61"/>
  <c r="D14" i="60"/>
  <c r="E38" i="60"/>
  <c r="F38" i="60"/>
  <c r="J38" i="60"/>
  <c r="P38" i="60"/>
  <c r="G38" i="60"/>
  <c r="I38" i="60"/>
  <c r="E40" i="60"/>
  <c r="F40" i="60"/>
  <c r="J40" i="60"/>
  <c r="P40" i="60"/>
  <c r="E46" i="60"/>
  <c r="F46" i="60"/>
  <c r="J46" i="60"/>
  <c r="P46" i="60"/>
  <c r="G46" i="60"/>
  <c r="I46" i="60"/>
  <c r="E22" i="60"/>
  <c r="F22" i="60"/>
  <c r="J22" i="60"/>
  <c r="P22" i="60"/>
  <c r="E53" i="60"/>
  <c r="F53" i="60"/>
  <c r="J53" i="60"/>
  <c r="P53" i="60"/>
  <c r="G53" i="60"/>
  <c r="I53" i="60"/>
  <c r="E17" i="60"/>
  <c r="F17" i="60"/>
  <c r="J17" i="60"/>
  <c r="P17" i="60"/>
  <c r="E39" i="60"/>
  <c r="F39" i="60"/>
  <c r="J39" i="60"/>
  <c r="P39" i="60"/>
  <c r="G39" i="60"/>
  <c r="I39" i="60"/>
  <c r="E33" i="60"/>
  <c r="F33" i="60"/>
  <c r="J33" i="60"/>
  <c r="P33" i="60"/>
  <c r="J19" i="59"/>
  <c r="I19" i="59"/>
  <c r="E54" i="58"/>
  <c r="F54" i="58"/>
  <c r="J54" i="58"/>
  <c r="E41" i="58"/>
  <c r="F41" i="58"/>
  <c r="J41" i="58"/>
  <c r="G41" i="58"/>
  <c r="I41" i="58"/>
  <c r="E43" i="56"/>
  <c r="F43" i="56"/>
  <c r="J43" i="56"/>
  <c r="E11" i="56"/>
  <c r="F11" i="56"/>
  <c r="J11" i="56"/>
  <c r="P11" i="56"/>
  <c r="G11" i="56"/>
  <c r="I11" i="56"/>
  <c r="E46" i="56"/>
  <c r="F46" i="56"/>
  <c r="J46" i="56"/>
  <c r="E13" i="56"/>
  <c r="F13" i="56"/>
  <c r="J13" i="56"/>
  <c r="G13" i="56"/>
  <c r="I13" i="56"/>
  <c r="E26" i="56"/>
  <c r="F26" i="56"/>
  <c r="J26" i="56"/>
  <c r="P26" i="56"/>
  <c r="S26" i="56"/>
  <c r="E36" i="56"/>
  <c r="F36" i="56"/>
  <c r="J36" i="56"/>
  <c r="E35" i="55"/>
  <c r="F35" i="55"/>
  <c r="J35" i="55"/>
  <c r="P35" i="55"/>
  <c r="S35" i="55"/>
  <c r="E54" i="55"/>
  <c r="F54" i="55"/>
  <c r="J54" i="55"/>
  <c r="P54" i="55"/>
  <c r="G54" i="55"/>
  <c r="I54" i="55"/>
  <c r="E22" i="55"/>
  <c r="F22" i="55"/>
  <c r="J22" i="55"/>
  <c r="P22" i="55"/>
  <c r="S22" i="55"/>
  <c r="E41" i="55"/>
  <c r="F41" i="55"/>
  <c r="J41" i="55"/>
  <c r="P41" i="55"/>
  <c r="S41" i="55"/>
  <c r="G41" i="55"/>
  <c r="I41" i="55"/>
  <c r="G49" i="55"/>
  <c r="I49" i="55"/>
  <c r="E49" i="55"/>
  <c r="F49" i="55"/>
  <c r="J49" i="55"/>
  <c r="P49" i="55"/>
  <c r="S49" i="55"/>
  <c r="E26" i="55"/>
  <c r="F26" i="55"/>
  <c r="J26" i="55"/>
  <c r="P26" i="55"/>
  <c r="G26" i="55"/>
  <c r="I26" i="55"/>
  <c r="E21" i="55"/>
  <c r="F21" i="55"/>
  <c r="J21" i="55"/>
  <c r="P21" i="55"/>
  <c r="S21" i="55"/>
  <c r="E28" i="55"/>
  <c r="F28" i="55"/>
  <c r="J28" i="55"/>
  <c r="P28" i="55"/>
  <c r="G44" i="55"/>
  <c r="I44" i="55"/>
  <c r="E44" i="55"/>
  <c r="F44" i="55"/>
  <c r="J44" i="55"/>
  <c r="P44" i="55"/>
  <c r="E55" i="54"/>
  <c r="F55" i="54"/>
  <c r="J55" i="54"/>
  <c r="P55" i="54"/>
  <c r="G55" i="54"/>
  <c r="I55" i="54"/>
  <c r="E7" i="1"/>
  <c r="F7" i="1"/>
  <c r="J7" i="1"/>
  <c r="E27" i="1"/>
  <c r="F27" i="1"/>
  <c r="J27" i="1"/>
  <c r="G27" i="1"/>
  <c r="I27" i="1"/>
  <c r="E44" i="1"/>
  <c r="F44" i="1"/>
  <c r="J44" i="1"/>
  <c r="E25" i="1"/>
  <c r="F25" i="1"/>
  <c r="J25" i="1"/>
  <c r="G25" i="1"/>
  <c r="I25" i="1"/>
  <c r="E6" i="1"/>
  <c r="F6" i="1"/>
  <c r="J6" i="1"/>
  <c r="E10" i="1"/>
  <c r="F10" i="1"/>
  <c r="J10" i="1"/>
  <c r="G10" i="1"/>
  <c r="I10" i="1"/>
  <c r="E19" i="1"/>
  <c r="F19" i="1"/>
  <c r="J19" i="1"/>
  <c r="E30" i="1"/>
  <c r="F30" i="1"/>
  <c r="J30" i="1"/>
  <c r="G30" i="1"/>
  <c r="I30" i="1"/>
  <c r="E39" i="1"/>
  <c r="F39" i="1"/>
  <c r="J39" i="1"/>
  <c r="E46" i="1"/>
  <c r="F46" i="1"/>
  <c r="J46" i="1"/>
  <c r="G46" i="1"/>
  <c r="I46" i="1"/>
  <c r="J17" i="59"/>
  <c r="J55" i="59"/>
  <c r="P55" i="59"/>
  <c r="J48" i="59"/>
  <c r="P48" i="59"/>
  <c r="J24" i="56"/>
  <c r="J38" i="59"/>
  <c r="P38" i="59"/>
  <c r="J38" i="55"/>
  <c r="P38" i="55"/>
  <c r="S38" i="55"/>
  <c r="J12" i="53"/>
  <c r="P12" i="53"/>
  <c r="S12" i="53"/>
  <c r="J24" i="53"/>
  <c r="P24" i="53"/>
  <c r="J56" i="56"/>
  <c r="P56" i="56"/>
  <c r="I48" i="1"/>
  <c r="I8" i="52"/>
  <c r="I10" i="52"/>
  <c r="S47" i="61"/>
  <c r="E14" i="61"/>
  <c r="F14" i="61"/>
  <c r="J14" i="61"/>
  <c r="G14" i="61"/>
  <c r="I14" i="61"/>
  <c r="E11" i="58"/>
  <c r="F11" i="58"/>
  <c r="J11" i="58"/>
  <c r="G11" i="58"/>
  <c r="I11" i="58"/>
  <c r="G36" i="56"/>
  <c r="I36" i="56"/>
  <c r="G39" i="1"/>
  <c r="I39" i="1"/>
  <c r="G19" i="1"/>
  <c r="I19" i="1"/>
  <c r="G6" i="1"/>
  <c r="I6" i="1"/>
  <c r="G44" i="1"/>
  <c r="I44" i="1"/>
  <c r="G7" i="1"/>
  <c r="I7" i="1"/>
  <c r="G21" i="55"/>
  <c r="I21" i="55"/>
  <c r="G22" i="55"/>
  <c r="I22" i="55"/>
  <c r="G35" i="55"/>
  <c r="I35" i="55"/>
  <c r="G26" i="56"/>
  <c r="I26" i="56"/>
  <c r="G46" i="56"/>
  <c r="I46" i="56"/>
  <c r="G43" i="56"/>
  <c r="I43" i="56"/>
  <c r="G54" i="58"/>
  <c r="I54" i="58"/>
  <c r="G33" i="60"/>
  <c r="I33" i="60"/>
  <c r="G17" i="60"/>
  <c r="I17" i="60"/>
  <c r="G22" i="60"/>
  <c r="I22" i="60"/>
  <c r="G40" i="60"/>
  <c r="I40" i="60"/>
  <c r="E14" i="60"/>
  <c r="F14" i="60"/>
  <c r="J14" i="60"/>
  <c r="P14" i="60"/>
  <c r="G17" i="52"/>
  <c r="I17" i="52"/>
  <c r="G48" i="53"/>
  <c r="I48" i="53"/>
  <c r="G20" i="53"/>
  <c r="I20" i="53"/>
  <c r="G53" i="57"/>
  <c r="I53" i="57"/>
  <c r="G13" i="57"/>
  <c r="I13" i="57"/>
  <c r="G38" i="57"/>
  <c r="I38" i="57"/>
  <c r="G42" i="57"/>
  <c r="I42" i="57"/>
  <c r="G26" i="57"/>
  <c r="I26" i="57"/>
  <c r="G20" i="59"/>
  <c r="I20" i="59"/>
  <c r="G42" i="61"/>
  <c r="I42" i="61"/>
  <c r="G35" i="61"/>
  <c r="I35" i="61"/>
  <c r="G50" i="61"/>
  <c r="I50" i="61"/>
  <c r="G48" i="58"/>
  <c r="I48" i="58"/>
  <c r="G28" i="54"/>
  <c r="I28" i="54"/>
  <c r="G33" i="58"/>
  <c r="I33" i="58"/>
  <c r="G29" i="58"/>
  <c r="I29" i="58"/>
  <c r="G26" i="52"/>
  <c r="I26" i="52"/>
  <c r="G17" i="58"/>
  <c r="I17" i="58"/>
  <c r="G18" i="52"/>
  <c r="I18" i="52"/>
  <c r="G23" i="53"/>
  <c r="I23" i="53"/>
  <c r="G54" i="53"/>
  <c r="I54" i="53"/>
  <c r="G16" i="59"/>
  <c r="I16" i="59"/>
  <c r="G30" i="53"/>
  <c r="I30" i="53"/>
  <c r="G13" i="53"/>
  <c r="I13" i="53"/>
  <c r="G36" i="53"/>
  <c r="I36" i="53"/>
  <c r="G36" i="1"/>
  <c r="I36" i="1"/>
  <c r="G20" i="55"/>
  <c r="I20" i="55"/>
  <c r="G23" i="55"/>
  <c r="I23" i="55"/>
  <c r="G14" i="56"/>
  <c r="I14" i="56"/>
  <c r="G30" i="60"/>
  <c r="I30" i="60"/>
  <c r="G41" i="60"/>
  <c r="I41" i="60"/>
  <c r="G35" i="53"/>
  <c r="I35" i="53"/>
  <c r="G19" i="57"/>
  <c r="I19" i="57"/>
  <c r="G46" i="61"/>
  <c r="I46" i="61"/>
  <c r="G25" i="58"/>
  <c r="I25" i="58"/>
  <c r="G22" i="52"/>
  <c r="I22" i="52"/>
  <c r="G21" i="58"/>
  <c r="I21" i="58"/>
  <c r="G15" i="52"/>
  <c r="I15" i="52"/>
  <c r="G19" i="58"/>
  <c r="I19" i="58"/>
  <c r="E9" i="55"/>
  <c r="F9" i="55"/>
  <c r="J9" i="55"/>
  <c r="P9" i="55"/>
  <c r="G13" i="1"/>
  <c r="I13" i="1"/>
  <c r="G38" i="1"/>
  <c r="I38" i="1"/>
  <c r="G16" i="55"/>
  <c r="I16" i="55"/>
  <c r="G53" i="56"/>
  <c r="I53" i="56"/>
  <c r="G27" i="60"/>
  <c r="I27" i="60"/>
  <c r="G18" i="60"/>
  <c r="I18" i="60"/>
  <c r="G19" i="52"/>
  <c r="I19" i="52"/>
  <c r="G16" i="57"/>
  <c r="I16" i="57"/>
  <c r="E11" i="57"/>
  <c r="F11" i="57"/>
  <c r="J11" i="57"/>
  <c r="P11" i="57"/>
  <c r="G53" i="61"/>
  <c r="I53" i="61"/>
  <c r="G19" i="61"/>
  <c r="I19" i="61"/>
  <c r="G50" i="54"/>
  <c r="I50" i="54"/>
  <c r="G27" i="54"/>
  <c r="I27" i="54"/>
  <c r="G56" i="59"/>
  <c r="I56" i="59"/>
  <c r="G27" i="53"/>
  <c r="I27" i="53"/>
  <c r="G11" i="1"/>
  <c r="I11" i="1"/>
  <c r="G34" i="1"/>
  <c r="I34" i="1"/>
  <c r="G53" i="1"/>
  <c r="I53" i="1"/>
  <c r="G8" i="1"/>
  <c r="I8" i="1"/>
  <c r="J7" i="54"/>
  <c r="I7" i="54"/>
  <c r="G36" i="59"/>
  <c r="I36" i="59"/>
  <c r="G30" i="61"/>
  <c r="I30" i="61"/>
  <c r="G41" i="1"/>
  <c r="I41" i="1"/>
  <c r="G22" i="1"/>
  <c r="I22" i="1"/>
  <c r="G50" i="55"/>
  <c r="I50" i="55"/>
  <c r="G20" i="56"/>
  <c r="I20" i="56"/>
  <c r="G15" i="58"/>
  <c r="I15" i="58"/>
  <c r="G23" i="60"/>
  <c r="I23" i="60"/>
  <c r="G21" i="60"/>
  <c r="I21" i="60"/>
  <c r="G53" i="53"/>
  <c r="I53" i="53"/>
  <c r="G30" i="57"/>
  <c r="I30" i="57"/>
  <c r="G47" i="59"/>
  <c r="I47" i="59"/>
  <c r="G15" i="61"/>
  <c r="I15" i="61"/>
  <c r="G33" i="59"/>
  <c r="I33" i="59"/>
  <c r="G20" i="54"/>
  <c r="I20" i="54"/>
  <c r="G43" i="54"/>
  <c r="I43" i="54"/>
  <c r="G25" i="53"/>
  <c r="I25" i="53"/>
  <c r="G42" i="53"/>
  <c r="I42" i="53"/>
  <c r="G39" i="58"/>
  <c r="I39" i="58"/>
  <c r="G47" i="60"/>
  <c r="I47" i="60"/>
  <c r="G50" i="57"/>
  <c r="I50" i="57"/>
  <c r="G16" i="1"/>
  <c r="I16" i="1"/>
  <c r="G12" i="1"/>
  <c r="I12" i="1"/>
  <c r="G41" i="54"/>
  <c r="I41" i="54"/>
  <c r="G36" i="55"/>
  <c r="I36" i="55"/>
  <c r="E10" i="57"/>
  <c r="F10" i="57"/>
  <c r="J10" i="57"/>
  <c r="G10" i="57"/>
  <c r="I10" i="57"/>
  <c r="G24" i="60"/>
  <c r="I24" i="60"/>
  <c r="G46" i="52"/>
  <c r="I46" i="52"/>
  <c r="G15" i="57"/>
  <c r="I15" i="57"/>
  <c r="G21" i="57"/>
  <c r="I21" i="57"/>
  <c r="G43" i="61"/>
  <c r="I43" i="61"/>
  <c r="G43" i="52"/>
  <c r="I43" i="52"/>
  <c r="G31" i="58"/>
  <c r="I31" i="58"/>
  <c r="G52" i="53"/>
  <c r="I52" i="53"/>
  <c r="G38" i="54"/>
  <c r="I38" i="54"/>
  <c r="G43" i="53"/>
  <c r="I43" i="53"/>
  <c r="G22" i="58"/>
  <c r="I22" i="58"/>
  <c r="G28" i="55"/>
  <c r="I28" i="55"/>
  <c r="G34" i="52"/>
  <c r="I34" i="52"/>
  <c r="G9" i="1"/>
  <c r="I9" i="1"/>
  <c r="G35" i="57"/>
  <c r="I35" i="57"/>
  <c r="G42" i="1"/>
  <c r="I42" i="1"/>
  <c r="G20" i="1"/>
  <c r="I20" i="1"/>
  <c r="G51" i="1"/>
  <c r="I51" i="1"/>
  <c r="G11" i="54"/>
  <c r="I11" i="54"/>
  <c r="G18" i="55"/>
  <c r="I18" i="55"/>
  <c r="E9" i="56"/>
  <c r="F9" i="56"/>
  <c r="J9" i="56"/>
  <c r="G9" i="56"/>
  <c r="I9" i="56"/>
  <c r="G56" i="55"/>
  <c r="I56" i="55"/>
  <c r="G31" i="55"/>
  <c r="I31" i="55"/>
  <c r="G31" i="56"/>
  <c r="I31" i="56"/>
  <c r="G40" i="56"/>
  <c r="I40" i="56"/>
  <c r="G43" i="58"/>
  <c r="I43" i="58"/>
  <c r="G35" i="60"/>
  <c r="I35" i="60"/>
  <c r="G48" i="60"/>
  <c r="I48" i="60"/>
  <c r="G43" i="60"/>
  <c r="I43" i="60"/>
  <c r="G42" i="60"/>
  <c r="I42" i="60"/>
  <c r="G30" i="52"/>
  <c r="I30" i="52"/>
  <c r="G28" i="53"/>
  <c r="I28" i="53"/>
  <c r="G49" i="53"/>
  <c r="I49" i="53"/>
  <c r="G31" i="57"/>
  <c r="I31" i="57"/>
  <c r="G47" i="57"/>
  <c r="I47" i="57"/>
  <c r="G23" i="57"/>
  <c r="I23" i="57"/>
  <c r="G39" i="57"/>
  <c r="I39" i="57"/>
  <c r="G51" i="57"/>
  <c r="I51" i="57"/>
  <c r="G41" i="59"/>
  <c r="I41" i="59"/>
  <c r="G27" i="59"/>
  <c r="I27" i="59"/>
  <c r="G54" i="61"/>
  <c r="I54" i="61"/>
  <c r="G27" i="61"/>
  <c r="I27" i="61"/>
  <c r="G48" i="61"/>
  <c r="I48" i="61"/>
  <c r="G12" i="54"/>
  <c r="I12" i="54"/>
  <c r="G15" i="53"/>
  <c r="I15" i="53"/>
  <c r="G51" i="54"/>
  <c r="I51" i="54"/>
  <c r="G26" i="58"/>
  <c r="I26" i="58"/>
  <c r="G55" i="58"/>
  <c r="I55" i="58"/>
  <c r="G17" i="54"/>
  <c r="I17" i="54"/>
  <c r="G39" i="53"/>
  <c r="I39" i="53"/>
  <c r="G39" i="54"/>
  <c r="I39" i="54"/>
  <c r="G25" i="59"/>
  <c r="I25" i="59"/>
  <c r="G54" i="59"/>
  <c r="I54" i="59"/>
  <c r="G48" i="54"/>
  <c r="I48" i="54"/>
  <c r="G27" i="55"/>
  <c r="I27" i="55"/>
  <c r="G24" i="55"/>
  <c r="I24" i="55"/>
  <c r="G51" i="55"/>
  <c r="I51" i="55"/>
  <c r="G17" i="55"/>
  <c r="I17" i="55"/>
  <c r="G51" i="56"/>
  <c r="I51" i="56"/>
  <c r="G37" i="56"/>
  <c r="I37" i="56"/>
  <c r="G28" i="58"/>
  <c r="I28" i="58"/>
  <c r="G32" i="60"/>
  <c r="I32" i="60"/>
  <c r="G56" i="60"/>
  <c r="I56" i="60"/>
  <c r="G16" i="60"/>
  <c r="I16" i="60"/>
  <c r="G28" i="60"/>
  <c r="I28" i="60"/>
  <c r="G37" i="54"/>
  <c r="I37" i="54"/>
  <c r="G56" i="52"/>
  <c r="I56" i="52"/>
  <c r="G31" i="53"/>
  <c r="I31" i="53"/>
  <c r="G14" i="57"/>
  <c r="I14" i="57"/>
  <c r="E10" i="56"/>
  <c r="F10" i="56"/>
  <c r="J10" i="56"/>
  <c r="P10" i="56"/>
  <c r="G10" i="56"/>
  <c r="G11" i="57"/>
  <c r="G9" i="55"/>
  <c r="G14" i="60"/>
  <c r="Q10" i="57"/>
  <c r="S10" i="57"/>
  <c r="I10" i="56"/>
  <c r="Q14" i="61"/>
  <c r="S14" i="61"/>
  <c r="I14" i="60"/>
  <c r="I11" i="57"/>
  <c r="Q11" i="58"/>
  <c r="S11" i="58"/>
  <c r="I9" i="55"/>
  <c r="Q9" i="56"/>
  <c r="S9" i="56"/>
  <c r="N11" i="56"/>
  <c r="S11" i="56"/>
  <c r="N11" i="57"/>
  <c r="S11" i="57"/>
  <c r="N56" i="55"/>
  <c r="S56" i="55"/>
  <c r="P56" i="55"/>
  <c r="N56" i="56"/>
  <c r="S56" i="56"/>
  <c r="P10" i="55"/>
  <c r="N10" i="55"/>
  <c r="N10" i="56"/>
  <c r="N53" i="54"/>
  <c r="S53" i="54"/>
  <c r="N53" i="55"/>
  <c r="P53" i="54"/>
  <c r="N32" i="54"/>
  <c r="N32" i="55"/>
  <c r="S32" i="55"/>
  <c r="P32" i="54"/>
  <c r="N20" i="54"/>
  <c r="N20" i="55"/>
  <c r="S20" i="55"/>
  <c r="P20" i="54"/>
  <c r="N51" i="54"/>
  <c r="N51" i="55"/>
  <c r="S51" i="55"/>
  <c r="P51" i="54"/>
  <c r="N14" i="54"/>
  <c r="N14" i="55"/>
  <c r="P14" i="54"/>
  <c r="N35" i="61"/>
  <c r="S35" i="61"/>
  <c r="P35" i="61"/>
  <c r="P16" i="61"/>
  <c r="N16" i="61"/>
  <c r="O47" i="58"/>
  <c r="O47" i="57"/>
  <c r="S47" i="57" s="1"/>
  <c r="O15" i="58"/>
  <c r="O15" i="57"/>
  <c r="O42" i="57"/>
  <c r="O42" i="58"/>
  <c r="S42" i="58" s="1"/>
  <c r="O61" i="57"/>
  <c r="S61" i="57" s="1"/>
  <c r="O61" i="58"/>
  <c r="S61" i="58" s="1"/>
  <c r="O28" i="57"/>
  <c r="S28" i="57" s="1"/>
  <c r="O28" i="58"/>
  <c r="S28" i="58" s="1"/>
  <c r="O43" i="57"/>
  <c r="S17" i="56"/>
  <c r="S30" i="57"/>
  <c r="S33" i="55"/>
  <c r="S44" i="56"/>
  <c r="S37" i="52"/>
  <c r="S55" i="61"/>
  <c r="S9" i="54"/>
  <c r="S29" i="57"/>
  <c r="S16" i="53"/>
  <c r="S46" i="58"/>
  <c r="O51" i="57"/>
  <c r="O51" i="58"/>
  <c r="O22" i="58"/>
  <c r="O22" i="57"/>
  <c r="S22" i="57" s="1"/>
  <c r="S21" i="56"/>
  <c r="S37" i="56"/>
  <c r="S28" i="55"/>
  <c r="O49" i="58"/>
  <c r="S49" i="58" s="1"/>
  <c r="O49" i="57"/>
  <c r="S49" i="57" s="1"/>
  <c r="N38" i="61"/>
  <c r="P38" i="61"/>
  <c r="N44" i="61"/>
  <c r="S44" i="61"/>
  <c r="N49" i="61"/>
  <c r="S49" i="61"/>
  <c r="N33" i="61"/>
  <c r="S33" i="61"/>
  <c r="N53" i="61"/>
  <c r="N45" i="60"/>
  <c r="P15" i="59"/>
  <c r="N32" i="57"/>
  <c r="S32" i="57"/>
  <c r="S35" i="58"/>
  <c r="O67" i="57"/>
  <c r="S67" i="57" s="1"/>
  <c r="O67" i="58"/>
  <c r="S67" i="58" s="1"/>
  <c r="N49" i="60"/>
  <c r="S49" i="60"/>
  <c r="S42" i="55"/>
  <c r="S18" i="54"/>
  <c r="N50" i="61"/>
  <c r="S50" i="61"/>
  <c r="N55" i="56"/>
  <c r="P55" i="56"/>
  <c r="N16" i="55"/>
  <c r="S16" i="55"/>
  <c r="N16" i="56"/>
  <c r="S16" i="56"/>
  <c r="O54" i="55"/>
  <c r="S54" i="55" s="1"/>
  <c r="O54" i="54"/>
  <c r="S54" i="54" s="1"/>
  <c r="O21" i="59"/>
  <c r="O21" i="60"/>
  <c r="O23" i="60"/>
  <c r="O23" i="59"/>
  <c r="N24" i="61"/>
  <c r="O42" i="59"/>
  <c r="O42" i="60"/>
  <c r="N7" i="52"/>
  <c r="S7" i="52"/>
  <c r="N7" i="53"/>
  <c r="S7" i="53"/>
  <c r="O34" i="54"/>
  <c r="S34" i="54" s="1"/>
  <c r="O34" i="53"/>
  <c r="S34" i="53" s="1"/>
  <c r="N37" i="55"/>
  <c r="S37" i="55"/>
  <c r="N44" i="55"/>
  <c r="S44" i="55"/>
  <c r="N56" i="54"/>
  <c r="S56" i="54"/>
  <c r="O23" i="53"/>
  <c r="S23" i="53" s="1"/>
  <c r="O23" i="52"/>
  <c r="S23" i="52" s="1"/>
  <c r="O62" i="53"/>
  <c r="S62" i="53"/>
  <c r="O62" i="52"/>
  <c r="S62" i="52" s="1"/>
  <c r="O11" i="52"/>
  <c r="S11" i="52"/>
  <c r="O11" i="53"/>
  <c r="S11" i="53" s="1"/>
  <c r="O49" i="53"/>
  <c r="S49" i="53" s="1"/>
  <c r="O49" i="52"/>
  <c r="O40" i="59"/>
  <c r="O63" i="54"/>
  <c r="S63" i="54" s="1"/>
  <c r="O63" i="53"/>
  <c r="S63" i="53" s="1"/>
  <c r="M33" i="57"/>
  <c r="M57" i="57"/>
  <c r="M17" i="57"/>
  <c r="M14" i="57"/>
  <c r="O14" i="58"/>
  <c r="M16" i="57"/>
  <c r="M20" i="57"/>
  <c r="M58" i="57"/>
  <c r="M69" i="57"/>
  <c r="M27" i="57"/>
  <c r="M48" i="57"/>
  <c r="M44" i="57"/>
  <c r="L50" i="58"/>
  <c r="L15" i="58"/>
  <c r="N15" i="59"/>
  <c r="L25" i="58"/>
  <c r="L22" i="58"/>
  <c r="L47" i="58"/>
  <c r="L17" i="58"/>
  <c r="L33" i="58"/>
  <c r="L19" i="58"/>
  <c r="L43" i="58"/>
  <c r="L53" i="58"/>
  <c r="L30" i="58"/>
  <c r="L56" i="58"/>
  <c r="L29" i="58"/>
  <c r="L34" i="58"/>
  <c r="L55" i="58"/>
  <c r="L12" i="58"/>
  <c r="L45" i="58"/>
  <c r="L39" i="58"/>
  <c r="L48" i="58"/>
  <c r="L40" i="58"/>
  <c r="L20" i="58"/>
  <c r="L41" i="58"/>
  <c r="L24" i="58"/>
  <c r="L51" i="58"/>
  <c r="L52" i="58"/>
  <c r="L13" i="58"/>
  <c r="L54" i="58"/>
  <c r="N54" i="59"/>
  <c r="L14" i="58"/>
  <c r="L44" i="58"/>
  <c r="L21" i="58"/>
  <c r="L36" i="58"/>
  <c r="L32" i="58"/>
  <c r="L27" i="58"/>
  <c r="L14" i="59"/>
  <c r="L27" i="59"/>
  <c r="L30" i="59"/>
  <c r="L41" i="59"/>
  <c r="L44" i="59"/>
  <c r="N44" i="60"/>
  <c r="L35" i="59"/>
  <c r="L46" i="59"/>
  <c r="L51" i="59"/>
  <c r="L47" i="59"/>
  <c r="N47" i="60"/>
  <c r="L56" i="59"/>
  <c r="N56" i="60"/>
  <c r="L13" i="59"/>
  <c r="L33" i="59"/>
  <c r="L21" i="59"/>
  <c r="N21" i="60"/>
  <c r="S21" i="60"/>
  <c r="L37" i="59"/>
  <c r="N37" i="60"/>
  <c r="L28" i="59"/>
  <c r="L39" i="59"/>
  <c r="L19" i="59"/>
  <c r="L50" i="59"/>
  <c r="L16" i="59"/>
  <c r="L25" i="59"/>
  <c r="L29" i="59"/>
  <c r="N29" i="60"/>
  <c r="L26" i="59"/>
  <c r="L34" i="59"/>
  <c r="L20" i="59"/>
  <c r="L31" i="59"/>
  <c r="N31" i="60"/>
  <c r="L53" i="59"/>
  <c r="N53" i="60"/>
  <c r="L17" i="59"/>
  <c r="N17" i="60"/>
  <c r="S17" i="60"/>
  <c r="L23" i="59"/>
  <c r="L52" i="59"/>
  <c r="N52" i="60"/>
  <c r="L18" i="59"/>
  <c r="L40" i="59"/>
  <c r="L49" i="59"/>
  <c r="L42" i="59"/>
  <c r="L36" i="59"/>
  <c r="L46" i="61"/>
  <c r="L32" i="61"/>
  <c r="L17" i="61"/>
  <c r="N55" i="57"/>
  <c r="N49" i="52"/>
  <c r="N22" i="59"/>
  <c r="O26" i="52"/>
  <c r="S26" i="52" s="1"/>
  <c r="O67" i="52"/>
  <c r="S67" i="52" s="1"/>
  <c r="S66" i="52"/>
  <c r="S63" i="52"/>
  <c r="M59" i="59"/>
  <c r="M35" i="59"/>
  <c r="M51" i="59"/>
  <c r="M60" i="59"/>
  <c r="M52" i="59"/>
  <c r="M54" i="59"/>
  <c r="M46" i="59"/>
  <c r="M20" i="59"/>
  <c r="M39" i="59"/>
  <c r="M19" i="59"/>
  <c r="M45" i="59"/>
  <c r="M18" i="59"/>
  <c r="M29" i="59"/>
  <c r="M62" i="59"/>
  <c r="M27" i="59"/>
  <c r="M15" i="59"/>
  <c r="M53" i="59"/>
  <c r="M58" i="59"/>
  <c r="O58" i="60" s="1"/>
  <c r="S58" i="60" s="1"/>
  <c r="M61" i="59"/>
  <c r="O61" i="60" s="1"/>
  <c r="S61" i="60" s="1"/>
  <c r="M68" i="59"/>
  <c r="M63" i="59"/>
  <c r="M50" i="59"/>
  <c r="M37" i="59"/>
  <c r="M55" i="59"/>
  <c r="M12" i="59"/>
  <c r="M38" i="59"/>
  <c r="M31" i="59"/>
  <c r="M25" i="59"/>
  <c r="M65" i="59"/>
  <c r="M30" i="59"/>
  <c r="M41" i="59"/>
  <c r="M43" i="59"/>
  <c r="O43" i="59" s="1"/>
  <c r="S43" i="59" s="1"/>
  <c r="O43" i="60"/>
  <c r="S43" i="60" s="1"/>
  <c r="M56" i="59"/>
  <c r="M44" i="59"/>
  <c r="O44" i="60"/>
  <c r="S44" i="60" s="1"/>
  <c r="M24" i="59"/>
  <c r="M26" i="59"/>
  <c r="M69" i="59"/>
  <c r="M34" i="59"/>
  <c r="M36" i="59"/>
  <c r="M64" i="59"/>
  <c r="M22" i="59"/>
  <c r="M32" i="59"/>
  <c r="P55" i="57"/>
  <c r="N25" i="54"/>
  <c r="O26" i="61"/>
  <c r="S26" i="61" s="1"/>
  <c r="O21" i="52"/>
  <c r="S21" i="52"/>
  <c r="O21" i="53"/>
  <c r="S21" i="53" s="1"/>
  <c r="O68" i="53"/>
  <c r="S68" i="53"/>
  <c r="O58" i="59"/>
  <c r="S58" i="59" s="1"/>
  <c r="O14" i="57"/>
  <c r="S14" i="57"/>
  <c r="O58" i="52"/>
  <c r="S58" i="52" s="1"/>
  <c r="O39" i="52"/>
  <c r="S39" i="52" s="1"/>
  <c r="O24" i="53"/>
  <c r="S24" i="53" s="1"/>
  <c r="O19" i="61"/>
  <c r="S19" i="61"/>
  <c r="O51" i="53"/>
  <c r="S51" i="53" s="1"/>
  <c r="O51" i="52"/>
  <c r="S51" i="52"/>
  <c r="O17" i="54"/>
  <c r="S17" i="54" s="1"/>
  <c r="M13" i="59"/>
  <c r="O13" i="59"/>
  <c r="O28" i="54"/>
  <c r="S28" i="54" s="1"/>
  <c r="L11" i="54"/>
  <c r="L15" i="54"/>
  <c r="L12" i="55"/>
  <c r="L31" i="55"/>
  <c r="N31" i="56"/>
  <c r="L38" i="56"/>
  <c r="L15" i="56"/>
  <c r="L46" i="56"/>
  <c r="L13" i="56"/>
  <c r="L54" i="56"/>
  <c r="L12" i="56"/>
  <c r="L40" i="56"/>
  <c r="L52" i="56"/>
  <c r="L36" i="56"/>
  <c r="L39" i="56"/>
  <c r="L19" i="56"/>
  <c r="N19" i="57"/>
  <c r="S19" i="57"/>
  <c r="L51" i="56"/>
  <c r="L27" i="56"/>
  <c r="L33" i="56"/>
  <c r="L43" i="56"/>
  <c r="L35" i="56"/>
  <c r="L42" i="56"/>
  <c r="L24" i="56"/>
  <c r="N52" i="56"/>
  <c r="N52" i="57"/>
  <c r="S52" i="57"/>
  <c r="P52" i="56"/>
  <c r="N24" i="56"/>
  <c r="N24" i="57"/>
  <c r="S24" i="57"/>
  <c r="P24" i="56"/>
  <c r="N33" i="57"/>
  <c r="N33" i="56"/>
  <c r="P33" i="56"/>
  <c r="N12" i="56"/>
  <c r="N12" i="57"/>
  <c r="P12" i="56"/>
  <c r="P15" i="56"/>
  <c r="N15" i="57"/>
  <c r="S15" i="57"/>
  <c r="N15" i="56"/>
  <c r="S15" i="56"/>
  <c r="N15" i="55"/>
  <c r="N15" i="54"/>
  <c r="P15" i="54"/>
  <c r="O22" i="59"/>
  <c r="O22" i="60"/>
  <c r="S22" i="60"/>
  <c r="P42" i="56"/>
  <c r="N42" i="56"/>
  <c r="N27" i="56"/>
  <c r="N27" i="57"/>
  <c r="P27" i="56"/>
  <c r="N36" i="56"/>
  <c r="N36" i="57"/>
  <c r="S36" i="57"/>
  <c r="P36" i="56"/>
  <c r="N54" i="57"/>
  <c r="S54" i="57"/>
  <c r="N54" i="56"/>
  <c r="P54" i="56"/>
  <c r="N38" i="56"/>
  <c r="P38" i="56"/>
  <c r="N11" i="54"/>
  <c r="N11" i="55"/>
  <c r="S11" i="55"/>
  <c r="P11" i="54"/>
  <c r="O64" i="59"/>
  <c r="S64" i="59" s="1"/>
  <c r="O64" i="60"/>
  <c r="S64" i="60" s="1"/>
  <c r="O26" i="59"/>
  <c r="O26" i="60"/>
  <c r="O25" i="59"/>
  <c r="S25" i="59" s="1"/>
  <c r="O25" i="60"/>
  <c r="O55" i="60"/>
  <c r="S55" i="60"/>
  <c r="O55" i="59"/>
  <c r="O68" i="59"/>
  <c r="S68" i="59" s="1"/>
  <c r="O68" i="60"/>
  <c r="S68" i="60"/>
  <c r="O15" i="59"/>
  <c r="S15" i="59" s="1"/>
  <c r="O15" i="60"/>
  <c r="S15" i="60" s="1"/>
  <c r="O18" i="59"/>
  <c r="O18" i="60"/>
  <c r="O20" i="60"/>
  <c r="O20" i="59"/>
  <c r="O60" i="59"/>
  <c r="S60" i="59" s="1"/>
  <c r="O60" i="60"/>
  <c r="S60" i="60" s="1"/>
  <c r="S49" i="52"/>
  <c r="P32" i="61"/>
  <c r="N32" i="61"/>
  <c r="N49" i="59"/>
  <c r="S49" i="59"/>
  <c r="P49" i="59"/>
  <c r="N23" i="59"/>
  <c r="N23" i="60"/>
  <c r="S23" i="60"/>
  <c r="P23" i="59"/>
  <c r="P20" i="59"/>
  <c r="N20" i="59"/>
  <c r="N25" i="59"/>
  <c r="N25" i="60"/>
  <c r="S25" i="60"/>
  <c r="P25" i="59"/>
  <c r="N39" i="59"/>
  <c r="N39" i="60"/>
  <c r="P39" i="59"/>
  <c r="N33" i="59"/>
  <c r="S33" i="59"/>
  <c r="P33" i="59"/>
  <c r="N51" i="59"/>
  <c r="P51" i="59"/>
  <c r="N41" i="59"/>
  <c r="N41" i="60"/>
  <c r="P41" i="59"/>
  <c r="P27" i="58"/>
  <c r="N27" i="58"/>
  <c r="N44" i="58"/>
  <c r="P44" i="58"/>
  <c r="N52" i="58"/>
  <c r="P52" i="58"/>
  <c r="N20" i="58"/>
  <c r="P20" i="58"/>
  <c r="P45" i="58"/>
  <c r="N45" i="58"/>
  <c r="N29" i="58"/>
  <c r="P29" i="58"/>
  <c r="N43" i="58"/>
  <c r="N43" i="59"/>
  <c r="P43" i="58"/>
  <c r="N47" i="58"/>
  <c r="S47" i="58"/>
  <c r="P47" i="58"/>
  <c r="N50" i="58"/>
  <c r="S50" i="58"/>
  <c r="P50" i="58"/>
  <c r="O69" i="57"/>
  <c r="S69" i="57" s="1"/>
  <c r="O69" i="58"/>
  <c r="S69" i="58" s="1"/>
  <c r="N20" i="60"/>
  <c r="S20" i="60"/>
  <c r="N33" i="60"/>
  <c r="S33" i="60"/>
  <c r="S38" i="61"/>
  <c r="S51" i="54"/>
  <c r="S20" i="54"/>
  <c r="N35" i="57"/>
  <c r="N35" i="56"/>
  <c r="P35" i="56"/>
  <c r="N13" i="57"/>
  <c r="S13" i="57"/>
  <c r="N13" i="56"/>
  <c r="S13" i="56"/>
  <c r="P13" i="56"/>
  <c r="N31" i="55"/>
  <c r="S31" i="55"/>
  <c r="P31" i="55"/>
  <c r="O36" i="60"/>
  <c r="O36" i="59"/>
  <c r="O24" i="60"/>
  <c r="S24" i="60"/>
  <c r="O24" i="59"/>
  <c r="O41" i="60"/>
  <c r="O41" i="59"/>
  <c r="O31" i="59"/>
  <c r="O31" i="60"/>
  <c r="S31" i="60" s="1"/>
  <c r="O37" i="59"/>
  <c r="O37" i="60"/>
  <c r="S37" i="60" s="1"/>
  <c r="O27" i="60"/>
  <c r="O27" i="59"/>
  <c r="O45" i="59"/>
  <c r="O45" i="60"/>
  <c r="O46" i="60"/>
  <c r="O46" i="59"/>
  <c r="O51" i="59"/>
  <c r="S51" i="59" s="1"/>
  <c r="O51" i="60"/>
  <c r="S55" i="57"/>
  <c r="N46" i="61"/>
  <c r="P46" i="61"/>
  <c r="N40" i="59"/>
  <c r="S40" i="59"/>
  <c r="N40" i="60"/>
  <c r="S40" i="60"/>
  <c r="P40" i="59"/>
  <c r="N17" i="59"/>
  <c r="P17" i="59"/>
  <c r="N34" i="59"/>
  <c r="P34" i="59"/>
  <c r="N16" i="59"/>
  <c r="P16" i="59"/>
  <c r="N28" i="59"/>
  <c r="P28" i="59"/>
  <c r="L13" i="60"/>
  <c r="N13" i="60"/>
  <c r="S13" i="60"/>
  <c r="N13" i="59"/>
  <c r="S13" i="59"/>
  <c r="P13" i="59"/>
  <c r="N46" i="60"/>
  <c r="S46" i="60"/>
  <c r="N46" i="59"/>
  <c r="P46" i="59"/>
  <c r="N30" i="59"/>
  <c r="P30" i="59"/>
  <c r="P32" i="58"/>
  <c r="N32" i="58"/>
  <c r="S32" i="58"/>
  <c r="N14" i="58"/>
  <c r="P14" i="58"/>
  <c r="P51" i="58"/>
  <c r="N51" i="58"/>
  <c r="S51" i="58"/>
  <c r="N40" i="58"/>
  <c r="P40" i="58"/>
  <c r="L12" i="59"/>
  <c r="N12" i="59"/>
  <c r="S12" i="59"/>
  <c r="N12" i="58"/>
  <c r="S12" i="58"/>
  <c r="P12" i="58"/>
  <c r="N56" i="58"/>
  <c r="S56" i="58"/>
  <c r="P56" i="58"/>
  <c r="N19" i="58"/>
  <c r="P19" i="58"/>
  <c r="N22" i="58"/>
  <c r="S22" i="58"/>
  <c r="P22" i="58"/>
  <c r="O44" i="58"/>
  <c r="O44" i="57"/>
  <c r="S44" i="57" s="1"/>
  <c r="O58" i="58"/>
  <c r="S58" i="58" s="1"/>
  <c r="O58" i="57"/>
  <c r="S58" i="57" s="1"/>
  <c r="O17" i="57"/>
  <c r="S17" i="57"/>
  <c r="O17" i="58"/>
  <c r="N16" i="60"/>
  <c r="S16" i="60"/>
  <c r="N34" i="60"/>
  <c r="N30" i="60"/>
  <c r="S45" i="60"/>
  <c r="N51" i="60"/>
  <c r="S51" i="60"/>
  <c r="S14" i="54"/>
  <c r="S10" i="55"/>
  <c r="N43" i="56"/>
  <c r="N43" i="57"/>
  <c r="S43" i="57"/>
  <c r="P43" i="56"/>
  <c r="N19" i="56"/>
  <c r="P19" i="56"/>
  <c r="N40" i="56"/>
  <c r="P40" i="56"/>
  <c r="N40" i="57"/>
  <c r="S40" i="57"/>
  <c r="N46" i="56"/>
  <c r="S46" i="56"/>
  <c r="P46" i="56"/>
  <c r="N46" i="57"/>
  <c r="S46" i="57"/>
  <c r="P12" i="55"/>
  <c r="N12" i="55"/>
  <c r="S12" i="55"/>
  <c r="O32" i="59"/>
  <c r="O32" i="60"/>
  <c r="S32" i="60" s="1"/>
  <c r="O34" i="60"/>
  <c r="S34" i="60" s="1"/>
  <c r="O34" i="59"/>
  <c r="O30" i="59"/>
  <c r="O30" i="60"/>
  <c r="O38" i="59"/>
  <c r="S38" i="59" s="1"/>
  <c r="O38" i="60"/>
  <c r="S38" i="60" s="1"/>
  <c r="O50" i="60"/>
  <c r="O50" i="59"/>
  <c r="S50" i="59" s="1"/>
  <c r="O62" i="60"/>
  <c r="S62" i="60" s="1"/>
  <c r="O62" i="59"/>
  <c r="S62" i="59" s="1"/>
  <c r="O19" i="60"/>
  <c r="O19" i="59"/>
  <c r="O54" i="60"/>
  <c r="S54" i="60" s="1"/>
  <c r="O54" i="59"/>
  <c r="S54" i="59" s="1"/>
  <c r="O35" i="60"/>
  <c r="O35" i="59"/>
  <c r="O61" i="59"/>
  <c r="S61" i="59" s="1"/>
  <c r="N42" i="57"/>
  <c r="S42" i="57"/>
  <c r="N36" i="60"/>
  <c r="N36" i="59"/>
  <c r="S36" i="59"/>
  <c r="P36" i="59"/>
  <c r="N18" i="60"/>
  <c r="S18" i="60"/>
  <c r="N18" i="59"/>
  <c r="P18" i="59"/>
  <c r="N53" i="59"/>
  <c r="P53" i="59"/>
  <c r="N26" i="59"/>
  <c r="P26" i="59"/>
  <c r="N26" i="60"/>
  <c r="S26" i="60"/>
  <c r="N50" i="59"/>
  <c r="P50" i="59"/>
  <c r="N37" i="59"/>
  <c r="P37" i="59"/>
  <c r="N56" i="59"/>
  <c r="P56" i="59"/>
  <c r="N35" i="59"/>
  <c r="S35" i="59"/>
  <c r="P35" i="59"/>
  <c r="N35" i="60"/>
  <c r="S35" i="60"/>
  <c r="N27" i="59"/>
  <c r="P27" i="59"/>
  <c r="P36" i="58"/>
  <c r="N36" i="58"/>
  <c r="N54" i="58"/>
  <c r="P54" i="58"/>
  <c r="N24" i="59"/>
  <c r="S24" i="59"/>
  <c r="N24" i="58"/>
  <c r="S24" i="58"/>
  <c r="P24" i="58"/>
  <c r="N48" i="58"/>
  <c r="N48" i="59"/>
  <c r="S48" i="59"/>
  <c r="P48" i="58"/>
  <c r="N55" i="58"/>
  <c r="P55" i="58"/>
  <c r="P30" i="58"/>
  <c r="N30" i="58"/>
  <c r="S30" i="58"/>
  <c r="N33" i="58"/>
  <c r="P33" i="58"/>
  <c r="P25" i="58"/>
  <c r="N25" i="58"/>
  <c r="S25" i="58"/>
  <c r="O48" i="57"/>
  <c r="S48" i="57"/>
  <c r="O48" i="58"/>
  <c r="O20" i="57"/>
  <c r="S20" i="57" s="1"/>
  <c r="O20" i="58"/>
  <c r="O57" i="58"/>
  <c r="S57" i="58" s="1"/>
  <c r="O57" i="57"/>
  <c r="S57" i="57" s="1"/>
  <c r="N55" i="59"/>
  <c r="S55" i="59"/>
  <c r="N50" i="60"/>
  <c r="S50" i="60"/>
  <c r="N45" i="59"/>
  <c r="S45" i="59"/>
  <c r="S16" i="61"/>
  <c r="N51" i="56"/>
  <c r="N51" i="57"/>
  <c r="S51" i="57"/>
  <c r="P51" i="56"/>
  <c r="N39" i="57"/>
  <c r="N39" i="56"/>
  <c r="S39" i="56"/>
  <c r="P39" i="56"/>
  <c r="O69" i="59"/>
  <c r="S69" i="59" s="1"/>
  <c r="O69" i="60"/>
  <c r="S69" i="60" s="1"/>
  <c r="O56" i="59"/>
  <c r="S56" i="59" s="1"/>
  <c r="O56" i="60"/>
  <c r="S56" i="60" s="1"/>
  <c r="O65" i="59"/>
  <c r="S65" i="59" s="1"/>
  <c r="O65" i="60"/>
  <c r="S65" i="60"/>
  <c r="O63" i="59"/>
  <c r="S63" i="59" s="1"/>
  <c r="O63" i="60"/>
  <c r="S63" i="60"/>
  <c r="O53" i="60"/>
  <c r="S53" i="60" s="1"/>
  <c r="O53" i="59"/>
  <c r="O29" i="60"/>
  <c r="S29" i="60" s="1"/>
  <c r="O29" i="59"/>
  <c r="O39" i="60"/>
  <c r="O39" i="59"/>
  <c r="O52" i="59"/>
  <c r="S52" i="59" s="1"/>
  <c r="O52" i="60"/>
  <c r="S52" i="60"/>
  <c r="O59" i="59"/>
  <c r="S59" i="59" s="1"/>
  <c r="O59" i="60"/>
  <c r="S59" i="60"/>
  <c r="O44" i="59"/>
  <c r="S44" i="59" s="1"/>
  <c r="S22" i="59"/>
  <c r="P17" i="61"/>
  <c r="N17" i="61"/>
  <c r="N42" i="60"/>
  <c r="S42" i="60"/>
  <c r="N42" i="59"/>
  <c r="P42" i="59"/>
  <c r="P52" i="59"/>
  <c r="N52" i="59"/>
  <c r="N31" i="59"/>
  <c r="P31" i="59"/>
  <c r="N29" i="59"/>
  <c r="P29" i="59"/>
  <c r="N19" i="60"/>
  <c r="N19" i="59"/>
  <c r="S19" i="59"/>
  <c r="P19" i="59"/>
  <c r="N21" i="59"/>
  <c r="S21" i="59"/>
  <c r="P21" i="59"/>
  <c r="N47" i="59"/>
  <c r="S47" i="59"/>
  <c r="P47" i="59"/>
  <c r="N44" i="59"/>
  <c r="P44" i="59"/>
  <c r="N14" i="59"/>
  <c r="P14" i="59"/>
  <c r="N14" i="60"/>
  <c r="S14" i="60"/>
  <c r="N21" i="58"/>
  <c r="P21" i="58"/>
  <c r="N13" i="58"/>
  <c r="P13" i="58"/>
  <c r="N41" i="58"/>
  <c r="P41" i="58"/>
  <c r="N39" i="58"/>
  <c r="P39" i="58"/>
  <c r="N34" i="58"/>
  <c r="P34" i="58"/>
  <c r="N53" i="58"/>
  <c r="P53" i="58"/>
  <c r="N17" i="58"/>
  <c r="P17" i="58"/>
  <c r="N15" i="58"/>
  <c r="P15" i="58"/>
  <c r="O27" i="58"/>
  <c r="O27" i="57"/>
  <c r="O16" i="58"/>
  <c r="S16" i="58"/>
  <c r="O16" i="57"/>
  <c r="S16" i="57" s="1"/>
  <c r="O33" i="57"/>
  <c r="O33" i="58"/>
  <c r="S33" i="58" s="1"/>
  <c r="N32" i="59"/>
  <c r="N38" i="57"/>
  <c r="S38" i="57"/>
  <c r="N28" i="60"/>
  <c r="S28" i="60"/>
  <c r="N27" i="60"/>
  <c r="S27" i="60"/>
  <c r="S30" i="60"/>
  <c r="S48" i="58"/>
  <c r="S37" i="59"/>
  <c r="S32" i="59"/>
  <c r="S15" i="58"/>
  <c r="S39" i="58"/>
  <c r="S13" i="58"/>
  <c r="S29" i="59"/>
  <c r="S55" i="58"/>
  <c r="S54" i="58"/>
  <c r="S27" i="59"/>
  <c r="S26" i="59"/>
  <c r="S18" i="59"/>
  <c r="S36" i="60"/>
  <c r="S40" i="56"/>
  <c r="S40" i="58"/>
  <c r="S14" i="58"/>
  <c r="S30" i="59"/>
  <c r="S28" i="59"/>
  <c r="S34" i="59"/>
  <c r="S29" i="58"/>
  <c r="S20" i="58"/>
  <c r="S44" i="58"/>
  <c r="S41" i="60"/>
  <c r="S39" i="59"/>
  <c r="S20" i="59"/>
  <c r="S23" i="59"/>
  <c r="S11" i="54"/>
  <c r="S54" i="56"/>
  <c r="S36" i="56"/>
  <c r="S42" i="56"/>
  <c r="S33" i="56"/>
  <c r="S24" i="56"/>
  <c r="S45" i="58"/>
  <c r="S27" i="58"/>
  <c r="S41" i="59"/>
  <c r="S33" i="57"/>
  <c r="S17" i="58"/>
  <c r="S41" i="58"/>
  <c r="S21" i="58"/>
  <c r="S19" i="60"/>
  <c r="S31" i="59"/>
  <c r="S42" i="59"/>
  <c r="S53" i="59"/>
  <c r="S46" i="59"/>
  <c r="S16" i="59"/>
  <c r="S17" i="59"/>
  <c r="S27" i="57"/>
  <c r="S39" i="60"/>
  <c r="S15" i="54"/>
  <c r="S52" i="56"/>
  <c r="T2" i="54" l="1"/>
  <c r="T32" i="54" s="1"/>
  <c r="T63" i="54"/>
  <c r="T68" i="56"/>
  <c r="T2" i="58"/>
  <c r="T2" i="56"/>
  <c r="T12" i="56" s="1"/>
  <c r="O47" i="60"/>
  <c r="S47" i="60" s="1"/>
  <c r="T2" i="60" s="1"/>
  <c r="O17" i="61"/>
  <c r="S17" i="61" s="1"/>
  <c r="T2" i="61" s="1"/>
  <c r="O21" i="61"/>
  <c r="S21" i="61" s="1"/>
  <c r="O53" i="61"/>
  <c r="S53" i="61" s="1"/>
  <c r="O57" i="59"/>
  <c r="S57" i="59" s="1"/>
  <c r="O65" i="52"/>
  <c r="S65" i="52" s="1"/>
  <c r="O52" i="52"/>
  <c r="S52" i="52" s="1"/>
  <c r="O55" i="55"/>
  <c r="S55" i="55" s="1"/>
  <c r="O32" i="61"/>
  <c r="S32" i="61" s="1"/>
  <c r="O17" i="55"/>
  <c r="S17" i="55" s="1"/>
  <c r="T55" i="58"/>
  <c r="T45" i="58"/>
  <c r="T18" i="58"/>
  <c r="T26" i="58"/>
  <c r="T68" i="58"/>
  <c r="T61" i="58"/>
  <c r="T43" i="58"/>
  <c r="T16" i="58"/>
  <c r="T30" i="58"/>
  <c r="T53" i="58"/>
  <c r="T32" i="56"/>
  <c r="T69" i="56"/>
  <c r="T48" i="56"/>
  <c r="T60" i="56"/>
  <c r="T9" i="56"/>
  <c r="T31" i="56"/>
  <c r="T21" i="56"/>
  <c r="T23" i="56"/>
  <c r="T43" i="56"/>
  <c r="T27" i="56"/>
  <c r="T40" i="56"/>
  <c r="T44" i="58"/>
  <c r="T34" i="58"/>
  <c r="T21" i="58"/>
  <c r="T56" i="58"/>
  <c r="T57" i="58"/>
  <c r="T50" i="58"/>
  <c r="T46" i="58"/>
  <c r="T11" i="58"/>
  <c r="T62" i="58"/>
  <c r="T17" i="58"/>
  <c r="T39" i="58"/>
  <c r="T52" i="58"/>
  <c r="T12" i="58"/>
  <c r="T36" i="58"/>
  <c r="T28" i="58"/>
  <c r="T38" i="58"/>
  <c r="T63" i="58"/>
  <c r="T2" i="57"/>
  <c r="T52" i="56"/>
  <c r="T51" i="54"/>
  <c r="T18" i="54"/>
  <c r="T56" i="54"/>
  <c r="T59" i="54"/>
  <c r="T42" i="54"/>
  <c r="T58" i="54"/>
  <c r="T66" i="54"/>
  <c r="T12" i="54"/>
  <c r="T60" i="54"/>
  <c r="T33" i="54"/>
  <c r="T47" i="54"/>
  <c r="T27" i="58"/>
  <c r="T40" i="58"/>
  <c r="T15" i="58"/>
  <c r="T20" i="58"/>
  <c r="T35" i="56"/>
  <c r="T58" i="58"/>
  <c r="T47" i="58"/>
  <c r="T67" i="58"/>
  <c r="T42" i="58"/>
  <c r="T37" i="58"/>
  <c r="T64" i="58"/>
  <c r="T41" i="58"/>
  <c r="T11" i="56"/>
  <c r="T20" i="56"/>
  <c r="T16" i="56"/>
  <c r="T57" i="56"/>
  <c r="T67" i="56"/>
  <c r="T26" i="56"/>
  <c r="T34" i="56"/>
  <c r="T2" i="55"/>
  <c r="T2" i="53"/>
  <c r="T34" i="53" s="1"/>
  <c r="T2" i="52"/>
  <c r="T67" i="61" l="1"/>
  <c r="T61" i="61"/>
  <c r="T14" i="61"/>
  <c r="T28" i="61"/>
  <c r="T58" i="61"/>
  <c r="T49" i="61"/>
  <c r="T25" i="61"/>
  <c r="T60" i="61"/>
  <c r="T52" i="61"/>
  <c r="T47" i="61"/>
  <c r="T33" i="61"/>
  <c r="T35" i="61"/>
  <c r="T59" i="61"/>
  <c r="T51" i="61"/>
  <c r="T64" i="61"/>
  <c r="T30" i="61"/>
  <c r="T41" i="61"/>
  <c r="T19" i="61"/>
  <c r="T56" i="61"/>
  <c r="T48" i="61"/>
  <c r="T34" i="61"/>
  <c r="T43" i="61"/>
  <c r="T69" i="61"/>
  <c r="T26" i="61"/>
  <c r="T44" i="61"/>
  <c r="T38" i="61"/>
  <c r="T20" i="61"/>
  <c r="T40" i="61"/>
  <c r="T23" i="61"/>
  <c r="T16" i="61"/>
  <c r="T22" i="61"/>
  <c r="T29" i="61"/>
  <c r="T15" i="61"/>
  <c r="T62" i="61"/>
  <c r="T45" i="61"/>
  <c r="T42" i="61"/>
  <c r="T53" i="61"/>
  <c r="T65" i="61"/>
  <c r="T66" i="61"/>
  <c r="T17" i="61"/>
  <c r="T55" i="61"/>
  <c r="D12" i="50"/>
  <c r="T36" i="61"/>
  <c r="T46" i="61"/>
  <c r="T18" i="61"/>
  <c r="T27" i="61"/>
  <c r="T39" i="61"/>
  <c r="T63" i="61"/>
  <c r="T21" i="61"/>
  <c r="T54" i="61"/>
  <c r="T31" i="61"/>
  <c r="T57" i="61"/>
  <c r="T24" i="61"/>
  <c r="T50" i="61"/>
  <c r="T68" i="61"/>
  <c r="T37" i="61"/>
  <c r="T52" i="60"/>
  <c r="T51" i="60"/>
  <c r="T54" i="60"/>
  <c r="T61" i="60"/>
  <c r="T22" i="60"/>
  <c r="T16" i="60"/>
  <c r="T67" i="60"/>
  <c r="T34" i="60"/>
  <c r="T46" i="60"/>
  <c r="T24" i="60"/>
  <c r="T55" i="60"/>
  <c r="T33" i="60"/>
  <c r="T50" i="60"/>
  <c r="T15" i="60"/>
  <c r="T66" i="60"/>
  <c r="T64" i="60"/>
  <c r="T26" i="60"/>
  <c r="T63" i="60"/>
  <c r="T21" i="60"/>
  <c r="T14" i="60"/>
  <c r="T53" i="60"/>
  <c r="T44" i="60"/>
  <c r="T40" i="60"/>
  <c r="T20" i="60"/>
  <c r="T48" i="60"/>
  <c r="T36" i="60"/>
  <c r="T19" i="60"/>
  <c r="D11" i="50"/>
  <c r="T30" i="60"/>
  <c r="T47" i="60"/>
  <c r="T23" i="60"/>
  <c r="T59" i="60"/>
  <c r="T41" i="60"/>
  <c r="T29" i="60"/>
  <c r="T65" i="60"/>
  <c r="T45" i="60"/>
  <c r="T58" i="60"/>
  <c r="T42" i="60"/>
  <c r="T32" i="60"/>
  <c r="T13" i="60"/>
  <c r="T17" i="60"/>
  <c r="T49" i="60"/>
  <c r="T62" i="60"/>
  <c r="T39" i="60"/>
  <c r="T43" i="60"/>
  <c r="T37" i="60"/>
  <c r="T31" i="60"/>
  <c r="T57" i="60"/>
  <c r="T35" i="60"/>
  <c r="T25" i="60"/>
  <c r="T68" i="60"/>
  <c r="T28" i="60"/>
  <c r="T18" i="60"/>
  <c r="T69" i="60"/>
  <c r="T60" i="60"/>
  <c r="T56" i="60"/>
  <c r="T38" i="60"/>
  <c r="T27" i="60"/>
  <c r="T15" i="54"/>
  <c r="T32" i="61"/>
  <c r="T35" i="58"/>
  <c r="T29" i="58"/>
  <c r="T23" i="58"/>
  <c r="T22" i="58"/>
  <c r="D9" i="50"/>
  <c r="T25" i="58"/>
  <c r="T48" i="58"/>
  <c r="T60" i="58"/>
  <c r="T51" i="58"/>
  <c r="T67" i="54"/>
  <c r="T57" i="54"/>
  <c r="T38" i="54"/>
  <c r="T23" i="54"/>
  <c r="T30" i="54"/>
  <c r="T50" i="54"/>
  <c r="T41" i="54"/>
  <c r="T13" i="54"/>
  <c r="T19" i="54"/>
  <c r="T39" i="54"/>
  <c r="T54" i="54"/>
  <c r="T28" i="54"/>
  <c r="T10" i="54"/>
  <c r="T27" i="54"/>
  <c r="T43" i="54"/>
  <c r="T68" i="54"/>
  <c r="T62" i="54"/>
  <c r="T26" i="54"/>
  <c r="T65" i="54"/>
  <c r="T36" i="54"/>
  <c r="T69" i="54"/>
  <c r="T34" i="54"/>
  <c r="T20" i="54"/>
  <c r="T29" i="54"/>
  <c r="T52" i="54"/>
  <c r="T35" i="54"/>
  <c r="T61" i="54"/>
  <c r="T49" i="54"/>
  <c r="T22" i="54"/>
  <c r="T46" i="54"/>
  <c r="D5" i="50"/>
  <c r="T55" i="54"/>
  <c r="T25" i="54"/>
  <c r="T53" i="54"/>
  <c r="T14" i="54"/>
  <c r="T11" i="54"/>
  <c r="T64" i="54"/>
  <c r="T24" i="54"/>
  <c r="T8" i="54"/>
  <c r="T37" i="54"/>
  <c r="T40" i="54"/>
  <c r="T16" i="54"/>
  <c r="T44" i="54"/>
  <c r="T48" i="54"/>
  <c r="T31" i="54"/>
  <c r="T9" i="54"/>
  <c r="T17" i="54"/>
  <c r="T30" i="56"/>
  <c r="T49" i="56"/>
  <c r="T13" i="56"/>
  <c r="T65" i="58"/>
  <c r="T19" i="58"/>
  <c r="T54" i="58"/>
  <c r="T21" i="54"/>
  <c r="T7" i="54"/>
  <c r="T45" i="54"/>
  <c r="T59" i="58"/>
  <c r="T32" i="58"/>
  <c r="T14" i="58"/>
  <c r="T13" i="58"/>
  <c r="T31" i="58"/>
  <c r="T24" i="58"/>
  <c r="T33" i="56"/>
  <c r="T56" i="56"/>
  <c r="T47" i="56"/>
  <c r="T66" i="56"/>
  <c r="T69" i="58"/>
  <c r="T49" i="58"/>
  <c r="T66" i="58"/>
  <c r="T2" i="59"/>
  <c r="T33" i="58"/>
  <c r="T59" i="56"/>
  <c r="T53" i="56"/>
  <c r="T62" i="56"/>
  <c r="T45" i="56"/>
  <c r="T37" i="56"/>
  <c r="T38" i="56"/>
  <c r="D7" i="50"/>
  <c r="T63" i="56"/>
  <c r="T18" i="56"/>
  <c r="T25" i="56"/>
  <c r="T44" i="56"/>
  <c r="T39" i="56"/>
  <c r="T24" i="56"/>
  <c r="T54" i="56"/>
  <c r="T36" i="56"/>
  <c r="T14" i="56"/>
  <c r="T28" i="56"/>
  <c r="T29" i="56"/>
  <c r="T65" i="56"/>
  <c r="T17" i="56"/>
  <c r="T46" i="56"/>
  <c r="T42" i="56"/>
  <c r="T58" i="56"/>
  <c r="T50" i="56"/>
  <c r="T64" i="56"/>
  <c r="T61" i="56"/>
  <c r="T10" i="56"/>
  <c r="S70" i="56" s="1"/>
  <c r="T55" i="56"/>
  <c r="T15" i="56"/>
  <c r="T51" i="56"/>
  <c r="T22" i="56"/>
  <c r="T19" i="56"/>
  <c r="T41" i="56"/>
  <c r="T66" i="52"/>
  <c r="T37" i="52"/>
  <c r="T21" i="52"/>
  <c r="T62" i="52"/>
  <c r="T49" i="52"/>
  <c r="T11" i="52"/>
  <c r="T23" i="52"/>
  <c r="T63" i="52"/>
  <c r="T19" i="52"/>
  <c r="T48" i="52"/>
  <c r="T20" i="52"/>
  <c r="T27" i="52"/>
  <c r="T69" i="52"/>
  <c r="T5" i="52"/>
  <c r="T59" i="52"/>
  <c r="T42" i="52"/>
  <c r="T54" i="52"/>
  <c r="T9" i="52"/>
  <c r="T17" i="52"/>
  <c r="T25" i="52"/>
  <c r="T24" i="52"/>
  <c r="T39" i="52"/>
  <c r="T51" i="52"/>
  <c r="T12" i="52"/>
  <c r="T64" i="52"/>
  <c r="T46" i="52"/>
  <c r="T33" i="52"/>
  <c r="T15" i="52"/>
  <c r="T36" i="52"/>
  <c r="T57" i="52"/>
  <c r="T40" i="52"/>
  <c r="T55" i="52"/>
  <c r="T32" i="52"/>
  <c r="T8" i="52"/>
  <c r="T10" i="52"/>
  <c r="T52" i="52"/>
  <c r="T26" i="52"/>
  <c r="T67" i="52"/>
  <c r="T68" i="52"/>
  <c r="T16" i="52"/>
  <c r="T14" i="52"/>
  <c r="T60" i="52"/>
  <c r="T56" i="52"/>
  <c r="T6" i="52"/>
  <c r="T43" i="52"/>
  <c r="T53" i="52"/>
  <c r="T34" i="52"/>
  <c r="T28" i="52"/>
  <c r="T47" i="52"/>
  <c r="T18" i="52"/>
  <c r="T44" i="52"/>
  <c r="T31" i="52"/>
  <c r="T30" i="52"/>
  <c r="T22" i="52"/>
  <c r="T7" i="52"/>
  <c r="T50" i="52"/>
  <c r="T29" i="52"/>
  <c r="T38" i="52"/>
  <c r="D3" i="50"/>
  <c r="T45" i="52"/>
  <c r="T41" i="52"/>
  <c r="T58" i="52"/>
  <c r="T35" i="52"/>
  <c r="T13" i="52"/>
  <c r="T61" i="52"/>
  <c r="T65" i="52"/>
  <c r="S70" i="61"/>
  <c r="T53" i="53"/>
  <c r="T69" i="53"/>
  <c r="T49" i="53"/>
  <c r="T10" i="53"/>
  <c r="T67" i="53"/>
  <c r="T31" i="53"/>
  <c r="T26" i="53"/>
  <c r="T55" i="53"/>
  <c r="T50" i="53"/>
  <c r="T52" i="53"/>
  <c r="T56" i="53"/>
  <c r="T20" i="53"/>
  <c r="T48" i="53"/>
  <c r="D4" i="50"/>
  <c r="T39" i="53"/>
  <c r="T63" i="53"/>
  <c r="T11" i="53"/>
  <c r="T16" i="53"/>
  <c r="T68" i="53"/>
  <c r="T7" i="53"/>
  <c r="T59" i="53"/>
  <c r="T61" i="53"/>
  <c r="T65" i="53"/>
  <c r="T40" i="53"/>
  <c r="T17" i="53"/>
  <c r="T47" i="53"/>
  <c r="T36" i="53"/>
  <c r="T44" i="53"/>
  <c r="T60" i="53"/>
  <c r="T14" i="53"/>
  <c r="T35" i="53"/>
  <c r="T6" i="53"/>
  <c r="T12" i="53"/>
  <c r="T23" i="53"/>
  <c r="T21" i="53"/>
  <c r="T62" i="53"/>
  <c r="T42" i="53"/>
  <c r="T41" i="53"/>
  <c r="T27" i="53"/>
  <c r="T13" i="53"/>
  <c r="T25" i="53"/>
  <c r="T18" i="53"/>
  <c r="T19" i="53"/>
  <c r="T57" i="53"/>
  <c r="T58" i="53"/>
  <c r="T8" i="53"/>
  <c r="T54" i="53"/>
  <c r="T38" i="53"/>
  <c r="T43" i="53"/>
  <c r="T24" i="53"/>
  <c r="T64" i="53"/>
  <c r="T37" i="53"/>
  <c r="T30" i="53"/>
  <c r="T29" i="53"/>
  <c r="T33" i="53"/>
  <c r="T45" i="53"/>
  <c r="T32" i="53"/>
  <c r="T66" i="53"/>
  <c r="T46" i="53"/>
  <c r="T15" i="53"/>
  <c r="T22" i="53"/>
  <c r="T28" i="53"/>
  <c r="T9" i="53"/>
  <c r="F12" i="50"/>
  <c r="O12" i="50"/>
  <c r="P12" i="50" s="1"/>
  <c r="G12" i="50" s="1"/>
  <c r="T51" i="53"/>
  <c r="S70" i="58"/>
  <c r="S70" i="60"/>
  <c r="T13" i="57"/>
  <c r="T35" i="57"/>
  <c r="T38" i="57"/>
  <c r="T42" i="57"/>
  <c r="T23" i="57"/>
  <c r="T68" i="57"/>
  <c r="T59" i="57"/>
  <c r="T63" i="57"/>
  <c r="T62" i="57"/>
  <c r="T50" i="57"/>
  <c r="T32" i="57"/>
  <c r="T19" i="57"/>
  <c r="T49" i="57"/>
  <c r="T43" i="57"/>
  <c r="T69" i="57"/>
  <c r="T58" i="57"/>
  <c r="T44" i="57"/>
  <c r="T54" i="57"/>
  <c r="T55" i="57"/>
  <c r="T20" i="57"/>
  <c r="T48" i="57"/>
  <c r="T52" i="57"/>
  <c r="T37" i="57"/>
  <c r="T53" i="57"/>
  <c r="D8" i="50"/>
  <c r="T25" i="57"/>
  <c r="T21" i="57"/>
  <c r="T47" i="57"/>
  <c r="T30" i="57"/>
  <c r="T15" i="57"/>
  <c r="T51" i="57"/>
  <c r="T46" i="57"/>
  <c r="T40" i="57"/>
  <c r="T17" i="57"/>
  <c r="T41" i="57"/>
  <c r="T18" i="57"/>
  <c r="T64" i="57"/>
  <c r="T34" i="57"/>
  <c r="T28" i="57"/>
  <c r="T67" i="57"/>
  <c r="T11" i="57"/>
  <c r="T57" i="57"/>
  <c r="T24" i="57"/>
  <c r="T56" i="57"/>
  <c r="T65" i="57"/>
  <c r="T10" i="57"/>
  <c r="T26" i="57"/>
  <c r="T61" i="57"/>
  <c r="T14" i="57"/>
  <c r="T12" i="57"/>
  <c r="T39" i="57"/>
  <c r="T16" i="57"/>
  <c r="T36" i="57"/>
  <c r="T45" i="57"/>
  <c r="T31" i="57"/>
  <c r="T60" i="57"/>
  <c r="T66" i="57"/>
  <c r="T22" i="57"/>
  <c r="T29" i="57"/>
  <c r="T33" i="57"/>
  <c r="F11" i="50"/>
  <c r="L11" i="50"/>
  <c r="M11" i="50" s="1"/>
  <c r="L12" i="50"/>
  <c r="M12" i="50" s="1"/>
  <c r="T30" i="55"/>
  <c r="T63" i="55"/>
  <c r="T57" i="55"/>
  <c r="T55" i="55"/>
  <c r="T43" i="55"/>
  <c r="T35" i="55"/>
  <c r="T36" i="55"/>
  <c r="T58" i="55"/>
  <c r="T48" i="55"/>
  <c r="T9" i="55"/>
  <c r="T38" i="55"/>
  <c r="T56" i="55"/>
  <c r="T37" i="55"/>
  <c r="T16" i="55"/>
  <c r="T12" i="55"/>
  <c r="T11" i="55"/>
  <c r="T31" i="55"/>
  <c r="T17" i="55"/>
  <c r="T40" i="55"/>
  <c r="T29" i="55"/>
  <c r="T62" i="55"/>
  <c r="T27" i="55"/>
  <c r="T66" i="55"/>
  <c r="D6" i="50"/>
  <c r="T61" i="55"/>
  <c r="T59" i="55"/>
  <c r="T41" i="55"/>
  <c r="T18" i="55"/>
  <c r="T19" i="55"/>
  <c r="T32" i="55"/>
  <c r="T53" i="55"/>
  <c r="T20" i="55"/>
  <c r="T65" i="55"/>
  <c r="T64" i="55"/>
  <c r="T47" i="55"/>
  <c r="T60" i="55"/>
  <c r="T13" i="55"/>
  <c r="T42" i="55"/>
  <c r="T54" i="55"/>
  <c r="T24" i="55"/>
  <c r="T22" i="55"/>
  <c r="T23" i="55"/>
  <c r="T26" i="55"/>
  <c r="T50" i="55"/>
  <c r="T14" i="55"/>
  <c r="T51" i="55"/>
  <c r="T10" i="55"/>
  <c r="T52" i="55"/>
  <c r="T21" i="55"/>
  <c r="T25" i="55"/>
  <c r="T8" i="55"/>
  <c r="T68" i="55"/>
  <c r="T45" i="55"/>
  <c r="T28" i="55"/>
  <c r="T33" i="55"/>
  <c r="T49" i="55"/>
  <c r="T69" i="55"/>
  <c r="T34" i="55"/>
  <c r="T67" i="55"/>
  <c r="T46" i="55"/>
  <c r="T39" i="55"/>
  <c r="T44" i="55"/>
  <c r="T15" i="55"/>
  <c r="S70" i="54"/>
  <c r="T27" i="57"/>
  <c r="D10" i="50" l="1"/>
  <c r="T67" i="59"/>
  <c r="T56" i="59"/>
  <c r="T22" i="59"/>
  <c r="T25" i="59"/>
  <c r="T26" i="59"/>
  <c r="T16" i="59"/>
  <c r="T42" i="59"/>
  <c r="T54" i="59"/>
  <c r="T12" i="59"/>
  <c r="T59" i="59"/>
  <c r="T39" i="59"/>
  <c r="T45" i="59"/>
  <c r="T40" i="59"/>
  <c r="T21" i="59"/>
  <c r="T18" i="59"/>
  <c r="T37" i="59"/>
  <c r="T23" i="59"/>
  <c r="T61" i="59"/>
  <c r="T60" i="59"/>
  <c r="T38" i="59"/>
  <c r="T28" i="59"/>
  <c r="T20" i="59"/>
  <c r="T46" i="59"/>
  <c r="T51" i="59"/>
  <c r="T47" i="59"/>
  <c r="T66" i="59"/>
  <c r="T15" i="59"/>
  <c r="T68" i="59"/>
  <c r="T29" i="59"/>
  <c r="T44" i="59"/>
  <c r="T62" i="59"/>
  <c r="T58" i="59"/>
  <c r="T41" i="59"/>
  <c r="T69" i="59"/>
  <c r="T52" i="59"/>
  <c r="T63" i="59"/>
  <c r="T33" i="59"/>
  <c r="T17" i="59"/>
  <c r="T30" i="59"/>
  <c r="T55" i="59"/>
  <c r="T36" i="59"/>
  <c r="T64" i="59"/>
  <c r="T27" i="59"/>
  <c r="T53" i="59"/>
  <c r="T24" i="59"/>
  <c r="T19" i="59"/>
  <c r="T13" i="59"/>
  <c r="T43" i="59"/>
  <c r="T31" i="59"/>
  <c r="T34" i="59"/>
  <c r="T35" i="59"/>
  <c r="T48" i="59"/>
  <c r="T49" i="59"/>
  <c r="T50" i="59"/>
  <c r="T32" i="59"/>
  <c r="T14" i="59"/>
  <c r="T65" i="59"/>
  <c r="R9" i="50"/>
  <c r="S9" i="50" s="1"/>
  <c r="G9" i="50" s="1"/>
  <c r="F9" i="50"/>
  <c r="R10" i="50"/>
  <c r="S10" i="50" s="1"/>
  <c r="F7" i="50"/>
  <c r="L7" i="50"/>
  <c r="M7" i="50" s="1"/>
  <c r="R5" i="50"/>
  <c r="S5" i="50" s="1"/>
  <c r="F5" i="50"/>
  <c r="T57" i="59"/>
  <c r="F6" i="50"/>
  <c r="U6" i="50"/>
  <c r="V6" i="50" s="1"/>
  <c r="G6" i="50" s="1"/>
  <c r="R6" i="50"/>
  <c r="S6" i="50" s="1"/>
  <c r="G5" i="50" s="1"/>
  <c r="S70" i="53"/>
  <c r="L4" i="50"/>
  <c r="M4" i="50" s="1"/>
  <c r="F3" i="50"/>
  <c r="L3" i="50"/>
  <c r="M3" i="50" s="1"/>
  <c r="L5" i="50"/>
  <c r="M5" i="50" s="1"/>
  <c r="L6" i="50"/>
  <c r="M6" i="50" s="1"/>
  <c r="S70" i="55"/>
  <c r="G11" i="50"/>
  <c r="S70" i="57"/>
  <c r="S70" i="52"/>
  <c r="O10" i="50"/>
  <c r="P10" i="50" s="1"/>
  <c r="F8" i="50"/>
  <c r="O8" i="50"/>
  <c r="P8" i="50" s="1"/>
  <c r="O9" i="50"/>
  <c r="P9" i="50" s="1"/>
  <c r="L9" i="50"/>
  <c r="M9" i="50" s="1"/>
  <c r="L10" i="50"/>
  <c r="M10" i="50" s="1"/>
  <c r="L8" i="50"/>
  <c r="M8" i="50" s="1"/>
  <c r="F4" i="50"/>
  <c r="O4" i="50"/>
  <c r="P4" i="50" s="1"/>
  <c r="O6" i="50"/>
  <c r="P6" i="50" s="1"/>
  <c r="O5" i="50"/>
  <c r="P5" i="50" s="1"/>
  <c r="S70" i="59" l="1"/>
  <c r="U10" i="50"/>
  <c r="V10" i="50" s="1"/>
  <c r="G10" i="50" s="1"/>
  <c r="F10" i="50"/>
  <c r="G7" i="50"/>
  <c r="G8" i="50"/>
  <c r="G3" i="50"/>
  <c r="G4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<sst xmlns="http://schemas.openxmlformats.org/spreadsheetml/2006/main" count="416" uniqueCount="61">
  <si>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</si>
  <si>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</si>
  <si>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</si>
  <si>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</si>
  <si>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</si>
  <si>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</si>
  <si>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</si>
  <si>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</si>
  <si>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</si>
  <si>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</si>
  <si>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</si>
  <si>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</si>
  <si>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</si>
  <si>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</si>
  <si>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</si>
  <si>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</si>
  <si>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</si>
  <si>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</si>
  <si>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</si>
  <si>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</si>
  <si>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</si>
  <si>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</si>
  <si>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</si>
  <si>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</si>
  <si>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</si>
  <si>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</si>
  <si>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</si>
  <si>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</si>
  <si>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</si>
  <si>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</si>
  <si>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</si>
  <si>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</si>
  <si>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</si>
  <si>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</si>
  <si>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</si>
  <si>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</si>
  <si>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</si>
  <si>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</si>
  <si>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</si>
  <si>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</si>
  <si>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</si>
  <si>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</si>
  <si>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</si>
  <si>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</si>
  <si>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</si>
  <si>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</si>
  <si>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</si>
  <si>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</si>
  <si>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</si>
  <si>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</si>
  <si>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</si>
  <si>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</si>
  <si>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</si>
  <si>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</si>
  <si>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</si>
  <si>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</si>
  <si>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</si>
  <si>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</si>
  <si>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</si>
  <si>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</si>
  <si>
    <t xml:space="preserve">Crime Risk Factor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</si>
</sst>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workbookViewId="0">
      <selection activeCell="Q6" sqref="Q6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60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52</v>
      </c>
      <c r="X1" s="20" t="s">
        <v>46</v>
      </c>
    </row>
    <row r="2" spans="1:24" x14ac:dyDescent="0.2">
      <c r="A2" s="18">
        <v>8</v>
      </c>
      <c r="B2" s="19">
        <v>45691</v>
      </c>
      <c r="C2" s="19">
        <v>20561</v>
      </c>
      <c r="D2" s="23">
        <v>5.8999999999999997E-2</v>
      </c>
      <c r="E2" s="23">
        <v>1</v>
      </c>
      <c r="F2" s="23">
        <v>0.71199999999999997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0.86599999999999999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69765</v>
      </c>
      <c r="U2" s="19">
        <v>30351</v>
      </c>
      <c r="V2" s="23">
        <v>3.7999999999999999E-2</v>
      </c>
      <c r="W2" s="19">
        <v>2075</v>
      </c>
      <c r="X2" s="23">
        <v>0.81599999999999995</v>
      </c>
    </row>
    <row r="3" spans="1:24" x14ac:dyDescent="0.2">
      <c r="A3" s="18">
        <v>9</v>
      </c>
      <c r="B3" s="19">
        <v>47336</v>
      </c>
      <c r="C3" s="19">
        <v>21301</v>
      </c>
      <c r="D3" s="23">
        <v>5.7000000000000002E-2</v>
      </c>
      <c r="E3" s="23">
        <v>0.97099999999999997</v>
      </c>
      <c r="F3" s="23">
        <v>0.72299999999999998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1.54</v>
      </c>
      <c r="Q3" s="15"/>
      <c r="R3" s="15"/>
      <c r="T3" s="19">
        <v>70892</v>
      </c>
      <c r="U3" s="19">
        <v>30841</v>
      </c>
      <c r="V3" s="23">
        <v>3.7999999999999999E-2</v>
      </c>
      <c r="W3" s="19">
        <v>2032</v>
      </c>
      <c r="X3" s="23">
        <v>0.82099999999999995</v>
      </c>
    </row>
    <row r="4" spans="1:24" x14ac:dyDescent="0.2">
      <c r="A4" s="18">
        <v>10</v>
      </c>
      <c r="B4" s="19">
        <v>49040</v>
      </c>
      <c r="C4" s="19">
        <v>22068</v>
      </c>
      <c r="D4" s="23">
        <v>5.5E-2</v>
      </c>
      <c r="E4" s="23">
        <v>0.97099999999999997</v>
      </c>
      <c r="F4" s="23">
        <v>0.73499999999999999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2.0630000000000002</v>
      </c>
      <c r="Q4" s="15"/>
      <c r="R4" s="15"/>
      <c r="T4" s="19">
        <v>72037</v>
      </c>
      <c r="U4" s="19">
        <v>31339</v>
      </c>
      <c r="V4" s="23">
        <v>3.6999999999999998E-2</v>
      </c>
      <c r="W4" s="19">
        <v>1991</v>
      </c>
      <c r="X4" s="23">
        <v>0.82699999999999996</v>
      </c>
    </row>
    <row r="5" spans="1:24" x14ac:dyDescent="0.2">
      <c r="A5" s="18">
        <v>11</v>
      </c>
      <c r="B5" s="19">
        <v>50806</v>
      </c>
      <c r="C5" s="19">
        <v>22862</v>
      </c>
      <c r="D5" s="23">
        <v>5.2999999999999999E-2</v>
      </c>
      <c r="E5" s="23">
        <v>0.97099999999999997</v>
      </c>
      <c r="F5" s="23">
        <v>0.747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2.5329999999999999</v>
      </c>
      <c r="Q5" s="15"/>
      <c r="R5" s="15"/>
      <c r="T5" s="19">
        <v>73200</v>
      </c>
      <c r="U5" s="19">
        <v>31845</v>
      </c>
      <c r="V5" s="23">
        <v>3.5999999999999997E-2</v>
      </c>
      <c r="W5" s="19">
        <v>1950</v>
      </c>
      <c r="X5" s="23">
        <v>0.83299999999999996</v>
      </c>
    </row>
    <row r="6" spans="1:24" x14ac:dyDescent="0.2">
      <c r="A6" s="18">
        <v>12</v>
      </c>
      <c r="B6" s="19">
        <v>57024</v>
      </c>
      <c r="C6" s="19">
        <v>25661</v>
      </c>
      <c r="D6" s="23">
        <v>4.5999999999999999E-2</v>
      </c>
      <c r="E6" s="23">
        <v>0.97099999999999997</v>
      </c>
      <c r="F6" s="23">
        <v>0.78800000000000003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3.2090000000000001</v>
      </c>
      <c r="Q6" s="15"/>
      <c r="R6" s="15"/>
      <c r="T6" s="19">
        <v>74382</v>
      </c>
      <c r="U6" s="19">
        <v>32359</v>
      </c>
      <c r="V6" s="23">
        <v>3.5999999999999997E-2</v>
      </c>
      <c r="W6" s="19">
        <v>1911</v>
      </c>
      <c r="X6" s="23">
        <v>0.83899999999999997</v>
      </c>
    </row>
    <row r="7" spans="1:24" x14ac:dyDescent="0.2">
      <c r="A7" s="18">
        <v>13</v>
      </c>
      <c r="B7" s="19">
        <v>59234</v>
      </c>
      <c r="C7" s="19">
        <v>26514</v>
      </c>
      <c r="D7" s="23">
        <v>4.4999999999999998E-2</v>
      </c>
      <c r="E7" s="23">
        <v>0.77500000000000002</v>
      </c>
      <c r="F7" s="23">
        <v>0.79500000000000004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3.4049999999999998</v>
      </c>
      <c r="Q7" s="15"/>
      <c r="R7" s="15"/>
      <c r="T7" s="19">
        <v>75868</v>
      </c>
      <c r="U7" s="19">
        <v>32910</v>
      </c>
      <c r="V7" s="23">
        <v>3.5000000000000003E-2</v>
      </c>
      <c r="W7" s="19">
        <v>1896</v>
      </c>
      <c r="X7" s="23">
        <v>0.84299999999999997</v>
      </c>
    </row>
    <row r="8" spans="1:24" x14ac:dyDescent="0.2">
      <c r="A8" s="18">
        <v>14</v>
      </c>
      <c r="B8" s="19">
        <v>61529</v>
      </c>
      <c r="C8" s="19">
        <v>27396</v>
      </c>
      <c r="D8" s="23">
        <v>4.3999999999999997E-2</v>
      </c>
      <c r="E8" s="23">
        <v>0.77500000000000002</v>
      </c>
      <c r="F8" s="23">
        <v>0.80100000000000005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3.2679999999999998</v>
      </c>
      <c r="Q8" s="15"/>
      <c r="R8" s="15"/>
      <c r="T8" s="19">
        <v>77384</v>
      </c>
      <c r="U8" s="19">
        <v>33470</v>
      </c>
      <c r="V8" s="23">
        <v>3.5000000000000003E-2</v>
      </c>
      <c r="W8" s="19">
        <v>1881</v>
      </c>
      <c r="X8" s="23">
        <v>0.84599999999999997</v>
      </c>
    </row>
    <row r="9" spans="1:24" x14ac:dyDescent="0.2">
      <c r="A9" s="18">
        <v>15</v>
      </c>
      <c r="B9" s="19">
        <v>63914</v>
      </c>
      <c r="C9" s="19">
        <v>28308</v>
      </c>
      <c r="D9" s="23">
        <v>4.2000000000000003E-2</v>
      </c>
      <c r="E9" s="23">
        <v>0.77500000000000002</v>
      </c>
      <c r="F9" s="23">
        <v>0.80800000000000005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3.0110000000000001</v>
      </c>
      <c r="Q9" s="15"/>
      <c r="R9" s="15"/>
      <c r="T9" s="19">
        <v>78931</v>
      </c>
      <c r="U9" s="19">
        <v>34039</v>
      </c>
      <c r="V9" s="23">
        <v>3.4000000000000002E-2</v>
      </c>
      <c r="W9" s="19">
        <v>1867</v>
      </c>
      <c r="X9" s="23">
        <v>0.85</v>
      </c>
    </row>
    <row r="10" spans="1:24" x14ac:dyDescent="0.2">
      <c r="A10" s="18">
        <v>16</v>
      </c>
      <c r="B10" s="19">
        <v>80508</v>
      </c>
      <c r="C10" s="19">
        <v>34618</v>
      </c>
      <c r="D10" s="23">
        <v>3.4000000000000002E-2</v>
      </c>
      <c r="E10" s="23">
        <v>0.77500000000000002</v>
      </c>
      <c r="F10" s="23">
        <v>0.85299999999999998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2.746</v>
      </c>
      <c r="Q10" s="15"/>
      <c r="R10" s="15"/>
      <c r="T10" s="19">
        <v>80508</v>
      </c>
      <c r="U10" s="19">
        <v>34618</v>
      </c>
      <c r="V10" s="23">
        <v>3.4000000000000002E-2</v>
      </c>
      <c r="W10" s="19">
        <v>1852</v>
      </c>
      <c r="X10" s="23">
        <v>0.85299999999999998</v>
      </c>
    </row>
    <row r="11" spans="1:24" x14ac:dyDescent="0.2">
      <c r="A11" s="18">
        <v>17</v>
      </c>
      <c r="B11" s="19">
        <v>82413</v>
      </c>
      <c r="C11" s="19">
        <v>35289</v>
      </c>
      <c r="D11" s="23">
        <v>3.4000000000000002E-2</v>
      </c>
      <c r="E11" s="23">
        <v>0.52100000000000002</v>
      </c>
      <c r="F11" s="23">
        <v>0.85299999999999998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2.56</v>
      </c>
      <c r="Q11" s="15"/>
      <c r="R11" s="15"/>
      <c r="T11" s="19">
        <v>81991</v>
      </c>
      <c r="U11" s="19">
        <v>35140</v>
      </c>
      <c r="V11" s="23">
        <v>3.4000000000000002E-2</v>
      </c>
      <c r="W11" s="19">
        <v>1852</v>
      </c>
      <c r="X11" s="23">
        <v>0.85299999999999998</v>
      </c>
    </row>
    <row r="12" spans="1:24" x14ac:dyDescent="0.2">
      <c r="A12" s="18">
        <v>18</v>
      </c>
      <c r="B12" s="19">
        <v>95479</v>
      </c>
      <c r="C12" s="19">
        <v>39871</v>
      </c>
      <c r="D12" s="23">
        <v>3.1E-2</v>
      </c>
      <c r="E12" s="23">
        <v>0.52100000000000002</v>
      </c>
      <c r="F12" s="23">
        <v>0.85299999999999998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2.4420000000000002</v>
      </c>
      <c r="Q12" s="15"/>
      <c r="R12" s="15"/>
      <c r="T12" s="19">
        <v>83502</v>
      </c>
      <c r="U12" s="19">
        <v>35669</v>
      </c>
      <c r="V12" s="23">
        <v>3.3000000000000002E-2</v>
      </c>
      <c r="W12" s="19">
        <v>1852</v>
      </c>
      <c r="X12" s="23">
        <v>0.85299999999999998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2.0329999999999999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2.0329999999999999</v>
      </c>
    </row>
    <row r="16" spans="1:24" ht="14.25" x14ac:dyDescent="0.2">
      <c r="B16" s="14"/>
      <c r="C16" s="14"/>
      <c r="D16" s="17"/>
      <c r="E16" s="17"/>
      <c r="F16" s="16" t="s">
        <v>51</v>
      </c>
      <c r="L16" s="9">
        <v>14</v>
      </c>
      <c r="M16" s="8">
        <f t="shared" si="0"/>
        <v>1.4129738209737661</v>
      </c>
      <c r="N16" s="22">
        <v>28</v>
      </c>
      <c r="O16" s="31">
        <v>2.0329999999999999</v>
      </c>
    </row>
    <row r="17" spans="2:15" ht="14.25" x14ac:dyDescent="0.2">
      <c r="B17" s="14"/>
      <c r="C17" s="14"/>
      <c r="D17" s="17"/>
      <c r="E17" s="17"/>
      <c r="F17" s="28" t="s">
        <v>59</v>
      </c>
      <c r="L17" s="9">
        <v>15</v>
      </c>
      <c r="M17" s="8">
        <f t="shared" si="0"/>
        <v>1.4482981664981105</v>
      </c>
      <c r="N17" s="22">
        <v>29</v>
      </c>
      <c r="O17" s="31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7.1999999999999995E-2</v>
      </c>
    </row>
    <row r="54" spans="12:15" x14ac:dyDescent="0.2">
      <c r="N54" s="22">
        <v>66</v>
      </c>
      <c r="O54" s="31">
        <v>7.1999999999999995E-2</v>
      </c>
    </row>
    <row r="55" spans="12:15" x14ac:dyDescent="0.2">
      <c r="N55" s="22">
        <v>67</v>
      </c>
      <c r="O55" s="31">
        <v>7.1999999999999995E-2</v>
      </c>
    </row>
    <row r="56" spans="12:15" x14ac:dyDescent="0.2">
      <c r="N56" s="22">
        <v>68</v>
      </c>
      <c r="O56" s="31">
        <v>7.1999999999999995E-2</v>
      </c>
    </row>
    <row r="57" spans="12:15" x14ac:dyDescent="0.2">
      <c r="N57" s="22">
        <v>69</v>
      </c>
      <c r="O57" s="31">
        <v>7.1999999999999995E-2</v>
      </c>
    </row>
    <row r="58" spans="12:15" x14ac:dyDescent="0.2">
      <c r="N58" s="22">
        <v>70</v>
      </c>
      <c r="O58" s="31">
        <v>7.1999999999999995E-2</v>
      </c>
    </row>
    <row r="59" spans="12:15" x14ac:dyDescent="0.2">
      <c r="N59" s="22">
        <v>71</v>
      </c>
      <c r="O59" s="31">
        <v>7.1999999999999995E-2</v>
      </c>
    </row>
    <row r="60" spans="12:15" x14ac:dyDescent="0.2">
      <c r="N60" s="22">
        <v>72</v>
      </c>
      <c r="O60" s="31">
        <v>7.1999999999999995E-2</v>
      </c>
    </row>
    <row r="61" spans="12:15" x14ac:dyDescent="0.2">
      <c r="N61" s="22">
        <v>73</v>
      </c>
      <c r="O61" s="31">
        <v>7.1999999999999995E-2</v>
      </c>
    </row>
    <row r="62" spans="12:15" x14ac:dyDescent="0.2">
      <c r="N62" s="22">
        <v>74</v>
      </c>
      <c r="O62" s="31">
        <v>7.1999999999999995E-2</v>
      </c>
    </row>
    <row r="63" spans="12:15" x14ac:dyDescent="0.2">
      <c r="N63" s="22">
        <v>75</v>
      </c>
      <c r="O63" s="31">
        <v>7.1999999999999995E-2</v>
      </c>
    </row>
    <row r="64" spans="12:15" x14ac:dyDescent="0.2">
      <c r="N64" s="22">
        <v>76</v>
      </c>
      <c r="O64" s="31">
        <v>7.1999999999999995E-2</v>
      </c>
    </row>
    <row r="65" spans="14:15" x14ac:dyDescent="0.2">
      <c r="N65" s="22">
        <v>77</v>
      </c>
      <c r="O65" s="31">
        <v>7.1999999999999995E-2</v>
      </c>
    </row>
    <row r="66" spans="14:15" x14ac:dyDescent="0.2">
      <c r="N66" s="22">
        <v>78</v>
      </c>
      <c r="O66" s="31">
        <v>7.1999999999999995E-2</v>
      </c>
    </row>
    <row r="67" spans="14:15" x14ac:dyDescent="0.2">
      <c r="N67" s="22">
        <v>79</v>
      </c>
      <c r="O67" s="31">
        <v>7.1999999999999995E-2</v>
      </c>
    </row>
    <row r="68" spans="14:15" x14ac:dyDescent="0.2">
      <c r="N68" s="22">
        <v>80</v>
      </c>
      <c r="O68" s="31">
        <v>7.1999999999999995E-2</v>
      </c>
    </row>
    <row r="69" spans="14:15" x14ac:dyDescent="0.2">
      <c r="N69" s="22">
        <v>81</v>
      </c>
      <c r="O69" s="31">
        <v>7.1999999999999995E-2</v>
      </c>
    </row>
    <row r="70" spans="14:15" x14ac:dyDescent="0.2">
      <c r="N70" s="22">
        <v>82</v>
      </c>
      <c r="O70" s="31">
        <v>7.1999999999999995E-2</v>
      </c>
    </row>
    <row r="71" spans="14:15" x14ac:dyDescent="0.2">
      <c r="N71" s="22">
        <v>83</v>
      </c>
      <c r="O71" s="31">
        <v>7.1999999999999995E-2</v>
      </c>
    </row>
    <row r="72" spans="14:15" x14ac:dyDescent="0.2">
      <c r="N72" s="22">
        <v>84</v>
      </c>
      <c r="O72" s="31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Meta!A9+6</f>
        <v>21</v>
      </c>
      <c r="C2" s="7">
        <f>Meta!B9</f>
        <v>63914</v>
      </c>
      <c r="D2" s="7">
        <f>Meta!C9</f>
        <v>28308</v>
      </c>
      <c r="E2" s="1">
        <f>Meta!D9</f>
        <v>4.2000000000000003E-2</v>
      </c>
      <c r="F2" s="1">
        <f>Meta!F9</f>
        <v>0.80800000000000005</v>
      </c>
      <c r="G2" s="1">
        <f>Meta!I9</f>
        <v>1.8114695812355892</v>
      </c>
      <c r="H2" s="1">
        <f>Meta!E9</f>
        <v>0.77500000000000002</v>
      </c>
      <c r="I2" s="13"/>
      <c r="J2" s="1">
        <f>Meta!X8</f>
        <v>0.84599999999999997</v>
      </c>
      <c r="K2" s="1">
        <f>Meta!D8</f>
        <v>4.3999999999999997E-2</v>
      </c>
      <c r="L2" s="29"/>
      <c r="N2" s="22">
        <f>Meta!T9</f>
        <v>78931</v>
      </c>
      <c r="O2" s="22">
        <f>Meta!U9</f>
        <v>34039</v>
      </c>
      <c r="P2" s="1">
        <f>Meta!V9</f>
        <v>3.4000000000000002E-2</v>
      </c>
      <c r="Q2" s="1">
        <f>Meta!X9</f>
        <v>0.85</v>
      </c>
      <c r="R2" s="22">
        <f>Meta!W9</f>
        <v>1867</v>
      </c>
      <c r="T2" s="12">
        <f>IRR(S5:S69)+1</f>
        <v>0.98200952512559359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3347.3671823345212</v>
      </c>
      <c r="D11" s="5">
        <f t="shared" ref="D11:D36" si="0">IF(A11&lt;startage,1,0)*(C11*(1-initialunempprob))+IF(A11=startage,1,0)*(C11*(1-unempprob))+IF(A11&gt;startage,1,0)*(C11*(1-unempprob)+unempprob*300*52)</f>
        <v>3200.0830263118023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244.80635151285287</v>
      </c>
      <c r="G11" s="5">
        <f t="shared" ref="G11:G56" si="3">D11-F11</f>
        <v>2955.2766747989494</v>
      </c>
      <c r="H11" s="22">
        <f>0.1*Grade14!H11</f>
        <v>1490.4268121899679</v>
      </c>
      <c r="I11" s="5">
        <f t="shared" ref="I11:I36" si="4">G11+IF(A11&lt;startage,1,0)*(H11*(1-initialunempprob))+IF(A11&gt;=startage,1,0)*(H11*(1-unempprob))</f>
        <v>4380.1247072525584</v>
      </c>
      <c r="J11" s="26">
        <f t="shared" ref="J11:J56" si="5">(F11-(IF(A11&gt;startage,1,0)*(unempprob*300*52)))/(IF(A11&lt;startage,1,0)*((C11+H11)*(1-initialunempprob))+IF(A11&gt;=startage,1,0)*((C11+H11)*(1-unempprob)))</f>
        <v>5.293189204385719E-2</v>
      </c>
      <c r="L11" s="22">
        <f>0.1*Grade14!L11</f>
        <v>5819.7211912015982</v>
      </c>
      <c r="M11" s="5">
        <f>scrimecost*Meta!O8</f>
        <v>6101.3559999999998</v>
      </c>
      <c r="N11" s="5">
        <f>L11-Grade14!L11</f>
        <v>-52377.490720814378</v>
      </c>
      <c r="O11" s="5"/>
      <c r="P11" s="22"/>
      <c r="Q11" s="22">
        <f>0.05*feel*Grade14!G11</f>
        <v>340.9358285509399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-60997.426549365315</v>
      </c>
      <c r="T11" s="22">
        <f t="shared" ref="T11:T42" si="7">S11/sreturn^(A11-startage+1)</f>
        <v>-60997.426549365315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35282.955155341202</v>
      </c>
      <c r="D12" s="5">
        <f t="shared" si="0"/>
        <v>33801.071038816874</v>
      </c>
      <c r="E12" s="5">
        <f t="shared" si="1"/>
        <v>24301.071038816874</v>
      </c>
      <c r="F12" s="5">
        <f t="shared" si="2"/>
        <v>8236.0496941737092</v>
      </c>
      <c r="G12" s="5">
        <f t="shared" si="3"/>
        <v>25565.021344643166</v>
      </c>
      <c r="H12" s="22">
        <f t="shared" ref="H12:H36" si="10">benefits*B12/expnorm</f>
        <v>15627.091005685745</v>
      </c>
      <c r="I12" s="5">
        <f t="shared" si="4"/>
        <v>40535.774528090107</v>
      </c>
      <c r="J12" s="26">
        <f t="shared" si="5"/>
        <v>0.16886901044833261</v>
      </c>
      <c r="L12" s="22">
        <f t="shared" ref="L12:L36" si="11">(sincome+sbenefits)*(1-sunemp)*B12/expnorm</f>
        <v>60243.363250717099</v>
      </c>
      <c r="M12" s="5">
        <f>scrimecost*Meta!O9</f>
        <v>5621.5370000000003</v>
      </c>
      <c r="N12" s="5">
        <f>L12-Grade14!L12</f>
        <v>591.22104090072389</v>
      </c>
      <c r="O12" s="5">
        <f>Grade14!M12-M12</f>
        <v>42.153999999999542</v>
      </c>
      <c r="P12" s="22">
        <f t="shared" ref="P12:P56" si="12">(spart-initialspart)*(L12*J12+nptrans)</f>
        <v>66.908948552912221</v>
      </c>
      <c r="Q12" s="22"/>
      <c r="R12" s="22"/>
      <c r="S12" s="22">
        <f t="shared" si="6"/>
        <v>473.99064582185838</v>
      </c>
      <c r="T12" s="22">
        <f t="shared" si="7"/>
        <v>482.67418359433691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36165.029034224724</v>
      </c>
      <c r="D13" s="5">
        <f t="shared" si="0"/>
        <v>35301.297814787278</v>
      </c>
      <c r="E13" s="5">
        <f t="shared" si="1"/>
        <v>25801.297814787278</v>
      </c>
      <c r="F13" s="5">
        <f t="shared" si="2"/>
        <v>8725.8737365280467</v>
      </c>
      <c r="G13" s="5">
        <f t="shared" si="3"/>
        <v>26575.424078259231</v>
      </c>
      <c r="H13" s="22">
        <f t="shared" si="10"/>
        <v>16017.768280827888</v>
      </c>
      <c r="I13" s="5">
        <f t="shared" si="4"/>
        <v>41920.446091292346</v>
      </c>
      <c r="J13" s="26">
        <f t="shared" si="5"/>
        <v>0.1614421474118822</v>
      </c>
      <c r="L13" s="22">
        <f t="shared" si="11"/>
        <v>61749.447331985022</v>
      </c>
      <c r="M13" s="5">
        <f>scrimecost*Meta!O10</f>
        <v>5126.7820000000002</v>
      </c>
      <c r="N13" s="5">
        <f>L13-Grade14!L13</f>
        <v>606.00156692323799</v>
      </c>
      <c r="O13" s="5">
        <f>Grade14!M13-M13</f>
        <v>38.443999999999505</v>
      </c>
      <c r="P13" s="22">
        <f t="shared" si="12"/>
        <v>66.091853515090392</v>
      </c>
      <c r="Q13" s="22"/>
      <c r="R13" s="22"/>
      <c r="S13" s="22">
        <f t="shared" si="6"/>
        <v>480.21881868487776</v>
      </c>
      <c r="T13" s="22">
        <f t="shared" si="7"/>
        <v>497.97526852356486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37069.154760080346</v>
      </c>
      <c r="D14" s="5">
        <f t="shared" si="0"/>
        <v>36167.450260156969</v>
      </c>
      <c r="E14" s="5">
        <f t="shared" si="1"/>
        <v>26667.450260156969</v>
      </c>
      <c r="F14" s="5">
        <f t="shared" si="2"/>
        <v>9008.6725099412506</v>
      </c>
      <c r="G14" s="5">
        <f t="shared" si="3"/>
        <v>27158.777750215719</v>
      </c>
      <c r="H14" s="22">
        <f t="shared" si="10"/>
        <v>16418.212487848585</v>
      </c>
      <c r="I14" s="5">
        <f t="shared" si="4"/>
        <v>42887.425313574662</v>
      </c>
      <c r="J14" s="26">
        <f t="shared" si="5"/>
        <v>0.16302353910176026</v>
      </c>
      <c r="L14" s="22">
        <f t="shared" si="11"/>
        <v>63293.183515284654</v>
      </c>
      <c r="M14" s="5">
        <f>scrimecost*Meta!O11</f>
        <v>4779.5200000000004</v>
      </c>
      <c r="N14" s="5">
        <f>L14-Grade14!L14</f>
        <v>621.15160609633313</v>
      </c>
      <c r="O14" s="5">
        <f>Grade14!M14-M14</f>
        <v>35.839999999999236</v>
      </c>
      <c r="P14" s="22">
        <f t="shared" si="12"/>
        <v>67.489115110715645</v>
      </c>
      <c r="Q14" s="22"/>
      <c r="R14" s="22"/>
      <c r="S14" s="22">
        <f t="shared" si="6"/>
        <v>489.26368472676347</v>
      </c>
      <c r="T14" s="22">
        <f t="shared" si="7"/>
        <v>516.64934226021944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37995.88362908236</v>
      </c>
      <c r="D15" s="5">
        <f t="shared" si="0"/>
        <v>37055.256516660898</v>
      </c>
      <c r="E15" s="5">
        <f t="shared" si="1"/>
        <v>27555.256516660898</v>
      </c>
      <c r="F15" s="5">
        <f t="shared" si="2"/>
        <v>9298.5412526897835</v>
      </c>
      <c r="G15" s="5">
        <f t="shared" si="3"/>
        <v>27756.715263971113</v>
      </c>
      <c r="H15" s="22">
        <f t="shared" si="10"/>
        <v>16828.667800044801</v>
      </c>
      <c r="I15" s="5">
        <f t="shared" si="4"/>
        <v>43878.579016414034</v>
      </c>
      <c r="J15" s="26">
        <f t="shared" si="5"/>
        <v>0.16456636026261698</v>
      </c>
      <c r="L15" s="22">
        <f t="shared" si="11"/>
        <v>64875.513103166762</v>
      </c>
      <c r="M15" s="5">
        <f>scrimecost*Meta!O12</f>
        <v>4559.2139999999999</v>
      </c>
      <c r="N15" s="5">
        <f>L15-Grade14!L15</f>
        <v>636.680396248732</v>
      </c>
      <c r="O15" s="5">
        <f>Grade14!M15-M15</f>
        <v>34.188000000000102</v>
      </c>
      <c r="P15" s="22">
        <f t="shared" si="12"/>
        <v>68.921308246231533</v>
      </c>
      <c r="Q15" s="22"/>
      <c r="R15" s="22"/>
      <c r="S15" s="22">
        <f t="shared" si="6"/>
        <v>499.32292491968167</v>
      </c>
      <c r="T15" s="22">
        <f t="shared" si="7"/>
        <v>536.93127907279097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38945.780719809409</v>
      </c>
      <c r="D16" s="5">
        <f t="shared" si="0"/>
        <v>37965.257929577412</v>
      </c>
      <c r="E16" s="5">
        <f t="shared" si="1"/>
        <v>28465.257929577412</v>
      </c>
      <c r="F16" s="5">
        <f t="shared" si="2"/>
        <v>9595.6567140070256</v>
      </c>
      <c r="G16" s="5">
        <f t="shared" si="3"/>
        <v>28369.601215570387</v>
      </c>
      <c r="H16" s="22">
        <f t="shared" si="10"/>
        <v>17249.384495045917</v>
      </c>
      <c r="I16" s="5">
        <f t="shared" si="4"/>
        <v>44894.511561824373</v>
      </c>
      <c r="J16" s="26">
        <f t="shared" si="5"/>
        <v>0.16607155163906248</v>
      </c>
      <c r="L16" s="22">
        <f t="shared" si="11"/>
        <v>66497.40093074592</v>
      </c>
      <c r="M16" s="5">
        <f>scrimecost*Meta!O13</f>
        <v>3795.6109999999999</v>
      </c>
      <c r="N16" s="5">
        <f>L16-Grade14!L16</f>
        <v>652.59740615494957</v>
      </c>
      <c r="O16" s="5">
        <f>Grade14!M16-M16</f>
        <v>28.461999999999989</v>
      </c>
      <c r="P16" s="22">
        <f t="shared" si="12"/>
        <v>70.389306210135317</v>
      </c>
      <c r="Q16" s="22"/>
      <c r="R16" s="22"/>
      <c r="S16" s="22">
        <f t="shared" si="6"/>
        <v>506.50830361742783</v>
      </c>
      <c r="T16" s="22">
        <f t="shared" si="7"/>
        <v>554.63601648015936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39919.425237804644</v>
      </c>
      <c r="D17" s="5">
        <f t="shared" si="0"/>
        <v>38898.009377816845</v>
      </c>
      <c r="E17" s="5">
        <f t="shared" si="1"/>
        <v>29398.009377816845</v>
      </c>
      <c r="F17" s="5">
        <f t="shared" si="2"/>
        <v>9900.2000618572001</v>
      </c>
      <c r="G17" s="5">
        <f t="shared" si="3"/>
        <v>28997.809315959646</v>
      </c>
      <c r="H17" s="22">
        <f t="shared" si="10"/>
        <v>17680.619107422062</v>
      </c>
      <c r="I17" s="5">
        <f t="shared" si="4"/>
        <v>45935.84242086998</v>
      </c>
      <c r="J17" s="26">
        <f t="shared" si="5"/>
        <v>0.16754003103071666</v>
      </c>
      <c r="L17" s="22">
        <f t="shared" si="11"/>
        <v>68159.835954014561</v>
      </c>
      <c r="M17" s="5">
        <f>scrimecost*Meta!O14</f>
        <v>3795.6109999999999</v>
      </c>
      <c r="N17" s="5">
        <f>L17-Grade14!L17</f>
        <v>668.91234130882367</v>
      </c>
      <c r="O17" s="5">
        <f>Grade14!M17-M17</f>
        <v>28.461999999999989</v>
      </c>
      <c r="P17" s="22">
        <f t="shared" si="12"/>
        <v>71.894004123136696</v>
      </c>
      <c r="Q17" s="22"/>
      <c r="R17" s="22"/>
      <c r="S17" s="22">
        <f t="shared" si="6"/>
        <v>518.4219080326186</v>
      </c>
      <c r="T17" s="22">
        <f t="shared" si="7"/>
        <v>578.08159743151498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40917.41086874975</v>
      </c>
      <c r="D18" s="5">
        <f t="shared" si="0"/>
        <v>39854.079612262256</v>
      </c>
      <c r="E18" s="5">
        <f t="shared" si="1"/>
        <v>30354.079612262256</v>
      </c>
      <c r="F18" s="5">
        <f t="shared" si="2"/>
        <v>10212.356993403626</v>
      </c>
      <c r="G18" s="5">
        <f t="shared" si="3"/>
        <v>29641.722618858628</v>
      </c>
      <c r="H18" s="22">
        <f t="shared" si="10"/>
        <v>18122.634585107615</v>
      </c>
      <c r="I18" s="5">
        <f t="shared" si="4"/>
        <v>47003.206551391719</v>
      </c>
      <c r="J18" s="26">
        <f t="shared" si="5"/>
        <v>0.1689726938518426</v>
      </c>
      <c r="L18" s="22">
        <f t="shared" si="11"/>
        <v>69863.831852864925</v>
      </c>
      <c r="M18" s="5">
        <f>scrimecost*Meta!O15</f>
        <v>3795.6109999999999</v>
      </c>
      <c r="N18" s="5">
        <f>L18-Grade14!L18</f>
        <v>685.63514984153153</v>
      </c>
      <c r="O18" s="5">
        <f>Grade14!M18-M18</f>
        <v>28.461999999999989</v>
      </c>
      <c r="P18" s="22">
        <f t="shared" si="12"/>
        <v>73.436319483963075</v>
      </c>
      <c r="Q18" s="22"/>
      <c r="R18" s="22"/>
      <c r="S18" s="22">
        <f t="shared" si="6"/>
        <v>530.63335255818026</v>
      </c>
      <c r="T18" s="22">
        <f t="shared" si="7"/>
        <v>602.53827758128386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41940.3461404685</v>
      </c>
      <c r="D19" s="5">
        <f t="shared" si="0"/>
        <v>40834.051602568819</v>
      </c>
      <c r="E19" s="5">
        <f t="shared" si="1"/>
        <v>31334.051602568819</v>
      </c>
      <c r="F19" s="5">
        <f t="shared" si="2"/>
        <v>10532.317848238719</v>
      </c>
      <c r="G19" s="5">
        <f t="shared" si="3"/>
        <v>30301.7337543301</v>
      </c>
      <c r="H19" s="22">
        <f t="shared" si="10"/>
        <v>18575.700449735305</v>
      </c>
      <c r="I19" s="5">
        <f t="shared" si="4"/>
        <v>48097.254785176519</v>
      </c>
      <c r="J19" s="26">
        <f t="shared" si="5"/>
        <v>0.17037041367733144</v>
      </c>
      <c r="L19" s="22">
        <f t="shared" si="11"/>
        <v>71610.427649186546</v>
      </c>
      <c r="M19" s="5">
        <f>scrimecost*Meta!O16</f>
        <v>3795.6109999999999</v>
      </c>
      <c r="N19" s="5">
        <f>L19-Grade14!L19</f>
        <v>702.77602858758473</v>
      </c>
      <c r="O19" s="5">
        <f>Grade14!M19-M19</f>
        <v>28.461999999999989</v>
      </c>
      <c r="P19" s="22">
        <f t="shared" si="12"/>
        <v>75.017192728810173</v>
      </c>
      <c r="Q19" s="22"/>
      <c r="R19" s="22"/>
      <c r="S19" s="22">
        <f t="shared" si="6"/>
        <v>543.15008319689935</v>
      </c>
      <c r="T19" s="22">
        <f t="shared" si="7"/>
        <v>628.05004054345125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42988.854793980208</v>
      </c>
      <c r="D20" s="5">
        <f t="shared" si="0"/>
        <v>41838.522892633038</v>
      </c>
      <c r="E20" s="5">
        <f t="shared" si="1"/>
        <v>32338.522892633038</v>
      </c>
      <c r="F20" s="5">
        <f t="shared" si="2"/>
        <v>10860.277724444688</v>
      </c>
      <c r="G20" s="5">
        <f t="shared" si="3"/>
        <v>30978.24516818835</v>
      </c>
      <c r="H20" s="22">
        <f t="shared" si="10"/>
        <v>19040.092960978687</v>
      </c>
      <c r="I20" s="5">
        <f t="shared" si="4"/>
        <v>49218.654224805927</v>
      </c>
      <c r="J20" s="26">
        <f t="shared" si="5"/>
        <v>0.17173404277536936</v>
      </c>
      <c r="L20" s="22">
        <f t="shared" si="11"/>
        <v>73400.688340416207</v>
      </c>
      <c r="M20" s="5">
        <f>scrimecost*Meta!O17</f>
        <v>3795.6109999999999</v>
      </c>
      <c r="N20" s="5">
        <f>L20-Grade14!L20</f>
        <v>720.34542930228054</v>
      </c>
      <c r="O20" s="5">
        <f>Grade14!M20-M20</f>
        <v>28.461999999999989</v>
      </c>
      <c r="P20" s="22">
        <f t="shared" si="12"/>
        <v>76.637587804778434</v>
      </c>
      <c r="Q20" s="22"/>
      <c r="R20" s="22"/>
      <c r="S20" s="22">
        <f t="shared" si="6"/>
        <v>555.97973210158057</v>
      </c>
      <c r="T20" s="22">
        <f t="shared" si="7"/>
        <v>654.66279031333033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44063.576163829704</v>
      </c>
      <c r="D21" s="5">
        <f t="shared" si="0"/>
        <v>42868.105964948852</v>
      </c>
      <c r="E21" s="5">
        <f t="shared" si="1"/>
        <v>33368.105964948852</v>
      </c>
      <c r="F21" s="5">
        <f t="shared" si="2"/>
        <v>11196.436597555799</v>
      </c>
      <c r="G21" s="5">
        <f t="shared" si="3"/>
        <v>31671.669367393053</v>
      </c>
      <c r="H21" s="22">
        <f t="shared" si="10"/>
        <v>19516.095285003146</v>
      </c>
      <c r="I21" s="5">
        <f t="shared" si="4"/>
        <v>50368.088650426071</v>
      </c>
      <c r="J21" s="26">
        <f t="shared" si="5"/>
        <v>0.17306441262711353</v>
      </c>
      <c r="L21" s="22">
        <f t="shared" si="11"/>
        <v>75235.705548926606</v>
      </c>
      <c r="M21" s="5">
        <f>scrimecost*Meta!O18</f>
        <v>3127.2249999999999</v>
      </c>
      <c r="N21" s="5">
        <f>L21-Grade14!L21</f>
        <v>738.35406503482955</v>
      </c>
      <c r="O21" s="5">
        <f>Grade14!M21-M21</f>
        <v>23.450000000000273</v>
      </c>
      <c r="P21" s="22">
        <f t="shared" si="12"/>
        <v>78.298492757645874</v>
      </c>
      <c r="Q21" s="22"/>
      <c r="R21" s="22"/>
      <c r="S21" s="22">
        <f t="shared" si="6"/>
        <v>565.24582222886977</v>
      </c>
      <c r="T21" s="22">
        <f t="shared" si="7"/>
        <v>677.76690416241615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45165.165567925447</v>
      </c>
      <c r="D22" s="5">
        <f t="shared" si="0"/>
        <v>43923.428614072574</v>
      </c>
      <c r="E22" s="5">
        <f t="shared" si="1"/>
        <v>34423.428614072574</v>
      </c>
      <c r="F22" s="5">
        <f t="shared" si="2"/>
        <v>11540.999442494696</v>
      </c>
      <c r="G22" s="5">
        <f t="shared" si="3"/>
        <v>32382.429171577878</v>
      </c>
      <c r="H22" s="22">
        <f t="shared" si="10"/>
        <v>20003.997667128231</v>
      </c>
      <c r="I22" s="5">
        <f t="shared" si="4"/>
        <v>51546.258936686718</v>
      </c>
      <c r="J22" s="26">
        <f t="shared" si="5"/>
        <v>0.17436233443369328</v>
      </c>
      <c r="L22" s="22">
        <f t="shared" si="11"/>
        <v>77116.598187649768</v>
      </c>
      <c r="M22" s="5">
        <f>scrimecost*Meta!O19</f>
        <v>3127.2249999999999</v>
      </c>
      <c r="N22" s="5">
        <f>L22-Grade14!L22</f>
        <v>756.81291666071047</v>
      </c>
      <c r="O22" s="5">
        <f>Grade14!M22-M22</f>
        <v>23.450000000000273</v>
      </c>
      <c r="P22" s="22">
        <f t="shared" si="12"/>
        <v>80.000920334335007</v>
      </c>
      <c r="Q22" s="22"/>
      <c r="R22" s="22"/>
      <c r="S22" s="22">
        <f t="shared" si="6"/>
        <v>578.72497210935285</v>
      </c>
      <c r="T22" s="22">
        <f t="shared" si="7"/>
        <v>706.64211836056154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46294.294707123583</v>
      </c>
      <c r="D23" s="5">
        <f t="shared" si="0"/>
        <v>45005.134329424385</v>
      </c>
      <c r="E23" s="5">
        <f t="shared" si="1"/>
        <v>35505.134329424385</v>
      </c>
      <c r="F23" s="5">
        <f t="shared" si="2"/>
        <v>11994.689791499499</v>
      </c>
      <c r="G23" s="5">
        <f t="shared" si="3"/>
        <v>33010.444537924886</v>
      </c>
      <c r="H23" s="22">
        <f t="shared" si="10"/>
        <v>20504.097608806434</v>
      </c>
      <c r="I23" s="5">
        <f t="shared" si="4"/>
        <v>52653.37004716145</v>
      </c>
      <c r="J23" s="26">
        <f t="shared" si="5"/>
        <v>0.17719929723548322</v>
      </c>
      <c r="L23" s="22">
        <f t="shared" si="11"/>
        <v>79044.513142341006</v>
      </c>
      <c r="M23" s="5">
        <f>scrimecost*Meta!O20</f>
        <v>3127.2249999999999</v>
      </c>
      <c r="N23" s="5">
        <f>L23-Grade14!L23</f>
        <v>775.73323957722459</v>
      </c>
      <c r="O23" s="5">
        <f>Grade14!M23-M23</f>
        <v>23.450000000000273</v>
      </c>
      <c r="P23" s="22">
        <f t="shared" si="12"/>
        <v>82.242528716575052</v>
      </c>
      <c r="Q23" s="22"/>
      <c r="R23" s="22"/>
      <c r="S23" s="22">
        <f t="shared" si="6"/>
        <v>592.92598132684259</v>
      </c>
      <c r="T23" s="22">
        <f t="shared" si="7"/>
        <v>737.2454100909066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47451.65207480167</v>
      </c>
      <c r="D24" s="5">
        <f t="shared" si="0"/>
        <v>46113.882687659992</v>
      </c>
      <c r="E24" s="5">
        <f t="shared" si="1"/>
        <v>36613.882687659992</v>
      </c>
      <c r="F24" s="5">
        <f t="shared" si="2"/>
        <v>12467.570966286987</v>
      </c>
      <c r="G24" s="5">
        <f t="shared" si="3"/>
        <v>33646.311721373007</v>
      </c>
      <c r="H24" s="22">
        <f t="shared" si="10"/>
        <v>21016.700049026593</v>
      </c>
      <c r="I24" s="5">
        <f t="shared" si="4"/>
        <v>53780.310368340484</v>
      </c>
      <c r="J24" s="26">
        <f t="shared" si="5"/>
        <v>0.18008672196254671</v>
      </c>
      <c r="L24" s="22">
        <f t="shared" si="11"/>
        <v>81020.625970899535</v>
      </c>
      <c r="M24" s="5">
        <f>scrimecost*Meta!O21</f>
        <v>3127.2249999999999</v>
      </c>
      <c r="N24" s="5">
        <f>L24-Grade14!L24</f>
        <v>795.12657056664466</v>
      </c>
      <c r="O24" s="5">
        <f>Grade14!M24-M24</f>
        <v>23.450000000000273</v>
      </c>
      <c r="P24" s="22">
        <f t="shared" si="12"/>
        <v>84.578955769811571</v>
      </c>
      <c r="Q24" s="22"/>
      <c r="R24" s="22"/>
      <c r="S24" s="22">
        <f t="shared" si="6"/>
        <v>607.51206908238134</v>
      </c>
      <c r="T24" s="22">
        <f t="shared" si="7"/>
        <v>769.22042292260494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48637.943376671712</v>
      </c>
      <c r="D25" s="5">
        <f t="shared" si="0"/>
        <v>47250.349754851493</v>
      </c>
      <c r="E25" s="5">
        <f t="shared" si="1"/>
        <v>37750.349754851493</v>
      </c>
      <c r="F25" s="5">
        <f t="shared" si="2"/>
        <v>12952.274170444163</v>
      </c>
      <c r="G25" s="5">
        <f t="shared" si="3"/>
        <v>34298.075584407328</v>
      </c>
      <c r="H25" s="22">
        <f t="shared" si="10"/>
        <v>21542.11755025226</v>
      </c>
      <c r="I25" s="5">
        <f t="shared" si="4"/>
        <v>54935.424197548993</v>
      </c>
      <c r="J25" s="26">
        <f t="shared" si="5"/>
        <v>0.18290372169626723</v>
      </c>
      <c r="L25" s="22">
        <f t="shared" si="11"/>
        <v>83046.141620172013</v>
      </c>
      <c r="M25" s="5">
        <f>scrimecost*Meta!O22</f>
        <v>3127.2249999999999</v>
      </c>
      <c r="N25" s="5">
        <f>L25-Grade14!L25</f>
        <v>815.00473483081441</v>
      </c>
      <c r="O25" s="5">
        <f>Grade14!M25-M25</f>
        <v>23.450000000000273</v>
      </c>
      <c r="P25" s="22">
        <f t="shared" si="12"/>
        <v>86.973793499379028</v>
      </c>
      <c r="Q25" s="22"/>
      <c r="R25" s="22"/>
      <c r="S25" s="22">
        <f t="shared" si="6"/>
        <v>622.46280903181798</v>
      </c>
      <c r="T25" s="22">
        <f t="shared" si="7"/>
        <v>802.58974087293461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49853.891961088491</v>
      </c>
      <c r="D26" s="5">
        <f t="shared" si="0"/>
        <v>48415.228498722769</v>
      </c>
      <c r="E26" s="5">
        <f t="shared" si="1"/>
        <v>38915.228498722769</v>
      </c>
      <c r="F26" s="5">
        <f t="shared" si="2"/>
        <v>13449.094954705261</v>
      </c>
      <c r="G26" s="5">
        <f t="shared" si="3"/>
        <v>34966.13354401751</v>
      </c>
      <c r="H26" s="22">
        <f t="shared" si="10"/>
        <v>22080.67048900856</v>
      </c>
      <c r="I26" s="5">
        <f t="shared" si="4"/>
        <v>56119.415872487705</v>
      </c>
      <c r="J26" s="26">
        <f t="shared" si="5"/>
        <v>0.1856520141194091</v>
      </c>
      <c r="L26" s="22">
        <f t="shared" si="11"/>
        <v>85122.295160676294</v>
      </c>
      <c r="M26" s="5">
        <f>scrimecost*Meta!O23</f>
        <v>2363.6219999999998</v>
      </c>
      <c r="N26" s="5">
        <f>L26-Grade14!L26</f>
        <v>835.3798532015644</v>
      </c>
      <c r="O26" s="5">
        <f>Grade14!M26-M26</f>
        <v>17.72400000000016</v>
      </c>
      <c r="P26" s="22">
        <f t="shared" si="12"/>
        <v>89.428502172185631</v>
      </c>
      <c r="Q26" s="22"/>
      <c r="R26" s="22"/>
      <c r="S26" s="22">
        <f t="shared" si="6"/>
        <v>633.34966747997453</v>
      </c>
      <c r="T26" s="22">
        <f t="shared" si="7"/>
        <v>831.58767182103554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51100.239260115719</v>
      </c>
      <c r="D27" s="5">
        <f t="shared" si="0"/>
        <v>49609.229211190854</v>
      </c>
      <c r="E27" s="5">
        <f t="shared" si="1"/>
        <v>40109.229211190854</v>
      </c>
      <c r="F27" s="5">
        <f t="shared" si="2"/>
        <v>13958.336258572899</v>
      </c>
      <c r="G27" s="5">
        <f t="shared" si="3"/>
        <v>35650.892952617956</v>
      </c>
      <c r="H27" s="22">
        <f t="shared" si="10"/>
        <v>22632.687251233776</v>
      </c>
      <c r="I27" s="5">
        <f t="shared" si="4"/>
        <v>57333.007339299911</v>
      </c>
      <c r="J27" s="26">
        <f t="shared" si="5"/>
        <v>0.18833327502003547</v>
      </c>
      <c r="L27" s="22">
        <f t="shared" si="11"/>
        <v>87250.352539693224</v>
      </c>
      <c r="M27" s="5">
        <f>scrimecost*Meta!O24</f>
        <v>2363.6219999999998</v>
      </c>
      <c r="N27" s="5">
        <f>L27-Grade14!L27</f>
        <v>856.2643495316297</v>
      </c>
      <c r="O27" s="5">
        <f>Grade14!M27-M27</f>
        <v>17.72400000000016</v>
      </c>
      <c r="P27" s="22">
        <f t="shared" si="12"/>
        <v>91.944578561812463</v>
      </c>
      <c r="Q27" s="22"/>
      <c r="R27" s="22"/>
      <c r="S27" s="22">
        <f t="shared" si="6"/>
        <v>649.05728863936588</v>
      </c>
      <c r="T27" s="22">
        <f t="shared" si="7"/>
        <v>867.82433942557941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52377.745241618613</v>
      </c>
      <c r="D28" s="5">
        <f t="shared" si="0"/>
        <v>50833.079941470627</v>
      </c>
      <c r="E28" s="5">
        <f t="shared" si="1"/>
        <v>41333.079941470627</v>
      </c>
      <c r="F28" s="5">
        <f t="shared" si="2"/>
        <v>14480.308595037224</v>
      </c>
      <c r="G28" s="5">
        <f t="shared" si="3"/>
        <v>36352.771346433401</v>
      </c>
      <c r="H28" s="22">
        <f t="shared" si="10"/>
        <v>23198.504432514619</v>
      </c>
      <c r="I28" s="5">
        <f t="shared" si="4"/>
        <v>58576.938592782404</v>
      </c>
      <c r="J28" s="26">
        <f t="shared" si="5"/>
        <v>0.19094913931332946</v>
      </c>
      <c r="L28" s="22">
        <f t="shared" si="11"/>
        <v>89431.611353185537</v>
      </c>
      <c r="M28" s="5">
        <f>scrimecost*Meta!O25</f>
        <v>2363.6219999999998</v>
      </c>
      <c r="N28" s="5">
        <f>L28-Grade14!L28</f>
        <v>877.67095826991135</v>
      </c>
      <c r="O28" s="5">
        <f>Grade14!M28-M28</f>
        <v>17.72400000000016</v>
      </c>
      <c r="P28" s="22">
        <f t="shared" si="12"/>
        <v>94.523556861179941</v>
      </c>
      <c r="Q28" s="22"/>
      <c r="R28" s="22"/>
      <c r="S28" s="22">
        <f t="shared" si="6"/>
        <v>665.15760032771868</v>
      </c>
      <c r="T28" s="22">
        <f t="shared" si="7"/>
        <v>905.64428883793971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53687.188872659062</v>
      </c>
      <c r="D29" s="5">
        <f t="shared" si="0"/>
        <v>52087.526940007374</v>
      </c>
      <c r="E29" s="5">
        <f t="shared" si="1"/>
        <v>42587.526940007374</v>
      </c>
      <c r="F29" s="5">
        <f t="shared" si="2"/>
        <v>15015.330239913144</v>
      </c>
      <c r="G29" s="5">
        <f t="shared" si="3"/>
        <v>37072.196700094231</v>
      </c>
      <c r="H29" s="22">
        <f t="shared" si="10"/>
        <v>23778.467043327484</v>
      </c>
      <c r="I29" s="5">
        <f t="shared" si="4"/>
        <v>59851.968127601962</v>
      </c>
      <c r="J29" s="26">
        <f t="shared" si="5"/>
        <v>0.19350120203849416</v>
      </c>
      <c r="L29" s="22">
        <f t="shared" si="11"/>
        <v>91667.401637015166</v>
      </c>
      <c r="M29" s="5">
        <f>scrimecost*Meta!O26</f>
        <v>2363.6219999999998</v>
      </c>
      <c r="N29" s="5">
        <f>L29-Grade14!L29</f>
        <v>899.61273222664022</v>
      </c>
      <c r="O29" s="5">
        <f>Grade14!M29-M29</f>
        <v>17.72400000000016</v>
      </c>
      <c r="P29" s="22">
        <f t="shared" si="12"/>
        <v>97.167009618031528</v>
      </c>
      <c r="Q29" s="22"/>
      <c r="R29" s="22"/>
      <c r="S29" s="22">
        <f t="shared" si="6"/>
        <v>681.66041980827379</v>
      </c>
      <c r="T29" s="22">
        <f t="shared" si="7"/>
        <v>945.11677647254464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55029.368594475549</v>
      </c>
      <c r="D30" s="5">
        <f t="shared" si="0"/>
        <v>53373.335113507572</v>
      </c>
      <c r="E30" s="5">
        <f t="shared" si="1"/>
        <v>43873.335113507572</v>
      </c>
      <c r="F30" s="5">
        <f t="shared" si="2"/>
        <v>15563.72742591098</v>
      </c>
      <c r="G30" s="5">
        <f t="shared" si="3"/>
        <v>37809.607687596595</v>
      </c>
      <c r="H30" s="22">
        <f t="shared" si="10"/>
        <v>24372.928719410669</v>
      </c>
      <c r="I30" s="5">
        <f t="shared" si="4"/>
        <v>61158.873400792014</v>
      </c>
      <c r="J30" s="26">
        <f t="shared" si="5"/>
        <v>0.19599101933133797</v>
      </c>
      <c r="L30" s="22">
        <f t="shared" si="11"/>
        <v>93959.086677940562</v>
      </c>
      <c r="M30" s="5">
        <f>scrimecost*Meta!O27</f>
        <v>2363.6219999999998</v>
      </c>
      <c r="N30" s="5">
        <f>L30-Grade14!L30</f>
        <v>922.10305053232878</v>
      </c>
      <c r="O30" s="5">
        <f>Grade14!M30-M30</f>
        <v>17.72400000000016</v>
      </c>
      <c r="P30" s="22">
        <f t="shared" si="12"/>
        <v>99.876548693804523</v>
      </c>
      <c r="Q30" s="22"/>
      <c r="R30" s="22"/>
      <c r="S30" s="22">
        <f t="shared" si="6"/>
        <v>698.5758097758702</v>
      </c>
      <c r="T30" s="22">
        <f t="shared" si="7"/>
        <v>986.3140896186743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56405.102809337433</v>
      </c>
      <c r="D31" s="5">
        <f t="shared" si="0"/>
        <v>54691.288491345258</v>
      </c>
      <c r="E31" s="5">
        <f t="shared" si="1"/>
        <v>45191.288491345258</v>
      </c>
      <c r="F31" s="5">
        <f t="shared" si="2"/>
        <v>16125.834541558754</v>
      </c>
      <c r="G31" s="5">
        <f t="shared" si="3"/>
        <v>38565.453949786504</v>
      </c>
      <c r="H31" s="22">
        <f t="shared" si="10"/>
        <v>24982.25193739594</v>
      </c>
      <c r="I31" s="5">
        <f t="shared" si="4"/>
        <v>62498.451305811817</v>
      </c>
      <c r="J31" s="26">
        <f t="shared" si="5"/>
        <v>0.19842010937313673</v>
      </c>
      <c r="L31" s="22">
        <f t="shared" si="11"/>
        <v>96308.063844889068</v>
      </c>
      <c r="M31" s="5">
        <f>scrimecost*Meta!O28</f>
        <v>2111.5770000000002</v>
      </c>
      <c r="N31" s="5">
        <f>L31-Grade14!L31</f>
        <v>945.15562679564755</v>
      </c>
      <c r="O31" s="5">
        <f>Grade14!M31-M31</f>
        <v>15.833999999999833</v>
      </c>
      <c r="P31" s="22">
        <f t="shared" si="12"/>
        <v>102.65382624647179</v>
      </c>
      <c r="Q31" s="22"/>
      <c r="R31" s="22"/>
      <c r="S31" s="22">
        <f t="shared" si="6"/>
        <v>714.44933449264829</v>
      </c>
      <c r="T31" s="22">
        <f t="shared" si="7"/>
        <v>1027.2057221011162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57815.230379570858</v>
      </c>
      <c r="D32" s="5">
        <f t="shared" si="0"/>
        <v>56042.190703628876</v>
      </c>
      <c r="E32" s="5">
        <f t="shared" si="1"/>
        <v>46542.190703628876</v>
      </c>
      <c r="F32" s="5">
        <f t="shared" si="2"/>
        <v>16701.994335097716</v>
      </c>
      <c r="G32" s="5">
        <f t="shared" si="3"/>
        <v>39340.196368531164</v>
      </c>
      <c r="H32" s="22">
        <f t="shared" si="10"/>
        <v>25606.808235830831</v>
      </c>
      <c r="I32" s="5">
        <f t="shared" si="4"/>
        <v>63871.518658457098</v>
      </c>
      <c r="J32" s="26">
        <f t="shared" si="5"/>
        <v>0.20078995331635494</v>
      </c>
      <c r="L32" s="22">
        <f t="shared" si="11"/>
        <v>98715.765441011274</v>
      </c>
      <c r="M32" s="5">
        <f>scrimecost*Meta!O29</f>
        <v>2111.5770000000002</v>
      </c>
      <c r="N32" s="5">
        <f>L32-Grade14!L32</f>
        <v>968.78451746552309</v>
      </c>
      <c r="O32" s="5">
        <f>Grade14!M32-M32</f>
        <v>15.833999999999833</v>
      </c>
      <c r="P32" s="22">
        <f t="shared" si="12"/>
        <v>105.50053573795569</v>
      </c>
      <c r="Q32" s="22"/>
      <c r="R32" s="22"/>
      <c r="S32" s="22">
        <f t="shared" si="6"/>
        <v>732.22106607732894</v>
      </c>
      <c r="T32" s="22">
        <f t="shared" si="7"/>
        <v>1072.0437595170802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59260.611139060129</v>
      </c>
      <c r="D33" s="5">
        <f t="shared" si="0"/>
        <v>57426.8654712196</v>
      </c>
      <c r="E33" s="5">
        <f t="shared" si="1"/>
        <v>47926.8654712196</v>
      </c>
      <c r="F33" s="5">
        <f t="shared" si="2"/>
        <v>17292.558123475159</v>
      </c>
      <c r="G33" s="5">
        <f t="shared" si="3"/>
        <v>40134.307347744441</v>
      </c>
      <c r="H33" s="22">
        <f t="shared" si="10"/>
        <v>26246.978441726602</v>
      </c>
      <c r="I33" s="5">
        <f t="shared" si="4"/>
        <v>65278.91269491853</v>
      </c>
      <c r="J33" s="26">
        <f t="shared" si="5"/>
        <v>0.20310199618778743</v>
      </c>
      <c r="L33" s="22">
        <f t="shared" si="11"/>
        <v>101183.65957703657</v>
      </c>
      <c r="M33" s="5">
        <f>scrimecost*Meta!O30</f>
        <v>2111.5770000000002</v>
      </c>
      <c r="N33" s="5">
        <f>L33-Grade14!L33</f>
        <v>993.00413040217245</v>
      </c>
      <c r="O33" s="5">
        <f>Grade14!M33-M33</f>
        <v>15.833999999999833</v>
      </c>
      <c r="P33" s="22">
        <f t="shared" si="12"/>
        <v>108.41841296672675</v>
      </c>
      <c r="Q33" s="22"/>
      <c r="R33" s="22"/>
      <c r="S33" s="22">
        <f t="shared" si="6"/>
        <v>750.43709095164422</v>
      </c>
      <c r="T33" s="22">
        <f t="shared" si="7"/>
        <v>1118.8423187104431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60742.126417536623</v>
      </c>
      <c r="D34" s="5">
        <f t="shared" si="0"/>
        <v>58846.157108000079</v>
      </c>
      <c r="E34" s="5">
        <f t="shared" si="1"/>
        <v>49346.157108000079</v>
      </c>
      <c r="F34" s="5">
        <f t="shared" si="2"/>
        <v>17897.886006562032</v>
      </c>
      <c r="G34" s="5">
        <f t="shared" si="3"/>
        <v>40948.271101438047</v>
      </c>
      <c r="H34" s="22">
        <f t="shared" si="10"/>
        <v>26903.152902769765</v>
      </c>
      <c r="I34" s="5">
        <f t="shared" si="4"/>
        <v>66721.491582291477</v>
      </c>
      <c r="J34" s="26">
        <f t="shared" si="5"/>
        <v>0.20535764776967275</v>
      </c>
      <c r="L34" s="22">
        <f t="shared" si="11"/>
        <v>103713.25106646246</v>
      </c>
      <c r="M34" s="5">
        <f>scrimecost*Meta!O31</f>
        <v>2111.5770000000002</v>
      </c>
      <c r="N34" s="5">
        <f>L34-Grade14!L34</f>
        <v>1017.8292336622108</v>
      </c>
      <c r="O34" s="5">
        <f>Grade14!M34-M34</f>
        <v>15.833999999999833</v>
      </c>
      <c r="P34" s="22">
        <f t="shared" si="12"/>
        <v>111.40923712621704</v>
      </c>
      <c r="Q34" s="22"/>
      <c r="R34" s="22"/>
      <c r="S34" s="22">
        <f t="shared" si="6"/>
        <v>769.10851644779939</v>
      </c>
      <c r="T34" s="22">
        <f t="shared" si="7"/>
        <v>1167.6871835470095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62260.679577975046</v>
      </c>
      <c r="D35" s="5">
        <f t="shared" si="0"/>
        <v>60300.931035700087</v>
      </c>
      <c r="E35" s="5">
        <f t="shared" si="1"/>
        <v>50800.931035700087</v>
      </c>
      <c r="F35" s="5">
        <f t="shared" si="2"/>
        <v>18518.347086726088</v>
      </c>
      <c r="G35" s="5">
        <f t="shared" si="3"/>
        <v>41782.583948974003</v>
      </c>
      <c r="H35" s="22">
        <f t="shared" si="10"/>
        <v>27575.73172533901</v>
      </c>
      <c r="I35" s="5">
        <f t="shared" si="4"/>
        <v>68200.134941848781</v>
      </c>
      <c r="J35" s="26">
        <f t="shared" si="5"/>
        <v>0.20755828345931704</v>
      </c>
      <c r="L35" s="22">
        <f t="shared" si="11"/>
        <v>106306.08234312403</v>
      </c>
      <c r="M35" s="5">
        <f>scrimecost*Meta!O32</f>
        <v>2111.5770000000002</v>
      </c>
      <c r="N35" s="5">
        <f>L35-Grade14!L35</f>
        <v>1043.2749645037693</v>
      </c>
      <c r="O35" s="5">
        <f>Grade14!M35-M35</f>
        <v>15.833999999999833</v>
      </c>
      <c r="P35" s="22">
        <f t="shared" si="12"/>
        <v>114.47483188969464</v>
      </c>
      <c r="Q35" s="22"/>
      <c r="R35" s="22"/>
      <c r="S35" s="22">
        <f t="shared" si="6"/>
        <v>788.24672758137126</v>
      </c>
      <c r="T35" s="22">
        <f t="shared" si="7"/>
        <v>1218.6678925384506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63817.19656742442</v>
      </c>
      <c r="D36" s="5">
        <f t="shared" si="0"/>
        <v>61792.074311592587</v>
      </c>
      <c r="E36" s="5">
        <f t="shared" si="1"/>
        <v>52292.074311592587</v>
      </c>
      <c r="F36" s="5">
        <f t="shared" si="2"/>
        <v>19154.319693894238</v>
      </c>
      <c r="G36" s="5">
        <f t="shared" si="3"/>
        <v>42637.754617698345</v>
      </c>
      <c r="H36" s="22">
        <f t="shared" si="10"/>
        <v>28265.125018472485</v>
      </c>
      <c r="I36" s="5">
        <f t="shared" si="4"/>
        <v>69715.744385394981</v>
      </c>
      <c r="J36" s="26">
        <f t="shared" si="5"/>
        <v>0.20970524510775046</v>
      </c>
      <c r="L36" s="22">
        <f t="shared" si="11"/>
        <v>108963.73440170212</v>
      </c>
      <c r="M36" s="5">
        <f>scrimecost*Meta!O33</f>
        <v>1790.453</v>
      </c>
      <c r="N36" s="5">
        <f>L36-Grade14!L36</f>
        <v>1069.3568386163824</v>
      </c>
      <c r="O36" s="5">
        <f>Grade14!M36-M36</f>
        <v>13.425999999999931</v>
      </c>
      <c r="P36" s="22">
        <f t="shared" si="12"/>
        <v>117.61706652225917</v>
      </c>
      <c r="Q36" s="22"/>
      <c r="R36" s="22"/>
      <c r="S36" s="22">
        <f t="shared" si="6"/>
        <v>805.99719399329285</v>
      </c>
      <c r="T36" s="22">
        <f t="shared" si="7"/>
        <v>1268.9398092576371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65412.626481610016</v>
      </c>
      <c r="D37" s="5">
        <f t="shared" ref="D37:D56" si="15">IF(A37&lt;startage,1,0)*(C37*(1-initialunempprob))+IF(A37=startage,1,0)*(C37*(1-unempprob))+IF(A37&gt;startage,1,0)*(C37*(1-unempprob)+unempprob*300*52)</f>
        <v>63320.496169382386</v>
      </c>
      <c r="E37" s="5">
        <f t="shared" si="1"/>
        <v>53820.496169382386</v>
      </c>
      <c r="F37" s="5">
        <f t="shared" si="2"/>
        <v>19806.191616241587</v>
      </c>
      <c r="G37" s="5">
        <f t="shared" si="3"/>
        <v>43514.304553140799</v>
      </c>
      <c r="H37" s="22">
        <f t="shared" ref="H37:H56" si="16">benefits*B37/expnorm</f>
        <v>28971.753143934293</v>
      </c>
      <c r="I37" s="5">
        <f t="shared" ref="I37:I56" si="17">G37+IF(A37&lt;startage,1,0)*(H37*(1-initialunempprob))+IF(A37&gt;=startage,1,0)*(H37*(1-unempprob))</f>
        <v>71269.244065029852</v>
      </c>
      <c r="J37" s="26">
        <f t="shared" si="5"/>
        <v>0.21179984183792935</v>
      </c>
      <c r="L37" s="22">
        <f t="shared" ref="L37:L56" si="18">(sincome+sbenefits)*(1-sunemp)*B37/expnorm</f>
        <v>111687.82776174466</v>
      </c>
      <c r="M37" s="5">
        <f>scrimecost*Meta!O34</f>
        <v>1790.453</v>
      </c>
      <c r="N37" s="5">
        <f>L37-Grade14!L37</f>
        <v>1096.0907595817698</v>
      </c>
      <c r="O37" s="5">
        <f>Grade14!M37-M37</f>
        <v>13.425999999999931</v>
      </c>
      <c r="P37" s="22">
        <f t="shared" si="12"/>
        <v>120.83785702063777</v>
      </c>
      <c r="Q37" s="22"/>
      <c r="R37" s="22"/>
      <c r="S37" s="22">
        <f t="shared" si="6"/>
        <v>826.10427706548501</v>
      </c>
      <c r="T37" s="22">
        <f t="shared" si="7"/>
        <v>1324.4228435918035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67047.94214365026</v>
      </c>
      <c r="D38" s="5">
        <f t="shared" si="15"/>
        <v>64887.128573616945</v>
      </c>
      <c r="E38" s="5">
        <f t="shared" si="1"/>
        <v>55387.128573616945</v>
      </c>
      <c r="F38" s="5">
        <f t="shared" si="2"/>
        <v>20474.360336647627</v>
      </c>
      <c r="G38" s="5">
        <f t="shared" si="3"/>
        <v>44412.768236969321</v>
      </c>
      <c r="H38" s="22">
        <f t="shared" si="16"/>
        <v>29696.046972532647</v>
      </c>
      <c r="I38" s="5">
        <f t="shared" si="17"/>
        <v>72861.581236655591</v>
      </c>
      <c r="J38" s="26">
        <f t="shared" si="5"/>
        <v>0.21384335084298201</v>
      </c>
      <c r="L38" s="22">
        <f t="shared" si="18"/>
        <v>114480.02345578828</v>
      </c>
      <c r="M38" s="5">
        <f>scrimecost*Meta!O35</f>
        <v>1790.453</v>
      </c>
      <c r="N38" s="5">
        <f>L38-Grade14!L38</f>
        <v>1123.4930285713199</v>
      </c>
      <c r="O38" s="5">
        <f>Grade14!M38-M38</f>
        <v>13.425999999999931</v>
      </c>
      <c r="P38" s="22">
        <f t="shared" si="12"/>
        <v>124.13916728147588</v>
      </c>
      <c r="Q38" s="22"/>
      <c r="R38" s="22"/>
      <c r="S38" s="22">
        <f t="shared" si="6"/>
        <v>846.71403721450076</v>
      </c>
      <c r="T38" s="22">
        <f t="shared" si="7"/>
        <v>1382.3335592468009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68724.140697241513</v>
      </c>
      <c r="D39" s="5">
        <f t="shared" si="15"/>
        <v>66492.92678795736</v>
      </c>
      <c r="E39" s="5">
        <f t="shared" si="1"/>
        <v>56992.92678795736</v>
      </c>
      <c r="F39" s="5">
        <f t="shared" si="2"/>
        <v>21159.233275063816</v>
      </c>
      <c r="G39" s="5">
        <f t="shared" si="3"/>
        <v>45333.693512893544</v>
      </c>
      <c r="H39" s="22">
        <f t="shared" si="16"/>
        <v>30438.44814684596</v>
      </c>
      <c r="I39" s="5">
        <f t="shared" si="17"/>
        <v>74493.726837571972</v>
      </c>
      <c r="J39" s="26">
        <f t="shared" si="5"/>
        <v>0.21583701816498455</v>
      </c>
      <c r="L39" s="22">
        <f t="shared" si="18"/>
        <v>117342.02404218298</v>
      </c>
      <c r="M39" s="5">
        <f>scrimecost*Meta!O36</f>
        <v>1790.453</v>
      </c>
      <c r="N39" s="5">
        <f>L39-Grade14!L39</f>
        <v>1151.5803542856156</v>
      </c>
      <c r="O39" s="5">
        <f>Grade14!M39-M39</f>
        <v>13.425999999999931</v>
      </c>
      <c r="P39" s="22">
        <f t="shared" si="12"/>
        <v>127.52301029883492</v>
      </c>
      <c r="Q39" s="22"/>
      <c r="R39" s="22"/>
      <c r="S39" s="22">
        <f t="shared" si="6"/>
        <v>867.8390413672463</v>
      </c>
      <c r="T39" s="22">
        <f t="shared" si="7"/>
        <v>1442.7782123535253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70442.244214672552</v>
      </c>
      <c r="D40" s="5">
        <f t="shared" si="15"/>
        <v>68138.869957656294</v>
      </c>
      <c r="E40" s="5">
        <f t="shared" si="1"/>
        <v>58638.869957656294</v>
      </c>
      <c r="F40" s="5">
        <f t="shared" si="2"/>
        <v>21861.228036940411</v>
      </c>
      <c r="G40" s="5">
        <f t="shared" si="3"/>
        <v>46277.641920715883</v>
      </c>
      <c r="H40" s="22">
        <f t="shared" si="16"/>
        <v>31199.409350517108</v>
      </c>
      <c r="I40" s="5">
        <f t="shared" si="17"/>
        <v>76166.676078511271</v>
      </c>
      <c r="J40" s="26">
        <f t="shared" si="5"/>
        <v>0.2177820594547431</v>
      </c>
      <c r="L40" s="22">
        <f t="shared" si="18"/>
        <v>120275.57464323755</v>
      </c>
      <c r="M40" s="5">
        <f>scrimecost*Meta!O37</f>
        <v>1790.453</v>
      </c>
      <c r="N40" s="5">
        <f>L40-Grade14!L40</f>
        <v>1180.3698631427396</v>
      </c>
      <c r="O40" s="5">
        <f>Grade14!M40-M40</f>
        <v>13.425999999999931</v>
      </c>
      <c r="P40" s="22">
        <f t="shared" si="12"/>
        <v>130.99144939162792</v>
      </c>
      <c r="Q40" s="22"/>
      <c r="R40" s="22"/>
      <c r="S40" s="22">
        <f t="shared" si="6"/>
        <v>889.49217062379125</v>
      </c>
      <c r="T40" s="22">
        <f t="shared" si="7"/>
        <v>1505.8677103080818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72203.300320039372</v>
      </c>
      <c r="D41" s="5">
        <f t="shared" si="15"/>
        <v>69825.961706597707</v>
      </c>
      <c r="E41" s="5">
        <f t="shared" si="1"/>
        <v>60325.961706597707</v>
      </c>
      <c r="F41" s="5">
        <f t="shared" si="2"/>
        <v>22580.772667863923</v>
      </c>
      <c r="G41" s="5">
        <f t="shared" si="3"/>
        <v>47245.189038733784</v>
      </c>
      <c r="H41" s="22">
        <f t="shared" si="16"/>
        <v>31979.394584280042</v>
      </c>
      <c r="I41" s="5">
        <f t="shared" si="17"/>
        <v>77881.449050474068</v>
      </c>
      <c r="J41" s="26">
        <f t="shared" si="5"/>
        <v>0.21967966071304415</v>
      </c>
      <c r="L41" s="22">
        <f t="shared" si="18"/>
        <v>123282.4640093185</v>
      </c>
      <c r="M41" s="5">
        <f>scrimecost*Meta!O38</f>
        <v>1295.6979999999999</v>
      </c>
      <c r="N41" s="5">
        <f>L41-Grade14!L41</f>
        <v>1209.8791097213398</v>
      </c>
      <c r="O41" s="5">
        <f>Grade14!M41-M41</f>
        <v>9.7160000000001219</v>
      </c>
      <c r="P41" s="22">
        <f t="shared" si="12"/>
        <v>134.54659946174075</v>
      </c>
      <c r="Q41" s="22"/>
      <c r="R41" s="22"/>
      <c r="S41" s="22">
        <f t="shared" si="6"/>
        <v>908.81137811178166</v>
      </c>
      <c r="T41" s="22">
        <f t="shared" si="7"/>
        <v>1566.7609787845704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74008.38282804034</v>
      </c>
      <c r="D42" s="5">
        <f t="shared" si="15"/>
        <v>71555.230749262642</v>
      </c>
      <c r="E42" s="5">
        <f t="shared" si="1"/>
        <v>62055.230749262642</v>
      </c>
      <c r="F42" s="5">
        <f t="shared" si="2"/>
        <v>23318.305914560515</v>
      </c>
      <c r="G42" s="5">
        <f t="shared" si="3"/>
        <v>48236.924834702128</v>
      </c>
      <c r="H42" s="22">
        <f t="shared" si="16"/>
        <v>32778.879448887034</v>
      </c>
      <c r="I42" s="5">
        <f t="shared" si="17"/>
        <v>79639.091346735906</v>
      </c>
      <c r="J42" s="26">
        <f t="shared" si="5"/>
        <v>0.22153097901382571</v>
      </c>
      <c r="L42" s="22">
        <f t="shared" si="18"/>
        <v>126364.52560955142</v>
      </c>
      <c r="M42" s="5">
        <f>scrimecost*Meta!O39</f>
        <v>1295.6979999999999</v>
      </c>
      <c r="N42" s="5">
        <f>L42-Grade14!L42</f>
        <v>1240.1260874643049</v>
      </c>
      <c r="O42" s="5">
        <f>Grade14!M42-M42</f>
        <v>9.7160000000001219</v>
      </c>
      <c r="P42" s="22">
        <f t="shared" si="12"/>
        <v>138.19062828360643</v>
      </c>
      <c r="Q42" s="22"/>
      <c r="R42" s="22"/>
      <c r="S42" s="22">
        <f t="shared" si="6"/>
        <v>931.56069703690594</v>
      </c>
      <c r="T42" s="22">
        <f t="shared" si="7"/>
        <v>1635.4017111248058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75858.59239874137</v>
      </c>
      <c r="D43" s="5">
        <f t="shared" si="15"/>
        <v>73327.731517994223</v>
      </c>
      <c r="E43" s="5">
        <f t="shared" si="1"/>
        <v>63827.731517994223</v>
      </c>
      <c r="F43" s="5">
        <f t="shared" si="2"/>
        <v>24074.277492424535</v>
      </c>
      <c r="G43" s="5">
        <f t="shared" si="3"/>
        <v>49253.454025569692</v>
      </c>
      <c r="H43" s="22">
        <f t="shared" si="16"/>
        <v>33598.351435109216</v>
      </c>
      <c r="I43" s="5">
        <f t="shared" si="17"/>
        <v>81440.674700404314</v>
      </c>
      <c r="J43" s="26">
        <f t="shared" si="5"/>
        <v>0.22333714320971013</v>
      </c>
      <c r="L43" s="22">
        <f t="shared" si="18"/>
        <v>129523.63874979025</v>
      </c>
      <c r="M43" s="5">
        <f>scrimecost*Meta!O40</f>
        <v>1295.6979999999999</v>
      </c>
      <c r="N43" s="5">
        <f>L43-Grade14!L43</f>
        <v>1271.1292396509816</v>
      </c>
      <c r="O43" s="5">
        <f>Grade14!M43-M43</f>
        <v>9.7160000000001219</v>
      </c>
      <c r="P43" s="22">
        <f t="shared" si="12"/>
        <v>141.92575782601881</v>
      </c>
      <c r="Q43" s="22"/>
      <c r="R43" s="22"/>
      <c r="S43" s="22">
        <f t="shared" ref="S43:S69" si="19">IF(A43&lt;startage,1,0)*(N43-Q43-R43)+IF(A43&gt;=startage,1,0)*completionprob*(N43*spart+O43+P43)</f>
        <v>954.87874893524884</v>
      </c>
      <c r="T43" s="22">
        <f t="shared" ref="T43:T69" si="20">S43/sreturn^(A43-startage+1)</f>
        <v>1707.0483355717524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77755.057208709884</v>
      </c>
      <c r="D44" s="5">
        <f t="shared" si="15"/>
        <v>75144.544805944068</v>
      </c>
      <c r="E44" s="5">
        <f t="shared" si="1"/>
        <v>65644.544805944068</v>
      </c>
      <c r="F44" s="5">
        <f t="shared" si="2"/>
        <v>24849.148359735143</v>
      </c>
      <c r="G44" s="5">
        <f t="shared" si="3"/>
        <v>50295.396446208921</v>
      </c>
      <c r="H44" s="22">
        <f t="shared" si="16"/>
        <v>34438.310220986939</v>
      </c>
      <c r="I44" s="5">
        <f t="shared" si="17"/>
        <v>83287.297637914409</v>
      </c>
      <c r="J44" s="26">
        <f t="shared" si="5"/>
        <v>0.22509925462032906</v>
      </c>
      <c r="L44" s="22">
        <f t="shared" si="18"/>
        <v>132761.72971853497</v>
      </c>
      <c r="M44" s="5">
        <f>scrimecost*Meta!O41</f>
        <v>1295.6979999999999</v>
      </c>
      <c r="N44" s="5">
        <f>L44-Grade14!L44</f>
        <v>1302.9074706422398</v>
      </c>
      <c r="O44" s="5">
        <f>Grade14!M44-M44</f>
        <v>9.7160000000001219</v>
      </c>
      <c r="P44" s="22">
        <f t="shared" si="12"/>
        <v>145.75426560699137</v>
      </c>
      <c r="Q44" s="22"/>
      <c r="R44" s="22"/>
      <c r="S44" s="22">
        <f t="shared" si="19"/>
        <v>978.77975213099387</v>
      </c>
      <c r="T44" s="22">
        <f t="shared" si="20"/>
        <v>1781.8324613665031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79698.933638927629</v>
      </c>
      <c r="D45" s="5">
        <f t="shared" si="15"/>
        <v>77006.778426092656</v>
      </c>
      <c r="E45" s="5">
        <f t="shared" si="1"/>
        <v>67506.778426092656</v>
      </c>
      <c r="F45" s="5">
        <f t="shared" si="2"/>
        <v>25643.390998728519</v>
      </c>
      <c r="G45" s="5">
        <f t="shared" si="3"/>
        <v>51363.387427364141</v>
      </c>
      <c r="H45" s="22">
        <f t="shared" si="16"/>
        <v>35299.267976511612</v>
      </c>
      <c r="I45" s="5">
        <f t="shared" si="17"/>
        <v>85180.086148862261</v>
      </c>
      <c r="J45" s="26">
        <f t="shared" si="5"/>
        <v>0.22681838770385976</v>
      </c>
      <c r="L45" s="22">
        <f t="shared" si="18"/>
        <v>136080.77296149833</v>
      </c>
      <c r="M45" s="5">
        <f>scrimecost*Meta!O42</f>
        <v>1295.6979999999999</v>
      </c>
      <c r="N45" s="5">
        <f>L45-Grade14!L45</f>
        <v>1335.4801574082812</v>
      </c>
      <c r="O45" s="5">
        <f>Grade14!M45-M45</f>
        <v>9.7160000000001219</v>
      </c>
      <c r="P45" s="22">
        <f t="shared" si="12"/>
        <v>149.67848608248832</v>
      </c>
      <c r="Q45" s="22"/>
      <c r="R45" s="22"/>
      <c r="S45" s="22">
        <f t="shared" si="19"/>
        <v>1003.2782804066337</v>
      </c>
      <c r="T45" s="22">
        <f t="shared" si="20"/>
        <v>1859.891459661573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81691.406979900814</v>
      </c>
      <c r="D46" s="5">
        <f t="shared" si="15"/>
        <v>78915.567886744975</v>
      </c>
      <c r="E46" s="5">
        <f t="shared" si="1"/>
        <v>69415.567886744975</v>
      </c>
      <c r="F46" s="5">
        <f t="shared" si="2"/>
        <v>26457.48970369673</v>
      </c>
      <c r="G46" s="5">
        <f t="shared" si="3"/>
        <v>52458.078183048245</v>
      </c>
      <c r="H46" s="22">
        <f t="shared" si="16"/>
        <v>36181.749675924402</v>
      </c>
      <c r="I46" s="5">
        <f t="shared" si="17"/>
        <v>87120.194372583821</v>
      </c>
      <c r="J46" s="26">
        <f t="shared" si="5"/>
        <v>0.22849559071218237</v>
      </c>
      <c r="L46" s="22">
        <f t="shared" si="18"/>
        <v>139482.7922855358</v>
      </c>
      <c r="M46" s="5">
        <f>scrimecost*Meta!O43</f>
        <v>774.80499999999995</v>
      </c>
      <c r="N46" s="5">
        <f>L46-Grade14!L46</f>
        <v>1368.8671613435145</v>
      </c>
      <c r="O46" s="5">
        <f>Grade14!M46-M46</f>
        <v>5.8100000000000591</v>
      </c>
      <c r="P46" s="22">
        <f t="shared" si="12"/>
        <v>153.70081206987271</v>
      </c>
      <c r="Q46" s="22"/>
      <c r="R46" s="22"/>
      <c r="S46" s="22">
        <f t="shared" si="19"/>
        <v>1025.3621218891915</v>
      </c>
      <c r="T46" s="22">
        <f t="shared" si="20"/>
        <v>1935.6541342715313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83733.692154398319</v>
      </c>
      <c r="D47" s="5">
        <f t="shared" si="15"/>
        <v>80872.07708391358</v>
      </c>
      <c r="E47" s="5">
        <f t="shared" si="1"/>
        <v>71372.07708391358</v>
      </c>
      <c r="F47" s="5">
        <f t="shared" si="2"/>
        <v>27291.94087628914</v>
      </c>
      <c r="G47" s="5">
        <f t="shared" si="3"/>
        <v>53580.13620762444</v>
      </c>
      <c r="H47" s="22">
        <f t="shared" si="16"/>
        <v>37086.293417822504</v>
      </c>
      <c r="I47" s="5">
        <f t="shared" si="17"/>
        <v>89108.805301898392</v>
      </c>
      <c r="J47" s="26">
        <f t="shared" si="5"/>
        <v>0.23013188633005804</v>
      </c>
      <c r="L47" s="22">
        <f t="shared" si="18"/>
        <v>142969.86209267416</v>
      </c>
      <c r="M47" s="5">
        <f>scrimecost*Meta!O44</f>
        <v>774.80499999999995</v>
      </c>
      <c r="N47" s="5">
        <f>L47-Grade14!L47</f>
        <v>1403.0888403770514</v>
      </c>
      <c r="O47" s="5">
        <f>Grade14!M47-M47</f>
        <v>5.8100000000000591</v>
      </c>
      <c r="P47" s="22">
        <f t="shared" si="12"/>
        <v>157.82369620694158</v>
      </c>
      <c r="Q47" s="22"/>
      <c r="R47" s="22"/>
      <c r="S47" s="22">
        <f t="shared" si="19"/>
        <v>1051.1008881587625</v>
      </c>
      <c r="T47" s="22">
        <f t="shared" si="20"/>
        <v>2020.5946194827027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85827.034458258291</v>
      </c>
      <c r="D48" s="5">
        <f t="shared" si="15"/>
        <v>82877.49901101143</v>
      </c>
      <c r="E48" s="5">
        <f t="shared" si="1"/>
        <v>73377.49901101143</v>
      </c>
      <c r="F48" s="5">
        <f t="shared" si="2"/>
        <v>28147.253328196373</v>
      </c>
      <c r="G48" s="5">
        <f t="shared" si="3"/>
        <v>54730.245682815061</v>
      </c>
      <c r="H48" s="22">
        <f t="shared" si="16"/>
        <v>38013.450753268073</v>
      </c>
      <c r="I48" s="5">
        <f t="shared" si="17"/>
        <v>91147.131504445875</v>
      </c>
      <c r="J48" s="26">
        <f t="shared" si="5"/>
        <v>0.23172827229871729</v>
      </c>
      <c r="L48" s="22">
        <f t="shared" si="18"/>
        <v>146544.10864499104</v>
      </c>
      <c r="M48" s="5">
        <f>scrimecost*Meta!O45</f>
        <v>774.80499999999995</v>
      </c>
      <c r="N48" s="5">
        <f>L48-Grade14!L48</f>
        <v>1438.1660613865242</v>
      </c>
      <c r="O48" s="5">
        <f>Grade14!M48-M48</f>
        <v>5.8100000000000591</v>
      </c>
      <c r="P48" s="22">
        <f t="shared" si="12"/>
        <v>162.04965244743732</v>
      </c>
      <c r="Q48" s="22"/>
      <c r="R48" s="22"/>
      <c r="S48" s="22">
        <f t="shared" si="19"/>
        <v>1077.4831235851368</v>
      </c>
      <c r="T48" s="22">
        <f t="shared" si="20"/>
        <v>2109.2573223733007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87972.710319714737</v>
      </c>
      <c r="D49" s="5">
        <f t="shared" si="15"/>
        <v>84933.056486286718</v>
      </c>
      <c r="E49" s="5">
        <f t="shared" si="1"/>
        <v>75433.056486286718</v>
      </c>
      <c r="F49" s="5">
        <f t="shared" si="2"/>
        <v>29023.948591401288</v>
      </c>
      <c r="G49" s="5">
        <f t="shared" si="3"/>
        <v>55909.107894885427</v>
      </c>
      <c r="H49" s="22">
        <f t="shared" si="16"/>
        <v>38963.787022099772</v>
      </c>
      <c r="I49" s="5">
        <f t="shared" si="17"/>
        <v>93236.415862057009</v>
      </c>
      <c r="J49" s="26">
        <f t="shared" si="5"/>
        <v>0.23328572202423856</v>
      </c>
      <c r="L49" s="22">
        <f t="shared" si="18"/>
        <v>150207.7113611158</v>
      </c>
      <c r="M49" s="5">
        <f>scrimecost*Meta!O46</f>
        <v>774.80499999999995</v>
      </c>
      <c r="N49" s="5">
        <f>L49-Grade14!L49</f>
        <v>1474.1202129212033</v>
      </c>
      <c r="O49" s="5">
        <f>Grade14!M49-M49</f>
        <v>5.8100000000000591</v>
      </c>
      <c r="P49" s="22">
        <f t="shared" si="12"/>
        <v>166.38125759394543</v>
      </c>
      <c r="Q49" s="22"/>
      <c r="R49" s="22"/>
      <c r="S49" s="22">
        <f t="shared" si="19"/>
        <v>1104.5249148971504</v>
      </c>
      <c r="T49" s="22">
        <f t="shared" si="20"/>
        <v>2201.8052619833779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90172.028077707582</v>
      </c>
      <c r="D50" s="5">
        <f t="shared" si="15"/>
        <v>87040.002898443854</v>
      </c>
      <c r="E50" s="5">
        <f t="shared" si="1"/>
        <v>77540.002898443854</v>
      </c>
      <c r="F50" s="5">
        <f t="shared" si="2"/>
        <v>29922.561236186302</v>
      </c>
      <c r="G50" s="5">
        <f t="shared" si="3"/>
        <v>57117.441662257552</v>
      </c>
      <c r="H50" s="22">
        <f t="shared" si="16"/>
        <v>39937.88169765225</v>
      </c>
      <c r="I50" s="5">
        <f t="shared" si="17"/>
        <v>95377.932328608411</v>
      </c>
      <c r="J50" s="26">
        <f t="shared" si="5"/>
        <v>0.23480518517108845</v>
      </c>
      <c r="L50" s="22">
        <f t="shared" si="18"/>
        <v>153962.90414514366</v>
      </c>
      <c r="M50" s="5">
        <f>scrimecost*Meta!O47</f>
        <v>774.80499999999995</v>
      </c>
      <c r="N50" s="5">
        <f>L50-Grade14!L50</f>
        <v>1510.9732182442094</v>
      </c>
      <c r="O50" s="5">
        <f>Grade14!M50-M50</f>
        <v>5.8100000000000591</v>
      </c>
      <c r="P50" s="22">
        <f t="shared" si="12"/>
        <v>170.82115286911613</v>
      </c>
      <c r="Q50" s="22"/>
      <c r="R50" s="22"/>
      <c r="S50" s="22">
        <f t="shared" si="19"/>
        <v>1132.242750991938</v>
      </c>
      <c r="T50" s="22">
        <f t="shared" si="20"/>
        <v>2298.408595248648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92426.328779650285</v>
      </c>
      <c r="D51" s="5">
        <f t="shared" si="15"/>
        <v>89199.622970904966</v>
      </c>
      <c r="E51" s="5">
        <f t="shared" si="1"/>
        <v>79699.622970904966</v>
      </c>
      <c r="F51" s="5">
        <f t="shared" si="2"/>
        <v>30843.639197090968</v>
      </c>
      <c r="G51" s="5">
        <f t="shared" si="3"/>
        <v>58355.983773813998</v>
      </c>
      <c r="H51" s="22">
        <f t="shared" si="16"/>
        <v>40936.328740093566</v>
      </c>
      <c r="I51" s="5">
        <f t="shared" si="17"/>
        <v>97572.986706823634</v>
      </c>
      <c r="J51" s="26">
        <f t="shared" si="5"/>
        <v>0.23628758824118604</v>
      </c>
      <c r="L51" s="22">
        <f t="shared" si="18"/>
        <v>157811.97674877229</v>
      </c>
      <c r="M51" s="5">
        <f>scrimecost*Meta!O48</f>
        <v>425.67599999999999</v>
      </c>
      <c r="N51" s="5">
        <f>L51-Grade14!L51</f>
        <v>1548.7475487003394</v>
      </c>
      <c r="O51" s="5">
        <f>Grade14!M51-M51</f>
        <v>3.1920000000000073</v>
      </c>
      <c r="P51" s="22">
        <f t="shared" si="12"/>
        <v>175.37204552616629</v>
      </c>
      <c r="Q51" s="22"/>
      <c r="R51" s="22"/>
      <c r="S51" s="22">
        <f t="shared" si="19"/>
        <v>1158.6245829891275</v>
      </c>
      <c r="T51" s="22">
        <f t="shared" si="20"/>
        <v>2395.0507855509745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94736.986999141533</v>
      </c>
      <c r="D52" s="5">
        <f t="shared" si="15"/>
        <v>91413.233545177587</v>
      </c>
      <c r="E52" s="5">
        <f t="shared" si="1"/>
        <v>81913.233545177587</v>
      </c>
      <c r="F52" s="5">
        <f t="shared" si="2"/>
        <v>31787.744107018239</v>
      </c>
      <c r="G52" s="5">
        <f t="shared" si="3"/>
        <v>59625.489438159348</v>
      </c>
      <c r="H52" s="22">
        <f t="shared" si="16"/>
        <v>41959.736958595902</v>
      </c>
      <c r="I52" s="5">
        <f t="shared" si="17"/>
        <v>99822.917444494218</v>
      </c>
      <c r="J52" s="26">
        <f t="shared" si="5"/>
        <v>0.23773383513884211</v>
      </c>
      <c r="L52" s="22">
        <f t="shared" si="18"/>
        <v>161757.27616749154</v>
      </c>
      <c r="M52" s="5">
        <f>scrimecost*Meta!O49</f>
        <v>425.67599999999999</v>
      </c>
      <c r="N52" s="5">
        <f>L52-Grade14!L52</f>
        <v>1587.4662374178006</v>
      </c>
      <c r="O52" s="5">
        <f>Grade14!M52-M52</f>
        <v>3.1920000000000073</v>
      </c>
      <c r="P52" s="22">
        <f t="shared" si="12"/>
        <v>180.03671049964251</v>
      </c>
      <c r="Q52" s="22"/>
      <c r="R52" s="22"/>
      <c r="S52" s="22">
        <f t="shared" si="19"/>
        <v>1187.7456345361991</v>
      </c>
      <c r="T52" s="22">
        <f t="shared" si="20"/>
        <v>2500.2286677517463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97105.411674120071</v>
      </c>
      <c r="D53" s="5">
        <f t="shared" si="15"/>
        <v>93682.18438380702</v>
      </c>
      <c r="E53" s="5">
        <f t="shared" si="1"/>
        <v>84182.18438380702</v>
      </c>
      <c r="F53" s="5">
        <f t="shared" si="2"/>
        <v>32772.917171207904</v>
      </c>
      <c r="G53" s="5">
        <f t="shared" si="3"/>
        <v>60909.267212599116</v>
      </c>
      <c r="H53" s="22">
        <f t="shared" si="16"/>
        <v>43008.730382560803</v>
      </c>
      <c r="I53" s="5">
        <f t="shared" si="17"/>
        <v>102111.63091909236</v>
      </c>
      <c r="J53" s="26">
        <f t="shared" si="5"/>
        <v>0.23927492480706464</v>
      </c>
      <c r="L53" s="22">
        <f t="shared" si="18"/>
        <v>165801.20807167885</v>
      </c>
      <c r="M53" s="5">
        <f>scrimecost*Meta!O50</f>
        <v>425.67599999999999</v>
      </c>
      <c r="N53" s="5">
        <f>L53-Grade14!L53</f>
        <v>1627.1528933532827</v>
      </c>
      <c r="O53" s="5">
        <f>Grade14!M53-M53</f>
        <v>3.1920000000000073</v>
      </c>
      <c r="P53" s="22">
        <f t="shared" si="12"/>
        <v>184.90428637708592</v>
      </c>
      <c r="Q53" s="22"/>
      <c r="R53" s="22"/>
      <c r="S53" s="22">
        <f t="shared" si="19"/>
        <v>1217.6615904387165</v>
      </c>
      <c r="T53" s="22">
        <f t="shared" si="20"/>
        <v>2610.1603869751307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99533.046965973059</v>
      </c>
      <c r="D54" s="5">
        <f t="shared" si="15"/>
        <v>96007.858993402187</v>
      </c>
      <c r="E54" s="5">
        <f t="shared" si="1"/>
        <v>86507.858993402187</v>
      </c>
      <c r="F54" s="5">
        <f t="shared" si="2"/>
        <v>33834.587630488095</v>
      </c>
      <c r="G54" s="5">
        <f t="shared" si="3"/>
        <v>62173.271362914093</v>
      </c>
      <c r="H54" s="22">
        <f t="shared" si="16"/>
        <v>44083.948642124815</v>
      </c>
      <c r="I54" s="5">
        <f t="shared" si="17"/>
        <v>104405.69416206967</v>
      </c>
      <c r="J54" s="26">
        <f t="shared" si="5"/>
        <v>0.24115541596663742</v>
      </c>
      <c r="L54" s="22">
        <f t="shared" si="18"/>
        <v>169946.23827347081</v>
      </c>
      <c r="M54" s="5">
        <f>scrimecost*Meta!O51</f>
        <v>425.67599999999999</v>
      </c>
      <c r="N54" s="5">
        <f>L54-Grade14!L54</f>
        <v>1667.8317156870908</v>
      </c>
      <c r="O54" s="5">
        <f>Grade14!M54-M54</f>
        <v>3.1920000000000073</v>
      </c>
      <c r="P54" s="22">
        <f t="shared" si="12"/>
        <v>190.14982313121669</v>
      </c>
      <c r="Q54" s="22"/>
      <c r="R54" s="22"/>
      <c r="S54" s="22">
        <f t="shared" si="19"/>
        <v>1248.5240556355641</v>
      </c>
      <c r="T54" s="22">
        <f t="shared" si="20"/>
        <v>2725.3469720715598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102021.37314012239</v>
      </c>
      <c r="D55" s="5">
        <f t="shared" si="15"/>
        <v>98391.675468237241</v>
      </c>
      <c r="E55" s="5">
        <f t="shared" si="1"/>
        <v>88891.675468237241</v>
      </c>
      <c r="F55" s="5">
        <f t="shared" si="2"/>
        <v>34922.799851250296</v>
      </c>
      <c r="G55" s="5">
        <f t="shared" si="3"/>
        <v>63468.875616986945</v>
      </c>
      <c r="H55" s="22">
        <f t="shared" si="16"/>
        <v>45186.047358177937</v>
      </c>
      <c r="I55" s="5">
        <f t="shared" si="17"/>
        <v>106757.1089861214</v>
      </c>
      <c r="J55" s="26">
        <f t="shared" si="5"/>
        <v>0.24299004148817177</v>
      </c>
      <c r="L55" s="22">
        <f t="shared" si="18"/>
        <v>174194.89423030755</v>
      </c>
      <c r="M55" s="5">
        <f>scrimecost*Meta!O52</f>
        <v>425.67599999999999</v>
      </c>
      <c r="N55" s="5">
        <f>L55-Grade14!L55</f>
        <v>1709.5275085792819</v>
      </c>
      <c r="O55" s="5">
        <f>Grade14!M55-M55</f>
        <v>3.1920000000000073</v>
      </c>
      <c r="P55" s="22">
        <f t="shared" si="12"/>
        <v>195.52649830420069</v>
      </c>
      <c r="Q55" s="22"/>
      <c r="R55" s="22"/>
      <c r="S55" s="22">
        <f t="shared" si="19"/>
        <v>1280.1580824623575</v>
      </c>
      <c r="T55" s="22">
        <f t="shared" si="20"/>
        <v>2845.5930355731871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104571.90746862543</v>
      </c>
      <c r="D56" s="5">
        <f t="shared" si="15"/>
        <v>100835.08735494316</v>
      </c>
      <c r="E56" s="5">
        <f t="shared" si="1"/>
        <v>91335.087354943156</v>
      </c>
      <c r="F56" s="5">
        <f t="shared" si="2"/>
        <v>36038.217377531546</v>
      </c>
      <c r="G56" s="5">
        <f t="shared" si="3"/>
        <v>64796.86997741161</v>
      </c>
      <c r="H56" s="22">
        <f t="shared" si="16"/>
        <v>46315.69854213237</v>
      </c>
      <c r="I56" s="5">
        <f t="shared" si="17"/>
        <v>109167.30918077442</v>
      </c>
      <c r="J56" s="26">
        <f t="shared" si="5"/>
        <v>0.24477992004576632</v>
      </c>
      <c r="L56" s="22">
        <f t="shared" si="18"/>
        <v>178549.76658606523</v>
      </c>
      <c r="M56" s="5">
        <f>scrimecost*Meta!O53</f>
        <v>134.42399999999998</v>
      </c>
      <c r="N56" s="5">
        <f>L56-Grade14!L56</f>
        <v>1752.2656962937326</v>
      </c>
      <c r="O56" s="5">
        <f>Grade14!M56-M56</f>
        <v>1.0080000000000098</v>
      </c>
      <c r="P56" s="22">
        <f t="shared" si="12"/>
        <v>201.03759035650933</v>
      </c>
      <c r="Q56" s="22"/>
      <c r="R56" s="22"/>
      <c r="S56" s="22">
        <f t="shared" si="19"/>
        <v>1310.8903599597911</v>
      </c>
      <c r="T56" s="22">
        <f t="shared" si="20"/>
        <v>2967.2890653488034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134.42399999999998</v>
      </c>
      <c r="N57" s="5">
        <f>L57-Grade14!L57</f>
        <v>0</v>
      </c>
      <c r="O57" s="5">
        <f>Grade14!M57-M57</f>
        <v>1.0080000000000098</v>
      </c>
      <c r="Q57" s="22"/>
      <c r="R57" s="22"/>
      <c r="S57" s="22">
        <f t="shared" si="19"/>
        <v>0.78120000000000756</v>
      </c>
      <c r="T57" s="22">
        <f t="shared" si="20"/>
        <v>1.8006944281349293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134.42399999999998</v>
      </c>
      <c r="N58" s="5">
        <f>L58-Grade14!L58</f>
        <v>0</v>
      </c>
      <c r="O58" s="5">
        <f>Grade14!M58-M58</f>
        <v>1.0080000000000098</v>
      </c>
      <c r="Q58" s="22"/>
      <c r="R58" s="22"/>
      <c r="S58" s="22">
        <f t="shared" si="19"/>
        <v>0.78120000000000756</v>
      </c>
      <c r="T58" s="22">
        <f t="shared" si="20"/>
        <v>1.8336832607653479</v>
      </c>
    </row>
    <row r="59" spans="1:20" x14ac:dyDescent="0.2">
      <c r="A59" s="5">
        <v>68</v>
      </c>
      <c r="H59" s="21"/>
      <c r="I59" s="5"/>
      <c r="M59" s="5">
        <f>scrimecost*Meta!O56</f>
        <v>134.42399999999998</v>
      </c>
      <c r="N59" s="5">
        <f>L59-Grade14!L59</f>
        <v>0</v>
      </c>
      <c r="O59" s="5">
        <f>Grade14!M59-M59</f>
        <v>1.0080000000000098</v>
      </c>
      <c r="Q59" s="22"/>
      <c r="R59" s="22"/>
      <c r="S59" s="22">
        <f t="shared" si="19"/>
        <v>0.78120000000000756</v>
      </c>
      <c r="T59" s="22">
        <f t="shared" si="20"/>
        <v>1.8672764508377151</v>
      </c>
    </row>
    <row r="60" spans="1:20" x14ac:dyDescent="0.2">
      <c r="A60" s="5">
        <v>69</v>
      </c>
      <c r="H60" s="21"/>
      <c r="I60" s="5"/>
      <c r="M60" s="5">
        <f>scrimecost*Meta!O57</f>
        <v>134.42399999999998</v>
      </c>
      <c r="N60" s="5">
        <f>L60-Grade14!L60</f>
        <v>0</v>
      </c>
      <c r="O60" s="5">
        <f>Grade14!M60-M60</f>
        <v>1.0080000000000098</v>
      </c>
      <c r="Q60" s="22"/>
      <c r="R60" s="22"/>
      <c r="S60" s="22">
        <f t="shared" si="19"/>
        <v>0.78120000000000756</v>
      </c>
      <c r="T60" s="22">
        <f t="shared" si="20"/>
        <v>1.9014850702175223</v>
      </c>
    </row>
    <row r="61" spans="1:20" x14ac:dyDescent="0.2">
      <c r="A61" s="5">
        <v>70</v>
      </c>
      <c r="H61" s="21"/>
      <c r="I61" s="5"/>
      <c r="M61" s="5">
        <f>scrimecost*Meta!O58</f>
        <v>134.42399999999998</v>
      </c>
      <c r="N61" s="5">
        <f>L61-Grade14!L61</f>
        <v>0</v>
      </c>
      <c r="O61" s="5">
        <f>Grade14!M61-M61</f>
        <v>1.0080000000000098</v>
      </c>
      <c r="Q61" s="22"/>
      <c r="R61" s="22"/>
      <c r="S61" s="22">
        <f t="shared" si="19"/>
        <v>0.78120000000000756</v>
      </c>
      <c r="T61" s="22">
        <f t="shared" si="20"/>
        <v>1.9363203936075191</v>
      </c>
    </row>
    <row r="62" spans="1:20" x14ac:dyDescent="0.2">
      <c r="A62" s="5">
        <v>71</v>
      </c>
      <c r="H62" s="21"/>
      <c r="I62" s="5"/>
      <c r="M62" s="5">
        <f>scrimecost*Meta!O59</f>
        <v>134.42399999999998</v>
      </c>
      <c r="N62" s="5">
        <f>L62-Grade14!L62</f>
        <v>0</v>
      </c>
      <c r="O62" s="5">
        <f>Grade14!M62-M62</f>
        <v>1.0080000000000098</v>
      </c>
      <c r="Q62" s="22"/>
      <c r="R62" s="22"/>
      <c r="S62" s="22">
        <f t="shared" si="19"/>
        <v>0.78120000000000756</v>
      </c>
      <c r="T62" s="22">
        <f t="shared" si="20"/>
        <v>1.9717939022637019</v>
      </c>
    </row>
    <row r="63" spans="1:20" x14ac:dyDescent="0.2">
      <c r="A63" s="5">
        <v>72</v>
      </c>
      <c r="H63" s="21"/>
      <c r="M63" s="5">
        <f>scrimecost*Meta!O60</f>
        <v>134.42399999999998</v>
      </c>
      <c r="N63" s="5">
        <f>L63-Grade14!L63</f>
        <v>0</v>
      </c>
      <c r="O63" s="5">
        <f>Grade14!M63-M63</f>
        <v>1.0080000000000098</v>
      </c>
      <c r="Q63" s="22"/>
      <c r="R63" s="22"/>
      <c r="S63" s="22">
        <f t="shared" si="19"/>
        <v>0.78120000000000756</v>
      </c>
      <c r="T63" s="22">
        <f t="shared" si="20"/>
        <v>2.0079172877793834</v>
      </c>
    </row>
    <row r="64" spans="1:20" x14ac:dyDescent="0.2">
      <c r="A64" s="5">
        <v>73</v>
      </c>
      <c r="H64" s="21"/>
      <c r="M64" s="5">
        <f>scrimecost*Meta!O61</f>
        <v>134.42399999999998</v>
      </c>
      <c r="N64" s="5">
        <f>L64-Grade14!L64</f>
        <v>0</v>
      </c>
      <c r="O64" s="5">
        <f>Grade14!M64-M64</f>
        <v>1.0080000000000098</v>
      </c>
      <c r="Q64" s="22"/>
      <c r="R64" s="22"/>
      <c r="S64" s="22">
        <f t="shared" si="19"/>
        <v>0.78120000000000756</v>
      </c>
      <c r="T64" s="22">
        <f t="shared" si="20"/>
        <v>2.0447024559385838</v>
      </c>
    </row>
    <row r="65" spans="1:20" x14ac:dyDescent="0.2">
      <c r="A65" s="5">
        <v>74</v>
      </c>
      <c r="H65" s="21"/>
      <c r="M65" s="5">
        <f>scrimecost*Meta!O62</f>
        <v>134.42399999999998</v>
      </c>
      <c r="N65" s="5">
        <f>L65-Grade14!L65</f>
        <v>0</v>
      </c>
      <c r="O65" s="5">
        <f>Grade14!M65-M65</f>
        <v>1.0080000000000098</v>
      </c>
      <c r="Q65" s="22"/>
      <c r="R65" s="22"/>
      <c r="S65" s="22">
        <f t="shared" si="19"/>
        <v>0.78120000000000756</v>
      </c>
      <c r="T65" s="22">
        <f t="shared" si="20"/>
        <v>2.0821615306400187</v>
      </c>
    </row>
    <row r="66" spans="1:20" x14ac:dyDescent="0.2">
      <c r="A66" s="5">
        <v>75</v>
      </c>
      <c r="H66" s="21"/>
      <c r="M66" s="5">
        <f>scrimecost*Meta!O63</f>
        <v>134.42399999999998</v>
      </c>
      <c r="N66" s="5">
        <f>L66-Grade14!L66</f>
        <v>0</v>
      </c>
      <c r="O66" s="5">
        <f>Grade14!M66-M66</f>
        <v>1.0080000000000098</v>
      </c>
      <c r="Q66" s="22"/>
      <c r="R66" s="22"/>
      <c r="S66" s="22">
        <f t="shared" si="19"/>
        <v>0.78120000000000756</v>
      </c>
      <c r="T66" s="22">
        <f t="shared" si="20"/>
        <v>2.1203068578929738</v>
      </c>
    </row>
    <row r="67" spans="1:20" x14ac:dyDescent="0.2">
      <c r="A67" s="5">
        <v>76</v>
      </c>
      <c r="H67" s="21"/>
      <c r="M67" s="5">
        <f>scrimecost*Meta!O64</f>
        <v>134.42399999999998</v>
      </c>
      <c r="N67" s="5">
        <f>L67-Grade14!L67</f>
        <v>0</v>
      </c>
      <c r="O67" s="5">
        <f>Grade14!M67-M67</f>
        <v>1.0080000000000098</v>
      </c>
      <c r="Q67" s="22"/>
      <c r="R67" s="22"/>
      <c r="S67" s="22">
        <f t="shared" si="19"/>
        <v>0.78120000000000756</v>
      </c>
      <c r="T67" s="22">
        <f t="shared" si="20"/>
        <v>2.1591510098863842</v>
      </c>
    </row>
    <row r="68" spans="1:20" x14ac:dyDescent="0.2">
      <c r="A68" s="5">
        <v>77</v>
      </c>
      <c r="H68" s="21"/>
      <c r="M68" s="5">
        <f>scrimecost*Meta!O65</f>
        <v>134.42399999999998</v>
      </c>
      <c r="N68" s="5">
        <f>L68-Grade14!L68</f>
        <v>0</v>
      </c>
      <c r="O68" s="5">
        <f>Grade14!M68-M68</f>
        <v>1.0080000000000098</v>
      </c>
      <c r="Q68" s="22"/>
      <c r="R68" s="22"/>
      <c r="S68" s="22">
        <f t="shared" si="19"/>
        <v>0.78120000000000756</v>
      </c>
      <c r="T68" s="22">
        <f t="shared" si="20"/>
        <v>2.1987067891324585</v>
      </c>
    </row>
    <row r="69" spans="1:20" x14ac:dyDescent="0.2">
      <c r="A69" s="5">
        <v>78</v>
      </c>
      <c r="H69" s="21"/>
      <c r="M69" s="5">
        <f>scrimecost*Meta!O66</f>
        <v>134.42399999999998</v>
      </c>
      <c r="N69" s="5">
        <f>L69-Grade14!L69</f>
        <v>0</v>
      </c>
      <c r="O69" s="5">
        <f>Grade14!M69-M69</f>
        <v>1.0080000000000098</v>
      </c>
      <c r="Q69" s="22"/>
      <c r="R69" s="22"/>
      <c r="S69" s="22">
        <f t="shared" si="19"/>
        <v>0.78120000000000756</v>
      </c>
      <c r="T69" s="22">
        <f t="shared" si="20"/>
        <v>2.2389872326862168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2.4398829623351048E-9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Meta!A10+6</f>
        <v>22</v>
      </c>
      <c r="C2" s="7">
        <f>Meta!B10</f>
        <v>80508</v>
      </c>
      <c r="D2" s="7">
        <f>Meta!C10</f>
        <v>34618</v>
      </c>
      <c r="E2" s="1">
        <f>Meta!D10</f>
        <v>3.4000000000000002E-2</v>
      </c>
      <c r="F2" s="1">
        <f>Meta!F10</f>
        <v>0.85299999999999998</v>
      </c>
      <c r="G2" s="1">
        <f>Meta!I10</f>
        <v>1.7852800699689915</v>
      </c>
      <c r="H2" s="1">
        <f>Meta!E10</f>
        <v>0.77500000000000002</v>
      </c>
      <c r="I2" s="13"/>
      <c r="J2" s="1">
        <f>Meta!X9</f>
        <v>0.85</v>
      </c>
      <c r="K2" s="1">
        <f>Meta!D9</f>
        <v>4.2000000000000003E-2</v>
      </c>
      <c r="L2" s="29"/>
      <c r="N2" s="22">
        <f>Meta!T10</f>
        <v>80508</v>
      </c>
      <c r="O2" s="22">
        <f>Meta!U10</f>
        <v>34618</v>
      </c>
      <c r="P2" s="1">
        <f>Meta!V10</f>
        <v>3.4000000000000002E-2</v>
      </c>
      <c r="Q2" s="1">
        <f>Meta!X10</f>
        <v>0.85299999999999998</v>
      </c>
      <c r="R2" s="22">
        <f>Meta!W10</f>
        <v>1852</v>
      </c>
      <c r="T2" s="12">
        <f>IRR(S5:S69)+1</f>
        <v>0.97633275508236939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3528.2955155341206</v>
      </c>
      <c r="D12" s="5">
        <f t="shared" ref="D12:D36" si="0">IF(A12&lt;startage,1,0)*(C12*(1-initialunempprob))+IF(A12=startage,1,0)*(C12*(1-unempprob))+IF(A12&gt;startage,1,0)*(C12*(1-unempprob)+unempprob*300*52)</f>
        <v>3380.1071038816872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258.57819344694906</v>
      </c>
      <c r="G12" s="5">
        <f t="shared" ref="G12:G56" si="3">D12-F12</f>
        <v>3121.528910434738</v>
      </c>
      <c r="H12" s="22">
        <f>0.1*Grade15!H12</f>
        <v>1562.7091005685745</v>
      </c>
      <c r="I12" s="5">
        <f t="shared" ref="I12:I36" si="4">G12+IF(A12&lt;startage,1,0)*(H12*(1-initialunempprob))+IF(A12&gt;=startage,1,0)*(H12*(1-unempprob))</f>
        <v>4618.6042287794326</v>
      </c>
      <c r="J12" s="26">
        <f t="shared" ref="J12:J56" si="5">(F12-(IF(A12&gt;startage,1,0)*(unempprob*300*52)))/(IF(A12&lt;startage,1,0)*((C12+H12)*(1-initialunempprob))+IF(A12&gt;=startage,1,0)*((C12+H12)*(1-unempprob)))</f>
        <v>5.3017945826375486E-2</v>
      </c>
      <c r="L12" s="22">
        <f>0.1*Grade15!L12</f>
        <v>6024.3363250717102</v>
      </c>
      <c r="M12" s="5">
        <f>scrimecost*Meta!O9</f>
        <v>5576.3720000000003</v>
      </c>
      <c r="N12" s="5">
        <f>L12-Grade15!L12</f>
        <v>-54219.02692564539</v>
      </c>
      <c r="O12" s="5"/>
      <c r="P12" s="22"/>
      <c r="Q12" s="22">
        <f>0.05*feel*Grade15!G12</f>
        <v>357.91029882500436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-62855.937224470392</v>
      </c>
      <c r="T12" s="22">
        <f t="shared" ref="T12:T43" si="7">S12/sreturn^(A12-startage+1)</f>
        <v>-62855.937224470392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45095.445445373924</v>
      </c>
      <c r="D13" s="5">
        <f t="shared" si="0"/>
        <v>43562.200300231212</v>
      </c>
      <c r="E13" s="5">
        <f t="shared" si="1"/>
        <v>34062.200300231212</v>
      </c>
      <c r="F13" s="5">
        <f t="shared" si="2"/>
        <v>11423.058398025491</v>
      </c>
      <c r="G13" s="5">
        <f t="shared" si="3"/>
        <v>32139.141902205723</v>
      </c>
      <c r="H13" s="22">
        <f t="shared" ref="H13:H36" si="10">benefits*B13/expnorm</f>
        <v>19390.795081581389</v>
      </c>
      <c r="I13" s="5">
        <f t="shared" si="4"/>
        <v>50870.649951013344</v>
      </c>
      <c r="J13" s="26">
        <f t="shared" si="5"/>
        <v>0.18337419140342034</v>
      </c>
      <c r="L13" s="22">
        <f t="shared" ref="L13:L36" si="11">(sincome+sbenefits)*(1-sunemp)*B13/expnorm</f>
        <v>62293.708349038832</v>
      </c>
      <c r="M13" s="5">
        <f>scrimecost*Meta!O10</f>
        <v>5085.5919999999996</v>
      </c>
      <c r="N13" s="5">
        <f>L13-Grade15!L13</f>
        <v>544.26101705381006</v>
      </c>
      <c r="O13" s="5">
        <f>Grade15!M13-M13</f>
        <v>41.190000000000509</v>
      </c>
      <c r="P13" s="22">
        <f t="shared" ref="P13:P56" si="12">(spart-initialspart)*(L13*J13+nptrans)</f>
        <v>53.931175194076516</v>
      </c>
      <c r="Q13" s="22"/>
      <c r="R13" s="22"/>
      <c r="S13" s="22">
        <f t="shared" si="6"/>
        <v>433.51626262425719</v>
      </c>
      <c r="T13" s="22">
        <f t="shared" si="7"/>
        <v>444.02511374073805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46222.831581508275</v>
      </c>
      <c r="D14" s="5">
        <f t="shared" si="0"/>
        <v>45181.655307736997</v>
      </c>
      <c r="E14" s="5">
        <f t="shared" si="1"/>
        <v>35681.655307736997</v>
      </c>
      <c r="F14" s="5">
        <f t="shared" si="2"/>
        <v>12069.975988749829</v>
      </c>
      <c r="G14" s="5">
        <f t="shared" si="3"/>
        <v>33111.679318987168</v>
      </c>
      <c r="H14" s="22">
        <f t="shared" si="10"/>
        <v>19875.564958620922</v>
      </c>
      <c r="I14" s="5">
        <f t="shared" si="4"/>
        <v>52311.475069014981</v>
      </c>
      <c r="J14" s="26">
        <f t="shared" si="5"/>
        <v>0.18072648449138606</v>
      </c>
      <c r="L14" s="22">
        <f t="shared" si="11"/>
        <v>63851.051057764802</v>
      </c>
      <c r="M14" s="5">
        <f>scrimecost*Meta!O11</f>
        <v>4741.12</v>
      </c>
      <c r="N14" s="5">
        <f>L14-Grade15!L14</f>
        <v>557.86754248014768</v>
      </c>
      <c r="O14" s="5">
        <f>Grade15!M14-M14</f>
        <v>38.400000000000546</v>
      </c>
      <c r="P14" s="22">
        <f t="shared" si="12"/>
        <v>54.280727966249529</v>
      </c>
      <c r="Q14" s="22"/>
      <c r="R14" s="22"/>
      <c r="S14" s="22">
        <f t="shared" si="6"/>
        <v>440.61984981890743</v>
      </c>
      <c r="T14" s="22">
        <f t="shared" si="7"/>
        <v>462.24086651932225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47378.402371045981</v>
      </c>
      <c r="D15" s="5">
        <f t="shared" si="0"/>
        <v>46297.936690430419</v>
      </c>
      <c r="E15" s="5">
        <f t="shared" si="1"/>
        <v>36797.936690430419</v>
      </c>
      <c r="F15" s="5">
        <f t="shared" si="2"/>
        <v>12546.069998468573</v>
      </c>
      <c r="G15" s="5">
        <f t="shared" si="3"/>
        <v>33751.866691961848</v>
      </c>
      <c r="H15" s="22">
        <f t="shared" si="10"/>
        <v>20372.454082586446</v>
      </c>
      <c r="I15" s="5">
        <f t="shared" si="4"/>
        <v>53431.657335740354</v>
      </c>
      <c r="J15" s="26">
        <f t="shared" si="5"/>
        <v>0.183592982141351</v>
      </c>
      <c r="L15" s="22">
        <f t="shared" si="11"/>
        <v>65447.327334208923</v>
      </c>
      <c r="M15" s="5">
        <f>scrimecost*Meta!O12</f>
        <v>4522.5840000000007</v>
      </c>
      <c r="N15" s="5">
        <f>L15-Grade15!L15</f>
        <v>571.81423104216083</v>
      </c>
      <c r="O15" s="5">
        <f>Grade15!M15-M15</f>
        <v>36.6299999999992</v>
      </c>
      <c r="P15" s="22">
        <f t="shared" si="12"/>
        <v>55.709009995405765</v>
      </c>
      <c r="Q15" s="22"/>
      <c r="R15" s="22"/>
      <c r="S15" s="22">
        <f t="shared" si="6"/>
        <v>449.57482553263532</v>
      </c>
      <c r="T15" s="22">
        <f t="shared" si="7"/>
        <v>483.06815108382608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48562.86243032213</v>
      </c>
      <c r="D16" s="5">
        <f t="shared" si="0"/>
        <v>47442.125107691179</v>
      </c>
      <c r="E16" s="5">
        <f t="shared" si="1"/>
        <v>37942.125107691179</v>
      </c>
      <c r="F16" s="5">
        <f t="shared" si="2"/>
        <v>13034.066358430289</v>
      </c>
      <c r="G16" s="5">
        <f t="shared" si="3"/>
        <v>34408.05874926089</v>
      </c>
      <c r="H16" s="22">
        <f t="shared" si="10"/>
        <v>20881.765434651108</v>
      </c>
      <c r="I16" s="5">
        <f t="shared" si="4"/>
        <v>54579.844159133863</v>
      </c>
      <c r="J16" s="26">
        <f t="shared" si="5"/>
        <v>0.18638956521448763</v>
      </c>
      <c r="L16" s="22">
        <f t="shared" si="11"/>
        <v>67083.510517564137</v>
      </c>
      <c r="M16" s="5">
        <f>scrimecost*Meta!O13</f>
        <v>3765.116</v>
      </c>
      <c r="N16" s="5">
        <f>L16-Grade15!L16</f>
        <v>586.10958681821648</v>
      </c>
      <c r="O16" s="5">
        <f>Grade15!M16-M16</f>
        <v>30.494999999999891</v>
      </c>
      <c r="P16" s="22">
        <f t="shared" si="12"/>
        <v>57.172999075290917</v>
      </c>
      <c r="Q16" s="22"/>
      <c r="R16" s="22"/>
      <c r="S16" s="22">
        <f t="shared" si="6"/>
        <v>455.40509438920287</v>
      </c>
      <c r="T16" s="22">
        <f t="shared" si="7"/>
        <v>501.19467203835518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49776.933991080172</v>
      </c>
      <c r="D17" s="5">
        <f t="shared" si="0"/>
        <v>48614.918235383448</v>
      </c>
      <c r="E17" s="5">
        <f t="shared" si="1"/>
        <v>39114.918235383448</v>
      </c>
      <c r="F17" s="5">
        <f t="shared" si="2"/>
        <v>13534.262627391041</v>
      </c>
      <c r="G17" s="5">
        <f t="shared" si="3"/>
        <v>35080.655607992405</v>
      </c>
      <c r="H17" s="22">
        <f t="shared" si="10"/>
        <v>21403.809570517384</v>
      </c>
      <c r="I17" s="5">
        <f t="shared" si="4"/>
        <v>55756.735653112199</v>
      </c>
      <c r="J17" s="26">
        <f t="shared" si="5"/>
        <v>0.18911793894437692</v>
      </c>
      <c r="L17" s="22">
        <f t="shared" si="11"/>
        <v>68760.59828050324</v>
      </c>
      <c r="M17" s="5">
        <f>scrimecost*Meta!O14</f>
        <v>3765.116</v>
      </c>
      <c r="N17" s="5">
        <f>L17-Grade15!L17</f>
        <v>600.76232648867881</v>
      </c>
      <c r="O17" s="5">
        <f>Grade15!M17-M17</f>
        <v>30.494999999999891</v>
      </c>
      <c r="P17" s="22">
        <f t="shared" si="12"/>
        <v>58.673587882173173</v>
      </c>
      <c r="Q17" s="22"/>
      <c r="R17" s="22"/>
      <c r="S17" s="22">
        <f t="shared" si="6"/>
        <v>466.25461059218748</v>
      </c>
      <c r="T17" s="22">
        <f t="shared" si="7"/>
        <v>525.57396129707365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51021.357340857176</v>
      </c>
      <c r="D18" s="5">
        <f t="shared" si="0"/>
        <v>49817.031191268034</v>
      </c>
      <c r="E18" s="5">
        <f t="shared" si="1"/>
        <v>40317.031191268034</v>
      </c>
      <c r="F18" s="5">
        <f t="shared" si="2"/>
        <v>14046.963803075816</v>
      </c>
      <c r="G18" s="5">
        <f t="shared" si="3"/>
        <v>35770.067388192219</v>
      </c>
      <c r="H18" s="22">
        <f t="shared" si="10"/>
        <v>21938.904809780313</v>
      </c>
      <c r="I18" s="5">
        <f t="shared" si="4"/>
        <v>56963.049434440007</v>
      </c>
      <c r="J18" s="26">
        <f t="shared" si="5"/>
        <v>0.1917797669735373</v>
      </c>
      <c r="L18" s="22">
        <f t="shared" si="11"/>
        <v>70479.613237515819</v>
      </c>
      <c r="M18" s="5">
        <f>scrimecost*Meta!O15</f>
        <v>3765.116</v>
      </c>
      <c r="N18" s="5">
        <f>L18-Grade15!L18</f>
        <v>615.78138465089432</v>
      </c>
      <c r="O18" s="5">
        <f>Grade15!M18-M18</f>
        <v>30.494999999999891</v>
      </c>
      <c r="P18" s="22">
        <f t="shared" si="12"/>
        <v>60.211691409227512</v>
      </c>
      <c r="Q18" s="22"/>
      <c r="R18" s="22"/>
      <c r="S18" s="22">
        <f t="shared" si="6"/>
        <v>477.37536470024116</v>
      </c>
      <c r="T18" s="22">
        <f t="shared" si="7"/>
        <v>551.15384905222732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52296.891274378599</v>
      </c>
      <c r="D19" s="5">
        <f t="shared" si="0"/>
        <v>51049.196971049729</v>
      </c>
      <c r="E19" s="5">
        <f t="shared" si="1"/>
        <v>41549.196971049729</v>
      </c>
      <c r="F19" s="5">
        <f t="shared" si="2"/>
        <v>14572.482508152709</v>
      </c>
      <c r="G19" s="5">
        <f t="shared" si="3"/>
        <v>36476.71446289702</v>
      </c>
      <c r="H19" s="22">
        <f t="shared" si="10"/>
        <v>22487.377430024819</v>
      </c>
      <c r="I19" s="5">
        <f t="shared" si="4"/>
        <v>58199.521060300991</v>
      </c>
      <c r="J19" s="26">
        <f t="shared" si="5"/>
        <v>0.19437667236784004</v>
      </c>
      <c r="L19" s="22">
        <f t="shared" si="11"/>
        <v>72241.603568453706</v>
      </c>
      <c r="M19" s="5">
        <f>scrimecost*Meta!O16</f>
        <v>3765.116</v>
      </c>
      <c r="N19" s="5">
        <f>L19-Grade15!L19</f>
        <v>631.17591926715977</v>
      </c>
      <c r="O19" s="5">
        <f>Grade15!M19-M19</f>
        <v>30.494999999999891</v>
      </c>
      <c r="P19" s="22">
        <f t="shared" si="12"/>
        <v>61.788247524458178</v>
      </c>
      <c r="Q19" s="22"/>
      <c r="R19" s="22"/>
      <c r="S19" s="22">
        <f t="shared" si="6"/>
        <v>488.77413766099261</v>
      </c>
      <c r="T19" s="22">
        <f t="shared" si="7"/>
        <v>577.99382673922935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53604.313556238063</v>
      </c>
      <c r="D20" s="5">
        <f t="shared" si="0"/>
        <v>52312.166895325972</v>
      </c>
      <c r="E20" s="5">
        <f t="shared" si="1"/>
        <v>42812.166895325972</v>
      </c>
      <c r="F20" s="5">
        <f t="shared" si="2"/>
        <v>15111.139180856528</v>
      </c>
      <c r="G20" s="5">
        <f t="shared" si="3"/>
        <v>37201.027714469441</v>
      </c>
      <c r="H20" s="22">
        <f t="shared" si="10"/>
        <v>23049.561865775442</v>
      </c>
      <c r="I20" s="5">
        <f t="shared" si="4"/>
        <v>59466.904476808515</v>
      </c>
      <c r="J20" s="26">
        <f t="shared" si="5"/>
        <v>0.19691023860618423</v>
      </c>
      <c r="L20" s="22">
        <f t="shared" si="11"/>
        <v>74047.643657665045</v>
      </c>
      <c r="M20" s="5">
        <f>scrimecost*Meta!O17</f>
        <v>3765.116</v>
      </c>
      <c r="N20" s="5">
        <f>L20-Grade15!L20</f>
        <v>646.95531724883767</v>
      </c>
      <c r="O20" s="5">
        <f>Grade15!M20-M20</f>
        <v>30.494999999999891</v>
      </c>
      <c r="P20" s="22">
        <f t="shared" si="12"/>
        <v>63.404217542569647</v>
      </c>
      <c r="Q20" s="22"/>
      <c r="R20" s="22"/>
      <c r="S20" s="22">
        <f t="shared" si="6"/>
        <v>500.45787994576676</v>
      </c>
      <c r="T20" s="22">
        <f t="shared" si="7"/>
        <v>606.15634266200709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54944.421395144018</v>
      </c>
      <c r="D21" s="5">
        <f t="shared" si="0"/>
        <v>53606.711067709119</v>
      </c>
      <c r="E21" s="5">
        <f t="shared" si="1"/>
        <v>44106.711067709119</v>
      </c>
      <c r="F21" s="5">
        <f t="shared" si="2"/>
        <v>15663.26227037794</v>
      </c>
      <c r="G21" s="5">
        <f t="shared" si="3"/>
        <v>37943.448797331177</v>
      </c>
      <c r="H21" s="22">
        <f t="shared" si="10"/>
        <v>23625.800912419829</v>
      </c>
      <c r="I21" s="5">
        <f t="shared" si="4"/>
        <v>60765.972478728727</v>
      </c>
      <c r="J21" s="26">
        <f t="shared" si="5"/>
        <v>0.19938201054603219</v>
      </c>
      <c r="L21" s="22">
        <f t="shared" si="11"/>
        <v>75898.834749106667</v>
      </c>
      <c r="M21" s="5">
        <f>scrimecost*Meta!O18</f>
        <v>3102.1</v>
      </c>
      <c r="N21" s="5">
        <f>L21-Grade15!L21</f>
        <v>663.12920018006116</v>
      </c>
      <c r="O21" s="5">
        <f>Grade15!M21-M21</f>
        <v>25.125</v>
      </c>
      <c r="P21" s="22">
        <f t="shared" si="12"/>
        <v>65.060586811133874</v>
      </c>
      <c r="Q21" s="22"/>
      <c r="R21" s="22"/>
      <c r="S21" s="22">
        <f t="shared" si="6"/>
        <v>508.27196578766268</v>
      </c>
      <c r="T21" s="22">
        <f t="shared" si="7"/>
        <v>630.54403090094809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56318.031930022604</v>
      </c>
      <c r="D22" s="5">
        <f t="shared" si="0"/>
        <v>54933.618844401833</v>
      </c>
      <c r="E22" s="5">
        <f t="shared" si="1"/>
        <v>45433.618844401833</v>
      </c>
      <c r="F22" s="5">
        <f t="shared" si="2"/>
        <v>16229.188437137382</v>
      </c>
      <c r="G22" s="5">
        <f t="shared" si="3"/>
        <v>38704.430407264452</v>
      </c>
      <c r="H22" s="22">
        <f t="shared" si="10"/>
        <v>24216.44593523032</v>
      </c>
      <c r="I22" s="5">
        <f t="shared" si="4"/>
        <v>62097.517180696945</v>
      </c>
      <c r="J22" s="26">
        <f t="shared" si="5"/>
        <v>0.20179349536539601</v>
      </c>
      <c r="L22" s="22">
        <f t="shared" si="11"/>
        <v>77796.30561783431</v>
      </c>
      <c r="M22" s="5">
        <f>scrimecost*Meta!O19</f>
        <v>3102.1</v>
      </c>
      <c r="N22" s="5">
        <f>L22-Grade15!L22</f>
        <v>679.70743018454232</v>
      </c>
      <c r="O22" s="5">
        <f>Grade15!M22-M22</f>
        <v>25.125</v>
      </c>
      <c r="P22" s="22">
        <f t="shared" si="12"/>
        <v>66.758365311412206</v>
      </c>
      <c r="Q22" s="22"/>
      <c r="R22" s="22"/>
      <c r="S22" s="22">
        <f t="shared" si="6"/>
        <v>520.54719752559083</v>
      </c>
      <c r="T22" s="22">
        <f t="shared" si="7"/>
        <v>661.42638482098039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57725.982728273164</v>
      </c>
      <c r="D23" s="5">
        <f t="shared" si="0"/>
        <v>56293.699315511876</v>
      </c>
      <c r="E23" s="5">
        <f t="shared" si="1"/>
        <v>46793.699315511876</v>
      </c>
      <c r="F23" s="5">
        <f t="shared" si="2"/>
        <v>16809.262758065815</v>
      </c>
      <c r="G23" s="5">
        <f t="shared" si="3"/>
        <v>39484.436557446061</v>
      </c>
      <c r="H23" s="22">
        <f t="shared" si="10"/>
        <v>24821.857083611074</v>
      </c>
      <c r="I23" s="5">
        <f t="shared" si="4"/>
        <v>63462.350500214357</v>
      </c>
      <c r="J23" s="26">
        <f t="shared" si="5"/>
        <v>0.20414616348184858</v>
      </c>
      <c r="L23" s="22">
        <f t="shared" si="11"/>
        <v>79741.213258280186</v>
      </c>
      <c r="M23" s="5">
        <f>scrimecost*Meta!O20</f>
        <v>3102.1</v>
      </c>
      <c r="N23" s="5">
        <f>L23-Grade15!L23</f>
        <v>696.70011593918025</v>
      </c>
      <c r="O23" s="5">
        <f>Grade15!M23-M23</f>
        <v>25.125</v>
      </c>
      <c r="P23" s="22">
        <f t="shared" si="12"/>
        <v>68.498588274197516</v>
      </c>
      <c r="Q23" s="22"/>
      <c r="R23" s="22"/>
      <c r="S23" s="22">
        <f t="shared" si="6"/>
        <v>533.12931005699659</v>
      </c>
      <c r="T23" s="22">
        <f t="shared" si="7"/>
        <v>693.83483809190432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59169.132296479991</v>
      </c>
      <c r="D24" s="5">
        <f t="shared" si="0"/>
        <v>57687.781798399672</v>
      </c>
      <c r="E24" s="5">
        <f t="shared" si="1"/>
        <v>48187.781798399672</v>
      </c>
      <c r="F24" s="5">
        <f t="shared" si="2"/>
        <v>17403.838937017463</v>
      </c>
      <c r="G24" s="5">
        <f t="shared" si="3"/>
        <v>40283.942861382209</v>
      </c>
      <c r="H24" s="22">
        <f t="shared" si="10"/>
        <v>25442.403510701351</v>
      </c>
      <c r="I24" s="5">
        <f t="shared" si="4"/>
        <v>64861.304652719715</v>
      </c>
      <c r="J24" s="26">
        <f t="shared" si="5"/>
        <v>0.20644144944911938</v>
      </c>
      <c r="L24" s="22">
        <f t="shared" si="11"/>
        <v>81734.743589737176</v>
      </c>
      <c r="M24" s="5">
        <f>scrimecost*Meta!O21</f>
        <v>3102.1</v>
      </c>
      <c r="N24" s="5">
        <f>L24-Grade15!L24</f>
        <v>714.1176188376412</v>
      </c>
      <c r="O24" s="5">
        <f>Grade15!M24-M24</f>
        <v>25.125</v>
      </c>
      <c r="P24" s="22">
        <f t="shared" si="12"/>
        <v>70.282316811052439</v>
      </c>
      <c r="Q24" s="22"/>
      <c r="R24" s="22"/>
      <c r="S24" s="22">
        <f t="shared" si="6"/>
        <v>546.02597540165925</v>
      </c>
      <c r="T24" s="22">
        <f t="shared" si="7"/>
        <v>727.84513993343273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60648.36060389199</v>
      </c>
      <c r="D25" s="5">
        <f t="shared" si="0"/>
        <v>59116.716343359665</v>
      </c>
      <c r="E25" s="5">
        <f t="shared" si="1"/>
        <v>49616.716343359665</v>
      </c>
      <c r="F25" s="5">
        <f t="shared" si="2"/>
        <v>18013.279520442899</v>
      </c>
      <c r="G25" s="5">
        <f t="shared" si="3"/>
        <v>41103.436822916767</v>
      </c>
      <c r="H25" s="22">
        <f t="shared" si="10"/>
        <v>26078.463598468883</v>
      </c>
      <c r="I25" s="5">
        <f t="shared" si="4"/>
        <v>66295.232659037705</v>
      </c>
      <c r="J25" s="26">
        <f t="shared" si="5"/>
        <v>0.20868075283182258</v>
      </c>
      <c r="L25" s="22">
        <f t="shared" si="11"/>
        <v>83778.112179480609</v>
      </c>
      <c r="M25" s="5">
        <f>scrimecost*Meta!O22</f>
        <v>3102.1</v>
      </c>
      <c r="N25" s="5">
        <f>L25-Grade15!L25</f>
        <v>731.97055930859642</v>
      </c>
      <c r="O25" s="5">
        <f>Grade15!M25-M25</f>
        <v>25.125</v>
      </c>
      <c r="P25" s="22">
        <f t="shared" si="12"/>
        <v>72.110638561328756</v>
      </c>
      <c r="Q25" s="22"/>
      <c r="R25" s="22"/>
      <c r="S25" s="22">
        <f t="shared" si="6"/>
        <v>559.24505737996014</v>
      </c>
      <c r="T25" s="22">
        <f t="shared" si="7"/>
        <v>763.5368076244622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62164.569618989284</v>
      </c>
      <c r="D26" s="5">
        <f t="shared" si="0"/>
        <v>60581.374251943649</v>
      </c>
      <c r="E26" s="5">
        <f t="shared" si="1"/>
        <v>51081.374251943649</v>
      </c>
      <c r="F26" s="5">
        <f t="shared" si="2"/>
        <v>18637.956118453967</v>
      </c>
      <c r="G26" s="5">
        <f t="shared" si="3"/>
        <v>41943.418133489686</v>
      </c>
      <c r="H26" s="22">
        <f t="shared" si="10"/>
        <v>26730.425188430607</v>
      </c>
      <c r="I26" s="5">
        <f t="shared" si="4"/>
        <v>67765.00886551365</v>
      </c>
      <c r="J26" s="26">
        <f t="shared" si="5"/>
        <v>0.21086543905885005</v>
      </c>
      <c r="L26" s="22">
        <f t="shared" si="11"/>
        <v>85872.564983967619</v>
      </c>
      <c r="M26" s="5">
        <f>scrimecost*Meta!O23</f>
        <v>2344.6320000000001</v>
      </c>
      <c r="N26" s="5">
        <f>L26-Grade15!L26</f>
        <v>750.26982329132443</v>
      </c>
      <c r="O26" s="5">
        <f>Grade15!M26-M26</f>
        <v>18.989999999999782</v>
      </c>
      <c r="P26" s="22">
        <f t="shared" si="12"/>
        <v>73.984668355361961</v>
      </c>
      <c r="Q26" s="22"/>
      <c r="R26" s="22"/>
      <c r="S26" s="22">
        <f t="shared" si="6"/>
        <v>568.03999140771759</v>
      </c>
      <c r="T26" s="22">
        <f t="shared" si="7"/>
        <v>794.3444687646745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63718.683859464014</v>
      </c>
      <c r="D27" s="5">
        <f t="shared" si="0"/>
        <v>62082.648608242234</v>
      </c>
      <c r="E27" s="5">
        <f t="shared" si="1"/>
        <v>52582.648608242234</v>
      </c>
      <c r="F27" s="5">
        <f t="shared" si="2"/>
        <v>19278.249631415314</v>
      </c>
      <c r="G27" s="5">
        <f t="shared" si="3"/>
        <v>42804.398976826924</v>
      </c>
      <c r="H27" s="22">
        <f t="shared" si="10"/>
        <v>27398.68581814137</v>
      </c>
      <c r="I27" s="5">
        <f t="shared" si="4"/>
        <v>69271.529477151489</v>
      </c>
      <c r="J27" s="26">
        <f t="shared" si="5"/>
        <v>0.21299684025595006</v>
      </c>
      <c r="L27" s="22">
        <f t="shared" si="11"/>
        <v>88019.379108566791</v>
      </c>
      <c r="M27" s="5">
        <f>scrimecost*Meta!O24</f>
        <v>2344.6320000000001</v>
      </c>
      <c r="N27" s="5">
        <f>L27-Grade15!L27</f>
        <v>769.02656887356716</v>
      </c>
      <c r="O27" s="5">
        <f>Grade15!M27-M27</f>
        <v>18.989999999999782</v>
      </c>
      <c r="P27" s="22">
        <f t="shared" si="12"/>
        <v>75.905548894245996</v>
      </c>
      <c r="Q27" s="22"/>
      <c r="R27" s="22"/>
      <c r="S27" s="22">
        <f t="shared" si="6"/>
        <v>581.92828941113385</v>
      </c>
      <c r="T27" s="22">
        <f t="shared" si="7"/>
        <v>833.49226535493983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65311.65095595063</v>
      </c>
      <c r="D28" s="5">
        <f t="shared" si="0"/>
        <v>63621.454823448308</v>
      </c>
      <c r="E28" s="5">
        <f t="shared" si="1"/>
        <v>54121.454823448308</v>
      </c>
      <c r="F28" s="5">
        <f t="shared" si="2"/>
        <v>19934.550482200702</v>
      </c>
      <c r="G28" s="5">
        <f t="shared" si="3"/>
        <v>43686.904341247602</v>
      </c>
      <c r="H28" s="22">
        <f t="shared" si="10"/>
        <v>28083.652963594908</v>
      </c>
      <c r="I28" s="5">
        <f t="shared" si="4"/>
        <v>70815.713104080278</v>
      </c>
      <c r="J28" s="26">
        <f t="shared" si="5"/>
        <v>0.2150762560579989</v>
      </c>
      <c r="L28" s="22">
        <f t="shared" si="11"/>
        <v>90219.86358628099</v>
      </c>
      <c r="M28" s="5">
        <f>scrimecost*Meta!O25</f>
        <v>2344.6320000000001</v>
      </c>
      <c r="N28" s="5">
        <f>L28-Grade15!L28</f>
        <v>788.25223309545254</v>
      </c>
      <c r="O28" s="5">
        <f>Grade15!M28-M28</f>
        <v>18.989999999999782</v>
      </c>
      <c r="P28" s="22">
        <f t="shared" si="12"/>
        <v>77.874451446602166</v>
      </c>
      <c r="Q28" s="22"/>
      <c r="R28" s="22"/>
      <c r="S28" s="22">
        <f t="shared" si="6"/>
        <v>596.16379486469282</v>
      </c>
      <c r="T28" s="22">
        <f t="shared" si="7"/>
        <v>874.58060454190002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66944.442229849388</v>
      </c>
      <c r="D29" s="5">
        <f t="shared" si="0"/>
        <v>65198.73119403451</v>
      </c>
      <c r="E29" s="5">
        <f t="shared" si="1"/>
        <v>55698.73119403451</v>
      </c>
      <c r="F29" s="5">
        <f t="shared" si="2"/>
        <v>20607.258854255721</v>
      </c>
      <c r="G29" s="5">
        <f t="shared" si="3"/>
        <v>44591.472339778789</v>
      </c>
      <c r="H29" s="22">
        <f t="shared" si="10"/>
        <v>28785.744287684778</v>
      </c>
      <c r="I29" s="5">
        <f t="shared" si="4"/>
        <v>72398.501321682284</v>
      </c>
      <c r="J29" s="26">
        <f t="shared" si="5"/>
        <v>0.21710495440146119</v>
      </c>
      <c r="L29" s="22">
        <f t="shared" si="11"/>
        <v>92475.360175937996</v>
      </c>
      <c r="M29" s="5">
        <f>scrimecost*Meta!O26</f>
        <v>2344.6320000000001</v>
      </c>
      <c r="N29" s="5">
        <f>L29-Grade15!L29</f>
        <v>807.95853892283048</v>
      </c>
      <c r="O29" s="5">
        <f>Grade15!M29-M29</f>
        <v>18.989999999999782</v>
      </c>
      <c r="P29" s="22">
        <f t="shared" si="12"/>
        <v>79.892576562767232</v>
      </c>
      <c r="Q29" s="22"/>
      <c r="R29" s="22"/>
      <c r="S29" s="22">
        <f t="shared" si="6"/>
        <v>610.75518795455457</v>
      </c>
      <c r="T29" s="22">
        <f t="shared" si="7"/>
        <v>917.70595333894323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68618.053285595612</v>
      </c>
      <c r="D30" s="5">
        <f t="shared" si="0"/>
        <v>66815.439473885359</v>
      </c>
      <c r="E30" s="5">
        <f t="shared" si="1"/>
        <v>57315.439473885359</v>
      </c>
      <c r="F30" s="5">
        <f t="shared" si="2"/>
        <v>21296.784935612108</v>
      </c>
      <c r="G30" s="5">
        <f t="shared" si="3"/>
        <v>45518.654538273251</v>
      </c>
      <c r="H30" s="22">
        <f t="shared" si="10"/>
        <v>29505.387894876891</v>
      </c>
      <c r="I30" s="5">
        <f t="shared" si="4"/>
        <v>74020.859244724328</v>
      </c>
      <c r="J30" s="26">
        <f t="shared" si="5"/>
        <v>0.21908417229752189</v>
      </c>
      <c r="L30" s="22">
        <f t="shared" si="11"/>
        <v>94787.244180336449</v>
      </c>
      <c r="M30" s="5">
        <f>scrimecost*Meta!O27</f>
        <v>2344.6320000000001</v>
      </c>
      <c r="N30" s="5">
        <f>L30-Grade15!L30</f>
        <v>828.1575023958867</v>
      </c>
      <c r="O30" s="5">
        <f>Grade15!M30-M30</f>
        <v>18.989999999999782</v>
      </c>
      <c r="P30" s="22">
        <f t="shared" si="12"/>
        <v>81.961154806836404</v>
      </c>
      <c r="Q30" s="22"/>
      <c r="R30" s="22"/>
      <c r="S30" s="22">
        <f t="shared" si="6"/>
        <v>625.71136587165881</v>
      </c>
      <c r="T30" s="22">
        <f t="shared" si="7"/>
        <v>962.96958096960827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70333.504617735511</v>
      </c>
      <c r="D31" s="5">
        <f t="shared" si="0"/>
        <v>68472.565460732498</v>
      </c>
      <c r="E31" s="5">
        <f t="shared" si="1"/>
        <v>58972.565460732498</v>
      </c>
      <c r="F31" s="5">
        <f t="shared" si="2"/>
        <v>22003.549169002414</v>
      </c>
      <c r="G31" s="5">
        <f t="shared" si="3"/>
        <v>46469.016291730084</v>
      </c>
      <c r="H31" s="22">
        <f t="shared" si="10"/>
        <v>30243.022592248813</v>
      </c>
      <c r="I31" s="5">
        <f t="shared" si="4"/>
        <v>75683.77611584244</v>
      </c>
      <c r="J31" s="26">
        <f t="shared" si="5"/>
        <v>0.22101511658636164</v>
      </c>
      <c r="L31" s="22">
        <f t="shared" si="11"/>
        <v>97156.925284844852</v>
      </c>
      <c r="M31" s="5">
        <f>scrimecost*Meta!O28</f>
        <v>2094.6120000000001</v>
      </c>
      <c r="N31" s="5">
        <f>L31-Grade15!L31</f>
        <v>848.86143995578459</v>
      </c>
      <c r="O31" s="5">
        <f>Grade15!M31-M31</f>
        <v>16.965000000000146</v>
      </c>
      <c r="P31" s="22">
        <f t="shared" si="12"/>
        <v>84.081447507007312</v>
      </c>
      <c r="Q31" s="22"/>
      <c r="R31" s="22"/>
      <c r="S31" s="22">
        <f t="shared" si="6"/>
        <v>639.47207323670114</v>
      </c>
      <c r="T31" s="22">
        <f t="shared" si="7"/>
        <v>1008.0039820836454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72091.84223317889</v>
      </c>
      <c r="D32" s="5">
        <f t="shared" si="0"/>
        <v>70171.119597250799</v>
      </c>
      <c r="E32" s="5">
        <f t="shared" si="1"/>
        <v>60671.119597250799</v>
      </c>
      <c r="F32" s="5">
        <f t="shared" si="2"/>
        <v>22727.982508227466</v>
      </c>
      <c r="G32" s="5">
        <f t="shared" si="3"/>
        <v>47443.137089023337</v>
      </c>
      <c r="H32" s="22">
        <f t="shared" si="10"/>
        <v>30999.098157055036</v>
      </c>
      <c r="I32" s="5">
        <f t="shared" si="4"/>
        <v>77388.265908738496</v>
      </c>
      <c r="J32" s="26">
        <f t="shared" si="5"/>
        <v>0.22289896467303449</v>
      </c>
      <c r="L32" s="22">
        <f t="shared" si="11"/>
        <v>99585.848416965964</v>
      </c>
      <c r="M32" s="5">
        <f>scrimecost*Meta!O29</f>
        <v>2094.6120000000001</v>
      </c>
      <c r="N32" s="5">
        <f>L32-Grade15!L32</f>
        <v>870.08297595469048</v>
      </c>
      <c r="O32" s="5">
        <f>Grade15!M32-M32</f>
        <v>16.965000000000146</v>
      </c>
      <c r="P32" s="22">
        <f t="shared" si="12"/>
        <v>86.254747524682472</v>
      </c>
      <c r="Q32" s="22"/>
      <c r="R32" s="22"/>
      <c r="S32" s="22">
        <f t="shared" si="6"/>
        <v>655.18540766087597</v>
      </c>
      <c r="T32" s="22">
        <f t="shared" si="7"/>
        <v>1057.8084242388522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73894.138289008362</v>
      </c>
      <c r="D33" s="5">
        <f t="shared" si="0"/>
        <v>71912.137587182064</v>
      </c>
      <c r="E33" s="5">
        <f t="shared" si="1"/>
        <v>62412.137587182064</v>
      </c>
      <c r="F33" s="5">
        <f t="shared" si="2"/>
        <v>23470.526680933152</v>
      </c>
      <c r="G33" s="5">
        <f t="shared" si="3"/>
        <v>48441.610906248912</v>
      </c>
      <c r="H33" s="22">
        <f t="shared" si="10"/>
        <v>31774.075610981406</v>
      </c>
      <c r="I33" s="5">
        <f t="shared" si="4"/>
        <v>79135.367946456943</v>
      </c>
      <c r="J33" s="26">
        <f t="shared" si="5"/>
        <v>0.22473686524539829</v>
      </c>
      <c r="L33" s="22">
        <f t="shared" si="11"/>
        <v>102075.4946273901</v>
      </c>
      <c r="M33" s="5">
        <f>scrimecost*Meta!O30</f>
        <v>2094.6120000000001</v>
      </c>
      <c r="N33" s="5">
        <f>L33-Grade15!L33</f>
        <v>891.83505035353301</v>
      </c>
      <c r="O33" s="5">
        <f>Grade15!M33-M33</f>
        <v>16.965000000000146</v>
      </c>
      <c r="P33" s="22">
        <f t="shared" si="12"/>
        <v>88.48238004279952</v>
      </c>
      <c r="Q33" s="22"/>
      <c r="R33" s="22"/>
      <c r="S33" s="22">
        <f t="shared" si="6"/>
        <v>671.29157544563157</v>
      </c>
      <c r="T33" s="22">
        <f t="shared" si="7"/>
        <v>1110.0847648917645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75741.491746233543</v>
      </c>
      <c r="D34" s="5">
        <f t="shared" si="0"/>
        <v>73696.681026861595</v>
      </c>
      <c r="E34" s="5">
        <f t="shared" si="1"/>
        <v>64196.681026861595</v>
      </c>
      <c r="F34" s="5">
        <f t="shared" si="2"/>
        <v>24231.634457956468</v>
      </c>
      <c r="G34" s="5">
        <f t="shared" si="3"/>
        <v>49465.046568905127</v>
      </c>
      <c r="H34" s="22">
        <f t="shared" si="10"/>
        <v>32568.427501255941</v>
      </c>
      <c r="I34" s="5">
        <f t="shared" si="4"/>
        <v>80926.147535118362</v>
      </c>
      <c r="J34" s="26">
        <f t="shared" si="5"/>
        <v>0.22652993897453369</v>
      </c>
      <c r="L34" s="22">
        <f t="shared" si="11"/>
        <v>104627.38199307486</v>
      </c>
      <c r="M34" s="5">
        <f>scrimecost*Meta!O31</f>
        <v>2094.6120000000001</v>
      </c>
      <c r="N34" s="5">
        <f>L34-Grade15!L34</f>
        <v>914.1309266124008</v>
      </c>
      <c r="O34" s="5">
        <f>Grade15!M34-M34</f>
        <v>16.965000000000146</v>
      </c>
      <c r="P34" s="22">
        <f t="shared" si="12"/>
        <v>90.765703373869499</v>
      </c>
      <c r="Q34" s="22"/>
      <c r="R34" s="22"/>
      <c r="S34" s="22">
        <f t="shared" si="6"/>
        <v>687.80039742504187</v>
      </c>
      <c r="T34" s="22">
        <f t="shared" si="7"/>
        <v>1164.9559612849896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77635.029039889399</v>
      </c>
      <c r="D35" s="5">
        <f t="shared" si="0"/>
        <v>75525.838052533145</v>
      </c>
      <c r="E35" s="5">
        <f t="shared" si="1"/>
        <v>66025.838052533145</v>
      </c>
      <c r="F35" s="5">
        <f t="shared" si="2"/>
        <v>25011.769929405385</v>
      </c>
      <c r="G35" s="5">
        <f t="shared" si="3"/>
        <v>50514.068123127756</v>
      </c>
      <c r="H35" s="22">
        <f t="shared" si="10"/>
        <v>33382.638188787336</v>
      </c>
      <c r="I35" s="5">
        <f t="shared" si="4"/>
        <v>82761.696613496315</v>
      </c>
      <c r="J35" s="26">
        <f t="shared" si="5"/>
        <v>0.2282792791980805</v>
      </c>
      <c r="L35" s="22">
        <f t="shared" si="11"/>
        <v>107243.06654290171</v>
      </c>
      <c r="M35" s="5">
        <f>scrimecost*Meta!O32</f>
        <v>2094.6120000000001</v>
      </c>
      <c r="N35" s="5">
        <f>L35-Grade15!L35</f>
        <v>936.98419977768208</v>
      </c>
      <c r="O35" s="5">
        <f>Grade15!M35-M35</f>
        <v>16.965000000000146</v>
      </c>
      <c r="P35" s="22">
        <f t="shared" si="12"/>
        <v>93.10610978821623</v>
      </c>
      <c r="Q35" s="22"/>
      <c r="R35" s="22"/>
      <c r="S35" s="22">
        <f t="shared" si="6"/>
        <v>704.72193995389887</v>
      </c>
      <c r="T35" s="22">
        <f t="shared" si="7"/>
        <v>1222.5510934195934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79575.904765886618</v>
      </c>
      <c r="D36" s="5">
        <f t="shared" si="0"/>
        <v>77400.724003846466</v>
      </c>
      <c r="E36" s="5">
        <f t="shared" si="1"/>
        <v>67900.724003846466</v>
      </c>
      <c r="F36" s="5">
        <f t="shared" si="2"/>
        <v>25811.408787640517</v>
      </c>
      <c r="G36" s="5">
        <f t="shared" si="3"/>
        <v>51589.315216205949</v>
      </c>
      <c r="H36" s="22">
        <f t="shared" si="10"/>
        <v>34217.20414350702</v>
      </c>
      <c r="I36" s="5">
        <f t="shared" si="4"/>
        <v>84643.134418833739</v>
      </c>
      <c r="J36" s="26">
        <f t="shared" si="5"/>
        <v>0.2299859525869066</v>
      </c>
      <c r="L36" s="22">
        <f t="shared" si="11"/>
        <v>109924.14320647427</v>
      </c>
      <c r="M36" s="5">
        <f>scrimecost*Meta!O33</f>
        <v>1776.068</v>
      </c>
      <c r="N36" s="5">
        <f>L36-Grade15!L36</f>
        <v>960.40880477214523</v>
      </c>
      <c r="O36" s="5">
        <f>Grade15!M36-M36</f>
        <v>14.384999999999991</v>
      </c>
      <c r="P36" s="22">
        <f t="shared" si="12"/>
        <v>95.505026362921654</v>
      </c>
      <c r="Q36" s="22"/>
      <c r="R36" s="22"/>
      <c r="S36" s="22">
        <f t="shared" si="6"/>
        <v>720.06702104601015</v>
      </c>
      <c r="T36" s="22">
        <f t="shared" si="7"/>
        <v>1279.4528526245219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81565.302385033792</v>
      </c>
      <c r="D37" s="5">
        <f t="shared" ref="D37:D56" si="15">IF(A37&lt;startage,1,0)*(C37*(1-initialunempprob))+IF(A37=startage,1,0)*(C37*(1-unempprob))+IF(A37&gt;startage,1,0)*(C37*(1-unempprob)+unempprob*300*52)</f>
        <v>79322.482103942632</v>
      </c>
      <c r="E37" s="5">
        <f t="shared" si="1"/>
        <v>69822.482103942632</v>
      </c>
      <c r="F37" s="5">
        <f t="shared" si="2"/>
        <v>26631.038617331535</v>
      </c>
      <c r="G37" s="5">
        <f t="shared" si="3"/>
        <v>52691.443486611097</v>
      </c>
      <c r="H37" s="22">
        <f t="shared" ref="H37:H56" si="16">benefits*B37/expnorm</f>
        <v>35072.634247094698</v>
      </c>
      <c r="I37" s="5">
        <f t="shared" ref="I37:I56" si="17">G37+IF(A37&lt;startage,1,0)*(H37*(1-initialunempprob))+IF(A37&gt;=startage,1,0)*(H37*(1-unempprob))</f>
        <v>86571.608169304585</v>
      </c>
      <c r="J37" s="26">
        <f t="shared" si="5"/>
        <v>0.23165099979551745</v>
      </c>
      <c r="L37" s="22">
        <f t="shared" ref="L37:L56" si="18">(sincome+sbenefits)*(1-sunemp)*B37/expnorm</f>
        <v>112672.24678663611</v>
      </c>
      <c r="M37" s="5">
        <f>scrimecost*Meta!O34</f>
        <v>1776.068</v>
      </c>
      <c r="N37" s="5">
        <f>L37-Grade15!L37</f>
        <v>984.41902489145286</v>
      </c>
      <c r="O37" s="5">
        <f>Grade15!M37-M37</f>
        <v>14.384999999999991</v>
      </c>
      <c r="P37" s="22">
        <f t="shared" si="12"/>
        <v>97.963915851994685</v>
      </c>
      <c r="Q37" s="22"/>
      <c r="R37" s="22"/>
      <c r="S37" s="22">
        <f t="shared" si="6"/>
        <v>737.84521666541309</v>
      </c>
      <c r="T37" s="22">
        <f t="shared" si="7"/>
        <v>1342.8230040372266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83604.434944659617</v>
      </c>
      <c r="D38" s="5">
        <f t="shared" si="15"/>
        <v>81292.28415654118</v>
      </c>
      <c r="E38" s="5">
        <f t="shared" si="1"/>
        <v>71792.28415654118</v>
      </c>
      <c r="F38" s="5">
        <f t="shared" si="2"/>
        <v>27471.159192764811</v>
      </c>
      <c r="G38" s="5">
        <f t="shared" si="3"/>
        <v>53821.124963776369</v>
      </c>
      <c r="H38" s="22">
        <f t="shared" si="16"/>
        <v>35949.450103272058</v>
      </c>
      <c r="I38" s="5">
        <f t="shared" si="17"/>
        <v>88548.293763537178</v>
      </c>
      <c r="J38" s="26">
        <f t="shared" si="5"/>
        <v>0.23327543609660112</v>
      </c>
      <c r="L38" s="22">
        <f t="shared" si="18"/>
        <v>115489.052956302</v>
      </c>
      <c r="M38" s="5">
        <f>scrimecost*Meta!O35</f>
        <v>1776.068</v>
      </c>
      <c r="N38" s="5">
        <f>L38-Grade15!L38</f>
        <v>1009.0295005137159</v>
      </c>
      <c r="O38" s="5">
        <f>Grade15!M38-M38</f>
        <v>14.384999999999991</v>
      </c>
      <c r="P38" s="22">
        <f t="shared" si="12"/>
        <v>100.48427757829452</v>
      </c>
      <c r="Q38" s="22"/>
      <c r="R38" s="22"/>
      <c r="S38" s="22">
        <f t="shared" si="6"/>
        <v>756.06786717528303</v>
      </c>
      <c r="T38" s="22">
        <f t="shared" si="7"/>
        <v>1409.3421072799947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85694.545818276092</v>
      </c>
      <c r="D39" s="5">
        <f t="shared" si="15"/>
        <v>83311.331260454695</v>
      </c>
      <c r="E39" s="5">
        <f t="shared" si="1"/>
        <v>73811.331260454695</v>
      </c>
      <c r="F39" s="5">
        <f t="shared" si="2"/>
        <v>28332.282782583927</v>
      </c>
      <c r="G39" s="5">
        <f t="shared" si="3"/>
        <v>54979.048477870769</v>
      </c>
      <c r="H39" s="22">
        <f t="shared" si="16"/>
        <v>36848.186355853861</v>
      </c>
      <c r="I39" s="5">
        <f t="shared" si="17"/>
        <v>90574.396497625596</v>
      </c>
      <c r="J39" s="26">
        <f t="shared" si="5"/>
        <v>0.23486025200009744</v>
      </c>
      <c r="L39" s="22">
        <f t="shared" si="18"/>
        <v>118376.27928020954</v>
      </c>
      <c r="M39" s="5">
        <f>scrimecost*Meta!O36</f>
        <v>1776.068</v>
      </c>
      <c r="N39" s="5">
        <f>L39-Grade15!L39</f>
        <v>1034.2552380265552</v>
      </c>
      <c r="O39" s="5">
        <f>Grade15!M39-M39</f>
        <v>14.384999999999991</v>
      </c>
      <c r="P39" s="22">
        <f t="shared" si="12"/>
        <v>103.06764834775187</v>
      </c>
      <c r="Q39" s="22"/>
      <c r="R39" s="22"/>
      <c r="S39" s="22">
        <f t="shared" si="6"/>
        <v>774.74608394791267</v>
      </c>
      <c r="T39" s="22">
        <f t="shared" si="7"/>
        <v>1479.1668891132697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87836.909463732998</v>
      </c>
      <c r="D40" s="5">
        <f t="shared" si="15"/>
        <v>85380.854541966066</v>
      </c>
      <c r="E40" s="5">
        <f t="shared" si="1"/>
        <v>75880.854541966066</v>
      </c>
      <c r="F40" s="5">
        <f t="shared" si="2"/>
        <v>29214.934462148529</v>
      </c>
      <c r="G40" s="5">
        <f t="shared" si="3"/>
        <v>56165.920079817537</v>
      </c>
      <c r="H40" s="22">
        <f t="shared" si="16"/>
        <v>37769.391014750196</v>
      </c>
      <c r="I40" s="5">
        <f t="shared" si="17"/>
        <v>92651.151800066233</v>
      </c>
      <c r="J40" s="26">
        <f t="shared" si="5"/>
        <v>0.23640641385716707</v>
      </c>
      <c r="L40" s="22">
        <f t="shared" si="18"/>
        <v>121335.68626221477</v>
      </c>
      <c r="M40" s="5">
        <f>scrimecost*Meta!O37</f>
        <v>1776.068</v>
      </c>
      <c r="N40" s="5">
        <f>L40-Grade15!L40</f>
        <v>1060.1116189772292</v>
      </c>
      <c r="O40" s="5">
        <f>Grade15!M40-M40</f>
        <v>14.384999999999991</v>
      </c>
      <c r="P40" s="22">
        <f t="shared" si="12"/>
        <v>105.71560338644568</v>
      </c>
      <c r="Q40" s="22"/>
      <c r="R40" s="22"/>
      <c r="S40" s="22">
        <f t="shared" si="6"/>
        <v>793.89125613986721</v>
      </c>
      <c r="T40" s="22">
        <f t="shared" si="7"/>
        <v>1552.4618828605157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90032.832200326317</v>
      </c>
      <c r="D41" s="5">
        <f t="shared" si="15"/>
        <v>87502.115905515209</v>
      </c>
      <c r="E41" s="5">
        <f t="shared" si="1"/>
        <v>78002.115905515209</v>
      </c>
      <c r="F41" s="5">
        <f t="shared" si="2"/>
        <v>30119.652433702235</v>
      </c>
      <c r="G41" s="5">
        <f t="shared" si="3"/>
        <v>57382.463471812975</v>
      </c>
      <c r="H41" s="22">
        <f t="shared" si="16"/>
        <v>38713.625790118953</v>
      </c>
      <c r="I41" s="5">
        <f t="shared" si="17"/>
        <v>94779.825985067873</v>
      </c>
      <c r="J41" s="26">
        <f t="shared" si="5"/>
        <v>0.23791486444943008</v>
      </c>
      <c r="L41" s="22">
        <f t="shared" si="18"/>
        <v>124369.07841877014</v>
      </c>
      <c r="M41" s="5">
        <f>scrimecost*Meta!O38</f>
        <v>1285.288</v>
      </c>
      <c r="N41" s="5">
        <f>L41-Grade15!L41</f>
        <v>1086.6144094516349</v>
      </c>
      <c r="O41" s="5">
        <f>Grade15!M41-M41</f>
        <v>10.409999999999854</v>
      </c>
      <c r="P41" s="22">
        <f t="shared" si="12"/>
        <v>108.42975730110679</v>
      </c>
      <c r="Q41" s="22"/>
      <c r="R41" s="22"/>
      <c r="S41" s="22">
        <f t="shared" si="6"/>
        <v>810.43443263659719</v>
      </c>
      <c r="T41" s="22">
        <f t="shared" si="7"/>
        <v>1623.2295937954016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92283.65300533449</v>
      </c>
      <c r="D42" s="5">
        <f t="shared" si="15"/>
        <v>89676.408803153114</v>
      </c>
      <c r="E42" s="5">
        <f t="shared" si="1"/>
        <v>80176.408803153114</v>
      </c>
      <c r="F42" s="5">
        <f t="shared" si="2"/>
        <v>31046.988354544803</v>
      </c>
      <c r="G42" s="5">
        <f t="shared" si="3"/>
        <v>58629.420448608311</v>
      </c>
      <c r="H42" s="22">
        <f t="shared" si="16"/>
        <v>39681.466434871931</v>
      </c>
      <c r="I42" s="5">
        <f t="shared" si="17"/>
        <v>96961.717024694604</v>
      </c>
      <c r="J42" s="26">
        <f t="shared" si="5"/>
        <v>0.23938652356383308</v>
      </c>
      <c r="L42" s="22">
        <f t="shared" si="18"/>
        <v>127478.30537923941</v>
      </c>
      <c r="M42" s="5">
        <f>scrimecost*Meta!O39</f>
        <v>1285.288</v>
      </c>
      <c r="N42" s="5">
        <f>L42-Grade15!L42</f>
        <v>1113.7797696879861</v>
      </c>
      <c r="O42" s="5">
        <f>Grade15!M42-M42</f>
        <v>10.409999999999854</v>
      </c>
      <c r="P42" s="22">
        <f t="shared" si="12"/>
        <v>111.2117650636345</v>
      </c>
      <c r="Q42" s="22"/>
      <c r="R42" s="22"/>
      <c r="S42" s="22">
        <f t="shared" si="6"/>
        <v>830.54882917080204</v>
      </c>
      <c r="T42" s="22">
        <f t="shared" si="7"/>
        <v>1703.8422297920079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94590.744330467831</v>
      </c>
      <c r="D43" s="5">
        <f t="shared" si="15"/>
        <v>91905.059023231923</v>
      </c>
      <c r="E43" s="5">
        <f t="shared" si="1"/>
        <v>82405.059023231923</v>
      </c>
      <c r="F43" s="5">
        <f t="shared" si="2"/>
        <v>31997.507673408414</v>
      </c>
      <c r="G43" s="5">
        <f t="shared" si="3"/>
        <v>59907.551349823509</v>
      </c>
      <c r="H43" s="22">
        <f t="shared" si="16"/>
        <v>40673.503095743719</v>
      </c>
      <c r="I43" s="5">
        <f t="shared" si="17"/>
        <v>99198.155340311932</v>
      </c>
      <c r="J43" s="26">
        <f t="shared" si="5"/>
        <v>0.24082228855349447</v>
      </c>
      <c r="L43" s="22">
        <f t="shared" si="18"/>
        <v>130665.26301372035</v>
      </c>
      <c r="M43" s="5">
        <f>scrimecost*Meta!O40</f>
        <v>1285.288</v>
      </c>
      <c r="N43" s="5">
        <f>L43-Grade15!L43</f>
        <v>1141.6242639301054</v>
      </c>
      <c r="O43" s="5">
        <f>Grade15!M43-M43</f>
        <v>10.409999999999854</v>
      </c>
      <c r="P43" s="22">
        <f t="shared" si="12"/>
        <v>114.06332302022534</v>
      </c>
      <c r="Q43" s="22"/>
      <c r="R43" s="22"/>
      <c r="S43" s="22">
        <f t="shared" si="6"/>
        <v>851.16608561826888</v>
      </c>
      <c r="T43" s="22">
        <f t="shared" si="7"/>
        <v>1788.4658791103709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96955.51293872956</v>
      </c>
      <c r="D44" s="5">
        <f t="shared" si="15"/>
        <v>94189.42549881275</v>
      </c>
      <c r="E44" s="5">
        <f t="shared" si="1"/>
        <v>84689.42549881275</v>
      </c>
      <c r="F44" s="5">
        <f t="shared" si="2"/>
        <v>33004.472740208024</v>
      </c>
      <c r="G44" s="5">
        <f t="shared" si="3"/>
        <v>61184.952758604726</v>
      </c>
      <c r="H44" s="22">
        <f t="shared" si="16"/>
        <v>41690.340673137318</v>
      </c>
      <c r="I44" s="5">
        <f t="shared" si="17"/>
        <v>101457.82184885538</v>
      </c>
      <c r="J44" s="26">
        <f t="shared" si="5"/>
        <v>0.24246706014162353</v>
      </c>
      <c r="L44" s="22">
        <f t="shared" si="18"/>
        <v>133931.89458906339</v>
      </c>
      <c r="M44" s="5">
        <f>scrimecost*Meta!O41</f>
        <v>1285.288</v>
      </c>
      <c r="N44" s="5">
        <f>L44-Grade15!L44</f>
        <v>1170.1648705284169</v>
      </c>
      <c r="O44" s="5">
        <f>Grade15!M44-M44</f>
        <v>10.409999999999854</v>
      </c>
      <c r="P44" s="22">
        <f t="shared" si="12"/>
        <v>117.08421822062415</v>
      </c>
      <c r="Q44" s="22"/>
      <c r="R44" s="22"/>
      <c r="S44" s="22">
        <f t="shared" ref="S44:S69" si="19">IF(A44&lt;startage,1,0)*(N44-Q44-R44)+IF(A44&gt;=startage,1,0)*completionprob*(N44*spart+O44+P44)</f>
        <v>872.37476090555685</v>
      </c>
      <c r="T44" s="22">
        <f t="shared" ref="T44:T69" si="20">S44/sreturn^(A44-startage+1)</f>
        <v>1877.4638369329798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99379.40076219778</v>
      </c>
      <c r="D45" s="5">
        <f t="shared" si="15"/>
        <v>96530.90113628305</v>
      </c>
      <c r="E45" s="5">
        <f t="shared" si="1"/>
        <v>87030.90113628305</v>
      </c>
      <c r="F45" s="5">
        <f t="shared" si="2"/>
        <v>34073.356368713212</v>
      </c>
      <c r="G45" s="5">
        <f t="shared" si="3"/>
        <v>62457.544767569838</v>
      </c>
      <c r="H45" s="22">
        <f t="shared" si="16"/>
        <v>42732.599189965746</v>
      </c>
      <c r="I45" s="5">
        <f t="shared" si="17"/>
        <v>103737.23558507675</v>
      </c>
      <c r="J45" s="26">
        <f t="shared" si="5"/>
        <v>0.24433937548691759</v>
      </c>
      <c r="L45" s="22">
        <f t="shared" si="18"/>
        <v>137280.19195378997</v>
      </c>
      <c r="M45" s="5">
        <f>scrimecost*Meta!O42</f>
        <v>1285.288</v>
      </c>
      <c r="N45" s="5">
        <f>L45-Grade15!L45</f>
        <v>1199.4189922916412</v>
      </c>
      <c r="O45" s="5">
        <f>Grade15!M45-M45</f>
        <v>10.409999999999854</v>
      </c>
      <c r="P45" s="22">
        <f t="shared" si="12"/>
        <v>120.29086910613974</v>
      </c>
      <c r="Q45" s="22"/>
      <c r="R45" s="22"/>
      <c r="S45" s="22">
        <f t="shared" si="19"/>
        <v>894.1990838864549</v>
      </c>
      <c r="T45" s="22">
        <f t="shared" si="20"/>
        <v>1971.082713039935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101863.88578125271</v>
      </c>
      <c r="D46" s="5">
        <f t="shared" si="15"/>
        <v>98930.913664690117</v>
      </c>
      <c r="E46" s="5">
        <f t="shared" si="1"/>
        <v>89430.913664690117</v>
      </c>
      <c r="F46" s="5">
        <f t="shared" si="2"/>
        <v>35168.962087931039</v>
      </c>
      <c r="G46" s="5">
        <f t="shared" si="3"/>
        <v>63761.951576759078</v>
      </c>
      <c r="H46" s="22">
        <f t="shared" si="16"/>
        <v>43800.914169714888</v>
      </c>
      <c r="I46" s="5">
        <f t="shared" si="17"/>
        <v>106073.63466470366</v>
      </c>
      <c r="J46" s="26">
        <f t="shared" si="5"/>
        <v>0.24616602460427772</v>
      </c>
      <c r="L46" s="22">
        <f t="shared" si="18"/>
        <v>140712.19675263471</v>
      </c>
      <c r="M46" s="5">
        <f>scrimecost*Meta!O43</f>
        <v>768.57999999999993</v>
      </c>
      <c r="N46" s="5">
        <f>L46-Grade15!L46</f>
        <v>1229.4044670989097</v>
      </c>
      <c r="O46" s="5">
        <f>Grade15!M46-M46</f>
        <v>6.2250000000000227</v>
      </c>
      <c r="P46" s="22">
        <f t="shared" si="12"/>
        <v>123.57768626379324</v>
      </c>
      <c r="Q46" s="22"/>
      <c r="R46" s="22"/>
      <c r="S46" s="22">
        <f t="shared" si="19"/>
        <v>913.32563994185159</v>
      </c>
      <c r="T46" s="22">
        <f t="shared" si="20"/>
        <v>2062.046329047299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104410.48292578403</v>
      </c>
      <c r="D47" s="5">
        <f t="shared" si="15"/>
        <v>101390.92650630737</v>
      </c>
      <c r="E47" s="5">
        <f t="shared" si="1"/>
        <v>91890.926506307369</v>
      </c>
      <c r="F47" s="5">
        <f t="shared" si="2"/>
        <v>36291.957950129312</v>
      </c>
      <c r="G47" s="5">
        <f t="shared" si="3"/>
        <v>65098.968556178057</v>
      </c>
      <c r="H47" s="22">
        <f t="shared" si="16"/>
        <v>44895.937023957762</v>
      </c>
      <c r="I47" s="5">
        <f t="shared" si="17"/>
        <v>108468.44372132125</v>
      </c>
      <c r="J47" s="26">
        <f t="shared" si="5"/>
        <v>0.24794812130414118</v>
      </c>
      <c r="L47" s="22">
        <f t="shared" si="18"/>
        <v>144230.00167145056</v>
      </c>
      <c r="M47" s="5">
        <f>scrimecost*Meta!O44</f>
        <v>768.57999999999993</v>
      </c>
      <c r="N47" s="5">
        <f>L47-Grade15!L47</f>
        <v>1260.139578776405</v>
      </c>
      <c r="O47" s="5">
        <f>Grade15!M47-M47</f>
        <v>6.2250000000000227</v>
      </c>
      <c r="P47" s="22">
        <f t="shared" si="12"/>
        <v>126.94667385038804</v>
      </c>
      <c r="Q47" s="22"/>
      <c r="R47" s="22"/>
      <c r="S47" s="22">
        <f t="shared" si="19"/>
        <v>936.25481927366252</v>
      </c>
      <c r="T47" s="22">
        <f t="shared" si="20"/>
        <v>2165.0552081531059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107020.74499892861</v>
      </c>
      <c r="D48" s="5">
        <f t="shared" si="15"/>
        <v>103912.43966896503</v>
      </c>
      <c r="E48" s="5">
        <f t="shared" si="1"/>
        <v>94412.439668965031</v>
      </c>
      <c r="F48" s="5">
        <f t="shared" si="2"/>
        <v>37443.028708882535</v>
      </c>
      <c r="G48" s="5">
        <f t="shared" si="3"/>
        <v>66469.410960082489</v>
      </c>
      <c r="H48" s="22">
        <f t="shared" si="16"/>
        <v>46018.335449556696</v>
      </c>
      <c r="I48" s="5">
        <f t="shared" si="17"/>
        <v>110923.12300435425</v>
      </c>
      <c r="J48" s="26">
        <f t="shared" si="5"/>
        <v>0.24968675223083728</v>
      </c>
      <c r="L48" s="22">
        <f t="shared" si="18"/>
        <v>147835.75171323682</v>
      </c>
      <c r="M48" s="5">
        <f>scrimecost*Meta!O45</f>
        <v>768.57999999999993</v>
      </c>
      <c r="N48" s="5">
        <f>L48-Grade15!L48</f>
        <v>1291.6430682457867</v>
      </c>
      <c r="O48" s="5">
        <f>Grade15!M48-M48</f>
        <v>6.2250000000000227</v>
      </c>
      <c r="P48" s="22">
        <f t="shared" si="12"/>
        <v>130.39988612664774</v>
      </c>
      <c r="Q48" s="22"/>
      <c r="R48" s="22"/>
      <c r="S48" s="22">
        <f t="shared" si="19"/>
        <v>959.75722808873559</v>
      </c>
      <c r="T48" s="22">
        <f t="shared" si="20"/>
        <v>2273.2041529441121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109696.26362390183</v>
      </c>
      <c r="D49" s="5">
        <f t="shared" si="15"/>
        <v>106496.99066068916</v>
      </c>
      <c r="E49" s="5">
        <f t="shared" si="1"/>
        <v>96996.99066068916</v>
      </c>
      <c r="F49" s="5">
        <f t="shared" si="2"/>
        <v>38622.876236604599</v>
      </c>
      <c r="G49" s="5">
        <f t="shared" si="3"/>
        <v>67874.114424084561</v>
      </c>
      <c r="H49" s="22">
        <f t="shared" si="16"/>
        <v>47168.793835795623</v>
      </c>
      <c r="I49" s="5">
        <f t="shared" si="17"/>
        <v>113439.16926946313</v>
      </c>
      <c r="J49" s="26">
        <f t="shared" si="5"/>
        <v>0.25138297752517491</v>
      </c>
      <c r="L49" s="22">
        <f t="shared" si="18"/>
        <v>151531.64550606773</v>
      </c>
      <c r="M49" s="5">
        <f>scrimecost*Meta!O46</f>
        <v>768.57999999999993</v>
      </c>
      <c r="N49" s="5">
        <f>L49-Grade15!L49</f>
        <v>1323.934144951927</v>
      </c>
      <c r="O49" s="5">
        <f>Grade15!M49-M49</f>
        <v>6.2250000000000227</v>
      </c>
      <c r="P49" s="22">
        <f t="shared" si="12"/>
        <v>133.93942870981391</v>
      </c>
      <c r="Q49" s="22"/>
      <c r="R49" s="22"/>
      <c r="S49" s="22">
        <f t="shared" si="19"/>
        <v>983.84719712420087</v>
      </c>
      <c r="T49" s="22">
        <f t="shared" si="20"/>
        <v>2386.7495107039467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112438.67021449936</v>
      </c>
      <c r="D50" s="5">
        <f t="shared" si="15"/>
        <v>109146.15542720638</v>
      </c>
      <c r="E50" s="5">
        <f t="shared" si="1"/>
        <v>99646.15542720638</v>
      </c>
      <c r="F50" s="5">
        <f t="shared" si="2"/>
        <v>39686.758316032923</v>
      </c>
      <c r="G50" s="5">
        <f t="shared" si="3"/>
        <v>69459.397111173457</v>
      </c>
      <c r="H50" s="22">
        <f t="shared" si="16"/>
        <v>48348.013681690507</v>
      </c>
      <c r="I50" s="5">
        <f t="shared" si="17"/>
        <v>116163.57832768648</v>
      </c>
      <c r="J50" s="26">
        <f t="shared" si="5"/>
        <v>0.25210130239656048</v>
      </c>
      <c r="L50" s="22">
        <f t="shared" si="18"/>
        <v>155319.93664371944</v>
      </c>
      <c r="M50" s="5">
        <f>scrimecost*Meta!O47</f>
        <v>768.57999999999993</v>
      </c>
      <c r="N50" s="5">
        <f>L50-Grade15!L50</f>
        <v>1357.0324985757761</v>
      </c>
      <c r="O50" s="5">
        <f>Grade15!M50-M50</f>
        <v>6.2250000000000227</v>
      </c>
      <c r="P50" s="22">
        <f t="shared" si="12"/>
        <v>137.1310749480989</v>
      </c>
      <c r="Q50" s="22"/>
      <c r="R50" s="22"/>
      <c r="S50" s="22">
        <f t="shared" si="19"/>
        <v>1008.2012170807579</v>
      </c>
      <c r="T50" s="22">
        <f t="shared" si="20"/>
        <v>2505.1200744310854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115249.63696986182</v>
      </c>
      <c r="D51" s="5">
        <f t="shared" si="15"/>
        <v>111861.54931288651</v>
      </c>
      <c r="E51" s="5">
        <f t="shared" si="1"/>
        <v>102361.54931288651</v>
      </c>
      <c r="F51" s="5">
        <f t="shared" si="2"/>
        <v>40757.981203933727</v>
      </c>
      <c r="G51" s="5">
        <f t="shared" si="3"/>
        <v>71103.568108952779</v>
      </c>
      <c r="H51" s="22">
        <f t="shared" si="16"/>
        <v>49556.714023732762</v>
      </c>
      <c r="I51" s="5">
        <f t="shared" si="17"/>
        <v>118975.35385587862</v>
      </c>
      <c r="J51" s="26">
        <f t="shared" si="5"/>
        <v>0.25268115307560296</v>
      </c>
      <c r="L51" s="22">
        <f t="shared" si="18"/>
        <v>159202.93505981236</v>
      </c>
      <c r="M51" s="5">
        <f>scrimecost*Meta!O48</f>
        <v>422.25600000000003</v>
      </c>
      <c r="N51" s="5">
        <f>L51-Grade15!L51</f>
        <v>1390.9583110400708</v>
      </c>
      <c r="O51" s="5">
        <f>Grade15!M51-M51</f>
        <v>3.4199999999999591</v>
      </c>
      <c r="P51" s="22">
        <f t="shared" si="12"/>
        <v>140.34474361180131</v>
      </c>
      <c r="Q51" s="22"/>
      <c r="R51" s="22"/>
      <c r="S51" s="22">
        <f t="shared" si="19"/>
        <v>1030.9454417699608</v>
      </c>
      <c r="T51" s="22">
        <f t="shared" si="20"/>
        <v>2623.7300706972896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118130.87789410839</v>
      </c>
      <c r="D52" s="5">
        <f t="shared" si="15"/>
        <v>114644.82804570869</v>
      </c>
      <c r="E52" s="5">
        <f t="shared" si="1"/>
        <v>105144.82804570869</v>
      </c>
      <c r="F52" s="5">
        <f t="shared" si="2"/>
        <v>41855.984664032083</v>
      </c>
      <c r="G52" s="5">
        <f t="shared" si="3"/>
        <v>72788.843381676619</v>
      </c>
      <c r="H52" s="22">
        <f t="shared" si="16"/>
        <v>50795.631874326078</v>
      </c>
      <c r="I52" s="5">
        <f t="shared" si="17"/>
        <v>121857.42377227561</v>
      </c>
      <c r="J52" s="26">
        <f t="shared" si="5"/>
        <v>0.25324686105515676</v>
      </c>
      <c r="L52" s="22">
        <f t="shared" si="18"/>
        <v>163183.00843630769</v>
      </c>
      <c r="M52" s="5">
        <f>scrimecost*Meta!O49</f>
        <v>422.25600000000003</v>
      </c>
      <c r="N52" s="5">
        <f>L52-Grade15!L52</f>
        <v>1425.7322688161512</v>
      </c>
      <c r="O52" s="5">
        <f>Grade15!M52-M52</f>
        <v>3.4199999999999591</v>
      </c>
      <c r="P52" s="22">
        <f t="shared" si="12"/>
        <v>143.63875399209638</v>
      </c>
      <c r="Q52" s="22"/>
      <c r="R52" s="22"/>
      <c r="S52" s="22">
        <f t="shared" si="19"/>
        <v>1056.4864939515119</v>
      </c>
      <c r="T52" s="22">
        <f t="shared" si="20"/>
        <v>2753.9088373519908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121084.14984146108</v>
      </c>
      <c r="D53" s="5">
        <f t="shared" si="15"/>
        <v>117497.6887468514</v>
      </c>
      <c r="E53" s="5">
        <f t="shared" si="1"/>
        <v>107997.6887468514</v>
      </c>
      <c r="F53" s="5">
        <f t="shared" si="2"/>
        <v>42981.43821063287</v>
      </c>
      <c r="G53" s="5">
        <f t="shared" si="3"/>
        <v>74516.250536218533</v>
      </c>
      <c r="H53" s="22">
        <f t="shared" si="16"/>
        <v>52065.522671184226</v>
      </c>
      <c r="I53" s="5">
        <f t="shared" si="17"/>
        <v>124811.5454365825</v>
      </c>
      <c r="J53" s="26">
        <f t="shared" si="5"/>
        <v>0.25379877127911149</v>
      </c>
      <c r="L53" s="22">
        <f t="shared" si="18"/>
        <v>167262.58364721539</v>
      </c>
      <c r="M53" s="5">
        <f>scrimecost*Meta!O50</f>
        <v>422.25600000000003</v>
      </c>
      <c r="N53" s="5">
        <f>L53-Grade15!L53</f>
        <v>1461.3755755365419</v>
      </c>
      <c r="O53" s="5">
        <f>Grade15!M53-M53</f>
        <v>3.4199999999999591</v>
      </c>
      <c r="P53" s="22">
        <f t="shared" si="12"/>
        <v>147.01511463189874</v>
      </c>
      <c r="Q53" s="22"/>
      <c r="R53" s="22"/>
      <c r="S53" s="22">
        <f t="shared" si="19"/>
        <v>1082.6660724375411</v>
      </c>
      <c r="T53" s="22">
        <f t="shared" si="20"/>
        <v>2890.5619265935429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124111.2535874976</v>
      </c>
      <c r="D54" s="5">
        <f t="shared" si="15"/>
        <v>120421.87096552267</v>
      </c>
      <c r="E54" s="5">
        <f t="shared" si="1"/>
        <v>110921.87096552267</v>
      </c>
      <c r="F54" s="5">
        <f t="shared" si="2"/>
        <v>44135.028095898691</v>
      </c>
      <c r="G54" s="5">
        <f t="shared" si="3"/>
        <v>76286.842869623972</v>
      </c>
      <c r="H54" s="22">
        <f t="shared" si="16"/>
        <v>53367.16073796383</v>
      </c>
      <c r="I54" s="5">
        <f t="shared" si="17"/>
        <v>127839.52014249703</v>
      </c>
      <c r="J54" s="26">
        <f t="shared" si="5"/>
        <v>0.25433722027809186</v>
      </c>
      <c r="L54" s="22">
        <f t="shared" si="18"/>
        <v>171444.14823839575</v>
      </c>
      <c r="M54" s="5">
        <f>scrimecost*Meta!O51</f>
        <v>422.25600000000003</v>
      </c>
      <c r="N54" s="5">
        <f>L54-Grade15!L54</f>
        <v>1497.9099649249401</v>
      </c>
      <c r="O54" s="5">
        <f>Grade15!M54-M54</f>
        <v>3.4199999999999591</v>
      </c>
      <c r="P54" s="22">
        <f t="shared" si="12"/>
        <v>150.4758842876962</v>
      </c>
      <c r="Q54" s="22"/>
      <c r="R54" s="22"/>
      <c r="S54" s="22">
        <f t="shared" si="19"/>
        <v>1109.5001403857193</v>
      </c>
      <c r="T54" s="22">
        <f t="shared" si="20"/>
        <v>3034.0117076295364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127214.03492718503</v>
      </c>
      <c r="D55" s="5">
        <f t="shared" si="15"/>
        <v>123419.15773966073</v>
      </c>
      <c r="E55" s="5">
        <f t="shared" si="1"/>
        <v>113919.15773966073</v>
      </c>
      <c r="F55" s="5">
        <f t="shared" si="2"/>
        <v>45317.457728296155</v>
      </c>
      <c r="G55" s="5">
        <f t="shared" si="3"/>
        <v>78101.700011364577</v>
      </c>
      <c r="H55" s="22">
        <f t="shared" si="16"/>
        <v>54701.339756412926</v>
      </c>
      <c r="I55" s="5">
        <f t="shared" si="17"/>
        <v>130943.19421605946</v>
      </c>
      <c r="J55" s="26">
        <f t="shared" si="5"/>
        <v>0.25486253637465806</v>
      </c>
      <c r="L55" s="22">
        <f t="shared" si="18"/>
        <v>175730.25194435564</v>
      </c>
      <c r="M55" s="5">
        <f>scrimecost*Meta!O52</f>
        <v>422.25600000000003</v>
      </c>
      <c r="N55" s="5">
        <f>L55-Grade15!L55</f>
        <v>1535.357714048092</v>
      </c>
      <c r="O55" s="5">
        <f>Grade15!M55-M55</f>
        <v>3.4199999999999591</v>
      </c>
      <c r="P55" s="22">
        <f t="shared" si="12"/>
        <v>154.02317318488861</v>
      </c>
      <c r="Q55" s="22"/>
      <c r="R55" s="22"/>
      <c r="S55" s="22">
        <f t="shared" si="19"/>
        <v>1137.005060032631</v>
      </c>
      <c r="T55" s="22">
        <f t="shared" si="20"/>
        <v>3184.5966101647464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130394.38580036466</v>
      </c>
      <c r="D56" s="5">
        <f t="shared" si="15"/>
        <v>126491.37668315225</v>
      </c>
      <c r="E56" s="5">
        <f t="shared" si="1"/>
        <v>116991.37668315225</v>
      </c>
      <c r="F56" s="5">
        <f t="shared" si="2"/>
        <v>46529.448101503564</v>
      </c>
      <c r="G56" s="5">
        <f t="shared" si="3"/>
        <v>79961.928581648681</v>
      </c>
      <c r="H56" s="22">
        <f t="shared" si="16"/>
        <v>56068.873250323253</v>
      </c>
      <c r="I56" s="5">
        <f t="shared" si="17"/>
        <v>134124.46014146094</v>
      </c>
      <c r="J56" s="26">
        <f t="shared" si="5"/>
        <v>0.25537503988350313</v>
      </c>
      <c r="L56" s="22">
        <f t="shared" si="18"/>
        <v>180123.50824296454</v>
      </c>
      <c r="M56" s="5">
        <f>scrimecost*Meta!O53</f>
        <v>133.34399999999999</v>
      </c>
      <c r="N56" s="5">
        <f>L56-Grade15!L56</f>
        <v>1573.7416568993067</v>
      </c>
      <c r="O56" s="5">
        <f>Grade15!M56-M56</f>
        <v>1.0799999999999841</v>
      </c>
      <c r="P56" s="22">
        <f t="shared" si="12"/>
        <v>157.65914430451087</v>
      </c>
      <c r="Q56" s="22"/>
      <c r="R56" s="22"/>
      <c r="S56" s="22">
        <f t="shared" si="19"/>
        <v>1163.384102670705</v>
      </c>
      <c r="T56" s="22">
        <f t="shared" si="20"/>
        <v>3337.4694290435791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L57-Grade15!L57</f>
        <v>0</v>
      </c>
      <c r="O57" s="5">
        <f>Grade15!M57-M57</f>
        <v>1.0799999999999841</v>
      </c>
      <c r="Q57" s="22"/>
      <c r="R57" s="22"/>
      <c r="S57" s="22">
        <f t="shared" si="19"/>
        <v>0.83699999999998764</v>
      </c>
      <c r="T57" s="22">
        <f t="shared" si="20"/>
        <v>2.4593580991431816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L58-Grade15!L58</f>
        <v>0</v>
      </c>
      <c r="O58" s="5">
        <f>Grade15!M58-M58</f>
        <v>1.0799999999999841</v>
      </c>
      <c r="Q58" s="22"/>
      <c r="R58" s="22"/>
      <c r="S58" s="22">
        <f t="shared" si="19"/>
        <v>0.83699999999998764</v>
      </c>
      <c r="T58" s="22">
        <f t="shared" si="20"/>
        <v>2.5189753046190644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L59-Grade15!L59</f>
        <v>0</v>
      </c>
      <c r="O59" s="5">
        <f>Grade15!M59-M59</f>
        <v>1.0799999999999841</v>
      </c>
      <c r="Q59" s="22"/>
      <c r="R59" s="22"/>
      <c r="S59" s="22">
        <f t="shared" si="19"/>
        <v>0.83699999999998764</v>
      </c>
      <c r="T59" s="22">
        <f t="shared" si="20"/>
        <v>2.5800376884892575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L60-Grade15!L60</f>
        <v>0</v>
      </c>
      <c r="O60" s="5">
        <f>Grade15!M60-M60</f>
        <v>1.0799999999999841</v>
      </c>
      <c r="Q60" s="22"/>
      <c r="R60" s="22"/>
      <c r="S60" s="22">
        <f t="shared" si="19"/>
        <v>0.83699999999998764</v>
      </c>
      <c r="T60" s="22">
        <f t="shared" si="20"/>
        <v>2.6425802832678591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L61-Grade15!L61</f>
        <v>0</v>
      </c>
      <c r="O61" s="5">
        <f>Grade15!M61-M61</f>
        <v>1.0799999999999841</v>
      </c>
      <c r="Q61" s="22"/>
      <c r="R61" s="22"/>
      <c r="S61" s="22">
        <f t="shared" si="19"/>
        <v>0.83699999999998764</v>
      </c>
      <c r="T61" s="22">
        <f t="shared" si="20"/>
        <v>2.7066389706908023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L62-Grade15!L62</f>
        <v>0</v>
      </c>
      <c r="O62" s="5">
        <f>Grade15!M62-M62</f>
        <v>1.0799999999999841</v>
      </c>
      <c r="Q62" s="22"/>
      <c r="R62" s="22"/>
      <c r="S62" s="22">
        <f t="shared" si="19"/>
        <v>0.83699999999998764</v>
      </c>
      <c r="T62" s="22">
        <f t="shared" si="20"/>
        <v>2.7722505023018034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L63-Grade15!L63</f>
        <v>0</v>
      </c>
      <c r="O63" s="5">
        <f>Grade15!M63-M63</f>
        <v>1.0799999999999841</v>
      </c>
      <c r="Q63" s="22"/>
      <c r="R63" s="22"/>
      <c r="S63" s="22">
        <f t="shared" si="19"/>
        <v>0.83699999999998764</v>
      </c>
      <c r="T63" s="22">
        <f t="shared" si="20"/>
        <v>2.839452520537344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L64-Grade15!L64</f>
        <v>0</v>
      </c>
      <c r="O64" s="5">
        <f>Grade15!M64-M64</f>
        <v>1.0799999999999841</v>
      </c>
      <c r="Q64" s="22"/>
      <c r="R64" s="22"/>
      <c r="S64" s="22">
        <f t="shared" si="19"/>
        <v>0.83699999999998764</v>
      </c>
      <c r="T64" s="22">
        <f t="shared" si="20"/>
        <v>2.9082835803227667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L65-Grade15!L65</f>
        <v>0</v>
      </c>
      <c r="O65" s="5">
        <f>Grade15!M65-M65</f>
        <v>1.0799999999999841</v>
      </c>
      <c r="Q65" s="22"/>
      <c r="R65" s="22"/>
      <c r="S65" s="22">
        <f t="shared" si="19"/>
        <v>0.83699999999998764</v>
      </c>
      <c r="T65" s="22">
        <f t="shared" si="20"/>
        <v>2.9787831711918815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L66-Grade15!L66</f>
        <v>0</v>
      </c>
      <c r="O66" s="5">
        <f>Grade15!M66-M66</f>
        <v>1.0799999999999841</v>
      </c>
      <c r="Q66" s="22"/>
      <c r="R66" s="22"/>
      <c r="S66" s="22">
        <f t="shared" si="19"/>
        <v>0.83699999999998764</v>
      </c>
      <c r="T66" s="22">
        <f t="shared" si="20"/>
        <v>3.0509917399427753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L67-Grade15!L67</f>
        <v>0</v>
      </c>
      <c r="O67" s="5">
        <f>Grade15!M67-M67</f>
        <v>1.0799999999999841</v>
      </c>
      <c r="Q67" s="22"/>
      <c r="R67" s="22"/>
      <c r="S67" s="22">
        <f t="shared" si="19"/>
        <v>0.83699999999998764</v>
      </c>
      <c r="T67" s="22">
        <f t="shared" si="20"/>
        <v>3.1249507138428179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L68-Grade15!L68</f>
        <v>0</v>
      </c>
      <c r="O68" s="5">
        <f>Grade15!M68-M68</f>
        <v>1.0799999999999841</v>
      </c>
      <c r="Q68" s="22"/>
      <c r="R68" s="22"/>
      <c r="S68" s="22">
        <f t="shared" si="19"/>
        <v>0.83699999999998764</v>
      </c>
      <c r="T68" s="22">
        <f t="shared" si="20"/>
        <v>3.2007025243961804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L69-Grade15!L69</f>
        <v>0</v>
      </c>
      <c r="O69" s="5">
        <f>Grade15!M69-M69</f>
        <v>1.0799999999999841</v>
      </c>
      <c r="Q69" s="22"/>
      <c r="R69" s="22"/>
      <c r="S69" s="22">
        <f t="shared" si="19"/>
        <v>0.83699999999998764</v>
      </c>
      <c r="T69" s="22">
        <f t="shared" si="20"/>
        <v>3.2782906316875029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-7.9712680900456689E-11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Meta!A11+6</f>
        <v>23</v>
      </c>
      <c r="C2" s="7">
        <f>Meta!B11</f>
        <v>82413</v>
      </c>
      <c r="D2" s="7">
        <f>Meta!C11</f>
        <v>35289</v>
      </c>
      <c r="E2" s="1">
        <f>Meta!D11</f>
        <v>3.4000000000000002E-2</v>
      </c>
      <c r="F2" s="1">
        <f>Meta!F11</f>
        <v>0.85299999999999998</v>
      </c>
      <c r="G2" s="1">
        <f>Meta!I11</f>
        <v>1.7595535582220223</v>
      </c>
      <c r="H2" s="1">
        <f>Meta!E11</f>
        <v>0.52100000000000002</v>
      </c>
      <c r="I2" s="13"/>
      <c r="J2" s="1">
        <f>Meta!X10</f>
        <v>0.85299999999999998</v>
      </c>
      <c r="K2" s="1">
        <f>Meta!D10</f>
        <v>3.4000000000000002E-2</v>
      </c>
      <c r="L2" s="29"/>
      <c r="N2" s="22">
        <f>Meta!T11</f>
        <v>81991</v>
      </c>
      <c r="O2" s="22">
        <f>Meta!U11</f>
        <v>35140</v>
      </c>
      <c r="P2" s="1">
        <f>Meta!V11</f>
        <v>3.4000000000000002E-2</v>
      </c>
      <c r="Q2" s="1">
        <f>Meta!X11</f>
        <v>0.85299999999999998</v>
      </c>
      <c r="R2" s="22">
        <f>Meta!W11</f>
        <v>1852</v>
      </c>
      <c r="T2" s="12">
        <f>IRR(S5:S69)+1</f>
        <v>0.95140996876634165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4509.5445445373925</v>
      </c>
      <c r="D13" s="5">
        <f t="shared" ref="D13:D36" si="0">IF(A13&lt;startage,1,0)*(C13*(1-initialunempprob))+IF(A13=startage,1,0)*(C13*(1-unempprob))+IF(A13&gt;startage,1,0)*(C13*(1-unempprob)+unempprob*300*52)</f>
        <v>4356.2200300231207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333.25083229676875</v>
      </c>
      <c r="G13" s="5">
        <f t="shared" ref="G13:G56" si="3">D13-F13</f>
        <v>4022.9691977263519</v>
      </c>
      <c r="H13" s="22">
        <f>0.1*Grade16!H13</f>
        <v>1939.0795081581391</v>
      </c>
      <c r="I13" s="5">
        <f t="shared" ref="I13:I36" si="4">G13+IF(A13&lt;startage,1,0)*(H13*(1-initialunempprob))+IF(A13&gt;=startage,1,0)*(H13*(1-unempprob))</f>
        <v>5896.1200026071147</v>
      </c>
      <c r="J13" s="26">
        <f t="shared" ref="J13:J56" si="5">(F13-(IF(A13&gt;startage,1,0)*(unempprob*300*52)))/(IF(A13&lt;startage,1,0)*((C13+H13)*(1-initialunempprob))+IF(A13&gt;=startage,1,0)*((C13+H13)*(1-unempprob)))</f>
        <v>5.3496707954762607E-2</v>
      </c>
      <c r="L13" s="22">
        <f>0.1*Grade16!L13</f>
        <v>6229.3708349038834</v>
      </c>
      <c r="M13" s="5">
        <f>scrimecost*Meta!O10</f>
        <v>5085.5919999999996</v>
      </c>
      <c r="N13" s="5">
        <f>L13-Grade16!L13</f>
        <v>-56064.337514134946</v>
      </c>
      <c r="O13" s="5"/>
      <c r="P13" s="22"/>
      <c r="Q13" s="22">
        <f>0.05*feel*Grade16!G13</f>
        <v>449.94798663088017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-64793.285500765829</v>
      </c>
      <c r="T13" s="22">
        <f t="shared" ref="T13:T44" si="7">S13/sreturn^(A13-startage+1)</f>
        <v>-64793.285500765829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46837.448973861268</v>
      </c>
      <c r="D14" s="5">
        <f t="shared" si="0"/>
        <v>45244.975708749982</v>
      </c>
      <c r="E14" s="5">
        <f t="shared" si="1"/>
        <v>35744.975708749982</v>
      </c>
      <c r="F14" s="5">
        <f t="shared" si="2"/>
        <v>12096.982139781867</v>
      </c>
      <c r="G14" s="5">
        <f t="shared" si="3"/>
        <v>33147.993568968115</v>
      </c>
      <c r="H14" s="22">
        <f t="shared" ref="H14:H36" si="10">benefits*B14/expnorm</f>
        <v>20055.655501420773</v>
      </c>
      <c r="I14" s="5">
        <f t="shared" si="4"/>
        <v>52521.756783340577</v>
      </c>
      <c r="J14" s="26">
        <f t="shared" si="5"/>
        <v>0.18720548158907535</v>
      </c>
      <c r="L14" s="22">
        <f t="shared" ref="L14:L36" si="11">(sincome+sbenefits)*(1-sunemp)*B14/expnorm</f>
        <v>64305.258269224447</v>
      </c>
      <c r="M14" s="5">
        <f>scrimecost*Meta!O11</f>
        <v>4741.12</v>
      </c>
      <c r="N14" s="5">
        <f>L14-Grade16!L14</f>
        <v>454.2072114596449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201.85558946641515</v>
      </c>
      <c r="T14" s="22">
        <f t="shared" si="7"/>
        <v>212.16467778675252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48008.385198207798</v>
      </c>
      <c r="D15" s="5">
        <f t="shared" si="0"/>
        <v>46906.50010146873</v>
      </c>
      <c r="E15" s="5">
        <f t="shared" si="1"/>
        <v>37406.50010146873</v>
      </c>
      <c r="F15" s="5">
        <f t="shared" si="2"/>
        <v>12805.622293276414</v>
      </c>
      <c r="G15" s="5">
        <f t="shared" si="3"/>
        <v>34100.877808192316</v>
      </c>
      <c r="H15" s="22">
        <f t="shared" si="10"/>
        <v>20557.046888956294</v>
      </c>
      <c r="I15" s="5">
        <f t="shared" si="4"/>
        <v>53958.985102924096</v>
      </c>
      <c r="J15" s="26">
        <f t="shared" si="5"/>
        <v>0.18533055313621186</v>
      </c>
      <c r="L15" s="22">
        <f t="shared" si="11"/>
        <v>65912.889725955058</v>
      </c>
      <c r="M15" s="5">
        <f>scrimecost*Meta!O12</f>
        <v>4522.5840000000007</v>
      </c>
      <c r="N15" s="5">
        <f>L15-Grade16!L15</f>
        <v>465.56239174613438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206.90197920307483</v>
      </c>
      <c r="T15" s="22">
        <f t="shared" si="7"/>
        <v>228.57527445650416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49208.59482816299</v>
      </c>
      <c r="D16" s="5">
        <f t="shared" si="0"/>
        <v>48065.902604005445</v>
      </c>
      <c r="E16" s="5">
        <f t="shared" si="1"/>
        <v>38565.902604005445</v>
      </c>
      <c r="F16" s="5">
        <f t="shared" si="2"/>
        <v>13300.107460608322</v>
      </c>
      <c r="G16" s="5">
        <f t="shared" si="3"/>
        <v>34765.795143397125</v>
      </c>
      <c r="H16" s="22">
        <f t="shared" si="10"/>
        <v>21070.973061180201</v>
      </c>
      <c r="I16" s="5">
        <f t="shared" si="4"/>
        <v>55120.355120497203</v>
      </c>
      <c r="J16" s="26">
        <f t="shared" si="5"/>
        <v>0.18809391205602244</v>
      </c>
      <c r="L16" s="22">
        <f t="shared" si="11"/>
        <v>67560.711969103926</v>
      </c>
      <c r="M16" s="5">
        <f>scrimecost*Meta!O13</f>
        <v>3765.116</v>
      </c>
      <c r="N16" s="5">
        <f>L16-Grade16!L16</f>
        <v>477.20145153978956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212.07452868315249</v>
      </c>
      <c r="T16" s="22">
        <f t="shared" si="7"/>
        <v>246.25520439071332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50438.809698867066</v>
      </c>
      <c r="D17" s="5">
        <f t="shared" si="0"/>
        <v>49254.290169105589</v>
      </c>
      <c r="E17" s="5">
        <f t="shared" si="1"/>
        <v>39754.290169105589</v>
      </c>
      <c r="F17" s="5">
        <f t="shared" si="2"/>
        <v>13806.954757123534</v>
      </c>
      <c r="G17" s="5">
        <f t="shared" si="3"/>
        <v>35447.335411982058</v>
      </c>
      <c r="H17" s="22">
        <f t="shared" si="10"/>
        <v>21597.747387709704</v>
      </c>
      <c r="I17" s="5">
        <f t="shared" si="4"/>
        <v>56310.759388509628</v>
      </c>
      <c r="J17" s="26">
        <f t="shared" si="5"/>
        <v>0.19078987197778902</v>
      </c>
      <c r="L17" s="22">
        <f t="shared" si="11"/>
        <v>69249.729768331526</v>
      </c>
      <c r="M17" s="5">
        <f>scrimecost*Meta!O14</f>
        <v>3765.116</v>
      </c>
      <c r="N17" s="5">
        <f>L17-Grade16!L17</f>
        <v>489.13148782828648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217.37639190023228</v>
      </c>
      <c r="T17" s="22">
        <f t="shared" si="7"/>
        <v>265.30264847631889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51699.779941338733</v>
      </c>
      <c r="D18" s="5">
        <f t="shared" si="0"/>
        <v>50472.387423333217</v>
      </c>
      <c r="E18" s="5">
        <f t="shared" si="1"/>
        <v>40972.387423333217</v>
      </c>
      <c r="F18" s="5">
        <f t="shared" si="2"/>
        <v>14326.473236051617</v>
      </c>
      <c r="G18" s="5">
        <f t="shared" si="3"/>
        <v>36145.914187281596</v>
      </c>
      <c r="H18" s="22">
        <f t="shared" si="10"/>
        <v>22137.691072402442</v>
      </c>
      <c r="I18" s="5">
        <f t="shared" si="4"/>
        <v>57530.923763222352</v>
      </c>
      <c r="J18" s="26">
        <f t="shared" si="5"/>
        <v>0.19342007677951231</v>
      </c>
      <c r="L18" s="22">
        <f t="shared" si="11"/>
        <v>70980.973012539805</v>
      </c>
      <c r="M18" s="5">
        <f>scrimecost*Meta!O15</f>
        <v>3765.116</v>
      </c>
      <c r="N18" s="5">
        <f>L18-Grade16!L18</f>
        <v>501.359775023986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222.81080169773472</v>
      </c>
      <c r="T18" s="22">
        <f t="shared" si="7"/>
        <v>285.82338173398705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52992.274439872199</v>
      </c>
      <c r="D19" s="5">
        <f t="shared" si="0"/>
        <v>51720.937108916543</v>
      </c>
      <c r="E19" s="5">
        <f t="shared" si="1"/>
        <v>42220.937108916543</v>
      </c>
      <c r="F19" s="5">
        <f t="shared" si="2"/>
        <v>14858.979676952904</v>
      </c>
      <c r="G19" s="5">
        <f t="shared" si="3"/>
        <v>36861.957431963638</v>
      </c>
      <c r="H19" s="22">
        <f t="shared" si="10"/>
        <v>22691.133349212505</v>
      </c>
      <c r="I19" s="5">
        <f t="shared" si="4"/>
        <v>58781.59224730292</v>
      </c>
      <c r="J19" s="26">
        <f t="shared" si="5"/>
        <v>0.19598613024460823</v>
      </c>
      <c r="L19" s="22">
        <f t="shared" si="11"/>
        <v>72755.497337853289</v>
      </c>
      <c r="M19" s="5">
        <f>scrimecost*Meta!O16</f>
        <v>3765.116</v>
      </c>
      <c r="N19" s="5">
        <f>L19-Grade16!L19</f>
        <v>513.89376939958311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228.38107174017694</v>
      </c>
      <c r="T19" s="22">
        <f t="shared" si="7"/>
        <v>307.93136071216213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54317.081300868995</v>
      </c>
      <c r="D20" s="5">
        <f t="shared" si="0"/>
        <v>53000.700536639451</v>
      </c>
      <c r="E20" s="5">
        <f t="shared" si="1"/>
        <v>43500.700536639451</v>
      </c>
      <c r="F20" s="5">
        <f t="shared" si="2"/>
        <v>15404.798778876726</v>
      </c>
      <c r="G20" s="5">
        <f t="shared" si="3"/>
        <v>37595.901757762724</v>
      </c>
      <c r="H20" s="22">
        <f t="shared" si="10"/>
        <v>23258.411682942817</v>
      </c>
      <c r="I20" s="5">
        <f t="shared" si="4"/>
        <v>60063.52744348548</v>
      </c>
      <c r="J20" s="26">
        <f t="shared" si="5"/>
        <v>0.19848959703982388</v>
      </c>
      <c r="L20" s="22">
        <f t="shared" si="11"/>
        <v>74574.384771299621</v>
      </c>
      <c r="M20" s="5">
        <f>scrimecost*Meta!O17</f>
        <v>3765.116</v>
      </c>
      <c r="N20" s="5">
        <f>L20-Grade16!L20</f>
        <v>526.74111363457632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234.09059853368296</v>
      </c>
      <c r="T20" s="22">
        <f t="shared" si="7"/>
        <v>331.74935631506332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55675.008333390724</v>
      </c>
      <c r="D21" s="5">
        <f t="shared" si="0"/>
        <v>54312.458050055437</v>
      </c>
      <c r="E21" s="5">
        <f t="shared" si="1"/>
        <v>44812.458050055437</v>
      </c>
      <c r="F21" s="5">
        <f t="shared" si="2"/>
        <v>15964.263358348646</v>
      </c>
      <c r="G21" s="5">
        <f t="shared" si="3"/>
        <v>38348.194691706791</v>
      </c>
      <c r="H21" s="22">
        <f t="shared" si="10"/>
        <v>23839.871975016387</v>
      </c>
      <c r="I21" s="5">
        <f t="shared" si="4"/>
        <v>61377.511019572616</v>
      </c>
      <c r="J21" s="26">
        <f t="shared" si="5"/>
        <v>0.20093200366930253</v>
      </c>
      <c r="L21" s="22">
        <f t="shared" si="11"/>
        <v>76438.744390582113</v>
      </c>
      <c r="M21" s="5">
        <f>scrimecost*Meta!O18</f>
        <v>3102.1</v>
      </c>
      <c r="N21" s="5">
        <f>L21-Grade16!L21</f>
        <v>539.90964147544582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239.9428634970273</v>
      </c>
      <c r="T21" s="22">
        <f t="shared" si="7"/>
        <v>357.40963557893406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57066.883541725489</v>
      </c>
      <c r="D22" s="5">
        <f t="shared" si="0"/>
        <v>55657.00950130682</v>
      </c>
      <c r="E22" s="5">
        <f t="shared" si="1"/>
        <v>46157.00950130682</v>
      </c>
      <c r="F22" s="5">
        <f t="shared" si="2"/>
        <v>16537.71455230736</v>
      </c>
      <c r="G22" s="5">
        <f t="shared" si="3"/>
        <v>39119.294948999464</v>
      </c>
      <c r="H22" s="22">
        <f t="shared" si="10"/>
        <v>24435.868774391791</v>
      </c>
      <c r="I22" s="5">
        <f t="shared" si="4"/>
        <v>62724.344185061935</v>
      </c>
      <c r="J22" s="26">
        <f t="shared" si="5"/>
        <v>0.2033148394053792</v>
      </c>
      <c r="L22" s="22">
        <f t="shared" si="11"/>
        <v>78349.713000346659</v>
      </c>
      <c r="M22" s="5">
        <f>scrimecost*Meta!O19</f>
        <v>3102.1</v>
      </c>
      <c r="N22" s="5">
        <f>L22-Grade16!L22</f>
        <v>553.4073825123487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245.94143508446041</v>
      </c>
      <c r="T22" s="22">
        <f t="shared" si="7"/>
        <v>385.0546961825977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58493.555630268616</v>
      </c>
      <c r="D23" s="5">
        <f t="shared" si="0"/>
        <v>57035.17473883948</v>
      </c>
      <c r="E23" s="5">
        <f t="shared" si="1"/>
        <v>47535.17473883948</v>
      </c>
      <c r="F23" s="5">
        <f t="shared" si="2"/>
        <v>17125.502026115035</v>
      </c>
      <c r="G23" s="5">
        <f t="shared" si="3"/>
        <v>39909.672712724445</v>
      </c>
      <c r="H23" s="22">
        <f t="shared" si="10"/>
        <v>25046.765493751584</v>
      </c>
      <c r="I23" s="5">
        <f t="shared" si="4"/>
        <v>64104.848179688473</v>
      </c>
      <c r="J23" s="26">
        <f t="shared" si="5"/>
        <v>0.20563955719667348</v>
      </c>
      <c r="L23" s="22">
        <f t="shared" si="11"/>
        <v>80308.455825355311</v>
      </c>
      <c r="M23" s="5">
        <f>scrimecost*Meta!O20</f>
        <v>3102.1</v>
      </c>
      <c r="N23" s="5">
        <f>L23-Grade16!L23</f>
        <v>567.24256707512541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252.08997096155773</v>
      </c>
      <c r="T23" s="22">
        <f t="shared" si="7"/>
        <v>414.83805777115083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59955.894521025337</v>
      </c>
      <c r="D24" s="5">
        <f t="shared" si="0"/>
        <v>58447.794107310474</v>
      </c>
      <c r="E24" s="5">
        <f t="shared" si="1"/>
        <v>48947.794107310474</v>
      </c>
      <c r="F24" s="5">
        <f t="shared" si="2"/>
        <v>17727.984186767917</v>
      </c>
      <c r="G24" s="5">
        <f t="shared" si="3"/>
        <v>40719.809920542553</v>
      </c>
      <c r="H24" s="22">
        <f t="shared" si="10"/>
        <v>25672.934631095373</v>
      </c>
      <c r="I24" s="5">
        <f t="shared" si="4"/>
        <v>65519.864774180678</v>
      </c>
      <c r="J24" s="26">
        <f t="shared" si="5"/>
        <v>0.20790757455403389</v>
      </c>
      <c r="L24" s="22">
        <f t="shared" si="11"/>
        <v>82316.167220989199</v>
      </c>
      <c r="M24" s="5">
        <f>scrimecost*Meta!O21</f>
        <v>3102.1</v>
      </c>
      <c r="N24" s="5">
        <f>L24-Grade16!L24</f>
        <v>581.42363125202246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258.39222023560507</v>
      </c>
      <c r="T24" s="22">
        <f t="shared" si="7"/>
        <v>446.92511448749724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61454.791884050966</v>
      </c>
      <c r="D25" s="5">
        <f t="shared" si="0"/>
        <v>59895.728959993234</v>
      </c>
      <c r="E25" s="5">
        <f t="shared" si="1"/>
        <v>50395.728959993234</v>
      </c>
      <c r="F25" s="5">
        <f t="shared" si="2"/>
        <v>18345.528401437114</v>
      </c>
      <c r="G25" s="5">
        <f t="shared" si="3"/>
        <v>41550.20055855612</v>
      </c>
      <c r="H25" s="22">
        <f t="shared" si="10"/>
        <v>26314.757996872759</v>
      </c>
      <c r="I25" s="5">
        <f t="shared" si="4"/>
        <v>66970.256783535209</v>
      </c>
      <c r="J25" s="26">
        <f t="shared" si="5"/>
        <v>0.21012027441487321</v>
      </c>
      <c r="L25" s="22">
        <f t="shared" si="11"/>
        <v>84374.071401513924</v>
      </c>
      <c r="M25" s="5">
        <f>scrimecost*Meta!O22</f>
        <v>3102.1</v>
      </c>
      <c r="N25" s="5">
        <f>L25-Grade16!L25</f>
        <v>595.95922203331429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264.85202574149133</v>
      </c>
      <c r="T25" s="22">
        <f t="shared" si="7"/>
        <v>481.49405344541128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62991.161681152233</v>
      </c>
      <c r="D26" s="5">
        <f t="shared" si="0"/>
        <v>61379.862183993057</v>
      </c>
      <c r="E26" s="5">
        <f t="shared" si="1"/>
        <v>51879.862183993057</v>
      </c>
      <c r="F26" s="5">
        <f t="shared" si="2"/>
        <v>18978.51122147304</v>
      </c>
      <c r="G26" s="5">
        <f t="shared" si="3"/>
        <v>42401.350962520017</v>
      </c>
      <c r="H26" s="22">
        <f t="shared" si="10"/>
        <v>26972.626946794575</v>
      </c>
      <c r="I26" s="5">
        <f t="shared" si="4"/>
        <v>68456.908593123575</v>
      </c>
      <c r="J26" s="26">
        <f t="shared" si="5"/>
        <v>0.21227900598642385</v>
      </c>
      <c r="L26" s="22">
        <f t="shared" si="11"/>
        <v>86483.42318655178</v>
      </c>
      <c r="M26" s="5">
        <f>scrimecost*Meta!O23</f>
        <v>2344.6320000000001</v>
      </c>
      <c r="N26" s="5">
        <f>L26-Grade16!L26</f>
        <v>610.85820258416061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271.47332638503457</v>
      </c>
      <c r="T26" s="22">
        <f t="shared" si="7"/>
        <v>518.73684424549538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64565.94072318104</v>
      </c>
      <c r="D27" s="5">
        <f t="shared" si="0"/>
        <v>62901.098738592882</v>
      </c>
      <c r="E27" s="5">
        <f t="shared" si="1"/>
        <v>53401.098738592882</v>
      </c>
      <c r="F27" s="5">
        <f t="shared" si="2"/>
        <v>19627.318612009865</v>
      </c>
      <c r="G27" s="5">
        <f t="shared" si="3"/>
        <v>43273.78012658302</v>
      </c>
      <c r="H27" s="22">
        <f t="shared" si="10"/>
        <v>27646.942620464437</v>
      </c>
      <c r="I27" s="5">
        <f t="shared" si="4"/>
        <v>69980.726697951672</v>
      </c>
      <c r="J27" s="26">
        <f t="shared" si="5"/>
        <v>0.21438508556842445</v>
      </c>
      <c r="L27" s="22">
        <f t="shared" si="11"/>
        <v>88645.508766215557</v>
      </c>
      <c r="M27" s="5">
        <f>scrimecost*Meta!O24</f>
        <v>2344.6320000000001</v>
      </c>
      <c r="N27" s="5">
        <f>L27-Grade16!L27</f>
        <v>626.12965764876571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278.26015954466089</v>
      </c>
      <c r="T27" s="22">
        <f t="shared" si="7"/>
        <v>558.86030502820608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66180.089241260561</v>
      </c>
      <c r="D28" s="5">
        <f t="shared" si="0"/>
        <v>64460.366207057705</v>
      </c>
      <c r="E28" s="5">
        <f t="shared" si="1"/>
        <v>54960.366207057705</v>
      </c>
      <c r="F28" s="5">
        <f t="shared" si="2"/>
        <v>20292.346187310111</v>
      </c>
      <c r="G28" s="5">
        <f t="shared" si="3"/>
        <v>44168.020019747593</v>
      </c>
      <c r="H28" s="22">
        <f t="shared" si="10"/>
        <v>28338.116185976043</v>
      </c>
      <c r="I28" s="5">
        <f t="shared" si="4"/>
        <v>71542.640255400445</v>
      </c>
      <c r="J28" s="26">
        <f t="shared" si="5"/>
        <v>0.21643979735574209</v>
      </c>
      <c r="L28" s="22">
        <f t="shared" si="11"/>
        <v>90861.646485370948</v>
      </c>
      <c r="M28" s="5">
        <f>scrimecost*Meta!O25</f>
        <v>2344.6320000000001</v>
      </c>
      <c r="N28" s="5">
        <f>L28-Grade16!L28</f>
        <v>641.78289908995794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285.21666353326549</v>
      </c>
      <c r="T28" s="22">
        <f t="shared" si="7"/>
        <v>602.0872509846173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67834.591472292086</v>
      </c>
      <c r="D29" s="5">
        <f t="shared" si="0"/>
        <v>66058.615362234152</v>
      </c>
      <c r="E29" s="5">
        <f t="shared" si="1"/>
        <v>56558.615362234152</v>
      </c>
      <c r="F29" s="5">
        <f t="shared" si="2"/>
        <v>20973.999451992866</v>
      </c>
      <c r="G29" s="5">
        <f t="shared" si="3"/>
        <v>45084.615910241286</v>
      </c>
      <c r="H29" s="22">
        <f t="shared" si="10"/>
        <v>29046.569090625449</v>
      </c>
      <c r="I29" s="5">
        <f t="shared" si="4"/>
        <v>73143.601651785473</v>
      </c>
      <c r="J29" s="26">
        <f t="shared" si="5"/>
        <v>0.21844439422141781</v>
      </c>
      <c r="L29" s="22">
        <f t="shared" si="11"/>
        <v>93133.187647505227</v>
      </c>
      <c r="M29" s="5">
        <f>scrimecost*Meta!O26</f>
        <v>2344.6320000000001</v>
      </c>
      <c r="N29" s="5">
        <f>L29-Grade16!L29</f>
        <v>657.82747156723053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292.34708012160758</v>
      </c>
      <c r="T29" s="22">
        <f t="shared" si="7"/>
        <v>648.65773170264015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69530.456259099374</v>
      </c>
      <c r="D30" s="5">
        <f t="shared" si="0"/>
        <v>67696.820746289988</v>
      </c>
      <c r="E30" s="5">
        <f t="shared" si="1"/>
        <v>58196.820746289988</v>
      </c>
      <c r="F30" s="5">
        <f t="shared" si="2"/>
        <v>21672.69404829268</v>
      </c>
      <c r="G30" s="5">
        <f t="shared" si="3"/>
        <v>46024.126697997308</v>
      </c>
      <c r="H30" s="22">
        <f t="shared" si="10"/>
        <v>29772.733317891085</v>
      </c>
      <c r="I30" s="5">
        <f t="shared" si="4"/>
        <v>74784.5870830801</v>
      </c>
      <c r="J30" s="26">
        <f t="shared" si="5"/>
        <v>0.22040009848061359</v>
      </c>
      <c r="L30" s="22">
        <f t="shared" si="11"/>
        <v>95461.517338692851</v>
      </c>
      <c r="M30" s="5">
        <f>scrimecost*Meta!O27</f>
        <v>2344.6320000000001</v>
      </c>
      <c r="N30" s="5">
        <f>L30-Grade16!L30</f>
        <v>674.27315835640184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299.65575712464363</v>
      </c>
      <c r="T30" s="22">
        <f t="shared" si="7"/>
        <v>698.83036421965903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71268.717665576856</v>
      </c>
      <c r="D31" s="5">
        <f t="shared" si="0"/>
        <v>69375.98126494723</v>
      </c>
      <c r="E31" s="5">
        <f t="shared" si="1"/>
        <v>59875.98126494723</v>
      </c>
      <c r="F31" s="5">
        <f t="shared" si="2"/>
        <v>22388.856009499992</v>
      </c>
      <c r="G31" s="5">
        <f t="shared" si="3"/>
        <v>46987.125255447238</v>
      </c>
      <c r="H31" s="22">
        <f t="shared" si="10"/>
        <v>30517.051650838355</v>
      </c>
      <c r="I31" s="5">
        <f t="shared" si="4"/>
        <v>76466.597150157089</v>
      </c>
      <c r="J31" s="26">
        <f t="shared" si="5"/>
        <v>0.22230810263592662</v>
      </c>
      <c r="L31" s="22">
        <f t="shared" si="11"/>
        <v>97848.055272160156</v>
      </c>
      <c r="M31" s="5">
        <f>scrimecost*Meta!O28</f>
        <v>2094.6120000000001</v>
      </c>
      <c r="N31" s="5">
        <f>L31-Grade16!L31</f>
        <v>691.12998731530388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307.14715105275616</v>
      </c>
      <c r="T31" s="22">
        <f t="shared" si="7"/>
        <v>752.88376918516371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73050.435607216277</v>
      </c>
      <c r="D32" s="5">
        <f t="shared" si="0"/>
        <v>71097.120796570918</v>
      </c>
      <c r="E32" s="5">
        <f t="shared" si="1"/>
        <v>61597.120796570918</v>
      </c>
      <c r="F32" s="5">
        <f t="shared" si="2"/>
        <v>23122.922019737496</v>
      </c>
      <c r="G32" s="5">
        <f t="shared" si="3"/>
        <v>47974.198776833422</v>
      </c>
      <c r="H32" s="22">
        <f t="shared" si="10"/>
        <v>31279.977942109319</v>
      </c>
      <c r="I32" s="5">
        <f t="shared" si="4"/>
        <v>78190.657468911028</v>
      </c>
      <c r="J32" s="26">
        <f t="shared" si="5"/>
        <v>0.22416957010452473</v>
      </c>
      <c r="L32" s="22">
        <f t="shared" si="11"/>
        <v>100294.25665396416</v>
      </c>
      <c r="M32" s="5">
        <f>scrimecost*Meta!O29</f>
        <v>2094.6120000000001</v>
      </c>
      <c r="N32" s="5">
        <f>L32-Grade16!L32</f>
        <v>708.40823699819157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314.82582982907735</v>
      </c>
      <c r="T32" s="22">
        <f t="shared" si="7"/>
        <v>811.11811810784479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74876.696497396682</v>
      </c>
      <c r="D33" s="5">
        <f t="shared" si="0"/>
        <v>72861.28881648519</v>
      </c>
      <c r="E33" s="5">
        <f t="shared" si="1"/>
        <v>63361.28881648519</v>
      </c>
      <c r="F33" s="5">
        <f t="shared" si="2"/>
        <v>23875.339680230936</v>
      </c>
      <c r="G33" s="5">
        <f t="shared" si="3"/>
        <v>48985.949136254254</v>
      </c>
      <c r="H33" s="22">
        <f t="shared" si="10"/>
        <v>32061.97739066205</v>
      </c>
      <c r="I33" s="5">
        <f t="shared" si="4"/>
        <v>79957.819295633788</v>
      </c>
      <c r="J33" s="26">
        <f t="shared" si="5"/>
        <v>0.22598563592754728</v>
      </c>
      <c r="L33" s="22">
        <f t="shared" si="11"/>
        <v>102801.61307031328</v>
      </c>
      <c r="M33" s="5">
        <f>scrimecost*Meta!O30</f>
        <v>2094.6120000000001</v>
      </c>
      <c r="N33" s="5">
        <f>L33-Grade16!L33</f>
        <v>726.11844292317983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322.69647557481909</v>
      </c>
      <c r="T33" s="22">
        <f t="shared" si="7"/>
        <v>873.85680027992544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76748.613909831591</v>
      </c>
      <c r="D34" s="5">
        <f t="shared" si="0"/>
        <v>74669.561036897314</v>
      </c>
      <c r="E34" s="5">
        <f t="shared" si="1"/>
        <v>65169.561036897314</v>
      </c>
      <c r="F34" s="5">
        <f t="shared" si="2"/>
        <v>24646.567782236707</v>
      </c>
      <c r="G34" s="5">
        <f t="shared" si="3"/>
        <v>50022.993254660607</v>
      </c>
      <c r="H34" s="22">
        <f t="shared" si="10"/>
        <v>32863.526825428598</v>
      </c>
      <c r="I34" s="5">
        <f t="shared" si="4"/>
        <v>81769.160168024624</v>
      </c>
      <c r="J34" s="26">
        <f t="shared" si="5"/>
        <v>0.22775740746220341</v>
      </c>
      <c r="L34" s="22">
        <f t="shared" si="11"/>
        <v>105371.65339707109</v>
      </c>
      <c r="M34" s="5">
        <f>scrimecost*Meta!O31</f>
        <v>2094.6120000000001</v>
      </c>
      <c r="N34" s="5">
        <f>L34-Grade16!L34</f>
        <v>744.27140399623022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330.76388746417666</v>
      </c>
      <c r="T34" s="22">
        <f t="shared" si="7"/>
        <v>941.44821863524726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78667.329257577381</v>
      </c>
      <c r="D35" s="5">
        <f t="shared" si="0"/>
        <v>76523.040062819739</v>
      </c>
      <c r="E35" s="5">
        <f t="shared" si="1"/>
        <v>67023.040062819739</v>
      </c>
      <c r="F35" s="5">
        <f t="shared" si="2"/>
        <v>25437.07658679262</v>
      </c>
      <c r="G35" s="5">
        <f t="shared" si="3"/>
        <v>51085.963476027115</v>
      </c>
      <c r="H35" s="22">
        <f t="shared" si="10"/>
        <v>33685.114996064309</v>
      </c>
      <c r="I35" s="5">
        <f t="shared" si="4"/>
        <v>83625.784562225235</v>
      </c>
      <c r="J35" s="26">
        <f t="shared" si="5"/>
        <v>0.22948596505698982</v>
      </c>
      <c r="L35" s="22">
        <f t="shared" si="11"/>
        <v>108005.94473199785</v>
      </c>
      <c r="M35" s="5">
        <f>scrimecost*Meta!O32</f>
        <v>2094.6120000000001</v>
      </c>
      <c r="N35" s="5">
        <f>L35-Grade16!L35</f>
        <v>762.87818909613998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339.03298465078285</v>
      </c>
      <c r="T35" s="22">
        <f t="shared" si="7"/>
        <v>1014.267724514589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80634.012489016794</v>
      </c>
      <c r="D36" s="5">
        <f t="shared" si="0"/>
        <v>78422.856064390216</v>
      </c>
      <c r="E36" s="5">
        <f t="shared" si="1"/>
        <v>68922.856064390216</v>
      </c>
      <c r="F36" s="5">
        <f t="shared" si="2"/>
        <v>26247.348111462426</v>
      </c>
      <c r="G36" s="5">
        <f t="shared" si="3"/>
        <v>52175.507952927786</v>
      </c>
      <c r="H36" s="22">
        <f t="shared" si="10"/>
        <v>34527.242870965914</v>
      </c>
      <c r="I36" s="5">
        <f t="shared" si="4"/>
        <v>85528.824566280862</v>
      </c>
      <c r="J36" s="26">
        <f t="shared" si="5"/>
        <v>0.23117236271043995</v>
      </c>
      <c r="L36" s="22">
        <f t="shared" si="11"/>
        <v>110706.09335029779</v>
      </c>
      <c r="M36" s="5">
        <f>scrimecost*Meta!O33</f>
        <v>1776.068</v>
      </c>
      <c r="N36" s="5">
        <f>L36-Grade16!L36</f>
        <v>781.95014382351656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347.50880926704048</v>
      </c>
      <c r="T36" s="22">
        <f t="shared" si="7"/>
        <v>1092.7197020811761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82649.862801242227</v>
      </c>
      <c r="D37" s="5">
        <f t="shared" ref="D37:D56" si="15">IF(A37&lt;startage,1,0)*(C37*(1-initialunempprob))+IF(A37=startage,1,0)*(C37*(1-unempprob))+IF(A37&gt;startage,1,0)*(C37*(1-unempprob)+unempprob*300*52)</f>
        <v>80370.167465999984</v>
      </c>
      <c r="E37" s="5">
        <f t="shared" si="1"/>
        <v>70870.167465999984</v>
      </c>
      <c r="F37" s="5">
        <f t="shared" si="2"/>
        <v>27077.876424248992</v>
      </c>
      <c r="G37" s="5">
        <f t="shared" si="3"/>
        <v>53292.291041750992</v>
      </c>
      <c r="H37" s="22">
        <f t="shared" ref="H37:H56" si="16">benefits*B37/expnorm</f>
        <v>35390.423942740061</v>
      </c>
      <c r="I37" s="5">
        <f t="shared" ref="I37:I56" si="17">G37+IF(A37&lt;startage,1,0)*(H37*(1-initialunempprob))+IF(A37&gt;=startage,1,0)*(H37*(1-unempprob))</f>
        <v>87479.440570437888</v>
      </c>
      <c r="J37" s="26">
        <f t="shared" si="5"/>
        <v>0.23281762871380601</v>
      </c>
      <c r="L37" s="22">
        <f t="shared" ref="L37:L56" si="18">(sincome+sbenefits)*(1-sunemp)*B37/expnorm</f>
        <v>113473.74568405525</v>
      </c>
      <c r="M37" s="5">
        <f>scrimecost*Meta!O34</f>
        <v>1776.068</v>
      </c>
      <c r="N37" s="5">
        <f>L37-Grade16!L37</f>
        <v>801.49889741913648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356.19652949873074</v>
      </c>
      <c r="T37" s="22">
        <f t="shared" si="7"/>
        <v>1177.2398139632301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84716.109371273269</v>
      </c>
      <c r="D38" s="5">
        <f t="shared" si="15"/>
        <v>82366.161652649971</v>
      </c>
      <c r="E38" s="5">
        <f t="shared" si="1"/>
        <v>72866.161652649971</v>
      </c>
      <c r="F38" s="5">
        <f t="shared" si="2"/>
        <v>27929.167944855213</v>
      </c>
      <c r="G38" s="5">
        <f t="shared" si="3"/>
        <v>54436.993707794754</v>
      </c>
      <c r="H38" s="22">
        <f t="shared" si="16"/>
        <v>36275.184541308561</v>
      </c>
      <c r="I38" s="5">
        <f t="shared" si="17"/>
        <v>89478.821974698832</v>
      </c>
      <c r="J38" s="26">
        <f t="shared" si="5"/>
        <v>0.23442276627806555</v>
      </c>
      <c r="L38" s="22">
        <f t="shared" si="18"/>
        <v>116310.58932615662</v>
      </c>
      <c r="M38" s="5">
        <f>scrimecost*Meta!O35</f>
        <v>1776.068</v>
      </c>
      <c r="N38" s="5">
        <f>L38-Grade16!L38</f>
        <v>821.53636985462799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365.10144273620477</v>
      </c>
      <c r="T38" s="22">
        <f t="shared" si="7"/>
        <v>1268.2974205924872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86834.012105555084</v>
      </c>
      <c r="D39" s="5">
        <f t="shared" si="15"/>
        <v>84412.055693966206</v>
      </c>
      <c r="E39" s="5">
        <f t="shared" si="1"/>
        <v>74912.055693966206</v>
      </c>
      <c r="F39" s="5">
        <f t="shared" si="2"/>
        <v>28801.741753476588</v>
      </c>
      <c r="G39" s="5">
        <f t="shared" si="3"/>
        <v>55610.313940489621</v>
      </c>
      <c r="H39" s="22">
        <f t="shared" si="16"/>
        <v>37182.064154841268</v>
      </c>
      <c r="I39" s="5">
        <f t="shared" si="17"/>
        <v>91528.187914066279</v>
      </c>
      <c r="J39" s="26">
        <f t="shared" si="5"/>
        <v>0.23598875414563589</v>
      </c>
      <c r="L39" s="22">
        <f t="shared" si="18"/>
        <v>119218.35405931051</v>
      </c>
      <c r="M39" s="5">
        <f>scrimecost*Meta!O36</f>
        <v>1776.068</v>
      </c>
      <c r="N39" s="5">
        <f>L39-Grade16!L39</f>
        <v>842.07477910097805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374.22897880460295</v>
      </c>
      <c r="T39" s="22">
        <f t="shared" si="7"/>
        <v>1366.3981866754496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89004.862408193963</v>
      </c>
      <c r="D40" s="5">
        <f t="shared" si="15"/>
        <v>86509.097086315363</v>
      </c>
      <c r="E40" s="5">
        <f t="shared" si="1"/>
        <v>77009.097086315363</v>
      </c>
      <c r="F40" s="5">
        <f t="shared" si="2"/>
        <v>29696.129907313505</v>
      </c>
      <c r="G40" s="5">
        <f t="shared" si="3"/>
        <v>56812.967179001862</v>
      </c>
      <c r="H40" s="22">
        <f t="shared" si="16"/>
        <v>38111.615758712302</v>
      </c>
      <c r="I40" s="5">
        <f t="shared" si="17"/>
        <v>93628.788001917943</v>
      </c>
      <c r="J40" s="26">
        <f t="shared" si="5"/>
        <v>0.23751654718716789</v>
      </c>
      <c r="L40" s="22">
        <f t="shared" si="18"/>
        <v>122198.81291079328</v>
      </c>
      <c r="M40" s="5">
        <f>scrimecost*Meta!O37</f>
        <v>1776.068</v>
      </c>
      <c r="N40" s="5">
        <f>L40-Grade16!L40</f>
        <v>863.12664857850177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383.5847032747177</v>
      </c>
      <c r="T40" s="22">
        <f t="shared" si="7"/>
        <v>1472.0868892706546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91229.98396839881</v>
      </c>
      <c r="D41" s="5">
        <f t="shared" si="15"/>
        <v>88658.564513473248</v>
      </c>
      <c r="E41" s="5">
        <f t="shared" si="1"/>
        <v>79158.564513473248</v>
      </c>
      <c r="F41" s="5">
        <f t="shared" si="2"/>
        <v>30612.877764996341</v>
      </c>
      <c r="G41" s="5">
        <f t="shared" si="3"/>
        <v>58045.686748476903</v>
      </c>
      <c r="H41" s="22">
        <f t="shared" si="16"/>
        <v>39064.406152680109</v>
      </c>
      <c r="I41" s="5">
        <f t="shared" si="17"/>
        <v>95781.903091965884</v>
      </c>
      <c r="J41" s="26">
        <f t="shared" si="5"/>
        <v>0.23900707698378446</v>
      </c>
      <c r="L41" s="22">
        <f t="shared" si="18"/>
        <v>125253.7832335631</v>
      </c>
      <c r="M41" s="5">
        <f>scrimecost*Meta!O38</f>
        <v>1285.288</v>
      </c>
      <c r="N41" s="5">
        <f>L41-Grade16!L41</f>
        <v>884.70481479295995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393.17432085658373</v>
      </c>
      <c r="T41" s="22">
        <f t="shared" si="7"/>
        <v>1585.9504430660261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93510.733567608768</v>
      </c>
      <c r="D42" s="5">
        <f t="shared" si="15"/>
        <v>90861.768626310062</v>
      </c>
      <c r="E42" s="5">
        <f t="shared" si="1"/>
        <v>81361.768626310062</v>
      </c>
      <c r="F42" s="5">
        <f t="shared" si="2"/>
        <v>31552.544319121243</v>
      </c>
      <c r="G42" s="5">
        <f t="shared" si="3"/>
        <v>59309.224307188822</v>
      </c>
      <c r="H42" s="22">
        <f t="shared" si="16"/>
        <v>40041.016306497106</v>
      </c>
      <c r="I42" s="5">
        <f t="shared" si="17"/>
        <v>97988.846059265023</v>
      </c>
      <c r="J42" s="26">
        <f t="shared" si="5"/>
        <v>0.24046125239511768</v>
      </c>
      <c r="L42" s="22">
        <f t="shared" si="18"/>
        <v>128385.12781440216</v>
      </c>
      <c r="M42" s="5">
        <f>scrimecost*Meta!O39</f>
        <v>1285.288</v>
      </c>
      <c r="N42" s="5">
        <f>L42-Grade16!L42</f>
        <v>906.82243516275776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403.00367887798666</v>
      </c>
      <c r="T42" s="22">
        <f t="shared" si="7"/>
        <v>1708.6211596568453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95848.501906799007</v>
      </c>
      <c r="D43" s="5">
        <f t="shared" si="15"/>
        <v>93120.05284196783</v>
      </c>
      <c r="E43" s="5">
        <f t="shared" si="1"/>
        <v>83620.05284196783</v>
      </c>
      <c r="F43" s="5">
        <f t="shared" si="2"/>
        <v>32516.304122358313</v>
      </c>
      <c r="G43" s="5">
        <f t="shared" si="3"/>
        <v>60603.748719609517</v>
      </c>
      <c r="H43" s="22">
        <f t="shared" si="16"/>
        <v>41042.041714159539</v>
      </c>
      <c r="I43" s="5">
        <f t="shared" si="17"/>
        <v>100250.36101548764</v>
      </c>
      <c r="J43" s="26">
        <f t="shared" si="5"/>
        <v>0.24188450943480228</v>
      </c>
      <c r="L43" s="22">
        <f t="shared" si="18"/>
        <v>131594.75600976223</v>
      </c>
      <c r="M43" s="5">
        <f>scrimecost*Meta!O40</f>
        <v>1285.288</v>
      </c>
      <c r="N43" s="5">
        <f>L43-Grade16!L43</f>
        <v>929.49299604188127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413.07877084996056</v>
      </c>
      <c r="T43" s="22">
        <f t="shared" si="7"/>
        <v>1840.7802589237774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98244.714454468951</v>
      </c>
      <c r="D44" s="5">
        <f t="shared" si="15"/>
        <v>95434.794163016995</v>
      </c>
      <c r="E44" s="5">
        <f t="shared" si="1"/>
        <v>85934.794163016995</v>
      </c>
      <c r="F44" s="5">
        <f t="shared" si="2"/>
        <v>33572.983535417254</v>
      </c>
      <c r="G44" s="5">
        <f t="shared" si="3"/>
        <v>61861.810627599742</v>
      </c>
      <c r="H44" s="22">
        <f t="shared" si="16"/>
        <v>42068.092757013517</v>
      </c>
      <c r="I44" s="5">
        <f t="shared" si="17"/>
        <v>102499.5882308748</v>
      </c>
      <c r="J44" s="26">
        <f t="shared" si="5"/>
        <v>0.24378083296754882</v>
      </c>
      <c r="L44" s="22">
        <f t="shared" si="18"/>
        <v>134884.62491000627</v>
      </c>
      <c r="M44" s="5">
        <f>scrimecost*Meta!O41</f>
        <v>1285.288</v>
      </c>
      <c r="N44" s="5">
        <f>L44-Grade16!L44</f>
        <v>952.73032094287919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423.40574012118782</v>
      </c>
      <c r="T44" s="22">
        <f t="shared" si="7"/>
        <v>1983.1616520093003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100700.8323158307</v>
      </c>
      <c r="D45" s="5">
        <f t="shared" si="15"/>
        <v>97807.404017092456</v>
      </c>
      <c r="E45" s="5">
        <f t="shared" si="1"/>
        <v>88307.404017092456</v>
      </c>
      <c r="F45" s="5">
        <f t="shared" si="2"/>
        <v>34656.079933802706</v>
      </c>
      <c r="G45" s="5">
        <f t="shared" si="3"/>
        <v>63151.32408328975</v>
      </c>
      <c r="H45" s="22">
        <f t="shared" si="16"/>
        <v>43119.79507593887</v>
      </c>
      <c r="I45" s="5">
        <f t="shared" si="17"/>
        <v>104805.04612664669</v>
      </c>
      <c r="J45" s="26">
        <f t="shared" si="5"/>
        <v>0.24563090470681384</v>
      </c>
      <c r="L45" s="22">
        <f t="shared" si="18"/>
        <v>138256.74053275646</v>
      </c>
      <c r="M45" s="5">
        <f>scrimecost*Meta!O42</f>
        <v>1285.288</v>
      </c>
      <c r="N45" s="5">
        <f>L45-Grade16!L45</f>
        <v>976.54857896649628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433.99088362423748</v>
      </c>
      <c r="T45" s="22">
        <f t="shared" ref="T45:T69" si="20">S45/sreturn^(A45-startage+1)</f>
        <v>2136.5560169034247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103218.35312372644</v>
      </c>
      <c r="D46" s="5">
        <f t="shared" si="15"/>
        <v>100239.32911751974</v>
      </c>
      <c r="E46" s="5">
        <f t="shared" si="1"/>
        <v>90739.329117519737</v>
      </c>
      <c r="F46" s="5">
        <f t="shared" si="2"/>
        <v>35766.253742147761</v>
      </c>
      <c r="G46" s="5">
        <f t="shared" si="3"/>
        <v>64473.075375371976</v>
      </c>
      <c r="H46" s="22">
        <f t="shared" si="16"/>
        <v>44197.789952837331</v>
      </c>
      <c r="I46" s="5">
        <f t="shared" si="17"/>
        <v>107168.14046981285</v>
      </c>
      <c r="J46" s="26">
        <f t="shared" si="5"/>
        <v>0.24743585274512106</v>
      </c>
      <c r="L46" s="22">
        <f t="shared" si="18"/>
        <v>141713.15904607534</v>
      </c>
      <c r="M46" s="5">
        <f>scrimecost*Meta!O43</f>
        <v>768.57999999999993</v>
      </c>
      <c r="N46" s="5">
        <f>L46-Grade16!L46</f>
        <v>1000.9622934406216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444.84065571482699</v>
      </c>
      <c r="T46" s="22">
        <f t="shared" si="20"/>
        <v>2301.8151892664978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105798.8119518196</v>
      </c>
      <c r="D47" s="5">
        <f t="shared" si="15"/>
        <v>102732.05234545773</v>
      </c>
      <c r="E47" s="5">
        <f t="shared" si="1"/>
        <v>93232.052345457734</v>
      </c>
      <c r="F47" s="5">
        <f t="shared" si="2"/>
        <v>36904.181895701455</v>
      </c>
      <c r="G47" s="5">
        <f t="shared" si="3"/>
        <v>65827.870449756272</v>
      </c>
      <c r="H47" s="22">
        <f t="shared" si="16"/>
        <v>45302.734701658264</v>
      </c>
      <c r="I47" s="5">
        <f t="shared" si="17"/>
        <v>109590.31217155815</v>
      </c>
      <c r="J47" s="26">
        <f t="shared" si="5"/>
        <v>0.2491967776605428</v>
      </c>
      <c r="L47" s="22">
        <f t="shared" si="18"/>
        <v>145255.98802222722</v>
      </c>
      <c r="M47" s="5">
        <f>scrimecost*Meta!O44</f>
        <v>768.57999999999993</v>
      </c>
      <c r="N47" s="5">
        <f>L47-Grade16!L47</f>
        <v>1025.9863507766568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455.96167210770636</v>
      </c>
      <c r="T47" s="22">
        <f t="shared" si="20"/>
        <v>2479.8568928781574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108443.7822506151</v>
      </c>
      <c r="D48" s="5">
        <f t="shared" si="15"/>
        <v>105287.09365409418</v>
      </c>
      <c r="E48" s="5">
        <f t="shared" si="1"/>
        <v>95787.093654094177</v>
      </c>
      <c r="F48" s="5">
        <f t="shared" si="2"/>
        <v>38070.558253093994</v>
      </c>
      <c r="G48" s="5">
        <f t="shared" si="3"/>
        <v>67216.535401000176</v>
      </c>
      <c r="H48" s="22">
        <f t="shared" si="16"/>
        <v>46435.303069199719</v>
      </c>
      <c r="I48" s="5">
        <f t="shared" si="17"/>
        <v>112073.0381658471</v>
      </c>
      <c r="J48" s="26">
        <f t="shared" si="5"/>
        <v>0.25091475318778356</v>
      </c>
      <c r="L48" s="22">
        <f t="shared" si="18"/>
        <v>148887.38772278288</v>
      </c>
      <c r="M48" s="5">
        <f>scrimecost*Meta!O45</f>
        <v>768.57999999999993</v>
      </c>
      <c r="N48" s="5">
        <f>L48-Grade16!L48</f>
        <v>1051.636009546055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467.36071391039093</v>
      </c>
      <c r="T48" s="22">
        <f t="shared" si="20"/>
        <v>2671.6698359761731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111154.87680688046</v>
      </c>
      <c r="D49" s="5">
        <f t="shared" si="15"/>
        <v>107906.01099544652</v>
      </c>
      <c r="E49" s="5">
        <f t="shared" si="1"/>
        <v>98406.010995446515</v>
      </c>
      <c r="F49" s="5">
        <f t="shared" si="2"/>
        <v>39197.521337703649</v>
      </c>
      <c r="G49" s="5">
        <f t="shared" si="3"/>
        <v>68708.489657742874</v>
      </c>
      <c r="H49" s="22">
        <f t="shared" si="16"/>
        <v>47596.185645929698</v>
      </c>
      <c r="I49" s="5">
        <f t="shared" si="17"/>
        <v>114686.40499171097</v>
      </c>
      <c r="J49" s="26">
        <f t="shared" si="5"/>
        <v>0.25214367261854698</v>
      </c>
      <c r="L49" s="22">
        <f t="shared" si="18"/>
        <v>152609.57241585242</v>
      </c>
      <c r="M49" s="5">
        <f>scrimecost*Meta!O46</f>
        <v>768.57999999999993</v>
      </c>
      <c r="N49" s="5">
        <f>L49-Grade16!L49</f>
        <v>1077.9269097846991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479.04473175814746</v>
      </c>
      <c r="T49" s="22">
        <f t="shared" si="20"/>
        <v>2878.3192017910233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113933.74872705249</v>
      </c>
      <c r="D50" s="5">
        <f t="shared" si="15"/>
        <v>110590.40127033269</v>
      </c>
      <c r="E50" s="5">
        <f t="shared" si="1"/>
        <v>101090.40127033269</v>
      </c>
      <c r="F50" s="5">
        <f t="shared" si="2"/>
        <v>40256.513301146246</v>
      </c>
      <c r="G50" s="5">
        <f t="shared" si="3"/>
        <v>70333.887969186442</v>
      </c>
      <c r="H50" s="22">
        <f t="shared" si="16"/>
        <v>48786.090287077946</v>
      </c>
      <c r="I50" s="5">
        <f t="shared" si="17"/>
        <v>117461.25118650374</v>
      </c>
      <c r="J50" s="26">
        <f t="shared" si="5"/>
        <v>0.25273095856421379</v>
      </c>
      <c r="L50" s="22">
        <f t="shared" si="18"/>
        <v>156424.81172624876</v>
      </c>
      <c r="M50" s="5">
        <f>scrimecost*Meta!O47</f>
        <v>768.57999999999993</v>
      </c>
      <c r="N50" s="5">
        <f>L50-Grade16!L50</f>
        <v>1104.8750825293246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491.02085005210472</v>
      </c>
      <c r="T50" s="22">
        <f t="shared" si="20"/>
        <v>3100.952563763165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116782.09244522877</v>
      </c>
      <c r="D51" s="5">
        <f t="shared" si="15"/>
        <v>113341.90130209099</v>
      </c>
      <c r="E51" s="5">
        <f t="shared" si="1"/>
        <v>103841.90130209099</v>
      </c>
      <c r="F51" s="5">
        <f t="shared" si="2"/>
        <v>41341.980063674891</v>
      </c>
      <c r="G51" s="5">
        <f t="shared" si="3"/>
        <v>71999.921238416107</v>
      </c>
      <c r="H51" s="22">
        <f t="shared" si="16"/>
        <v>50005.742544254892</v>
      </c>
      <c r="I51" s="5">
        <f t="shared" si="17"/>
        <v>120305.46853616633</v>
      </c>
      <c r="J51" s="26">
        <f t="shared" si="5"/>
        <v>0.25330392046242528</v>
      </c>
      <c r="L51" s="22">
        <f t="shared" si="18"/>
        <v>160335.43201940498</v>
      </c>
      <c r="M51" s="5">
        <f>scrimecost*Meta!O48</f>
        <v>422.25600000000003</v>
      </c>
      <c r="N51" s="5">
        <f>L51-Grade16!L51</f>
        <v>1132.4969595926232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503.29637130343644</v>
      </c>
      <c r="T51" s="22">
        <f t="shared" si="20"/>
        <v>3340.8062582935117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119701.64475635947</v>
      </c>
      <c r="D52" s="5">
        <f t="shared" si="15"/>
        <v>116162.18883464324</v>
      </c>
      <c r="E52" s="5">
        <f t="shared" si="1"/>
        <v>106662.18883464324</v>
      </c>
      <c r="F52" s="5">
        <f t="shared" si="2"/>
        <v>42454.583495266757</v>
      </c>
      <c r="G52" s="5">
        <f t="shared" si="3"/>
        <v>73707.605339376489</v>
      </c>
      <c r="H52" s="22">
        <f t="shared" si="16"/>
        <v>51255.886107861254</v>
      </c>
      <c r="I52" s="5">
        <f t="shared" si="17"/>
        <v>123220.79131957046</v>
      </c>
      <c r="J52" s="26">
        <f t="shared" si="5"/>
        <v>0.2538629076801926</v>
      </c>
      <c r="L52" s="22">
        <f t="shared" si="18"/>
        <v>164343.81781989004</v>
      </c>
      <c r="M52" s="5">
        <f>scrimecost*Meta!O49</f>
        <v>422.25600000000003</v>
      </c>
      <c r="N52" s="5">
        <f>L52-Grade16!L52</f>
        <v>1160.8093835823529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515.87878058598415</v>
      </c>
      <c r="T52" s="22">
        <f t="shared" si="20"/>
        <v>3599.2122504148174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122694.18587526846</v>
      </c>
      <c r="D53" s="5">
        <f t="shared" si="15"/>
        <v>119052.98355550933</v>
      </c>
      <c r="E53" s="5">
        <f t="shared" si="1"/>
        <v>109552.98355550933</v>
      </c>
      <c r="F53" s="5">
        <f t="shared" si="2"/>
        <v>43595.002012648431</v>
      </c>
      <c r="G53" s="5">
        <f t="shared" si="3"/>
        <v>75457.9815428609</v>
      </c>
      <c r="H53" s="22">
        <f t="shared" si="16"/>
        <v>52537.283260557793</v>
      </c>
      <c r="I53" s="5">
        <f t="shared" si="17"/>
        <v>126208.99717255973</v>
      </c>
      <c r="J53" s="26">
        <f t="shared" si="5"/>
        <v>0.25440826106338027</v>
      </c>
      <c r="L53" s="22">
        <f t="shared" si="18"/>
        <v>168452.41326538732</v>
      </c>
      <c r="M53" s="5">
        <f>scrimecost*Meta!O50</f>
        <v>422.25600000000003</v>
      </c>
      <c r="N53" s="5">
        <f>L53-Grade16!L53</f>
        <v>1189.8296181719343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528.77575010064379</v>
      </c>
      <c r="T53" s="22">
        <f t="shared" si="20"/>
        <v>3877.6055305147775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125761.54052215017</v>
      </c>
      <c r="D54" s="5">
        <f t="shared" si="15"/>
        <v>122016.04814439705</v>
      </c>
      <c r="E54" s="5">
        <f t="shared" si="1"/>
        <v>112516.04814439705</v>
      </c>
      <c r="F54" s="5">
        <f t="shared" si="2"/>
        <v>44763.930992964641</v>
      </c>
      <c r="G54" s="5">
        <f t="shared" si="3"/>
        <v>77252.117151432409</v>
      </c>
      <c r="H54" s="22">
        <f t="shared" si="16"/>
        <v>53850.71534207173</v>
      </c>
      <c r="I54" s="5">
        <f t="shared" si="17"/>
        <v>129271.9081718737</v>
      </c>
      <c r="J54" s="26">
        <f t="shared" si="5"/>
        <v>0.25494031314453897</v>
      </c>
      <c r="L54" s="22">
        <f t="shared" si="18"/>
        <v>172663.72359702198</v>
      </c>
      <c r="M54" s="5">
        <f>scrimecost*Meta!O51</f>
        <v>422.25600000000003</v>
      </c>
      <c r="N54" s="5">
        <f>L54-Grade16!L54</f>
        <v>1219.575358626229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541.99514385315831</v>
      </c>
      <c r="T54" s="22">
        <f t="shared" si="20"/>
        <v>4177.5320831789086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128905.5790352039</v>
      </c>
      <c r="D55" s="5">
        <f t="shared" si="15"/>
        <v>125053.18934800696</v>
      </c>
      <c r="E55" s="5">
        <f t="shared" si="1"/>
        <v>115553.18934800696</v>
      </c>
      <c r="F55" s="5">
        <f t="shared" si="2"/>
        <v>45962.08319778875</v>
      </c>
      <c r="G55" s="5">
        <f t="shared" si="3"/>
        <v>79091.106150218198</v>
      </c>
      <c r="H55" s="22">
        <f t="shared" si="16"/>
        <v>55196.983225623517</v>
      </c>
      <c r="I55" s="5">
        <f t="shared" si="17"/>
        <v>132411.39194617051</v>
      </c>
      <c r="J55" s="26">
        <f t="shared" si="5"/>
        <v>0.25545938834566934</v>
      </c>
      <c r="L55" s="22">
        <f t="shared" si="18"/>
        <v>176980.31668694754</v>
      </c>
      <c r="M55" s="5">
        <f>scrimecost*Meta!O52</f>
        <v>422.25600000000003</v>
      </c>
      <c r="N55" s="5">
        <f>L55-Grade16!L55</f>
        <v>1250.0647425919014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555.5450224494947</v>
      </c>
      <c r="T55" s="22">
        <f t="shared" si="20"/>
        <v>4500.6574724150851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132128.21851108401</v>
      </c>
      <c r="D56" s="5">
        <f t="shared" si="15"/>
        <v>128166.25908170715</v>
      </c>
      <c r="E56" s="5">
        <f t="shared" si="1"/>
        <v>118666.25908170715</v>
      </c>
      <c r="F56" s="5">
        <f t="shared" si="2"/>
        <v>47190.189207733471</v>
      </c>
      <c r="G56" s="5">
        <f t="shared" si="3"/>
        <v>80976.069873973669</v>
      </c>
      <c r="H56" s="22">
        <f t="shared" si="16"/>
        <v>56576.907806264106</v>
      </c>
      <c r="I56" s="5">
        <f t="shared" si="17"/>
        <v>135629.3628148248</v>
      </c>
      <c r="J56" s="26">
        <f t="shared" si="5"/>
        <v>0.25596580317604045</v>
      </c>
      <c r="L56" s="22">
        <f t="shared" si="18"/>
        <v>181404.82460412118</v>
      </c>
      <c r="M56" s="5">
        <f>scrimecost*Meta!O53</f>
        <v>133.34399999999999</v>
      </c>
      <c r="N56" s="5">
        <f>L56-Grade16!L56</f>
        <v>1281.3163611566415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569.43364801070652</v>
      </c>
      <c r="T56" s="22">
        <f t="shared" si="20"/>
        <v>4848.7760909284871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3.7603058444801718E-8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Meta!A12+6</f>
        <v>24</v>
      </c>
      <c r="C2" s="7">
        <f>Meta!B12</f>
        <v>95479</v>
      </c>
      <c r="D2" s="7">
        <f>Meta!C12</f>
        <v>39871</v>
      </c>
      <c r="E2" s="1">
        <f>Meta!D12</f>
        <v>3.1E-2</v>
      </c>
      <c r="F2" s="1">
        <f>Meta!F12</f>
        <v>0.85299999999999998</v>
      </c>
      <c r="G2" s="1">
        <f>Meta!I12</f>
        <v>1.7342811382937739</v>
      </c>
      <c r="H2" s="1">
        <f>Meta!E12</f>
        <v>0.52100000000000002</v>
      </c>
      <c r="I2" s="13"/>
      <c r="J2" s="1">
        <f>Meta!X11</f>
        <v>0.85299999999999998</v>
      </c>
      <c r="K2" s="1">
        <f>Meta!D11</f>
        <v>3.4000000000000002E-2</v>
      </c>
      <c r="L2" s="29"/>
      <c r="N2" s="22">
        <f>Meta!T12</f>
        <v>83502</v>
      </c>
      <c r="O2" s="22">
        <f>Meta!U12</f>
        <v>35669</v>
      </c>
      <c r="P2" s="1">
        <f>Meta!V12</f>
        <v>3.3000000000000002E-2</v>
      </c>
      <c r="Q2" s="1">
        <f>Meta!X12</f>
        <v>0.85299999999999998</v>
      </c>
      <c r="R2" s="22">
        <f>Meta!W12</f>
        <v>1852</v>
      </c>
      <c r="T2" s="12">
        <f>IRR(S5:S69)+1</f>
        <v>0.95317007586289815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4683.7448973861274</v>
      </c>
      <c r="D14" s="5">
        <f t="shared" ref="D14:D36" si="0">IF(A14&lt;startage,1,0)*(C14*(1-initialunempprob))+IF(A14=startage,1,0)*(C14*(1-unempprob))+IF(A14&gt;startage,1,0)*(C14*(1-unempprob)+unempprob*300*52)</f>
        <v>4524.4975708749989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346.12406417193739</v>
      </c>
      <c r="G14" s="5">
        <f t="shared" ref="G14:G56" si="3">D14-F14</f>
        <v>4178.3735067030611</v>
      </c>
      <c r="H14" s="22">
        <f>0.1*Grade17!H14</f>
        <v>2005.5655501420774</v>
      </c>
      <c r="I14" s="5">
        <f t="shared" ref="I14:I36" si="4">G14+IF(A14&lt;startage,1,0)*(H14*(1-initialunempprob))+IF(A14&gt;=startage,1,0)*(H14*(1-unempprob))</f>
        <v>6115.7498281403077</v>
      </c>
      <c r="J14" s="26">
        <f t="shared" ref="J14:J56" si="5">(F14-(IF(A14&gt;startage,1,0)*(unempprob*300*52)))/(IF(A14&lt;startage,1,0)*((C14+H14)*(1-initialunempprob))+IF(A14&gt;=startage,1,0)*((C14+H14)*(1-unempprob)))</f>
        <v>5.3564038843859907E-2</v>
      </c>
      <c r="L14" s="22">
        <f>0.1*Grade17!L14</f>
        <v>6430.525826922445</v>
      </c>
      <c r="M14" s="5">
        <f>scrimecost*Meta!O11</f>
        <v>4741.12</v>
      </c>
      <c r="N14" s="5">
        <f>L14-Grade17!L14</f>
        <v>-57874.732442302004</v>
      </c>
      <c r="O14" s="5"/>
      <c r="P14" s="22"/>
      <c r="Q14" s="22">
        <f>0.05*feel*Grade17!G14</f>
        <v>464.07190996555369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-66617.804352267558</v>
      </c>
      <c r="T14" s="22">
        <f t="shared" ref="T14:T45" si="7">S14/sreturn^(A14-startage+1)</f>
        <v>-66617.804352267558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55053.934389169714</v>
      </c>
      <c r="D15" s="5">
        <f t="shared" si="0"/>
        <v>53347.262423105451</v>
      </c>
      <c r="E15" s="5">
        <f t="shared" si="1"/>
        <v>43847.262423105451</v>
      </c>
      <c r="F15" s="5">
        <f t="shared" si="2"/>
        <v>15552.607423454476</v>
      </c>
      <c r="G15" s="5">
        <f t="shared" si="3"/>
        <v>37794.654999650971</v>
      </c>
      <c r="H15" s="22">
        <f t="shared" ref="H15:H36" si="10">benefits*B15/expnorm</f>
        <v>22989.928864259007</v>
      </c>
      <c r="I15" s="5">
        <f t="shared" si="4"/>
        <v>60071.896069117953</v>
      </c>
      <c r="J15" s="26">
        <f t="shared" si="5"/>
        <v>0.20565566324652962</v>
      </c>
      <c r="L15" s="22">
        <f t="shared" ref="L15:L36" si="11">(sincome+sbenefits)*(1-sunemp)*B15/expnorm</f>
        <v>66447.333396806804</v>
      </c>
      <c r="M15" s="5">
        <f>scrimecost*Meta!O12</f>
        <v>4522.5840000000007</v>
      </c>
      <c r="N15" s="5">
        <f>L15-Grade17!L15</f>
        <v>534.44367085174599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237.513715094237</v>
      </c>
      <c r="T15" s="22">
        <f t="shared" si="7"/>
        <v>249.18293294008157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56430.28274889895</v>
      </c>
      <c r="D16" s="5">
        <f t="shared" si="0"/>
        <v>55164.543983683077</v>
      </c>
      <c r="E16" s="5">
        <f t="shared" si="1"/>
        <v>45664.543983683077</v>
      </c>
      <c r="F16" s="5">
        <f t="shared" si="2"/>
        <v>16327.678009040832</v>
      </c>
      <c r="G16" s="5">
        <f t="shared" si="3"/>
        <v>38836.865974642249</v>
      </c>
      <c r="H16" s="22">
        <f t="shared" si="10"/>
        <v>23564.677085865478</v>
      </c>
      <c r="I16" s="5">
        <f t="shared" si="4"/>
        <v>61671.038070845898</v>
      </c>
      <c r="J16" s="26">
        <f t="shared" si="5"/>
        <v>0.20439984883351006</v>
      </c>
      <c r="L16" s="22">
        <f t="shared" si="11"/>
        <v>68108.516731726966</v>
      </c>
      <c r="M16" s="5">
        <f>scrimecost*Meta!O13</f>
        <v>3765.116</v>
      </c>
      <c r="N16" s="5">
        <f>L16-Grade17!L16</f>
        <v>547.80476262304001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243.45155797159308</v>
      </c>
      <c r="T16" s="22">
        <f t="shared" si="7"/>
        <v>267.96110445699907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57841.039817621429</v>
      </c>
      <c r="D17" s="5">
        <f t="shared" si="0"/>
        <v>56531.567583275159</v>
      </c>
      <c r="E17" s="5">
        <f t="shared" si="1"/>
        <v>47031.567583275159</v>
      </c>
      <c r="F17" s="5">
        <f t="shared" si="2"/>
        <v>16910.713574266854</v>
      </c>
      <c r="G17" s="5">
        <f t="shared" si="3"/>
        <v>39620.854009008304</v>
      </c>
      <c r="H17" s="22">
        <f t="shared" si="10"/>
        <v>24153.794013012117</v>
      </c>
      <c r="I17" s="5">
        <f t="shared" si="4"/>
        <v>63025.880407617049</v>
      </c>
      <c r="J17" s="26">
        <f t="shared" si="5"/>
        <v>0.20675260617633121</v>
      </c>
      <c r="L17" s="22">
        <f t="shared" si="11"/>
        <v>69811.229650020134</v>
      </c>
      <c r="M17" s="5">
        <f>scrimecost*Meta!O14</f>
        <v>3765.116</v>
      </c>
      <c r="N17" s="5">
        <f>L17-Grade17!L17</f>
        <v>561.49988168860727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249.53784692087905</v>
      </c>
      <c r="T17" s="22">
        <f t="shared" si="7"/>
        <v>288.15437981492641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59287.065813061956</v>
      </c>
      <c r="D18" s="5">
        <f t="shared" si="0"/>
        <v>57932.76677285703</v>
      </c>
      <c r="E18" s="5">
        <f t="shared" si="1"/>
        <v>48432.76677285703</v>
      </c>
      <c r="F18" s="5">
        <f t="shared" si="2"/>
        <v>17508.325028623523</v>
      </c>
      <c r="G18" s="5">
        <f t="shared" si="3"/>
        <v>40424.441744233511</v>
      </c>
      <c r="H18" s="22">
        <f t="shared" si="10"/>
        <v>24757.638863337419</v>
      </c>
      <c r="I18" s="5">
        <f t="shared" si="4"/>
        <v>64414.593802807474</v>
      </c>
      <c r="J18" s="26">
        <f t="shared" si="5"/>
        <v>0.20904797919371765</v>
      </c>
      <c r="L18" s="22">
        <f t="shared" si="11"/>
        <v>71556.51039127064</v>
      </c>
      <c r="M18" s="5">
        <f>scrimecost*Meta!O15</f>
        <v>3765.116</v>
      </c>
      <c r="N18" s="5">
        <f>L18-Grade17!L18</f>
        <v>575.53737873083446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255.77629309390633</v>
      </c>
      <c r="T18" s="22">
        <f t="shared" si="7"/>
        <v>309.86939979512044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60769.2424583885</v>
      </c>
      <c r="D19" s="5">
        <f t="shared" si="0"/>
        <v>59368.995942178452</v>
      </c>
      <c r="E19" s="5">
        <f t="shared" si="1"/>
        <v>49868.995942178452</v>
      </c>
      <c r="F19" s="5">
        <f t="shared" si="2"/>
        <v>18120.876769339113</v>
      </c>
      <c r="G19" s="5">
        <f t="shared" si="3"/>
        <v>41248.119172839339</v>
      </c>
      <c r="H19" s="22">
        <f t="shared" si="10"/>
        <v>25376.579834920853</v>
      </c>
      <c r="I19" s="5">
        <f t="shared" si="4"/>
        <v>65838.025032877646</v>
      </c>
      <c r="J19" s="26">
        <f t="shared" si="5"/>
        <v>0.21128736750336305</v>
      </c>
      <c r="L19" s="22">
        <f t="shared" si="11"/>
        <v>73345.423151052411</v>
      </c>
      <c r="M19" s="5">
        <f>scrimecost*Meta!O16</f>
        <v>3765.116</v>
      </c>
      <c r="N19" s="5">
        <f>L19-Grade17!L19</f>
        <v>589.92581319912279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262.17070042126176</v>
      </c>
      <c r="T19" s="22">
        <f t="shared" si="7"/>
        <v>333.22084151925588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62288.473519848209</v>
      </c>
      <c r="D20" s="5">
        <f t="shared" si="0"/>
        <v>60841.130840732912</v>
      </c>
      <c r="E20" s="5">
        <f t="shared" si="1"/>
        <v>51341.130840732912</v>
      </c>
      <c r="F20" s="5">
        <f t="shared" si="2"/>
        <v>18748.742303572588</v>
      </c>
      <c r="G20" s="5">
        <f t="shared" si="3"/>
        <v>42092.388537160325</v>
      </c>
      <c r="H20" s="22">
        <f t="shared" si="10"/>
        <v>26010.99433079387</v>
      </c>
      <c r="I20" s="5">
        <f t="shared" si="4"/>
        <v>67297.042043699592</v>
      </c>
      <c r="J20" s="26">
        <f t="shared" si="5"/>
        <v>0.21347213658594383</v>
      </c>
      <c r="L20" s="22">
        <f t="shared" si="11"/>
        <v>75179.058729828714</v>
      </c>
      <c r="M20" s="5">
        <f>scrimecost*Meta!O17</f>
        <v>3765.116</v>
      </c>
      <c r="N20" s="5">
        <f>L20-Grade17!L20</f>
        <v>604.67395852909249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268.72496793178959</v>
      </c>
      <c r="T20" s="22">
        <f t="shared" si="7"/>
        <v>358.33202405984946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63845.685357844413</v>
      </c>
      <c r="D21" s="5">
        <f t="shared" si="0"/>
        <v>62350.069111751232</v>
      </c>
      <c r="E21" s="5">
        <f t="shared" si="1"/>
        <v>52850.069111751232</v>
      </c>
      <c r="F21" s="5">
        <f t="shared" si="2"/>
        <v>19392.304476161902</v>
      </c>
      <c r="G21" s="5">
        <f t="shared" si="3"/>
        <v>42957.76463558933</v>
      </c>
      <c r="H21" s="22">
        <f t="shared" si="10"/>
        <v>26661.269189063718</v>
      </c>
      <c r="I21" s="5">
        <f t="shared" si="4"/>
        <v>68792.53447979207</v>
      </c>
      <c r="J21" s="26">
        <f t="shared" si="5"/>
        <v>0.21560361861772998</v>
      </c>
      <c r="L21" s="22">
        <f t="shared" si="11"/>
        <v>77058.535198074416</v>
      </c>
      <c r="M21" s="5">
        <f>scrimecost*Meta!O18</f>
        <v>3102.1</v>
      </c>
      <c r="N21" s="5">
        <f>L21-Grade17!L21</f>
        <v>619.79080749230343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275.44309213007705</v>
      </c>
      <c r="T21" s="22">
        <f t="shared" si="7"/>
        <v>385.33555968889459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65441.827491790522</v>
      </c>
      <c r="D22" s="5">
        <f t="shared" si="0"/>
        <v>63896.730839545009</v>
      </c>
      <c r="E22" s="5">
        <f t="shared" si="1"/>
        <v>54396.730839545009</v>
      </c>
      <c r="F22" s="5">
        <f t="shared" si="2"/>
        <v>20051.955703065949</v>
      </c>
      <c r="G22" s="5">
        <f t="shared" si="3"/>
        <v>43844.77513647906</v>
      </c>
      <c r="H22" s="22">
        <f t="shared" si="10"/>
        <v>27327.800918790308</v>
      </c>
      <c r="I22" s="5">
        <f t="shared" si="4"/>
        <v>70325.414226786874</v>
      </c>
      <c r="J22" s="26">
        <f t="shared" si="5"/>
        <v>0.2176831132828872</v>
      </c>
      <c r="L22" s="22">
        <f t="shared" si="11"/>
        <v>78984.99857802628</v>
      </c>
      <c r="M22" s="5">
        <f>scrimecost*Meta!O19</f>
        <v>3102.1</v>
      </c>
      <c r="N22" s="5">
        <f>L22-Grade17!L22</f>
        <v>635.28557767962047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282.32916943333316</v>
      </c>
      <c r="T22" s="22">
        <f t="shared" si="7"/>
        <v>414.37405420387358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67077.873179085291</v>
      </c>
      <c r="D23" s="5">
        <f t="shared" si="0"/>
        <v>65482.059110533643</v>
      </c>
      <c r="E23" s="5">
        <f t="shared" si="1"/>
        <v>55982.059110533643</v>
      </c>
      <c r="F23" s="5">
        <f t="shared" si="2"/>
        <v>20728.098210642598</v>
      </c>
      <c r="G23" s="5">
        <f t="shared" si="3"/>
        <v>44753.960899891041</v>
      </c>
      <c r="H23" s="22">
        <f t="shared" si="10"/>
        <v>28010.995941760066</v>
      </c>
      <c r="I23" s="5">
        <f t="shared" si="4"/>
        <v>71896.615967456542</v>
      </c>
      <c r="J23" s="26">
        <f t="shared" si="5"/>
        <v>0.21971188856596741</v>
      </c>
      <c r="L23" s="22">
        <f t="shared" si="11"/>
        <v>80959.623542476926</v>
      </c>
      <c r="M23" s="5">
        <f>scrimecost*Meta!O20</f>
        <v>3102.1</v>
      </c>
      <c r="N23" s="5">
        <f>L23-Grade17!L23</f>
        <v>651.16771712161426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289.38739866916796</v>
      </c>
      <c r="T23" s="22">
        <f t="shared" si="7"/>
        <v>445.60086002958542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68754.820008562398</v>
      </c>
      <c r="D24" s="5">
        <f t="shared" si="0"/>
        <v>67107.02058829696</v>
      </c>
      <c r="E24" s="5">
        <f t="shared" si="1"/>
        <v>57607.02058829696</v>
      </c>
      <c r="F24" s="5">
        <f t="shared" si="2"/>
        <v>21421.144280908655</v>
      </c>
      <c r="G24" s="5">
        <f t="shared" si="3"/>
        <v>45685.876307388302</v>
      </c>
      <c r="H24" s="22">
        <f t="shared" si="10"/>
        <v>28711.27084030406</v>
      </c>
      <c r="I24" s="5">
        <f t="shared" si="4"/>
        <v>73507.097751642927</v>
      </c>
      <c r="J24" s="26">
        <f t="shared" si="5"/>
        <v>0.22169118152507006</v>
      </c>
      <c r="L24" s="22">
        <f t="shared" si="11"/>
        <v>82983.614131038834</v>
      </c>
      <c r="M24" s="5">
        <f>scrimecost*Meta!O21</f>
        <v>3102.1</v>
      </c>
      <c r="N24" s="5">
        <f>L24-Grade17!L24</f>
        <v>667.44691004963533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296.62208363588854</v>
      </c>
      <c r="T24" s="22">
        <f t="shared" si="7"/>
        <v>479.18088607306254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70473.690508776461</v>
      </c>
      <c r="D25" s="5">
        <f t="shared" si="0"/>
        <v>68772.606103004393</v>
      </c>
      <c r="E25" s="5">
        <f t="shared" si="1"/>
        <v>59272.606103004393</v>
      </c>
      <c r="F25" s="5">
        <f t="shared" si="2"/>
        <v>22131.516502931372</v>
      </c>
      <c r="G25" s="5">
        <f t="shared" si="3"/>
        <v>46641.089600073021</v>
      </c>
      <c r="H25" s="22">
        <f t="shared" si="10"/>
        <v>29429.052611311665</v>
      </c>
      <c r="I25" s="5">
        <f t="shared" si="4"/>
        <v>75157.841580434018</v>
      </c>
      <c r="J25" s="26">
        <f t="shared" si="5"/>
        <v>0.2236221990461458</v>
      </c>
      <c r="L25" s="22">
        <f t="shared" si="11"/>
        <v>85058.204484314803</v>
      </c>
      <c r="M25" s="5">
        <f>scrimecost*Meta!O22</f>
        <v>3102.1</v>
      </c>
      <c r="N25" s="5">
        <f>L25-Grade17!L25</f>
        <v>684.13308280087949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304.0376357267873</v>
      </c>
      <c r="T25" s="22">
        <f t="shared" si="7"/>
        <v>515.29146860831474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72235.532771495869</v>
      </c>
      <c r="D26" s="5">
        <f t="shared" si="0"/>
        <v>70479.831255579498</v>
      </c>
      <c r="E26" s="5">
        <f t="shared" si="1"/>
        <v>60979.831255579498</v>
      </c>
      <c r="F26" s="5">
        <f t="shared" si="2"/>
        <v>22859.648030504657</v>
      </c>
      <c r="G26" s="5">
        <f t="shared" si="3"/>
        <v>47620.183225074841</v>
      </c>
      <c r="H26" s="22">
        <f t="shared" si="10"/>
        <v>30164.778926594456</v>
      </c>
      <c r="I26" s="5">
        <f t="shared" si="4"/>
        <v>76849.854004944864</v>
      </c>
      <c r="J26" s="26">
        <f t="shared" si="5"/>
        <v>0.22550611857890265</v>
      </c>
      <c r="L26" s="22">
        <f t="shared" si="11"/>
        <v>87184.659596422673</v>
      </c>
      <c r="M26" s="5">
        <f>scrimecost*Meta!O23</f>
        <v>2344.6320000000001</v>
      </c>
      <c r="N26" s="5">
        <f>L26-Grade17!L26</f>
        <v>701.23640987089311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311.63857661995326</v>
      </c>
      <c r="T26" s="22">
        <f t="shared" si="7"/>
        <v>554.12330778991804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74041.42109078326</v>
      </c>
      <c r="D27" s="5">
        <f t="shared" si="0"/>
        <v>72229.737036968989</v>
      </c>
      <c r="E27" s="5">
        <f t="shared" si="1"/>
        <v>62729.737036968989</v>
      </c>
      <c r="F27" s="5">
        <f t="shared" si="2"/>
        <v>23605.982846267274</v>
      </c>
      <c r="G27" s="5">
        <f t="shared" si="3"/>
        <v>48623.754190701715</v>
      </c>
      <c r="H27" s="22">
        <f t="shared" si="10"/>
        <v>30918.898399759313</v>
      </c>
      <c r="I27" s="5">
        <f t="shared" si="4"/>
        <v>78584.166740068496</v>
      </c>
      <c r="J27" s="26">
        <f t="shared" si="5"/>
        <v>0.22734408885476301</v>
      </c>
      <c r="L27" s="22">
        <f t="shared" si="11"/>
        <v>89364.276086333251</v>
      </c>
      <c r="M27" s="5">
        <f>scrimecost*Meta!O24</f>
        <v>2344.6320000000001</v>
      </c>
      <c r="N27" s="5">
        <f>L27-Grade17!L27</f>
        <v>718.76732011769491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319.42954103546515</v>
      </c>
      <c r="T27" s="22">
        <f t="shared" si="7"/>
        <v>595.88147474153993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75892.456618052835</v>
      </c>
      <c r="D28" s="5">
        <f t="shared" si="0"/>
        <v>74023.390462893207</v>
      </c>
      <c r="E28" s="5">
        <f t="shared" si="1"/>
        <v>64523.390462893207</v>
      </c>
      <c r="F28" s="5">
        <f t="shared" si="2"/>
        <v>24370.976032423954</v>
      </c>
      <c r="G28" s="5">
        <f t="shared" si="3"/>
        <v>49652.414430469253</v>
      </c>
      <c r="H28" s="22">
        <f t="shared" si="10"/>
        <v>31691.870859753293</v>
      </c>
      <c r="I28" s="5">
        <f t="shared" si="4"/>
        <v>80361.837293570192</v>
      </c>
      <c r="J28" s="26">
        <f t="shared" si="5"/>
        <v>0.2291372305873097</v>
      </c>
      <c r="L28" s="22">
        <f t="shared" si="11"/>
        <v>91598.382988491576</v>
      </c>
      <c r="M28" s="5">
        <f>scrimecost*Meta!O25</f>
        <v>2344.6320000000001</v>
      </c>
      <c r="N28" s="5">
        <f>L28-Grade17!L28</f>
        <v>736.73650312062819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327.41527956134775</v>
      </c>
      <c r="T28" s="22">
        <f t="shared" si="7"/>
        <v>640.78649453733374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77789.768033504166</v>
      </c>
      <c r="D29" s="5">
        <f t="shared" si="0"/>
        <v>75861.885224465543</v>
      </c>
      <c r="E29" s="5">
        <f t="shared" si="1"/>
        <v>66361.885224465543</v>
      </c>
      <c r="F29" s="5">
        <f t="shared" si="2"/>
        <v>25155.094048234554</v>
      </c>
      <c r="G29" s="5">
        <f t="shared" si="3"/>
        <v>50706.791176230989</v>
      </c>
      <c r="H29" s="22">
        <f t="shared" si="10"/>
        <v>32484.167631247125</v>
      </c>
      <c r="I29" s="5">
        <f t="shared" si="4"/>
        <v>82183.949610909447</v>
      </c>
      <c r="J29" s="26">
        <f t="shared" si="5"/>
        <v>0.23088663715564786</v>
      </c>
      <c r="L29" s="22">
        <f t="shared" si="11"/>
        <v>93888.342563203856</v>
      </c>
      <c r="M29" s="5">
        <f>scrimecost*Meta!O26</f>
        <v>2344.6320000000001</v>
      </c>
      <c r="N29" s="5">
        <f>L29-Grade17!L29</f>
        <v>755.15491569862934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335.60066155037498</v>
      </c>
      <c r="T29" s="22">
        <f t="shared" si="7"/>
        <v>689.07551079606901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79734.512234341761</v>
      </c>
      <c r="D30" s="5">
        <f t="shared" si="0"/>
        <v>77746.342355077169</v>
      </c>
      <c r="E30" s="5">
        <f t="shared" si="1"/>
        <v>68246.342355077169</v>
      </c>
      <c r="F30" s="5">
        <f t="shared" si="2"/>
        <v>25958.815014440414</v>
      </c>
      <c r="G30" s="5">
        <f t="shared" si="3"/>
        <v>51787.527340636756</v>
      </c>
      <c r="H30" s="22">
        <f t="shared" si="10"/>
        <v>33296.271822028306</v>
      </c>
      <c r="I30" s="5">
        <f t="shared" si="4"/>
        <v>84051.614736182179</v>
      </c>
      <c r="J30" s="26">
        <f t="shared" si="5"/>
        <v>0.2325933752710998</v>
      </c>
      <c r="L30" s="22">
        <f t="shared" si="11"/>
        <v>96235.551127283965</v>
      </c>
      <c r="M30" s="5">
        <f>scrimecost*Meta!O27</f>
        <v>2344.6320000000001</v>
      </c>
      <c r="N30" s="5">
        <f>L30-Grade17!L30</f>
        <v>774.03378859111399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343.9906780891427</v>
      </c>
      <c r="T30" s="22">
        <f t="shared" si="7"/>
        <v>741.00353803761345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81727.875040200306</v>
      </c>
      <c r="D31" s="5">
        <f t="shared" si="0"/>
        <v>79677.910913954096</v>
      </c>
      <c r="E31" s="5">
        <f t="shared" si="1"/>
        <v>70177.910913954096</v>
      </c>
      <c r="F31" s="5">
        <f t="shared" si="2"/>
        <v>26782.629004801423</v>
      </c>
      <c r="G31" s="5">
        <f t="shared" si="3"/>
        <v>52895.281909152676</v>
      </c>
      <c r="H31" s="22">
        <f t="shared" si="10"/>
        <v>34128.678617579011</v>
      </c>
      <c r="I31" s="5">
        <f t="shared" si="4"/>
        <v>85965.971489586736</v>
      </c>
      <c r="J31" s="26">
        <f t="shared" si="5"/>
        <v>0.23425848562763821</v>
      </c>
      <c r="L31" s="22">
        <f t="shared" si="11"/>
        <v>98641.439905466046</v>
      </c>
      <c r="M31" s="5">
        <f>scrimecost*Meta!O28</f>
        <v>2094.6120000000001</v>
      </c>
      <c r="N31" s="5">
        <f>L31-Grade17!L31</f>
        <v>793.38463330589002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352.59044504137051</v>
      </c>
      <c r="T31" s="22">
        <f t="shared" si="7"/>
        <v>796.84480841570303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83771.071916205314</v>
      </c>
      <c r="D32" s="5">
        <f t="shared" si="0"/>
        <v>81657.768686802956</v>
      </c>
      <c r="E32" s="5">
        <f t="shared" si="1"/>
        <v>72157.768686802956</v>
      </c>
      <c r="F32" s="5">
        <f t="shared" si="2"/>
        <v>27627.038344921461</v>
      </c>
      <c r="G32" s="5">
        <f t="shared" si="3"/>
        <v>54030.730341881499</v>
      </c>
      <c r="H32" s="22">
        <f t="shared" si="10"/>
        <v>34981.895583018479</v>
      </c>
      <c r="I32" s="5">
        <f t="shared" si="4"/>
        <v>87928.187161826412</v>
      </c>
      <c r="J32" s="26">
        <f t="shared" si="5"/>
        <v>0.23588298353645623</v>
      </c>
      <c r="L32" s="22">
        <f t="shared" si="11"/>
        <v>101107.47590310268</v>
      </c>
      <c r="M32" s="5">
        <f>scrimecost*Meta!O29</f>
        <v>2094.6120000000001</v>
      </c>
      <c r="N32" s="5">
        <f>L32-Grade17!L32</f>
        <v>813.21924913852126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361.40520616739764</v>
      </c>
      <c r="T32" s="22">
        <f t="shared" si="7"/>
        <v>856.89421993936071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85865.348714110442</v>
      </c>
      <c r="D33" s="5">
        <f t="shared" si="0"/>
        <v>83687.122903973024</v>
      </c>
      <c r="E33" s="5">
        <f t="shared" si="1"/>
        <v>74187.122903973024</v>
      </c>
      <c r="F33" s="5">
        <f t="shared" si="2"/>
        <v>28492.557918544495</v>
      </c>
      <c r="G33" s="5">
        <f t="shared" si="3"/>
        <v>55194.564985428529</v>
      </c>
      <c r="H33" s="22">
        <f t="shared" si="10"/>
        <v>35856.442972593948</v>
      </c>
      <c r="I33" s="5">
        <f t="shared" si="4"/>
        <v>89939.458225872062</v>
      </c>
      <c r="J33" s="26">
        <f t="shared" si="5"/>
        <v>0.23746785954505917</v>
      </c>
      <c r="L33" s="22">
        <f t="shared" si="11"/>
        <v>103635.16280068025</v>
      </c>
      <c r="M33" s="5">
        <f>scrimecost*Meta!O30</f>
        <v>2094.6120000000001</v>
      </c>
      <c r="N33" s="5">
        <f>L33-Grade17!L33</f>
        <v>833.54973036696902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370.44033632157578</v>
      </c>
      <c r="T33" s="22">
        <f t="shared" si="7"/>
        <v>921.46889383061557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88011.982431963203</v>
      </c>
      <c r="D34" s="5">
        <f t="shared" si="0"/>
        <v>85767.210976572343</v>
      </c>
      <c r="E34" s="5">
        <f t="shared" si="1"/>
        <v>76267.210976572343</v>
      </c>
      <c r="F34" s="5">
        <f t="shared" si="2"/>
        <v>29379.715481508105</v>
      </c>
      <c r="G34" s="5">
        <f t="shared" si="3"/>
        <v>56387.495495064242</v>
      </c>
      <c r="H34" s="22">
        <f t="shared" si="10"/>
        <v>36752.854046908797</v>
      </c>
      <c r="I34" s="5">
        <f t="shared" si="4"/>
        <v>92001.011066518869</v>
      </c>
      <c r="J34" s="26">
        <f t="shared" si="5"/>
        <v>0.23901408004125713</v>
      </c>
      <c r="L34" s="22">
        <f t="shared" si="11"/>
        <v>106226.04187069726</v>
      </c>
      <c r="M34" s="5">
        <f>scrimecost*Meta!O31</f>
        <v>2094.6120000000001</v>
      </c>
      <c r="N34" s="5">
        <f>L34-Grade17!L34</f>
        <v>854.38847362616798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379.70134472962621</v>
      </c>
      <c r="T34" s="22">
        <f t="shared" si="7"/>
        <v>990.90984924317308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90212.281992762262</v>
      </c>
      <c r="D35" s="5">
        <f t="shared" si="0"/>
        <v>87899.301250986638</v>
      </c>
      <c r="E35" s="5">
        <f t="shared" si="1"/>
        <v>78399.301250986638</v>
      </c>
      <c r="F35" s="5">
        <f t="shared" si="2"/>
        <v>30289.051983545804</v>
      </c>
      <c r="G35" s="5">
        <f t="shared" si="3"/>
        <v>57610.249267440835</v>
      </c>
      <c r="H35" s="22">
        <f t="shared" si="10"/>
        <v>37671.675398081512</v>
      </c>
      <c r="I35" s="5">
        <f t="shared" si="4"/>
        <v>94114.10272818181</v>
      </c>
      <c r="J35" s="26">
        <f t="shared" si="5"/>
        <v>0.24052258784242589</v>
      </c>
      <c r="L35" s="22">
        <f t="shared" si="11"/>
        <v>108881.69291746468</v>
      </c>
      <c r="M35" s="5">
        <f>scrimecost*Meta!O32</f>
        <v>2094.6120000000001</v>
      </c>
      <c r="N35" s="5">
        <f>L35-Grade17!L35</f>
        <v>875.74818546682945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389.19387834787011</v>
      </c>
      <c r="T35" s="22">
        <f t="shared" si="7"/>
        <v>1065.5838041860166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92467.589042581312</v>
      </c>
      <c r="D36" s="5">
        <f t="shared" si="0"/>
        <v>90084.693782261296</v>
      </c>
      <c r="E36" s="5">
        <f t="shared" si="1"/>
        <v>80584.693782261296</v>
      </c>
      <c r="F36" s="5">
        <f t="shared" si="2"/>
        <v>31221.121898134443</v>
      </c>
      <c r="G36" s="5">
        <f t="shared" si="3"/>
        <v>58863.571884126854</v>
      </c>
      <c r="H36" s="22">
        <f t="shared" si="10"/>
        <v>38613.46728303354</v>
      </c>
      <c r="I36" s="5">
        <f t="shared" si="4"/>
        <v>96280.021681386352</v>
      </c>
      <c r="J36" s="26">
        <f t="shared" si="5"/>
        <v>0.24199430277039538</v>
      </c>
      <c r="L36" s="22">
        <f t="shared" si="11"/>
        <v>111603.73524040128</v>
      </c>
      <c r="M36" s="5">
        <f>scrimecost*Meta!O33</f>
        <v>1776.068</v>
      </c>
      <c r="N36" s="5">
        <f>L36-Grade17!L36</f>
        <v>897.64189010349219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398.92372530656326</v>
      </c>
      <c r="T36" s="22">
        <f t="shared" si="7"/>
        <v>1145.8851121630889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94779.278768645847</v>
      </c>
      <c r="D37" s="5">
        <f t="shared" ref="D37:D56" si="15">IF(A37&lt;startage,1,0)*(C37*(1-initialunempprob))+IF(A37=startage,1,0)*(C37*(1-unempprob))+IF(A37&gt;startage,1,0)*(C37*(1-unempprob)+unempprob*300*52)</f>
        <v>92324.721126817822</v>
      </c>
      <c r="E37" s="5">
        <f t="shared" si="1"/>
        <v>82824.721126817822</v>
      </c>
      <c r="F37" s="5">
        <f t="shared" si="2"/>
        <v>32176.493560587802</v>
      </c>
      <c r="G37" s="5">
        <f t="shared" si="3"/>
        <v>60148.227566230024</v>
      </c>
      <c r="H37" s="22">
        <f t="shared" ref="H37:H56" si="16">benefits*B37/expnorm</f>
        <v>39578.803965109386</v>
      </c>
      <c r="I37" s="5">
        <f t="shared" ref="I37:I56" si="17">G37+IF(A37&lt;startage,1,0)*(H37*(1-initialunempprob))+IF(A37&gt;=startage,1,0)*(H37*(1-unempprob))</f>
        <v>98500.088608421007</v>
      </c>
      <c r="J37" s="26">
        <f t="shared" si="5"/>
        <v>0.24343012221231686</v>
      </c>
      <c r="L37" s="22">
        <f t="shared" ref="L37:L56" si="18">(sincome+sbenefits)*(1-sunemp)*B37/expnorm</f>
        <v>114393.82862141132</v>
      </c>
      <c r="M37" s="5">
        <f>scrimecost*Meta!O34</f>
        <v>1776.068</v>
      </c>
      <c r="N37" s="5">
        <f>L37-Grade17!L37</f>
        <v>920.08293735607003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408.89681843922318</v>
      </c>
      <c r="T37" s="22">
        <f t="shared" si="7"/>
        <v>1232.2378447559406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97148.760737862001</v>
      </c>
      <c r="D38" s="5">
        <f t="shared" si="15"/>
        <v>94620.749154988283</v>
      </c>
      <c r="E38" s="5">
        <f t="shared" si="1"/>
        <v>85120.749154988283</v>
      </c>
      <c r="F38" s="5">
        <f t="shared" si="2"/>
        <v>33201.371989252155</v>
      </c>
      <c r="G38" s="5">
        <f t="shared" si="3"/>
        <v>61419.377165736129</v>
      </c>
      <c r="H38" s="22">
        <f t="shared" si="16"/>
        <v>40568.274064237121</v>
      </c>
      <c r="I38" s="5">
        <f t="shared" si="17"/>
        <v>100730.0347339819</v>
      </c>
      <c r="J38" s="26">
        <f t="shared" si="5"/>
        <v>0.24517279671075928</v>
      </c>
      <c r="L38" s="22">
        <f t="shared" si="18"/>
        <v>117253.67433694661</v>
      </c>
      <c r="M38" s="5">
        <f>scrimecost*Meta!O35</f>
        <v>1776.068</v>
      </c>
      <c r="N38" s="5">
        <f>L38-Grade17!L38</f>
        <v>943.08501078998961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419.11923890021166</v>
      </c>
      <c r="T38" s="22">
        <f t="shared" si="7"/>
        <v>1325.0980311477344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99577.47975630853</v>
      </c>
      <c r="D39" s="5">
        <f t="shared" si="15"/>
        <v>96974.177883862969</v>
      </c>
      <c r="E39" s="5">
        <f t="shared" si="1"/>
        <v>87474.177883862969</v>
      </c>
      <c r="F39" s="5">
        <f t="shared" si="2"/>
        <v>34275.71220398345</v>
      </c>
      <c r="G39" s="5">
        <f t="shared" si="3"/>
        <v>62698.465679879519</v>
      </c>
      <c r="H39" s="22">
        <f t="shared" si="16"/>
        <v>41582.480915843043</v>
      </c>
      <c r="I39" s="5">
        <f t="shared" si="17"/>
        <v>102991.88968733142</v>
      </c>
      <c r="J39" s="26">
        <f t="shared" si="5"/>
        <v>0.24704725506447608</v>
      </c>
      <c r="L39" s="22">
        <f t="shared" si="18"/>
        <v>120185.01619537025</v>
      </c>
      <c r="M39" s="5">
        <f>scrimecost*Meta!O36</f>
        <v>1776.068</v>
      </c>
      <c r="N39" s="5">
        <f>L39-Grade17!L39</f>
        <v>966.66213605973462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429.59721987271485</v>
      </c>
      <c r="T39" s="22">
        <f t="shared" si="7"/>
        <v>1424.9560664153553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102066.91675021625</v>
      </c>
      <c r="D40" s="5">
        <f t="shared" si="15"/>
        <v>99386.442330959544</v>
      </c>
      <c r="E40" s="5">
        <f t="shared" si="1"/>
        <v>89886.442330959544</v>
      </c>
      <c r="F40" s="5">
        <f t="shared" si="2"/>
        <v>35376.910924083029</v>
      </c>
      <c r="G40" s="5">
        <f t="shared" si="3"/>
        <v>64009.531406876515</v>
      </c>
      <c r="H40" s="22">
        <f t="shared" si="16"/>
        <v>42622.042938739112</v>
      </c>
      <c r="I40" s="5">
        <f t="shared" si="17"/>
        <v>105310.29101451472</v>
      </c>
      <c r="J40" s="26">
        <f t="shared" si="5"/>
        <v>0.24887599492176085</v>
      </c>
      <c r="L40" s="22">
        <f t="shared" si="18"/>
        <v>123189.64160025449</v>
      </c>
      <c r="M40" s="5">
        <f>scrimecost*Meta!O37</f>
        <v>1776.068</v>
      </c>
      <c r="N40" s="5">
        <f>L40-Grade17!L40</f>
        <v>990.82868946121016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440.33715036952475</v>
      </c>
      <c r="T40" s="22">
        <f t="shared" si="7"/>
        <v>1532.3393013082796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104618.58966897163</v>
      </c>
      <c r="D41" s="5">
        <f t="shared" si="15"/>
        <v>101859.01338923351</v>
      </c>
      <c r="E41" s="5">
        <f t="shared" si="1"/>
        <v>92359.013389233514</v>
      </c>
      <c r="F41" s="5">
        <f t="shared" si="2"/>
        <v>36505.639612185099</v>
      </c>
      <c r="G41" s="5">
        <f t="shared" si="3"/>
        <v>65353.373777048415</v>
      </c>
      <c r="H41" s="22">
        <f t="shared" si="16"/>
        <v>43687.594012207592</v>
      </c>
      <c r="I41" s="5">
        <f t="shared" si="17"/>
        <v>107686.65237487757</v>
      </c>
      <c r="J41" s="26">
        <f t="shared" si="5"/>
        <v>0.25066013136789234</v>
      </c>
      <c r="L41" s="22">
        <f t="shared" si="18"/>
        <v>126269.38264026085</v>
      </c>
      <c r="M41" s="5">
        <f>scrimecost*Meta!O38</f>
        <v>1285.288</v>
      </c>
      <c r="N41" s="5">
        <f>L41-Grade17!L41</f>
        <v>1015.5994066977582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451.34557912877085</v>
      </c>
      <c r="T41" s="22">
        <f t="shared" si="7"/>
        <v>1647.8148271903287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107234.05441069591</v>
      </c>
      <c r="D42" s="5">
        <f t="shared" si="15"/>
        <v>104393.39872396435</v>
      </c>
      <c r="E42" s="5">
        <f t="shared" si="1"/>
        <v>94893.398723964347</v>
      </c>
      <c r="F42" s="5">
        <f t="shared" si="2"/>
        <v>37662.586517489726</v>
      </c>
      <c r="G42" s="5">
        <f t="shared" si="3"/>
        <v>66730.812206474628</v>
      </c>
      <c r="H42" s="22">
        <f t="shared" si="16"/>
        <v>44779.78386251277</v>
      </c>
      <c r="I42" s="5">
        <f t="shared" si="17"/>
        <v>110122.4227692495</v>
      </c>
      <c r="J42" s="26">
        <f t="shared" si="5"/>
        <v>0.25240075229094749</v>
      </c>
      <c r="L42" s="22">
        <f t="shared" si="18"/>
        <v>129426.11720626737</v>
      </c>
      <c r="M42" s="5">
        <f>scrimecost*Meta!O39</f>
        <v>1285.288</v>
      </c>
      <c r="N42" s="5">
        <f>L42-Grade17!L42</f>
        <v>1040.9893918652087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462.62921860699299</v>
      </c>
      <c r="T42" s="22">
        <f t="shared" si="7"/>
        <v>1771.992470851593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109914.90577096332</v>
      </c>
      <c r="D43" s="5">
        <f t="shared" si="15"/>
        <v>106991.14369206346</v>
      </c>
      <c r="E43" s="5">
        <f t="shared" si="1"/>
        <v>97491.143692063459</v>
      </c>
      <c r="F43" s="5">
        <f t="shared" si="2"/>
        <v>38836.606186519035</v>
      </c>
      <c r="G43" s="5">
        <f t="shared" si="3"/>
        <v>68154.537505544431</v>
      </c>
      <c r="H43" s="22">
        <f t="shared" si="16"/>
        <v>45899.278459075584</v>
      </c>
      <c r="I43" s="5">
        <f t="shared" si="17"/>
        <v>112630.93833238867</v>
      </c>
      <c r="J43" s="26">
        <f t="shared" si="5"/>
        <v>0.25402042785891116</v>
      </c>
      <c r="L43" s="22">
        <f t="shared" si="18"/>
        <v>132661.77013642405</v>
      </c>
      <c r="M43" s="5">
        <f>scrimecost*Meta!O40</f>
        <v>1285.288</v>
      </c>
      <c r="N43" s="5">
        <f>L43-Grade17!L43</f>
        <v>1067.0141266618157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474.1949490721575</v>
      </c>
      <c r="T43" s="22">
        <f t="shared" si="7"/>
        <v>1905.528015006731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112662.77841523741</v>
      </c>
      <c r="D44" s="5">
        <f t="shared" si="15"/>
        <v>109653.83228436505</v>
      </c>
      <c r="E44" s="5">
        <f t="shared" si="1"/>
        <v>100153.83228436505</v>
      </c>
      <c r="F44" s="5">
        <f t="shared" si="2"/>
        <v>39887.036836182007</v>
      </c>
      <c r="G44" s="5">
        <f t="shared" si="3"/>
        <v>69766.795448183053</v>
      </c>
      <c r="H44" s="22">
        <f t="shared" si="16"/>
        <v>47046.760420552484</v>
      </c>
      <c r="I44" s="5">
        <f t="shared" si="17"/>
        <v>115355.10629569841</v>
      </c>
      <c r="J44" s="26">
        <f t="shared" si="5"/>
        <v>0.2546123531455296</v>
      </c>
      <c r="L44" s="22">
        <f t="shared" si="18"/>
        <v>135978.31438983465</v>
      </c>
      <c r="M44" s="5">
        <f>scrimecost*Meta!O41</f>
        <v>1285.288</v>
      </c>
      <c r="N44" s="5">
        <f>L44-Grade17!L44</f>
        <v>1093.6894798283756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486.04982279896791</v>
      </c>
      <c r="T44" s="22">
        <f t="shared" si="7"/>
        <v>2049.1266614866586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115479.34787561832</v>
      </c>
      <c r="D45" s="5">
        <f t="shared" si="15"/>
        <v>112383.08809147416</v>
      </c>
      <c r="E45" s="5">
        <f t="shared" si="1"/>
        <v>102883.08809147416</v>
      </c>
      <c r="F45" s="5">
        <f t="shared" si="2"/>
        <v>40963.728252086556</v>
      </c>
      <c r="G45" s="5">
        <f t="shared" si="3"/>
        <v>71419.359839387602</v>
      </c>
      <c r="H45" s="22">
        <f t="shared" si="16"/>
        <v>48222.929431066288</v>
      </c>
      <c r="I45" s="5">
        <f t="shared" si="17"/>
        <v>118147.37845809083</v>
      </c>
      <c r="J45" s="26">
        <f t="shared" si="5"/>
        <v>0.25518984123003552</v>
      </c>
      <c r="L45" s="22">
        <f t="shared" si="18"/>
        <v>139377.77224958051</v>
      </c>
      <c r="M45" s="5">
        <f>scrimecost*Meta!O42</f>
        <v>1285.288</v>
      </c>
      <c r="N45" s="5">
        <f>L45-Grade17!L45</f>
        <v>1121.0317168240435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498.2010683689237</v>
      </c>
      <c r="T45" s="22">
        <f t="shared" si="7"/>
        <v>2203.5467554122597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118366.3315725088</v>
      </c>
      <c r="D46" s="5">
        <f t="shared" si="15"/>
        <v>115180.57529376104</v>
      </c>
      <c r="E46" s="5">
        <f t="shared" si="1"/>
        <v>105680.57529376104</v>
      </c>
      <c r="F46" s="5">
        <f t="shared" si="2"/>
        <v>42067.336953388723</v>
      </c>
      <c r="G46" s="5">
        <f t="shared" si="3"/>
        <v>73113.238340372307</v>
      </c>
      <c r="H46" s="22">
        <f t="shared" si="16"/>
        <v>49428.502666842956</v>
      </c>
      <c r="I46" s="5">
        <f t="shared" si="17"/>
        <v>121009.45742454313</v>
      </c>
      <c r="J46" s="26">
        <f t="shared" si="5"/>
        <v>0.25575324423930945</v>
      </c>
      <c r="L46" s="22">
        <f t="shared" si="18"/>
        <v>142862.21655582005</v>
      </c>
      <c r="M46" s="5">
        <f>scrimecost*Meta!O43</f>
        <v>768.57999999999993</v>
      </c>
      <c r="N46" s="5">
        <f>L46-Grade17!L46</f>
        <v>1149.0575097447145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510.65609507817783</v>
      </c>
      <c r="T46" s="22">
        <f t="shared" ref="T46:T69" si="20">S46/sreturn^(A46-startage+1)</f>
        <v>2369.6037900192964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121325.48986182149</v>
      </c>
      <c r="D47" s="5">
        <f t="shared" si="15"/>
        <v>118047.99967610503</v>
      </c>
      <c r="E47" s="5">
        <f t="shared" si="1"/>
        <v>108547.99967610503</v>
      </c>
      <c r="F47" s="5">
        <f t="shared" si="2"/>
        <v>43198.53587222343</v>
      </c>
      <c r="G47" s="5">
        <f t="shared" si="3"/>
        <v>74849.463803881605</v>
      </c>
      <c r="H47" s="22">
        <f t="shared" si="16"/>
        <v>50664.215233514013</v>
      </c>
      <c r="I47" s="5">
        <f t="shared" si="17"/>
        <v>123943.08836515668</v>
      </c>
      <c r="J47" s="26">
        <f t="shared" si="5"/>
        <v>0.25630290571177194</v>
      </c>
      <c r="L47" s="22">
        <f t="shared" si="18"/>
        <v>146433.77196971551</v>
      </c>
      <c r="M47" s="5">
        <f>scrimecost*Meta!O44</f>
        <v>768.57999999999993</v>
      </c>
      <c r="N47" s="5">
        <f>L47-Grade17!L47</f>
        <v>1177.7839474882931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523.42249745511481</v>
      </c>
      <c r="T47" s="22">
        <f t="shared" si="20"/>
        <v>2548.174713280715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124358.62710836704</v>
      </c>
      <c r="D48" s="5">
        <f t="shared" si="15"/>
        <v>120987.10966800767</v>
      </c>
      <c r="E48" s="5">
        <f t="shared" si="1"/>
        <v>111487.10966800767</v>
      </c>
      <c r="F48" s="5">
        <f t="shared" si="2"/>
        <v>44358.014764029023</v>
      </c>
      <c r="G48" s="5">
        <f t="shared" si="3"/>
        <v>76629.09490397865</v>
      </c>
      <c r="H48" s="22">
        <f t="shared" si="16"/>
        <v>51930.820614351869</v>
      </c>
      <c r="I48" s="5">
        <f t="shared" si="17"/>
        <v>126950.06007928561</v>
      </c>
      <c r="J48" s="26">
        <f t="shared" si="5"/>
        <v>0.25683916080685726</v>
      </c>
      <c r="L48" s="22">
        <f t="shared" si="18"/>
        <v>150094.6162689584</v>
      </c>
      <c r="M48" s="5">
        <f>scrimecost*Meta!O45</f>
        <v>768.57999999999993</v>
      </c>
      <c r="N48" s="5">
        <f>L48-Grade17!L48</f>
        <v>1207.2285461755237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536.50805989150308</v>
      </c>
      <c r="T48" s="22">
        <f t="shared" si="20"/>
        <v>2740.2025590745366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127467.5927860762</v>
      </c>
      <c r="D49" s="5">
        <f t="shared" si="15"/>
        <v>123999.69740970785</v>
      </c>
      <c r="E49" s="5">
        <f t="shared" si="1"/>
        <v>114499.69740970785</v>
      </c>
      <c r="F49" s="5">
        <f t="shared" si="2"/>
        <v>45546.480628129742</v>
      </c>
      <c r="G49" s="5">
        <f t="shared" si="3"/>
        <v>78453.216781578114</v>
      </c>
      <c r="H49" s="22">
        <f t="shared" si="16"/>
        <v>53229.091129710665</v>
      </c>
      <c r="I49" s="5">
        <f t="shared" si="17"/>
        <v>130032.20608626775</v>
      </c>
      <c r="J49" s="26">
        <f t="shared" si="5"/>
        <v>0.25736233650937951</v>
      </c>
      <c r="L49" s="22">
        <f t="shared" si="18"/>
        <v>153846.98167568236</v>
      </c>
      <c r="M49" s="5">
        <f>scrimecost*Meta!O46</f>
        <v>768.57999999999993</v>
      </c>
      <c r="N49" s="5">
        <f>L49-Grade17!L49</f>
        <v>1237.4092598299321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549.92076138879963</v>
      </c>
      <c r="T49" s="22">
        <f t="shared" si="20"/>
        <v>2946.701427348884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130654.28260572811</v>
      </c>
      <c r="D50" s="5">
        <f t="shared" si="15"/>
        <v>127087.59984495054</v>
      </c>
      <c r="E50" s="5">
        <f t="shared" si="1"/>
        <v>117587.59984495054</v>
      </c>
      <c r="F50" s="5">
        <f t="shared" si="2"/>
        <v>46764.658138832987</v>
      </c>
      <c r="G50" s="5">
        <f t="shared" si="3"/>
        <v>80322.941706117563</v>
      </c>
      <c r="H50" s="22">
        <f t="shared" si="16"/>
        <v>54559.818407953419</v>
      </c>
      <c r="I50" s="5">
        <f t="shared" si="17"/>
        <v>133191.40574342443</v>
      </c>
      <c r="J50" s="26">
        <f t="shared" si="5"/>
        <v>0.25787275182891339</v>
      </c>
      <c r="L50" s="22">
        <f t="shared" si="18"/>
        <v>157693.15621757437</v>
      </c>
      <c r="M50" s="5">
        <f>scrimecost*Meta!O47</f>
        <v>768.57999999999993</v>
      </c>
      <c r="N50" s="5">
        <f>L50-Grade17!L50</f>
        <v>1268.3444913256099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563.66878042348822</v>
      </c>
      <c r="T50" s="22">
        <f t="shared" si="20"/>
        <v>3168.7618395889303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133920.63967087131</v>
      </c>
      <c r="D51" s="5">
        <f t="shared" si="15"/>
        <v>130252.69984107431</v>
      </c>
      <c r="E51" s="5">
        <f t="shared" si="1"/>
        <v>120752.69984107431</v>
      </c>
      <c r="F51" s="5">
        <f t="shared" si="2"/>
        <v>48013.290087303816</v>
      </c>
      <c r="G51" s="5">
        <f t="shared" si="3"/>
        <v>82239.409753770495</v>
      </c>
      <c r="H51" s="22">
        <f t="shared" si="16"/>
        <v>55923.813868152261</v>
      </c>
      <c r="I51" s="5">
        <f t="shared" si="17"/>
        <v>136429.58539201005</v>
      </c>
      <c r="J51" s="26">
        <f t="shared" si="5"/>
        <v>0.25837071799431233</v>
      </c>
      <c r="L51" s="22">
        <f t="shared" si="18"/>
        <v>161635.48512301376</v>
      </c>
      <c r="M51" s="5">
        <f>scrimecost*Meta!O48</f>
        <v>422.25600000000003</v>
      </c>
      <c r="N51" s="5">
        <f>L51-Grade17!L51</f>
        <v>1300.0531036087777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577.76049993408776</v>
      </c>
      <c r="T51" s="22">
        <f t="shared" si="20"/>
        <v>3407.5564978667094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137268.65566264308</v>
      </c>
      <c r="D52" s="5">
        <f t="shared" si="15"/>
        <v>133496.92733710114</v>
      </c>
      <c r="E52" s="5">
        <f t="shared" si="1"/>
        <v>123996.92733710114</v>
      </c>
      <c r="F52" s="5">
        <f t="shared" si="2"/>
        <v>49293.137834486406</v>
      </c>
      <c r="G52" s="5">
        <f t="shared" si="3"/>
        <v>84203.789502614731</v>
      </c>
      <c r="H52" s="22">
        <f t="shared" si="16"/>
        <v>57321.909214856059</v>
      </c>
      <c r="I52" s="5">
        <f t="shared" si="17"/>
        <v>139748.71953181026</v>
      </c>
      <c r="J52" s="26">
        <f t="shared" si="5"/>
        <v>0.25885653864348207</v>
      </c>
      <c r="L52" s="22">
        <f t="shared" si="18"/>
        <v>165676.37225108908</v>
      </c>
      <c r="M52" s="5">
        <f>scrimecost*Meta!O49</f>
        <v>422.25600000000003</v>
      </c>
      <c r="N52" s="5">
        <f>L52-Grade17!L52</f>
        <v>1332.5544311990379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592.20451243245805</v>
      </c>
      <c r="T52" s="22">
        <f t="shared" si="20"/>
        <v>3664.3464778848893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140700.37205420912</v>
      </c>
      <c r="D53" s="5">
        <f t="shared" si="15"/>
        <v>136822.26052052862</v>
      </c>
      <c r="E53" s="5">
        <f t="shared" si="1"/>
        <v>127322.26052052862</v>
      </c>
      <c r="F53" s="5">
        <f t="shared" si="2"/>
        <v>50604.98177534854</v>
      </c>
      <c r="G53" s="5">
        <f t="shared" si="3"/>
        <v>86217.278745180083</v>
      </c>
      <c r="H53" s="22">
        <f t="shared" si="16"/>
        <v>58754.956945227452</v>
      </c>
      <c r="I53" s="5">
        <f t="shared" si="17"/>
        <v>143150.83202510548</v>
      </c>
      <c r="J53" s="26">
        <f t="shared" si="5"/>
        <v>0.25933051000852558</v>
      </c>
      <c r="L53" s="22">
        <f t="shared" si="18"/>
        <v>169818.28155736628</v>
      </c>
      <c r="M53" s="5">
        <f>scrimecost*Meta!O50</f>
        <v>422.25600000000003</v>
      </c>
      <c r="N53" s="5">
        <f>L53-Grade17!L53</f>
        <v>1365.8682919789571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607.00962524324427</v>
      </c>
      <c r="T53" s="22">
        <f t="shared" si="20"/>
        <v>3940.4878887239679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144217.88135556434</v>
      </c>
      <c r="D54" s="5">
        <f t="shared" si="15"/>
        <v>140230.72703354186</v>
      </c>
      <c r="E54" s="5">
        <f t="shared" si="1"/>
        <v>130730.72703354186</v>
      </c>
      <c r="F54" s="5">
        <f t="shared" si="2"/>
        <v>51949.621814732258</v>
      </c>
      <c r="G54" s="5">
        <f t="shared" si="3"/>
        <v>88281.105218809593</v>
      </c>
      <c r="H54" s="22">
        <f t="shared" si="16"/>
        <v>60223.830868858146</v>
      </c>
      <c r="I54" s="5">
        <f t="shared" si="17"/>
        <v>146637.99733073314</v>
      </c>
      <c r="J54" s="26">
        <f t="shared" si="5"/>
        <v>0.25979292109637303</v>
      </c>
      <c r="L54" s="22">
        <f t="shared" si="18"/>
        <v>174063.73859630045</v>
      </c>
      <c r="M54" s="5">
        <f>scrimecost*Meta!O51</f>
        <v>422.25600000000003</v>
      </c>
      <c r="N54" s="5">
        <f>L54-Grade17!L54</f>
        <v>1400.0149992784718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622.18486587434347</v>
      </c>
      <c r="T54" s="22">
        <f t="shared" si="20"/>
        <v>4237.4390344616158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147823.32838945344</v>
      </c>
      <c r="D55" s="5">
        <f t="shared" si="15"/>
        <v>143724.40520938038</v>
      </c>
      <c r="E55" s="5">
        <f t="shared" si="1"/>
        <v>134224.40520938038</v>
      </c>
      <c r="F55" s="5">
        <f t="shared" si="2"/>
        <v>53327.87785510056</v>
      </c>
      <c r="G55" s="5">
        <f t="shared" si="3"/>
        <v>90396.527354279824</v>
      </c>
      <c r="H55" s="22">
        <f t="shared" si="16"/>
        <v>61729.426640579593</v>
      </c>
      <c r="I55" s="5">
        <f t="shared" si="17"/>
        <v>150212.34176900145</v>
      </c>
      <c r="J55" s="26">
        <f t="shared" si="5"/>
        <v>0.26024405386500465</v>
      </c>
      <c r="L55" s="22">
        <f t="shared" si="18"/>
        <v>178415.33206120794</v>
      </c>
      <c r="M55" s="5">
        <f>scrimecost*Meta!O52</f>
        <v>422.25600000000003</v>
      </c>
      <c r="N55" s="5">
        <f>L55-Grade17!L55</f>
        <v>1435.0153742604016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637.73948752118793</v>
      </c>
      <c r="T55" s="22">
        <f t="shared" si="20"/>
        <v>4556.76811548142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151518.91159918977</v>
      </c>
      <c r="D56" s="5">
        <f t="shared" si="15"/>
        <v>147305.42533961489</v>
      </c>
      <c r="E56" s="5">
        <f t="shared" si="1"/>
        <v>137805.42533961489</v>
      </c>
      <c r="F56" s="5">
        <f t="shared" si="2"/>
        <v>54740.590296478069</v>
      </c>
      <c r="G56" s="5">
        <f t="shared" si="3"/>
        <v>92564.835043136816</v>
      </c>
      <c r="H56" s="22">
        <f t="shared" si="16"/>
        <v>63272.662306594073</v>
      </c>
      <c r="I56" s="5">
        <f t="shared" si="17"/>
        <v>153876.04481822648</v>
      </c>
      <c r="J56" s="26">
        <f t="shared" si="5"/>
        <v>0.26068418339537697</v>
      </c>
      <c r="L56" s="22">
        <f t="shared" si="18"/>
        <v>182875.71536273812</v>
      </c>
      <c r="M56" s="5">
        <f>scrimecost*Meta!O53</f>
        <v>133.34399999999999</v>
      </c>
      <c r="N56" s="5">
        <f>L56-Grade17!L56</f>
        <v>1470.8907586169371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653.6829747092288</v>
      </c>
      <c r="T56" s="22">
        <f t="shared" si="20"/>
        <v>4900.1615101483285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5.7009856391232461E-8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0.97099999999999997</v>
      </c>
      <c r="D3" s="8">
        <f>Grade9!T2</f>
        <v>0.98482452184845315</v>
      </c>
      <c r="F3" s="15">
        <f t="shared" ref="F3:F12" si="0">(D3-1)*100</f>
        <v>-1.5175478151546851</v>
      </c>
      <c r="G3" s="15">
        <f>K3*M3+K4*M4+K5*M5+K6*M6</f>
        <v>-1.4451669205881945</v>
      </c>
      <c r="H3" s="15"/>
      <c r="I3" s="15"/>
      <c r="K3" s="8">
        <f>1-B3</f>
        <v>2.9000000000000026E-2</v>
      </c>
      <c r="L3" s="8">
        <f>D3</f>
        <v>0.98482452184845315</v>
      </c>
      <c r="M3" s="8">
        <f t="shared" ref="M3:M12" si="1">(L3-1)*100</f>
        <v>-1.5175478151546851</v>
      </c>
    </row>
    <row r="4" spans="1:22" x14ac:dyDescent="0.2">
      <c r="A4" s="18">
        <v>10</v>
      </c>
      <c r="B4" s="11">
        <f>Meta!E4</f>
        <v>0.97099999999999997</v>
      </c>
      <c r="D4" s="8">
        <f>Grade10!T2</f>
        <v>0.98813427776061513</v>
      </c>
      <c r="F4" s="15">
        <f t="shared" si="0"/>
        <v>-1.1865722239384868</v>
      </c>
      <c r="G4" s="15">
        <f>N4*P4+N5*P5+N6*P6</f>
        <v>-1.4140894417461676</v>
      </c>
      <c r="H4" s="15"/>
      <c r="I4" s="15"/>
      <c r="K4" s="8">
        <f>B3*(1-B4)</f>
        <v>2.8159000000000024E-2</v>
      </c>
      <c r="L4" s="8">
        <f>(D3*D4)^0.5</f>
        <v>0.98647801172538274</v>
      </c>
      <c r="M4" s="8">
        <f t="shared" si="1"/>
        <v>-1.3521988274617258</v>
      </c>
      <c r="N4" s="8">
        <f>1-B4</f>
        <v>2.9000000000000026E-2</v>
      </c>
      <c r="O4" s="8">
        <f>D4</f>
        <v>0.98813427776061513</v>
      </c>
      <c r="P4" s="8">
        <f>(O4-1)*100</f>
        <v>-1.1865722239384868</v>
      </c>
    </row>
    <row r="5" spans="1:22" x14ac:dyDescent="0.2">
      <c r="A5" s="18">
        <v>11</v>
      </c>
      <c r="B5" s="11">
        <f>Meta!E5</f>
        <v>0.97099999999999997</v>
      </c>
      <c r="D5" s="8">
        <f>Grade11!T2</f>
        <v>0.9869503138410457</v>
      </c>
      <c r="F5" s="15">
        <f t="shared" si="0"/>
        <v>-1.3049686158954299</v>
      </c>
      <c r="G5" s="15">
        <f>Q5*S5+Q6*S6</f>
        <v>-1.5386867063339233</v>
      </c>
      <c r="H5" s="15"/>
      <c r="I5" s="15"/>
      <c r="K5" s="8">
        <f>B3*B4*(1-B5)</f>
        <v>2.7342389000000022E-2</v>
      </c>
      <c r="L5" s="8">
        <f>(D3*D4*D5)^(1/3)</f>
        <v>0.98663542064539855</v>
      </c>
      <c r="M5" s="8">
        <f t="shared" si="1"/>
        <v>-1.3364579354601447</v>
      </c>
      <c r="N5" s="8">
        <f>B4*(1-B5)</f>
        <v>2.8159000000000024E-2</v>
      </c>
      <c r="O5" s="8">
        <f>(D4*D5)^0.5</f>
        <v>0.98754211836910233</v>
      </c>
      <c r="P5" s="8">
        <f>(O5-1)*100</f>
        <v>-1.2457881630897671</v>
      </c>
      <c r="Q5" s="8">
        <f>1-B5</f>
        <v>2.9000000000000026E-2</v>
      </c>
      <c r="R5" s="8">
        <f>D5</f>
        <v>0.9869503138410457</v>
      </c>
      <c r="S5" s="8">
        <f>(R5-1)*100</f>
        <v>-1.3049686158954299</v>
      </c>
    </row>
    <row r="6" spans="1:22" x14ac:dyDescent="0.2">
      <c r="A6" s="18">
        <v>12</v>
      </c>
      <c r="B6" s="11">
        <f>Meta!E6</f>
        <v>0.97099999999999997</v>
      </c>
      <c r="D6" s="8">
        <f>Grade12!T2</f>
        <v>0.9821422171668216</v>
      </c>
      <c r="F6" s="15">
        <f t="shared" si="0"/>
        <v>-1.7857782833178404</v>
      </c>
      <c r="G6" s="15">
        <f>T6*V6</f>
        <v>-1.7857782833178404</v>
      </c>
      <c r="H6" s="15"/>
      <c r="I6" s="15"/>
      <c r="K6" s="8">
        <f>B3*B4*B5</f>
        <v>0.91549861099999996</v>
      </c>
      <c r="L6" s="8">
        <f>(D3*D4*D5*D6)^0.25</f>
        <v>0.98551019631844394</v>
      </c>
      <c r="M6" s="8">
        <f t="shared" si="1"/>
        <v>-1.4489803681556057</v>
      </c>
      <c r="N6" s="8">
        <f>B4*B5</f>
        <v>0.94284099999999993</v>
      </c>
      <c r="O6" s="8">
        <f>(D4*D5*D6)^(1/3)</f>
        <v>0.98573886054629034</v>
      </c>
      <c r="P6" s="8">
        <f>(O6-1)*100</f>
        <v>-1.4261139453709659</v>
      </c>
      <c r="Q6" s="8">
        <f>B5</f>
        <v>0.97099999999999997</v>
      </c>
      <c r="R6" s="8">
        <f>(D5*D6)^0.5</f>
        <v>0.9845433304173743</v>
      </c>
      <c r="S6" s="8">
        <f>(R6-1)*100</f>
        <v>-1.5456669582625704</v>
      </c>
      <c r="T6" s="8">
        <v>1</v>
      </c>
      <c r="U6" s="8">
        <f>D6</f>
        <v>0.9821422171668216</v>
      </c>
      <c r="V6" s="8">
        <f>(U6-1)*100</f>
        <v>-1.7857782833178404</v>
      </c>
    </row>
    <row r="7" spans="1:22" x14ac:dyDescent="0.2">
      <c r="A7" s="18">
        <v>13</v>
      </c>
      <c r="B7" s="11">
        <f>Meta!E7</f>
        <v>0.77500000000000002</v>
      </c>
      <c r="D7" s="8">
        <f>Grade13!T2</f>
        <v>0.98491221078615565</v>
      </c>
      <c r="F7" s="15">
        <f t="shared" si="0"/>
        <v>-1.5087789213844349</v>
      </c>
      <c r="G7" s="15">
        <f>K7*M7+K8*M8+K9*M9+K10*M10</f>
        <v>-1.7932005355989935</v>
      </c>
      <c r="H7" s="15"/>
      <c r="I7" s="15"/>
      <c r="K7" s="8">
        <f>1-B7</f>
        <v>0.22499999999999998</v>
      </c>
      <c r="L7" s="8">
        <f>D7</f>
        <v>0.98491221078615565</v>
      </c>
      <c r="M7" s="8">
        <f t="shared" si="1"/>
        <v>-1.5087789213844349</v>
      </c>
    </row>
    <row r="8" spans="1:22" x14ac:dyDescent="0.2">
      <c r="A8" s="18">
        <v>14</v>
      </c>
      <c r="B8" s="11">
        <f>Meta!E8</f>
        <v>0.77500000000000002</v>
      </c>
      <c r="D8" s="8">
        <f>Grade14!T2</f>
        <v>0.97938597156938878</v>
      </c>
      <c r="F8" s="15">
        <f t="shared" si="0"/>
        <v>-2.061402843061122</v>
      </c>
      <c r="G8" s="15">
        <f>N8*P8+N9*P9+N10*P10</f>
        <v>-2.0473112981222132</v>
      </c>
      <c r="H8" s="15"/>
      <c r="I8" s="15"/>
      <c r="K8" s="8">
        <f>B7*(1-B8)</f>
        <v>0.17437499999999997</v>
      </c>
      <c r="L8" s="8">
        <f>(D7*D8)^0.5</f>
        <v>0.98214520437222197</v>
      </c>
      <c r="M8" s="8">
        <f t="shared" si="1"/>
        <v>-1.7854795627778031</v>
      </c>
      <c r="N8" s="8">
        <f>1-B8</f>
        <v>0.22499999999999998</v>
      </c>
      <c r="O8" s="8">
        <f>D8</f>
        <v>0.97938597156938878</v>
      </c>
      <c r="P8" s="8">
        <f>(O8-1)*100</f>
        <v>-2.061402843061122</v>
      </c>
    </row>
    <row r="9" spans="1:22" x14ac:dyDescent="0.2">
      <c r="A9" s="18">
        <v>15</v>
      </c>
      <c r="B9" s="11">
        <f>Meta!E9</f>
        <v>0.77500000000000002</v>
      </c>
      <c r="D9" s="8">
        <f>Grade15!T2</f>
        <v>0.98200952512559359</v>
      </c>
      <c r="F9" s="15">
        <f t="shared" si="0"/>
        <v>-1.7990474874406415</v>
      </c>
      <c r="G9" s="15">
        <f>Q9*S9+Q10*S10</f>
        <v>-2.0193411547420954</v>
      </c>
      <c r="H9" s="15"/>
      <c r="I9" s="15"/>
      <c r="K9" s="8">
        <f>B7*B8*(1-B9)</f>
        <v>0.13514062500000001</v>
      </c>
      <c r="L9" s="8">
        <f>(D7*D8*D9)^(1/3)</f>
        <v>0.98209997587390607</v>
      </c>
      <c r="M9" s="8">
        <f t="shared" si="1"/>
        <v>-1.7900024126093927</v>
      </c>
      <c r="N9" s="8">
        <f>B8*(1-B9)</f>
        <v>0.17437499999999997</v>
      </c>
      <c r="O9" s="8">
        <f>(D8*D9)^0.5</f>
        <v>0.98069687103381931</v>
      </c>
      <c r="P9" s="8">
        <f>(O9-1)*100</f>
        <v>-1.9303128966180694</v>
      </c>
      <c r="Q9" s="8">
        <f>1-B9</f>
        <v>0.22499999999999998</v>
      </c>
      <c r="R9" s="8">
        <f>D9</f>
        <v>0.98200952512559359</v>
      </c>
      <c r="S9" s="8">
        <f>(R9-1)*100</f>
        <v>-1.7990474874406415</v>
      </c>
    </row>
    <row r="10" spans="1:22" x14ac:dyDescent="0.2">
      <c r="A10" s="18">
        <v>16</v>
      </c>
      <c r="B10" s="11">
        <f>Meta!E10</f>
        <v>0.77500000000000002</v>
      </c>
      <c r="D10" s="8">
        <f>Grade16!T2</f>
        <v>0.97633275508236939</v>
      </c>
      <c r="F10" s="15">
        <f t="shared" si="0"/>
        <v>-2.3667244917630614</v>
      </c>
      <c r="G10" s="15">
        <f>T10*V10</f>
        <v>-2.3667244917630614</v>
      </c>
      <c r="H10" s="15"/>
      <c r="I10" s="15"/>
      <c r="K10" s="8">
        <f>B7*B8*B9</f>
        <v>0.46548437500000006</v>
      </c>
      <c r="L10" s="8">
        <f>(D7*D8*D9*D10)^0.25</f>
        <v>0.98065498471916324</v>
      </c>
      <c r="M10" s="8">
        <f t="shared" si="1"/>
        <v>-1.9345015280836764</v>
      </c>
      <c r="N10" s="8">
        <f>B8*B9</f>
        <v>0.60062500000000008</v>
      </c>
      <c r="O10" s="8">
        <f>(D8*D9*D10)^(1/3)</f>
        <v>0.97924000254591992</v>
      </c>
      <c r="P10" s="8">
        <f>(O10-1)*100</f>
        <v>-2.0759997454080081</v>
      </c>
      <c r="Q10" s="8">
        <f>B9</f>
        <v>0.77500000000000002</v>
      </c>
      <c r="R10" s="8">
        <f>(D9*D10)^0.5</f>
        <v>0.9791670261926716</v>
      </c>
      <c r="S10" s="8">
        <f>(R10-1)*100</f>
        <v>-2.0832973807328403</v>
      </c>
      <c r="T10" s="8">
        <v>1</v>
      </c>
      <c r="U10" s="8">
        <f>D10</f>
        <v>0.97633275508236939</v>
      </c>
      <c r="V10" s="8">
        <f>(U10-1)*100</f>
        <v>-2.3667244917630614</v>
      </c>
    </row>
    <row r="11" spans="1:22" x14ac:dyDescent="0.2">
      <c r="A11" s="18">
        <v>17</v>
      </c>
      <c r="B11" s="11">
        <f>Meta!E11</f>
        <v>0.52100000000000002</v>
      </c>
      <c r="D11" s="8">
        <f>Grade17!T2</f>
        <v>0.95140996876634165</v>
      </c>
      <c r="F11" s="15">
        <f t="shared" si="0"/>
        <v>-4.8590031233658344</v>
      </c>
      <c r="G11" s="15">
        <f>K11*M11+K12*M12</f>
        <v>-4.8131735198817758</v>
      </c>
      <c r="H11" s="15"/>
      <c r="I11" s="15"/>
      <c r="K11" s="8">
        <f>1-B11</f>
        <v>0.47899999999999998</v>
      </c>
      <c r="L11" s="8">
        <f>D11</f>
        <v>0.95140996876634165</v>
      </c>
      <c r="M11" s="8">
        <f t="shared" si="1"/>
        <v>-4.8590031233658344</v>
      </c>
    </row>
    <row r="12" spans="1:22" x14ac:dyDescent="0.2">
      <c r="A12" s="18">
        <v>18</v>
      </c>
      <c r="B12" s="11">
        <f>Meta!E12</f>
        <v>0.52100000000000002</v>
      </c>
      <c r="D12" s="8">
        <f>Grade18!T2</f>
        <v>0.95317007586289815</v>
      </c>
      <c r="F12" s="15">
        <f t="shared" si="0"/>
        <v>-4.6829924137101848</v>
      </c>
      <c r="G12" s="15">
        <f>N12*P12</f>
        <v>-4.6829924137101848</v>
      </c>
      <c r="H12" s="15"/>
      <c r="I12" s="15"/>
      <c r="K12" s="8">
        <f>B11</f>
        <v>0.52100000000000002</v>
      </c>
      <c r="L12" s="8">
        <f>(D11*D12)^0.5</f>
        <v>0.95228961566622761</v>
      </c>
      <c r="M12" s="8">
        <f t="shared" si="1"/>
        <v>-4.7710384333772389</v>
      </c>
      <c r="N12" s="8">
        <v>1</v>
      </c>
      <c r="O12" s="8">
        <f>D12</f>
        <v>0.95317007586289815</v>
      </c>
      <c r="P12" s="8">
        <f>(O12-1)*100</f>
        <v>-4.6829924137101848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</row>
    <row r="2" spans="1:18" x14ac:dyDescent="0.2">
      <c r="B2" s="5">
        <f>Meta!A2+6</f>
        <v>14</v>
      </c>
      <c r="C2" s="7">
        <f>Meta!B2</f>
        <v>45691</v>
      </c>
      <c r="D2" s="7">
        <f>Meta!C2</f>
        <v>20561</v>
      </c>
      <c r="E2" s="1">
        <f>Meta!D2</f>
        <v>5.8999999999999997E-2</v>
      </c>
      <c r="F2" s="1">
        <f>Meta!F2</f>
        <v>0.71199999999999997</v>
      </c>
      <c r="G2" s="1">
        <f>Meta!I2</f>
        <v>2.0085479604911836</v>
      </c>
      <c r="H2" s="1">
        <f>Meta!E2</f>
        <v>1</v>
      </c>
      <c r="I2" s="13"/>
      <c r="K2" s="1">
        <f>Meta!D2</f>
        <v>5.8999999999999997E-2</v>
      </c>
      <c r="L2" s="13"/>
      <c r="N2" s="22">
        <f>Meta!T2</f>
        <v>69765</v>
      </c>
      <c r="O2" s="22">
        <f>Meta!U2</f>
        <v>30351</v>
      </c>
      <c r="P2" s="1">
        <f>Meta!V2</f>
        <v>3.7999999999999999E-2</v>
      </c>
      <c r="Q2" s="1">
        <f>Meta!X2</f>
        <v>0.81599999999999995</v>
      </c>
      <c r="R2" s="22">
        <f>Meta!W2</f>
        <v>2075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22748.274324914015</v>
      </c>
      <c r="D5" s="5">
        <f>IF(A5&lt;startage,1,0)*(C5*(1-initialunempprob))+IF(A5=startage,1,0)*(C5*(1-unempprob))+IF(A5&gt;startage,1,0)*(C5*(1-unempprob)+unempprob*300*52)</f>
        <v>21406.12613974409</v>
      </c>
      <c r="E5" s="5">
        <f>IF(D5-9500&gt;0,1,0)*(D5-9500)</f>
        <v>11906.12613974409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4189.1001846264453</v>
      </c>
      <c r="G5" s="5">
        <f>D5-F5</f>
        <v>17217.025955117646</v>
      </c>
      <c r="H5" s="22">
        <f t="shared" ref="H5:H36" si="1">benefits*B5/expnorm</f>
        <v>10236.74833981653</v>
      </c>
      <c r="I5" s="5">
        <f>G5+IF(A5&lt;startage,1,0)*(H5*(1-initialunempprob))+IF(A5&gt;=startage,1,0)*(H5*(1-unempprob))</f>
        <v>26849.806142885001</v>
      </c>
      <c r="J5" s="26">
        <f t="shared" ref="J5:J36" si="2">(F5-(IF(A5&gt;startage,1,0)*(unempprob*300*52)))/(IF(A5&lt;startage,1,0)*((C5+H5)*(1-initialunempprob))+IF(A5&gt;=startage,1,0)*((C5+H5)*(1-unempprob)))</f>
        <v>0.134962879826517</v>
      </c>
      <c r="L5" s="22">
        <f t="shared" ref="L5:L36" si="3">(sincome+sbenefits)*(1-sunemp)*B5/expnorm</f>
        <v>47950.854993000677</v>
      </c>
      <c r="M5" s="5">
        <f>scrimecost*Meta!O2</f>
        <v>1796.95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23316.981183036864</v>
      </c>
      <c r="D6" s="5">
        <f t="shared" ref="D6:D36" si="5">IF(A6&lt;startage,1,0)*(C6*(1-initialunempprob))+IF(A6=startage,1,0)*(C6*(1-unempprob))+IF(A6&gt;startage,1,0)*(C6*(1-unempprob)+unempprob*300*52)</f>
        <v>22861.679293237692</v>
      </c>
      <c r="E6" s="5">
        <f t="shared" ref="E6:E56" si="6">IF(D6-9500&gt;0,1,0)*(D6-9500)</f>
        <v>13361.679293237692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4664.3382892421068</v>
      </c>
      <c r="G6" s="5">
        <f t="shared" ref="G6:G56" si="8">D6-F6</f>
        <v>18197.341003995585</v>
      </c>
      <c r="H6" s="22">
        <f t="shared" si="1"/>
        <v>10492.667048311941</v>
      </c>
      <c r="I6" s="5">
        <f t="shared" ref="I6:I36" si="9">G6+IF(A6&lt;startage,1,0)*(H6*(1-initialunempprob))+IF(A6&gt;=startage,1,0)*(H6*(1-unempprob))</f>
        <v>28070.940696457124</v>
      </c>
      <c r="J6" s="26">
        <f t="shared" si="2"/>
        <v>0.11767884740108567</v>
      </c>
      <c r="L6" s="22">
        <f t="shared" si="3"/>
        <v>49149.62636782568</v>
      </c>
      <c r="M6" s="5">
        <f>scrimecost*Meta!O3</f>
        <v>3195.5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23899.905712612785</v>
      </c>
      <c r="D7" s="5">
        <f t="shared" si="5"/>
        <v>23410.211275568632</v>
      </c>
      <c r="E7" s="5">
        <f t="shared" si="6"/>
        <v>13910.211275568632</v>
      </c>
      <c r="F7" s="5">
        <f t="shared" si="7"/>
        <v>4843.4339814731584</v>
      </c>
      <c r="G7" s="5">
        <f t="shared" si="8"/>
        <v>18566.777294095475</v>
      </c>
      <c r="H7" s="22">
        <f t="shared" si="1"/>
        <v>10754.983724519741</v>
      </c>
      <c r="I7" s="5">
        <f t="shared" si="9"/>
        <v>28687.21697886855</v>
      </c>
      <c r="J7" s="26">
        <f t="shared" si="2"/>
        <v>0.12030063755854181</v>
      </c>
      <c r="L7" s="22">
        <f t="shared" si="3"/>
        <v>50378.367027021333</v>
      </c>
      <c r="M7" s="5">
        <f>scrimecost*Meta!O4</f>
        <v>4280.7250000000004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24497.403355428105</v>
      </c>
      <c r="D8" s="5">
        <f t="shared" si="5"/>
        <v>23972.456557457848</v>
      </c>
      <c r="E8" s="5">
        <f t="shared" si="6"/>
        <v>14472.456557457848</v>
      </c>
      <c r="F8" s="5">
        <f t="shared" si="7"/>
        <v>5027.0070660099873</v>
      </c>
      <c r="G8" s="5">
        <f t="shared" si="8"/>
        <v>18945.44949144786</v>
      </c>
      <c r="H8" s="22">
        <f t="shared" si="1"/>
        <v>11023.858317632734</v>
      </c>
      <c r="I8" s="5">
        <f t="shared" si="9"/>
        <v>29318.900168340264</v>
      </c>
      <c r="J8" s="26">
        <f t="shared" si="2"/>
        <v>0.12285848161459664</v>
      </c>
      <c r="L8" s="22">
        <f t="shared" si="3"/>
        <v>51637.826202696866</v>
      </c>
      <c r="M8" s="5">
        <f>scrimecost*Meta!O5</f>
        <v>5255.9749999999995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25109.838439313804</v>
      </c>
      <c r="D9" s="5">
        <f t="shared" si="5"/>
        <v>24548.757971394294</v>
      </c>
      <c r="E9" s="5">
        <f t="shared" si="6"/>
        <v>15048.757971394294</v>
      </c>
      <c r="F9" s="5">
        <f t="shared" si="7"/>
        <v>5215.1694776602371</v>
      </c>
      <c r="G9" s="5">
        <f t="shared" si="8"/>
        <v>19333.588493734056</v>
      </c>
      <c r="H9" s="22">
        <f t="shared" si="1"/>
        <v>11299.454775573551</v>
      </c>
      <c r="I9" s="5">
        <f t="shared" si="9"/>
        <v>29966.37543754877</v>
      </c>
      <c r="J9" s="26">
        <f t="shared" si="2"/>
        <v>0.12535393923025992</v>
      </c>
      <c r="L9" s="22">
        <f t="shared" si="3"/>
        <v>52928.771857764281</v>
      </c>
      <c r="M9" s="5">
        <f>scrimecost*Meta!O6</f>
        <v>6658.6750000000002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25737.584400296648</v>
      </c>
      <c r="D10" s="5">
        <f t="shared" si="5"/>
        <v>25139.466920679148</v>
      </c>
      <c r="E10" s="5">
        <f t="shared" si="6"/>
        <v>15639.466920679148</v>
      </c>
      <c r="F10" s="5">
        <f t="shared" si="7"/>
        <v>5408.0359496017418</v>
      </c>
      <c r="G10" s="5">
        <f t="shared" si="8"/>
        <v>19731.430971077407</v>
      </c>
      <c r="H10" s="22">
        <f t="shared" si="1"/>
        <v>11581.94114496289</v>
      </c>
      <c r="I10" s="5">
        <f t="shared" si="9"/>
        <v>30630.037588487488</v>
      </c>
      <c r="J10" s="26">
        <f t="shared" si="2"/>
        <v>0.12778853202602888</v>
      </c>
      <c r="L10" s="22">
        <f t="shared" si="3"/>
        <v>54251.991154208379</v>
      </c>
      <c r="M10" s="5">
        <f>scrimecost*Meta!O7</f>
        <v>7065.375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26381.024010304063</v>
      </c>
      <c r="D11" s="5">
        <f t="shared" si="5"/>
        <v>25744.943593696127</v>
      </c>
      <c r="E11" s="5">
        <f t="shared" si="6"/>
        <v>16244.943593696127</v>
      </c>
      <c r="F11" s="5">
        <f t="shared" si="7"/>
        <v>5605.7240833417854</v>
      </c>
      <c r="G11" s="5">
        <f t="shared" si="8"/>
        <v>20139.219510354342</v>
      </c>
      <c r="H11" s="22">
        <f t="shared" si="1"/>
        <v>11871.489673586961</v>
      </c>
      <c r="I11" s="5">
        <f t="shared" si="9"/>
        <v>31310.291293199673</v>
      </c>
      <c r="J11" s="26">
        <f t="shared" si="2"/>
        <v>0.13016374450970597</v>
      </c>
      <c r="L11" s="22">
        <f t="shared" si="3"/>
        <v>55608.290933063581</v>
      </c>
      <c r="M11" s="5">
        <f>scrimecost*Meta!O8</f>
        <v>6781.0999999999995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27040.549610561662</v>
      </c>
      <c r="D12" s="5">
        <f t="shared" si="5"/>
        <v>26365.557183538527</v>
      </c>
      <c r="E12" s="5">
        <f t="shared" si="6"/>
        <v>16865.557183538527</v>
      </c>
      <c r="F12" s="5">
        <f t="shared" si="7"/>
        <v>5808.3544204253294</v>
      </c>
      <c r="G12" s="5">
        <f t="shared" si="8"/>
        <v>20557.202763113197</v>
      </c>
      <c r="H12" s="22">
        <f t="shared" si="1"/>
        <v>12168.276915426635</v>
      </c>
      <c r="I12" s="5">
        <f t="shared" si="9"/>
        <v>32007.551340529659</v>
      </c>
      <c r="J12" s="26">
        <f t="shared" si="2"/>
        <v>0.13248102498158604</v>
      </c>
      <c r="L12" s="22">
        <f t="shared" si="3"/>
        <v>56998.498206390177</v>
      </c>
      <c r="M12" s="5">
        <f>scrimecost*Meta!O9</f>
        <v>6247.8249999999998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27716.563350825701</v>
      </c>
      <c r="D13" s="5">
        <f t="shared" si="5"/>
        <v>27001.686113126987</v>
      </c>
      <c r="E13" s="5">
        <f t="shared" si="6"/>
        <v>17501.686113126987</v>
      </c>
      <c r="F13" s="5">
        <f t="shared" si="7"/>
        <v>6016.0505159359618</v>
      </c>
      <c r="G13" s="5">
        <f t="shared" si="8"/>
        <v>20985.635597191023</v>
      </c>
      <c r="H13" s="22">
        <f t="shared" si="1"/>
        <v>12472.483838312299</v>
      </c>
      <c r="I13" s="5">
        <f t="shared" si="9"/>
        <v>32722.242889042896</v>
      </c>
      <c r="J13" s="26">
        <f t="shared" si="2"/>
        <v>0.13474178641756659</v>
      </c>
      <c r="L13" s="22">
        <f t="shared" si="3"/>
        <v>58423.460661549929</v>
      </c>
      <c r="M13" s="5">
        <f>scrimecost*Meta!O10</f>
        <v>5697.95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28409.477434596338</v>
      </c>
      <c r="D14" s="5">
        <f t="shared" si="5"/>
        <v>27653.718265955158</v>
      </c>
      <c r="E14" s="5">
        <f t="shared" si="6"/>
        <v>18153.718265955158</v>
      </c>
      <c r="F14" s="5">
        <f t="shared" si="7"/>
        <v>6228.9390138343588</v>
      </c>
      <c r="G14" s="5">
        <f t="shared" si="8"/>
        <v>21424.779252120799</v>
      </c>
      <c r="H14" s="22">
        <f t="shared" si="1"/>
        <v>12784.295934270105</v>
      </c>
      <c r="I14" s="5">
        <f t="shared" si="9"/>
        <v>33454.801726268968</v>
      </c>
      <c r="J14" s="26">
        <f t="shared" si="2"/>
        <v>0.13694740733071833</v>
      </c>
      <c r="L14" s="22">
        <f t="shared" si="3"/>
        <v>59884.047178088658</v>
      </c>
      <c r="M14" s="5">
        <f>scrimecost*Meta!O11</f>
        <v>5312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29119.71437046125</v>
      </c>
      <c r="D15" s="5">
        <f t="shared" si="5"/>
        <v>28322.051222604041</v>
      </c>
      <c r="E15" s="5">
        <f t="shared" si="6"/>
        <v>18822.051222604041</v>
      </c>
      <c r="F15" s="5">
        <f t="shared" si="7"/>
        <v>6447.149724180219</v>
      </c>
      <c r="G15" s="5">
        <f t="shared" si="8"/>
        <v>21874.901498423824</v>
      </c>
      <c r="H15" s="22">
        <f t="shared" si="1"/>
        <v>13103.903332626858</v>
      </c>
      <c r="I15" s="5">
        <f t="shared" si="9"/>
        <v>34205.6745344257</v>
      </c>
      <c r="J15" s="26">
        <f t="shared" si="2"/>
        <v>0.13909923261184204</v>
      </c>
      <c r="L15" s="22">
        <f t="shared" si="3"/>
        <v>61381.148357540886</v>
      </c>
      <c r="M15" s="5">
        <f>scrimecost*Meta!O12</f>
        <v>5067.1500000000005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29847.707229722779</v>
      </c>
      <c r="D16" s="5">
        <f t="shared" si="5"/>
        <v>29007.092503169137</v>
      </c>
      <c r="E16" s="5">
        <f t="shared" si="6"/>
        <v>19507.092503169137</v>
      </c>
      <c r="F16" s="5">
        <f t="shared" si="7"/>
        <v>6670.8157022847226</v>
      </c>
      <c r="G16" s="5">
        <f t="shared" si="8"/>
        <v>22336.276800884414</v>
      </c>
      <c r="H16" s="22">
        <f t="shared" si="1"/>
        <v>13431.50091594253</v>
      </c>
      <c r="I16" s="5">
        <f t="shared" si="9"/>
        <v>34975.319162786334</v>
      </c>
      <c r="J16" s="26">
        <f t="shared" si="2"/>
        <v>0.14119857434952363</v>
      </c>
      <c r="L16" s="22">
        <f t="shared" si="3"/>
        <v>62915.677066479395</v>
      </c>
      <c r="M16" s="5">
        <f>scrimecost*Meta!O13</f>
        <v>4218.4749999999995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30593.899910465847</v>
      </c>
      <c r="D17" s="5">
        <f t="shared" si="5"/>
        <v>29709.259815748366</v>
      </c>
      <c r="E17" s="5">
        <f t="shared" si="6"/>
        <v>20209.259815748366</v>
      </c>
      <c r="F17" s="5">
        <f t="shared" si="7"/>
        <v>6900.0733298418418</v>
      </c>
      <c r="G17" s="5">
        <f t="shared" si="8"/>
        <v>22809.186485906524</v>
      </c>
      <c r="H17" s="22">
        <f t="shared" si="1"/>
        <v>13767.288438841091</v>
      </c>
      <c r="I17" s="5">
        <f t="shared" si="9"/>
        <v>35764.204906855994</v>
      </c>
      <c r="J17" s="26">
        <f t="shared" si="2"/>
        <v>0.14324671263018868</v>
      </c>
      <c r="L17" s="22">
        <f t="shared" si="3"/>
        <v>64488.56899314138</v>
      </c>
      <c r="M17" s="5">
        <f>scrimecost*Meta!O14</f>
        <v>4218.4749999999995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31358.747408227493</v>
      </c>
      <c r="D18" s="5">
        <f t="shared" si="5"/>
        <v>30428.981311142074</v>
      </c>
      <c r="E18" s="5">
        <f t="shared" si="6"/>
        <v>20928.981311142074</v>
      </c>
      <c r="F18" s="5">
        <f t="shared" si="7"/>
        <v>7135.0623980878863</v>
      </c>
      <c r="G18" s="5">
        <f t="shared" si="8"/>
        <v>23293.918913054185</v>
      </c>
      <c r="H18" s="22">
        <f t="shared" si="1"/>
        <v>14111.470649812118</v>
      </c>
      <c r="I18" s="5">
        <f t="shared" si="9"/>
        <v>36572.812794527388</v>
      </c>
      <c r="J18" s="26">
        <f t="shared" si="2"/>
        <v>0.14524489631864235</v>
      </c>
      <c r="L18" s="22">
        <f t="shared" si="3"/>
        <v>66100.783217969918</v>
      </c>
      <c r="M18" s="5">
        <f>scrimecost*Meta!O15</f>
        <v>4218.4749999999995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32142.716093433177</v>
      </c>
      <c r="D19" s="5">
        <f t="shared" si="5"/>
        <v>31166.695843920621</v>
      </c>
      <c r="E19" s="5">
        <f t="shared" si="6"/>
        <v>21666.695843920621</v>
      </c>
      <c r="F19" s="5">
        <f t="shared" si="7"/>
        <v>7375.9261930400826</v>
      </c>
      <c r="G19" s="5">
        <f t="shared" si="8"/>
        <v>23790.769650880538</v>
      </c>
      <c r="H19" s="22">
        <f t="shared" si="1"/>
        <v>14464.257416057419</v>
      </c>
      <c r="I19" s="5">
        <f t="shared" si="9"/>
        <v>37401.635879390567</v>
      </c>
      <c r="J19" s="26">
        <f t="shared" si="2"/>
        <v>0.14719434381957275</v>
      </c>
      <c r="L19" s="22">
        <f t="shared" si="3"/>
        <v>67753.302798419158</v>
      </c>
      <c r="M19" s="5">
        <f>scrimecost*Meta!O16</f>
        <v>4218.4749999999995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32946.283995769008</v>
      </c>
      <c r="D20" s="5">
        <f t="shared" si="5"/>
        <v>31922.853240018641</v>
      </c>
      <c r="E20" s="5">
        <f t="shared" si="6"/>
        <v>22422.853240018641</v>
      </c>
      <c r="F20" s="5">
        <f t="shared" si="7"/>
        <v>7622.8115828660866</v>
      </c>
      <c r="G20" s="5">
        <f t="shared" si="8"/>
        <v>24300.041657152557</v>
      </c>
      <c r="H20" s="22">
        <f t="shared" si="1"/>
        <v>14825.863851458857</v>
      </c>
      <c r="I20" s="5">
        <f t="shared" si="9"/>
        <v>38251.179541375343</v>
      </c>
      <c r="J20" s="26">
        <f t="shared" si="2"/>
        <v>0.14909624382048048</v>
      </c>
      <c r="L20" s="22">
        <f t="shared" si="3"/>
        <v>69447.135368379648</v>
      </c>
      <c r="M20" s="5">
        <f>scrimecost*Meta!O17</f>
        <v>4218.4749999999995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33769.941095663235</v>
      </c>
      <c r="D21" s="5">
        <f t="shared" si="5"/>
        <v>32697.914571019108</v>
      </c>
      <c r="E21" s="5">
        <f t="shared" si="6"/>
        <v>23197.914571019108</v>
      </c>
      <c r="F21" s="5">
        <f t="shared" si="7"/>
        <v>7875.8691074377384</v>
      </c>
      <c r="G21" s="5">
        <f t="shared" si="8"/>
        <v>24822.045463581369</v>
      </c>
      <c r="H21" s="22">
        <f t="shared" si="1"/>
        <v>15196.510447745326</v>
      </c>
      <c r="I21" s="5">
        <f t="shared" si="9"/>
        <v>39121.961794909723</v>
      </c>
      <c r="J21" s="26">
        <f t="shared" si="2"/>
        <v>0.150951756016488</v>
      </c>
      <c r="L21" s="22">
        <f t="shared" si="3"/>
        <v>71183.313752589122</v>
      </c>
      <c r="M21" s="5">
        <f>scrimecost*Meta!O18</f>
        <v>3475.625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34614.189623054808</v>
      </c>
      <c r="D22" s="5">
        <f t="shared" si="5"/>
        <v>33492.352435294575</v>
      </c>
      <c r="E22" s="5">
        <f t="shared" si="6"/>
        <v>23992.352435294575</v>
      </c>
      <c r="F22" s="5">
        <f t="shared" si="7"/>
        <v>8135.2530701236792</v>
      </c>
      <c r="G22" s="5">
        <f t="shared" si="8"/>
        <v>25357.099365170896</v>
      </c>
      <c r="H22" s="22">
        <f t="shared" si="1"/>
        <v>15576.423208938959</v>
      </c>
      <c r="I22" s="5">
        <f t="shared" si="9"/>
        <v>40014.513604782456</v>
      </c>
      <c r="J22" s="26">
        <f t="shared" si="2"/>
        <v>0.15276201181747093</v>
      </c>
      <c r="L22" s="22">
        <f t="shared" si="3"/>
        <v>72962.896596403836</v>
      </c>
      <c r="M22" s="5">
        <f>scrimecost*Meta!O19</f>
        <v>3475.625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35479.544363631183</v>
      </c>
      <c r="D23" s="5">
        <f t="shared" si="5"/>
        <v>34306.651246176945</v>
      </c>
      <c r="E23" s="5">
        <f t="shared" si="6"/>
        <v>24806.651246176945</v>
      </c>
      <c r="F23" s="5">
        <f t="shared" si="7"/>
        <v>8401.1216318767729</v>
      </c>
      <c r="G23" s="5">
        <f t="shared" si="8"/>
        <v>25905.529614300172</v>
      </c>
      <c r="H23" s="22">
        <f t="shared" si="1"/>
        <v>15965.833789162432</v>
      </c>
      <c r="I23" s="5">
        <f t="shared" si="9"/>
        <v>40929.379209902021</v>
      </c>
      <c r="J23" s="26">
        <f t="shared" si="2"/>
        <v>0.15452811503794214</v>
      </c>
      <c r="L23" s="22">
        <f t="shared" si="3"/>
        <v>74786.969011313937</v>
      </c>
      <c r="M23" s="5">
        <f>scrimecost*Meta!O20</f>
        <v>3475.625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36366.532972721958</v>
      </c>
      <c r="D24" s="5">
        <f t="shared" si="5"/>
        <v>35141.307527331366</v>
      </c>
      <c r="E24" s="5">
        <f t="shared" si="6"/>
        <v>25641.307527331366</v>
      </c>
      <c r="F24" s="5">
        <f t="shared" si="7"/>
        <v>8673.6369076736919</v>
      </c>
      <c r="G24" s="5">
        <f t="shared" si="8"/>
        <v>26467.670619657674</v>
      </c>
      <c r="H24" s="22">
        <f t="shared" si="1"/>
        <v>16364.979633891493</v>
      </c>
      <c r="I24" s="5">
        <f t="shared" si="9"/>
        <v>41867.116455149568</v>
      </c>
      <c r="J24" s="26">
        <f t="shared" si="2"/>
        <v>0.15625114257010914</v>
      </c>
      <c r="L24" s="22">
        <f t="shared" si="3"/>
        <v>76656.643236596792</v>
      </c>
      <c r="M24" s="5">
        <f>scrimecost*Meta!O21</f>
        <v>3475.625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37275.696297040005</v>
      </c>
      <c r="D25" s="5">
        <f t="shared" si="5"/>
        <v>35996.830215514652</v>
      </c>
      <c r="E25" s="5">
        <f t="shared" si="6"/>
        <v>26496.830215514652</v>
      </c>
      <c r="F25" s="5">
        <f t="shared" si="7"/>
        <v>8952.9650653655335</v>
      </c>
      <c r="G25" s="5">
        <f t="shared" si="8"/>
        <v>27043.865150149119</v>
      </c>
      <c r="H25" s="22">
        <f t="shared" si="1"/>
        <v>16774.10412473878</v>
      </c>
      <c r="I25" s="5">
        <f t="shared" si="9"/>
        <v>42828.297131528314</v>
      </c>
      <c r="J25" s="26">
        <f t="shared" si="2"/>
        <v>0.15793214504051598</v>
      </c>
      <c r="L25" s="22">
        <f t="shared" si="3"/>
        <v>78573.05931751171</v>
      </c>
      <c r="M25" s="5">
        <f>scrimecost*Meta!O22</f>
        <v>3475.625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38207.588704465998</v>
      </c>
      <c r="D26" s="5">
        <f t="shared" si="5"/>
        <v>36873.740970902509</v>
      </c>
      <c r="E26" s="5">
        <f t="shared" si="6"/>
        <v>27373.740970902509</v>
      </c>
      <c r="F26" s="5">
        <f t="shared" si="7"/>
        <v>9239.2764269996696</v>
      </c>
      <c r="G26" s="5">
        <f t="shared" si="8"/>
        <v>27634.464543902839</v>
      </c>
      <c r="H26" s="22">
        <f t="shared" si="1"/>
        <v>17193.456727857247</v>
      </c>
      <c r="I26" s="5">
        <f t="shared" si="9"/>
        <v>43813.507324816514</v>
      </c>
      <c r="J26" s="26">
        <f t="shared" si="2"/>
        <v>0.15957214745066897</v>
      </c>
      <c r="L26" s="22">
        <f t="shared" si="3"/>
        <v>80537.385800449483</v>
      </c>
      <c r="M26" s="5">
        <f>scrimecost*Meta!O23</f>
        <v>2626.95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39162.778422077652</v>
      </c>
      <c r="D27" s="5">
        <f t="shared" si="5"/>
        <v>37772.574495175075</v>
      </c>
      <c r="E27" s="5">
        <f t="shared" si="6"/>
        <v>28272.574495175075</v>
      </c>
      <c r="F27" s="5">
        <f t="shared" si="7"/>
        <v>9532.745572674663</v>
      </c>
      <c r="G27" s="5">
        <f t="shared" si="8"/>
        <v>28239.828922500412</v>
      </c>
      <c r="H27" s="22">
        <f t="shared" si="1"/>
        <v>17623.293146053678</v>
      </c>
      <c r="I27" s="5">
        <f t="shared" si="9"/>
        <v>44823.347772936926</v>
      </c>
      <c r="J27" s="26">
        <f t="shared" si="2"/>
        <v>0.16117214980203776</v>
      </c>
      <c r="L27" s="22">
        <f t="shared" si="3"/>
        <v>82550.820445460718</v>
      </c>
      <c r="M27" s="5">
        <f>scrimecost*Meta!O24</f>
        <v>2626.95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40141.847882629598</v>
      </c>
      <c r="D28" s="5">
        <f t="shared" si="5"/>
        <v>38693.878857554453</v>
      </c>
      <c r="E28" s="5">
        <f t="shared" si="6"/>
        <v>29193.878857554453</v>
      </c>
      <c r="F28" s="5">
        <f t="shared" si="7"/>
        <v>9833.5514469915288</v>
      </c>
      <c r="G28" s="5">
        <f t="shared" si="8"/>
        <v>28860.327410562924</v>
      </c>
      <c r="H28" s="22">
        <f t="shared" si="1"/>
        <v>18063.875474705019</v>
      </c>
      <c r="I28" s="5">
        <f t="shared" si="9"/>
        <v>45858.434232260348</v>
      </c>
      <c r="J28" s="26">
        <f t="shared" si="2"/>
        <v>0.16273312770581219</v>
      </c>
      <c r="L28" s="22">
        <f t="shared" si="3"/>
        <v>84614.59095659724</v>
      </c>
      <c r="M28" s="5">
        <f>scrimecost*Meta!O25</f>
        <v>2626.95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41145.394079695325</v>
      </c>
      <c r="D29" s="5">
        <f t="shared" si="5"/>
        <v>39638.215828993307</v>
      </c>
      <c r="E29" s="5">
        <f t="shared" si="6"/>
        <v>30138.215828993307</v>
      </c>
      <c r="F29" s="5">
        <f t="shared" si="7"/>
        <v>10141.877468166314</v>
      </c>
      <c r="G29" s="5">
        <f t="shared" si="8"/>
        <v>29496.338360826994</v>
      </c>
      <c r="H29" s="22">
        <f t="shared" si="1"/>
        <v>18515.472361572643</v>
      </c>
      <c r="I29" s="5">
        <f t="shared" si="9"/>
        <v>46919.397853066854</v>
      </c>
      <c r="J29" s="26">
        <f t="shared" si="2"/>
        <v>0.16425603297778724</v>
      </c>
      <c r="L29" s="22">
        <f t="shared" si="3"/>
        <v>86729.955730512171</v>
      </c>
      <c r="M29" s="5">
        <f>scrimecost*Meta!O26</f>
        <v>2626.95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42174.028931687702</v>
      </c>
      <c r="D30" s="5">
        <f t="shared" si="5"/>
        <v>40606.161224718133</v>
      </c>
      <c r="E30" s="5">
        <f t="shared" si="6"/>
        <v>31106.161224718133</v>
      </c>
      <c r="F30" s="5">
        <f t="shared" si="7"/>
        <v>10457.91163987047</v>
      </c>
      <c r="G30" s="5">
        <f t="shared" si="8"/>
        <v>30148.249584847661</v>
      </c>
      <c r="H30" s="22">
        <f t="shared" si="1"/>
        <v>18978.359170611955</v>
      </c>
      <c r="I30" s="5">
        <f t="shared" si="9"/>
        <v>48006.885564393509</v>
      </c>
      <c r="J30" s="26">
        <f t="shared" si="2"/>
        <v>0.16574179421873847</v>
      </c>
      <c r="L30" s="22">
        <f t="shared" si="3"/>
        <v>88898.20462377496</v>
      </c>
      <c r="M30" s="5">
        <f>scrimecost*Meta!O27</f>
        <v>2626.95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43228.379654979894</v>
      </c>
      <c r="D31" s="5">
        <f t="shared" si="5"/>
        <v>41598.305255336083</v>
      </c>
      <c r="E31" s="5">
        <f t="shared" si="6"/>
        <v>32098.305255336083</v>
      </c>
      <c r="F31" s="5">
        <f t="shared" si="7"/>
        <v>10781.846665867231</v>
      </c>
      <c r="G31" s="5">
        <f t="shared" si="8"/>
        <v>30816.45858946885</v>
      </c>
      <c r="H31" s="22">
        <f t="shared" si="1"/>
        <v>19452.818149877254</v>
      </c>
      <c r="I31" s="5">
        <f t="shared" si="9"/>
        <v>49121.560468503347</v>
      </c>
      <c r="J31" s="26">
        <f t="shared" si="2"/>
        <v>0.16719131738064216</v>
      </c>
      <c r="L31" s="22">
        <f t="shared" si="3"/>
        <v>91120.659739369323</v>
      </c>
      <c r="M31" s="5">
        <f>scrimecost*Meta!O28</f>
        <v>2346.8249999999998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44309.089146354389</v>
      </c>
      <c r="D32" s="5">
        <f t="shared" si="5"/>
        <v>42615.252886719485</v>
      </c>
      <c r="E32" s="5">
        <f t="shared" si="6"/>
        <v>33115.252886719485</v>
      </c>
      <c r="F32" s="5">
        <f t="shared" si="7"/>
        <v>11113.880067513912</v>
      </c>
      <c r="G32" s="5">
        <f t="shared" si="8"/>
        <v>31501.372819205571</v>
      </c>
      <c r="H32" s="22">
        <f t="shared" si="1"/>
        <v>19939.138603624182</v>
      </c>
      <c r="I32" s="5">
        <f t="shared" si="9"/>
        <v>50264.102245215923</v>
      </c>
      <c r="J32" s="26">
        <f t="shared" si="2"/>
        <v>0.16860548631908479</v>
      </c>
      <c r="L32" s="22">
        <f t="shared" si="3"/>
        <v>93398.676232853555</v>
      </c>
      <c r="M32" s="5">
        <f>scrimecost*Meta!O29</f>
        <v>2346.8249999999998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45416.816375013252</v>
      </c>
      <c r="D33" s="5">
        <f t="shared" si="5"/>
        <v>43657.624208887471</v>
      </c>
      <c r="E33" s="5">
        <f t="shared" si="6"/>
        <v>34157.624208887471</v>
      </c>
      <c r="F33" s="5">
        <f t="shared" si="7"/>
        <v>11454.21430420176</v>
      </c>
      <c r="G33" s="5">
        <f t="shared" si="8"/>
        <v>32203.409904685712</v>
      </c>
      <c r="H33" s="22">
        <f t="shared" si="1"/>
        <v>20437.61706871479</v>
      </c>
      <c r="I33" s="5">
        <f t="shared" si="9"/>
        <v>51435.207566346333</v>
      </c>
      <c r="J33" s="26">
        <f t="shared" si="2"/>
        <v>0.16998516333219948</v>
      </c>
      <c r="L33" s="22">
        <f t="shared" si="3"/>
        <v>95733.643138674888</v>
      </c>
      <c r="M33" s="5">
        <f>scrimecost*Meta!O30</f>
        <v>2346.8249999999998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46552.23678438858</v>
      </c>
      <c r="D34" s="5">
        <f t="shared" si="5"/>
        <v>44726.054814109659</v>
      </c>
      <c r="E34" s="5">
        <f t="shared" si="6"/>
        <v>35226.054814109659</v>
      </c>
      <c r="F34" s="5">
        <f t="shared" si="7"/>
        <v>11875.66237821777</v>
      </c>
      <c r="G34" s="5">
        <f t="shared" si="8"/>
        <v>32850.392435891888</v>
      </c>
      <c r="H34" s="22">
        <f t="shared" si="1"/>
        <v>20948.557495432658</v>
      </c>
      <c r="I34" s="5">
        <f t="shared" si="9"/>
        <v>52562.985039094026</v>
      </c>
      <c r="J34" s="26">
        <f t="shared" si="2"/>
        <v>0.17247425462233285</v>
      </c>
      <c r="L34" s="22">
        <f t="shared" si="3"/>
        <v>98126.984217141769</v>
      </c>
      <c r="M34" s="5">
        <f>scrimecost*Meta!O31</f>
        <v>2346.8249999999998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47716.04270399829</v>
      </c>
      <c r="D35" s="5">
        <f t="shared" si="5"/>
        <v>45821.196184462395</v>
      </c>
      <c r="E35" s="5">
        <f t="shared" si="6"/>
        <v>36321.196184462395</v>
      </c>
      <c r="F35" s="5">
        <f t="shared" si="7"/>
        <v>12342.740172673213</v>
      </c>
      <c r="G35" s="5">
        <f t="shared" si="8"/>
        <v>33478.456011789182</v>
      </c>
      <c r="H35" s="22">
        <f t="shared" si="1"/>
        <v>21472.27143281847</v>
      </c>
      <c r="I35" s="5">
        <f t="shared" si="9"/>
        <v>53683.86343007136</v>
      </c>
      <c r="J35" s="26">
        <f t="shared" si="2"/>
        <v>0.17544165594984409</v>
      </c>
      <c r="L35" s="22">
        <f t="shared" si="3"/>
        <v>100580.15882257029</v>
      </c>
      <c r="M35" s="5">
        <f>scrimecost*Meta!O32</f>
        <v>2346.8249999999998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48908.943771598257</v>
      </c>
      <c r="D36" s="5">
        <f t="shared" si="5"/>
        <v>46943.716089073961</v>
      </c>
      <c r="E36" s="5">
        <f t="shared" si="6"/>
        <v>37443.716089073961</v>
      </c>
      <c r="F36" s="5">
        <f t="shared" si="7"/>
        <v>12821.494911990045</v>
      </c>
      <c r="G36" s="5">
        <f t="shared" si="8"/>
        <v>34122.22117708392</v>
      </c>
      <c r="H36" s="22">
        <f t="shared" si="1"/>
        <v>22009.078218638941</v>
      </c>
      <c r="I36" s="5">
        <f t="shared" si="9"/>
        <v>54832.763780823167</v>
      </c>
      <c r="J36" s="26">
        <f t="shared" si="2"/>
        <v>0.17833668163522085</v>
      </c>
      <c r="L36" s="22">
        <f t="shared" si="3"/>
        <v>103094.66279313457</v>
      </c>
      <c r="M36" s="5">
        <f>scrimecost*Meta!O33</f>
        <v>1989.925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50131.667365888199</v>
      </c>
      <c r="D37" s="5">
        <f t="shared" ref="D37:D56" si="12">IF(A37&lt;startage,1,0)*(C37*(1-initialunempprob))+IF(A37=startage,1,0)*(C37*(1-unempprob))+IF(A37&gt;startage,1,0)*(C37*(1-unempprob)+unempprob*300*52)</f>
        <v>48094.298991300799</v>
      </c>
      <c r="E37" s="5">
        <f t="shared" si="6"/>
        <v>38594.298991300799</v>
      </c>
      <c r="F37" s="5">
        <f t="shared" si="7"/>
        <v>13312.218519789791</v>
      </c>
      <c r="G37" s="5">
        <f t="shared" si="8"/>
        <v>34782.080471511006</v>
      </c>
      <c r="H37" s="22">
        <f t="shared" ref="H37:H56" si="13">benefits*B37/expnorm</f>
        <v>22559.305174104906</v>
      </c>
      <c r="I37" s="5">
        <f t="shared" ref="I37:I56" si="14">G37+IF(A37&lt;startage,1,0)*(H37*(1-initialunempprob))+IF(A37&gt;=startage,1,0)*(H37*(1-unempprob))</f>
        <v>56010.386640343728</v>
      </c>
      <c r="J37" s="26">
        <f t="shared" ref="J37:J56" si="15">(F37-(IF(A37&gt;startage,1,0)*(unempprob*300*52)))/(IF(A37&lt;startage,1,0)*((C37+H37)*(1-initialunempprob))+IF(A37&gt;=startage,1,0)*((C37+H37)*(1-unempprob)))</f>
        <v>0.18116109693802748</v>
      </c>
      <c r="L37" s="22">
        <f t="shared" ref="L37:L56" si="16">(sincome+sbenefits)*(1-sunemp)*B37/expnorm</f>
        <v>105672.02936296292</v>
      </c>
      <c r="M37" s="5">
        <f>scrimecost*Meta!O34</f>
        <v>1989.925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51384.959050035402</v>
      </c>
      <c r="D38" s="5">
        <f t="shared" si="12"/>
        <v>49273.646466083315</v>
      </c>
      <c r="E38" s="5">
        <f t="shared" si="6"/>
        <v>39773.646466083315</v>
      </c>
      <c r="F38" s="5">
        <f t="shared" si="7"/>
        <v>13815.210217784534</v>
      </c>
      <c r="G38" s="5">
        <f t="shared" si="8"/>
        <v>35458.436248298778</v>
      </c>
      <c r="H38" s="22">
        <f t="shared" si="13"/>
        <v>23123.28780345753</v>
      </c>
      <c r="I38" s="5">
        <f t="shared" si="14"/>
        <v>57217.450071352316</v>
      </c>
      <c r="J38" s="26">
        <f t="shared" si="15"/>
        <v>0.18391662406271683</v>
      </c>
      <c r="L38" s="22">
        <f t="shared" si="16"/>
        <v>108313.83009703699</v>
      </c>
      <c r="M38" s="5">
        <f>scrimecost*Meta!O35</f>
        <v>1989.925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52669.583026286287</v>
      </c>
      <c r="D39" s="5">
        <f t="shared" si="12"/>
        <v>50482.477627735403</v>
      </c>
      <c r="E39" s="5">
        <f t="shared" si="6"/>
        <v>40982.477627735403</v>
      </c>
      <c r="F39" s="5">
        <f t="shared" si="7"/>
        <v>14330.77670822915</v>
      </c>
      <c r="G39" s="5">
        <f t="shared" si="8"/>
        <v>36151.700919506256</v>
      </c>
      <c r="H39" s="22">
        <f t="shared" si="13"/>
        <v>23701.369998543967</v>
      </c>
      <c r="I39" s="5">
        <f t="shared" si="14"/>
        <v>58454.690088136136</v>
      </c>
      <c r="J39" s="26">
        <f t="shared" si="15"/>
        <v>0.18660494320875531</v>
      </c>
      <c r="L39" s="22">
        <f t="shared" si="16"/>
        <v>111021.6758494629</v>
      </c>
      <c r="M39" s="5">
        <f>scrimecost*Meta!O36</f>
        <v>1989.925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53986.322601943437</v>
      </c>
      <c r="D40" s="5">
        <f t="shared" si="12"/>
        <v>51721.529568428778</v>
      </c>
      <c r="E40" s="5">
        <f t="shared" si="6"/>
        <v>42221.529568428778</v>
      </c>
      <c r="F40" s="5">
        <f t="shared" si="7"/>
        <v>14859.232360934873</v>
      </c>
      <c r="G40" s="5">
        <f t="shared" si="8"/>
        <v>36862.297207493903</v>
      </c>
      <c r="H40" s="22">
        <f t="shared" si="13"/>
        <v>24293.904248507562</v>
      </c>
      <c r="I40" s="5">
        <f t="shared" si="14"/>
        <v>59722.861105339522</v>
      </c>
      <c r="J40" s="26">
        <f t="shared" si="15"/>
        <v>0.18922769359513428</v>
      </c>
      <c r="L40" s="22">
        <f t="shared" si="16"/>
        <v>113797.21774569947</v>
      </c>
      <c r="M40" s="5">
        <f>scrimecost*Meta!O37</f>
        <v>1989.925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55335.980666992029</v>
      </c>
      <c r="D41" s="5">
        <f t="shared" si="12"/>
        <v>52991.557807639503</v>
      </c>
      <c r="E41" s="5">
        <f t="shared" si="6"/>
        <v>43491.557807639503</v>
      </c>
      <c r="F41" s="5">
        <f t="shared" si="7"/>
        <v>15400.899404958249</v>
      </c>
      <c r="G41" s="5">
        <f t="shared" si="8"/>
        <v>37590.658402681256</v>
      </c>
      <c r="H41" s="22">
        <f t="shared" si="13"/>
        <v>24901.251854720253</v>
      </c>
      <c r="I41" s="5">
        <f t="shared" si="14"/>
        <v>61022.736397973014</v>
      </c>
      <c r="J41" s="26">
        <f t="shared" si="15"/>
        <v>0.19178647445989425</v>
      </c>
      <c r="L41" s="22">
        <f t="shared" si="16"/>
        <v>116642.14818934196</v>
      </c>
      <c r="M41" s="5">
        <f>scrimecost*Meta!O38</f>
        <v>1440.05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56719.380183666821</v>
      </c>
      <c r="D42" s="5">
        <f t="shared" si="12"/>
        <v>54293.336752830481</v>
      </c>
      <c r="E42" s="5">
        <f t="shared" si="6"/>
        <v>44793.336752830481</v>
      </c>
      <c r="F42" s="5">
        <f t="shared" si="7"/>
        <v>15956.108125082199</v>
      </c>
      <c r="G42" s="5">
        <f t="shared" si="8"/>
        <v>38337.228627748278</v>
      </c>
      <c r="H42" s="22">
        <f t="shared" si="13"/>
        <v>25523.783151088257</v>
      </c>
      <c r="I42" s="5">
        <f t="shared" si="14"/>
        <v>62355.108572922327</v>
      </c>
      <c r="J42" s="26">
        <f t="shared" si="15"/>
        <v>0.19428284603526977</v>
      </c>
      <c r="L42" s="22">
        <f t="shared" si="16"/>
        <v>119558.20189407549</v>
      </c>
      <c r="M42" s="5">
        <f>scrimecost*Meta!O39</f>
        <v>1440.05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58137.36468825848</v>
      </c>
      <c r="D43" s="5">
        <f t="shared" si="12"/>
        <v>55627.660171651238</v>
      </c>
      <c r="E43" s="5">
        <f t="shared" si="6"/>
        <v>46127.660171651238</v>
      </c>
      <c r="F43" s="5">
        <f t="shared" si="7"/>
        <v>16525.197063209253</v>
      </c>
      <c r="G43" s="5">
        <f t="shared" si="8"/>
        <v>39102.463108441982</v>
      </c>
      <c r="H43" s="22">
        <f t="shared" si="13"/>
        <v>26161.877729865457</v>
      </c>
      <c r="I43" s="5">
        <f t="shared" si="14"/>
        <v>63720.790052245378</v>
      </c>
      <c r="J43" s="26">
        <f t="shared" si="15"/>
        <v>0.19671833049905083</v>
      </c>
      <c r="L43" s="22">
        <f t="shared" si="16"/>
        <v>122547.15694142735</v>
      </c>
      <c r="M43" s="5">
        <f>scrimecost*Meta!O40</f>
        <v>1440.05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59590.798805464947</v>
      </c>
      <c r="D44" s="5">
        <f t="shared" si="12"/>
        <v>56995.341675942516</v>
      </c>
      <c r="E44" s="5">
        <f t="shared" si="6"/>
        <v>47495.341675942516</v>
      </c>
      <c r="F44" s="5">
        <f t="shared" si="7"/>
        <v>17108.513224789484</v>
      </c>
      <c r="G44" s="5">
        <f t="shared" si="8"/>
        <v>39886.828451153036</v>
      </c>
      <c r="H44" s="22">
        <f t="shared" si="13"/>
        <v>26815.924673112098</v>
      </c>
      <c r="I44" s="5">
        <f t="shared" si="14"/>
        <v>65120.613568551518</v>
      </c>
      <c r="J44" s="26">
        <f t="shared" si="15"/>
        <v>0.19909441290273963</v>
      </c>
      <c r="L44" s="22">
        <f t="shared" si="16"/>
        <v>125610.83586496305</v>
      </c>
      <c r="M44" s="5">
        <f>scrimecost*Meta!O41</f>
        <v>1440.05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61080.568775601561</v>
      </c>
      <c r="D45" s="5">
        <f t="shared" si="12"/>
        <v>58397.215217841076</v>
      </c>
      <c r="E45" s="5">
        <f t="shared" si="6"/>
        <v>48897.215217841076</v>
      </c>
      <c r="F45" s="5">
        <f t="shared" si="7"/>
        <v>17706.412290409218</v>
      </c>
      <c r="G45" s="5">
        <f t="shared" si="8"/>
        <v>40690.802927431854</v>
      </c>
      <c r="H45" s="22">
        <f t="shared" si="13"/>
        <v>27486.322789939895</v>
      </c>
      <c r="I45" s="5">
        <f t="shared" si="14"/>
        <v>66555.432672765295</v>
      </c>
      <c r="J45" s="26">
        <f t="shared" si="15"/>
        <v>0.20141254207707018</v>
      </c>
      <c r="L45" s="22">
        <f t="shared" si="16"/>
        <v>128751.10676158711</v>
      </c>
      <c r="M45" s="5">
        <f>scrimecost*Meta!O42</f>
        <v>1440.05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62607.582994991601</v>
      </c>
      <c r="D46" s="5">
        <f t="shared" si="12"/>
        <v>59834.135598287103</v>
      </c>
      <c r="E46" s="5">
        <f t="shared" si="6"/>
        <v>50334.135598287103</v>
      </c>
      <c r="F46" s="5">
        <f t="shared" si="7"/>
        <v>18319.258832669449</v>
      </c>
      <c r="G46" s="5">
        <f t="shared" si="8"/>
        <v>41514.87676561765</v>
      </c>
      <c r="H46" s="22">
        <f t="shared" si="13"/>
        <v>28173.480859688392</v>
      </c>
      <c r="I46" s="5">
        <f t="shared" si="14"/>
        <v>68026.122254584421</v>
      </c>
      <c r="J46" s="26">
        <f t="shared" si="15"/>
        <v>0.20367413151544148</v>
      </c>
      <c r="L46" s="22">
        <f t="shared" si="16"/>
        <v>131969.88443062679</v>
      </c>
      <c r="M46" s="5">
        <f>scrimecost*Meta!O43</f>
        <v>861.125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64172.772569866385</v>
      </c>
      <c r="D47" s="5">
        <f t="shared" si="12"/>
        <v>61306.978988244271</v>
      </c>
      <c r="E47" s="5">
        <f t="shared" si="6"/>
        <v>51806.978988244271</v>
      </c>
      <c r="F47" s="5">
        <f t="shared" si="7"/>
        <v>18947.426538486179</v>
      </c>
      <c r="G47" s="5">
        <f t="shared" si="8"/>
        <v>42359.552449758092</v>
      </c>
      <c r="H47" s="22">
        <f t="shared" si="13"/>
        <v>28877.817881180599</v>
      </c>
      <c r="I47" s="5">
        <f t="shared" si="14"/>
        <v>69533.579075949034</v>
      </c>
      <c r="J47" s="26">
        <f t="shared" si="15"/>
        <v>0.20588056023580364</v>
      </c>
      <c r="L47" s="22">
        <f t="shared" si="16"/>
        <v>135269.13154139245</v>
      </c>
      <c r="M47" s="5">
        <f>scrimecost*Meta!O44</f>
        <v>861.125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65777.091884113062</v>
      </c>
      <c r="D48" s="5">
        <f t="shared" si="12"/>
        <v>62816.6434629504</v>
      </c>
      <c r="E48" s="5">
        <f t="shared" si="6"/>
        <v>53316.6434629504</v>
      </c>
      <c r="F48" s="5">
        <f t="shared" si="7"/>
        <v>19591.298436948346</v>
      </c>
      <c r="G48" s="5">
        <f t="shared" si="8"/>
        <v>43225.345026002055</v>
      </c>
      <c r="H48" s="22">
        <f t="shared" si="13"/>
        <v>29599.763328210116</v>
      </c>
      <c r="I48" s="5">
        <f t="shared" si="14"/>
        <v>71078.722317847773</v>
      </c>
      <c r="J48" s="26">
        <f t="shared" si="15"/>
        <v>0.20803317362152302</v>
      </c>
      <c r="L48" s="22">
        <f t="shared" si="16"/>
        <v>138650.85982992727</v>
      </c>
      <c r="M48" s="5">
        <f>scrimecost*Meta!O45</f>
        <v>861.125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67421.519181215859</v>
      </c>
      <c r="D49" s="5">
        <f t="shared" si="12"/>
        <v>64364.049549524127</v>
      </c>
      <c r="E49" s="5">
        <f t="shared" si="6"/>
        <v>54864.049549524127</v>
      </c>
      <c r="F49" s="5">
        <f t="shared" si="7"/>
        <v>20251.267132872039</v>
      </c>
      <c r="G49" s="5">
        <f t="shared" si="8"/>
        <v>44112.782416652088</v>
      </c>
      <c r="H49" s="22">
        <f t="shared" si="13"/>
        <v>30339.757411415361</v>
      </c>
      <c r="I49" s="5">
        <f t="shared" si="14"/>
        <v>72662.494140793948</v>
      </c>
      <c r="J49" s="26">
        <f t="shared" si="15"/>
        <v>0.21013328424173683</v>
      </c>
      <c r="L49" s="22">
        <f t="shared" si="16"/>
        <v>142117.13132567541</v>
      </c>
      <c r="M49" s="5">
        <f>scrimecost*Meta!O46</f>
        <v>861.125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69107.057160746263</v>
      </c>
      <c r="D50" s="5">
        <f t="shared" si="12"/>
        <v>65950.14078826223</v>
      </c>
      <c r="E50" s="5">
        <f t="shared" si="6"/>
        <v>56450.14078826223</v>
      </c>
      <c r="F50" s="5">
        <f t="shared" si="7"/>
        <v>20927.73504619384</v>
      </c>
      <c r="G50" s="5">
        <f t="shared" si="8"/>
        <v>45022.405742068389</v>
      </c>
      <c r="H50" s="22">
        <f t="shared" si="13"/>
        <v>31098.251346700748</v>
      </c>
      <c r="I50" s="5">
        <f t="shared" si="14"/>
        <v>74285.860259313791</v>
      </c>
      <c r="J50" s="26">
        <f t="shared" si="15"/>
        <v>0.21218217265170156</v>
      </c>
      <c r="L50" s="22">
        <f t="shared" si="16"/>
        <v>145670.0596088173</v>
      </c>
      <c r="M50" s="5">
        <f>scrimecost*Meta!O47</f>
        <v>861.125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70834.733589764903</v>
      </c>
      <c r="D51" s="5">
        <f t="shared" si="12"/>
        <v>67575.884307968765</v>
      </c>
      <c r="E51" s="5">
        <f t="shared" si="6"/>
        <v>58075.884307968765</v>
      </c>
      <c r="F51" s="5">
        <f t="shared" si="7"/>
        <v>21621.114657348677</v>
      </c>
      <c r="G51" s="5">
        <f t="shared" si="8"/>
        <v>45954.769650620088</v>
      </c>
      <c r="H51" s="22">
        <f t="shared" si="13"/>
        <v>31875.707630368262</v>
      </c>
      <c r="I51" s="5">
        <f t="shared" si="14"/>
        <v>75949.810530796618</v>
      </c>
      <c r="J51" s="26">
        <f t="shared" si="15"/>
        <v>0.21418108817361842</v>
      </c>
      <c r="L51" s="22">
        <f t="shared" si="16"/>
        <v>149311.81109903773</v>
      </c>
      <c r="M51" s="5">
        <f>scrimecost*Meta!O48</f>
        <v>473.1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72605.601929509037</v>
      </c>
      <c r="D52" s="5">
        <f t="shared" si="12"/>
        <v>69242.271415668001</v>
      </c>
      <c r="E52" s="5">
        <f t="shared" si="6"/>
        <v>59742.271415668001</v>
      </c>
      <c r="F52" s="5">
        <f t="shared" si="7"/>
        <v>22331.828758782402</v>
      </c>
      <c r="G52" s="5">
        <f t="shared" si="8"/>
        <v>46910.4426568856</v>
      </c>
      <c r="H52" s="22">
        <f t="shared" si="13"/>
        <v>32672.600321127473</v>
      </c>
      <c r="I52" s="5">
        <f t="shared" si="14"/>
        <v>77655.35955906655</v>
      </c>
      <c r="J52" s="26">
        <f t="shared" si="15"/>
        <v>0.21613124965841538</v>
      </c>
      <c r="L52" s="22">
        <f t="shared" si="16"/>
        <v>153044.60637651369</v>
      </c>
      <c r="M52" s="5">
        <f>scrimecost*Meta!O49</f>
        <v>473.1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74420.741977746758</v>
      </c>
      <c r="D53" s="5">
        <f t="shared" si="12"/>
        <v>70950.318201059694</v>
      </c>
      <c r="E53" s="5">
        <f t="shared" si="6"/>
        <v>61450.318201059694</v>
      </c>
      <c r="F53" s="5">
        <f t="shared" si="7"/>
        <v>23060.310712751962</v>
      </c>
      <c r="G53" s="5">
        <f t="shared" si="8"/>
        <v>47890.007488307732</v>
      </c>
      <c r="H53" s="22">
        <f t="shared" si="13"/>
        <v>33489.415329155658</v>
      </c>
      <c r="I53" s="5">
        <f t="shared" si="14"/>
        <v>79403.547313043207</v>
      </c>
      <c r="J53" s="26">
        <f t="shared" si="15"/>
        <v>0.21803384622894897</v>
      </c>
      <c r="L53" s="22">
        <f t="shared" si="16"/>
        <v>156870.72153592651</v>
      </c>
      <c r="M53" s="5">
        <f>scrimecost*Meta!O50</f>
        <v>473.1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76281.260527190432</v>
      </c>
      <c r="D54" s="5">
        <f t="shared" si="12"/>
        <v>72701.066156086192</v>
      </c>
      <c r="E54" s="5">
        <f t="shared" si="6"/>
        <v>63201.066156086192</v>
      </c>
      <c r="F54" s="5">
        <f t="shared" si="7"/>
        <v>23807.004715570762</v>
      </c>
      <c r="G54" s="5">
        <f t="shared" si="8"/>
        <v>48894.061440515434</v>
      </c>
      <c r="H54" s="22">
        <f t="shared" si="13"/>
        <v>34326.650712384551</v>
      </c>
      <c r="I54" s="5">
        <f t="shared" si="14"/>
        <v>81195.439760869296</v>
      </c>
      <c r="J54" s="26">
        <f t="shared" si="15"/>
        <v>0.21989003800507931</v>
      </c>
      <c r="L54" s="22">
        <f t="shared" si="16"/>
        <v>160792.48957432466</v>
      </c>
      <c r="M54" s="5">
        <f>scrimecost*Meta!O51</f>
        <v>473.1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78188.292040370186</v>
      </c>
      <c r="D55" s="5">
        <f t="shared" si="12"/>
        <v>74495.582809988351</v>
      </c>
      <c r="E55" s="5">
        <f t="shared" si="6"/>
        <v>64995.582809988351</v>
      </c>
      <c r="F55" s="5">
        <f t="shared" si="7"/>
        <v>24572.366068460029</v>
      </c>
      <c r="G55" s="5">
        <f t="shared" si="8"/>
        <v>49923.216741528318</v>
      </c>
      <c r="H55" s="22">
        <f t="shared" si="13"/>
        <v>35184.816980194155</v>
      </c>
      <c r="I55" s="5">
        <f t="shared" si="14"/>
        <v>83032.129519891023</v>
      </c>
      <c r="J55" s="26">
        <f t="shared" si="15"/>
        <v>0.22170095681106014</v>
      </c>
      <c r="L55" s="22">
        <f t="shared" si="16"/>
        <v>164812.30181368277</v>
      </c>
      <c r="M55" s="5">
        <f>scrimecost*Meta!O52</f>
        <v>473.1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80142.999341379444</v>
      </c>
      <c r="D56" s="5">
        <f t="shared" si="12"/>
        <v>76334.962380238052</v>
      </c>
      <c r="E56" s="5">
        <f t="shared" si="6"/>
        <v>66834.962380238052</v>
      </c>
      <c r="F56" s="5">
        <f t="shared" si="7"/>
        <v>25356.861455171529</v>
      </c>
      <c r="G56" s="5">
        <f t="shared" si="8"/>
        <v>50978.100925066523</v>
      </c>
      <c r="H56" s="22">
        <f t="shared" si="13"/>
        <v>36064.437404699012</v>
      </c>
      <c r="I56" s="5">
        <f t="shared" si="14"/>
        <v>84914.736522888299</v>
      </c>
      <c r="J56" s="26">
        <f t="shared" si="15"/>
        <v>0.22346770686567555</v>
      </c>
      <c r="L56" s="22">
        <f t="shared" si="16"/>
        <v>168932.60935902485</v>
      </c>
      <c r="M56" s="5">
        <f>scrimecost*Meta!O53</f>
        <v>149.39999999999998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149.39999999999998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149.39999999999998</v>
      </c>
      <c r="N58" s="5"/>
    </row>
    <row r="59" spans="1:14" x14ac:dyDescent="0.2">
      <c r="A59" s="5">
        <v>68</v>
      </c>
      <c r="H59" s="21"/>
      <c r="I59" s="5"/>
      <c r="M59" s="5">
        <f>scrimecost*Meta!O56</f>
        <v>149.39999999999998</v>
      </c>
      <c r="N59" s="5"/>
    </row>
    <row r="60" spans="1:14" x14ac:dyDescent="0.2">
      <c r="A60" s="5">
        <v>69</v>
      </c>
      <c r="H60" s="21"/>
      <c r="I60" s="5"/>
      <c r="M60" s="5">
        <f>scrimecost*Meta!O57</f>
        <v>149.39999999999998</v>
      </c>
      <c r="N60" s="5"/>
    </row>
    <row r="61" spans="1:14" x14ac:dyDescent="0.2">
      <c r="A61" s="5">
        <v>70</v>
      </c>
      <c r="H61" s="21"/>
      <c r="I61" s="5"/>
      <c r="M61" s="5">
        <f>scrimecost*Meta!O58</f>
        <v>149.39999999999998</v>
      </c>
      <c r="N61" s="5"/>
    </row>
    <row r="62" spans="1:14" x14ac:dyDescent="0.2">
      <c r="A62" s="5">
        <v>71</v>
      </c>
      <c r="H62" s="21"/>
      <c r="I62" s="5"/>
      <c r="M62" s="5">
        <f>scrimecost*Meta!O59</f>
        <v>149.39999999999998</v>
      </c>
      <c r="N62" s="5"/>
    </row>
    <row r="63" spans="1:14" x14ac:dyDescent="0.2">
      <c r="A63" s="5">
        <v>72</v>
      </c>
      <c r="H63" s="21"/>
      <c r="M63" s="5">
        <f>scrimecost*Meta!O60</f>
        <v>149.39999999999998</v>
      </c>
      <c r="N63" s="5"/>
    </row>
    <row r="64" spans="1:14" x14ac:dyDescent="0.2">
      <c r="A64" s="5">
        <v>73</v>
      </c>
      <c r="H64" s="21"/>
      <c r="M64" s="5">
        <f>scrimecost*Meta!O61</f>
        <v>149.39999999999998</v>
      </c>
      <c r="N64" s="5"/>
    </row>
    <row r="65" spans="1:14" x14ac:dyDescent="0.2">
      <c r="A65" s="5">
        <v>74</v>
      </c>
      <c r="H65" s="21"/>
      <c r="M65" s="5">
        <f>scrimecost*Meta!O62</f>
        <v>149.39999999999998</v>
      </c>
      <c r="N65" s="5"/>
    </row>
    <row r="66" spans="1:14" x14ac:dyDescent="0.2">
      <c r="A66" s="5">
        <v>75</v>
      </c>
      <c r="H66" s="21"/>
      <c r="M66" s="5">
        <f>scrimecost*Meta!O63</f>
        <v>149.39999999999998</v>
      </c>
      <c r="N66" s="5"/>
    </row>
    <row r="67" spans="1:14" x14ac:dyDescent="0.2">
      <c r="A67" s="5">
        <v>76</v>
      </c>
      <c r="H67" s="21"/>
      <c r="M67" s="5">
        <f>scrimecost*Meta!O64</f>
        <v>149.39999999999998</v>
      </c>
      <c r="N67" s="5"/>
    </row>
    <row r="68" spans="1:14" x14ac:dyDescent="0.2">
      <c r="A68" s="5">
        <v>77</v>
      </c>
      <c r="H68" s="21"/>
      <c r="M68" s="5">
        <f>scrimecost*Meta!O65</f>
        <v>149.39999999999998</v>
      </c>
      <c r="N68" s="5"/>
    </row>
    <row r="69" spans="1:14" x14ac:dyDescent="0.2">
      <c r="A69" s="5">
        <v>78</v>
      </c>
      <c r="H69" s="21"/>
      <c r="M69" s="5">
        <f>scrimecost*Meta!O66</f>
        <v>149.39999999999998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Meta!A3+6</f>
        <v>15</v>
      </c>
      <c r="C2" s="7">
        <f>Meta!B3</f>
        <v>47336</v>
      </c>
      <c r="D2" s="7">
        <f>Meta!C3</f>
        <v>21301</v>
      </c>
      <c r="E2" s="1">
        <f>Meta!D3</f>
        <v>5.7000000000000002E-2</v>
      </c>
      <c r="F2" s="1">
        <f>Meta!F3</f>
        <v>0.72299999999999998</v>
      </c>
      <c r="G2" s="1">
        <f>Meta!I3</f>
        <v>1.978852107996969</v>
      </c>
      <c r="H2" s="1">
        <f>Meta!E3</f>
        <v>0.97099999999999997</v>
      </c>
      <c r="I2" s="13"/>
      <c r="J2" s="1">
        <f>Meta!X2</f>
        <v>0.81599999999999995</v>
      </c>
      <c r="K2" s="1">
        <f>Meta!D2</f>
        <v>5.8999999999999997E-2</v>
      </c>
      <c r="L2" s="29"/>
      <c r="N2" s="22">
        <f>Meta!T3</f>
        <v>70892</v>
      </c>
      <c r="O2" s="22">
        <f>Meta!U3</f>
        <v>30841</v>
      </c>
      <c r="P2" s="1">
        <f>Meta!V3</f>
        <v>3.7999999999999999E-2</v>
      </c>
      <c r="Q2" s="1">
        <f>Meta!X3</f>
        <v>0.82099999999999995</v>
      </c>
      <c r="R2" s="22">
        <f>Meta!W3</f>
        <v>2032</v>
      </c>
      <c r="T2" s="12">
        <f>IRR(S5:S69)+1</f>
        <v>0.98482452184845315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2274.8274324914014</v>
      </c>
      <c r="D5" s="5">
        <f>IF(A5&lt;startage,1,0)*(C5*(1-initialunempprob))+IF(A5=startage,1,0)*(C5*(1-unempprob))+IF(A5&gt;startage,1,0)*(C5*(1-unempprob)+unempprob*300*52)</f>
        <v>2140.6126139744088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163.75686496904225</v>
      </c>
      <c r="G5" s="5">
        <f>D5-F5</f>
        <v>1976.8557490053665</v>
      </c>
      <c r="H5" s="22">
        <f>0.1*Grade8!H5</f>
        <v>1023.674833981653</v>
      </c>
      <c r="I5" s="5">
        <f>G5+IF(A5&lt;startage,1,0)*(H5*(1-initialunempprob))+IF(A5&gt;=startage,1,0)*(H5*(1-unempprob))</f>
        <v>2940.133767782102</v>
      </c>
      <c r="J5" s="26">
        <f t="shared" ref="J5:J36" si="0">(F5-(IF(A5&gt;startage,1,0)*(unempprob*300*52)))/(IF(A5&lt;startage,1,0)*((C5+H5)*(1-initialunempprob))+IF(A5&gt;=startage,1,0)*((C5+H5)*(1-unempprob)))</f>
        <v>5.2758580873030238E-2</v>
      </c>
      <c r="L5" s="22">
        <f>0.1*Grade8!L5</f>
        <v>4795.0854993000676</v>
      </c>
      <c r="M5" s="5"/>
      <c r="N5" s="5">
        <f>L5-Grade8!L5</f>
        <v>-43155.769493700609</v>
      </c>
      <c r="O5" s="5"/>
      <c r="P5" s="22"/>
      <c r="Q5" s="22">
        <f>0.05*feel*Grade8!G5</f>
        <v>241.03836337164708</v>
      </c>
      <c r="R5" s="22">
        <f>hstuition</f>
        <v>11298</v>
      </c>
      <c r="S5" s="22">
        <f t="shared" ref="S5:S36" si="1">IF(A5&lt;startage,1,0)*(N5-Q5-R5)+IF(A5&gt;=startage,1,0)*completionprob*(N5*spart+O5+P5)</f>
        <v>-54694.807857072257</v>
      </c>
      <c r="T5" s="22">
        <f t="shared" ref="T5:T36" si="2">S5/sreturn^(A5-startage+1)</f>
        <v>-54694.807857072257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23920.938714270254</v>
      </c>
      <c r="D6" s="5">
        <f t="shared" ref="D6:D36" si="5">IF(A6&lt;startage,1,0)*(C6*(1-initialunempprob))+IF(A6=startage,1,0)*(C6*(1-unempprob))+IF(A6&gt;startage,1,0)*(C6*(1-unempprob)+unempprob*300*52)</f>
        <v>22557.445207556848</v>
      </c>
      <c r="E6" s="5">
        <f t="shared" ref="E6:E56" si="6">IF(D6-9500&gt;0,1,0)*(D6-9500)</f>
        <v>13057.445207556848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4565.0058602673107</v>
      </c>
      <c r="G6" s="5">
        <f t="shared" ref="G6:G56" si="8">D6-F6</f>
        <v>17992.439347289539</v>
      </c>
      <c r="H6" s="22">
        <f t="shared" ref="H6:H36" si="9">benefits*B6/expnorm</f>
        <v>10764.321352726693</v>
      </c>
      <c r="I6" s="5">
        <f t="shared" ref="I6:I36" si="10">G6+IF(A6&lt;startage,1,0)*(H6*(1-initialunempprob))+IF(A6&gt;=startage,1,0)*(H6*(1-unempprob))</f>
        <v>28143.19438291081</v>
      </c>
      <c r="J6" s="26">
        <f t="shared" si="0"/>
        <v>0.13956762604874368</v>
      </c>
      <c r="L6" s="22">
        <f t="shared" ref="L6:L36" si="11">(sincome+sbenefits)*(1-sunemp)*B6/expnorm</f>
        <v>49456.523610075616</v>
      </c>
      <c r="M6" s="5">
        <f>scrimecost*Meta!O3</f>
        <v>3129.28</v>
      </c>
      <c r="N6" s="5">
        <f>L6-Grade8!L6</f>
        <v>306.89724224993552</v>
      </c>
      <c r="O6" s="5">
        <f>Grade8!M6-M6</f>
        <v>66.2199999999998</v>
      </c>
      <c r="P6" s="22">
        <f t="shared" ref="P6:P37" si="12">(spart-initialspart)*(L6*J6+nptrans)</f>
        <v>67.282647964409534</v>
      </c>
      <c r="S6" s="22">
        <f t="shared" si="1"/>
        <v>374.28679061990977</v>
      </c>
      <c r="T6" s="22">
        <f t="shared" si="2"/>
        <v>380.05429628965493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24518.962182127008</v>
      </c>
      <c r="D7" s="5">
        <f t="shared" si="5"/>
        <v>24010.581337745767</v>
      </c>
      <c r="E7" s="5">
        <f t="shared" si="6"/>
        <v>14510.581337745767</v>
      </c>
      <c r="F7" s="5">
        <f t="shared" si="7"/>
        <v>5039.4548067739925</v>
      </c>
      <c r="G7" s="5">
        <f t="shared" si="8"/>
        <v>18971.126530971775</v>
      </c>
      <c r="H7" s="22">
        <f t="shared" si="9"/>
        <v>11033.429386544858</v>
      </c>
      <c r="I7" s="5">
        <f t="shared" si="10"/>
        <v>29375.650442483573</v>
      </c>
      <c r="J7" s="26">
        <f t="shared" si="0"/>
        <v>0.1237924755772523</v>
      </c>
      <c r="L7" s="22">
        <f t="shared" si="11"/>
        <v>50692.936700327497</v>
      </c>
      <c r="M7" s="5">
        <f>scrimecost*Meta!O4</f>
        <v>4192.0160000000005</v>
      </c>
      <c r="N7" s="5">
        <f>L7-Grade8!L7</f>
        <v>314.56967330616317</v>
      </c>
      <c r="O7" s="5">
        <f>Grade8!M7-M7</f>
        <v>88.708999999999833</v>
      </c>
      <c r="P7" s="22">
        <f t="shared" si="12"/>
        <v>64.147020642072491</v>
      </c>
      <c r="S7" s="22">
        <f t="shared" si="1"/>
        <v>399.19530847606575</v>
      </c>
      <c r="T7" s="22">
        <f t="shared" si="2"/>
        <v>411.59275436877414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25131.936236680183</v>
      </c>
      <c r="D8" s="5">
        <f t="shared" si="5"/>
        <v>24588.615871189413</v>
      </c>
      <c r="E8" s="5">
        <f t="shared" si="6"/>
        <v>15088.615871189413</v>
      </c>
      <c r="F8" s="5">
        <f t="shared" si="7"/>
        <v>5228.1830819433435</v>
      </c>
      <c r="G8" s="5">
        <f t="shared" si="8"/>
        <v>19360.432789246071</v>
      </c>
      <c r="H8" s="22">
        <f t="shared" si="9"/>
        <v>11309.265121208482</v>
      </c>
      <c r="I8" s="5">
        <f t="shared" si="10"/>
        <v>30025.069798545672</v>
      </c>
      <c r="J8" s="26">
        <f t="shared" si="0"/>
        <v>0.12626517300021098</v>
      </c>
      <c r="L8" s="22">
        <f t="shared" si="11"/>
        <v>51960.260117835685</v>
      </c>
      <c r="M8" s="5">
        <f>scrimecost*Meta!O5</f>
        <v>5147.0559999999996</v>
      </c>
      <c r="N8" s="5">
        <f>L8-Grade8!L8</f>
        <v>322.43391513881943</v>
      </c>
      <c r="O8" s="5">
        <f>Grade8!M8-M8</f>
        <v>108.91899999999987</v>
      </c>
      <c r="P8" s="22">
        <f t="shared" si="12"/>
        <v>65.57385616457249</v>
      </c>
      <c r="S8" s="22">
        <f t="shared" si="1"/>
        <v>426.47397857923033</v>
      </c>
      <c r="T8" s="22">
        <f t="shared" si="2"/>
        <v>446.49435872311653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25760.234642597192</v>
      </c>
      <c r="D9" s="5">
        <f t="shared" si="5"/>
        <v>25181.101267969152</v>
      </c>
      <c r="E9" s="5">
        <f t="shared" si="6"/>
        <v>15681.101267969152</v>
      </c>
      <c r="F9" s="5">
        <f t="shared" si="7"/>
        <v>5421.6295639919281</v>
      </c>
      <c r="G9" s="5">
        <f t="shared" si="8"/>
        <v>19759.471703977222</v>
      </c>
      <c r="H9" s="22">
        <f t="shared" si="9"/>
        <v>11591.996749238693</v>
      </c>
      <c r="I9" s="5">
        <f t="shared" si="10"/>
        <v>30690.724638509309</v>
      </c>
      <c r="J9" s="26">
        <f t="shared" si="0"/>
        <v>0.12867756072992675</v>
      </c>
      <c r="L9" s="22">
        <f t="shared" si="11"/>
        <v>53259.266620781578</v>
      </c>
      <c r="M9" s="5">
        <f>scrimecost*Meta!O6</f>
        <v>6520.6880000000001</v>
      </c>
      <c r="N9" s="5">
        <f>L9-Grade8!L9</f>
        <v>330.49476301729737</v>
      </c>
      <c r="O9" s="5">
        <f>Grade8!M9-M9</f>
        <v>137.98700000000008</v>
      </c>
      <c r="P9" s="22">
        <f t="shared" si="12"/>
        <v>67.036362575134973</v>
      </c>
      <c r="S9" s="22">
        <f t="shared" si="1"/>
        <v>462.54513568497839</v>
      </c>
      <c r="T9" s="22">
        <f t="shared" si="2"/>
        <v>491.72093939036699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26404.240508662115</v>
      </c>
      <c r="D10" s="5">
        <f t="shared" si="5"/>
        <v>25788.398799668372</v>
      </c>
      <c r="E10" s="5">
        <f t="shared" si="6"/>
        <v>16288.398799668372</v>
      </c>
      <c r="F10" s="5">
        <f t="shared" si="7"/>
        <v>5619.9122080917232</v>
      </c>
      <c r="G10" s="5">
        <f t="shared" si="8"/>
        <v>20168.48659157665</v>
      </c>
      <c r="H10" s="22">
        <f t="shared" si="9"/>
        <v>11881.796667969658</v>
      </c>
      <c r="I10" s="5">
        <f t="shared" si="10"/>
        <v>31373.020849472035</v>
      </c>
      <c r="J10" s="26">
        <f t="shared" si="0"/>
        <v>0.13103110973452747</v>
      </c>
      <c r="L10" s="22">
        <f t="shared" si="11"/>
        <v>54590.748286301117</v>
      </c>
      <c r="M10" s="5">
        <f>scrimecost*Meta!O7</f>
        <v>6918.96</v>
      </c>
      <c r="N10" s="5">
        <f>L10-Grade8!L10</f>
        <v>338.75713209273817</v>
      </c>
      <c r="O10" s="5">
        <f>Grade8!M10-M10</f>
        <v>146.41499999999996</v>
      </c>
      <c r="P10" s="22">
        <f t="shared" si="12"/>
        <v>68.535431645961509</v>
      </c>
      <c r="S10" s="22">
        <f t="shared" si="1"/>
        <v>478.7710060183706</v>
      </c>
      <c r="T10" s="22">
        <f t="shared" si="2"/>
        <v>516.81317045745618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27064.346521378666</v>
      </c>
      <c r="D11" s="5">
        <f t="shared" si="5"/>
        <v>26410.878769660081</v>
      </c>
      <c r="E11" s="5">
        <f t="shared" si="6"/>
        <v>16910.878769660081</v>
      </c>
      <c r="F11" s="5">
        <f t="shared" si="7"/>
        <v>5823.1519182940165</v>
      </c>
      <c r="G11" s="5">
        <f t="shared" si="8"/>
        <v>20587.726851366064</v>
      </c>
      <c r="H11" s="22">
        <f t="shared" si="9"/>
        <v>12178.841584668899</v>
      </c>
      <c r="I11" s="5">
        <f t="shared" si="10"/>
        <v>32072.374465708832</v>
      </c>
      <c r="J11" s="26">
        <f t="shared" si="0"/>
        <v>0.13332725510486965</v>
      </c>
      <c r="L11" s="22">
        <f t="shared" si="11"/>
        <v>55955.516993458637</v>
      </c>
      <c r="M11" s="5">
        <f>scrimecost*Meta!O8</f>
        <v>6640.576</v>
      </c>
      <c r="N11" s="5">
        <f>L11-Grade8!L11</f>
        <v>347.22606039505627</v>
      </c>
      <c r="O11" s="5">
        <f>Grade8!M11-M11</f>
        <v>140.52399999999943</v>
      </c>
      <c r="P11" s="22">
        <f t="shared" si="12"/>
        <v>70.071977443558708</v>
      </c>
      <c r="S11" s="22">
        <f t="shared" si="1"/>
        <v>481.29418441009022</v>
      </c>
      <c r="T11" s="22">
        <f t="shared" si="2"/>
        <v>527.54254581914438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27740.955184413131</v>
      </c>
      <c r="D12" s="5">
        <f t="shared" si="5"/>
        <v>27048.920738901583</v>
      </c>
      <c r="E12" s="5">
        <f t="shared" si="6"/>
        <v>17548.920738901583</v>
      </c>
      <c r="F12" s="5">
        <f t="shared" si="7"/>
        <v>6031.4726212513669</v>
      </c>
      <c r="G12" s="5">
        <f t="shared" si="8"/>
        <v>21017.448117650216</v>
      </c>
      <c r="H12" s="22">
        <f t="shared" si="9"/>
        <v>12483.31262428562</v>
      </c>
      <c r="I12" s="5">
        <f t="shared" si="10"/>
        <v>32789.211922351555</v>
      </c>
      <c r="J12" s="26">
        <f t="shared" si="0"/>
        <v>0.13556739692959374</v>
      </c>
      <c r="L12" s="22">
        <f t="shared" si="11"/>
        <v>57354.404918295098</v>
      </c>
      <c r="M12" s="5">
        <f>scrimecost*Meta!O9</f>
        <v>6118.3519999999999</v>
      </c>
      <c r="N12" s="5">
        <f>L12-Grade8!L12</f>
        <v>355.90671190492139</v>
      </c>
      <c r="O12" s="5">
        <f>Grade8!M12-M12</f>
        <v>129.47299999999996</v>
      </c>
      <c r="P12" s="22">
        <f t="shared" si="12"/>
        <v>71.64693688609583</v>
      </c>
      <c r="S12" s="22">
        <f t="shared" si="1"/>
        <v>479.01308628659518</v>
      </c>
      <c r="T12" s="22">
        <f t="shared" si="2"/>
        <v>533.13279830256477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28434.479064023461</v>
      </c>
      <c r="D13" s="5">
        <f t="shared" si="5"/>
        <v>27702.913757374121</v>
      </c>
      <c r="E13" s="5">
        <f t="shared" si="6"/>
        <v>18202.913757374121</v>
      </c>
      <c r="F13" s="5">
        <f t="shared" si="7"/>
        <v>6245.0013417826503</v>
      </c>
      <c r="G13" s="5">
        <f t="shared" si="8"/>
        <v>21457.912415591469</v>
      </c>
      <c r="H13" s="22">
        <f t="shared" si="9"/>
        <v>12795.39543989276</v>
      </c>
      <c r="I13" s="5">
        <f t="shared" si="10"/>
        <v>33523.970315410341</v>
      </c>
      <c r="J13" s="26">
        <f t="shared" si="0"/>
        <v>0.13775290114883673</v>
      </c>
      <c r="L13" s="22">
        <f t="shared" si="11"/>
        <v>58788.265041252482</v>
      </c>
      <c r="M13" s="5">
        <f>scrimecost*Meta!O10</f>
        <v>5579.8720000000003</v>
      </c>
      <c r="N13" s="5">
        <f>L13-Grade8!L13</f>
        <v>364.80437970255298</v>
      </c>
      <c r="O13" s="5">
        <f>Grade8!M13-M13</f>
        <v>118.07799999999952</v>
      </c>
      <c r="P13" s="22">
        <f t="shared" si="12"/>
        <v>73.261270314696404</v>
      </c>
      <c r="S13" s="22">
        <f t="shared" si="1"/>
        <v>476.60919973502763</v>
      </c>
      <c r="T13" s="22">
        <f t="shared" si="2"/>
        <v>538.63130415370711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29145.341040624047</v>
      </c>
      <c r="D14" s="5">
        <f t="shared" si="5"/>
        <v>28373.256601308476</v>
      </c>
      <c r="E14" s="5">
        <f t="shared" si="6"/>
        <v>18873.256601308476</v>
      </c>
      <c r="F14" s="5">
        <f t="shared" si="7"/>
        <v>6463.8682803272168</v>
      </c>
      <c r="G14" s="5">
        <f t="shared" si="8"/>
        <v>21909.388320981259</v>
      </c>
      <c r="H14" s="22">
        <f t="shared" si="9"/>
        <v>13115.280325890079</v>
      </c>
      <c r="I14" s="5">
        <f t="shared" si="10"/>
        <v>34277.097668295602</v>
      </c>
      <c r="J14" s="26">
        <f t="shared" si="0"/>
        <v>0.1398851003871226</v>
      </c>
      <c r="L14" s="22">
        <f t="shared" si="11"/>
        <v>60257.971667283782</v>
      </c>
      <c r="M14" s="5">
        <f>scrimecost*Meta!O11</f>
        <v>5201.92</v>
      </c>
      <c r="N14" s="5">
        <f>L14-Grade8!L14</f>
        <v>373.9244891951239</v>
      </c>
      <c r="O14" s="5">
        <f>Grade8!M14-M14</f>
        <v>110.07999999999993</v>
      </c>
      <c r="P14" s="22">
        <f t="shared" si="12"/>
        <v>74.915962079011976</v>
      </c>
      <c r="S14" s="22">
        <f t="shared" si="1"/>
        <v>477.72031664467056</v>
      </c>
      <c r="T14" s="22">
        <f t="shared" si="2"/>
        <v>548.20630573502297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29873.974566639641</v>
      </c>
      <c r="D15" s="5">
        <f t="shared" si="5"/>
        <v>29060.358016341183</v>
      </c>
      <c r="E15" s="5">
        <f t="shared" si="6"/>
        <v>19560.358016341183</v>
      </c>
      <c r="F15" s="5">
        <f t="shared" si="7"/>
        <v>6688.2068923353963</v>
      </c>
      <c r="G15" s="5">
        <f t="shared" si="8"/>
        <v>22372.151124005788</v>
      </c>
      <c r="H15" s="22">
        <f t="shared" si="9"/>
        <v>13443.162334037328</v>
      </c>
      <c r="I15" s="5">
        <f t="shared" si="10"/>
        <v>35049.053205002987</v>
      </c>
      <c r="J15" s="26">
        <f t="shared" si="0"/>
        <v>0.14196529476593808</v>
      </c>
      <c r="L15" s="22">
        <f t="shared" si="11"/>
        <v>61764.420958965864</v>
      </c>
      <c r="M15" s="5">
        <f>scrimecost*Meta!O12</f>
        <v>4962.1440000000002</v>
      </c>
      <c r="N15" s="5">
        <f>L15-Grade8!L15</f>
        <v>383.27260142497835</v>
      </c>
      <c r="O15" s="5">
        <f>Grade8!M15-M15</f>
        <v>105.00600000000031</v>
      </c>
      <c r="P15" s="22">
        <f t="shared" si="12"/>
        <v>76.612021137435434</v>
      </c>
      <c r="S15" s="22">
        <f t="shared" si="1"/>
        <v>481.89256692702997</v>
      </c>
      <c r="T15" s="22">
        <f t="shared" si="2"/>
        <v>561.5154222131747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30620.823930805633</v>
      </c>
      <c r="D16" s="5">
        <f t="shared" si="5"/>
        <v>29764.636966749709</v>
      </c>
      <c r="E16" s="5">
        <f t="shared" si="6"/>
        <v>20264.636966749709</v>
      </c>
      <c r="F16" s="5">
        <f t="shared" si="7"/>
        <v>6918.1539696437794</v>
      </c>
      <c r="G16" s="5">
        <f t="shared" si="8"/>
        <v>22846.48299710593</v>
      </c>
      <c r="H16" s="22">
        <f t="shared" si="9"/>
        <v>13779.241392388263</v>
      </c>
      <c r="I16" s="5">
        <f t="shared" si="10"/>
        <v>35840.30763012806</v>
      </c>
      <c r="J16" s="26">
        <f t="shared" si="0"/>
        <v>0.14399475269648973</v>
      </c>
      <c r="L16" s="22">
        <f t="shared" si="11"/>
        <v>63308.531482940016</v>
      </c>
      <c r="M16" s="5">
        <f>scrimecost*Meta!O13</f>
        <v>4131.0559999999996</v>
      </c>
      <c r="N16" s="5">
        <f>L16-Grade8!L16</f>
        <v>392.854416460621</v>
      </c>
      <c r="O16" s="5">
        <f>Grade8!M16-M16</f>
        <v>87.418999999999869</v>
      </c>
      <c r="P16" s="22">
        <f t="shared" si="12"/>
        <v>78.350481672319475</v>
      </c>
      <c r="S16" s="22">
        <f t="shared" si="1"/>
        <v>474.14217181648092</v>
      </c>
      <c r="T16" s="22">
        <f t="shared" si="2"/>
        <v>560.99784391984133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31386.344529075774</v>
      </c>
      <c r="D17" s="5">
        <f t="shared" si="5"/>
        <v>30486.522890918455</v>
      </c>
      <c r="E17" s="5">
        <f t="shared" si="6"/>
        <v>20986.522890918455</v>
      </c>
      <c r="F17" s="5">
        <f t="shared" si="7"/>
        <v>7153.849723884874</v>
      </c>
      <c r="G17" s="5">
        <f t="shared" si="8"/>
        <v>23332.673167033579</v>
      </c>
      <c r="H17" s="22">
        <f t="shared" si="9"/>
        <v>14123.722427197968</v>
      </c>
      <c r="I17" s="5">
        <f t="shared" si="10"/>
        <v>36651.34341588126</v>
      </c>
      <c r="J17" s="26">
        <f t="shared" si="0"/>
        <v>0.14597471165312548</v>
      </c>
      <c r="L17" s="22">
        <f t="shared" si="11"/>
        <v>64891.244770013516</v>
      </c>
      <c r="M17" s="5">
        <f>scrimecost*Meta!O14</f>
        <v>4131.0559999999996</v>
      </c>
      <c r="N17" s="5">
        <f>L17-Grade8!L17</f>
        <v>402.67577687213634</v>
      </c>
      <c r="O17" s="5">
        <f>Grade8!M17-M17</f>
        <v>87.418999999999869</v>
      </c>
      <c r="P17" s="22">
        <f t="shared" si="12"/>
        <v>80.132403720575624</v>
      </c>
      <c r="S17" s="22">
        <f t="shared" si="1"/>
        <v>483.70191825315402</v>
      </c>
      <c r="T17" s="22">
        <f t="shared" si="2"/>
        <v>581.12768170162394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32171.003142302663</v>
      </c>
      <c r="D18" s="5">
        <f t="shared" si="5"/>
        <v>31226.455963191409</v>
      </c>
      <c r="E18" s="5">
        <f t="shared" si="6"/>
        <v>21726.455963191409</v>
      </c>
      <c r="F18" s="5">
        <f t="shared" si="7"/>
        <v>7395.4378719819952</v>
      </c>
      <c r="G18" s="5">
        <f t="shared" si="8"/>
        <v>23831.018091209415</v>
      </c>
      <c r="H18" s="22">
        <f t="shared" si="9"/>
        <v>14476.815487877915</v>
      </c>
      <c r="I18" s="5">
        <f t="shared" si="10"/>
        <v>37482.655096278286</v>
      </c>
      <c r="J18" s="26">
        <f t="shared" si="0"/>
        <v>0.14790637892789213</v>
      </c>
      <c r="L18" s="22">
        <f t="shared" si="11"/>
        <v>66513.525889263838</v>
      </c>
      <c r="M18" s="5">
        <f>scrimecost*Meta!O15</f>
        <v>4131.0559999999996</v>
      </c>
      <c r="N18" s="5">
        <f>L18-Grade8!L18</f>
        <v>412.74267129391956</v>
      </c>
      <c r="O18" s="5">
        <f>Grade8!M18-M18</f>
        <v>87.418999999999869</v>
      </c>
      <c r="P18" s="22">
        <f t="shared" si="12"/>
        <v>81.958873820038164</v>
      </c>
      <c r="S18" s="22">
        <f t="shared" si="1"/>
        <v>493.50065835072792</v>
      </c>
      <c r="T18" s="22">
        <f t="shared" si="2"/>
        <v>602.03624194646568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32975.278220860229</v>
      </c>
      <c r="D19" s="5">
        <f t="shared" si="5"/>
        <v>31984.887362271194</v>
      </c>
      <c r="E19" s="5">
        <f t="shared" si="6"/>
        <v>22484.887362271194</v>
      </c>
      <c r="F19" s="5">
        <f t="shared" si="7"/>
        <v>7643.0657237815449</v>
      </c>
      <c r="G19" s="5">
        <f t="shared" si="8"/>
        <v>24341.821638489651</v>
      </c>
      <c r="H19" s="22">
        <f t="shared" si="9"/>
        <v>14838.735875074864</v>
      </c>
      <c r="I19" s="5">
        <f t="shared" si="10"/>
        <v>38334.749568685249</v>
      </c>
      <c r="J19" s="26">
        <f t="shared" si="0"/>
        <v>0.14979093236668883</v>
      </c>
      <c r="L19" s="22">
        <f t="shared" si="11"/>
        <v>68176.364036495448</v>
      </c>
      <c r="M19" s="5">
        <f>scrimecost*Meta!O16</f>
        <v>4131.0559999999996</v>
      </c>
      <c r="N19" s="5">
        <f>L19-Grade8!L19</f>
        <v>423.06123807629046</v>
      </c>
      <c r="O19" s="5">
        <f>Grade8!M19-M19</f>
        <v>87.418999999999869</v>
      </c>
      <c r="P19" s="22">
        <f t="shared" si="12"/>
        <v>83.831005671987299</v>
      </c>
      <c r="S19" s="22">
        <f t="shared" si="1"/>
        <v>503.54436695077561</v>
      </c>
      <c r="T19" s="22">
        <f t="shared" si="2"/>
        <v>623.75463792913445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33799.660176381731</v>
      </c>
      <c r="D20" s="5">
        <f t="shared" si="5"/>
        <v>32762.279546327973</v>
      </c>
      <c r="E20" s="5">
        <f t="shared" si="6"/>
        <v>23262.279546327973</v>
      </c>
      <c r="F20" s="5">
        <f t="shared" si="7"/>
        <v>7896.8842718760825</v>
      </c>
      <c r="G20" s="5">
        <f t="shared" si="8"/>
        <v>24865.39527445189</v>
      </c>
      <c r="H20" s="22">
        <f t="shared" si="9"/>
        <v>15209.704271951732</v>
      </c>
      <c r="I20" s="5">
        <f t="shared" si="10"/>
        <v>39208.146402902377</v>
      </c>
      <c r="J20" s="26">
        <f t="shared" si="0"/>
        <v>0.15162952108746611</v>
      </c>
      <c r="L20" s="22">
        <f t="shared" si="11"/>
        <v>69880.773137407814</v>
      </c>
      <c r="M20" s="5">
        <f>scrimecost*Meta!O17</f>
        <v>4131.0559999999996</v>
      </c>
      <c r="N20" s="5">
        <f>L20-Grade8!L20</f>
        <v>433.63776902816608</v>
      </c>
      <c r="O20" s="5">
        <f>Grade8!M20-M20</f>
        <v>87.418999999999869</v>
      </c>
      <c r="P20" s="22">
        <f t="shared" si="12"/>
        <v>85.749940820235139</v>
      </c>
      <c r="S20" s="22">
        <f t="shared" si="1"/>
        <v>513.83916826578093</v>
      </c>
      <c r="T20" s="22">
        <f t="shared" si="2"/>
        <v>646.31524209316956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34644.651680791278</v>
      </c>
      <c r="D21" s="5">
        <f t="shared" si="5"/>
        <v>33559.106534986175</v>
      </c>
      <c r="E21" s="5">
        <f t="shared" si="6"/>
        <v>24059.106534986175</v>
      </c>
      <c r="F21" s="5">
        <f t="shared" si="7"/>
        <v>8157.0482836729861</v>
      </c>
      <c r="G21" s="5">
        <f t="shared" si="8"/>
        <v>25402.058251313189</v>
      </c>
      <c r="H21" s="22">
        <f t="shared" si="9"/>
        <v>15589.946878750528</v>
      </c>
      <c r="I21" s="5">
        <f t="shared" si="10"/>
        <v>40103.378157974934</v>
      </c>
      <c r="J21" s="26">
        <f t="shared" si="0"/>
        <v>0.15342326618090738</v>
      </c>
      <c r="L21" s="22">
        <f t="shared" si="11"/>
        <v>71627.792465843027</v>
      </c>
      <c r="M21" s="5">
        <f>scrimecost*Meta!O18</f>
        <v>3403.6</v>
      </c>
      <c r="N21" s="5">
        <f>L21-Grade8!L21</f>
        <v>444.47871325390588</v>
      </c>
      <c r="O21" s="5">
        <f>Grade8!M21-M21</f>
        <v>72.025000000000091</v>
      </c>
      <c r="P21" s="22">
        <f t="shared" si="12"/>
        <v>87.716849347189211</v>
      </c>
      <c r="S21" s="22">
        <f t="shared" si="1"/>
        <v>509.44376561371524</v>
      </c>
      <c r="T21" s="22">
        <f t="shared" si="2"/>
        <v>650.66072088259193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35510.767972811052</v>
      </c>
      <c r="D22" s="5">
        <f t="shared" si="5"/>
        <v>34375.854198360816</v>
      </c>
      <c r="E22" s="5">
        <f t="shared" si="6"/>
        <v>24875.854198360816</v>
      </c>
      <c r="F22" s="5">
        <f t="shared" si="7"/>
        <v>8423.7163957648063</v>
      </c>
      <c r="G22" s="5">
        <f t="shared" si="8"/>
        <v>25952.137802596008</v>
      </c>
      <c r="H22" s="22">
        <f t="shared" si="9"/>
        <v>15979.695550719292</v>
      </c>
      <c r="I22" s="5">
        <f t="shared" si="10"/>
        <v>41020.990706924298</v>
      </c>
      <c r="J22" s="26">
        <f t="shared" si="0"/>
        <v>0.15517326139402071</v>
      </c>
      <c r="L22" s="22">
        <f t="shared" si="11"/>
        <v>73418.487277489097</v>
      </c>
      <c r="M22" s="5">
        <f>scrimecost*Meta!O19</f>
        <v>3403.6</v>
      </c>
      <c r="N22" s="5">
        <f>L22-Grade8!L22</f>
        <v>455.59068108526117</v>
      </c>
      <c r="O22" s="5">
        <f>Grade8!M22-M22</f>
        <v>72.025000000000091</v>
      </c>
      <c r="P22" s="22">
        <f t="shared" si="12"/>
        <v>89.732930587317071</v>
      </c>
      <c r="S22" s="22">
        <f t="shared" si="1"/>
        <v>520.25974124532547</v>
      </c>
      <c r="T22" s="22">
        <f t="shared" si="2"/>
        <v>674.7139739438453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36398.537172131328</v>
      </c>
      <c r="D23" s="5">
        <f t="shared" si="5"/>
        <v>35213.020553319839</v>
      </c>
      <c r="E23" s="5">
        <f t="shared" si="6"/>
        <v>25713.020553319839</v>
      </c>
      <c r="F23" s="5">
        <f t="shared" si="7"/>
        <v>8697.0512106589267</v>
      </c>
      <c r="G23" s="5">
        <f t="shared" si="8"/>
        <v>26515.969342660912</v>
      </c>
      <c r="H23" s="22">
        <f t="shared" si="9"/>
        <v>16379.18793948727</v>
      </c>
      <c r="I23" s="5">
        <f t="shared" si="10"/>
        <v>41961.543569597408</v>
      </c>
      <c r="J23" s="26">
        <f t="shared" si="0"/>
        <v>0.15688057379705819</v>
      </c>
      <c r="L23" s="22">
        <f t="shared" si="11"/>
        <v>75253.949459426323</v>
      </c>
      <c r="M23" s="5">
        <f>scrimecost*Meta!O20</f>
        <v>3403.6</v>
      </c>
      <c r="N23" s="5">
        <f>L23-Grade8!L23</f>
        <v>466.98044811238651</v>
      </c>
      <c r="O23" s="5">
        <f>Grade8!M23-M23</f>
        <v>72.025000000000091</v>
      </c>
      <c r="P23" s="22">
        <f t="shared" si="12"/>
        <v>91.799413858448176</v>
      </c>
      <c r="S23" s="22">
        <f t="shared" si="1"/>
        <v>531.34611626771471</v>
      </c>
      <c r="T23" s="22">
        <f t="shared" si="2"/>
        <v>699.71009706005702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37308.500601434615</v>
      </c>
      <c r="D24" s="5">
        <f t="shared" si="5"/>
        <v>36071.116067152834</v>
      </c>
      <c r="E24" s="5">
        <f t="shared" si="6"/>
        <v>26571.116067152834</v>
      </c>
      <c r="F24" s="5">
        <f t="shared" si="7"/>
        <v>8977.2193959254</v>
      </c>
      <c r="G24" s="5">
        <f t="shared" si="8"/>
        <v>27093.896671227434</v>
      </c>
      <c r="H24" s="22">
        <f t="shared" si="9"/>
        <v>16788.667637974453</v>
      </c>
      <c r="I24" s="5">
        <f t="shared" si="10"/>
        <v>42925.610253837345</v>
      </c>
      <c r="J24" s="26">
        <f t="shared" si="0"/>
        <v>0.1585462444341679</v>
      </c>
      <c r="L24" s="22">
        <f t="shared" si="11"/>
        <v>77135.298195911964</v>
      </c>
      <c r="M24" s="5">
        <f>scrimecost*Meta!O21</f>
        <v>3403.6</v>
      </c>
      <c r="N24" s="5">
        <f>L24-Grade8!L24</f>
        <v>478.65495931517216</v>
      </c>
      <c r="O24" s="5">
        <f>Grade8!M24-M24</f>
        <v>72.025000000000091</v>
      </c>
      <c r="P24" s="22">
        <f t="shared" si="12"/>
        <v>93.917559211357528</v>
      </c>
      <c r="S24" s="22">
        <f t="shared" si="1"/>
        <v>542.70965066564963</v>
      </c>
      <c r="T24" s="22">
        <f t="shared" si="2"/>
        <v>725.6869629136753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38241.213116470477</v>
      </c>
      <c r="D25" s="5">
        <f t="shared" si="5"/>
        <v>36950.663968831657</v>
      </c>
      <c r="E25" s="5">
        <f t="shared" si="6"/>
        <v>27450.663968831657</v>
      </c>
      <c r="F25" s="5">
        <f t="shared" si="7"/>
        <v>9264.3917858235363</v>
      </c>
      <c r="G25" s="5">
        <f t="shared" si="8"/>
        <v>27686.272183008121</v>
      </c>
      <c r="H25" s="22">
        <f t="shared" si="9"/>
        <v>17208.384328923818</v>
      </c>
      <c r="I25" s="5">
        <f t="shared" si="10"/>
        <v>43913.778605183281</v>
      </c>
      <c r="J25" s="26">
        <f t="shared" si="0"/>
        <v>0.16017128895817742</v>
      </c>
      <c r="L25" s="22">
        <f t="shared" si="11"/>
        <v>79063.680650809765</v>
      </c>
      <c r="M25" s="5">
        <f>scrimecost*Meta!O22</f>
        <v>3403.6</v>
      </c>
      <c r="N25" s="5">
        <f>L25-Grade8!L25</f>
        <v>490.62133329805511</v>
      </c>
      <c r="O25" s="5">
        <f>Grade8!M25-M25</f>
        <v>72.025000000000091</v>
      </c>
      <c r="P25" s="22">
        <f t="shared" si="12"/>
        <v>96.088658198089647</v>
      </c>
      <c r="S25" s="22">
        <f t="shared" si="1"/>
        <v>554.35727342355494</v>
      </c>
      <c r="T25" s="22">
        <f t="shared" si="2"/>
        <v>752.68398007517601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39197.243444382235</v>
      </c>
      <c r="D26" s="5">
        <f t="shared" si="5"/>
        <v>37852.200568052445</v>
      </c>
      <c r="E26" s="5">
        <f t="shared" si="6"/>
        <v>28352.200568052445</v>
      </c>
      <c r="F26" s="5">
        <f t="shared" si="7"/>
        <v>9558.7434854691237</v>
      </c>
      <c r="G26" s="5">
        <f t="shared" si="8"/>
        <v>28293.457082583322</v>
      </c>
      <c r="H26" s="22">
        <f t="shared" si="9"/>
        <v>17638.593937146907</v>
      </c>
      <c r="I26" s="5">
        <f t="shared" si="10"/>
        <v>44926.651165312855</v>
      </c>
      <c r="J26" s="26">
        <f t="shared" si="0"/>
        <v>0.16175669824989397</v>
      </c>
      <c r="L26" s="22">
        <f t="shared" si="11"/>
        <v>81040.272667080004</v>
      </c>
      <c r="M26" s="5">
        <f>scrimecost*Meta!O23</f>
        <v>2572.5120000000002</v>
      </c>
      <c r="N26" s="5">
        <f>L26-Grade8!L26</f>
        <v>502.88686663052067</v>
      </c>
      <c r="O26" s="5">
        <f>Grade8!M26-M26</f>
        <v>54.437999999999647</v>
      </c>
      <c r="P26" s="22">
        <f t="shared" si="12"/>
        <v>98.314034659490034</v>
      </c>
      <c r="S26" s="22">
        <f t="shared" si="1"/>
        <v>549.2191097504159</v>
      </c>
      <c r="T26" s="22">
        <f t="shared" si="2"/>
        <v>757.19843670300509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40177.174530491786</v>
      </c>
      <c r="D27" s="5">
        <f t="shared" si="5"/>
        <v>38776.275582253751</v>
      </c>
      <c r="E27" s="5">
        <f t="shared" si="6"/>
        <v>29276.275582253751</v>
      </c>
      <c r="F27" s="5">
        <f t="shared" si="7"/>
        <v>9860.45397760585</v>
      </c>
      <c r="G27" s="5">
        <f t="shared" si="8"/>
        <v>28915.821604647899</v>
      </c>
      <c r="H27" s="22">
        <f t="shared" si="9"/>
        <v>18079.558785575577</v>
      </c>
      <c r="I27" s="5">
        <f t="shared" si="10"/>
        <v>45964.845539445669</v>
      </c>
      <c r="J27" s="26">
        <f t="shared" si="0"/>
        <v>0.16330343902230041</v>
      </c>
      <c r="L27" s="22">
        <f t="shared" si="11"/>
        <v>83066.279483756996</v>
      </c>
      <c r="M27" s="5">
        <f>scrimecost*Meta!O24</f>
        <v>2572.5120000000002</v>
      </c>
      <c r="N27" s="5">
        <f>L27-Grade8!L27</f>
        <v>515.45903829627787</v>
      </c>
      <c r="O27" s="5">
        <f>Grade8!M27-M27</f>
        <v>54.437999999999647</v>
      </c>
      <c r="P27" s="22">
        <f t="shared" si="12"/>
        <v>100.59504553242544</v>
      </c>
      <c r="S27" s="22">
        <f t="shared" si="1"/>
        <v>561.45639341043272</v>
      </c>
      <c r="T27" s="22">
        <f t="shared" si="2"/>
        <v>785.99764812501269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41181.60389375408</v>
      </c>
      <c r="D28" s="5">
        <f t="shared" si="5"/>
        <v>39723.452471810095</v>
      </c>
      <c r="E28" s="5">
        <f t="shared" si="6"/>
        <v>30223.452471810095</v>
      </c>
      <c r="F28" s="5">
        <f t="shared" si="7"/>
        <v>10169.707232045996</v>
      </c>
      <c r="G28" s="5">
        <f t="shared" si="8"/>
        <v>29553.745239764099</v>
      </c>
      <c r="H28" s="22">
        <f t="shared" si="9"/>
        <v>18531.547755214968</v>
      </c>
      <c r="I28" s="5">
        <f t="shared" si="10"/>
        <v>47028.994772931808</v>
      </c>
      <c r="J28" s="26">
        <f t="shared" si="0"/>
        <v>0.16481245441001396</v>
      </c>
      <c r="L28" s="22">
        <f t="shared" si="11"/>
        <v>85142.936470850909</v>
      </c>
      <c r="M28" s="5">
        <f>scrimecost*Meta!O25</f>
        <v>2572.5120000000002</v>
      </c>
      <c r="N28" s="5">
        <f>L28-Grade8!L28</f>
        <v>528.34551425366953</v>
      </c>
      <c r="O28" s="5">
        <f>Grade8!M28-M28</f>
        <v>54.437999999999647</v>
      </c>
      <c r="P28" s="22">
        <f t="shared" si="12"/>
        <v>102.93308167718426</v>
      </c>
      <c r="S28" s="22">
        <f t="shared" si="1"/>
        <v>573.99960916194266</v>
      </c>
      <c r="T28" s="22">
        <f t="shared" si="2"/>
        <v>815.93949950303499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42211.143991097932</v>
      </c>
      <c r="D29" s="5">
        <f t="shared" si="5"/>
        <v>40694.308783605346</v>
      </c>
      <c r="E29" s="5">
        <f t="shared" si="6"/>
        <v>31194.308783605346</v>
      </c>
      <c r="F29" s="5">
        <f t="shared" si="7"/>
        <v>10486.691817847146</v>
      </c>
      <c r="G29" s="5">
        <f t="shared" si="8"/>
        <v>30207.6169657582</v>
      </c>
      <c r="H29" s="22">
        <f t="shared" si="9"/>
        <v>18994.836449095343</v>
      </c>
      <c r="I29" s="5">
        <f t="shared" si="10"/>
        <v>48119.747737255107</v>
      </c>
      <c r="J29" s="26">
        <f t="shared" si="0"/>
        <v>0.16628466454436866</v>
      </c>
      <c r="L29" s="22">
        <f t="shared" si="11"/>
        <v>87271.509882622195</v>
      </c>
      <c r="M29" s="5">
        <f>scrimecost*Meta!O26</f>
        <v>2572.5120000000002</v>
      </c>
      <c r="N29" s="5">
        <f>L29-Grade8!L29</f>
        <v>541.55415211002401</v>
      </c>
      <c r="O29" s="5">
        <f>Grade8!M29-M29</f>
        <v>54.437999999999647</v>
      </c>
      <c r="P29" s="22">
        <f t="shared" si="12"/>
        <v>105.32956872556203</v>
      </c>
      <c r="S29" s="22">
        <f t="shared" si="1"/>
        <v>586.85640530726243</v>
      </c>
      <c r="T29" s="22">
        <f t="shared" si="2"/>
        <v>847.07010797509759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43266.42259087538</v>
      </c>
      <c r="D30" s="5">
        <f t="shared" si="5"/>
        <v>41689.43650319548</v>
      </c>
      <c r="E30" s="5">
        <f t="shared" si="6"/>
        <v>32189.43650319548</v>
      </c>
      <c r="F30" s="5">
        <f t="shared" si="7"/>
        <v>10811.601018293324</v>
      </c>
      <c r="G30" s="5">
        <f t="shared" si="8"/>
        <v>30877.835484902156</v>
      </c>
      <c r="H30" s="22">
        <f t="shared" si="9"/>
        <v>19469.707360322725</v>
      </c>
      <c r="I30" s="5">
        <f t="shared" si="10"/>
        <v>49237.769525686483</v>
      </c>
      <c r="J30" s="26">
        <f t="shared" si="0"/>
        <v>0.16772096711447082</v>
      </c>
      <c r="L30" s="22">
        <f t="shared" si="11"/>
        <v>89453.297629687746</v>
      </c>
      <c r="M30" s="5">
        <f>scrimecost*Meta!O27</f>
        <v>2572.5120000000002</v>
      </c>
      <c r="N30" s="5">
        <f>L30-Grade8!L30</f>
        <v>555.09300591278588</v>
      </c>
      <c r="O30" s="5">
        <f>Grade8!M30-M30</f>
        <v>54.437999999999647</v>
      </c>
      <c r="P30" s="22">
        <f t="shared" si="12"/>
        <v>107.78596795014923</v>
      </c>
      <c r="S30" s="22">
        <f t="shared" si="1"/>
        <v>600.03462135621419</v>
      </c>
      <c r="T30" s="22">
        <f t="shared" si="2"/>
        <v>879.43746435884987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44348.083155647255</v>
      </c>
      <c r="D31" s="5">
        <f t="shared" si="5"/>
        <v>42709.442415775353</v>
      </c>
      <c r="E31" s="5">
        <f t="shared" si="6"/>
        <v>33209.442415775353</v>
      </c>
      <c r="F31" s="5">
        <f t="shared" si="7"/>
        <v>11144.632948750652</v>
      </c>
      <c r="G31" s="5">
        <f t="shared" si="8"/>
        <v>31564.809467024701</v>
      </c>
      <c r="H31" s="22">
        <f t="shared" si="9"/>
        <v>19956.450044330788</v>
      </c>
      <c r="I31" s="5">
        <f t="shared" si="10"/>
        <v>50383.741858828638</v>
      </c>
      <c r="J31" s="26">
        <f t="shared" si="0"/>
        <v>0.16912223791457043</v>
      </c>
      <c r="L31" s="22">
        <f t="shared" si="11"/>
        <v>91689.630070429921</v>
      </c>
      <c r="M31" s="5">
        <f>scrimecost*Meta!O28</f>
        <v>2298.192</v>
      </c>
      <c r="N31" s="5">
        <f>L31-Grade8!L31</f>
        <v>568.97033106059826</v>
      </c>
      <c r="O31" s="5">
        <f>Grade8!M31-M31</f>
        <v>48.632999999999811</v>
      </c>
      <c r="P31" s="22">
        <f t="shared" si="12"/>
        <v>110.3037771553511</v>
      </c>
      <c r="S31" s="22">
        <f t="shared" si="1"/>
        <v>607.90563780637501</v>
      </c>
      <c r="T31" s="22">
        <f t="shared" si="2"/>
        <v>904.70287533210148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45456.785234538438</v>
      </c>
      <c r="D32" s="5">
        <f t="shared" si="5"/>
        <v>43754.948476169739</v>
      </c>
      <c r="E32" s="5">
        <f t="shared" si="6"/>
        <v>34254.948476169739</v>
      </c>
      <c r="F32" s="5">
        <f t="shared" si="7"/>
        <v>11485.990677469419</v>
      </c>
      <c r="G32" s="5">
        <f t="shared" si="8"/>
        <v>32268.957798700321</v>
      </c>
      <c r="H32" s="22">
        <f t="shared" si="9"/>
        <v>20455.361295439056</v>
      </c>
      <c r="I32" s="5">
        <f t="shared" si="10"/>
        <v>51558.363500299354</v>
      </c>
      <c r="J32" s="26">
        <f t="shared" si="0"/>
        <v>0.17048933137808231</v>
      </c>
      <c r="L32" s="22">
        <f t="shared" si="11"/>
        <v>93981.870822190656</v>
      </c>
      <c r="M32" s="5">
        <f>scrimecost*Meta!O29</f>
        <v>2298.192</v>
      </c>
      <c r="N32" s="5">
        <f>L32-Grade8!L32</f>
        <v>583.19458933710121</v>
      </c>
      <c r="O32" s="5">
        <f>Grade8!M32-M32</f>
        <v>48.632999999999811</v>
      </c>
      <c r="P32" s="22">
        <f t="shared" si="12"/>
        <v>112.88453159068303</v>
      </c>
      <c r="S32" s="22">
        <f t="shared" si="1"/>
        <v>621.75100104278602</v>
      </c>
      <c r="T32" s="22">
        <f t="shared" si="2"/>
        <v>939.56631624854481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46593.204865401902</v>
      </c>
      <c r="D33" s="5">
        <f t="shared" si="5"/>
        <v>44826.592188073992</v>
      </c>
      <c r="E33" s="5">
        <f t="shared" si="6"/>
        <v>35326.592188073992</v>
      </c>
      <c r="F33" s="5">
        <f t="shared" si="7"/>
        <v>11918.541568213557</v>
      </c>
      <c r="G33" s="5">
        <f t="shared" si="8"/>
        <v>32908.050619860434</v>
      </c>
      <c r="H33" s="22">
        <f t="shared" si="9"/>
        <v>20966.745327825032</v>
      </c>
      <c r="I33" s="5">
        <f t="shared" si="10"/>
        <v>52679.691463999436</v>
      </c>
      <c r="J33" s="26">
        <f t="shared" si="0"/>
        <v>0.17312053006104841</v>
      </c>
      <c r="L33" s="22">
        <f t="shared" si="11"/>
        <v>96331.41759274542</v>
      </c>
      <c r="M33" s="5">
        <f>scrimecost*Meta!O30</f>
        <v>2298.192</v>
      </c>
      <c r="N33" s="5">
        <f>L33-Grade8!L33</f>
        <v>597.77445407053165</v>
      </c>
      <c r="O33" s="5">
        <f>Grade8!M33-M33</f>
        <v>48.632999999999811</v>
      </c>
      <c r="P33" s="22">
        <f t="shared" si="12"/>
        <v>116.15473037594155</v>
      </c>
      <c r="S33" s="22">
        <f t="shared" si="1"/>
        <v>636.54930100998024</v>
      </c>
      <c r="T33" s="22">
        <f t="shared" si="2"/>
        <v>976.75161354854822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47758.034987036939</v>
      </c>
      <c r="D34" s="5">
        <f t="shared" si="5"/>
        <v>45925.026992775827</v>
      </c>
      <c r="E34" s="5">
        <f t="shared" si="6"/>
        <v>36425.026992775827</v>
      </c>
      <c r="F34" s="5">
        <f t="shared" si="7"/>
        <v>12387.024012418891</v>
      </c>
      <c r="G34" s="5">
        <f t="shared" si="8"/>
        <v>33538.002980356934</v>
      </c>
      <c r="H34" s="22">
        <f t="shared" si="9"/>
        <v>21490.913961020655</v>
      </c>
      <c r="I34" s="5">
        <f t="shared" si="10"/>
        <v>53803.934845599411</v>
      </c>
      <c r="J34" s="26">
        <f t="shared" si="0"/>
        <v>0.1760721948916861</v>
      </c>
      <c r="L34" s="22">
        <f t="shared" si="11"/>
        <v>98739.703032564052</v>
      </c>
      <c r="M34" s="5">
        <f>scrimecost*Meta!O31</f>
        <v>2298.192</v>
      </c>
      <c r="N34" s="5">
        <f>L34-Grade8!L34</f>
        <v>612.7188154222822</v>
      </c>
      <c r="O34" s="5">
        <f>Grade8!M34-M34</f>
        <v>48.632999999999811</v>
      </c>
      <c r="P34" s="22">
        <f t="shared" si="12"/>
        <v>119.69658117948424</v>
      </c>
      <c r="S34" s="22">
        <f t="shared" si="1"/>
        <v>651.90194851058368</v>
      </c>
      <c r="T34" s="22">
        <f t="shared" si="2"/>
        <v>1015.7235386277874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48951.98586171287</v>
      </c>
      <c r="D35" s="5">
        <f t="shared" si="5"/>
        <v>47050.92266759523</v>
      </c>
      <c r="E35" s="5">
        <f t="shared" si="6"/>
        <v>37550.92266759523</v>
      </c>
      <c r="F35" s="5">
        <f t="shared" si="7"/>
        <v>12867.218517729367</v>
      </c>
      <c r="G35" s="5">
        <f t="shared" si="8"/>
        <v>34183.704149865865</v>
      </c>
      <c r="H35" s="22">
        <f t="shared" si="9"/>
        <v>22028.186810046176</v>
      </c>
      <c r="I35" s="5">
        <f t="shared" si="10"/>
        <v>54956.284311739408</v>
      </c>
      <c r="J35" s="26">
        <f t="shared" si="0"/>
        <v>0.17895186789718637</v>
      </c>
      <c r="L35" s="22">
        <f t="shared" si="11"/>
        <v>101208.19560837817</v>
      </c>
      <c r="M35" s="5">
        <f>scrimecost*Meta!O32</f>
        <v>2298.192</v>
      </c>
      <c r="N35" s="5">
        <f>L35-Grade8!L35</f>
        <v>628.03678580788255</v>
      </c>
      <c r="O35" s="5">
        <f>Grade8!M35-M35</f>
        <v>48.632999999999811</v>
      </c>
      <c r="P35" s="22">
        <f t="shared" si="12"/>
        <v>123.32697825311554</v>
      </c>
      <c r="S35" s="22">
        <f t="shared" si="1"/>
        <v>667.63841219874655</v>
      </c>
      <c r="T35" s="22">
        <f t="shared" si="2"/>
        <v>1056.2718348753826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50175.785508255678</v>
      </c>
      <c r="D36" s="5">
        <f t="shared" si="5"/>
        <v>48204.965734285099</v>
      </c>
      <c r="E36" s="5">
        <f t="shared" si="6"/>
        <v>38704.965734285099</v>
      </c>
      <c r="F36" s="5">
        <f t="shared" si="7"/>
        <v>13359.417885672596</v>
      </c>
      <c r="G36" s="5">
        <f t="shared" si="8"/>
        <v>34845.547848612507</v>
      </c>
      <c r="H36" s="22">
        <f t="shared" si="9"/>
        <v>22578.891480297327</v>
      </c>
      <c r="I36" s="5">
        <f t="shared" si="10"/>
        <v>56137.442514532886</v>
      </c>
      <c r="J36" s="26">
        <f t="shared" si="0"/>
        <v>0.18176130497572318</v>
      </c>
      <c r="L36" s="22">
        <f t="shared" si="11"/>
        <v>103738.40049858759</v>
      </c>
      <c r="M36" s="5">
        <f>scrimecost*Meta!O33</f>
        <v>1948.6879999999999</v>
      </c>
      <c r="N36" s="5">
        <f>L36-Grade8!L36</f>
        <v>643.7377054530225</v>
      </c>
      <c r="O36" s="5">
        <f>Grade8!M36-M36</f>
        <v>41.23700000000008</v>
      </c>
      <c r="P36" s="22">
        <f t="shared" si="12"/>
        <v>127.04813525358757</v>
      </c>
      <c r="S36" s="22">
        <f t="shared" si="1"/>
        <v>676.58677147903404</v>
      </c>
      <c r="T36" s="22">
        <f t="shared" si="2"/>
        <v>1086.9236347468773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51430.180145962091</v>
      </c>
      <c r="D37" s="5">
        <f t="shared" ref="D37:D56" si="15">IF(A37&lt;startage,1,0)*(C37*(1-initialunempprob))+IF(A37=startage,1,0)*(C37*(1-unempprob))+IF(A37&gt;startage,1,0)*(C37*(1-unempprob)+unempprob*300*52)</f>
        <v>49387.859877642244</v>
      </c>
      <c r="E37" s="5">
        <f t="shared" si="6"/>
        <v>39887.859877642244</v>
      </c>
      <c r="F37" s="5">
        <f t="shared" si="7"/>
        <v>13863.922237814417</v>
      </c>
      <c r="G37" s="5">
        <f t="shared" si="8"/>
        <v>35523.937639827825</v>
      </c>
      <c r="H37" s="22">
        <f t="shared" ref="H37:H56" si="16">benefits*B37/expnorm</f>
        <v>23143.363767304767</v>
      </c>
      <c r="I37" s="5">
        <f t="shared" ref="I37:I56" si="17">G37+IF(A37&lt;startage,1,0)*(H37*(1-initialunempprob))+IF(A37&gt;=startage,1,0)*(H37*(1-unempprob))</f>
        <v>57348.129672396215</v>
      </c>
      <c r="J37" s="26">
        <f t="shared" ref="J37:J56" si="18">(F37-(IF(A37&gt;startage,1,0)*(unempprob*300*52)))/(IF(A37&lt;startage,1,0)*((C37+H37)*(1-initialunempprob))+IF(A37&gt;=startage,1,0)*((C37+H37)*(1-unempprob)))</f>
        <v>0.18450221919868598</v>
      </c>
      <c r="L37" s="22">
        <f t="shared" ref="L37:L56" si="19">(sincome+sbenefits)*(1-sunemp)*B37/expnorm</f>
        <v>106331.86051105232</v>
      </c>
      <c r="M37" s="5">
        <f>scrimecost*Meta!O34</f>
        <v>1948.6879999999999</v>
      </c>
      <c r="N37" s="5">
        <f>L37-Grade8!L37</f>
        <v>659.83114808940445</v>
      </c>
      <c r="O37" s="5">
        <f>Grade8!M37-M37</f>
        <v>41.23700000000008</v>
      </c>
      <c r="P37" s="22">
        <f t="shared" si="12"/>
        <v>130.8623211790715</v>
      </c>
      <c r="S37" s="22">
        <f t="shared" ref="S37:S68" si="20">IF(A37&lt;startage,1,0)*(N37-Q37-R37)+IF(A37&gt;=startage,1,0)*completionprob*(N37*spart+O37+P37)</f>
        <v>693.11989364141891</v>
      </c>
      <c r="T37" s="22">
        <f t="shared" ref="T37:T68" si="21">S37/sreturn^(A37-startage+1)</f>
        <v>1130.641807546308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52715.934649611132</v>
      </c>
      <c r="D38" s="5">
        <f t="shared" si="15"/>
        <v>50600.326374583296</v>
      </c>
      <c r="E38" s="5">
        <f t="shared" si="6"/>
        <v>41100.326374583296</v>
      </c>
      <c r="F38" s="5">
        <f t="shared" si="7"/>
        <v>14381.039198759776</v>
      </c>
      <c r="G38" s="5">
        <f t="shared" si="8"/>
        <v>36219.28717582352</v>
      </c>
      <c r="H38" s="22">
        <f t="shared" si="16"/>
        <v>23721.947861487381</v>
      </c>
      <c r="I38" s="5">
        <f t="shared" si="17"/>
        <v>58589.084009206119</v>
      </c>
      <c r="J38" s="26">
        <f t="shared" si="18"/>
        <v>0.18717628185523499</v>
      </c>
      <c r="L38" s="22">
        <f t="shared" si="19"/>
        <v>108990.15702382859</v>
      </c>
      <c r="M38" s="5">
        <f>scrimecost*Meta!O35</f>
        <v>1948.6879999999999</v>
      </c>
      <c r="N38" s="5">
        <f>L38-Grade8!L38</f>
        <v>676.32692679160391</v>
      </c>
      <c r="O38" s="5">
        <f>Grade8!M38-M38</f>
        <v>41.23700000000008</v>
      </c>
      <c r="P38" s="22">
        <f t="shared" ref="P38:P56" si="22">(spart-initialspart)*(L38*J38+nptrans)</f>
        <v>134.77186175269244</v>
      </c>
      <c r="S38" s="22">
        <f t="shared" si="20"/>
        <v>710.06634385778989</v>
      </c>
      <c r="T38" s="22">
        <f t="shared" si="21"/>
        <v>1176.1338530939925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54033.8330158514</v>
      </c>
      <c r="D39" s="5">
        <f t="shared" si="15"/>
        <v>51843.104533947866</v>
      </c>
      <c r="E39" s="5">
        <f t="shared" si="6"/>
        <v>42343.104533947866</v>
      </c>
      <c r="F39" s="5">
        <f t="shared" si="7"/>
        <v>14911.084083728765</v>
      </c>
      <c r="G39" s="5">
        <f t="shared" si="8"/>
        <v>36932.020450219105</v>
      </c>
      <c r="H39" s="22">
        <f t="shared" si="16"/>
        <v>24314.996558024563</v>
      </c>
      <c r="I39" s="5">
        <f t="shared" si="17"/>
        <v>59861.062204436268</v>
      </c>
      <c r="J39" s="26">
        <f t="shared" si="18"/>
        <v>0.18978512347138038</v>
      </c>
      <c r="L39" s="22">
        <f t="shared" si="19"/>
        <v>111714.91094942432</v>
      </c>
      <c r="M39" s="5">
        <f>scrimecost*Meta!O36</f>
        <v>1948.6879999999999</v>
      </c>
      <c r="N39" s="5">
        <f>L39-Grade8!L39</f>
        <v>693.23509996141365</v>
      </c>
      <c r="O39" s="5">
        <f>Grade8!M39-M39</f>
        <v>41.23700000000008</v>
      </c>
      <c r="P39" s="22">
        <f t="shared" si="22"/>
        <v>138.77914084065389</v>
      </c>
      <c r="S39" s="22">
        <f t="shared" si="20"/>
        <v>727.43645532961432</v>
      </c>
      <c r="T39" s="22">
        <f t="shared" si="21"/>
        <v>1223.4719879540369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55384.678841247689</v>
      </c>
      <c r="D40" s="5">
        <f t="shared" si="15"/>
        <v>53116.952147296564</v>
      </c>
      <c r="E40" s="5">
        <f t="shared" si="6"/>
        <v>43616.952147296564</v>
      </c>
      <c r="F40" s="5">
        <f t="shared" si="7"/>
        <v>15454.380090821984</v>
      </c>
      <c r="G40" s="5">
        <f t="shared" si="8"/>
        <v>37662.572056474579</v>
      </c>
      <c r="H40" s="22">
        <f t="shared" si="16"/>
        <v>24922.871471975177</v>
      </c>
      <c r="I40" s="5">
        <f t="shared" si="17"/>
        <v>61164.839854547172</v>
      </c>
      <c r="J40" s="26">
        <f t="shared" si="18"/>
        <v>0.19233033480420514</v>
      </c>
      <c r="L40" s="22">
        <f t="shared" si="19"/>
        <v>114507.78372315991</v>
      </c>
      <c r="M40" s="5">
        <f>scrimecost*Meta!O37</f>
        <v>1948.6879999999999</v>
      </c>
      <c r="N40" s="5">
        <f>L40-Grade8!L40</f>
        <v>710.56597746044281</v>
      </c>
      <c r="O40" s="5">
        <f>Grade8!M40-M40</f>
        <v>41.23700000000008</v>
      </c>
      <c r="P40" s="22">
        <f t="shared" si="22"/>
        <v>142.88660190581442</v>
      </c>
      <c r="S40" s="22">
        <f t="shared" si="20"/>
        <v>745.24081958821353</v>
      </c>
      <c r="T40" s="22">
        <f t="shared" si="21"/>
        <v>1272.7313724555688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56769.29581227887</v>
      </c>
      <c r="D41" s="5">
        <f t="shared" si="15"/>
        <v>54422.645950978971</v>
      </c>
      <c r="E41" s="5">
        <f t="shared" si="6"/>
        <v>44922.645950978971</v>
      </c>
      <c r="F41" s="5">
        <f t="shared" si="7"/>
        <v>16011.258498092531</v>
      </c>
      <c r="G41" s="5">
        <f t="shared" si="8"/>
        <v>38411.38745288644</v>
      </c>
      <c r="H41" s="22">
        <f t="shared" si="16"/>
        <v>25545.94325877455</v>
      </c>
      <c r="I41" s="5">
        <f t="shared" si="17"/>
        <v>62501.211945910836</v>
      </c>
      <c r="J41" s="26">
        <f t="shared" si="18"/>
        <v>0.19481346781183909</v>
      </c>
      <c r="L41" s="22">
        <f t="shared" si="19"/>
        <v>117370.47831623889</v>
      </c>
      <c r="M41" s="5">
        <f>scrimecost*Meta!O38</f>
        <v>1410.2079999999999</v>
      </c>
      <c r="N41" s="5">
        <f>L41-Grade8!L41</f>
        <v>728.33012689693714</v>
      </c>
      <c r="O41" s="5">
        <f>Grade8!M41-M41</f>
        <v>29.842000000000098</v>
      </c>
      <c r="P41" s="22">
        <f t="shared" si="22"/>
        <v>147.09674949760395</v>
      </c>
      <c r="S41" s="22">
        <f t="shared" si="20"/>
        <v>752.42574795326971</v>
      </c>
      <c r="T41" s="22">
        <f t="shared" si="21"/>
        <v>1304.8028885864373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58188.528207585849</v>
      </c>
      <c r="D42" s="5">
        <f t="shared" si="15"/>
        <v>55760.982099753448</v>
      </c>
      <c r="E42" s="5">
        <f t="shared" si="6"/>
        <v>46260.982099753448</v>
      </c>
      <c r="F42" s="5">
        <f t="shared" si="7"/>
        <v>16582.058865544845</v>
      </c>
      <c r="G42" s="5">
        <f t="shared" si="8"/>
        <v>39178.923234208603</v>
      </c>
      <c r="H42" s="22">
        <f t="shared" si="16"/>
        <v>26184.591840243917</v>
      </c>
      <c r="I42" s="5">
        <f t="shared" si="17"/>
        <v>63870.993339558612</v>
      </c>
      <c r="J42" s="26">
        <f t="shared" si="18"/>
        <v>0.19723603659977459</v>
      </c>
      <c r="L42" s="22">
        <f t="shared" si="19"/>
        <v>120304.74027414488</v>
      </c>
      <c r="M42" s="5">
        <f>scrimecost*Meta!O39</f>
        <v>1410.2079999999999</v>
      </c>
      <c r="N42" s="5">
        <f>L42-Grade8!L42</f>
        <v>746.53838006938167</v>
      </c>
      <c r="O42" s="5">
        <f>Grade8!M42-M42</f>
        <v>29.842000000000098</v>
      </c>
      <c r="P42" s="22">
        <f t="shared" si="22"/>
        <v>151.41215077918821</v>
      </c>
      <c r="S42" s="22">
        <f t="shared" si="20"/>
        <v>771.1314581524822</v>
      </c>
      <c r="T42" s="22">
        <f t="shared" si="21"/>
        <v>1357.8469696562522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59643.241412775489</v>
      </c>
      <c r="D43" s="5">
        <f t="shared" si="15"/>
        <v>57132.776652247281</v>
      </c>
      <c r="E43" s="5">
        <f t="shared" si="6"/>
        <v>47632.776652247281</v>
      </c>
      <c r="F43" s="5">
        <f t="shared" si="7"/>
        <v>17167.129242183466</v>
      </c>
      <c r="G43" s="5">
        <f t="shared" si="8"/>
        <v>39965.647410063815</v>
      </c>
      <c r="H43" s="22">
        <f t="shared" si="16"/>
        <v>26839.206636250012</v>
      </c>
      <c r="I43" s="5">
        <f t="shared" si="17"/>
        <v>65275.019268047574</v>
      </c>
      <c r="J43" s="26">
        <f t="shared" si="18"/>
        <v>0.19959951834410197</v>
      </c>
      <c r="L43" s="22">
        <f t="shared" si="19"/>
        <v>123312.35878099849</v>
      </c>
      <c r="M43" s="5">
        <f>scrimecost*Meta!O40</f>
        <v>1410.2079999999999</v>
      </c>
      <c r="N43" s="5">
        <f>L43-Grade8!L43</f>
        <v>765.20183957113477</v>
      </c>
      <c r="O43" s="5">
        <f>Grade8!M43-M43</f>
        <v>29.842000000000098</v>
      </c>
      <c r="P43" s="22">
        <f t="shared" si="22"/>
        <v>155.8354370928121</v>
      </c>
      <c r="S43" s="22">
        <f t="shared" si="20"/>
        <v>790.30481110667301</v>
      </c>
      <c r="T43" s="22">
        <f t="shared" si="21"/>
        <v>1413.0521131963953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61134.322448094856</v>
      </c>
      <c r="D44" s="5">
        <f t="shared" si="15"/>
        <v>58538.866068553441</v>
      </c>
      <c r="E44" s="5">
        <f t="shared" si="6"/>
        <v>49038.866068553441</v>
      </c>
      <c r="F44" s="5">
        <f t="shared" si="7"/>
        <v>17766.826378238042</v>
      </c>
      <c r="G44" s="5">
        <f t="shared" si="8"/>
        <v>40772.039690315403</v>
      </c>
      <c r="H44" s="22">
        <f t="shared" si="16"/>
        <v>27510.186802156259</v>
      </c>
      <c r="I44" s="5">
        <f t="shared" si="17"/>
        <v>66714.145844748753</v>
      </c>
      <c r="J44" s="26">
        <f t="shared" si="18"/>
        <v>0.20190535419222616</v>
      </c>
      <c r="L44" s="22">
        <f t="shared" si="19"/>
        <v>126395.16775052343</v>
      </c>
      <c r="M44" s="5">
        <f>scrimecost*Meta!O41</f>
        <v>1410.2079999999999</v>
      </c>
      <c r="N44" s="5">
        <f>L44-Grade8!L44</f>
        <v>784.33188556037203</v>
      </c>
      <c r="O44" s="5">
        <f>Grade8!M44-M44</f>
        <v>29.842000000000098</v>
      </c>
      <c r="P44" s="22">
        <f t="shared" si="22"/>
        <v>160.36930556427652</v>
      </c>
      <c r="S44" s="22">
        <f t="shared" si="20"/>
        <v>809.95749788467106</v>
      </c>
      <c r="T44" s="22">
        <f t="shared" si="21"/>
        <v>1470.5064349150173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62662.680509297235</v>
      </c>
      <c r="D45" s="5">
        <f t="shared" si="15"/>
        <v>59980.10772026729</v>
      </c>
      <c r="E45" s="5">
        <f t="shared" si="6"/>
        <v>50480.10772026729</v>
      </c>
      <c r="F45" s="5">
        <f t="shared" si="7"/>
        <v>18381.515942694001</v>
      </c>
      <c r="G45" s="5">
        <f t="shared" si="8"/>
        <v>41598.591777573289</v>
      </c>
      <c r="H45" s="22">
        <f t="shared" si="16"/>
        <v>28197.941472210165</v>
      </c>
      <c r="I45" s="5">
        <f t="shared" si="17"/>
        <v>68189.25058586747</v>
      </c>
      <c r="J45" s="26">
        <f t="shared" si="18"/>
        <v>0.20415495014161575</v>
      </c>
      <c r="L45" s="22">
        <f t="shared" si="19"/>
        <v>129555.04694428653</v>
      </c>
      <c r="M45" s="5">
        <f>scrimecost*Meta!O42</f>
        <v>1410.2079999999999</v>
      </c>
      <c r="N45" s="5">
        <f>L45-Grade8!L45</f>
        <v>803.94018269941444</v>
      </c>
      <c r="O45" s="5">
        <f>Grade8!M45-M45</f>
        <v>29.842000000000098</v>
      </c>
      <c r="P45" s="22">
        <f t="shared" si="22"/>
        <v>165.01652074752769</v>
      </c>
      <c r="S45" s="22">
        <f t="shared" si="20"/>
        <v>830.10150183217831</v>
      </c>
      <c r="T45" s="22">
        <f t="shared" si="21"/>
        <v>1530.3016444855884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64229.247522029655</v>
      </c>
      <c r="D46" s="5">
        <f t="shared" si="15"/>
        <v>61457.380413273961</v>
      </c>
      <c r="E46" s="5">
        <f t="shared" si="6"/>
        <v>51957.380413273961</v>
      </c>
      <c r="F46" s="5">
        <f t="shared" si="7"/>
        <v>19011.572746261343</v>
      </c>
      <c r="G46" s="5">
        <f t="shared" si="8"/>
        <v>42445.807667012617</v>
      </c>
      <c r="H46" s="22">
        <f t="shared" si="16"/>
        <v>28902.890009015417</v>
      </c>
      <c r="I46" s="5">
        <f t="shared" si="17"/>
        <v>69701.232945514159</v>
      </c>
      <c r="J46" s="26">
        <f t="shared" si="18"/>
        <v>0.20634967789711767</v>
      </c>
      <c r="L46" s="22">
        <f t="shared" si="19"/>
        <v>132793.92311789366</v>
      </c>
      <c r="M46" s="5">
        <f>scrimecost*Meta!O43</f>
        <v>843.28</v>
      </c>
      <c r="N46" s="5">
        <f>L46-Grade8!L46</f>
        <v>824.03868726687506</v>
      </c>
      <c r="O46" s="5">
        <f>Grade8!M46-M46</f>
        <v>17.845000000000027</v>
      </c>
      <c r="P46" s="22">
        <f t="shared" si="22"/>
        <v>169.77991631035999</v>
      </c>
      <c r="S46" s="22">
        <f t="shared" si="20"/>
        <v>839.10001887832686</v>
      </c>
      <c r="T46" s="22">
        <f t="shared" si="21"/>
        <v>1570.7270479207154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65834.978710080395</v>
      </c>
      <c r="D47" s="5">
        <f t="shared" si="15"/>
        <v>62971.584923605806</v>
      </c>
      <c r="E47" s="5">
        <f t="shared" si="6"/>
        <v>53471.584923605806</v>
      </c>
      <c r="F47" s="5">
        <f t="shared" si="7"/>
        <v>19657.380969917875</v>
      </c>
      <c r="G47" s="5">
        <f t="shared" si="8"/>
        <v>43314.203953687931</v>
      </c>
      <c r="H47" s="22">
        <f t="shared" si="16"/>
        <v>29625.462259240801</v>
      </c>
      <c r="I47" s="5">
        <f t="shared" si="17"/>
        <v>71251.014864152006</v>
      </c>
      <c r="J47" s="26">
        <f t="shared" si="18"/>
        <v>0.20849087570736347</v>
      </c>
      <c r="L47" s="22">
        <f t="shared" si="19"/>
        <v>136113.77119584099</v>
      </c>
      <c r="M47" s="5">
        <f>scrimecost*Meta!O44</f>
        <v>843.28</v>
      </c>
      <c r="N47" s="5">
        <f>L47-Grade8!L47</f>
        <v>844.63965444854693</v>
      </c>
      <c r="O47" s="5">
        <f>Grade8!M47-M47</f>
        <v>17.845000000000027</v>
      </c>
      <c r="P47" s="22">
        <f t="shared" si="22"/>
        <v>174.66239676226309</v>
      </c>
      <c r="S47" s="22">
        <f t="shared" si="20"/>
        <v>860.26381302564891</v>
      </c>
      <c r="T47" s="22">
        <f t="shared" si="21"/>
        <v>1635.1582591767715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67480.85317783241</v>
      </c>
      <c r="D48" s="5">
        <f t="shared" si="15"/>
        <v>64523.644546695956</v>
      </c>
      <c r="E48" s="5">
        <f t="shared" si="6"/>
        <v>55023.644546695956</v>
      </c>
      <c r="F48" s="5">
        <f t="shared" si="7"/>
        <v>20319.334399165826</v>
      </c>
      <c r="G48" s="5">
        <f t="shared" si="8"/>
        <v>44204.31014753013</v>
      </c>
      <c r="H48" s="22">
        <f t="shared" si="16"/>
        <v>30366.098815721823</v>
      </c>
      <c r="I48" s="5">
        <f t="shared" si="17"/>
        <v>72839.541330755805</v>
      </c>
      <c r="J48" s="26">
        <f t="shared" si="18"/>
        <v>0.21057984918077402</v>
      </c>
      <c r="L48" s="22">
        <f t="shared" si="19"/>
        <v>139516.61547573702</v>
      </c>
      <c r="M48" s="5">
        <f>scrimecost*Meta!O45</f>
        <v>843.28</v>
      </c>
      <c r="N48" s="5">
        <f>L48-Grade8!L48</f>
        <v>865.75564580975333</v>
      </c>
      <c r="O48" s="5">
        <f>Grade8!M48-M48</f>
        <v>17.845000000000027</v>
      </c>
      <c r="P48" s="22">
        <f t="shared" si="22"/>
        <v>179.66693922546389</v>
      </c>
      <c r="S48" s="22">
        <f t="shared" si="20"/>
        <v>881.95670202664849</v>
      </c>
      <c r="T48" s="22">
        <f t="shared" si="21"/>
        <v>1702.2233694710146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69167.874507278219</v>
      </c>
      <c r="D49" s="5">
        <f t="shared" si="15"/>
        <v>66114.505660363357</v>
      </c>
      <c r="E49" s="5">
        <f t="shared" si="6"/>
        <v>56614.505660363357</v>
      </c>
      <c r="F49" s="5">
        <f t="shared" si="7"/>
        <v>20997.836664144972</v>
      </c>
      <c r="G49" s="5">
        <f t="shared" si="8"/>
        <v>45116.668996218388</v>
      </c>
      <c r="H49" s="22">
        <f t="shared" si="16"/>
        <v>31125.251286114868</v>
      </c>
      <c r="I49" s="5">
        <f t="shared" si="17"/>
        <v>74467.780959024705</v>
      </c>
      <c r="J49" s="26">
        <f t="shared" si="18"/>
        <v>0.21261787208166238</v>
      </c>
      <c r="L49" s="22">
        <f t="shared" si="19"/>
        <v>143004.53086263046</v>
      </c>
      <c r="M49" s="5">
        <f>scrimecost*Meta!O46</f>
        <v>843.28</v>
      </c>
      <c r="N49" s="5">
        <f>L49-Grade8!L49</f>
        <v>887.39953695505392</v>
      </c>
      <c r="O49" s="5">
        <f>Grade8!M49-M49</f>
        <v>17.845000000000027</v>
      </c>
      <c r="P49" s="22">
        <f t="shared" si="22"/>
        <v>184.79659525024465</v>
      </c>
      <c r="S49" s="22">
        <f t="shared" si="20"/>
        <v>904.19191325272391</v>
      </c>
      <c r="T49" s="22">
        <f t="shared" si="21"/>
        <v>1772.0299116229298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70897.071369960162</v>
      </c>
      <c r="D50" s="5">
        <f t="shared" si="15"/>
        <v>67745.13830187243</v>
      </c>
      <c r="E50" s="5">
        <f t="shared" si="6"/>
        <v>58245.13830187243</v>
      </c>
      <c r="F50" s="5">
        <f t="shared" si="7"/>
        <v>21693.30148574859</v>
      </c>
      <c r="G50" s="5">
        <f t="shared" si="8"/>
        <v>46051.83681612384</v>
      </c>
      <c r="H50" s="22">
        <f t="shared" si="16"/>
        <v>31903.382568267731</v>
      </c>
      <c r="I50" s="5">
        <f t="shared" si="17"/>
        <v>76136.726578000307</v>
      </c>
      <c r="J50" s="26">
        <f t="shared" si="18"/>
        <v>0.21460618710691931</v>
      </c>
      <c r="L50" s="22">
        <f t="shared" si="19"/>
        <v>146579.64413419619</v>
      </c>
      <c r="M50" s="5">
        <f>scrimecost*Meta!O47</f>
        <v>843.28</v>
      </c>
      <c r="N50" s="5">
        <f>L50-Grade8!L50</f>
        <v>909.58452537888661</v>
      </c>
      <c r="O50" s="5">
        <f>Grade8!M50-M50</f>
        <v>17.845000000000027</v>
      </c>
      <c r="P50" s="22">
        <f t="shared" si="22"/>
        <v>190.05449267564495</v>
      </c>
      <c r="S50" s="22">
        <f t="shared" si="20"/>
        <v>926.98300475937117</v>
      </c>
      <c r="T50" s="22">
        <f t="shared" si="21"/>
        <v>1844.6898065007729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72669.498154209155</v>
      </c>
      <c r="D51" s="5">
        <f t="shared" si="15"/>
        <v>69416.536759419221</v>
      </c>
      <c r="E51" s="5">
        <f t="shared" si="6"/>
        <v>59916.536759419221</v>
      </c>
      <c r="F51" s="5">
        <f t="shared" si="7"/>
        <v>22406.152927892297</v>
      </c>
      <c r="G51" s="5">
        <f t="shared" si="8"/>
        <v>47010.383831526924</v>
      </c>
      <c r="H51" s="22">
        <f t="shared" si="16"/>
        <v>32700.96713247443</v>
      </c>
      <c r="I51" s="5">
        <f t="shared" si="17"/>
        <v>77847.395837450313</v>
      </c>
      <c r="J51" s="26">
        <f t="shared" si="18"/>
        <v>0.21654600664375526</v>
      </c>
      <c r="L51" s="22">
        <f t="shared" si="19"/>
        <v>150244.13523755112</v>
      </c>
      <c r="M51" s="5">
        <f>scrimecost*Meta!O48</f>
        <v>463.29599999999999</v>
      </c>
      <c r="N51" s="5">
        <f>L51-Grade8!L51</f>
        <v>932.32413851338788</v>
      </c>
      <c r="O51" s="5">
        <f>Grade8!M51-M51</f>
        <v>9.8040000000000305</v>
      </c>
      <c r="P51" s="22">
        <f t="shared" si="22"/>
        <v>195.44383753668021</v>
      </c>
      <c r="S51" s="22">
        <f t="shared" si="20"/>
        <v>942.53606255374268</v>
      </c>
      <c r="T51" s="22">
        <f t="shared" si="21"/>
        <v>1904.5426296498749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74486.23560806438</v>
      </c>
      <c r="D52" s="5">
        <f t="shared" si="15"/>
        <v>71129.720178404707</v>
      </c>
      <c r="E52" s="5">
        <f t="shared" si="6"/>
        <v>61629.720178404707</v>
      </c>
      <c r="F52" s="5">
        <f t="shared" si="7"/>
        <v>23136.825656089608</v>
      </c>
      <c r="G52" s="5">
        <f t="shared" si="8"/>
        <v>47992.894522315095</v>
      </c>
      <c r="H52" s="22">
        <f t="shared" si="16"/>
        <v>33518.491310786281</v>
      </c>
      <c r="I52" s="5">
        <f t="shared" si="17"/>
        <v>79600.831828386552</v>
      </c>
      <c r="J52" s="26">
        <f t="shared" si="18"/>
        <v>0.21843851350896121</v>
      </c>
      <c r="L52" s="22">
        <f t="shared" si="19"/>
        <v>154000.23861848982</v>
      </c>
      <c r="M52" s="5">
        <f>scrimecost*Meta!O49</f>
        <v>463.29599999999999</v>
      </c>
      <c r="N52" s="5">
        <f>L52-Grade8!L52</f>
        <v>955.63224197612726</v>
      </c>
      <c r="O52" s="5">
        <f>Grade8!M52-M52</f>
        <v>9.8040000000000305</v>
      </c>
      <c r="P52" s="22">
        <f t="shared" si="22"/>
        <v>200.96791601924139</v>
      </c>
      <c r="S52" s="22">
        <f t="shared" si="20"/>
        <v>966.48095306787411</v>
      </c>
      <c r="T52" s="22">
        <f t="shared" si="21"/>
        <v>1983.0203357048956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76348.391498266006</v>
      </c>
      <c r="D53" s="5">
        <f t="shared" si="15"/>
        <v>72885.733182864831</v>
      </c>
      <c r="E53" s="5">
        <f t="shared" si="6"/>
        <v>63385.733182864831</v>
      </c>
      <c r="F53" s="5">
        <f t="shared" si="7"/>
        <v>23885.76520249185</v>
      </c>
      <c r="G53" s="5">
        <f t="shared" si="8"/>
        <v>48999.967980372981</v>
      </c>
      <c r="H53" s="22">
        <f t="shared" si="16"/>
        <v>34356.45359355594</v>
      </c>
      <c r="I53" s="5">
        <f t="shared" si="17"/>
        <v>81398.103719096223</v>
      </c>
      <c r="J53" s="26">
        <f t="shared" si="18"/>
        <v>0.22028486167013764</v>
      </c>
      <c r="L53" s="22">
        <f t="shared" si="19"/>
        <v>157850.24458395212</v>
      </c>
      <c r="M53" s="5">
        <f>scrimecost*Meta!O50</f>
        <v>463.29599999999999</v>
      </c>
      <c r="N53" s="5">
        <f>L53-Grade8!L53</f>
        <v>979.52304802561412</v>
      </c>
      <c r="O53" s="5">
        <f>Grade8!M53-M53</f>
        <v>9.8040000000000305</v>
      </c>
      <c r="P53" s="22">
        <f t="shared" si="22"/>
        <v>206.63009646386661</v>
      </c>
      <c r="S53" s="22">
        <f t="shared" si="20"/>
        <v>991.02446584500171</v>
      </c>
      <c r="T53" s="22">
        <f t="shared" si="21"/>
        <v>2064.7115663040863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78257.101285722645</v>
      </c>
      <c r="D54" s="5">
        <f t="shared" si="15"/>
        <v>74685.646512436448</v>
      </c>
      <c r="E54" s="5">
        <f t="shared" si="6"/>
        <v>65185.646512436448</v>
      </c>
      <c r="F54" s="5">
        <f t="shared" si="7"/>
        <v>24653.428237554144</v>
      </c>
      <c r="G54" s="5">
        <f t="shared" si="8"/>
        <v>50032.218274882303</v>
      </c>
      <c r="H54" s="22">
        <f t="shared" si="16"/>
        <v>35215.364933394842</v>
      </c>
      <c r="I54" s="5">
        <f t="shared" si="17"/>
        <v>83240.307407073647</v>
      </c>
      <c r="J54" s="26">
        <f t="shared" si="18"/>
        <v>0.22208617694933419</v>
      </c>
      <c r="L54" s="22">
        <f t="shared" si="19"/>
        <v>161796.5006985509</v>
      </c>
      <c r="M54" s="5">
        <f>scrimecost*Meta!O51</f>
        <v>463.29599999999999</v>
      </c>
      <c r="N54" s="5">
        <f>L54-Grade8!L54</f>
        <v>1004.0111242262356</v>
      </c>
      <c r="O54" s="5">
        <f>Grade8!M54-M54</f>
        <v>9.8040000000000305</v>
      </c>
      <c r="P54" s="22">
        <f t="shared" si="22"/>
        <v>212.43383141960743</v>
      </c>
      <c r="S54" s="22">
        <f t="shared" si="20"/>
        <v>1016.1815664414758</v>
      </c>
      <c r="T54" s="22">
        <f t="shared" si="21"/>
        <v>2149.7476016095375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80213.528817865707</v>
      </c>
      <c r="D55" s="5">
        <f t="shared" si="15"/>
        <v>76530.557675247357</v>
      </c>
      <c r="E55" s="5">
        <f t="shared" si="6"/>
        <v>67030.557675247357</v>
      </c>
      <c r="F55" s="5">
        <f t="shared" si="7"/>
        <v>25440.282848493</v>
      </c>
      <c r="G55" s="5">
        <f t="shared" si="8"/>
        <v>51090.274826754357</v>
      </c>
      <c r="H55" s="22">
        <f t="shared" si="16"/>
        <v>36095.749056729699</v>
      </c>
      <c r="I55" s="5">
        <f t="shared" si="17"/>
        <v>85128.566187250457</v>
      </c>
      <c r="J55" s="26">
        <f t="shared" si="18"/>
        <v>0.22384355770952602</v>
      </c>
      <c r="L55" s="22">
        <f t="shared" si="19"/>
        <v>165841.41321601465</v>
      </c>
      <c r="M55" s="5">
        <f>scrimecost*Meta!O52</f>
        <v>463.29599999999999</v>
      </c>
      <c r="N55" s="5">
        <f>L55-Grade8!L55</f>
        <v>1029.1114023318805</v>
      </c>
      <c r="O55" s="5">
        <f>Grade8!M55-M55</f>
        <v>9.8040000000000305</v>
      </c>
      <c r="P55" s="22">
        <f t="shared" si="22"/>
        <v>218.38265974924184</v>
      </c>
      <c r="S55" s="22">
        <f t="shared" si="20"/>
        <v>1041.9675945528679</v>
      </c>
      <c r="T55" s="22">
        <f t="shared" si="21"/>
        <v>2238.2650801637424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82218.867038312354</v>
      </c>
      <c r="D56" s="5">
        <f t="shared" si="15"/>
        <v>78421.591617128535</v>
      </c>
      <c r="E56" s="5">
        <f t="shared" si="6"/>
        <v>68921.591617128535</v>
      </c>
      <c r="F56" s="5">
        <f t="shared" si="7"/>
        <v>26246.80882470532</v>
      </c>
      <c r="G56" s="5">
        <f t="shared" si="8"/>
        <v>52174.782792423212</v>
      </c>
      <c r="H56" s="22">
        <f t="shared" si="16"/>
        <v>36998.142783147945</v>
      </c>
      <c r="I56" s="5">
        <f t="shared" si="17"/>
        <v>87064.03143693172</v>
      </c>
      <c r="J56" s="26">
        <f t="shared" si="18"/>
        <v>0.22555807552434717</v>
      </c>
      <c r="L56" s="22">
        <f t="shared" si="19"/>
        <v>169987.44854641502</v>
      </c>
      <c r="M56" s="5">
        <f>scrimecost*Meta!O53</f>
        <v>146.304</v>
      </c>
      <c r="N56" s="5">
        <f>L56-Grade8!L56</f>
        <v>1054.839187390171</v>
      </c>
      <c r="O56" s="5">
        <f>Grade8!M56-M56</f>
        <v>3.0959999999999752</v>
      </c>
      <c r="P56" s="22">
        <f t="shared" si="22"/>
        <v>224.48020878711699</v>
      </c>
      <c r="S56" s="22">
        <f t="shared" si="20"/>
        <v>1061.8848053670483</v>
      </c>
      <c r="T56" s="22">
        <f t="shared" si="21"/>
        <v>2316.1989441677147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146.304</v>
      </c>
      <c r="N57" s="5">
        <f>L57-Grade8!L57</f>
        <v>0</v>
      </c>
      <c r="O57" s="5">
        <f>Grade8!M57-M57</f>
        <v>3.0959999999999752</v>
      </c>
      <c r="S57" s="22">
        <f t="shared" si="20"/>
        <v>3.0062159999999758</v>
      </c>
      <c r="T57" s="22">
        <f t="shared" si="21"/>
        <v>6.6582451419495206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146.304</v>
      </c>
      <c r="N58" s="5">
        <f>L58-Grade8!L58</f>
        <v>0</v>
      </c>
      <c r="O58" s="5">
        <f>Grade8!M58-M58</f>
        <v>3.0959999999999752</v>
      </c>
      <c r="S58" s="22">
        <f t="shared" si="20"/>
        <v>3.0062159999999758</v>
      </c>
      <c r="T58" s="22">
        <f t="shared" si="21"/>
        <v>6.760844185167544</v>
      </c>
    </row>
    <row r="59" spans="1:20" x14ac:dyDescent="0.2">
      <c r="A59" s="5">
        <v>68</v>
      </c>
      <c r="H59" s="21"/>
      <c r="I59" s="5"/>
      <c r="M59" s="5">
        <f>scrimecost*Meta!O56</f>
        <v>146.304</v>
      </c>
      <c r="N59" s="5">
        <f>L59-Grade8!L59</f>
        <v>0</v>
      </c>
      <c r="O59" s="5">
        <f>Grade8!M59-M59</f>
        <v>3.0959999999999752</v>
      </c>
      <c r="S59" s="22">
        <f t="shared" si="20"/>
        <v>3.0062159999999758</v>
      </c>
      <c r="T59" s="22">
        <f t="shared" si="21"/>
        <v>6.8650242100774141</v>
      </c>
    </row>
    <row r="60" spans="1:20" x14ac:dyDescent="0.2">
      <c r="A60" s="5">
        <v>69</v>
      </c>
      <c r="H60" s="21"/>
      <c r="I60" s="5"/>
      <c r="M60" s="5">
        <f>scrimecost*Meta!O57</f>
        <v>146.304</v>
      </c>
      <c r="N60" s="5">
        <f>L60-Grade8!L60</f>
        <v>0</v>
      </c>
      <c r="O60" s="5">
        <f>Grade8!M60-M60</f>
        <v>3.0959999999999752</v>
      </c>
      <c r="S60" s="22">
        <f t="shared" si="20"/>
        <v>3.0062159999999758</v>
      </c>
      <c r="T60" s="22">
        <f t="shared" si="21"/>
        <v>6.970809578535067</v>
      </c>
    </row>
    <row r="61" spans="1:20" x14ac:dyDescent="0.2">
      <c r="A61" s="5">
        <v>70</v>
      </c>
      <c r="H61" s="21"/>
      <c r="I61" s="5"/>
      <c r="M61" s="5">
        <f>scrimecost*Meta!O58</f>
        <v>146.304</v>
      </c>
      <c r="N61" s="5">
        <f>L61-Grade8!L61</f>
        <v>0</v>
      </c>
      <c r="O61" s="5">
        <f>Grade8!M61-M61</f>
        <v>3.0959999999999752</v>
      </c>
      <c r="S61" s="22">
        <f t="shared" si="20"/>
        <v>3.0062159999999758</v>
      </c>
      <c r="T61" s="22">
        <f t="shared" si="21"/>
        <v>7.078225027796119</v>
      </c>
    </row>
    <row r="62" spans="1:20" x14ac:dyDescent="0.2">
      <c r="A62" s="5">
        <v>71</v>
      </c>
      <c r="H62" s="21"/>
      <c r="I62" s="5"/>
      <c r="M62" s="5">
        <f>scrimecost*Meta!O59</f>
        <v>146.304</v>
      </c>
      <c r="N62" s="5">
        <f>L62-Grade8!L62</f>
        <v>0</v>
      </c>
      <c r="O62" s="5">
        <f>Grade8!M62-M62</f>
        <v>3.0959999999999752</v>
      </c>
      <c r="S62" s="22">
        <f t="shared" si="20"/>
        <v>3.0062159999999758</v>
      </c>
      <c r="T62" s="22">
        <f t="shared" si="21"/>
        <v>7.1872956763005238</v>
      </c>
    </row>
    <row r="63" spans="1:20" x14ac:dyDescent="0.2">
      <c r="A63" s="5">
        <v>72</v>
      </c>
      <c r="H63" s="21"/>
      <c r="M63" s="5">
        <f>scrimecost*Meta!O60</f>
        <v>146.304</v>
      </c>
      <c r="N63" s="5">
        <f>L63-Grade8!L63</f>
        <v>0</v>
      </c>
      <c r="O63" s="5">
        <f>Grade8!M63-M63</f>
        <v>3.0959999999999752</v>
      </c>
      <c r="S63" s="22">
        <f t="shared" si="20"/>
        <v>3.0062159999999758</v>
      </c>
      <c r="T63" s="22">
        <f t="shared" si="21"/>
        <v>7.2980470295463675</v>
      </c>
    </row>
    <row r="64" spans="1:20" x14ac:dyDescent="0.2">
      <c r="A64" s="5">
        <v>73</v>
      </c>
      <c r="H64" s="21"/>
      <c r="M64" s="5">
        <f>scrimecost*Meta!O61</f>
        <v>146.304</v>
      </c>
      <c r="N64" s="5">
        <f>L64-Grade8!L64</f>
        <v>0</v>
      </c>
      <c r="O64" s="5">
        <f>Grade8!M64-M64</f>
        <v>3.0959999999999752</v>
      </c>
      <c r="S64" s="22">
        <f t="shared" si="20"/>
        <v>3.0062159999999758</v>
      </c>
      <c r="T64" s="22">
        <f t="shared" si="21"/>
        <v>7.4105049860541605</v>
      </c>
    </row>
    <row r="65" spans="1:20" x14ac:dyDescent="0.2">
      <c r="A65" s="5">
        <v>74</v>
      </c>
      <c r="H65" s="21"/>
      <c r="M65" s="5">
        <f>scrimecost*Meta!O62</f>
        <v>146.304</v>
      </c>
      <c r="N65" s="5">
        <f>L65-Grade8!L65</f>
        <v>0</v>
      </c>
      <c r="O65" s="5">
        <f>Grade8!M65-M65</f>
        <v>3.0959999999999752</v>
      </c>
      <c r="S65" s="22">
        <f t="shared" si="20"/>
        <v>3.0062159999999758</v>
      </c>
      <c r="T65" s="22">
        <f t="shared" si="21"/>
        <v>7.5246958434230642</v>
      </c>
    </row>
    <row r="66" spans="1:20" x14ac:dyDescent="0.2">
      <c r="A66" s="5">
        <v>75</v>
      </c>
      <c r="H66" s="21"/>
      <c r="M66" s="5">
        <f>scrimecost*Meta!O63</f>
        <v>146.304</v>
      </c>
      <c r="N66" s="5">
        <f>L66-Grade8!L66</f>
        <v>0</v>
      </c>
      <c r="O66" s="5">
        <f>Grade8!M66-M66</f>
        <v>3.0959999999999752</v>
      </c>
      <c r="S66" s="22">
        <f t="shared" si="20"/>
        <v>3.0062159999999758</v>
      </c>
      <c r="T66" s="22">
        <f t="shared" si="21"/>
        <v>7.6406463044804038</v>
      </c>
    </row>
    <row r="67" spans="1:20" x14ac:dyDescent="0.2">
      <c r="A67" s="5">
        <v>76</v>
      </c>
      <c r="H67" s="21"/>
      <c r="M67" s="5">
        <f>scrimecost*Meta!O64</f>
        <v>146.304</v>
      </c>
      <c r="N67" s="5">
        <f>L67-Grade8!L67</f>
        <v>0</v>
      </c>
      <c r="O67" s="5">
        <f>Grade8!M67-M67</f>
        <v>3.0959999999999752</v>
      </c>
      <c r="S67" s="22">
        <f t="shared" si="20"/>
        <v>3.0062159999999758</v>
      </c>
      <c r="T67" s="22">
        <f t="shared" si="21"/>
        <v>7.7583834835259733</v>
      </c>
    </row>
    <row r="68" spans="1:20" x14ac:dyDescent="0.2">
      <c r="A68" s="5">
        <v>77</v>
      </c>
      <c r="H68" s="21"/>
      <c r="M68" s="5">
        <f>scrimecost*Meta!O65</f>
        <v>146.304</v>
      </c>
      <c r="N68" s="5">
        <f>L68-Grade8!L68</f>
        <v>0</v>
      </c>
      <c r="O68" s="5">
        <f>Grade8!M68-M68</f>
        <v>3.0959999999999752</v>
      </c>
      <c r="S68" s="22">
        <f t="shared" si="20"/>
        <v>3.0062159999999758</v>
      </c>
      <c r="T68" s="22">
        <f t="shared" si="21"/>
        <v>7.8779349126725444</v>
      </c>
    </row>
    <row r="69" spans="1:20" x14ac:dyDescent="0.2">
      <c r="A69" s="5">
        <v>78</v>
      </c>
      <c r="H69" s="21"/>
      <c r="M69" s="5">
        <f>scrimecost*Meta!O66</f>
        <v>146.304</v>
      </c>
      <c r="N69" s="5">
        <f>L69-Grade8!L69</f>
        <v>0</v>
      </c>
      <c r="O69" s="5">
        <f>Grade8!M69-M69</f>
        <v>3.0959999999999752</v>
      </c>
      <c r="S69" s="22">
        <f>IF(A69&lt;startage,1,0)*(N69-Q69-R69)+IF(A69&gt;=startage,1,0)*completionprob*(N69*spart+O69+P69)</f>
        <v>3.0062159999999758</v>
      </c>
      <c r="T69" s="22">
        <f>S69/sreturn^(A69-startage+1)</f>
        <v>7.9993285482840735</v>
      </c>
    </row>
    <row r="70" spans="1:20" x14ac:dyDescent="0.2">
      <c r="A70" s="5">
        <v>79</v>
      </c>
      <c r="H70" s="21"/>
      <c r="M70" s="5"/>
      <c r="S70" s="22">
        <f>SUM(T5:T69)</f>
        <v>2.5618618337830412E-11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Meta!A4+6</f>
        <v>16</v>
      </c>
      <c r="C2" s="7">
        <f>Meta!B4</f>
        <v>49040</v>
      </c>
      <c r="D2" s="7">
        <f>Meta!C4</f>
        <v>22068</v>
      </c>
      <c r="E2" s="1">
        <f>Meta!D4</f>
        <v>5.5E-2</v>
      </c>
      <c r="F2" s="1">
        <f>Meta!F4</f>
        <v>0.73499999999999999</v>
      </c>
      <c r="G2" s="1">
        <f>Meta!I4</f>
        <v>1.9496869757628374</v>
      </c>
      <c r="H2" s="1">
        <f>Meta!E4</f>
        <v>0.97099999999999997</v>
      </c>
      <c r="I2" s="13"/>
      <c r="J2" s="1">
        <f>Meta!X3</f>
        <v>0.82099999999999995</v>
      </c>
      <c r="K2" s="1">
        <f>Meta!D3</f>
        <v>5.7000000000000002E-2</v>
      </c>
      <c r="L2" s="29"/>
      <c r="N2" s="22">
        <f>Meta!T4</f>
        <v>72037</v>
      </c>
      <c r="O2" s="22">
        <f>Meta!U4</f>
        <v>31339</v>
      </c>
      <c r="P2" s="1">
        <f>Meta!V4</f>
        <v>3.6999999999999998E-2</v>
      </c>
      <c r="Q2" s="1">
        <f>Meta!X4</f>
        <v>0.82699999999999996</v>
      </c>
      <c r="R2" s="22">
        <f>Meta!W4</f>
        <v>1991</v>
      </c>
      <c r="T2" s="12">
        <f>IRR(S5:S69)+1</f>
        <v>0.98813427776061513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2392.0938714270255</v>
      </c>
      <c r="D6" s="5">
        <f t="shared" ref="D6:D36" si="0">IF(A6&lt;startage,1,0)*(C6*(1-initialunempprob))+IF(A6=startage,1,0)*(C6*(1-unempprob))+IF(A6&gt;startage,1,0)*(C6*(1-unempprob)+unempprob*300*52)</f>
        <v>2255.7445207556848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172.56445583780987</v>
      </c>
      <c r="G6" s="5">
        <f t="shared" ref="G6:G56" si="3">D6-F6</f>
        <v>2083.1800649178749</v>
      </c>
      <c r="H6" s="22">
        <f>0.1*Grade9!H6</f>
        <v>1076.4321352726693</v>
      </c>
      <c r="I6" s="5">
        <f t="shared" ref="I6:I36" si="4">G6+IF(A6&lt;startage,1,0)*(H6*(1-initialunempprob))+IF(A6&gt;=startage,1,0)*(H6*(1-unempprob))</f>
        <v>3098.2555684800018</v>
      </c>
      <c r="J6" s="26">
        <f t="shared" ref="J6:J37" si="5">(F6-(IF(A6&gt;startage,1,0)*(unempprob*300*52)))/(IF(A6&lt;startage,1,0)*((C6+H6)*(1-initialunempprob))+IF(A6&gt;=startage,1,0)*((C6+H6)*(1-unempprob)))</f>
        <v>5.275877442195899E-2</v>
      </c>
      <c r="L6" s="22">
        <f>0.1*Grade9!L6</f>
        <v>4945.6523610075619</v>
      </c>
      <c r="M6" s="5">
        <f>scrimecost*Meta!O3</f>
        <v>3066.14</v>
      </c>
      <c r="N6" s="5">
        <f>L6-Grade9!L6</f>
        <v>-44510.871249068055</v>
      </c>
      <c r="O6" s="5"/>
      <c r="P6" s="22"/>
      <c r="Q6" s="22">
        <f>0.05*feel*Grade9!G6</f>
        <v>251.89415086205358</v>
      </c>
      <c r="R6" s="22">
        <f>hstuition</f>
        <v>11298</v>
      </c>
      <c r="S6" s="22">
        <f t="shared" ref="S6:S37" si="6">IF(A6&lt;startage,1,0)*(N6-Q6-R6)+IF(A6&gt;=startage,1,0)*completionprob*(N6*spart+O6+P6)</f>
        <v>-56060.765399930111</v>
      </c>
      <c r="T6" s="22">
        <f t="shared" ref="T6:T37" si="7">S6/sreturn^(A6-startage+1)</f>
        <v>-56060.765399930111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25152.75560109465</v>
      </c>
      <c r="D7" s="5">
        <f t="shared" si="0"/>
        <v>23769.354043034444</v>
      </c>
      <c r="E7" s="5">
        <f t="shared" si="1"/>
        <v>14269.354043034444</v>
      </c>
      <c r="F7" s="5">
        <f t="shared" si="2"/>
        <v>4960.694095050746</v>
      </c>
      <c r="G7" s="5">
        <f t="shared" si="3"/>
        <v>18808.659947983699</v>
      </c>
      <c r="H7" s="22">
        <f t="shared" ref="H7:H36" si="10">benefits*B7/expnorm</f>
        <v>11318.740020492593</v>
      </c>
      <c r="I7" s="5">
        <f t="shared" si="4"/>
        <v>29504.869267349197</v>
      </c>
      <c r="J7" s="26">
        <f t="shared" si="5"/>
        <v>0.14393190219726956</v>
      </c>
      <c r="L7" s="22">
        <f t="shared" ref="L7:L36" si="11">(sincome+sbenefits)*(1-sunemp)*B7/expnorm</f>
        <v>51060.036425103317</v>
      </c>
      <c r="M7" s="5">
        <f>scrimecost*Meta!O4</f>
        <v>4107.433</v>
      </c>
      <c r="N7" s="5">
        <f>L7-Grade9!L7</f>
        <v>367.0997247758205</v>
      </c>
      <c r="O7" s="5">
        <f>Grade9!M7-M7</f>
        <v>84.583000000000538</v>
      </c>
      <c r="P7" s="22">
        <f t="shared" ref="P7:P38" si="12">(spart-initialspart)*(L7*J7+nptrans)</f>
        <v>83.419009013562018</v>
      </c>
      <c r="Q7" s="22"/>
      <c r="R7" s="22"/>
      <c r="S7" s="22">
        <f t="shared" si="6"/>
        <v>457.91727044247426</v>
      </c>
      <c r="T7" s="22">
        <f t="shared" si="7"/>
        <v>463.41603641181348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25781.574491122014</v>
      </c>
      <c r="D8" s="5">
        <f t="shared" si="0"/>
        <v>25221.5878941103</v>
      </c>
      <c r="E8" s="5">
        <f t="shared" si="1"/>
        <v>15721.5878941103</v>
      </c>
      <c r="F8" s="5">
        <f t="shared" si="2"/>
        <v>5434.8484474270126</v>
      </c>
      <c r="G8" s="5">
        <f t="shared" si="3"/>
        <v>19786.739446683288</v>
      </c>
      <c r="H8" s="22">
        <f t="shared" si="10"/>
        <v>11601.708521004906</v>
      </c>
      <c r="I8" s="5">
        <f t="shared" si="4"/>
        <v>30750.353999032923</v>
      </c>
      <c r="J8" s="26">
        <f t="shared" si="5"/>
        <v>0.12955592660821205</v>
      </c>
      <c r="L8" s="22">
        <f t="shared" si="11"/>
        <v>52336.537335730893</v>
      </c>
      <c r="M8" s="5">
        <f>scrimecost*Meta!O5</f>
        <v>5043.2029999999995</v>
      </c>
      <c r="N8" s="5">
        <f>L8-Grade9!L8</f>
        <v>376.27721789520729</v>
      </c>
      <c r="O8" s="5">
        <f>Grade9!M8-M8</f>
        <v>103.85300000000007</v>
      </c>
      <c r="P8" s="22">
        <f t="shared" si="12"/>
        <v>80.007051539975478</v>
      </c>
      <c r="Q8" s="22"/>
      <c r="R8" s="22"/>
      <c r="S8" s="22">
        <f t="shared" si="6"/>
        <v>480.68511272787185</v>
      </c>
      <c r="T8" s="22">
        <f t="shared" si="7"/>
        <v>492.29876003537345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26426.113853400064</v>
      </c>
      <c r="D9" s="5">
        <f t="shared" si="0"/>
        <v>25830.67759146306</v>
      </c>
      <c r="E9" s="5">
        <f t="shared" si="1"/>
        <v>16330.67759146306</v>
      </c>
      <c r="F9" s="5">
        <f t="shared" si="2"/>
        <v>5633.7162336126894</v>
      </c>
      <c r="G9" s="5">
        <f t="shared" si="3"/>
        <v>20196.96135785037</v>
      </c>
      <c r="H9" s="22">
        <f t="shared" si="10"/>
        <v>11891.751234030029</v>
      </c>
      <c r="I9" s="5">
        <f t="shared" si="4"/>
        <v>31434.666274008749</v>
      </c>
      <c r="J9" s="26">
        <f t="shared" si="5"/>
        <v>0.13188803605174604</v>
      </c>
      <c r="L9" s="22">
        <f t="shared" si="11"/>
        <v>53644.950769124167</v>
      </c>
      <c r="M9" s="5">
        <f>scrimecost*Meta!O6</f>
        <v>6389.1190000000006</v>
      </c>
      <c r="N9" s="5">
        <f>L9-Grade9!L9</f>
        <v>385.68414834258874</v>
      </c>
      <c r="O9" s="5">
        <f>Grade9!M9-M9</f>
        <v>131.56899999999951</v>
      </c>
      <c r="P9" s="22">
        <f t="shared" si="12"/>
        <v>81.774763206194407</v>
      </c>
      <c r="Q9" s="22"/>
      <c r="R9" s="22"/>
      <c r="S9" s="22">
        <f t="shared" si="6"/>
        <v>516.86772182283482</v>
      </c>
      <c r="T9" s="22">
        <f t="shared" si="7"/>
        <v>535.71217503967773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27086.766699735068</v>
      </c>
      <c r="D10" s="5">
        <f t="shared" si="0"/>
        <v>26454.994531249638</v>
      </c>
      <c r="E10" s="5">
        <f t="shared" si="1"/>
        <v>16954.994531249638</v>
      </c>
      <c r="F10" s="5">
        <f t="shared" si="2"/>
        <v>5837.5557144530067</v>
      </c>
      <c r="G10" s="5">
        <f t="shared" si="3"/>
        <v>20617.438816796632</v>
      </c>
      <c r="H10" s="22">
        <f t="shared" si="10"/>
        <v>12189.045014880779</v>
      </c>
      <c r="I10" s="5">
        <f t="shared" si="4"/>
        <v>32136.08635585897</v>
      </c>
      <c r="J10" s="26">
        <f t="shared" si="5"/>
        <v>0.13416326477714499</v>
      </c>
      <c r="L10" s="22">
        <f t="shared" si="11"/>
        <v>54986.074538352274</v>
      </c>
      <c r="M10" s="5">
        <f>scrimecost*Meta!O7</f>
        <v>6779.3549999999996</v>
      </c>
      <c r="N10" s="5">
        <f>L10-Grade9!L10</f>
        <v>395.32625205115619</v>
      </c>
      <c r="O10" s="5">
        <f>Grade9!M10-M10</f>
        <v>139.60500000000047</v>
      </c>
      <c r="P10" s="22">
        <f t="shared" si="12"/>
        <v>83.586667664068784</v>
      </c>
      <c r="Q10" s="22"/>
      <c r="R10" s="22"/>
      <c r="S10" s="22">
        <f t="shared" si="6"/>
        <v>534.17281024517445</v>
      </c>
      <c r="T10" s="22">
        <f t="shared" si="7"/>
        <v>560.29651155283341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27763.93586722844</v>
      </c>
      <c r="D11" s="5">
        <f t="shared" si="0"/>
        <v>27094.919394530873</v>
      </c>
      <c r="E11" s="5">
        <f t="shared" si="1"/>
        <v>17594.919394530873</v>
      </c>
      <c r="F11" s="5">
        <f t="shared" si="2"/>
        <v>6046.4911823143302</v>
      </c>
      <c r="G11" s="5">
        <f t="shared" si="3"/>
        <v>21048.428212216542</v>
      </c>
      <c r="H11" s="22">
        <f t="shared" si="10"/>
        <v>12493.771140252798</v>
      </c>
      <c r="I11" s="5">
        <f t="shared" si="4"/>
        <v>32855.041939755436</v>
      </c>
      <c r="J11" s="26">
        <f t="shared" si="5"/>
        <v>0.13638300011899759</v>
      </c>
      <c r="L11" s="22">
        <f t="shared" si="11"/>
        <v>56360.726401811073</v>
      </c>
      <c r="M11" s="5">
        <f>scrimecost*Meta!O8</f>
        <v>6506.5879999999997</v>
      </c>
      <c r="N11" s="5">
        <f>L11-Grade9!L11</f>
        <v>405.20940835243528</v>
      </c>
      <c r="O11" s="5">
        <f>Grade9!M11-M11</f>
        <v>133.98800000000028</v>
      </c>
      <c r="P11" s="22">
        <f t="shared" si="12"/>
        <v>85.443869733390017</v>
      </c>
      <c r="Q11" s="22"/>
      <c r="R11" s="22"/>
      <c r="S11" s="22">
        <f t="shared" si="6"/>
        <v>538.45838897806937</v>
      </c>
      <c r="T11" s="22">
        <f t="shared" si="7"/>
        <v>571.57381245123793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28458.034263909147</v>
      </c>
      <c r="D12" s="5">
        <f t="shared" si="0"/>
        <v>27750.842379394144</v>
      </c>
      <c r="E12" s="5">
        <f t="shared" si="1"/>
        <v>18250.842379394144</v>
      </c>
      <c r="F12" s="5">
        <f t="shared" si="2"/>
        <v>6260.6500368721881</v>
      </c>
      <c r="G12" s="5">
        <f t="shared" si="3"/>
        <v>21490.192342521957</v>
      </c>
      <c r="H12" s="22">
        <f t="shared" si="10"/>
        <v>12806.115418759116</v>
      </c>
      <c r="I12" s="5">
        <f t="shared" si="4"/>
        <v>33591.971413249325</v>
      </c>
      <c r="J12" s="26">
        <f t="shared" si="5"/>
        <v>0.13854859557446361</v>
      </c>
      <c r="L12" s="22">
        <f t="shared" si="11"/>
        <v>57769.744561856336</v>
      </c>
      <c r="M12" s="5">
        <f>scrimecost*Meta!O9</f>
        <v>5994.9009999999998</v>
      </c>
      <c r="N12" s="5">
        <f>L12-Grade9!L12</f>
        <v>415.33964356123761</v>
      </c>
      <c r="O12" s="5">
        <f>Grade9!M12-M12</f>
        <v>123.45100000000002</v>
      </c>
      <c r="P12" s="22">
        <f t="shared" si="12"/>
        <v>87.347501854444289</v>
      </c>
      <c r="Q12" s="22"/>
      <c r="R12" s="22"/>
      <c r="S12" s="22">
        <f t="shared" si="6"/>
        <v>538.21013985427965</v>
      </c>
      <c r="T12" s="22">
        <f t="shared" si="7"/>
        <v>578.17070893833102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29169.485120506873</v>
      </c>
      <c r="D13" s="5">
        <f t="shared" si="0"/>
        <v>28423.163438878993</v>
      </c>
      <c r="E13" s="5">
        <f t="shared" si="1"/>
        <v>18923.163438878993</v>
      </c>
      <c r="F13" s="5">
        <f t="shared" si="2"/>
        <v>6480.1628627939917</v>
      </c>
      <c r="G13" s="5">
        <f t="shared" si="3"/>
        <v>21943.000576085004</v>
      </c>
      <c r="H13" s="22">
        <f t="shared" si="10"/>
        <v>13126.268304228095</v>
      </c>
      <c r="I13" s="5">
        <f t="shared" si="4"/>
        <v>34347.324123580554</v>
      </c>
      <c r="J13" s="26">
        <f t="shared" si="5"/>
        <v>0.14066137162857675</v>
      </c>
      <c r="L13" s="22">
        <f t="shared" si="11"/>
        <v>59213.988175902748</v>
      </c>
      <c r="M13" s="5">
        <f>scrimecost*Meta!O10</f>
        <v>5467.2860000000001</v>
      </c>
      <c r="N13" s="5">
        <f>L13-Grade9!L13</f>
        <v>425.72313465026673</v>
      </c>
      <c r="O13" s="5">
        <f>Grade9!M13-M13</f>
        <v>112.58600000000024</v>
      </c>
      <c r="P13" s="22">
        <f t="shared" si="12"/>
        <v>89.298724778524914</v>
      </c>
      <c r="Q13" s="22"/>
      <c r="R13" s="22"/>
      <c r="S13" s="22">
        <f t="shared" si="6"/>
        <v>537.89298217740122</v>
      </c>
      <c r="T13" s="22">
        <f t="shared" si="7"/>
        <v>584.76870625043773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29898.722248519549</v>
      </c>
      <c r="D14" s="5">
        <f t="shared" si="0"/>
        <v>29112.292524850971</v>
      </c>
      <c r="E14" s="5">
        <f t="shared" si="1"/>
        <v>19612.292524850971</v>
      </c>
      <c r="F14" s="5">
        <f t="shared" si="2"/>
        <v>6705.1635093638415</v>
      </c>
      <c r="G14" s="5">
        <f t="shared" si="3"/>
        <v>22407.129015487131</v>
      </c>
      <c r="H14" s="22">
        <f t="shared" si="10"/>
        <v>13454.425011833797</v>
      </c>
      <c r="I14" s="5">
        <f t="shared" si="4"/>
        <v>35121.560651670065</v>
      </c>
      <c r="J14" s="26">
        <f t="shared" si="5"/>
        <v>0.14272261655941884</v>
      </c>
      <c r="L14" s="22">
        <f t="shared" si="11"/>
        <v>60694.337880300314</v>
      </c>
      <c r="M14" s="5">
        <f>scrimecost*Meta!O11</f>
        <v>5096.96</v>
      </c>
      <c r="N14" s="5">
        <f>L14-Grade9!L14</f>
        <v>436.36621301653213</v>
      </c>
      <c r="O14" s="5">
        <f>Grade9!M14-M14</f>
        <v>104.96000000000004</v>
      </c>
      <c r="P14" s="22">
        <f t="shared" si="12"/>
        <v>91.298728275707546</v>
      </c>
      <c r="Q14" s="22"/>
      <c r="R14" s="22"/>
      <c r="S14" s="22">
        <f t="shared" si="6"/>
        <v>540.97671243360867</v>
      </c>
      <c r="T14" s="22">
        <f t="shared" si="7"/>
        <v>595.18345570986253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30646.190304732532</v>
      </c>
      <c r="D15" s="5">
        <f t="shared" si="0"/>
        <v>29818.64983797224</v>
      </c>
      <c r="E15" s="5">
        <f t="shared" si="1"/>
        <v>20318.64983797224</v>
      </c>
      <c r="F15" s="5">
        <f t="shared" si="2"/>
        <v>6935.7891720979369</v>
      </c>
      <c r="G15" s="5">
        <f t="shared" si="3"/>
        <v>22882.860665874301</v>
      </c>
      <c r="H15" s="22">
        <f t="shared" si="10"/>
        <v>13790.78563712964</v>
      </c>
      <c r="I15" s="5">
        <f t="shared" si="4"/>
        <v>35915.153092961809</v>
      </c>
      <c r="J15" s="26">
        <f t="shared" si="5"/>
        <v>0.14473358722365509</v>
      </c>
      <c r="L15" s="22">
        <f t="shared" si="11"/>
        <v>62211.696327307822</v>
      </c>
      <c r="M15" s="5">
        <f>scrimecost*Meta!O12</f>
        <v>4862.0219999999999</v>
      </c>
      <c r="N15" s="5">
        <f>L15-Grade9!L15</f>
        <v>447.2753683419578</v>
      </c>
      <c r="O15" s="5">
        <f>Grade9!M15-M15</f>
        <v>100.1220000000003</v>
      </c>
      <c r="P15" s="22">
        <f t="shared" si="12"/>
        <v>93.348731860319774</v>
      </c>
      <c r="Q15" s="22"/>
      <c r="R15" s="22"/>
      <c r="S15" s="22">
        <f t="shared" si="6"/>
        <v>547.02980509622466</v>
      </c>
      <c r="T15" s="22">
        <f t="shared" si="7"/>
        <v>609.07013511430137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31412.345062350843</v>
      </c>
      <c r="D16" s="5">
        <f t="shared" si="0"/>
        <v>30542.666083921544</v>
      </c>
      <c r="E16" s="5">
        <f t="shared" si="1"/>
        <v>21042.666083921544</v>
      </c>
      <c r="F16" s="5">
        <f t="shared" si="2"/>
        <v>7172.1804764003846</v>
      </c>
      <c r="G16" s="5">
        <f t="shared" si="3"/>
        <v>23370.485607521157</v>
      </c>
      <c r="H16" s="22">
        <f t="shared" si="10"/>
        <v>14135.555278057878</v>
      </c>
      <c r="I16" s="5">
        <f t="shared" si="4"/>
        <v>36728.58534528585</v>
      </c>
      <c r="J16" s="26">
        <f t="shared" si="5"/>
        <v>0.14669550982290991</v>
      </c>
      <c r="L16" s="22">
        <f t="shared" si="11"/>
        <v>63766.988735490508</v>
      </c>
      <c r="M16" s="5">
        <f>scrimecost*Meta!O13</f>
        <v>4047.703</v>
      </c>
      <c r="N16" s="5">
        <f>L16-Grade9!L16</f>
        <v>458.45725255049183</v>
      </c>
      <c r="O16" s="5">
        <f>Grade9!M16-M16</f>
        <v>83.352999999999611</v>
      </c>
      <c r="P16" s="22">
        <f t="shared" si="12"/>
        <v>95.449985534547281</v>
      </c>
      <c r="Q16" s="22"/>
      <c r="R16" s="22"/>
      <c r="S16" s="22">
        <f t="shared" si="6"/>
        <v>541.76666652538324</v>
      </c>
      <c r="T16" s="22">
        <f t="shared" si="7"/>
        <v>610.45356022170051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32197.653688909613</v>
      </c>
      <c r="D17" s="5">
        <f t="shared" si="0"/>
        <v>31284.782736019584</v>
      </c>
      <c r="E17" s="5">
        <f t="shared" si="1"/>
        <v>21784.782736019584</v>
      </c>
      <c r="F17" s="5">
        <f t="shared" si="2"/>
        <v>7414.4815633103935</v>
      </c>
      <c r="G17" s="5">
        <f t="shared" si="3"/>
        <v>23870.301172709191</v>
      </c>
      <c r="H17" s="22">
        <f t="shared" si="10"/>
        <v>14488.944160009327</v>
      </c>
      <c r="I17" s="5">
        <f t="shared" si="4"/>
        <v>37562.353403918001</v>
      </c>
      <c r="J17" s="26">
        <f t="shared" si="5"/>
        <v>0.14860958065145119</v>
      </c>
      <c r="L17" s="22">
        <f t="shared" si="11"/>
        <v>65361.163453877765</v>
      </c>
      <c r="M17" s="5">
        <f>scrimecost*Meta!O14</f>
        <v>4047.703</v>
      </c>
      <c r="N17" s="5">
        <f>L17-Grade9!L17</f>
        <v>469.91868386424903</v>
      </c>
      <c r="O17" s="5">
        <f>Grade9!M17-M17</f>
        <v>83.352999999999611</v>
      </c>
      <c r="P17" s="22">
        <f t="shared" si="12"/>
        <v>97.603770550630472</v>
      </c>
      <c r="Q17" s="22"/>
      <c r="R17" s="22"/>
      <c r="S17" s="22">
        <f t="shared" si="6"/>
        <v>553.06171596527952</v>
      </c>
      <c r="T17" s="22">
        <f t="shared" si="7"/>
        <v>630.66391463722914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33002.595031132354</v>
      </c>
      <c r="D18" s="5">
        <f t="shared" si="0"/>
        <v>32045.452304420072</v>
      </c>
      <c r="E18" s="5">
        <f t="shared" si="1"/>
        <v>22545.452304420072</v>
      </c>
      <c r="F18" s="5">
        <f t="shared" si="2"/>
        <v>7662.8401773931537</v>
      </c>
      <c r="G18" s="5">
        <f t="shared" si="3"/>
        <v>24382.612127026918</v>
      </c>
      <c r="H18" s="22">
        <f t="shared" si="10"/>
        <v>14851.167764009559</v>
      </c>
      <c r="I18" s="5">
        <f t="shared" si="4"/>
        <v>38416.965664015952</v>
      </c>
      <c r="J18" s="26">
        <f t="shared" si="5"/>
        <v>0.15047696682563785</v>
      </c>
      <c r="L18" s="22">
        <f t="shared" si="11"/>
        <v>66995.192540224714</v>
      </c>
      <c r="M18" s="5">
        <f>scrimecost*Meta!O15</f>
        <v>4047.703</v>
      </c>
      <c r="N18" s="5">
        <f>L18-Grade9!L18</f>
        <v>481.66665096087672</v>
      </c>
      <c r="O18" s="5">
        <f>Grade9!M18-M18</f>
        <v>83.352999999999611</v>
      </c>
      <c r="P18" s="22">
        <f t="shared" si="12"/>
        <v>99.811400192115784</v>
      </c>
      <c r="Q18" s="22"/>
      <c r="R18" s="22"/>
      <c r="S18" s="22">
        <f t="shared" si="6"/>
        <v>564.63914164119433</v>
      </c>
      <c r="T18" s="22">
        <f t="shared" si="7"/>
        <v>651.5974878674308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33827.65990691066</v>
      </c>
      <c r="D19" s="5">
        <f t="shared" si="0"/>
        <v>32825.138612030569</v>
      </c>
      <c r="E19" s="5">
        <f t="shared" si="1"/>
        <v>23325.138612030569</v>
      </c>
      <c r="F19" s="5">
        <f t="shared" si="2"/>
        <v>7917.4077568279808</v>
      </c>
      <c r="G19" s="5">
        <f t="shared" si="3"/>
        <v>24907.730855202586</v>
      </c>
      <c r="H19" s="22">
        <f t="shared" si="10"/>
        <v>15222.446958109796</v>
      </c>
      <c r="I19" s="5">
        <f t="shared" si="4"/>
        <v>39292.943230616343</v>
      </c>
      <c r="J19" s="26">
        <f t="shared" si="5"/>
        <v>0.15229880699557602</v>
      </c>
      <c r="L19" s="22">
        <f t="shared" si="11"/>
        <v>68670.072353730313</v>
      </c>
      <c r="M19" s="5">
        <f>scrimecost*Meta!O16</f>
        <v>4047.703</v>
      </c>
      <c r="N19" s="5">
        <f>L19-Grade9!L19</f>
        <v>493.70831723486481</v>
      </c>
      <c r="O19" s="5">
        <f>Grade9!M19-M19</f>
        <v>83.352999999999611</v>
      </c>
      <c r="P19" s="22">
        <f t="shared" si="12"/>
        <v>102.07422057463818</v>
      </c>
      <c r="Q19" s="22"/>
      <c r="R19" s="22"/>
      <c r="S19" s="22">
        <f t="shared" si="6"/>
        <v>576.50600295896265</v>
      </c>
      <c r="T19" s="22">
        <f t="shared" si="7"/>
        <v>673.28089223669053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34673.351404583424</v>
      </c>
      <c r="D20" s="5">
        <f t="shared" si="0"/>
        <v>33624.317077331332</v>
      </c>
      <c r="E20" s="5">
        <f t="shared" si="1"/>
        <v>24124.317077331332</v>
      </c>
      <c r="F20" s="5">
        <f t="shared" si="2"/>
        <v>8178.33952574868</v>
      </c>
      <c r="G20" s="5">
        <f t="shared" si="3"/>
        <v>25445.977551582651</v>
      </c>
      <c r="H20" s="22">
        <f t="shared" si="10"/>
        <v>15603.00813206254</v>
      </c>
      <c r="I20" s="5">
        <f t="shared" si="4"/>
        <v>40190.820236381755</v>
      </c>
      <c r="J20" s="26">
        <f t="shared" si="5"/>
        <v>0.15407621203941815</v>
      </c>
      <c r="L20" s="22">
        <f t="shared" si="11"/>
        <v>70386.824162573583</v>
      </c>
      <c r="M20" s="5">
        <f>scrimecost*Meta!O17</f>
        <v>4047.703</v>
      </c>
      <c r="N20" s="5">
        <f>L20-Grade9!L20</f>
        <v>506.05102516576881</v>
      </c>
      <c r="O20" s="5">
        <f>Grade9!M20-M20</f>
        <v>83.352999999999611</v>
      </c>
      <c r="P20" s="22">
        <f t="shared" si="12"/>
        <v>104.39361146672367</v>
      </c>
      <c r="Q20" s="22"/>
      <c r="R20" s="22"/>
      <c r="S20" s="22">
        <f t="shared" si="6"/>
        <v>588.66953580972847</v>
      </c>
      <c r="T20" s="22">
        <f t="shared" si="7"/>
        <v>695.74172849228501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35540.185189698008</v>
      </c>
      <c r="D21" s="5">
        <f t="shared" si="0"/>
        <v>34443.475004264619</v>
      </c>
      <c r="E21" s="5">
        <f t="shared" si="1"/>
        <v>24943.475004264619</v>
      </c>
      <c r="F21" s="5">
        <f t="shared" si="2"/>
        <v>8445.7945888923987</v>
      </c>
      <c r="G21" s="5">
        <f t="shared" si="3"/>
        <v>25997.680415372219</v>
      </c>
      <c r="H21" s="22">
        <f t="shared" si="10"/>
        <v>15993.083335364103</v>
      </c>
      <c r="I21" s="5">
        <f t="shared" si="4"/>
        <v>41111.144167291292</v>
      </c>
      <c r="J21" s="26">
        <f t="shared" si="5"/>
        <v>0.15581026574072759</v>
      </c>
      <c r="L21" s="22">
        <f t="shared" si="11"/>
        <v>72146.494766637901</v>
      </c>
      <c r="M21" s="5">
        <f>scrimecost*Meta!O18</f>
        <v>3334.9250000000002</v>
      </c>
      <c r="N21" s="5">
        <f>L21-Grade9!L21</f>
        <v>518.70230079487374</v>
      </c>
      <c r="O21" s="5">
        <f>Grade9!M21-M21</f>
        <v>68.674999999999727</v>
      </c>
      <c r="P21" s="22">
        <f t="shared" si="12"/>
        <v>106.77098713111128</v>
      </c>
      <c r="Q21" s="22"/>
      <c r="R21" s="22"/>
      <c r="S21" s="22">
        <f t="shared" si="6"/>
        <v>586.88481898170585</v>
      </c>
      <c r="T21" s="22">
        <f t="shared" si="7"/>
        <v>701.96167452952625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36428.689819440464</v>
      </c>
      <c r="D22" s="5">
        <f t="shared" si="0"/>
        <v>35283.111879371238</v>
      </c>
      <c r="E22" s="5">
        <f t="shared" si="1"/>
        <v>25783.111879371238</v>
      </c>
      <c r="F22" s="5">
        <f t="shared" si="2"/>
        <v>8719.9360286147094</v>
      </c>
      <c r="G22" s="5">
        <f t="shared" si="3"/>
        <v>26563.175850756528</v>
      </c>
      <c r="H22" s="22">
        <f t="shared" si="10"/>
        <v>16392.910418748208</v>
      </c>
      <c r="I22" s="5">
        <f t="shared" si="4"/>
        <v>42054.476196473581</v>
      </c>
      <c r="J22" s="26">
        <f t="shared" si="5"/>
        <v>0.1575020254493221</v>
      </c>
      <c r="L22" s="22">
        <f t="shared" si="11"/>
        <v>73950.157135803878</v>
      </c>
      <c r="M22" s="5">
        <f>scrimecost*Meta!O19</f>
        <v>3334.9250000000002</v>
      </c>
      <c r="N22" s="5">
        <f>L22-Grade9!L22</f>
        <v>531.66985831478087</v>
      </c>
      <c r="O22" s="5">
        <f>Grade9!M22-M22</f>
        <v>68.674999999999727</v>
      </c>
      <c r="P22" s="22">
        <f t="shared" si="12"/>
        <v>109.20779718710858</v>
      </c>
      <c r="Q22" s="22"/>
      <c r="R22" s="22"/>
      <c r="S22" s="22">
        <f t="shared" si="6"/>
        <v>599.66413068304257</v>
      </c>
      <c r="T22" s="22">
        <f t="shared" si="7"/>
        <v>725.85961267523396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37339.407064926469</v>
      </c>
      <c r="D23" s="5">
        <f t="shared" si="0"/>
        <v>36143.739676355508</v>
      </c>
      <c r="E23" s="5">
        <f t="shared" si="1"/>
        <v>26643.739676355508</v>
      </c>
      <c r="F23" s="5">
        <f t="shared" si="2"/>
        <v>9000.9310043300738</v>
      </c>
      <c r="G23" s="5">
        <f t="shared" si="3"/>
        <v>27142.808672025436</v>
      </c>
      <c r="H23" s="22">
        <f t="shared" si="10"/>
        <v>16802.73317921691</v>
      </c>
      <c r="I23" s="5">
        <f t="shared" si="4"/>
        <v>43021.391526385414</v>
      </c>
      <c r="J23" s="26">
        <f t="shared" si="5"/>
        <v>0.15915252272599967</v>
      </c>
      <c r="L23" s="22">
        <f t="shared" si="11"/>
        <v>75798.911064198968</v>
      </c>
      <c r="M23" s="5">
        <f>scrimecost*Meta!O20</f>
        <v>3334.9250000000002</v>
      </c>
      <c r="N23" s="5">
        <f>L23-Grade9!L23</f>
        <v>544.96160477264493</v>
      </c>
      <c r="O23" s="5">
        <f>Grade9!M23-M23</f>
        <v>68.674999999999727</v>
      </c>
      <c r="P23" s="22">
        <f t="shared" si="12"/>
        <v>111.70552749450583</v>
      </c>
      <c r="Q23" s="22"/>
      <c r="R23" s="22"/>
      <c r="S23" s="22">
        <f t="shared" si="6"/>
        <v>612.76292517687989</v>
      </c>
      <c r="T23" s="22">
        <f t="shared" si="7"/>
        <v>750.62163251362938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38272.892241549627</v>
      </c>
      <c r="D24" s="5">
        <f t="shared" si="0"/>
        <v>37025.883168264394</v>
      </c>
      <c r="E24" s="5">
        <f t="shared" si="1"/>
        <v>27525.883168264394</v>
      </c>
      <c r="F24" s="5">
        <f t="shared" si="2"/>
        <v>9288.9508544383243</v>
      </c>
      <c r="G24" s="5">
        <f t="shared" si="3"/>
        <v>27736.93231382607</v>
      </c>
      <c r="H24" s="22">
        <f t="shared" si="10"/>
        <v>17222.801508697332</v>
      </c>
      <c r="I24" s="5">
        <f t="shared" si="4"/>
        <v>44012.479739545044</v>
      </c>
      <c r="J24" s="26">
        <f t="shared" si="5"/>
        <v>0.16076276397153877</v>
      </c>
      <c r="L24" s="22">
        <f t="shared" si="11"/>
        <v>77693.88384080393</v>
      </c>
      <c r="M24" s="5">
        <f>scrimecost*Meta!O21</f>
        <v>3334.9250000000002</v>
      </c>
      <c r="N24" s="5">
        <f>L24-Grade9!L24</f>
        <v>558.58564489196579</v>
      </c>
      <c r="O24" s="5">
        <f>Grade9!M24-M24</f>
        <v>68.674999999999727</v>
      </c>
      <c r="P24" s="22">
        <f t="shared" si="12"/>
        <v>114.26570105958798</v>
      </c>
      <c r="Q24" s="22"/>
      <c r="R24" s="22"/>
      <c r="S24" s="22">
        <f t="shared" si="6"/>
        <v>626.18918953307127</v>
      </c>
      <c r="T24" s="22">
        <f t="shared" si="7"/>
        <v>776.27964118644195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39229.714547588366</v>
      </c>
      <c r="D25" s="5">
        <f t="shared" si="0"/>
        <v>37930.080247471007</v>
      </c>
      <c r="E25" s="5">
        <f t="shared" si="1"/>
        <v>28430.080247471007</v>
      </c>
      <c r="F25" s="5">
        <f t="shared" si="2"/>
        <v>9584.1712007992828</v>
      </c>
      <c r="G25" s="5">
        <f t="shared" si="3"/>
        <v>28345.909046671724</v>
      </c>
      <c r="H25" s="22">
        <f t="shared" si="10"/>
        <v>17653.371546414768</v>
      </c>
      <c r="I25" s="5">
        <f t="shared" si="4"/>
        <v>45028.345158033684</v>
      </c>
      <c r="J25" s="26">
        <f t="shared" si="5"/>
        <v>0.16233373104035742</v>
      </c>
      <c r="L25" s="22">
        <f t="shared" si="11"/>
        <v>79636.230936824024</v>
      </c>
      <c r="M25" s="5">
        <f>scrimecost*Meta!O22</f>
        <v>3334.9250000000002</v>
      </c>
      <c r="N25" s="5">
        <f>L25-Grade9!L25</f>
        <v>572.55028601425875</v>
      </c>
      <c r="O25" s="5">
        <f>Grade9!M25-M25</f>
        <v>68.674999999999727</v>
      </c>
      <c r="P25" s="22">
        <f t="shared" si="12"/>
        <v>116.8898789637972</v>
      </c>
      <c r="Q25" s="22"/>
      <c r="R25" s="22"/>
      <c r="S25" s="22">
        <f t="shared" si="6"/>
        <v>639.95111049815887</v>
      </c>
      <c r="T25" s="22">
        <f t="shared" si="7"/>
        <v>802.86673227295137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40210.457411278076</v>
      </c>
      <c r="D26" s="5">
        <f t="shared" si="0"/>
        <v>38856.882253657779</v>
      </c>
      <c r="E26" s="5">
        <f t="shared" si="1"/>
        <v>29356.882253657779</v>
      </c>
      <c r="F26" s="5">
        <f t="shared" si="2"/>
        <v>9886.772055819265</v>
      </c>
      <c r="G26" s="5">
        <f t="shared" si="3"/>
        <v>28970.110197838512</v>
      </c>
      <c r="H26" s="22">
        <f t="shared" si="10"/>
        <v>18094.705835075136</v>
      </c>
      <c r="I26" s="5">
        <f t="shared" si="4"/>
        <v>46069.607211984519</v>
      </c>
      <c r="J26" s="26">
        <f t="shared" si="5"/>
        <v>0.16386638183920488</v>
      </c>
      <c r="L26" s="22">
        <f t="shared" si="11"/>
        <v>81627.136710244624</v>
      </c>
      <c r="M26" s="5">
        <f>scrimecost*Meta!O23</f>
        <v>2520.6060000000002</v>
      </c>
      <c r="N26" s="5">
        <f>L26-Grade9!L26</f>
        <v>586.86404316461994</v>
      </c>
      <c r="O26" s="5">
        <f>Grade9!M26-M26</f>
        <v>51.905999999999949</v>
      </c>
      <c r="P26" s="22">
        <f t="shared" si="12"/>
        <v>119.57966131561165</v>
      </c>
      <c r="Q26" s="22"/>
      <c r="R26" s="22"/>
      <c r="S26" s="22">
        <f t="shared" si="6"/>
        <v>637.77438048738259</v>
      </c>
      <c r="T26" s="22">
        <f t="shared" si="7"/>
        <v>809.74405907902349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41215.718846560027</v>
      </c>
      <c r="D27" s="5">
        <f t="shared" si="0"/>
        <v>39806.854309999224</v>
      </c>
      <c r="E27" s="5">
        <f t="shared" si="1"/>
        <v>30306.854309999224</v>
      </c>
      <c r="F27" s="5">
        <f t="shared" si="2"/>
        <v>10196.937932214747</v>
      </c>
      <c r="G27" s="5">
        <f t="shared" si="3"/>
        <v>29609.916377784477</v>
      </c>
      <c r="H27" s="22">
        <f t="shared" si="10"/>
        <v>18547.073480952011</v>
      </c>
      <c r="I27" s="5">
        <f t="shared" si="4"/>
        <v>47136.900817284128</v>
      </c>
      <c r="J27" s="26">
        <f t="shared" si="5"/>
        <v>0.16536165091125121</v>
      </c>
      <c r="L27" s="22">
        <f t="shared" si="11"/>
        <v>83667.81512800073</v>
      </c>
      <c r="M27" s="5">
        <f>scrimecost*Meta!O24</f>
        <v>2520.6060000000002</v>
      </c>
      <c r="N27" s="5">
        <f>L27-Grade9!L27</f>
        <v>601.53564424373326</v>
      </c>
      <c r="O27" s="5">
        <f>Grade9!M27-M27</f>
        <v>51.905999999999949</v>
      </c>
      <c r="P27" s="22">
        <f t="shared" si="12"/>
        <v>122.33668822622145</v>
      </c>
      <c r="Q27" s="22"/>
      <c r="R27" s="22"/>
      <c r="S27" s="22">
        <f t="shared" si="6"/>
        <v>652.23299870133087</v>
      </c>
      <c r="T27" s="22">
        <f t="shared" si="7"/>
        <v>838.04531646993496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42246.111817724021</v>
      </c>
      <c r="D28" s="5">
        <f t="shared" si="0"/>
        <v>40780.575667749195</v>
      </c>
      <c r="E28" s="5">
        <f t="shared" si="1"/>
        <v>31280.575667749195</v>
      </c>
      <c r="F28" s="5">
        <f t="shared" si="2"/>
        <v>10514.857955520112</v>
      </c>
      <c r="G28" s="5">
        <f t="shared" si="3"/>
        <v>30265.717712229081</v>
      </c>
      <c r="H28" s="22">
        <f t="shared" si="10"/>
        <v>19010.75031797581</v>
      </c>
      <c r="I28" s="5">
        <f t="shared" si="4"/>
        <v>48230.876762716216</v>
      </c>
      <c r="J28" s="26">
        <f t="shared" si="5"/>
        <v>0.16682045000593049</v>
      </c>
      <c r="L28" s="22">
        <f t="shared" si="11"/>
        <v>85759.510506200735</v>
      </c>
      <c r="M28" s="5">
        <f>scrimecost*Meta!O25</f>
        <v>2520.6060000000002</v>
      </c>
      <c r="N28" s="5">
        <f>L28-Grade9!L28</f>
        <v>616.57403534982586</v>
      </c>
      <c r="O28" s="5">
        <f>Grade9!M28-M28</f>
        <v>51.905999999999949</v>
      </c>
      <c r="P28" s="22">
        <f t="shared" si="12"/>
        <v>125.1626408095965</v>
      </c>
      <c r="Q28" s="22"/>
      <c r="R28" s="22"/>
      <c r="S28" s="22">
        <f t="shared" si="6"/>
        <v>667.05308237062911</v>
      </c>
      <c r="T28" s="22">
        <f t="shared" si="7"/>
        <v>867.37952509911167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43302.264613167121</v>
      </c>
      <c r="D29" s="5">
        <f t="shared" si="0"/>
        <v>41778.640059442929</v>
      </c>
      <c r="E29" s="5">
        <f t="shared" si="1"/>
        <v>32278.640059442929</v>
      </c>
      <c r="F29" s="5">
        <f t="shared" si="2"/>
        <v>10840.725979408116</v>
      </c>
      <c r="G29" s="5">
        <f t="shared" si="3"/>
        <v>30937.91408003481</v>
      </c>
      <c r="H29" s="22">
        <f t="shared" si="10"/>
        <v>19486.019075925204</v>
      </c>
      <c r="I29" s="5">
        <f t="shared" si="4"/>
        <v>49352.202106784127</v>
      </c>
      <c r="J29" s="26">
        <f t="shared" si="5"/>
        <v>0.16824366863488599</v>
      </c>
      <c r="L29" s="22">
        <f t="shared" si="11"/>
        <v>87903.49826885575</v>
      </c>
      <c r="M29" s="5">
        <f>scrimecost*Meta!O26</f>
        <v>2520.6060000000002</v>
      </c>
      <c r="N29" s="5">
        <f>L29-Grade9!L29</f>
        <v>631.9883862335555</v>
      </c>
      <c r="O29" s="5">
        <f>Grade9!M29-M29</f>
        <v>51.905999999999949</v>
      </c>
      <c r="P29" s="22">
        <f t="shared" si="12"/>
        <v>128.05924220755597</v>
      </c>
      <c r="Q29" s="22"/>
      <c r="R29" s="22"/>
      <c r="S29" s="22">
        <f t="shared" si="6"/>
        <v>682.24366813164772</v>
      </c>
      <c r="T29" s="22">
        <f t="shared" si="7"/>
        <v>897.78494746500053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44384.821228496301</v>
      </c>
      <c r="D30" s="5">
        <f t="shared" si="0"/>
        <v>42801.656060929003</v>
      </c>
      <c r="E30" s="5">
        <f t="shared" si="1"/>
        <v>33301.656060929003</v>
      </c>
      <c r="F30" s="5">
        <f t="shared" si="2"/>
        <v>11174.74070389332</v>
      </c>
      <c r="G30" s="5">
        <f t="shared" si="3"/>
        <v>31626.915357035683</v>
      </c>
      <c r="H30" s="22">
        <f t="shared" si="10"/>
        <v>19973.169552823336</v>
      </c>
      <c r="I30" s="5">
        <f t="shared" si="4"/>
        <v>50501.560584453735</v>
      </c>
      <c r="J30" s="26">
        <f t="shared" si="5"/>
        <v>0.1696321746143547</v>
      </c>
      <c r="L30" s="22">
        <f t="shared" si="11"/>
        <v>90101.085725577141</v>
      </c>
      <c r="M30" s="5">
        <f>scrimecost*Meta!O27</f>
        <v>2520.6060000000002</v>
      </c>
      <c r="N30" s="5">
        <f>L30-Grade9!L30</f>
        <v>647.78809588939475</v>
      </c>
      <c r="O30" s="5">
        <f>Grade9!M30-M30</f>
        <v>51.905999999999949</v>
      </c>
      <c r="P30" s="22">
        <f t="shared" si="12"/>
        <v>131.02825864046437</v>
      </c>
      <c r="Q30" s="22"/>
      <c r="R30" s="22"/>
      <c r="S30" s="22">
        <f t="shared" si="6"/>
        <v>697.81401853670491</v>
      </c>
      <c r="T30" s="22">
        <f t="shared" si="7"/>
        <v>929.30127027367212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45494.441759208705</v>
      </c>
      <c r="D31" s="5">
        <f t="shared" si="0"/>
        <v>43850.247462452222</v>
      </c>
      <c r="E31" s="5">
        <f t="shared" si="1"/>
        <v>34350.247462452222</v>
      </c>
      <c r="F31" s="5">
        <f t="shared" si="2"/>
        <v>11517.10579649065</v>
      </c>
      <c r="G31" s="5">
        <f t="shared" si="3"/>
        <v>32333.141665961572</v>
      </c>
      <c r="H31" s="22">
        <f t="shared" si="10"/>
        <v>20472.498791643917</v>
      </c>
      <c r="I31" s="5">
        <f t="shared" si="4"/>
        <v>51679.653024065075</v>
      </c>
      <c r="J31" s="26">
        <f t="shared" si="5"/>
        <v>0.17098681459432413</v>
      </c>
      <c r="L31" s="22">
        <f t="shared" si="11"/>
        <v>92353.612868716576</v>
      </c>
      <c r="M31" s="5">
        <f>scrimecost*Meta!O28</f>
        <v>2251.8209999999999</v>
      </c>
      <c r="N31" s="5">
        <f>L31-Grade9!L31</f>
        <v>663.98279828665545</v>
      </c>
      <c r="O31" s="5">
        <f>Grade9!M31-M31</f>
        <v>46.371000000000095</v>
      </c>
      <c r="P31" s="22">
        <f t="shared" si="12"/>
        <v>134.0715004841955</v>
      </c>
      <c r="Q31" s="22"/>
      <c r="R31" s="22"/>
      <c r="S31" s="22">
        <f t="shared" si="6"/>
        <v>708.39914270190911</v>
      </c>
      <c r="T31" s="22">
        <f t="shared" si="7"/>
        <v>954.7263365506634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46631.802803188919</v>
      </c>
      <c r="D32" s="5">
        <f t="shared" si="0"/>
        <v>44925.053649013527</v>
      </c>
      <c r="E32" s="5">
        <f t="shared" si="1"/>
        <v>35425.053649013527</v>
      </c>
      <c r="F32" s="5">
        <f t="shared" si="2"/>
        <v>11960.535381304271</v>
      </c>
      <c r="G32" s="5">
        <f t="shared" si="3"/>
        <v>32964.518267709253</v>
      </c>
      <c r="H32" s="22">
        <f t="shared" si="10"/>
        <v>20984.311261435014</v>
      </c>
      <c r="I32" s="5">
        <f t="shared" si="4"/>
        <v>52794.692409765339</v>
      </c>
      <c r="J32" s="26">
        <f t="shared" si="5"/>
        <v>0.17375613567473081</v>
      </c>
      <c r="L32" s="22">
        <f t="shared" si="11"/>
        <v>94662.453190434477</v>
      </c>
      <c r="M32" s="5">
        <f>scrimecost*Meta!O29</f>
        <v>2251.8209999999999</v>
      </c>
      <c r="N32" s="5">
        <f>L32-Grade9!L32</f>
        <v>680.58236824382038</v>
      </c>
      <c r="O32" s="5">
        <f>Grade9!M32-M32</f>
        <v>46.371000000000095</v>
      </c>
      <c r="P32" s="22">
        <f t="shared" si="12"/>
        <v>138.01309235916005</v>
      </c>
      <c r="Q32" s="22"/>
      <c r="R32" s="22"/>
      <c r="S32" s="22">
        <f t="shared" si="6"/>
        <v>725.55616528079236</v>
      </c>
      <c r="T32" s="22">
        <f t="shared" si="7"/>
        <v>989.59148069599735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47797.597873268634</v>
      </c>
      <c r="D33" s="5">
        <f t="shared" si="0"/>
        <v>46026.729990238855</v>
      </c>
      <c r="E33" s="5">
        <f t="shared" si="1"/>
        <v>36526.729990238855</v>
      </c>
      <c r="F33" s="5">
        <f t="shared" si="2"/>
        <v>12430.400340836872</v>
      </c>
      <c r="G33" s="5">
        <f t="shared" si="3"/>
        <v>33596.329649401981</v>
      </c>
      <c r="H33" s="22">
        <f t="shared" si="10"/>
        <v>21508.919042970887</v>
      </c>
      <c r="I33" s="5">
        <f t="shared" si="4"/>
        <v>53922.258145009473</v>
      </c>
      <c r="J33" s="26">
        <f t="shared" si="5"/>
        <v>0.17669227702496859</v>
      </c>
      <c r="L33" s="22">
        <f t="shared" si="11"/>
        <v>97029.014520195327</v>
      </c>
      <c r="M33" s="5">
        <f>scrimecost*Meta!O30</f>
        <v>2251.8209999999999</v>
      </c>
      <c r="N33" s="5">
        <f>L33-Grade9!L33</f>
        <v>697.59692744990753</v>
      </c>
      <c r="O33" s="5">
        <f>Grade9!M33-M33</f>
        <v>46.371000000000095</v>
      </c>
      <c r="P33" s="22">
        <f t="shared" si="12"/>
        <v>142.18966507837246</v>
      </c>
      <c r="Q33" s="22"/>
      <c r="R33" s="22"/>
      <c r="S33" s="22">
        <f t="shared" si="6"/>
        <v>743.27459768114204</v>
      </c>
      <c r="T33" s="22">
        <f t="shared" si="7"/>
        <v>1025.9311978034675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48992.537820100348</v>
      </c>
      <c r="D34" s="5">
        <f t="shared" si="0"/>
        <v>47155.948239994825</v>
      </c>
      <c r="E34" s="5">
        <f t="shared" si="1"/>
        <v>37655.948239994825</v>
      </c>
      <c r="F34" s="5">
        <f t="shared" si="2"/>
        <v>12912.011924357794</v>
      </c>
      <c r="G34" s="5">
        <f t="shared" si="3"/>
        <v>34243.936315637031</v>
      </c>
      <c r="H34" s="22">
        <f t="shared" si="10"/>
        <v>22046.642019045157</v>
      </c>
      <c r="I34" s="5">
        <f t="shared" si="4"/>
        <v>55078.013023634703</v>
      </c>
      <c r="J34" s="26">
        <f t="shared" si="5"/>
        <v>0.17955680517154213</v>
      </c>
      <c r="L34" s="22">
        <f t="shared" si="11"/>
        <v>99454.739883200207</v>
      </c>
      <c r="M34" s="5">
        <f>scrimecost*Meta!O31</f>
        <v>2251.8209999999999</v>
      </c>
      <c r="N34" s="5">
        <f>L34-Grade9!L34</f>
        <v>715.03685063615558</v>
      </c>
      <c r="O34" s="5">
        <f>Grade9!M34-M34</f>
        <v>46.371000000000095</v>
      </c>
      <c r="P34" s="22">
        <f t="shared" si="12"/>
        <v>146.4706521155652</v>
      </c>
      <c r="Q34" s="22"/>
      <c r="R34" s="22"/>
      <c r="S34" s="22">
        <f t="shared" si="6"/>
        <v>761.43599089150769</v>
      </c>
      <c r="T34" s="22">
        <f t="shared" si="7"/>
        <v>1063.619722887076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50217.351265602847</v>
      </c>
      <c r="D35" s="5">
        <f t="shared" si="0"/>
        <v>48313.396945994689</v>
      </c>
      <c r="E35" s="5">
        <f t="shared" si="1"/>
        <v>38813.396945994689</v>
      </c>
      <c r="F35" s="5">
        <f t="shared" si="2"/>
        <v>13405.663797466736</v>
      </c>
      <c r="G35" s="5">
        <f t="shared" si="3"/>
        <v>34907.733148527957</v>
      </c>
      <c r="H35" s="22">
        <f t="shared" si="10"/>
        <v>22597.808069521285</v>
      </c>
      <c r="I35" s="5">
        <f t="shared" si="4"/>
        <v>56262.661774225569</v>
      </c>
      <c r="J35" s="26">
        <f t="shared" si="5"/>
        <v>0.18235146677795527</v>
      </c>
      <c r="L35" s="22">
        <f t="shared" si="11"/>
        <v>101941.1083802802</v>
      </c>
      <c r="M35" s="5">
        <f>scrimecost*Meta!O32</f>
        <v>2251.8209999999999</v>
      </c>
      <c r="N35" s="5">
        <f>L35-Grade9!L35</f>
        <v>732.91277190203255</v>
      </c>
      <c r="O35" s="5">
        <f>Grade9!M35-M35</f>
        <v>46.371000000000095</v>
      </c>
      <c r="P35" s="22">
        <f t="shared" si="12"/>
        <v>150.85866382868775</v>
      </c>
      <c r="Q35" s="22"/>
      <c r="R35" s="22"/>
      <c r="S35" s="22">
        <f t="shared" si="6"/>
        <v>780.05141893211032</v>
      </c>
      <c r="T35" s="22">
        <f t="shared" si="7"/>
        <v>1102.7072941446979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51472.785047242935</v>
      </c>
      <c r="D36" s="5">
        <f t="shared" si="0"/>
        <v>49499.781869644568</v>
      </c>
      <c r="E36" s="5">
        <f t="shared" si="1"/>
        <v>39999.781869644568</v>
      </c>
      <c r="F36" s="5">
        <f t="shared" si="2"/>
        <v>13911.656967403409</v>
      </c>
      <c r="G36" s="5">
        <f t="shared" si="3"/>
        <v>35588.124902241158</v>
      </c>
      <c r="H36" s="22">
        <f t="shared" si="10"/>
        <v>23162.75327125932</v>
      </c>
      <c r="I36" s="5">
        <f t="shared" si="4"/>
        <v>57476.926743581214</v>
      </c>
      <c r="J36" s="26">
        <f t="shared" si="5"/>
        <v>0.18507796590616332</v>
      </c>
      <c r="L36" s="22">
        <f t="shared" si="11"/>
        <v>104489.63608978722</v>
      </c>
      <c r="M36" s="5">
        <f>scrimecost*Meta!O33</f>
        <v>1909.3689999999999</v>
      </c>
      <c r="N36" s="5">
        <f>L36-Grade9!L36</f>
        <v>751.23559119962738</v>
      </c>
      <c r="O36" s="5">
        <f>Grade9!M36-M36</f>
        <v>39.31899999999996</v>
      </c>
      <c r="P36" s="22">
        <f t="shared" si="12"/>
        <v>155.35637583463847</v>
      </c>
      <c r="Q36" s="22"/>
      <c r="R36" s="22"/>
      <c r="S36" s="22">
        <f t="shared" si="6"/>
        <v>792.284740673785</v>
      </c>
      <c r="T36" s="22">
        <f t="shared" si="7"/>
        <v>1133.4499371764819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52759.604673423994</v>
      </c>
      <c r="D37" s="5">
        <f t="shared" ref="D37:D56" si="15">IF(A37&lt;startage,1,0)*(C37*(1-initialunempprob))+IF(A37=startage,1,0)*(C37*(1-unempprob))+IF(A37&gt;startage,1,0)*(C37*(1-unempprob)+unempprob*300*52)</f>
        <v>50715.826416385673</v>
      </c>
      <c r="E37" s="5">
        <f t="shared" si="1"/>
        <v>41215.826416385673</v>
      </c>
      <c r="F37" s="5">
        <f t="shared" si="2"/>
        <v>14430.299966588489</v>
      </c>
      <c r="G37" s="5">
        <f t="shared" si="3"/>
        <v>36285.52644979718</v>
      </c>
      <c r="H37" s="22">
        <f t="shared" ref="H37:H56" si="16">benefits*B37/expnorm</f>
        <v>23741.822103040795</v>
      </c>
      <c r="I37" s="5">
        <f t="shared" ref="I37:I56" si="17">G37+IF(A37&lt;startage,1,0)*(H37*(1-initialunempprob))+IF(A37&gt;=startage,1,0)*(H37*(1-unempprob))</f>
        <v>58721.548337170731</v>
      </c>
      <c r="J37" s="26">
        <f t="shared" si="5"/>
        <v>0.18773796505563448</v>
      </c>
      <c r="L37" s="22">
        <f t="shared" ref="L37:L56" si="18">(sincome+sbenefits)*(1-sunemp)*B37/expnorm</f>
        <v>107101.87699203187</v>
      </c>
      <c r="M37" s="5">
        <f>scrimecost*Meta!O34</f>
        <v>1909.3689999999999</v>
      </c>
      <c r="N37" s="5">
        <f>L37-Grade9!L37</f>
        <v>770.01648097955331</v>
      </c>
      <c r="O37" s="5">
        <f>Grade9!M37-M37</f>
        <v>39.31899999999996</v>
      </c>
      <c r="P37" s="22">
        <f t="shared" si="12"/>
        <v>159.9665306407378</v>
      </c>
      <c r="Q37" s="22"/>
      <c r="R37" s="22"/>
      <c r="S37" s="22">
        <f t="shared" si="6"/>
        <v>811.84257475891422</v>
      </c>
      <c r="T37" s="22">
        <f t="shared" si="7"/>
        <v>1175.3762450238073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54078.594790259609</v>
      </c>
      <c r="D38" s="5">
        <f t="shared" si="15"/>
        <v>51962.272076795329</v>
      </c>
      <c r="E38" s="5">
        <f t="shared" si="1"/>
        <v>42462.272076795329</v>
      </c>
      <c r="F38" s="5">
        <f t="shared" si="2"/>
        <v>14961.909040753209</v>
      </c>
      <c r="G38" s="5">
        <f t="shared" si="3"/>
        <v>37000.363036042123</v>
      </c>
      <c r="H38" s="22">
        <f t="shared" si="16"/>
        <v>24335.367655616825</v>
      </c>
      <c r="I38" s="5">
        <f t="shared" si="17"/>
        <v>59997.285470600022</v>
      </c>
      <c r="J38" s="26">
        <f t="shared" ref="J38:J56" si="19">(F38-(IF(A38&gt;startage,1,0)*(unempprob*300*52)))/(IF(A38&lt;startage,1,0)*((C38+H38)*(1-initialunempprob))+IF(A38&gt;=startage,1,0)*((C38+H38)*(1-unempprob)))</f>
        <v>0.19033308617706984</v>
      </c>
      <c r="L38" s="22">
        <f t="shared" si="18"/>
        <v>109779.4239168327</v>
      </c>
      <c r="M38" s="5">
        <f>scrimecost*Meta!O35</f>
        <v>1909.3689999999999</v>
      </c>
      <c r="N38" s="5">
        <f>L38-Grade9!L38</f>
        <v>789.2668930041109</v>
      </c>
      <c r="O38" s="5">
        <f>Grade9!M38-M38</f>
        <v>39.31899999999996</v>
      </c>
      <c r="P38" s="22">
        <f t="shared" si="12"/>
        <v>164.69193931698976</v>
      </c>
      <c r="Q38" s="22"/>
      <c r="R38" s="22"/>
      <c r="S38" s="22">
        <f t="shared" ref="S38:S69" si="20">IF(A38&lt;startage,1,0)*(N38-Q38-R38)+IF(A38&gt;=startage,1,0)*completionprob*(N38*spart+O38+P38)</f>
        <v>831.88935469627916</v>
      </c>
      <c r="T38" s="22">
        <f t="shared" ref="T38:T69" si="21">S38/sreturn^(A38-startage+1)</f>
        <v>1218.8624230057537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55430.559660016079</v>
      </c>
      <c r="D39" s="5">
        <f t="shared" si="15"/>
        <v>53239.878878715193</v>
      </c>
      <c r="E39" s="5">
        <f t="shared" si="1"/>
        <v>43739.878878715193</v>
      </c>
      <c r="F39" s="5">
        <f t="shared" si="2"/>
        <v>15506.80834177203</v>
      </c>
      <c r="G39" s="5">
        <f t="shared" si="3"/>
        <v>37733.070536943167</v>
      </c>
      <c r="H39" s="22">
        <f t="shared" si="16"/>
        <v>24943.751847007239</v>
      </c>
      <c r="I39" s="5">
        <f t="shared" si="17"/>
        <v>61304.916032365007</v>
      </c>
      <c r="J39" s="26">
        <f t="shared" si="19"/>
        <v>0.19286491166139694</v>
      </c>
      <c r="L39" s="22">
        <f t="shared" si="18"/>
        <v>112523.9095147535</v>
      </c>
      <c r="M39" s="5">
        <f>scrimecost*Meta!O36</f>
        <v>1909.3689999999999</v>
      </c>
      <c r="N39" s="5">
        <f>L39-Grade9!L39</f>
        <v>808.99856532918056</v>
      </c>
      <c r="O39" s="5">
        <f>Grade9!M39-M39</f>
        <v>39.31899999999996</v>
      </c>
      <c r="P39" s="22">
        <f t="shared" ref="P39:P56" si="22">(spart-initialspart)*(L39*J39+nptrans)</f>
        <v>169.53548321014787</v>
      </c>
      <c r="Q39" s="22"/>
      <c r="R39" s="22"/>
      <c r="S39" s="22">
        <f t="shared" si="20"/>
        <v>852.43730413199603</v>
      </c>
      <c r="T39" s="22">
        <f t="shared" si="21"/>
        <v>1263.9666153597277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56816.323651516483</v>
      </c>
      <c r="D40" s="5">
        <f t="shared" si="15"/>
        <v>54549.425850683074</v>
      </c>
      <c r="E40" s="5">
        <f t="shared" si="1"/>
        <v>45049.425850683074</v>
      </c>
      <c r="F40" s="5">
        <f t="shared" si="2"/>
        <v>16065.33012531633</v>
      </c>
      <c r="G40" s="5">
        <f t="shared" si="3"/>
        <v>38484.095725366744</v>
      </c>
      <c r="H40" s="22">
        <f t="shared" si="16"/>
        <v>25567.345643182416</v>
      </c>
      <c r="I40" s="5">
        <f t="shared" si="17"/>
        <v>62645.237358174127</v>
      </c>
      <c r="J40" s="26">
        <f t="shared" si="19"/>
        <v>0.19533498530464294</v>
      </c>
      <c r="L40" s="22">
        <f t="shared" si="18"/>
        <v>115337.00725262232</v>
      </c>
      <c r="M40" s="5">
        <f>scrimecost*Meta!O37</f>
        <v>1909.3689999999999</v>
      </c>
      <c r="N40" s="5">
        <f>L40-Grade9!L40</f>
        <v>829.22352946241153</v>
      </c>
      <c r="O40" s="5">
        <f>Grade9!M40-M40</f>
        <v>39.31899999999996</v>
      </c>
      <c r="P40" s="22">
        <f t="shared" si="22"/>
        <v>174.50011570063501</v>
      </c>
      <c r="Q40" s="22"/>
      <c r="R40" s="22"/>
      <c r="S40" s="22">
        <f t="shared" si="20"/>
        <v>873.4989523036337</v>
      </c>
      <c r="T40" s="22">
        <f t="shared" si="21"/>
        <v>1310.7491349678928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58236.731742804397</v>
      </c>
      <c r="D41" s="5">
        <f t="shared" si="15"/>
        <v>55891.711496950149</v>
      </c>
      <c r="E41" s="5">
        <f t="shared" si="1"/>
        <v>46391.711496950149</v>
      </c>
      <c r="F41" s="5">
        <f t="shared" si="2"/>
        <v>16637.814953449237</v>
      </c>
      <c r="G41" s="5">
        <f t="shared" si="3"/>
        <v>39253.896543500916</v>
      </c>
      <c r="H41" s="22">
        <f t="shared" si="16"/>
        <v>26206.529284261978</v>
      </c>
      <c r="I41" s="5">
        <f t="shared" si="17"/>
        <v>64019.066717128488</v>
      </c>
      <c r="J41" s="26">
        <f t="shared" si="19"/>
        <v>0.19774481324927315</v>
      </c>
      <c r="L41" s="22">
        <f t="shared" si="18"/>
        <v>118220.43243393788</v>
      </c>
      <c r="M41" s="5">
        <f>scrimecost*Meta!O38</f>
        <v>1381.7539999999999</v>
      </c>
      <c r="N41" s="5">
        <f>L41-Grade9!L41</f>
        <v>849.95411769898783</v>
      </c>
      <c r="O41" s="5">
        <f>Grade9!M41-M41</f>
        <v>28.453999999999951</v>
      </c>
      <c r="P41" s="22">
        <f t="shared" si="22"/>
        <v>179.58886400338432</v>
      </c>
      <c r="Q41" s="22"/>
      <c r="R41" s="22"/>
      <c r="S41" s="22">
        <f t="shared" si="20"/>
        <v>884.53722667957425</v>
      </c>
      <c r="T41" s="22">
        <f t="shared" si="21"/>
        <v>1343.2515233582019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59692.650036374493</v>
      </c>
      <c r="D42" s="5">
        <f t="shared" si="15"/>
        <v>57267.554284373895</v>
      </c>
      <c r="E42" s="5">
        <f t="shared" si="1"/>
        <v>47767.554284373895</v>
      </c>
      <c r="F42" s="5">
        <f t="shared" si="2"/>
        <v>17224.611902285469</v>
      </c>
      <c r="G42" s="5">
        <f t="shared" si="3"/>
        <v>40042.942382088426</v>
      </c>
      <c r="H42" s="22">
        <f t="shared" si="16"/>
        <v>26861.692516368523</v>
      </c>
      <c r="I42" s="5">
        <f t="shared" si="17"/>
        <v>65427.241810056679</v>
      </c>
      <c r="J42" s="26">
        <f t="shared" si="19"/>
        <v>0.200095864902571</v>
      </c>
      <c r="L42" s="22">
        <f t="shared" si="18"/>
        <v>121175.94324478631</v>
      </c>
      <c r="M42" s="5">
        <f>scrimecost*Meta!O39</f>
        <v>1381.7539999999999</v>
      </c>
      <c r="N42" s="5">
        <f>L42-Grade9!L42</f>
        <v>871.20297064143233</v>
      </c>
      <c r="O42" s="5">
        <f>Grade9!M42-M42</f>
        <v>28.453999999999951</v>
      </c>
      <c r="P42" s="22">
        <f t="shared" si="22"/>
        <v>184.8048310137024</v>
      </c>
      <c r="Q42" s="22"/>
      <c r="R42" s="22"/>
      <c r="S42" s="22">
        <f t="shared" si="20"/>
        <v>906.66512078987591</v>
      </c>
      <c r="T42" s="22">
        <f t="shared" si="21"/>
        <v>1393.3883344658389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61184.96628728386</v>
      </c>
      <c r="D43" s="5">
        <f t="shared" si="15"/>
        <v>58677.793141483242</v>
      </c>
      <c r="E43" s="5">
        <f t="shared" si="1"/>
        <v>49177.793141483242</v>
      </c>
      <c r="F43" s="5">
        <f t="shared" si="2"/>
        <v>17826.078774842601</v>
      </c>
      <c r="G43" s="5">
        <f t="shared" si="3"/>
        <v>40851.714366640641</v>
      </c>
      <c r="H43" s="22">
        <f t="shared" si="16"/>
        <v>27533.234829277739</v>
      </c>
      <c r="I43" s="5">
        <f t="shared" si="17"/>
        <v>66870.6212803081</v>
      </c>
      <c r="J43" s="26">
        <f t="shared" si="19"/>
        <v>0.20238957383261755</v>
      </c>
      <c r="L43" s="22">
        <f t="shared" si="18"/>
        <v>124205.34182590597</v>
      </c>
      <c r="M43" s="5">
        <f>scrimecost*Meta!O40</f>
        <v>1381.7539999999999</v>
      </c>
      <c r="N43" s="5">
        <f>L43-Grade9!L43</f>
        <v>892.98304490747978</v>
      </c>
      <c r="O43" s="5">
        <f>Grade9!M43-M43</f>
        <v>28.453999999999951</v>
      </c>
      <c r="P43" s="22">
        <f t="shared" si="22"/>
        <v>190.15119719927836</v>
      </c>
      <c r="Q43" s="22"/>
      <c r="R43" s="22"/>
      <c r="S43" s="22">
        <f t="shared" si="20"/>
        <v>929.34621225296883</v>
      </c>
      <c r="T43" s="22">
        <f t="shared" si="21"/>
        <v>1445.3959373708167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62714.590444465954</v>
      </c>
      <c r="D44" s="5">
        <f t="shared" si="15"/>
        <v>60123.287970020327</v>
      </c>
      <c r="E44" s="5">
        <f t="shared" si="1"/>
        <v>50623.287970020327</v>
      </c>
      <c r="F44" s="5">
        <f t="shared" si="2"/>
        <v>18442.58231921367</v>
      </c>
      <c r="G44" s="5">
        <f t="shared" si="3"/>
        <v>41680.70565080666</v>
      </c>
      <c r="H44" s="22">
        <f t="shared" si="16"/>
        <v>28221.56570000968</v>
      </c>
      <c r="I44" s="5">
        <f t="shared" si="17"/>
        <v>68350.085237315798</v>
      </c>
      <c r="J44" s="26">
        <f t="shared" si="19"/>
        <v>0.20462733864241919</v>
      </c>
      <c r="L44" s="22">
        <f t="shared" si="18"/>
        <v>127310.47537155362</v>
      </c>
      <c r="M44" s="5">
        <f>scrimecost*Meta!O41</f>
        <v>1381.7539999999999</v>
      </c>
      <c r="N44" s="5">
        <f>L44-Grade9!L44</f>
        <v>915.30762103019515</v>
      </c>
      <c r="O44" s="5">
        <f>Grade9!M44-M44</f>
        <v>28.453999999999951</v>
      </c>
      <c r="P44" s="22">
        <f t="shared" si="22"/>
        <v>195.63122253949382</v>
      </c>
      <c r="Q44" s="22"/>
      <c r="R44" s="22"/>
      <c r="S44" s="22">
        <f t="shared" si="20"/>
        <v>952.59433100265255</v>
      </c>
      <c r="T44" s="22">
        <f t="shared" si="21"/>
        <v>1499.3441315522607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64282.455205577593</v>
      </c>
      <c r="D45" s="5">
        <f t="shared" si="15"/>
        <v>61604.920169270823</v>
      </c>
      <c r="E45" s="5">
        <f t="shared" si="1"/>
        <v>52104.920169270823</v>
      </c>
      <c r="F45" s="5">
        <f t="shared" si="2"/>
        <v>19074.498452194006</v>
      </c>
      <c r="G45" s="5">
        <f t="shared" si="3"/>
        <v>42530.421717076817</v>
      </c>
      <c r="H45" s="22">
        <f t="shared" si="16"/>
        <v>28927.104842509914</v>
      </c>
      <c r="I45" s="5">
        <f t="shared" si="17"/>
        <v>69866.53579324868</v>
      </c>
      <c r="J45" s="26">
        <f t="shared" si="19"/>
        <v>0.20681052382271342</v>
      </c>
      <c r="L45" s="22">
        <f t="shared" si="18"/>
        <v>130493.23725584244</v>
      </c>
      <c r="M45" s="5">
        <f>scrimecost*Meta!O42</f>
        <v>1381.7539999999999</v>
      </c>
      <c r="N45" s="5">
        <f>L45-Grade9!L45</f>
        <v>938.19031155591074</v>
      </c>
      <c r="O45" s="5">
        <f>Grade9!M45-M45</f>
        <v>28.453999999999951</v>
      </c>
      <c r="P45" s="22">
        <f t="shared" si="22"/>
        <v>201.24824851321458</v>
      </c>
      <c r="Q45" s="22"/>
      <c r="R45" s="22"/>
      <c r="S45" s="22">
        <f t="shared" si="20"/>
        <v>976.42365272102393</v>
      </c>
      <c r="T45" s="22">
        <f t="shared" si="21"/>
        <v>1555.3053206355378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65889.516585717036</v>
      </c>
      <c r="D46" s="5">
        <f t="shared" si="15"/>
        <v>63123.593173502595</v>
      </c>
      <c r="E46" s="5">
        <f t="shared" si="1"/>
        <v>53623.593173502595</v>
      </c>
      <c r="F46" s="5">
        <f t="shared" si="2"/>
        <v>19722.212488498859</v>
      </c>
      <c r="G46" s="5">
        <f t="shared" si="3"/>
        <v>43401.380685003736</v>
      </c>
      <c r="H46" s="22">
        <f t="shared" si="16"/>
        <v>29650.282463572665</v>
      </c>
      <c r="I46" s="5">
        <f t="shared" si="17"/>
        <v>71420.897613079898</v>
      </c>
      <c r="J46" s="26">
        <f t="shared" si="19"/>
        <v>0.20894046058397611</v>
      </c>
      <c r="L46" s="22">
        <f t="shared" si="18"/>
        <v>133755.5681872385</v>
      </c>
      <c r="M46" s="5">
        <f>scrimecost*Meta!O43</f>
        <v>826.26499999999999</v>
      </c>
      <c r="N46" s="5">
        <f>L46-Grade9!L46</f>
        <v>961.64506934484234</v>
      </c>
      <c r="O46" s="5">
        <f>Grade9!M46-M46</f>
        <v>17.014999999999986</v>
      </c>
      <c r="P46" s="22">
        <f t="shared" si="22"/>
        <v>207.00570013627839</v>
      </c>
      <c r="Q46" s="22"/>
      <c r="R46" s="22"/>
      <c r="S46" s="22">
        <f t="shared" si="20"/>
        <v>989.74143848241351</v>
      </c>
      <c r="T46" s="22">
        <f t="shared" si="21"/>
        <v>1595.4498418193341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67536.754500359952</v>
      </c>
      <c r="D47" s="5">
        <f t="shared" si="15"/>
        <v>64680.233002840148</v>
      </c>
      <c r="E47" s="5">
        <f t="shared" si="1"/>
        <v>55180.233002840148</v>
      </c>
      <c r="F47" s="5">
        <f t="shared" si="2"/>
        <v>20386.119375711321</v>
      </c>
      <c r="G47" s="5">
        <f t="shared" si="3"/>
        <v>44294.113627128827</v>
      </c>
      <c r="H47" s="22">
        <f t="shared" si="16"/>
        <v>30391.539525161978</v>
      </c>
      <c r="I47" s="5">
        <f t="shared" si="17"/>
        <v>73014.11847840689</v>
      </c>
      <c r="J47" s="26">
        <f t="shared" si="19"/>
        <v>0.21101844766813474</v>
      </c>
      <c r="L47" s="22">
        <f t="shared" si="18"/>
        <v>137099.45739191942</v>
      </c>
      <c r="M47" s="5">
        <f>scrimecost*Meta!O44</f>
        <v>826.26499999999999</v>
      </c>
      <c r="N47" s="5">
        <f>L47-Grade9!L47</f>
        <v>985.68619607842993</v>
      </c>
      <c r="O47" s="5">
        <f>Grade9!M47-M47</f>
        <v>17.014999999999986</v>
      </c>
      <c r="P47" s="22">
        <f t="shared" si="22"/>
        <v>212.90708804991871</v>
      </c>
      <c r="Q47" s="22"/>
      <c r="R47" s="22"/>
      <c r="S47" s="22">
        <f t="shared" si="20"/>
        <v>1014.7771196127835</v>
      </c>
      <c r="T47" s="22">
        <f t="shared" si="21"/>
        <v>1655.4501333975479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69225.173362868954</v>
      </c>
      <c r="D48" s="5">
        <f t="shared" si="15"/>
        <v>66275.788827911165</v>
      </c>
      <c r="E48" s="5">
        <f t="shared" si="1"/>
        <v>56775.788827911165</v>
      </c>
      <c r="F48" s="5">
        <f t="shared" si="2"/>
        <v>21066.623935104111</v>
      </c>
      <c r="G48" s="5">
        <f t="shared" si="3"/>
        <v>45209.16489280705</v>
      </c>
      <c r="H48" s="22">
        <f t="shared" si="16"/>
        <v>31151.328013291026</v>
      </c>
      <c r="I48" s="5">
        <f t="shared" si="17"/>
        <v>74647.169865367061</v>
      </c>
      <c r="J48" s="26">
        <f t="shared" si="19"/>
        <v>0.21304575214048474</v>
      </c>
      <c r="L48" s="22">
        <f t="shared" si="18"/>
        <v>140526.94382671741</v>
      </c>
      <c r="M48" s="5">
        <f>scrimecost*Meta!O45</f>
        <v>826.26499999999999</v>
      </c>
      <c r="N48" s="5">
        <f>L48-Grade9!L48</f>
        <v>1010.3283509803878</v>
      </c>
      <c r="O48" s="5">
        <f>Grade9!M48-M48</f>
        <v>17.014999999999986</v>
      </c>
      <c r="P48" s="22">
        <f t="shared" si="22"/>
        <v>218.95601066140017</v>
      </c>
      <c r="Q48" s="22"/>
      <c r="R48" s="22"/>
      <c r="S48" s="22">
        <f t="shared" si="20"/>
        <v>1040.4386927714374</v>
      </c>
      <c r="T48" s="22">
        <f t="shared" si="21"/>
        <v>1717.6946636465061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70955.802696940664</v>
      </c>
      <c r="D49" s="5">
        <f t="shared" si="15"/>
        <v>67911.233548608929</v>
      </c>
      <c r="E49" s="5">
        <f t="shared" si="1"/>
        <v>58411.233548608929</v>
      </c>
      <c r="F49" s="5">
        <f t="shared" si="2"/>
        <v>21764.141108481708</v>
      </c>
      <c r="G49" s="5">
        <f t="shared" si="3"/>
        <v>46147.09244012722</v>
      </c>
      <c r="H49" s="22">
        <f t="shared" si="16"/>
        <v>31930.111213623302</v>
      </c>
      <c r="I49" s="5">
        <f t="shared" si="17"/>
        <v>76321.047537001243</v>
      </c>
      <c r="J49" s="26">
        <f t="shared" si="19"/>
        <v>0.21502361016228955</v>
      </c>
      <c r="L49" s="22">
        <f t="shared" si="18"/>
        <v>144040.11742238537</v>
      </c>
      <c r="M49" s="5">
        <f>scrimecost*Meta!O46</f>
        <v>826.26499999999999</v>
      </c>
      <c r="N49" s="5">
        <f>L49-Grade9!L49</f>
        <v>1035.5865597549127</v>
      </c>
      <c r="O49" s="5">
        <f>Grade9!M49-M49</f>
        <v>17.014999999999986</v>
      </c>
      <c r="P49" s="22">
        <f t="shared" si="22"/>
        <v>225.15615633816859</v>
      </c>
      <c r="Q49" s="22"/>
      <c r="R49" s="22"/>
      <c r="S49" s="22">
        <f t="shared" si="20"/>
        <v>1066.7418052590724</v>
      </c>
      <c r="T49" s="22">
        <f t="shared" si="21"/>
        <v>1782.2672302732958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72729.697764364188</v>
      </c>
      <c r="D50" s="5">
        <f t="shared" si="15"/>
        <v>69587.56438732415</v>
      </c>
      <c r="E50" s="5">
        <f t="shared" si="1"/>
        <v>60087.56438732415</v>
      </c>
      <c r="F50" s="5">
        <f t="shared" si="2"/>
        <v>22479.096211193752</v>
      </c>
      <c r="G50" s="5">
        <f t="shared" si="3"/>
        <v>47108.468176130395</v>
      </c>
      <c r="H50" s="22">
        <f t="shared" si="16"/>
        <v>32728.363993963882</v>
      </c>
      <c r="I50" s="5">
        <f t="shared" si="17"/>
        <v>78036.772150426259</v>
      </c>
      <c r="J50" s="26">
        <f t="shared" si="19"/>
        <v>0.21695322774453815</v>
      </c>
      <c r="L50" s="22">
        <f t="shared" si="18"/>
        <v>147641.12035794501</v>
      </c>
      <c r="M50" s="5">
        <f>scrimecost*Meta!O47</f>
        <v>826.26499999999999</v>
      </c>
      <c r="N50" s="5">
        <f>L50-Grade9!L50</f>
        <v>1061.4762237488176</v>
      </c>
      <c r="O50" s="5">
        <f>Grade9!M50-M50</f>
        <v>17.014999999999986</v>
      </c>
      <c r="P50" s="22">
        <f t="shared" si="22"/>
        <v>231.51130565685625</v>
      </c>
      <c r="Q50" s="22"/>
      <c r="R50" s="22"/>
      <c r="S50" s="22">
        <f t="shared" si="20"/>
        <v>1093.7024955589116</v>
      </c>
      <c r="T50" s="22">
        <f t="shared" si="21"/>
        <v>1849.2547581697631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74547.940208473272</v>
      </c>
      <c r="D51" s="5">
        <f t="shared" si="15"/>
        <v>71305.803497007233</v>
      </c>
      <c r="E51" s="5">
        <f t="shared" si="1"/>
        <v>61805.803497007233</v>
      </c>
      <c r="F51" s="5">
        <f t="shared" si="2"/>
        <v>23211.925191473583</v>
      </c>
      <c r="G51" s="5">
        <f t="shared" si="3"/>
        <v>48093.878305533653</v>
      </c>
      <c r="H51" s="22">
        <f t="shared" si="16"/>
        <v>33546.573093812971</v>
      </c>
      <c r="I51" s="5">
        <f t="shared" si="17"/>
        <v>79795.389879186914</v>
      </c>
      <c r="J51" s="26">
        <f t="shared" si="19"/>
        <v>0.21883578148331723</v>
      </c>
      <c r="L51" s="22">
        <f t="shared" si="18"/>
        <v>151332.14836689361</v>
      </c>
      <c r="M51" s="5">
        <f>scrimecost*Meta!O48</f>
        <v>453.94800000000004</v>
      </c>
      <c r="N51" s="5">
        <f>L51-Grade9!L51</f>
        <v>1088.0131293424929</v>
      </c>
      <c r="O51" s="5">
        <f>Grade9!M51-M51</f>
        <v>9.3479999999999563</v>
      </c>
      <c r="P51" s="22">
        <f t="shared" si="22"/>
        <v>238.02533370851103</v>
      </c>
      <c r="Q51" s="22"/>
      <c r="R51" s="22"/>
      <c r="S51" s="22">
        <f t="shared" si="20"/>
        <v>1113.8925461161846</v>
      </c>
      <c r="T51" s="22">
        <f t="shared" si="21"/>
        <v>1906.0086820679287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76411.638713685112</v>
      </c>
      <c r="D52" s="5">
        <f t="shared" si="15"/>
        <v>73066.998584432426</v>
      </c>
      <c r="E52" s="5">
        <f t="shared" si="1"/>
        <v>63566.998584432426</v>
      </c>
      <c r="F52" s="5">
        <f t="shared" si="2"/>
        <v>23963.07489626043</v>
      </c>
      <c r="G52" s="5">
        <f t="shared" si="3"/>
        <v>49103.923688171999</v>
      </c>
      <c r="H52" s="22">
        <f t="shared" si="16"/>
        <v>34385.237421158294</v>
      </c>
      <c r="I52" s="5">
        <f t="shared" si="17"/>
        <v>81597.973051166584</v>
      </c>
      <c r="J52" s="26">
        <f t="shared" si="19"/>
        <v>0.22067241927724815</v>
      </c>
      <c r="L52" s="22">
        <f t="shared" si="18"/>
        <v>155115.45207606594</v>
      </c>
      <c r="M52" s="5">
        <f>scrimecost*Meta!O49</f>
        <v>453.94800000000004</v>
      </c>
      <c r="N52" s="5">
        <f>L52-Grade9!L52</f>
        <v>1115.2134575761156</v>
      </c>
      <c r="O52" s="5">
        <f>Grade9!M52-M52</f>
        <v>9.3479999999999563</v>
      </c>
      <c r="P52" s="22">
        <f t="shared" si="22"/>
        <v>244.70221246145729</v>
      </c>
      <c r="Q52" s="22"/>
      <c r="R52" s="22"/>
      <c r="S52" s="22">
        <f t="shared" si="20"/>
        <v>1142.2181213624744</v>
      </c>
      <c r="T52" s="22">
        <f t="shared" si="21"/>
        <v>1977.9470343008968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78321.92968152721</v>
      </c>
      <c r="D53" s="5">
        <f t="shared" si="15"/>
        <v>74872.223549043207</v>
      </c>
      <c r="E53" s="5">
        <f t="shared" si="1"/>
        <v>65372.223549043207</v>
      </c>
      <c r="F53" s="5">
        <f t="shared" si="2"/>
        <v>24733.003343666926</v>
      </c>
      <c r="G53" s="5">
        <f t="shared" si="3"/>
        <v>50139.220205376281</v>
      </c>
      <c r="H53" s="22">
        <f t="shared" si="16"/>
        <v>35244.86835668725</v>
      </c>
      <c r="I53" s="5">
        <f t="shared" si="17"/>
        <v>83445.62080244573</v>
      </c>
      <c r="J53" s="26">
        <f t="shared" si="19"/>
        <v>0.2224642610274245</v>
      </c>
      <c r="L53" s="22">
        <f t="shared" si="18"/>
        <v>158993.33837796756</v>
      </c>
      <c r="M53" s="5">
        <f>scrimecost*Meta!O50</f>
        <v>453.94800000000004</v>
      </c>
      <c r="N53" s="5">
        <f>L53-Grade9!L53</f>
        <v>1143.0937940154399</v>
      </c>
      <c r="O53" s="5">
        <f>Grade9!M53-M53</f>
        <v>9.3479999999999563</v>
      </c>
      <c r="P53" s="22">
        <f t="shared" si="22"/>
        <v>251.54601318322707</v>
      </c>
      <c r="Q53" s="22"/>
      <c r="R53" s="22"/>
      <c r="S53" s="22">
        <f t="shared" si="20"/>
        <v>1171.2518359898099</v>
      </c>
      <c r="T53" s="22">
        <f t="shared" si="21"/>
        <v>2052.5792374301463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80279.977923565413</v>
      </c>
      <c r="D54" s="5">
        <f t="shared" si="15"/>
        <v>76722.579137769309</v>
      </c>
      <c r="E54" s="5">
        <f t="shared" si="1"/>
        <v>67222.579137769309</v>
      </c>
      <c r="F54" s="5">
        <f t="shared" si="2"/>
        <v>25522.18000225861</v>
      </c>
      <c r="G54" s="5">
        <f t="shared" si="3"/>
        <v>51200.399135510699</v>
      </c>
      <c r="H54" s="22">
        <f t="shared" si="16"/>
        <v>36125.990065604441</v>
      </c>
      <c r="I54" s="5">
        <f t="shared" si="17"/>
        <v>85339.459747506888</v>
      </c>
      <c r="J54" s="26">
        <f t="shared" si="19"/>
        <v>0.22421239932027967</v>
      </c>
      <c r="L54" s="22">
        <f t="shared" si="18"/>
        <v>162968.1718374168</v>
      </c>
      <c r="M54" s="5">
        <f>scrimecost*Meta!O51</f>
        <v>453.94800000000004</v>
      </c>
      <c r="N54" s="5">
        <f>L54-Grade9!L54</f>
        <v>1171.6711388659023</v>
      </c>
      <c r="O54" s="5">
        <f>Grade9!M54-M54</f>
        <v>9.3479999999999563</v>
      </c>
      <c r="P54" s="22">
        <f t="shared" si="22"/>
        <v>258.56090892304132</v>
      </c>
      <c r="Q54" s="22"/>
      <c r="R54" s="22"/>
      <c r="S54" s="22">
        <f t="shared" si="20"/>
        <v>1201.0113934829533</v>
      </c>
      <c r="T54" s="22">
        <f t="shared" si="21"/>
        <v>2130.0059141821484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82286.977371654546</v>
      </c>
      <c r="D55" s="5">
        <f t="shared" si="15"/>
        <v>78619.193616213539</v>
      </c>
      <c r="E55" s="5">
        <f t="shared" si="1"/>
        <v>69119.193616213539</v>
      </c>
      <c r="F55" s="5">
        <f t="shared" si="2"/>
        <v>26331.086077315071</v>
      </c>
      <c r="G55" s="5">
        <f t="shared" si="3"/>
        <v>52288.107538898468</v>
      </c>
      <c r="H55" s="22">
        <f t="shared" si="16"/>
        <v>37029.139817244548</v>
      </c>
      <c r="I55" s="5">
        <f t="shared" si="17"/>
        <v>87280.644666194567</v>
      </c>
      <c r="J55" s="26">
        <f t="shared" si="19"/>
        <v>0.22591790009379675</v>
      </c>
      <c r="L55" s="22">
        <f t="shared" si="18"/>
        <v>167042.3761333522</v>
      </c>
      <c r="M55" s="5">
        <f>scrimecost*Meta!O52</f>
        <v>453.94800000000004</v>
      </c>
      <c r="N55" s="5">
        <f>L55-Grade9!L55</f>
        <v>1200.9629173375433</v>
      </c>
      <c r="O55" s="5">
        <f>Grade9!M55-M55</f>
        <v>9.3479999999999563</v>
      </c>
      <c r="P55" s="22">
        <f t="shared" si="22"/>
        <v>265.75117705635074</v>
      </c>
      <c r="Q55" s="22"/>
      <c r="R55" s="22"/>
      <c r="S55" s="22">
        <f t="shared" si="20"/>
        <v>1231.5149399133586</v>
      </c>
      <c r="T55" s="22">
        <f t="shared" si="21"/>
        <v>2210.3314427909659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84344.151805945905</v>
      </c>
      <c r="D56" s="5">
        <f t="shared" si="15"/>
        <v>80563.223456618871</v>
      </c>
      <c r="E56" s="5">
        <f t="shared" si="1"/>
        <v>71063.223456618871</v>
      </c>
      <c r="F56" s="5">
        <f t="shared" si="2"/>
        <v>27160.214804247949</v>
      </c>
      <c r="G56" s="5">
        <f t="shared" si="3"/>
        <v>53403.008652370918</v>
      </c>
      <c r="H56" s="22">
        <f t="shared" si="16"/>
        <v>37954.868312675659</v>
      </c>
      <c r="I56" s="5">
        <f t="shared" si="17"/>
        <v>89270.359207849411</v>
      </c>
      <c r="J56" s="26">
        <f t="shared" si="19"/>
        <v>0.22758180328747207</v>
      </c>
      <c r="L56" s="22">
        <f t="shared" si="18"/>
        <v>171218.43553668595</v>
      </c>
      <c r="M56" s="5">
        <f>scrimecost*Meta!O53</f>
        <v>143.35199999999998</v>
      </c>
      <c r="N56" s="5">
        <f>L56-Grade9!L56</f>
        <v>1230.9869902709324</v>
      </c>
      <c r="O56" s="5">
        <f>Grade9!M56-M56</f>
        <v>2.9520000000000266</v>
      </c>
      <c r="P56" s="22">
        <f t="shared" si="22"/>
        <v>273.12120189299293</v>
      </c>
      <c r="Q56" s="22"/>
      <c r="R56" s="22"/>
      <c r="S56" s="22">
        <f t="shared" si="20"/>
        <v>1256.5705590044893</v>
      </c>
      <c r="T56" s="22">
        <f t="shared" si="21"/>
        <v>2282.3835688915619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143.35199999999998</v>
      </c>
      <c r="N57" s="5">
        <f>L57-Grade9!L57</f>
        <v>0</v>
      </c>
      <c r="O57" s="5">
        <f>Grade9!M57-M57</f>
        <v>2.9520000000000266</v>
      </c>
      <c r="Q57" s="22"/>
      <c r="R57" s="22"/>
      <c r="S57" s="22">
        <f t="shared" si="20"/>
        <v>2.8663920000000256</v>
      </c>
      <c r="T57" s="22">
        <f t="shared" si="21"/>
        <v>5.2689171553525584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143.35199999999998</v>
      </c>
      <c r="N58" s="5">
        <f>L58-Grade9!L58</f>
        <v>0</v>
      </c>
      <c r="O58" s="5">
        <f>Grade9!M58-M58</f>
        <v>2.9520000000000266</v>
      </c>
      <c r="Q58" s="22"/>
      <c r="R58" s="22"/>
      <c r="S58" s="22">
        <f t="shared" si="20"/>
        <v>2.8663920000000256</v>
      </c>
      <c r="T58" s="22">
        <f t="shared" si="21"/>
        <v>5.3321874100890208</v>
      </c>
    </row>
    <row r="59" spans="1:20" x14ac:dyDescent="0.2">
      <c r="A59" s="5">
        <v>68</v>
      </c>
      <c r="H59" s="21"/>
      <c r="I59" s="5"/>
      <c r="M59" s="5">
        <f>scrimecost*Meta!O56</f>
        <v>143.35199999999998</v>
      </c>
      <c r="N59" s="5">
        <f>L59-Grade9!L59</f>
        <v>0</v>
      </c>
      <c r="O59" s="5">
        <f>Grade9!M59-M59</f>
        <v>2.9520000000000266</v>
      </c>
      <c r="Q59" s="22"/>
      <c r="R59" s="22"/>
      <c r="S59" s="22">
        <f t="shared" si="20"/>
        <v>2.8663920000000256</v>
      </c>
      <c r="T59" s="22">
        <f t="shared" si="21"/>
        <v>5.3962174272237853</v>
      </c>
    </row>
    <row r="60" spans="1:20" x14ac:dyDescent="0.2">
      <c r="A60" s="5">
        <v>69</v>
      </c>
      <c r="H60" s="21"/>
      <c r="I60" s="5"/>
      <c r="M60" s="5">
        <f>scrimecost*Meta!O57</f>
        <v>143.35199999999998</v>
      </c>
      <c r="N60" s="5">
        <f>L60-Grade9!L60</f>
        <v>0</v>
      </c>
      <c r="O60" s="5">
        <f>Grade9!M60-M60</f>
        <v>2.9520000000000266</v>
      </c>
      <c r="Q60" s="22"/>
      <c r="R60" s="22"/>
      <c r="S60" s="22">
        <f t="shared" si="20"/>
        <v>2.8663920000000256</v>
      </c>
      <c r="T60" s="22">
        <f t="shared" si="21"/>
        <v>5.4610163301419954</v>
      </c>
    </row>
    <row r="61" spans="1:20" x14ac:dyDescent="0.2">
      <c r="A61" s="5">
        <v>70</v>
      </c>
      <c r="H61" s="21"/>
      <c r="I61" s="5"/>
      <c r="M61" s="5">
        <f>scrimecost*Meta!O58</f>
        <v>143.35199999999998</v>
      </c>
      <c r="N61" s="5">
        <f>L61-Grade9!L61</f>
        <v>0</v>
      </c>
      <c r="O61" s="5">
        <f>Grade9!M61-M61</f>
        <v>2.9520000000000266</v>
      </c>
      <c r="Q61" s="22"/>
      <c r="R61" s="22"/>
      <c r="S61" s="22">
        <f t="shared" si="20"/>
        <v>2.8663920000000256</v>
      </c>
      <c r="T61" s="22">
        <f t="shared" si="21"/>
        <v>5.5265933517842987</v>
      </c>
    </row>
    <row r="62" spans="1:20" x14ac:dyDescent="0.2">
      <c r="A62" s="5">
        <v>71</v>
      </c>
      <c r="H62" s="21"/>
      <c r="I62" s="5"/>
      <c r="M62" s="5">
        <f>scrimecost*Meta!O59</f>
        <v>143.35199999999998</v>
      </c>
      <c r="N62" s="5">
        <f>L62-Grade9!L62</f>
        <v>0</v>
      </c>
      <c r="O62" s="5">
        <f>Grade9!M62-M62</f>
        <v>2.9520000000000266</v>
      </c>
      <c r="Q62" s="22"/>
      <c r="R62" s="22"/>
      <c r="S62" s="22">
        <f t="shared" si="20"/>
        <v>2.8663920000000256</v>
      </c>
      <c r="T62" s="22">
        <f t="shared" si="21"/>
        <v>5.5929578359624204</v>
      </c>
    </row>
    <row r="63" spans="1:20" x14ac:dyDescent="0.2">
      <c r="A63" s="5">
        <v>72</v>
      </c>
      <c r="H63" s="21"/>
      <c r="M63" s="5">
        <f>scrimecost*Meta!O60</f>
        <v>143.35199999999998</v>
      </c>
      <c r="N63" s="5">
        <f>L63-Grade9!L63</f>
        <v>0</v>
      </c>
      <c r="O63" s="5">
        <f>Grade9!M63-M63</f>
        <v>2.9520000000000266</v>
      </c>
      <c r="Q63" s="22"/>
      <c r="R63" s="22"/>
      <c r="S63" s="22">
        <f t="shared" si="20"/>
        <v>2.8663920000000256</v>
      </c>
      <c r="T63" s="22">
        <f t="shared" si="21"/>
        <v>5.6601192386905197</v>
      </c>
    </row>
    <row r="64" spans="1:20" x14ac:dyDescent="0.2">
      <c r="A64" s="5">
        <v>73</v>
      </c>
      <c r="H64" s="21"/>
      <c r="M64" s="5">
        <f>scrimecost*Meta!O61</f>
        <v>143.35199999999998</v>
      </c>
      <c r="N64" s="5">
        <f>L64-Grade9!L64</f>
        <v>0</v>
      </c>
      <c r="O64" s="5">
        <f>Grade9!M64-M64</f>
        <v>2.9520000000000266</v>
      </c>
      <c r="Q64" s="22"/>
      <c r="R64" s="22"/>
      <c r="S64" s="22">
        <f t="shared" si="20"/>
        <v>2.8663920000000256</v>
      </c>
      <c r="T64" s="22">
        <f t="shared" si="21"/>
        <v>5.7280871295325486</v>
      </c>
    </row>
    <row r="65" spans="1:20" x14ac:dyDescent="0.2">
      <c r="A65" s="5">
        <v>74</v>
      </c>
      <c r="H65" s="21"/>
      <c r="M65" s="5">
        <f>scrimecost*Meta!O62</f>
        <v>143.35199999999998</v>
      </c>
      <c r="N65" s="5">
        <f>L65-Grade9!L65</f>
        <v>0</v>
      </c>
      <c r="O65" s="5">
        <f>Grade9!M65-M65</f>
        <v>2.9520000000000266</v>
      </c>
      <c r="Q65" s="22"/>
      <c r="R65" s="22"/>
      <c r="S65" s="22">
        <f t="shared" si="20"/>
        <v>2.8663920000000256</v>
      </c>
      <c r="T65" s="22">
        <f t="shared" si="21"/>
        <v>5.7968711929657708</v>
      </c>
    </row>
    <row r="66" spans="1:20" x14ac:dyDescent="0.2">
      <c r="A66" s="5">
        <v>75</v>
      </c>
      <c r="H66" s="21"/>
      <c r="M66" s="5">
        <f>scrimecost*Meta!O63</f>
        <v>143.35199999999998</v>
      </c>
      <c r="N66" s="5">
        <f>L66-Grade9!L66</f>
        <v>0</v>
      </c>
      <c r="O66" s="5">
        <f>Grade9!M66-M66</f>
        <v>2.9520000000000266</v>
      </c>
      <c r="Q66" s="22"/>
      <c r="R66" s="22"/>
      <c r="S66" s="22">
        <f t="shared" si="20"/>
        <v>2.8663920000000256</v>
      </c>
      <c r="T66" s="22">
        <f t="shared" si="21"/>
        <v>5.8664812297606774</v>
      </c>
    </row>
    <row r="67" spans="1:20" x14ac:dyDescent="0.2">
      <c r="A67" s="5">
        <v>76</v>
      </c>
      <c r="H67" s="21"/>
      <c r="M67" s="5">
        <f>scrimecost*Meta!O64</f>
        <v>143.35199999999998</v>
      </c>
      <c r="N67" s="5">
        <f>L67-Grade9!L67</f>
        <v>0</v>
      </c>
      <c r="O67" s="5">
        <f>Grade9!M67-M67</f>
        <v>2.9520000000000266</v>
      </c>
      <c r="Q67" s="22"/>
      <c r="R67" s="22"/>
      <c r="S67" s="22">
        <f t="shared" si="20"/>
        <v>2.8663920000000256</v>
      </c>
      <c r="T67" s="22">
        <f t="shared" si="21"/>
        <v>5.9369271583774434</v>
      </c>
    </row>
    <row r="68" spans="1:20" x14ac:dyDescent="0.2">
      <c r="A68" s="5">
        <v>77</v>
      </c>
      <c r="H68" s="21"/>
      <c r="M68" s="5">
        <f>scrimecost*Meta!O65</f>
        <v>143.35199999999998</v>
      </c>
      <c r="N68" s="5">
        <f>L68-Grade9!L68</f>
        <v>0</v>
      </c>
      <c r="O68" s="5">
        <f>Grade9!M68-M68</f>
        <v>2.9520000000000266</v>
      </c>
      <c r="Q68" s="22"/>
      <c r="R68" s="22"/>
      <c r="S68" s="22">
        <f t="shared" si="20"/>
        <v>2.8663920000000256</v>
      </c>
      <c r="T68" s="22">
        <f t="shared" si="21"/>
        <v>6.0082190163791891</v>
      </c>
    </row>
    <row r="69" spans="1:20" x14ac:dyDescent="0.2">
      <c r="A69" s="5">
        <v>78</v>
      </c>
      <c r="H69" s="21"/>
      <c r="M69" s="5">
        <f>scrimecost*Meta!O66</f>
        <v>143.35199999999998</v>
      </c>
      <c r="N69" s="5">
        <f>L69-Grade9!L69</f>
        <v>0</v>
      </c>
      <c r="O69" s="5">
        <f>Grade9!M69-M69</f>
        <v>2.9520000000000266</v>
      </c>
      <c r="Q69" s="22"/>
      <c r="R69" s="22"/>
      <c r="S69" s="22">
        <f t="shared" si="20"/>
        <v>2.8663920000000256</v>
      </c>
      <c r="T69" s="22">
        <f t="shared" si="21"/>
        <v>6.0803669618621781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5.5910831520122883E-11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Meta!A5+6</f>
        <v>17</v>
      </c>
      <c r="C2" s="7">
        <f>Meta!B5</f>
        <v>50806</v>
      </c>
      <c r="D2" s="7">
        <f>Meta!C5</f>
        <v>22862</v>
      </c>
      <c r="E2" s="1">
        <f>Meta!D5</f>
        <v>5.2999999999999999E-2</v>
      </c>
      <c r="F2" s="1">
        <f>Meta!F5</f>
        <v>0.747</v>
      </c>
      <c r="G2" s="1">
        <f>Meta!I5</f>
        <v>1.9210422854781857</v>
      </c>
      <c r="H2" s="1">
        <f>Meta!E5</f>
        <v>0.97099999999999997</v>
      </c>
      <c r="I2" s="13"/>
      <c r="J2" s="1">
        <f>Meta!X4</f>
        <v>0.82699999999999996</v>
      </c>
      <c r="K2" s="1">
        <f>Meta!D4</f>
        <v>5.5E-2</v>
      </c>
      <c r="L2" s="29"/>
      <c r="N2" s="22">
        <f>Meta!T5</f>
        <v>73200</v>
      </c>
      <c r="O2" s="22">
        <f>Meta!U5</f>
        <v>31845</v>
      </c>
      <c r="P2" s="1">
        <f>Meta!V5</f>
        <v>3.5999999999999997E-2</v>
      </c>
      <c r="Q2" s="1">
        <f>Meta!X5</f>
        <v>0.83299999999999996</v>
      </c>
      <c r="R2" s="22">
        <f>Meta!W5</f>
        <v>1950</v>
      </c>
      <c r="T2" s="12">
        <f>IRR(S5:S69)+1</f>
        <v>0.9869503138410457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2515.275560109465</v>
      </c>
      <c r="D7" s="5">
        <f t="shared" ref="D7:D36" si="0">IF(A7&lt;startage,1,0)*(C7*(1-initialunempprob))+IF(A7=startage,1,0)*(C7*(1-unempprob))+IF(A7&gt;startage,1,0)*(C7*(1-unempprob)+unempprob*300*52)</f>
        <v>2376.9354043034441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181.83555842921348</v>
      </c>
      <c r="G7" s="5">
        <f t="shared" ref="G7:G56" si="3">D7-F7</f>
        <v>2195.0998458742306</v>
      </c>
      <c r="H7" s="22">
        <f>0.1*Grade10!H7</f>
        <v>1131.8740020492594</v>
      </c>
      <c r="I7" s="5">
        <f t="shared" ref="I7:I36" si="4">G7+IF(A7&lt;startage,1,0)*(H7*(1-initialunempprob))+IF(A7&gt;=startage,1,0)*(H7*(1-unempprob))</f>
        <v>3264.7207778107804</v>
      </c>
      <c r="J7" s="26">
        <f t="shared" ref="J7:J38" si="5">(F7-(IF(A7&gt;startage,1,0)*(unempprob*300*52)))/(IF(A7&lt;startage,1,0)*((C7+H7)*(1-initialunempprob))+IF(A7&gt;=startage,1,0)*((C7+H7)*(1-unempprob)))</f>
        <v>5.2758620689655165E-2</v>
      </c>
      <c r="L7" s="22">
        <f>0.1*Grade10!L7</f>
        <v>5106.0036425103317</v>
      </c>
      <c r="M7" s="5">
        <f>scrimecost*Meta!O4</f>
        <v>4022.8500000000004</v>
      </c>
      <c r="N7" s="5">
        <f>L7-Grade10!L7</f>
        <v>-45954.032782592985</v>
      </c>
      <c r="O7" s="5"/>
      <c r="P7" s="22"/>
      <c r="Q7" s="22">
        <f>0.05*feel*Grade10!G7</f>
        <v>263.32123927177184</v>
      </c>
      <c r="R7" s="22">
        <f>hstuition</f>
        <v>11298</v>
      </c>
      <c r="S7" s="22">
        <f t="shared" ref="S7:S38" si="6">IF(A7&lt;startage,1,0)*(N7-Q7-R7)+IF(A7&gt;=startage,1,0)*completionprob*(N7*spart+O7+P7)</f>
        <v>-57515.354021864754</v>
      </c>
      <c r="T7" s="22">
        <f t="shared" ref="T7:T38" si="7">S7/sreturn^(A7-startage+1)</f>
        <v>-57515.354021864754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26447.101338715911</v>
      </c>
      <c r="D8" s="5">
        <f t="shared" si="0"/>
        <v>25045.404967763967</v>
      </c>
      <c r="E8" s="5">
        <f t="shared" si="1"/>
        <v>15545.404967763967</v>
      </c>
      <c r="F8" s="5">
        <f t="shared" si="2"/>
        <v>5377.3247219749355</v>
      </c>
      <c r="G8" s="5">
        <f t="shared" si="3"/>
        <v>19668.080245789031</v>
      </c>
      <c r="H8" s="22">
        <f t="shared" ref="H8:H36" si="10">benefits*B8/expnorm</f>
        <v>11900.831216898066</v>
      </c>
      <c r="I8" s="5">
        <f t="shared" si="4"/>
        <v>30938.167408191497</v>
      </c>
      <c r="J8" s="26">
        <f t="shared" si="5"/>
        <v>0.14807247283613476</v>
      </c>
      <c r="L8" s="22">
        <f t="shared" ref="L8:L36" si="11">(sincome+sbenefits)*(1-sunemp)*B8/expnorm</f>
        <v>52712.728275418216</v>
      </c>
      <c r="M8" s="5">
        <f>scrimecost*Meta!O5</f>
        <v>4939.3499999999995</v>
      </c>
      <c r="N8" s="5">
        <f>L8-Grade10!L8</f>
        <v>376.19093968732341</v>
      </c>
      <c r="O8" s="5">
        <f>Grade10!M8-M8</f>
        <v>103.85300000000007</v>
      </c>
      <c r="P8" s="22">
        <f t="shared" ref="P8:P39" si="12">(spart-initialspart)*(L8*J8+nptrans)</f>
        <v>86.155824154082566</v>
      </c>
      <c r="Q8" s="22"/>
      <c r="R8" s="22"/>
      <c r="S8" s="22">
        <f t="shared" si="6"/>
        <v>488.77797648312793</v>
      </c>
      <c r="T8" s="22">
        <f t="shared" si="7"/>
        <v>495.24071235246453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27108.278872183808</v>
      </c>
      <c r="D9" s="5">
        <f t="shared" si="0"/>
        <v>26498.340091958064</v>
      </c>
      <c r="E9" s="5">
        <f t="shared" si="1"/>
        <v>16998.340091958064</v>
      </c>
      <c r="F9" s="5">
        <f t="shared" si="2"/>
        <v>5851.7080400243076</v>
      </c>
      <c r="G9" s="5">
        <f t="shared" si="3"/>
        <v>20646.632051933757</v>
      </c>
      <c r="H9" s="22">
        <f t="shared" si="10"/>
        <v>12198.351997320518</v>
      </c>
      <c r="I9" s="5">
        <f t="shared" si="4"/>
        <v>32198.471393396285</v>
      </c>
      <c r="J9" s="26">
        <f t="shared" si="5"/>
        <v>0.13499333259120341</v>
      </c>
      <c r="L9" s="22">
        <f t="shared" si="11"/>
        <v>54030.546482303667</v>
      </c>
      <c r="M9" s="5">
        <f>scrimecost*Meta!O6</f>
        <v>6257.55</v>
      </c>
      <c r="N9" s="5">
        <f>L9-Grade10!L9</f>
        <v>385.59571317950031</v>
      </c>
      <c r="O9" s="5">
        <f>Grade10!M9-M9</f>
        <v>131.56900000000041</v>
      </c>
      <c r="P9" s="22">
        <f t="shared" si="12"/>
        <v>83.086581188220649</v>
      </c>
      <c r="Q9" s="22"/>
      <c r="R9" s="22"/>
      <c r="S9" s="22">
        <f t="shared" si="6"/>
        <v>520.31696276900914</v>
      </c>
      <c r="T9" s="22">
        <f t="shared" si="7"/>
        <v>534.16743177746707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27785.985843988405</v>
      </c>
      <c r="D10" s="5">
        <f t="shared" si="0"/>
        <v>27140.128594257018</v>
      </c>
      <c r="E10" s="5">
        <f t="shared" si="1"/>
        <v>17640.128594257018</v>
      </c>
      <c r="F10" s="5">
        <f t="shared" si="2"/>
        <v>6061.2519860249158</v>
      </c>
      <c r="G10" s="5">
        <f t="shared" si="3"/>
        <v>21078.876608232102</v>
      </c>
      <c r="H10" s="22">
        <f t="shared" si="10"/>
        <v>12503.310797253531</v>
      </c>
      <c r="I10" s="5">
        <f t="shared" si="4"/>
        <v>32919.511933231195</v>
      </c>
      <c r="J10" s="26">
        <f t="shared" si="5"/>
        <v>0.13719287456219234</v>
      </c>
      <c r="L10" s="22">
        <f t="shared" si="11"/>
        <v>55381.310144361261</v>
      </c>
      <c r="M10" s="5">
        <f>scrimecost*Meta!O7</f>
        <v>6639.75</v>
      </c>
      <c r="N10" s="5">
        <f>L10-Grade10!L10</f>
        <v>395.23560600898782</v>
      </c>
      <c r="O10" s="5">
        <f>Grade10!M10-M10</f>
        <v>139.60499999999956</v>
      </c>
      <c r="P10" s="22">
        <f t="shared" si="12"/>
        <v>84.911526814351419</v>
      </c>
      <c r="Q10" s="22"/>
      <c r="R10" s="22"/>
      <c r="S10" s="22">
        <f t="shared" si="6"/>
        <v>537.68910080786247</v>
      </c>
      <c r="T10" s="22">
        <f t="shared" si="7"/>
        <v>559.30070246184073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28480.635490088112</v>
      </c>
      <c r="D11" s="5">
        <f t="shared" si="0"/>
        <v>27797.96180911344</v>
      </c>
      <c r="E11" s="5">
        <f t="shared" si="1"/>
        <v>18297.96180911344</v>
      </c>
      <c r="F11" s="5">
        <f t="shared" si="2"/>
        <v>6276.034530675538</v>
      </c>
      <c r="G11" s="5">
        <f t="shared" si="3"/>
        <v>21521.927278437903</v>
      </c>
      <c r="H11" s="22">
        <f t="shared" si="10"/>
        <v>12815.893567184869</v>
      </c>
      <c r="I11" s="5">
        <f t="shared" si="4"/>
        <v>33658.578486561972</v>
      </c>
      <c r="J11" s="26">
        <f t="shared" si="5"/>
        <v>0.13933876916803514</v>
      </c>
      <c r="L11" s="22">
        <f t="shared" si="11"/>
        <v>56765.842897970288</v>
      </c>
      <c r="M11" s="5">
        <f>scrimecost*Meta!O8</f>
        <v>6372.5999999999995</v>
      </c>
      <c r="N11" s="5">
        <f>L11-Grade10!L11</f>
        <v>405.11649615921488</v>
      </c>
      <c r="O11" s="5">
        <f>Grade10!M11-M11</f>
        <v>133.98800000000028</v>
      </c>
      <c r="P11" s="22">
        <f t="shared" si="12"/>
        <v>86.78209608113545</v>
      </c>
      <c r="Q11" s="22"/>
      <c r="R11" s="22"/>
      <c r="S11" s="22">
        <f t="shared" si="6"/>
        <v>542.04340539769066</v>
      </c>
      <c r="T11" s="22">
        <f t="shared" si="7"/>
        <v>571.28511318528365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29192.651377340309</v>
      </c>
      <c r="D12" s="5">
        <f t="shared" si="0"/>
        <v>28472.240854341271</v>
      </c>
      <c r="E12" s="5">
        <f t="shared" si="1"/>
        <v>18972.240854341271</v>
      </c>
      <c r="F12" s="5">
        <f t="shared" si="2"/>
        <v>6496.1866389424249</v>
      </c>
      <c r="G12" s="5">
        <f t="shared" si="3"/>
        <v>21976.054215398846</v>
      </c>
      <c r="H12" s="22">
        <f t="shared" si="10"/>
        <v>13136.290906364487</v>
      </c>
      <c r="I12" s="5">
        <f t="shared" si="4"/>
        <v>34416.121703726014</v>
      </c>
      <c r="J12" s="26">
        <f t="shared" si="5"/>
        <v>0.14143232488105253</v>
      </c>
      <c r="L12" s="22">
        <f t="shared" si="11"/>
        <v>58184.988970419538</v>
      </c>
      <c r="M12" s="5">
        <f>scrimecost*Meta!O9</f>
        <v>5871.45</v>
      </c>
      <c r="N12" s="5">
        <f>L12-Grade10!L12</f>
        <v>415.24440856320143</v>
      </c>
      <c r="O12" s="5">
        <f>Grade10!M12-M12</f>
        <v>123.45100000000002</v>
      </c>
      <c r="P12" s="22">
        <f t="shared" si="12"/>
        <v>88.699429579589093</v>
      </c>
      <c r="Q12" s="22"/>
      <c r="R12" s="22"/>
      <c r="S12" s="22">
        <f t="shared" si="6"/>
        <v>541.86560027726659</v>
      </c>
      <c r="T12" s="22">
        <f t="shared" si="7"/>
        <v>578.64890255636897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29922.467661773815</v>
      </c>
      <c r="D13" s="5">
        <f t="shared" si="0"/>
        <v>29163.3768756998</v>
      </c>
      <c r="E13" s="5">
        <f t="shared" si="1"/>
        <v>19663.3768756998</v>
      </c>
      <c r="F13" s="5">
        <f t="shared" si="2"/>
        <v>6721.8425499159839</v>
      </c>
      <c r="G13" s="5">
        <f t="shared" si="3"/>
        <v>22441.534325783818</v>
      </c>
      <c r="H13" s="22">
        <f t="shared" si="10"/>
        <v>13464.698179023599</v>
      </c>
      <c r="I13" s="5">
        <f t="shared" si="4"/>
        <v>35192.603501319165</v>
      </c>
      <c r="J13" s="26">
        <f t="shared" si="5"/>
        <v>0.14347481825960604</v>
      </c>
      <c r="L13" s="22">
        <f t="shared" si="11"/>
        <v>59639.613694680025</v>
      </c>
      <c r="M13" s="5">
        <f>scrimecost*Meta!O10</f>
        <v>5354.7</v>
      </c>
      <c r="N13" s="5">
        <f>L13-Grade10!L13</f>
        <v>425.62551877727674</v>
      </c>
      <c r="O13" s="5">
        <f>Grade10!M13-M13</f>
        <v>112.58600000000024</v>
      </c>
      <c r="P13" s="22">
        <f t="shared" si="12"/>
        <v>90.664696415504054</v>
      </c>
      <c r="Q13" s="22"/>
      <c r="R13" s="22"/>
      <c r="S13" s="22">
        <f t="shared" si="6"/>
        <v>541.62064770382347</v>
      </c>
      <c r="T13" s="22">
        <f t="shared" si="7"/>
        <v>586.03489337659175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30670.529353318161</v>
      </c>
      <c r="D14" s="5">
        <f t="shared" si="0"/>
        <v>29871.791297592295</v>
      </c>
      <c r="E14" s="5">
        <f t="shared" si="1"/>
        <v>20371.791297592295</v>
      </c>
      <c r="F14" s="5">
        <f t="shared" si="2"/>
        <v>6953.1398586638843</v>
      </c>
      <c r="G14" s="5">
        <f t="shared" si="3"/>
        <v>22918.651438928413</v>
      </c>
      <c r="H14" s="22">
        <f t="shared" si="10"/>
        <v>13801.315633499189</v>
      </c>
      <c r="I14" s="5">
        <f t="shared" si="4"/>
        <v>35988.497343852141</v>
      </c>
      <c r="J14" s="26">
        <f t="shared" si="5"/>
        <v>0.1454674947264876</v>
      </c>
      <c r="L14" s="22">
        <f t="shared" si="11"/>
        <v>61130.604037047015</v>
      </c>
      <c r="M14" s="5">
        <f>scrimecost*Meta!O11</f>
        <v>4992</v>
      </c>
      <c r="N14" s="5">
        <f>L14-Grade10!L14</f>
        <v>436.26615674670029</v>
      </c>
      <c r="O14" s="5">
        <f>Grade10!M14-M14</f>
        <v>104.96000000000004</v>
      </c>
      <c r="P14" s="22">
        <f t="shared" si="12"/>
        <v>92.679094922316906</v>
      </c>
      <c r="Q14" s="22"/>
      <c r="R14" s="22"/>
      <c r="S14" s="22">
        <f t="shared" si="6"/>
        <v>544.77838819104102</v>
      </c>
      <c r="T14" s="22">
        <f t="shared" si="7"/>
        <v>597.24544204801464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31437.292587151118</v>
      </c>
      <c r="D15" s="5">
        <f t="shared" si="0"/>
        <v>30597.916080032108</v>
      </c>
      <c r="E15" s="5">
        <f t="shared" si="1"/>
        <v>21097.916080032108</v>
      </c>
      <c r="F15" s="5">
        <f t="shared" si="2"/>
        <v>7190.2196001304837</v>
      </c>
      <c r="G15" s="5">
        <f t="shared" si="3"/>
        <v>23407.696479901624</v>
      </c>
      <c r="H15" s="22">
        <f t="shared" si="10"/>
        <v>14146.348524336669</v>
      </c>
      <c r="I15" s="5">
        <f t="shared" si="4"/>
        <v>36804.288532448452</v>
      </c>
      <c r="J15" s="26">
        <f t="shared" si="5"/>
        <v>0.14741156932832328</v>
      </c>
      <c r="L15" s="22">
        <f t="shared" si="11"/>
        <v>62658.869137973197</v>
      </c>
      <c r="M15" s="5">
        <f>scrimecost*Meta!O12</f>
        <v>4761.9000000000005</v>
      </c>
      <c r="N15" s="5">
        <f>L15-Grade10!L15</f>
        <v>447.17281066537544</v>
      </c>
      <c r="O15" s="5">
        <f>Grade10!M15-M15</f>
        <v>100.12199999999939</v>
      </c>
      <c r="P15" s="22">
        <f t="shared" si="12"/>
        <v>94.743853391800116</v>
      </c>
      <c r="Q15" s="22"/>
      <c r="R15" s="22"/>
      <c r="S15" s="22">
        <f t="shared" si="6"/>
        <v>550.90734134045158</v>
      </c>
      <c r="T15" s="22">
        <f t="shared" si="7"/>
        <v>611.95042950696484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32223.224901829893</v>
      </c>
      <c r="D16" s="5">
        <f t="shared" si="0"/>
        <v>31342.193982032906</v>
      </c>
      <c r="E16" s="5">
        <f t="shared" si="1"/>
        <v>21842.193982032906</v>
      </c>
      <c r="F16" s="5">
        <f t="shared" si="2"/>
        <v>7433.2263351337442</v>
      </c>
      <c r="G16" s="5">
        <f t="shared" si="3"/>
        <v>23908.96764689916</v>
      </c>
      <c r="H16" s="22">
        <f t="shared" si="10"/>
        <v>14500.007237445085</v>
      </c>
      <c r="I16" s="5">
        <f t="shared" si="4"/>
        <v>37640.47450075965</v>
      </c>
      <c r="J16" s="26">
        <f t="shared" si="5"/>
        <v>0.14930822747645559</v>
      </c>
      <c r="L16" s="22">
        <f t="shared" si="11"/>
        <v>64225.340866422521</v>
      </c>
      <c r="M16" s="5">
        <f>scrimecost*Meta!O13</f>
        <v>3964.35</v>
      </c>
      <c r="N16" s="5">
        <f>L16-Grade10!L16</f>
        <v>458.3521309320131</v>
      </c>
      <c r="O16" s="5">
        <f>Grade10!M16-M16</f>
        <v>83.353000000000065</v>
      </c>
      <c r="P16" s="22">
        <f t="shared" si="12"/>
        <v>96.860230823020359</v>
      </c>
      <c r="Q16" s="22"/>
      <c r="R16" s="22"/>
      <c r="S16" s="22">
        <f t="shared" si="6"/>
        <v>545.72195976859507</v>
      </c>
      <c r="T16" s="22">
        <f t="shared" si="7"/>
        <v>614.20567490511712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33028.805524375632</v>
      </c>
      <c r="D17" s="5">
        <f t="shared" si="0"/>
        <v>32105.07883158372</v>
      </c>
      <c r="E17" s="5">
        <f t="shared" si="1"/>
        <v>22605.07883158372</v>
      </c>
      <c r="F17" s="5">
        <f t="shared" si="2"/>
        <v>7682.3082385120852</v>
      </c>
      <c r="G17" s="5">
        <f t="shared" si="3"/>
        <v>24422.770593071633</v>
      </c>
      <c r="H17" s="22">
        <f t="shared" si="10"/>
        <v>14862.507418381208</v>
      </c>
      <c r="I17" s="5">
        <f t="shared" si="4"/>
        <v>38497.565118278639</v>
      </c>
      <c r="J17" s="26">
        <f t="shared" si="5"/>
        <v>0.15115862566975535</v>
      </c>
      <c r="L17" s="22">
        <f t="shared" si="11"/>
        <v>65830.974388083079</v>
      </c>
      <c r="M17" s="5">
        <f>scrimecost*Meta!O14</f>
        <v>3964.35</v>
      </c>
      <c r="N17" s="5">
        <f>L17-Grade10!L17</f>
        <v>469.81093420531397</v>
      </c>
      <c r="O17" s="5">
        <f>Grade10!M17-M17</f>
        <v>83.353000000000065</v>
      </c>
      <c r="P17" s="22">
        <f t="shared" si="12"/>
        <v>99.029517690021095</v>
      </c>
      <c r="Q17" s="22"/>
      <c r="R17" s="22"/>
      <c r="S17" s="22">
        <f t="shared" si="6"/>
        <v>557.09671013243928</v>
      </c>
      <c r="T17" s="22">
        <f t="shared" si="7"/>
        <v>635.29830846247557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33854.525662485023</v>
      </c>
      <c r="D18" s="5">
        <f t="shared" si="0"/>
        <v>32887.035802373313</v>
      </c>
      <c r="E18" s="5">
        <f t="shared" si="1"/>
        <v>23387.035802373313</v>
      </c>
      <c r="F18" s="5">
        <f t="shared" si="2"/>
        <v>7937.6171894748868</v>
      </c>
      <c r="G18" s="5">
        <f t="shared" si="3"/>
        <v>24949.418612898426</v>
      </c>
      <c r="H18" s="22">
        <f t="shared" si="10"/>
        <v>15234.070103840741</v>
      </c>
      <c r="I18" s="5">
        <f t="shared" si="4"/>
        <v>39376.083001235602</v>
      </c>
      <c r="J18" s="26">
        <f t="shared" si="5"/>
        <v>0.15296389219980397</v>
      </c>
      <c r="L18" s="22">
        <f t="shared" si="11"/>
        <v>67476.748747785154</v>
      </c>
      <c r="M18" s="5">
        <f>scrimecost*Meta!O15</f>
        <v>3964.35</v>
      </c>
      <c r="N18" s="5">
        <f>L18-Grade10!L18</f>
        <v>481.55620756043936</v>
      </c>
      <c r="O18" s="5">
        <f>Grade10!M18-M18</f>
        <v>83.353000000000065</v>
      </c>
      <c r="P18" s="22">
        <f t="shared" si="12"/>
        <v>101.25303672869687</v>
      </c>
      <c r="Q18" s="22"/>
      <c r="R18" s="22"/>
      <c r="S18" s="22">
        <f t="shared" si="6"/>
        <v>568.7558292553731</v>
      </c>
      <c r="T18" s="22">
        <f t="shared" si="7"/>
        <v>657.16991980040552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34700.88880404715</v>
      </c>
      <c r="D19" s="5">
        <f t="shared" si="0"/>
        <v>33688.541697432651</v>
      </c>
      <c r="E19" s="5">
        <f t="shared" si="1"/>
        <v>24188.541697432651</v>
      </c>
      <c r="F19" s="5">
        <f t="shared" si="2"/>
        <v>8199.30886421176</v>
      </c>
      <c r="G19" s="5">
        <f t="shared" si="3"/>
        <v>25489.232833220893</v>
      </c>
      <c r="H19" s="22">
        <f t="shared" si="10"/>
        <v>15614.921856436758</v>
      </c>
      <c r="I19" s="5">
        <f t="shared" si="4"/>
        <v>40276.563831266503</v>
      </c>
      <c r="J19" s="26">
        <f t="shared" si="5"/>
        <v>0.15472512783887576</v>
      </c>
      <c r="L19" s="22">
        <f t="shared" si="11"/>
        <v>69163.667466479776</v>
      </c>
      <c r="M19" s="5">
        <f>scrimecost*Meta!O16</f>
        <v>3964.35</v>
      </c>
      <c r="N19" s="5">
        <f>L19-Grade10!L19</f>
        <v>493.59511274946271</v>
      </c>
      <c r="O19" s="5">
        <f>Grade10!M19-M19</f>
        <v>83.353000000000065</v>
      </c>
      <c r="P19" s="22">
        <f t="shared" si="12"/>
        <v>103.53214374333953</v>
      </c>
      <c r="Q19" s="22"/>
      <c r="R19" s="22"/>
      <c r="S19" s="22">
        <f t="shared" si="6"/>
        <v>580.70642635639638</v>
      </c>
      <c r="T19" s="22">
        <f t="shared" si="7"/>
        <v>679.85008845669984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35568.411024148321</v>
      </c>
      <c r="D20" s="5">
        <f t="shared" si="0"/>
        <v>34510.085239868458</v>
      </c>
      <c r="E20" s="5">
        <f t="shared" si="1"/>
        <v>25010.085239868458</v>
      </c>
      <c r="F20" s="5">
        <f t="shared" si="2"/>
        <v>8467.5428308170522</v>
      </c>
      <c r="G20" s="5">
        <f t="shared" si="3"/>
        <v>26042.542409051406</v>
      </c>
      <c r="H20" s="22">
        <f t="shared" si="10"/>
        <v>16005.294902847674</v>
      </c>
      <c r="I20" s="5">
        <f t="shared" si="4"/>
        <v>41199.556682048154</v>
      </c>
      <c r="J20" s="26">
        <f t="shared" si="5"/>
        <v>0.15644340651114097</v>
      </c>
      <c r="L20" s="22">
        <f t="shared" si="11"/>
        <v>70892.759153141771</v>
      </c>
      <c r="M20" s="5">
        <f>scrimecost*Meta!O17</f>
        <v>3964.35</v>
      </c>
      <c r="N20" s="5">
        <f>L20-Grade10!L20</f>
        <v>505.93499056818837</v>
      </c>
      <c r="O20" s="5">
        <f>Grade10!M20-M20</f>
        <v>83.353000000000065</v>
      </c>
      <c r="P20" s="22">
        <f t="shared" si="12"/>
        <v>105.86822843334832</v>
      </c>
      <c r="Q20" s="22"/>
      <c r="R20" s="22"/>
      <c r="S20" s="22">
        <f t="shared" si="6"/>
        <v>592.95578838492645</v>
      </c>
      <c r="T20" s="22">
        <f t="shared" si="7"/>
        <v>703.36952836327589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36457.621299752034</v>
      </c>
      <c r="D21" s="5">
        <f t="shared" si="0"/>
        <v>35352.16737086518</v>
      </c>
      <c r="E21" s="5">
        <f t="shared" si="1"/>
        <v>25852.16737086518</v>
      </c>
      <c r="F21" s="5">
        <f t="shared" si="2"/>
        <v>8742.4826465874812</v>
      </c>
      <c r="G21" s="5">
        <f t="shared" si="3"/>
        <v>26609.6847242777</v>
      </c>
      <c r="H21" s="22">
        <f t="shared" si="10"/>
        <v>16405.427275418864</v>
      </c>
      <c r="I21" s="5">
        <f t="shared" si="4"/>
        <v>42145.62435409936</v>
      </c>
      <c r="J21" s="26">
        <f t="shared" si="5"/>
        <v>0.15811977594749732</v>
      </c>
      <c r="L21" s="22">
        <f t="shared" si="11"/>
        <v>72665.078131970309</v>
      </c>
      <c r="M21" s="5">
        <f>scrimecost*Meta!O18</f>
        <v>3266.25</v>
      </c>
      <c r="N21" s="5">
        <f>L21-Grade10!L21</f>
        <v>518.58336533240799</v>
      </c>
      <c r="O21" s="5">
        <f>Grade10!M21-M21</f>
        <v>68.675000000000182</v>
      </c>
      <c r="P21" s="22">
        <f t="shared" si="12"/>
        <v>108.26271524060729</v>
      </c>
      <c r="Q21" s="22"/>
      <c r="R21" s="22"/>
      <c r="S21" s="22">
        <f t="shared" si="6"/>
        <v>591.25904646419076</v>
      </c>
      <c r="T21" s="22">
        <f t="shared" si="7"/>
        <v>710.63034064485896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37369.061832245825</v>
      </c>
      <c r="D22" s="5">
        <f t="shared" si="0"/>
        <v>36215.301555136801</v>
      </c>
      <c r="E22" s="5">
        <f t="shared" si="1"/>
        <v>26715.301555136801</v>
      </c>
      <c r="F22" s="5">
        <f t="shared" si="2"/>
        <v>9024.2959577521651</v>
      </c>
      <c r="G22" s="5">
        <f t="shared" si="3"/>
        <v>27191.005597384636</v>
      </c>
      <c r="H22" s="22">
        <f t="shared" si="10"/>
        <v>16815.562957304337</v>
      </c>
      <c r="I22" s="5">
        <f t="shared" si="4"/>
        <v>43115.343717951844</v>
      </c>
      <c r="J22" s="26">
        <f t="shared" si="5"/>
        <v>0.15975525832443024</v>
      </c>
      <c r="L22" s="22">
        <f t="shared" si="11"/>
        <v>74481.705085269554</v>
      </c>
      <c r="M22" s="5">
        <f>scrimecost*Meta!O19</f>
        <v>3266.25</v>
      </c>
      <c r="N22" s="5">
        <f>L22-Grade10!L22</f>
        <v>531.54794946567563</v>
      </c>
      <c r="O22" s="5">
        <f>Grade10!M22-M22</f>
        <v>68.675000000000182</v>
      </c>
      <c r="P22" s="22">
        <f t="shared" si="12"/>
        <v>110.7170642180477</v>
      </c>
      <c r="Q22" s="22"/>
      <c r="R22" s="22"/>
      <c r="S22" s="22">
        <f t="shared" si="6"/>
        <v>604.12853244538985</v>
      </c>
      <c r="T22" s="22">
        <f t="shared" si="7"/>
        <v>735.69872831041755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38303.288378051977</v>
      </c>
      <c r="D23" s="5">
        <f t="shared" si="0"/>
        <v>37100.01409401522</v>
      </c>
      <c r="E23" s="5">
        <f t="shared" si="1"/>
        <v>27600.01409401522</v>
      </c>
      <c r="F23" s="5">
        <f t="shared" si="2"/>
        <v>9313.1546016959692</v>
      </c>
      <c r="G23" s="5">
        <f t="shared" si="3"/>
        <v>27786.85949231925</v>
      </c>
      <c r="H23" s="22">
        <f t="shared" si="10"/>
        <v>17235.952031236946</v>
      </c>
      <c r="I23" s="5">
        <f t="shared" si="4"/>
        <v>44109.306065900637</v>
      </c>
      <c r="J23" s="26">
        <f t="shared" si="5"/>
        <v>0.16135085088729165</v>
      </c>
      <c r="L23" s="22">
        <f t="shared" si="11"/>
        <v>76343.747712401309</v>
      </c>
      <c r="M23" s="5">
        <f>scrimecost*Meta!O20</f>
        <v>3266.25</v>
      </c>
      <c r="N23" s="5">
        <f>L23-Grade10!L23</f>
        <v>544.83664820234117</v>
      </c>
      <c r="O23" s="5">
        <f>Grade10!M23-M23</f>
        <v>68.675000000000182</v>
      </c>
      <c r="P23" s="22">
        <f t="shared" si="12"/>
        <v>113.23277191992416</v>
      </c>
      <c r="Q23" s="22"/>
      <c r="R23" s="22"/>
      <c r="S23" s="22">
        <f t="shared" si="6"/>
        <v>617.31975557617272</v>
      </c>
      <c r="T23" s="22">
        <f t="shared" si="7"/>
        <v>761.70278565485887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39260.870587503276</v>
      </c>
      <c r="D24" s="5">
        <f t="shared" si="0"/>
        <v>38006.844446365605</v>
      </c>
      <c r="E24" s="5">
        <f t="shared" si="1"/>
        <v>28506.844446365605</v>
      </c>
      <c r="F24" s="5">
        <f t="shared" si="2"/>
        <v>9609.2347117383706</v>
      </c>
      <c r="G24" s="5">
        <f t="shared" si="3"/>
        <v>28397.609734627236</v>
      </c>
      <c r="H24" s="22">
        <f t="shared" si="10"/>
        <v>17666.850832017866</v>
      </c>
      <c r="I24" s="5">
        <f t="shared" si="4"/>
        <v>45128.117472548154</v>
      </c>
      <c r="J24" s="26">
        <f t="shared" si="5"/>
        <v>0.16290752655837601</v>
      </c>
      <c r="L24" s="22">
        <f t="shared" si="11"/>
        <v>78252.341405211322</v>
      </c>
      <c r="M24" s="5">
        <f>scrimecost*Meta!O21</f>
        <v>3266.25</v>
      </c>
      <c r="N24" s="5">
        <f>L24-Grade10!L24</f>
        <v>558.45756440739206</v>
      </c>
      <c r="O24" s="5">
        <f>Grade10!M24-M24</f>
        <v>68.675000000000182</v>
      </c>
      <c r="P24" s="22">
        <f t="shared" si="12"/>
        <v>115.81137231434754</v>
      </c>
      <c r="Q24" s="22"/>
      <c r="R24" s="22"/>
      <c r="S24" s="22">
        <f t="shared" si="6"/>
        <v>630.84075928519974</v>
      </c>
      <c r="T24" s="22">
        <f t="shared" si="7"/>
        <v>788.67817828582349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40242.392352190851</v>
      </c>
      <c r="D25" s="5">
        <f t="shared" si="0"/>
        <v>38936.345557524735</v>
      </c>
      <c r="E25" s="5">
        <f t="shared" si="1"/>
        <v>29436.345557524735</v>
      </c>
      <c r="F25" s="5">
        <f t="shared" si="2"/>
        <v>9912.7168245318262</v>
      </c>
      <c r="G25" s="5">
        <f t="shared" si="3"/>
        <v>29023.628732992911</v>
      </c>
      <c r="H25" s="22">
        <f t="shared" si="10"/>
        <v>18108.522102818315</v>
      </c>
      <c r="I25" s="5">
        <f t="shared" si="4"/>
        <v>46172.39916436185</v>
      </c>
      <c r="J25" s="26">
        <f t="shared" si="5"/>
        <v>0.16442623453016553</v>
      </c>
      <c r="L25" s="22">
        <f t="shared" si="11"/>
        <v>80208.649940341609</v>
      </c>
      <c r="M25" s="5">
        <f>scrimecost*Meta!O22</f>
        <v>3266.25</v>
      </c>
      <c r="N25" s="5">
        <f>L25-Grade10!L25</f>
        <v>572.41900351758522</v>
      </c>
      <c r="O25" s="5">
        <f>Grade10!M25-M25</f>
        <v>68.675000000000182</v>
      </c>
      <c r="P25" s="22">
        <f t="shared" si="12"/>
        <v>118.45443771863144</v>
      </c>
      <c r="Q25" s="22"/>
      <c r="R25" s="22"/>
      <c r="S25" s="22">
        <f t="shared" si="6"/>
        <v>644.69978808696544</v>
      </c>
      <c r="T25" s="22">
        <f t="shared" si="7"/>
        <v>816.66194143737164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41248.452160995621</v>
      </c>
      <c r="D26" s="5">
        <f t="shared" si="0"/>
        <v>39889.084196462856</v>
      </c>
      <c r="E26" s="5">
        <f t="shared" si="1"/>
        <v>30389.084196462856</v>
      </c>
      <c r="F26" s="5">
        <f t="shared" si="2"/>
        <v>10223.785990145123</v>
      </c>
      <c r="G26" s="5">
        <f t="shared" si="3"/>
        <v>29665.298206317733</v>
      </c>
      <c r="H26" s="22">
        <f t="shared" si="10"/>
        <v>18561.235155388771</v>
      </c>
      <c r="I26" s="5">
        <f t="shared" si="4"/>
        <v>47242.787898470895</v>
      </c>
      <c r="J26" s="26">
        <f t="shared" si="5"/>
        <v>0.16590790084410659</v>
      </c>
      <c r="L26" s="22">
        <f t="shared" si="11"/>
        <v>82213.866188850152</v>
      </c>
      <c r="M26" s="5">
        <f>scrimecost*Meta!O23</f>
        <v>2468.6999999999998</v>
      </c>
      <c r="N26" s="5">
        <f>L26-Grade10!L26</f>
        <v>586.72947860552813</v>
      </c>
      <c r="O26" s="5">
        <f>Grade10!M26-M26</f>
        <v>51.906000000000404</v>
      </c>
      <c r="P26" s="22">
        <f t="shared" si="12"/>
        <v>121.16357975802251</v>
      </c>
      <c r="Q26" s="22"/>
      <c r="R26" s="22"/>
      <c r="S26" s="22">
        <f t="shared" si="6"/>
        <v>642.62259360877135</v>
      </c>
      <c r="T26" s="22">
        <f t="shared" si="7"/>
        <v>824.79399521670541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42279.663465020516</v>
      </c>
      <c r="D27" s="5">
        <f t="shared" si="0"/>
        <v>40865.641301374431</v>
      </c>
      <c r="E27" s="5">
        <f t="shared" si="1"/>
        <v>31365.641301374431</v>
      </c>
      <c r="F27" s="5">
        <f t="shared" si="2"/>
        <v>10542.631884898752</v>
      </c>
      <c r="G27" s="5">
        <f t="shared" si="3"/>
        <v>30323.009416475681</v>
      </c>
      <c r="H27" s="22">
        <f t="shared" si="10"/>
        <v>19025.266034273493</v>
      </c>
      <c r="I27" s="5">
        <f t="shared" si="4"/>
        <v>48339.936350932679</v>
      </c>
      <c r="J27" s="26">
        <f t="shared" si="5"/>
        <v>0.16735342895526858</v>
      </c>
      <c r="L27" s="22">
        <f t="shared" si="11"/>
        <v>84269.212843571411</v>
      </c>
      <c r="M27" s="5">
        <f>scrimecost*Meta!O24</f>
        <v>2468.6999999999998</v>
      </c>
      <c r="N27" s="5">
        <f>L27-Grade10!L27</f>
        <v>601.39771557068161</v>
      </c>
      <c r="O27" s="5">
        <f>Grade10!M27-M27</f>
        <v>51.906000000000404</v>
      </c>
      <c r="P27" s="22">
        <f t="shared" si="12"/>
        <v>123.94045034839834</v>
      </c>
      <c r="Q27" s="22"/>
      <c r="R27" s="22"/>
      <c r="S27" s="22">
        <f t="shared" si="6"/>
        <v>657.18323574363205</v>
      </c>
      <c r="T27" s="22">
        <f t="shared" si="7"/>
        <v>854.63502399330491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43336.655051646019</v>
      </c>
      <c r="D28" s="5">
        <f t="shared" si="0"/>
        <v>41866.612333908779</v>
      </c>
      <c r="E28" s="5">
        <f t="shared" si="1"/>
        <v>32366.612333908779</v>
      </c>
      <c r="F28" s="5">
        <f t="shared" si="2"/>
        <v>10869.448927021216</v>
      </c>
      <c r="G28" s="5">
        <f t="shared" si="3"/>
        <v>30997.163406887565</v>
      </c>
      <c r="H28" s="22">
        <f t="shared" si="10"/>
        <v>19500.897685130327</v>
      </c>
      <c r="I28" s="5">
        <f t="shared" si="4"/>
        <v>49464.513514705985</v>
      </c>
      <c r="J28" s="26">
        <f t="shared" si="5"/>
        <v>0.16876370028323145</v>
      </c>
      <c r="L28" s="22">
        <f t="shared" si="11"/>
        <v>86375.943164660668</v>
      </c>
      <c r="M28" s="5">
        <f>scrimecost*Meta!O25</f>
        <v>2468.6999999999998</v>
      </c>
      <c r="N28" s="5">
        <f>L28-Grade10!L28</f>
        <v>616.43265845993301</v>
      </c>
      <c r="O28" s="5">
        <f>Grade10!M28-M28</f>
        <v>51.906000000000404</v>
      </c>
      <c r="P28" s="22">
        <f t="shared" si="12"/>
        <v>126.78674270353349</v>
      </c>
      <c r="Q28" s="22"/>
      <c r="R28" s="22"/>
      <c r="S28" s="22">
        <f t="shared" si="6"/>
        <v>672.10789393183893</v>
      </c>
      <c r="T28" s="22">
        <f t="shared" si="7"/>
        <v>885.60063066855048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44420.071427937168</v>
      </c>
      <c r="D29" s="5">
        <f t="shared" si="0"/>
        <v>42892.607642256502</v>
      </c>
      <c r="E29" s="5">
        <f t="shared" si="1"/>
        <v>33392.607642256502</v>
      </c>
      <c r="F29" s="5">
        <f t="shared" si="2"/>
        <v>11204.436395196748</v>
      </c>
      <c r="G29" s="5">
        <f t="shared" si="3"/>
        <v>31688.171247059756</v>
      </c>
      <c r="H29" s="22">
        <f t="shared" si="10"/>
        <v>19988.420127258581</v>
      </c>
      <c r="I29" s="5">
        <f t="shared" si="4"/>
        <v>50617.205107573631</v>
      </c>
      <c r="J29" s="26">
        <f t="shared" si="5"/>
        <v>0.17013957474953678</v>
      </c>
      <c r="L29" s="22">
        <f t="shared" si="11"/>
        <v>88535.341743777186</v>
      </c>
      <c r="M29" s="5">
        <f>scrimecost*Meta!O26</f>
        <v>2468.6999999999998</v>
      </c>
      <c r="N29" s="5">
        <f>L29-Grade10!L29</f>
        <v>631.8434749214357</v>
      </c>
      <c r="O29" s="5">
        <f>Grade10!M29-M29</f>
        <v>51.906000000000404</v>
      </c>
      <c r="P29" s="22">
        <f t="shared" si="12"/>
        <v>129.70419236754711</v>
      </c>
      <c r="Q29" s="22"/>
      <c r="R29" s="22"/>
      <c r="S29" s="22">
        <f t="shared" si="6"/>
        <v>687.40566857476745</v>
      </c>
      <c r="T29" s="22">
        <f t="shared" si="7"/>
        <v>917.73382870463263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45530.573213635602</v>
      </c>
      <c r="D30" s="5">
        <f t="shared" si="0"/>
        <v>43944.252833312916</v>
      </c>
      <c r="E30" s="5">
        <f t="shared" si="1"/>
        <v>34444.252833312916</v>
      </c>
      <c r="F30" s="5">
        <f t="shared" si="2"/>
        <v>11547.798550076666</v>
      </c>
      <c r="G30" s="5">
        <f t="shared" si="3"/>
        <v>32396.454283236249</v>
      </c>
      <c r="H30" s="22">
        <f t="shared" si="10"/>
        <v>20488.130630440046</v>
      </c>
      <c r="I30" s="5">
        <f t="shared" si="4"/>
        <v>51798.713990262971</v>
      </c>
      <c r="J30" s="26">
        <f t="shared" si="5"/>
        <v>0.17148189130202973</v>
      </c>
      <c r="L30" s="22">
        <f t="shared" si="11"/>
        <v>90748.725287371606</v>
      </c>
      <c r="M30" s="5">
        <f>scrimecost*Meta!O27</f>
        <v>2468.6999999999998</v>
      </c>
      <c r="N30" s="5">
        <f>L30-Grade10!L30</f>
        <v>647.63956179446541</v>
      </c>
      <c r="O30" s="5">
        <f>Grade10!M30-M30</f>
        <v>51.906000000000404</v>
      </c>
      <c r="P30" s="22">
        <f t="shared" si="12"/>
        <v>132.694578273161</v>
      </c>
      <c r="Q30" s="22"/>
      <c r="R30" s="22"/>
      <c r="S30" s="22">
        <f t="shared" si="6"/>
        <v>703.0858875837605</v>
      </c>
      <c r="T30" s="22">
        <f t="shared" si="7"/>
        <v>951.07928532853816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46668.837543976493</v>
      </c>
      <c r="D31" s="5">
        <f t="shared" si="0"/>
        <v>45022.189154145737</v>
      </c>
      <c r="E31" s="5">
        <f t="shared" si="1"/>
        <v>35522.189154145737</v>
      </c>
      <c r="F31" s="5">
        <f t="shared" si="2"/>
        <v>12001.963674243158</v>
      </c>
      <c r="G31" s="5">
        <f t="shared" si="3"/>
        <v>33020.225479902583</v>
      </c>
      <c r="H31" s="22">
        <f t="shared" si="10"/>
        <v>21000.333896201049</v>
      </c>
      <c r="I31" s="5">
        <f t="shared" si="4"/>
        <v>52907.541679604976</v>
      </c>
      <c r="J31" s="26">
        <f t="shared" si="5"/>
        <v>0.1743865776661081</v>
      </c>
      <c r="L31" s="22">
        <f t="shared" si="11"/>
        <v>93017.443419555901</v>
      </c>
      <c r="M31" s="5">
        <f>scrimecost*Meta!O28</f>
        <v>2205.4499999999998</v>
      </c>
      <c r="N31" s="5">
        <f>L31-Grade10!L31</f>
        <v>663.83055083932413</v>
      </c>
      <c r="O31" s="5">
        <f>Grade10!M31-M31</f>
        <v>46.371000000000095</v>
      </c>
      <c r="P31" s="22">
        <f t="shared" si="12"/>
        <v>136.64996172712333</v>
      </c>
      <c r="Q31" s="22"/>
      <c r="R31" s="22"/>
      <c r="S31" s="22">
        <f t="shared" si="6"/>
        <v>714.64804806956829</v>
      </c>
      <c r="T31" s="22">
        <f t="shared" si="7"/>
        <v>979.50185842075336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47835.558482575892</v>
      </c>
      <c r="D32" s="5">
        <f t="shared" si="0"/>
        <v>46127.073882999372</v>
      </c>
      <c r="E32" s="5">
        <f t="shared" si="1"/>
        <v>36627.073882999372</v>
      </c>
      <c r="F32" s="5">
        <f t="shared" si="2"/>
        <v>12473.197011099233</v>
      </c>
      <c r="G32" s="5">
        <f t="shared" si="3"/>
        <v>33653.876871900138</v>
      </c>
      <c r="H32" s="22">
        <f t="shared" si="10"/>
        <v>21525.342243606075</v>
      </c>
      <c r="I32" s="5">
        <f t="shared" si="4"/>
        <v>54038.375976595089</v>
      </c>
      <c r="J32" s="26">
        <f t="shared" si="5"/>
        <v>0.17730741055131791</v>
      </c>
      <c r="L32" s="22">
        <f t="shared" si="11"/>
        <v>95342.879505044795</v>
      </c>
      <c r="M32" s="5">
        <f>scrimecost*Meta!O29</f>
        <v>2205.4499999999998</v>
      </c>
      <c r="N32" s="5">
        <f>L32-Grade10!L32</f>
        <v>680.42631461031851</v>
      </c>
      <c r="O32" s="5">
        <f>Grade10!M32-M32</f>
        <v>46.371000000000095</v>
      </c>
      <c r="P32" s="22">
        <f t="shared" si="12"/>
        <v>140.753994477275</v>
      </c>
      <c r="Q32" s="22"/>
      <c r="R32" s="22"/>
      <c r="S32" s="22">
        <f t="shared" si="6"/>
        <v>732.05643122578795</v>
      </c>
      <c r="T32" s="22">
        <f t="shared" si="7"/>
        <v>1016.6286002827459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49031.447444640289</v>
      </c>
      <c r="D33" s="5">
        <f t="shared" si="0"/>
        <v>47259.580730074355</v>
      </c>
      <c r="E33" s="5">
        <f t="shared" si="1"/>
        <v>37759.580730074355</v>
      </c>
      <c r="F33" s="5">
        <f t="shared" si="2"/>
        <v>12956.211181376711</v>
      </c>
      <c r="G33" s="5">
        <f t="shared" si="3"/>
        <v>34303.369548697643</v>
      </c>
      <c r="H33" s="22">
        <f t="shared" si="10"/>
        <v>22063.475799696222</v>
      </c>
      <c r="I33" s="5">
        <f t="shared" si="4"/>
        <v>55197.481131009961</v>
      </c>
      <c r="J33" s="26">
        <f t="shared" si="5"/>
        <v>0.18015700361005921</v>
      </c>
      <c r="L33" s="22">
        <f t="shared" si="11"/>
        <v>97726.451492670894</v>
      </c>
      <c r="M33" s="5">
        <f>scrimecost*Meta!O30</f>
        <v>2205.4499999999998</v>
      </c>
      <c r="N33" s="5">
        <f>L33-Grade10!L33</f>
        <v>697.43697247556702</v>
      </c>
      <c r="O33" s="5">
        <f>Grade10!M33-M33</f>
        <v>46.371000000000095</v>
      </c>
      <c r="P33" s="22">
        <f t="shared" si="12"/>
        <v>144.96062804618043</v>
      </c>
      <c r="Q33" s="22"/>
      <c r="R33" s="22"/>
      <c r="S33" s="22">
        <f t="shared" si="6"/>
        <v>749.90002396089631</v>
      </c>
      <c r="T33" s="22">
        <f t="shared" si="7"/>
        <v>1055.1782750462446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50257.233630756287</v>
      </c>
      <c r="D34" s="5">
        <f t="shared" si="0"/>
        <v>48420.400248326201</v>
      </c>
      <c r="E34" s="5">
        <f t="shared" si="1"/>
        <v>38920.400248326201</v>
      </c>
      <c r="F34" s="5">
        <f t="shared" si="2"/>
        <v>13451.300705911126</v>
      </c>
      <c r="G34" s="5">
        <f t="shared" si="3"/>
        <v>34969.099542415075</v>
      </c>
      <c r="H34" s="22">
        <f t="shared" si="10"/>
        <v>22615.062694688626</v>
      </c>
      <c r="I34" s="5">
        <f t="shared" si="4"/>
        <v>56385.563914285201</v>
      </c>
      <c r="J34" s="26">
        <f t="shared" si="5"/>
        <v>0.18293709439907507</v>
      </c>
      <c r="L34" s="22">
        <f t="shared" si="11"/>
        <v>100169.61277998767</v>
      </c>
      <c r="M34" s="5">
        <f>scrimecost*Meta!O31</f>
        <v>2205.4499999999998</v>
      </c>
      <c r="N34" s="5">
        <f>L34-Grade10!L34</f>
        <v>714.87289678746311</v>
      </c>
      <c r="O34" s="5">
        <f>Grade10!M34-M34</f>
        <v>46.371000000000095</v>
      </c>
      <c r="P34" s="22">
        <f t="shared" si="12"/>
        <v>149.27242745430854</v>
      </c>
      <c r="Q34" s="22"/>
      <c r="R34" s="22"/>
      <c r="S34" s="22">
        <f t="shared" si="6"/>
        <v>768.18970651439565</v>
      </c>
      <c r="T34" s="22">
        <f t="shared" si="7"/>
        <v>1095.2056295889463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51513.664471525197</v>
      </c>
      <c r="D35" s="5">
        <f t="shared" si="0"/>
        <v>49610.240254534365</v>
      </c>
      <c r="E35" s="5">
        <f t="shared" si="1"/>
        <v>40110.240254534365</v>
      </c>
      <c r="F35" s="5">
        <f t="shared" si="2"/>
        <v>13958.767468558906</v>
      </c>
      <c r="G35" s="5">
        <f t="shared" si="3"/>
        <v>35651.472785975457</v>
      </c>
      <c r="H35" s="22">
        <f t="shared" si="10"/>
        <v>23180.439262055839</v>
      </c>
      <c r="I35" s="5">
        <f t="shared" si="4"/>
        <v>57603.348767142335</v>
      </c>
      <c r="J35" s="26">
        <f t="shared" si="5"/>
        <v>0.18564937809567594</v>
      </c>
      <c r="L35" s="22">
        <f t="shared" si="11"/>
        <v>102673.85309948736</v>
      </c>
      <c r="M35" s="5">
        <f>scrimecost*Meta!O32</f>
        <v>2205.4499999999998</v>
      </c>
      <c r="N35" s="5">
        <f>L35-Grade10!L35</f>
        <v>732.74471920715587</v>
      </c>
      <c r="O35" s="5">
        <f>Grade10!M35-M35</f>
        <v>46.371000000000095</v>
      </c>
      <c r="P35" s="22">
        <f t="shared" si="12"/>
        <v>153.69202184763984</v>
      </c>
      <c r="Q35" s="22"/>
      <c r="R35" s="22"/>
      <c r="S35" s="22">
        <f t="shared" si="6"/>
        <v>786.93663113173182</v>
      </c>
      <c r="T35" s="22">
        <f t="shared" si="7"/>
        <v>1136.7675199635644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52801.506083313325</v>
      </c>
      <c r="D36" s="5">
        <f t="shared" si="0"/>
        <v>50829.826260897717</v>
      </c>
      <c r="E36" s="5">
        <f t="shared" si="1"/>
        <v>41329.826260897717</v>
      </c>
      <c r="F36" s="5">
        <f t="shared" si="2"/>
        <v>14478.920900272877</v>
      </c>
      <c r="G36" s="5">
        <f t="shared" si="3"/>
        <v>36350.905360624842</v>
      </c>
      <c r="H36" s="22">
        <f t="shared" si="10"/>
        <v>23759.950243607233</v>
      </c>
      <c r="I36" s="5">
        <f t="shared" si="4"/>
        <v>58851.578241320894</v>
      </c>
      <c r="J36" s="26">
        <f t="shared" si="5"/>
        <v>0.18829550853138413</v>
      </c>
      <c r="L36" s="22">
        <f t="shared" si="11"/>
        <v>105240.69942697453</v>
      </c>
      <c r="M36" s="5">
        <f>scrimecost*Meta!O33</f>
        <v>1870.05</v>
      </c>
      <c r="N36" s="5">
        <f>L36-Grade10!L36</f>
        <v>751.06333718731184</v>
      </c>
      <c r="O36" s="5">
        <f>Grade10!M36-M36</f>
        <v>39.31899999999996</v>
      </c>
      <c r="P36" s="22">
        <f t="shared" si="12"/>
        <v>158.22210610080444</v>
      </c>
      <c r="Q36" s="22"/>
      <c r="R36" s="22"/>
      <c r="S36" s="22">
        <f t="shared" si="6"/>
        <v>799.30473686447795</v>
      </c>
      <c r="T36" s="22">
        <f t="shared" si="7"/>
        <v>1169.9006756122121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54121.543735396161</v>
      </c>
      <c r="D37" s="5">
        <f t="shared" ref="D37:D56" si="15">IF(A37&lt;startage,1,0)*(C37*(1-initialunempprob))+IF(A37=startage,1,0)*(C37*(1-unempprob))+IF(A37&gt;startage,1,0)*(C37*(1-unempprob)+unempprob*300*52)</f>
        <v>52079.901917420168</v>
      </c>
      <c r="E37" s="5">
        <f t="shared" si="1"/>
        <v>42579.901917420168</v>
      </c>
      <c r="F37" s="5">
        <f t="shared" si="2"/>
        <v>15012.078167779702</v>
      </c>
      <c r="G37" s="5">
        <f t="shared" si="3"/>
        <v>37067.823749640462</v>
      </c>
      <c r="H37" s="22">
        <f t="shared" ref="H37:H56" si="16">benefits*B37/expnorm</f>
        <v>24353.948999697419</v>
      </c>
      <c r="I37" s="5">
        <f t="shared" ref="I37:I56" si="17">G37+IF(A37&lt;startage,1,0)*(H37*(1-initialunempprob))+IF(A37&gt;=startage,1,0)*(H37*(1-unempprob))</f>
        <v>60131.013452353916</v>
      </c>
      <c r="J37" s="26">
        <f t="shared" si="5"/>
        <v>0.19087709920036774</v>
      </c>
      <c r="L37" s="22">
        <f t="shared" ref="L37:L56" si="18">(sincome+sbenefits)*(1-sunemp)*B37/expnorm</f>
        <v>107871.71691264892</v>
      </c>
      <c r="M37" s="5">
        <f>scrimecost*Meta!O34</f>
        <v>1870.05</v>
      </c>
      <c r="N37" s="5">
        <f>L37-Grade10!L37</f>
        <v>769.83992061704339</v>
      </c>
      <c r="O37" s="5">
        <f>Grade10!M37-M37</f>
        <v>39.31899999999996</v>
      </c>
      <c r="P37" s="22">
        <f t="shared" si="12"/>
        <v>162.8654424602982</v>
      </c>
      <c r="Q37" s="22"/>
      <c r="R37" s="22"/>
      <c r="S37" s="22">
        <f t="shared" si="6"/>
        <v>819.00072454060069</v>
      </c>
      <c r="T37" s="22">
        <f t="shared" si="7"/>
        <v>1214.5785347158428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55474.582328781049</v>
      </c>
      <c r="D38" s="5">
        <f t="shared" si="15"/>
        <v>53361.229465355653</v>
      </c>
      <c r="E38" s="5">
        <f t="shared" si="1"/>
        <v>43861.229465355653</v>
      </c>
      <c r="F38" s="5">
        <f t="shared" si="2"/>
        <v>15558.564366974188</v>
      </c>
      <c r="G38" s="5">
        <f t="shared" si="3"/>
        <v>37802.665098381462</v>
      </c>
      <c r="H38" s="22">
        <f t="shared" si="16"/>
        <v>24962.797724689848</v>
      </c>
      <c r="I38" s="5">
        <f t="shared" si="17"/>
        <v>61442.434543662748</v>
      </c>
      <c r="J38" s="26">
        <f t="shared" si="5"/>
        <v>0.1933957242432785</v>
      </c>
      <c r="L38" s="22">
        <f t="shared" si="18"/>
        <v>110568.50983546511</v>
      </c>
      <c r="M38" s="5">
        <f>scrimecost*Meta!O35</f>
        <v>1870.05</v>
      </c>
      <c r="N38" s="5">
        <f>L38-Grade10!L38</f>
        <v>789.08591863240872</v>
      </c>
      <c r="O38" s="5">
        <f>Grade10!M38-M38</f>
        <v>39.31899999999996</v>
      </c>
      <c r="P38" s="22">
        <f t="shared" si="12"/>
        <v>167.62486222877916</v>
      </c>
      <c r="Q38" s="22"/>
      <c r="R38" s="22"/>
      <c r="S38" s="22">
        <f t="shared" si="6"/>
        <v>839.18911190853794</v>
      </c>
      <c r="T38" s="22">
        <f t="shared" si="7"/>
        <v>1260.9732294258304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56861.446887000595</v>
      </c>
      <c r="D39" s="5">
        <f t="shared" si="15"/>
        <v>54674.590201989566</v>
      </c>
      <c r="E39" s="5">
        <f t="shared" si="1"/>
        <v>45174.590201989566</v>
      </c>
      <c r="F39" s="5">
        <f t="shared" si="2"/>
        <v>16118.712721148549</v>
      </c>
      <c r="G39" s="5">
        <f t="shared" si="3"/>
        <v>38555.877480841016</v>
      </c>
      <c r="H39" s="22">
        <f t="shared" si="16"/>
        <v>25586.867667807102</v>
      </c>
      <c r="I39" s="5">
        <f t="shared" si="17"/>
        <v>62786.641162254338</v>
      </c>
      <c r="J39" s="26">
        <f t="shared" ref="J39:J56" si="19">(F39-(IF(A39&gt;startage,1,0)*(unempprob*300*52)))/(IF(A39&lt;startage,1,0)*((C39+H39)*(1-initialunempprob))+IF(A39&gt;=startage,1,0)*((C39+H39)*(1-unempprob)))</f>
        <v>0.19585291940709398</v>
      </c>
      <c r="L39" s="22">
        <f t="shared" si="18"/>
        <v>113332.72258135176</v>
      </c>
      <c r="M39" s="5">
        <f>scrimecost*Meta!O36</f>
        <v>1870.05</v>
      </c>
      <c r="N39" s="5">
        <f>L39-Grade10!L39</f>
        <v>808.81306659826078</v>
      </c>
      <c r="O39" s="5">
        <f>Grade10!M39-M39</f>
        <v>39.31899999999996</v>
      </c>
      <c r="P39" s="22">
        <f t="shared" si="12"/>
        <v>172.50326749147231</v>
      </c>
      <c r="Q39" s="22"/>
      <c r="R39" s="22"/>
      <c r="S39" s="22">
        <f t="shared" ref="S39:S69" si="20">IF(A39&lt;startage,1,0)*(N39-Q39-R39)+IF(A39&gt;=startage,1,0)*completionprob*(N39*spart+O39+P39)</f>
        <v>859.88220896075666</v>
      </c>
      <c r="T39" s="22">
        <f t="shared" ref="T39:T69" si="21">S39/sreturn^(A39-startage+1)</f>
        <v>1309.1508742269816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58282.983059175596</v>
      </c>
      <c r="D40" s="5">
        <f t="shared" si="15"/>
        <v>56020.784957039286</v>
      </c>
      <c r="E40" s="5">
        <f t="shared" si="1"/>
        <v>46520.784957039286</v>
      </c>
      <c r="F40" s="5">
        <f t="shared" si="2"/>
        <v>16692.864784177254</v>
      </c>
      <c r="G40" s="5">
        <f t="shared" si="3"/>
        <v>39327.920172862032</v>
      </c>
      <c r="H40" s="22">
        <f t="shared" si="16"/>
        <v>26226.539359502272</v>
      </c>
      <c r="I40" s="5">
        <f t="shared" si="17"/>
        <v>64164.452946310681</v>
      </c>
      <c r="J40" s="26">
        <f t="shared" si="19"/>
        <v>0.19825018298154801</v>
      </c>
      <c r="L40" s="22">
        <f t="shared" si="18"/>
        <v>116166.04064588554</v>
      </c>
      <c r="M40" s="5">
        <f>scrimecost*Meta!O37</f>
        <v>1870.05</v>
      </c>
      <c r="N40" s="5">
        <f>L40-Grade10!L40</f>
        <v>829.0333932632202</v>
      </c>
      <c r="O40" s="5">
        <f>Grade10!M40-M40</f>
        <v>39.31899999999996</v>
      </c>
      <c r="P40" s="22">
        <f t="shared" ref="P40:P56" si="22">(spart-initialspart)*(L40*J40+nptrans)</f>
        <v>177.50363288573266</v>
      </c>
      <c r="Q40" s="22"/>
      <c r="R40" s="22"/>
      <c r="S40" s="22">
        <f t="shared" si="20"/>
        <v>881.0926334392492</v>
      </c>
      <c r="T40" s="22">
        <f t="shared" si="21"/>
        <v>1359.1801315187809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59740.057635654986</v>
      </c>
      <c r="D41" s="5">
        <f t="shared" si="15"/>
        <v>57400.63458096527</v>
      </c>
      <c r="E41" s="5">
        <f t="shared" si="1"/>
        <v>47900.63458096527</v>
      </c>
      <c r="F41" s="5">
        <f t="shared" si="2"/>
        <v>17281.370648781689</v>
      </c>
      <c r="G41" s="5">
        <f t="shared" si="3"/>
        <v>40119.263932183581</v>
      </c>
      <c r="H41" s="22">
        <f t="shared" si="16"/>
        <v>26882.202843489828</v>
      </c>
      <c r="I41" s="5">
        <f t="shared" si="17"/>
        <v>65576.710024968444</v>
      </c>
      <c r="J41" s="26">
        <f t="shared" si="19"/>
        <v>0.20058897671272274</v>
      </c>
      <c r="L41" s="22">
        <f t="shared" si="18"/>
        <v>119070.19166203267</v>
      </c>
      <c r="M41" s="5">
        <f>scrimecost*Meta!O38</f>
        <v>1353.3</v>
      </c>
      <c r="N41" s="5">
        <f>L41-Grade10!L41</f>
        <v>849.75922809478652</v>
      </c>
      <c r="O41" s="5">
        <f>Grade10!M41-M41</f>
        <v>28.453999999999951</v>
      </c>
      <c r="P41" s="22">
        <f t="shared" si="22"/>
        <v>182.62900741484958</v>
      </c>
      <c r="Q41" s="22"/>
      <c r="R41" s="22"/>
      <c r="S41" s="22">
        <f t="shared" si="20"/>
        <v>892.2834035296903</v>
      </c>
      <c r="T41" s="22">
        <f t="shared" si="21"/>
        <v>1394.6427478976786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61233.559076546357</v>
      </c>
      <c r="D42" s="5">
        <f t="shared" si="15"/>
        <v>58814.980445489397</v>
      </c>
      <c r="E42" s="5">
        <f t="shared" si="1"/>
        <v>49314.980445489397</v>
      </c>
      <c r="F42" s="5">
        <f t="shared" si="2"/>
        <v>17884.589160001229</v>
      </c>
      <c r="G42" s="5">
        <f t="shared" si="3"/>
        <v>40930.391285488164</v>
      </c>
      <c r="H42" s="22">
        <f t="shared" si="16"/>
        <v>27554.257914577072</v>
      </c>
      <c r="I42" s="5">
        <f t="shared" si="17"/>
        <v>67024.273530592647</v>
      </c>
      <c r="J42" s="26">
        <f t="shared" si="19"/>
        <v>0.2028707266943566</v>
      </c>
      <c r="L42" s="22">
        <f t="shared" si="18"/>
        <v>122046.94645358348</v>
      </c>
      <c r="M42" s="5">
        <f>scrimecost*Meta!O39</f>
        <v>1353.3</v>
      </c>
      <c r="N42" s="5">
        <f>L42-Grade10!L42</f>
        <v>871.00320879717765</v>
      </c>
      <c r="O42" s="5">
        <f>Grade10!M42-M42</f>
        <v>28.453999999999951</v>
      </c>
      <c r="P42" s="22">
        <f t="shared" si="22"/>
        <v>187.88251630719444</v>
      </c>
      <c r="Q42" s="22"/>
      <c r="R42" s="22"/>
      <c r="S42" s="22">
        <f t="shared" si="20"/>
        <v>914.56760574742123</v>
      </c>
      <c r="T42" s="22">
        <f t="shared" si="21"/>
        <v>1448.3738750820114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62764.398053460005</v>
      </c>
      <c r="D43" s="5">
        <f t="shared" si="15"/>
        <v>60264.684956626625</v>
      </c>
      <c r="E43" s="5">
        <f t="shared" si="1"/>
        <v>50764.684956626625</v>
      </c>
      <c r="F43" s="5">
        <f t="shared" si="2"/>
        <v>18502.888134001256</v>
      </c>
      <c r="G43" s="5">
        <f t="shared" si="3"/>
        <v>41761.796822625372</v>
      </c>
      <c r="H43" s="22">
        <f t="shared" si="16"/>
        <v>28243.114362441494</v>
      </c>
      <c r="I43" s="5">
        <f t="shared" si="17"/>
        <v>68508.026123857475</v>
      </c>
      <c r="J43" s="26">
        <f t="shared" si="19"/>
        <v>0.20509682423741402</v>
      </c>
      <c r="L43" s="22">
        <f t="shared" si="18"/>
        <v>125098.12011492305</v>
      </c>
      <c r="M43" s="5">
        <f>scrimecost*Meta!O40</f>
        <v>1353.3</v>
      </c>
      <c r="N43" s="5">
        <f>L43-Grade10!L43</f>
        <v>892.77828901707835</v>
      </c>
      <c r="O43" s="5">
        <f>Grade10!M43-M43</f>
        <v>28.453999999999951</v>
      </c>
      <c r="P43" s="22">
        <f t="shared" si="22"/>
        <v>193.26736292184785</v>
      </c>
      <c r="Q43" s="22"/>
      <c r="R43" s="22"/>
      <c r="S43" s="22">
        <f t="shared" si="20"/>
        <v>937.40891302055491</v>
      </c>
      <c r="T43" s="22">
        <f t="shared" si="21"/>
        <v>1504.1760078589584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64333.508004796509</v>
      </c>
      <c r="D44" s="5">
        <f t="shared" si="15"/>
        <v>61750.632080542295</v>
      </c>
      <c r="E44" s="5">
        <f t="shared" si="1"/>
        <v>52250.632080542295</v>
      </c>
      <c r="F44" s="5">
        <f t="shared" si="2"/>
        <v>19136.644582351288</v>
      </c>
      <c r="G44" s="5">
        <f t="shared" si="3"/>
        <v>42613.987498191011</v>
      </c>
      <c r="H44" s="22">
        <f t="shared" si="16"/>
        <v>28949.192221502533</v>
      </c>
      <c r="I44" s="5">
        <f t="shared" si="17"/>
        <v>70028.872531953908</v>
      </c>
      <c r="J44" s="26">
        <f t="shared" si="19"/>
        <v>0.20726862671844568</v>
      </c>
      <c r="L44" s="22">
        <f t="shared" si="18"/>
        <v>128225.57311779613</v>
      </c>
      <c r="M44" s="5">
        <f>scrimecost*Meta!O41</f>
        <v>1353.3</v>
      </c>
      <c r="N44" s="5">
        <f>L44-Grade10!L44</f>
        <v>915.09774624250713</v>
      </c>
      <c r="O44" s="5">
        <f>Grade10!M44-M44</f>
        <v>28.453999999999951</v>
      </c>
      <c r="P44" s="22">
        <f t="shared" si="22"/>
        <v>198.78683070186767</v>
      </c>
      <c r="Q44" s="22"/>
      <c r="R44" s="22"/>
      <c r="S44" s="22">
        <f t="shared" si="20"/>
        <v>960.82125297554148</v>
      </c>
      <c r="T44" s="22">
        <f t="shared" si="21"/>
        <v>1562.1289829325049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65941.845704916414</v>
      </c>
      <c r="D45" s="5">
        <f t="shared" si="15"/>
        <v>63273.727882555846</v>
      </c>
      <c r="E45" s="5">
        <f t="shared" si="1"/>
        <v>53773.727882555846</v>
      </c>
      <c r="F45" s="5">
        <f t="shared" si="2"/>
        <v>19786.244941910067</v>
      </c>
      <c r="G45" s="5">
        <f t="shared" si="3"/>
        <v>43487.482940645779</v>
      </c>
      <c r="H45" s="22">
        <f t="shared" si="16"/>
        <v>29672.922027040095</v>
      </c>
      <c r="I45" s="5">
        <f t="shared" si="17"/>
        <v>71587.740100252748</v>
      </c>
      <c r="J45" s="26">
        <f t="shared" si="19"/>
        <v>0.20938745840725698</v>
      </c>
      <c r="L45" s="22">
        <f t="shared" si="18"/>
        <v>131431.21244574102</v>
      </c>
      <c r="M45" s="5">
        <f>scrimecost*Meta!O42</f>
        <v>1353.3</v>
      </c>
      <c r="N45" s="5">
        <f>L45-Grade10!L45</f>
        <v>937.97518989858509</v>
      </c>
      <c r="O45" s="5">
        <f>Grade10!M45-M45</f>
        <v>28.453999999999951</v>
      </c>
      <c r="P45" s="22">
        <f t="shared" si="22"/>
        <v>204.44428517638792</v>
      </c>
      <c r="Q45" s="22"/>
      <c r="R45" s="22"/>
      <c r="S45" s="22">
        <f t="shared" si="20"/>
        <v>984.81890142941381</v>
      </c>
      <c r="T45" s="22">
        <f t="shared" si="21"/>
        <v>1622.315714850258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67590.391847539315</v>
      </c>
      <c r="D46" s="5">
        <f t="shared" si="15"/>
        <v>64834.901079619733</v>
      </c>
      <c r="E46" s="5">
        <f t="shared" si="1"/>
        <v>55334.901079619733</v>
      </c>
      <c r="F46" s="5">
        <f t="shared" si="2"/>
        <v>20452.085310457816</v>
      </c>
      <c r="G46" s="5">
        <f t="shared" si="3"/>
        <v>44382.815769161913</v>
      </c>
      <c r="H46" s="22">
        <f t="shared" si="16"/>
        <v>30414.745077716092</v>
      </c>
      <c r="I46" s="5">
        <f t="shared" si="17"/>
        <v>73185.579357759052</v>
      </c>
      <c r="J46" s="26">
        <f t="shared" si="19"/>
        <v>0.21145461127439</v>
      </c>
      <c r="L46" s="22">
        <f t="shared" si="18"/>
        <v>134716.99275688452</v>
      </c>
      <c r="M46" s="5">
        <f>scrimecost*Meta!O43</f>
        <v>809.25</v>
      </c>
      <c r="N46" s="5">
        <f>L46-Grade10!L46</f>
        <v>961.42456964601297</v>
      </c>
      <c r="O46" s="5">
        <f>Grade10!M46-M46</f>
        <v>17.014999999999986</v>
      </c>
      <c r="P46" s="22">
        <f t="shared" si="22"/>
        <v>210.24317601277119</v>
      </c>
      <c r="Q46" s="22"/>
      <c r="R46" s="22"/>
      <c r="S46" s="22">
        <f t="shared" si="20"/>
        <v>998.30922209459084</v>
      </c>
      <c r="T46" s="22">
        <f t="shared" si="21"/>
        <v>1666.2831142116402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69280.151643727804</v>
      </c>
      <c r="D47" s="5">
        <f t="shared" si="15"/>
        <v>66435.103606610224</v>
      </c>
      <c r="E47" s="5">
        <f t="shared" si="1"/>
        <v>56935.103606610224</v>
      </c>
      <c r="F47" s="5">
        <f t="shared" si="2"/>
        <v>21134.571688219261</v>
      </c>
      <c r="G47" s="5">
        <f t="shared" si="3"/>
        <v>45300.53191839096</v>
      </c>
      <c r="H47" s="22">
        <f t="shared" si="16"/>
        <v>31175.113704658997</v>
      </c>
      <c r="I47" s="5">
        <f t="shared" si="17"/>
        <v>74823.364596703032</v>
      </c>
      <c r="J47" s="26">
        <f t="shared" si="19"/>
        <v>0.21347134577891003</v>
      </c>
      <c r="L47" s="22">
        <f t="shared" si="18"/>
        <v>138084.91757580664</v>
      </c>
      <c r="M47" s="5">
        <f>scrimecost*Meta!O44</f>
        <v>809.25</v>
      </c>
      <c r="N47" s="5">
        <f>L47-Grade10!L47</f>
        <v>985.46018388721859</v>
      </c>
      <c r="O47" s="5">
        <f>Grade10!M47-M47</f>
        <v>17.014999999999986</v>
      </c>
      <c r="P47" s="22">
        <f t="shared" si="22"/>
        <v>216.18703912006407</v>
      </c>
      <c r="Q47" s="22"/>
      <c r="R47" s="22"/>
      <c r="S47" s="22">
        <f t="shared" si="20"/>
        <v>1023.5217515014716</v>
      </c>
      <c r="T47" s="22">
        <f t="shared" si="21"/>
        <v>1730.9538830900094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71012.15543482099</v>
      </c>
      <c r="D48" s="5">
        <f t="shared" si="15"/>
        <v>68075.311196775481</v>
      </c>
      <c r="E48" s="5">
        <f t="shared" si="1"/>
        <v>58575.311196775481</v>
      </c>
      <c r="F48" s="5">
        <f t="shared" si="2"/>
        <v>21834.12022542474</v>
      </c>
      <c r="G48" s="5">
        <f t="shared" si="3"/>
        <v>46241.190971350741</v>
      </c>
      <c r="H48" s="22">
        <f t="shared" si="16"/>
        <v>31954.491547275469</v>
      </c>
      <c r="I48" s="5">
        <f t="shared" si="17"/>
        <v>76502.094466620605</v>
      </c>
      <c r="J48" s="26">
        <f t="shared" si="19"/>
        <v>0.21543889163697835</v>
      </c>
      <c r="L48" s="22">
        <f t="shared" si="18"/>
        <v>141537.04051520178</v>
      </c>
      <c r="M48" s="5">
        <f>scrimecost*Meta!O45</f>
        <v>809.25</v>
      </c>
      <c r="N48" s="5">
        <f>L48-Grade10!L48</f>
        <v>1010.0966884843656</v>
      </c>
      <c r="O48" s="5">
        <f>Grade10!M48-M48</f>
        <v>17.014999999999986</v>
      </c>
      <c r="P48" s="22">
        <f t="shared" si="22"/>
        <v>222.2794988050392</v>
      </c>
      <c r="Q48" s="22"/>
      <c r="R48" s="22"/>
      <c r="S48" s="22">
        <f t="shared" si="20"/>
        <v>1049.3645941434527</v>
      </c>
      <c r="T48" s="22">
        <f t="shared" si="21"/>
        <v>1798.1235879899994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72787.459320691516</v>
      </c>
      <c r="D49" s="5">
        <f t="shared" si="15"/>
        <v>69756.523976694865</v>
      </c>
      <c r="E49" s="5">
        <f t="shared" si="1"/>
        <v>60256.523976694865</v>
      </c>
      <c r="F49" s="5">
        <f t="shared" si="2"/>
        <v>22551.157476060362</v>
      </c>
      <c r="G49" s="5">
        <f t="shared" si="3"/>
        <v>47205.366500634504</v>
      </c>
      <c r="H49" s="22">
        <f t="shared" si="16"/>
        <v>32753.353835957354</v>
      </c>
      <c r="I49" s="5">
        <f t="shared" si="17"/>
        <v>78222.792583286122</v>
      </c>
      <c r="J49" s="26">
        <f t="shared" si="19"/>
        <v>0.21735844857167919</v>
      </c>
      <c r="L49" s="22">
        <f t="shared" si="18"/>
        <v>145075.46652808183</v>
      </c>
      <c r="M49" s="5">
        <f>scrimecost*Meta!O46</f>
        <v>809.25</v>
      </c>
      <c r="N49" s="5">
        <f>L49-Grade10!L49</f>
        <v>1035.3491056964558</v>
      </c>
      <c r="O49" s="5">
        <f>Grade10!M49-M49</f>
        <v>17.014999999999986</v>
      </c>
      <c r="P49" s="22">
        <f t="shared" si="22"/>
        <v>228.52426998213886</v>
      </c>
      <c r="Q49" s="22"/>
      <c r="R49" s="22"/>
      <c r="S49" s="22">
        <f t="shared" si="20"/>
        <v>1075.8535078514951</v>
      </c>
      <c r="T49" s="22">
        <f t="shared" si="21"/>
        <v>1867.8886451970418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74607.145803708801</v>
      </c>
      <c r="D50" s="5">
        <f t="shared" si="15"/>
        <v>71479.767076112228</v>
      </c>
      <c r="E50" s="5">
        <f t="shared" si="1"/>
        <v>61979.767076112228</v>
      </c>
      <c r="F50" s="5">
        <f t="shared" si="2"/>
        <v>23286.120657961867</v>
      </c>
      <c r="G50" s="5">
        <f t="shared" si="3"/>
        <v>48193.646418150362</v>
      </c>
      <c r="H50" s="22">
        <f t="shared" si="16"/>
        <v>33572.187681856281</v>
      </c>
      <c r="I50" s="5">
        <f t="shared" si="17"/>
        <v>79986.508152868249</v>
      </c>
      <c r="J50" s="26">
        <f t="shared" si="19"/>
        <v>0.21923118704455796</v>
      </c>
      <c r="L50" s="22">
        <f t="shared" si="18"/>
        <v>148702.35319128385</v>
      </c>
      <c r="M50" s="5">
        <f>scrimecost*Meta!O47</f>
        <v>809.25</v>
      </c>
      <c r="N50" s="5">
        <f>L50-Grade10!L50</f>
        <v>1061.2328333388432</v>
      </c>
      <c r="O50" s="5">
        <f>Grade10!M50-M50</f>
        <v>17.014999999999986</v>
      </c>
      <c r="P50" s="22">
        <f t="shared" si="22"/>
        <v>234.92516043866587</v>
      </c>
      <c r="Q50" s="22"/>
      <c r="R50" s="22"/>
      <c r="S50" s="22">
        <f t="shared" si="20"/>
        <v>1103.0046444022344</v>
      </c>
      <c r="T50" s="22">
        <f t="shared" si="21"/>
        <v>1940.349189109098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76472.324448801519</v>
      </c>
      <c r="D51" s="5">
        <f t="shared" si="15"/>
        <v>73246.091253015038</v>
      </c>
      <c r="E51" s="5">
        <f t="shared" si="1"/>
        <v>63746.091253015038</v>
      </c>
      <c r="F51" s="5">
        <f t="shared" si="2"/>
        <v>24039.457919410914</v>
      </c>
      <c r="G51" s="5">
        <f t="shared" si="3"/>
        <v>49206.633333604128</v>
      </c>
      <c r="H51" s="22">
        <f t="shared" si="16"/>
        <v>34411.492373902693</v>
      </c>
      <c r="I51" s="5">
        <f t="shared" si="17"/>
        <v>81794.316611689981</v>
      </c>
      <c r="J51" s="26">
        <f t="shared" si="19"/>
        <v>0.22105824896931781</v>
      </c>
      <c r="L51" s="22">
        <f t="shared" si="18"/>
        <v>152419.91202106597</v>
      </c>
      <c r="M51" s="5">
        <f>scrimecost*Meta!O48</f>
        <v>444.6</v>
      </c>
      <c r="N51" s="5">
        <f>L51-Grade10!L51</f>
        <v>1087.7636541723623</v>
      </c>
      <c r="O51" s="5">
        <f>Grade10!M51-M51</f>
        <v>9.3480000000000132</v>
      </c>
      <c r="P51" s="22">
        <f t="shared" si="22"/>
        <v>241.48607315660612</v>
      </c>
      <c r="Q51" s="22"/>
      <c r="R51" s="22"/>
      <c r="S51" s="22">
        <f t="shared" si="20"/>
        <v>1123.3899023668005</v>
      </c>
      <c r="T51" s="22">
        <f t="shared" si="21"/>
        <v>2002.3397951185352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78384.132560021535</v>
      </c>
      <c r="D52" s="5">
        <f t="shared" si="15"/>
        <v>75056.573534340394</v>
      </c>
      <c r="E52" s="5">
        <f t="shared" si="1"/>
        <v>65556.573534340394</v>
      </c>
      <c r="F52" s="5">
        <f t="shared" si="2"/>
        <v>24811.628612396176</v>
      </c>
      <c r="G52" s="5">
        <f t="shared" si="3"/>
        <v>50244.944921944218</v>
      </c>
      <c r="H52" s="22">
        <f t="shared" si="16"/>
        <v>35271.779683250257</v>
      </c>
      <c r="I52" s="5">
        <f t="shared" si="17"/>
        <v>83647.320281982218</v>
      </c>
      <c r="J52" s="26">
        <f t="shared" si="19"/>
        <v>0.22284074840810783</v>
      </c>
      <c r="L52" s="22">
        <f t="shared" si="18"/>
        <v>156230.40982159256</v>
      </c>
      <c r="M52" s="5">
        <f>scrimecost*Meta!O49</f>
        <v>444.6</v>
      </c>
      <c r="N52" s="5">
        <f>L52-Grade10!L52</f>
        <v>1114.9577455266262</v>
      </c>
      <c r="O52" s="5">
        <f>Grade10!M52-M52</f>
        <v>9.3480000000000132</v>
      </c>
      <c r="P52" s="22">
        <f t="shared" si="22"/>
        <v>248.21100869249472</v>
      </c>
      <c r="Q52" s="22"/>
      <c r="R52" s="22"/>
      <c r="S52" s="22">
        <f t="shared" si="20"/>
        <v>1151.9155652054053</v>
      </c>
      <c r="T52" s="22">
        <f t="shared" si="21"/>
        <v>2080.3318590383647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80343.735874022081</v>
      </c>
      <c r="D53" s="5">
        <f t="shared" si="15"/>
        <v>76912.317872698914</v>
      </c>
      <c r="E53" s="5">
        <f t="shared" si="1"/>
        <v>67412.317872698914</v>
      </c>
      <c r="F53" s="5">
        <f t="shared" si="2"/>
        <v>25603.103572706088</v>
      </c>
      <c r="G53" s="5">
        <f t="shared" si="3"/>
        <v>51309.214299992826</v>
      </c>
      <c r="H53" s="22">
        <f t="shared" si="16"/>
        <v>36153.574175331516</v>
      </c>
      <c r="I53" s="5">
        <f t="shared" si="17"/>
        <v>85546.649044031772</v>
      </c>
      <c r="J53" s="26">
        <f t="shared" si="19"/>
        <v>0.2245797722508299</v>
      </c>
      <c r="L53" s="22">
        <f t="shared" si="18"/>
        <v>160136.17006713242</v>
      </c>
      <c r="M53" s="5">
        <f>scrimecost*Meta!O50</f>
        <v>444.6</v>
      </c>
      <c r="N53" s="5">
        <f>L53-Grade10!L53</f>
        <v>1142.8316891648574</v>
      </c>
      <c r="O53" s="5">
        <f>Grade10!M53-M53</f>
        <v>9.3480000000000132</v>
      </c>
      <c r="P53" s="22">
        <f t="shared" si="22"/>
        <v>255.10406761678081</v>
      </c>
      <c r="Q53" s="22"/>
      <c r="R53" s="22"/>
      <c r="S53" s="22">
        <f t="shared" si="20"/>
        <v>1181.1543696150648</v>
      </c>
      <c r="T53" s="22">
        <f t="shared" si="21"/>
        <v>2161.3412630907087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82352.329270872622</v>
      </c>
      <c r="D54" s="5">
        <f t="shared" si="15"/>
        <v>78814.45581951637</v>
      </c>
      <c r="E54" s="5">
        <f t="shared" si="1"/>
        <v>69314.45581951637</v>
      </c>
      <c r="F54" s="5">
        <f t="shared" si="2"/>
        <v>26414.365407023732</v>
      </c>
      <c r="G54" s="5">
        <f t="shared" si="3"/>
        <v>52400.090412492638</v>
      </c>
      <c r="H54" s="22">
        <f t="shared" si="16"/>
        <v>37057.413529714788</v>
      </c>
      <c r="I54" s="5">
        <f t="shared" si="17"/>
        <v>87493.461025132536</v>
      </c>
      <c r="J54" s="26">
        <f t="shared" si="19"/>
        <v>0.2262763808778758</v>
      </c>
      <c r="L54" s="22">
        <f t="shared" si="18"/>
        <v>164139.57431881069</v>
      </c>
      <c r="M54" s="5">
        <f>scrimecost*Meta!O51</f>
        <v>444.6</v>
      </c>
      <c r="N54" s="5">
        <f>L54-Grade10!L54</f>
        <v>1171.4024813938886</v>
      </c>
      <c r="O54" s="5">
        <f>Grade10!M54-M54</f>
        <v>9.3480000000000132</v>
      </c>
      <c r="P54" s="22">
        <f t="shared" si="22"/>
        <v>262.16945301417388</v>
      </c>
      <c r="Q54" s="22"/>
      <c r="R54" s="22"/>
      <c r="S54" s="22">
        <f t="shared" si="20"/>
        <v>1211.12414413484</v>
      </c>
      <c r="T54" s="22">
        <f t="shared" si="21"/>
        <v>2245.4844733614536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84411.137502644444</v>
      </c>
      <c r="D55" s="5">
        <f t="shared" si="15"/>
        <v>80764.147215004283</v>
      </c>
      <c r="E55" s="5">
        <f t="shared" si="1"/>
        <v>71264.147215004283</v>
      </c>
      <c r="F55" s="5">
        <f t="shared" si="2"/>
        <v>27245.908787199325</v>
      </c>
      <c r="G55" s="5">
        <f t="shared" si="3"/>
        <v>53518.238427804958</v>
      </c>
      <c r="H55" s="22">
        <f t="shared" si="16"/>
        <v>37983.848867957669</v>
      </c>
      <c r="I55" s="5">
        <f t="shared" si="17"/>
        <v>89488.943305760869</v>
      </c>
      <c r="J55" s="26">
        <f t="shared" si="19"/>
        <v>0.22793160880670102</v>
      </c>
      <c r="L55" s="22">
        <f t="shared" si="18"/>
        <v>168243.06367678099</v>
      </c>
      <c r="M55" s="5">
        <f>scrimecost*Meta!O52</f>
        <v>444.6</v>
      </c>
      <c r="N55" s="5">
        <f>L55-Grade10!L55</f>
        <v>1200.687543428794</v>
      </c>
      <c r="O55" s="5">
        <f>Grade10!M55-M55</f>
        <v>9.3480000000000132</v>
      </c>
      <c r="P55" s="22">
        <f t="shared" si="22"/>
        <v>269.41147304650184</v>
      </c>
      <c r="Q55" s="22"/>
      <c r="R55" s="22"/>
      <c r="S55" s="22">
        <f t="shared" si="20"/>
        <v>1241.8431630177292</v>
      </c>
      <c r="T55" s="22">
        <f t="shared" si="21"/>
        <v>2332.8824478703382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86521.415940210543</v>
      </c>
      <c r="D56" s="5">
        <f t="shared" si="15"/>
        <v>82762.580895379389</v>
      </c>
      <c r="E56" s="5">
        <f t="shared" si="1"/>
        <v>73262.580895379389</v>
      </c>
      <c r="F56" s="5">
        <f t="shared" si="2"/>
        <v>28098.240751879312</v>
      </c>
      <c r="G56" s="5">
        <f t="shared" si="3"/>
        <v>54664.340143500078</v>
      </c>
      <c r="H56" s="22">
        <f t="shared" si="16"/>
        <v>38933.445089656612</v>
      </c>
      <c r="I56" s="5">
        <f t="shared" si="17"/>
        <v>91534.31264340489</v>
      </c>
      <c r="J56" s="26">
        <f t="shared" si="19"/>
        <v>0.22954646532262812</v>
      </c>
      <c r="L56" s="22">
        <f t="shared" si="18"/>
        <v>172449.14026870049</v>
      </c>
      <c r="M56" s="5">
        <f>scrimecost*Meta!O53</f>
        <v>140.39999999999998</v>
      </c>
      <c r="N56" s="5">
        <f>L56-Grade10!L56</f>
        <v>1230.7047320145357</v>
      </c>
      <c r="O56" s="5">
        <f>Grade10!M56-M56</f>
        <v>2.9519999999999982</v>
      </c>
      <c r="P56" s="22">
        <f t="shared" si="22"/>
        <v>276.83454357963802</v>
      </c>
      <c r="Q56" s="22"/>
      <c r="R56" s="22"/>
      <c r="S56" s="22">
        <f t="shared" si="20"/>
        <v>1267.1196413726616</v>
      </c>
      <c r="T56" s="22">
        <f t="shared" si="21"/>
        <v>2411.839693188308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140.39999999999998</v>
      </c>
      <c r="N57" s="5">
        <f>L57-Grade10!L57</f>
        <v>0</v>
      </c>
      <c r="O57" s="5">
        <f>Grade10!M57-M57</f>
        <v>2.9519999999999982</v>
      </c>
      <c r="Q57" s="22"/>
      <c r="R57" s="22"/>
      <c r="S57" s="22">
        <f t="shared" si="20"/>
        <v>2.8663919999999981</v>
      </c>
      <c r="T57" s="22">
        <f t="shared" si="21"/>
        <v>5.5280391367218069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140.39999999999998</v>
      </c>
      <c r="N58" s="5">
        <f>L58-Grade10!L58</f>
        <v>0</v>
      </c>
      <c r="O58" s="5">
        <f>Grade10!M58-M58</f>
        <v>2.9519999999999982</v>
      </c>
      <c r="Q58" s="22"/>
      <c r="R58" s="22"/>
      <c r="S58" s="22">
        <f t="shared" si="20"/>
        <v>2.8663919999999981</v>
      </c>
      <c r="T58" s="22">
        <f t="shared" si="21"/>
        <v>5.6011321534592788</v>
      </c>
    </row>
    <row r="59" spans="1:20" x14ac:dyDescent="0.2">
      <c r="A59" s="5">
        <v>68</v>
      </c>
      <c r="H59" s="21"/>
      <c r="I59" s="5"/>
      <c r="M59" s="5">
        <f>scrimecost*Meta!O56</f>
        <v>140.39999999999998</v>
      </c>
      <c r="N59" s="5">
        <f>L59-Grade10!L59</f>
        <v>0</v>
      </c>
      <c r="O59" s="5">
        <f>Grade10!M59-M59</f>
        <v>2.9519999999999982</v>
      </c>
      <c r="Q59" s="22"/>
      <c r="R59" s="22"/>
      <c r="S59" s="22">
        <f t="shared" si="20"/>
        <v>2.8663919999999981</v>
      </c>
      <c r="T59" s="22">
        <f t="shared" si="21"/>
        <v>5.67519162303177</v>
      </c>
    </row>
    <row r="60" spans="1:20" x14ac:dyDescent="0.2">
      <c r="A60" s="5">
        <v>69</v>
      </c>
      <c r="H60" s="21"/>
      <c r="I60" s="5"/>
      <c r="M60" s="5">
        <f>scrimecost*Meta!O57</f>
        <v>140.39999999999998</v>
      </c>
      <c r="N60" s="5">
        <f>L60-Grade10!L60</f>
        <v>0</v>
      </c>
      <c r="O60" s="5">
        <f>Grade10!M60-M60</f>
        <v>2.9519999999999982</v>
      </c>
      <c r="Q60" s="22"/>
      <c r="R60" s="22"/>
      <c r="S60" s="22">
        <f t="shared" si="20"/>
        <v>2.8663919999999981</v>
      </c>
      <c r="T60" s="22">
        <f t="shared" si="21"/>
        <v>5.7502303241030157</v>
      </c>
    </row>
    <row r="61" spans="1:20" x14ac:dyDescent="0.2">
      <c r="A61" s="5">
        <v>70</v>
      </c>
      <c r="H61" s="21"/>
      <c r="I61" s="5"/>
      <c r="M61" s="5">
        <f>scrimecost*Meta!O58</f>
        <v>140.39999999999998</v>
      </c>
      <c r="N61" s="5">
        <f>L61-Grade10!L61</f>
        <v>0</v>
      </c>
      <c r="O61" s="5">
        <f>Grade10!M61-M61</f>
        <v>2.9519999999999982</v>
      </c>
      <c r="Q61" s="22"/>
      <c r="R61" s="22"/>
      <c r="S61" s="22">
        <f t="shared" si="20"/>
        <v>2.8663919999999981</v>
      </c>
      <c r="T61" s="22">
        <f t="shared" si="21"/>
        <v>5.8262612042992119</v>
      </c>
    </row>
    <row r="62" spans="1:20" x14ac:dyDescent="0.2">
      <c r="A62" s="5">
        <v>71</v>
      </c>
      <c r="H62" s="21"/>
      <c r="I62" s="5"/>
      <c r="M62" s="5">
        <f>scrimecost*Meta!O59</f>
        <v>140.39999999999998</v>
      </c>
      <c r="N62" s="5">
        <f>L62-Grade10!L62</f>
        <v>0</v>
      </c>
      <c r="O62" s="5">
        <f>Grade10!M62-M62</f>
        <v>2.9519999999999982</v>
      </c>
      <c r="Q62" s="22"/>
      <c r="R62" s="22"/>
      <c r="S62" s="22">
        <f t="shared" si="20"/>
        <v>2.8663919999999981</v>
      </c>
      <c r="T62" s="22">
        <f t="shared" si="21"/>
        <v>5.9032973824430703</v>
      </c>
    </row>
    <row r="63" spans="1:20" x14ac:dyDescent="0.2">
      <c r="A63" s="5">
        <v>72</v>
      </c>
      <c r="H63" s="21"/>
      <c r="M63" s="5">
        <f>scrimecost*Meta!O60</f>
        <v>140.39999999999998</v>
      </c>
      <c r="N63" s="5">
        <f>L63-Grade10!L63</f>
        <v>0</v>
      </c>
      <c r="O63" s="5">
        <f>Grade10!M63-M63</f>
        <v>2.9519999999999982</v>
      </c>
      <c r="Q63" s="22"/>
      <c r="R63" s="22"/>
      <c r="S63" s="22">
        <f t="shared" si="20"/>
        <v>2.8663919999999981</v>
      </c>
      <c r="T63" s="22">
        <f t="shared" si="21"/>
        <v>5.9813521508174237</v>
      </c>
    </row>
    <row r="64" spans="1:20" x14ac:dyDescent="0.2">
      <c r="A64" s="5">
        <v>73</v>
      </c>
      <c r="H64" s="21"/>
      <c r="M64" s="5">
        <f>scrimecost*Meta!O61</f>
        <v>140.39999999999998</v>
      </c>
      <c r="N64" s="5">
        <f>L64-Grade10!L64</f>
        <v>0</v>
      </c>
      <c r="O64" s="5">
        <f>Grade10!M64-M64</f>
        <v>2.9519999999999982</v>
      </c>
      <c r="Q64" s="22"/>
      <c r="R64" s="22"/>
      <c r="S64" s="22">
        <f t="shared" si="20"/>
        <v>2.8663919999999981</v>
      </c>
      <c r="T64" s="22">
        <f t="shared" si="21"/>
        <v>6.0604389774587553</v>
      </c>
    </row>
    <row r="65" spans="1:20" x14ac:dyDescent="0.2">
      <c r="A65" s="5">
        <v>74</v>
      </c>
      <c r="H65" s="21"/>
      <c r="M65" s="5">
        <f>scrimecost*Meta!O62</f>
        <v>140.39999999999998</v>
      </c>
      <c r="N65" s="5">
        <f>L65-Grade10!L65</f>
        <v>0</v>
      </c>
      <c r="O65" s="5">
        <f>Grade10!M65-M65</f>
        <v>2.9519999999999982</v>
      </c>
      <c r="Q65" s="22"/>
      <c r="R65" s="22"/>
      <c r="S65" s="22">
        <f t="shared" si="20"/>
        <v>2.8663919999999981</v>
      </c>
      <c r="T65" s="22">
        <f t="shared" si="21"/>
        <v>6.1405715084810479</v>
      </c>
    </row>
    <row r="66" spans="1:20" x14ac:dyDescent="0.2">
      <c r="A66" s="5">
        <v>75</v>
      </c>
      <c r="H66" s="21"/>
      <c r="M66" s="5">
        <f>scrimecost*Meta!O63</f>
        <v>140.39999999999998</v>
      </c>
      <c r="N66" s="5">
        <f>L66-Grade10!L66</f>
        <v>0</v>
      </c>
      <c r="O66" s="5">
        <f>Grade10!M66-M66</f>
        <v>2.9519999999999982</v>
      </c>
      <c r="Q66" s="22"/>
      <c r="R66" s="22"/>
      <c r="S66" s="22">
        <f t="shared" si="20"/>
        <v>2.8663919999999981</v>
      </c>
      <c r="T66" s="22">
        <f t="shared" si="21"/>
        <v>6.2217635704303804</v>
      </c>
    </row>
    <row r="67" spans="1:20" x14ac:dyDescent="0.2">
      <c r="A67" s="5">
        <v>76</v>
      </c>
      <c r="H67" s="21"/>
      <c r="M67" s="5">
        <f>scrimecost*Meta!O64</f>
        <v>140.39999999999998</v>
      </c>
      <c r="N67" s="5">
        <f>L67-Grade10!L67</f>
        <v>0</v>
      </c>
      <c r="O67" s="5">
        <f>Grade10!M67-M67</f>
        <v>2.9519999999999982</v>
      </c>
      <c r="Q67" s="22"/>
      <c r="R67" s="22"/>
      <c r="S67" s="22">
        <f t="shared" si="20"/>
        <v>2.8663919999999981</v>
      </c>
      <c r="T67" s="22">
        <f t="shared" si="21"/>
        <v>6.3040291726706235</v>
      </c>
    </row>
    <row r="68" spans="1:20" x14ac:dyDescent="0.2">
      <c r="A68" s="5">
        <v>77</v>
      </c>
      <c r="H68" s="21"/>
      <c r="M68" s="5">
        <f>scrimecost*Meta!O65</f>
        <v>140.39999999999998</v>
      </c>
      <c r="N68" s="5">
        <f>L68-Grade10!L68</f>
        <v>0</v>
      </c>
      <c r="O68" s="5">
        <f>Grade10!M68-M68</f>
        <v>2.9519999999999982</v>
      </c>
      <c r="Q68" s="22"/>
      <c r="R68" s="22"/>
      <c r="S68" s="22">
        <f t="shared" si="20"/>
        <v>2.8663919999999981</v>
      </c>
      <c r="T68" s="22">
        <f t="shared" si="21"/>
        <v>6.3873825098007169</v>
      </c>
    </row>
    <row r="69" spans="1:20" x14ac:dyDescent="0.2">
      <c r="A69" s="5">
        <v>78</v>
      </c>
      <c r="H69" s="21"/>
      <c r="M69" s="5">
        <f>scrimecost*Meta!O66</f>
        <v>140.39999999999998</v>
      </c>
      <c r="N69" s="5">
        <f>L69-Grade10!L69</f>
        <v>0</v>
      </c>
      <c r="O69" s="5">
        <f>Grade10!M69-M69</f>
        <v>2.9519999999999982</v>
      </c>
      <c r="Q69" s="22"/>
      <c r="R69" s="22"/>
      <c r="S69" s="22">
        <f t="shared" si="20"/>
        <v>2.8663919999999981</v>
      </c>
      <c r="T69" s="22">
        <f t="shared" si="21"/>
        <v>6.4718379641038783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-9.4353858060003404E-11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Meta!A6+6</f>
        <v>18</v>
      </c>
      <c r="C2" s="7">
        <f>Meta!B6</f>
        <v>57024</v>
      </c>
      <c r="D2" s="7">
        <f>Meta!C6</f>
        <v>25661</v>
      </c>
      <c r="E2" s="1">
        <f>Meta!D6</f>
        <v>4.5999999999999999E-2</v>
      </c>
      <c r="F2" s="1">
        <f>Meta!F6</f>
        <v>0.78800000000000003</v>
      </c>
      <c r="G2" s="1">
        <f>Meta!I6</f>
        <v>1.8929079672445346</v>
      </c>
      <c r="H2" s="1">
        <f>Meta!E6</f>
        <v>0.97099999999999997</v>
      </c>
      <c r="I2" s="13"/>
      <c r="J2" s="1">
        <f>Meta!X5</f>
        <v>0.83299999999999996</v>
      </c>
      <c r="K2" s="1">
        <f>Meta!D5</f>
        <v>5.2999999999999999E-2</v>
      </c>
      <c r="L2" s="29"/>
      <c r="N2" s="22">
        <f>Meta!T6</f>
        <v>74382</v>
      </c>
      <c r="O2" s="22">
        <f>Meta!U6</f>
        <v>32359</v>
      </c>
      <c r="P2" s="1">
        <f>Meta!V6</f>
        <v>3.5999999999999997E-2</v>
      </c>
      <c r="Q2" s="1">
        <f>Meta!X6</f>
        <v>0.83899999999999997</v>
      </c>
      <c r="R2" s="22">
        <f>Meta!W6</f>
        <v>1911</v>
      </c>
      <c r="T2" s="12">
        <f>IRR(S5:S69)+1</f>
        <v>0.9821422171668216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2644.7101338715911</v>
      </c>
      <c r="D8" s="5">
        <f t="shared" ref="D8:D36" si="0">IF(A8&lt;startage,1,0)*(C8*(1-initialunempprob))+IF(A8=startage,1,0)*(C8*(1-unempprob))+IF(A8&gt;startage,1,0)*(C8*(1-unempprob)+unempprob*300*52)</f>
        <v>2504.5404967763966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191.59734800339433</v>
      </c>
      <c r="G8" s="5">
        <f t="shared" ref="G8:G56" si="3">D8-F8</f>
        <v>2312.9431487730021</v>
      </c>
      <c r="H8" s="22">
        <f>0.1*Grade11!H8</f>
        <v>1190.0831216898066</v>
      </c>
      <c r="I8" s="5">
        <f t="shared" ref="I8:I36" si="4">G8+IF(A8&lt;startage,1,0)*(H8*(1-initialunempprob))+IF(A8&gt;=startage,1,0)*(H8*(1-unempprob))</f>
        <v>3439.9518650132486</v>
      </c>
      <c r="J8" s="26">
        <f t="shared" ref="J8:J39" si="5">(F8-(IF(A8&gt;startage,1,0)*(unempprob*300*52)))/(IF(A8&lt;startage,1,0)*((C8+H8)*(1-initialunempprob))+IF(A8&gt;=startage,1,0)*((C8+H8)*(1-unempprob)))</f>
        <v>5.2759122006841498E-2</v>
      </c>
      <c r="L8" s="22">
        <f>0.1*Grade11!L8</f>
        <v>5271.2728275418222</v>
      </c>
      <c r="M8" s="5">
        <f>scrimecost*Meta!O5</f>
        <v>4840.5630000000001</v>
      </c>
      <c r="N8" s="5">
        <f>L8-Grade11!L8</f>
        <v>-47441.455447876397</v>
      </c>
      <c r="O8" s="5"/>
      <c r="P8" s="22"/>
      <c r="Q8" s="22">
        <f>0.05*feel*Grade11!G8</f>
        <v>275.35312344104648</v>
      </c>
      <c r="R8" s="22">
        <f>hstuition</f>
        <v>11298</v>
      </c>
      <c r="S8" s="22">
        <f t="shared" ref="S8:S39" si="6">IF(A8&lt;startage,1,0)*(N8-Q8-R8)+IF(A8&gt;=startage,1,0)*completionprob*(N8*spart+O8+P8)</f>
        <v>-59014.808571317444</v>
      </c>
      <c r="T8" s="22">
        <f t="shared" ref="T8:T39" si="7">S8/sreturn^(A8-startage+1)</f>
        <v>-59014.808571317444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30125.077915440659</v>
      </c>
      <c r="D9" s="5">
        <f t="shared" si="0"/>
        <v>28739.324331330386</v>
      </c>
      <c r="E9" s="5">
        <f t="shared" si="1"/>
        <v>19239.324331330386</v>
      </c>
      <c r="F9" s="5">
        <f t="shared" si="2"/>
        <v>6583.3893941793713</v>
      </c>
      <c r="G9" s="5">
        <f t="shared" si="3"/>
        <v>22155.934937151014</v>
      </c>
      <c r="H9" s="22">
        <f t="shared" ref="H9:H36" si="10">benefits*B9/expnorm</f>
        <v>13556.390719488685</v>
      </c>
      <c r="I9" s="5">
        <f t="shared" si="4"/>
        <v>35088.731683543221</v>
      </c>
      <c r="J9" s="26">
        <f t="shared" si="5"/>
        <v>0.15798066486466347</v>
      </c>
      <c r="L9" s="22">
        <f t="shared" ref="L9:L36" si="11">(sincome+sbenefits)*(1-sunemp)*B9/expnorm</f>
        <v>54359.919119462989</v>
      </c>
      <c r="M9" s="5">
        <f>scrimecost*Meta!O6</f>
        <v>6132.3990000000003</v>
      </c>
      <c r="N9" s="5">
        <f>L9-Grade11!L9</f>
        <v>329.37263715932204</v>
      </c>
      <c r="O9" s="5">
        <f>Grade11!M9-M9</f>
        <v>125.15099999999984</v>
      </c>
      <c r="P9" s="22">
        <f t="shared" ref="P9:P56" si="12">(spart-initialspart)*(L9*J9+nptrans)</f>
        <v>90.85089698689265</v>
      </c>
      <c r="Q9" s="22"/>
      <c r="R9" s="22"/>
      <c r="S9" s="22">
        <f t="shared" si="6"/>
        <v>478.06751891622031</v>
      </c>
      <c r="T9" s="22">
        <f t="shared" si="7"/>
        <v>486.75997280240955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30878.204863326675</v>
      </c>
      <c r="D10" s="5">
        <f t="shared" si="0"/>
        <v>30175.407439613646</v>
      </c>
      <c r="E10" s="5">
        <f t="shared" si="1"/>
        <v>20675.407439613646</v>
      </c>
      <c r="F10" s="5">
        <f t="shared" si="2"/>
        <v>7052.2705290338554</v>
      </c>
      <c r="G10" s="5">
        <f t="shared" si="3"/>
        <v>23123.136910579789</v>
      </c>
      <c r="H10" s="22">
        <f t="shared" si="10"/>
        <v>13895.300487475901</v>
      </c>
      <c r="I10" s="5">
        <f t="shared" si="4"/>
        <v>36379.253575631796</v>
      </c>
      <c r="J10" s="26">
        <f t="shared" si="5"/>
        <v>0.14830457893569929</v>
      </c>
      <c r="L10" s="22">
        <f t="shared" si="11"/>
        <v>55718.917097449557</v>
      </c>
      <c r="M10" s="5">
        <f>scrimecost*Meta!O7</f>
        <v>6506.9549999999999</v>
      </c>
      <c r="N10" s="5">
        <f>L10-Grade11!L10</f>
        <v>337.606953088296</v>
      </c>
      <c r="O10" s="5">
        <f>Grade11!M10-M10</f>
        <v>132.79500000000007</v>
      </c>
      <c r="P10" s="22">
        <f t="shared" si="12"/>
        <v>88.904223233342435</v>
      </c>
      <c r="Q10" s="22"/>
      <c r="R10" s="22"/>
      <c r="S10" s="22">
        <f t="shared" si="6"/>
        <v>490.30786462506461</v>
      </c>
      <c r="T10" s="22">
        <f t="shared" si="7"/>
        <v>508.29998919351777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31650.159984909842</v>
      </c>
      <c r="D11" s="5">
        <f t="shared" si="0"/>
        <v>30911.852625603988</v>
      </c>
      <c r="E11" s="5">
        <f t="shared" si="1"/>
        <v>21411.852625603988</v>
      </c>
      <c r="F11" s="5">
        <f t="shared" si="2"/>
        <v>7292.719882259702</v>
      </c>
      <c r="G11" s="5">
        <f t="shared" si="3"/>
        <v>23619.132743344286</v>
      </c>
      <c r="H11" s="22">
        <f t="shared" si="10"/>
        <v>14242.682999662798</v>
      </c>
      <c r="I11" s="5">
        <f t="shared" si="4"/>
        <v>37206.652325022595</v>
      </c>
      <c r="J11" s="26">
        <f t="shared" si="5"/>
        <v>0.15017939089194865</v>
      </c>
      <c r="L11" s="22">
        <f t="shared" si="11"/>
        <v>57111.890024885797</v>
      </c>
      <c r="M11" s="5">
        <f>scrimecost*Meta!O8</f>
        <v>6245.1479999999992</v>
      </c>
      <c r="N11" s="5">
        <f>L11-Grade11!L11</f>
        <v>346.04712691550958</v>
      </c>
      <c r="O11" s="5">
        <f>Grade11!M11-M11</f>
        <v>127.45200000000023</v>
      </c>
      <c r="P11" s="22">
        <f t="shared" si="12"/>
        <v>90.786173139751924</v>
      </c>
      <c r="Q11" s="22"/>
      <c r="R11" s="22"/>
      <c r="S11" s="22">
        <f t="shared" si="6"/>
        <v>493.8231329558306</v>
      </c>
      <c r="T11" s="22">
        <f t="shared" si="7"/>
        <v>521.25266925379799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32441.413984532584</v>
      </c>
      <c r="D12" s="5">
        <f t="shared" si="0"/>
        <v>31666.708941244084</v>
      </c>
      <c r="E12" s="5">
        <f t="shared" si="1"/>
        <v>22166.708941244084</v>
      </c>
      <c r="F12" s="5">
        <f t="shared" si="2"/>
        <v>7539.1804693161939</v>
      </c>
      <c r="G12" s="5">
        <f t="shared" si="3"/>
        <v>24127.52847192789</v>
      </c>
      <c r="H12" s="22">
        <f t="shared" si="10"/>
        <v>14598.750074654366</v>
      </c>
      <c r="I12" s="5">
        <f t="shared" si="4"/>
        <v>38054.736043148157</v>
      </c>
      <c r="J12" s="26">
        <f t="shared" si="5"/>
        <v>0.15200847572731391</v>
      </c>
      <c r="L12" s="22">
        <f t="shared" si="11"/>
        <v>58539.687275507938</v>
      </c>
      <c r="M12" s="5">
        <f>scrimecost*Meta!O9</f>
        <v>5754.0210000000006</v>
      </c>
      <c r="N12" s="5">
        <f>L12-Grade11!L12</f>
        <v>354.69830508840096</v>
      </c>
      <c r="O12" s="5">
        <f>Grade11!M12-M12</f>
        <v>117.42899999999918</v>
      </c>
      <c r="P12" s="22">
        <f t="shared" si="12"/>
        <v>92.715171793821654</v>
      </c>
      <c r="Q12" s="22"/>
      <c r="R12" s="22"/>
      <c r="S12" s="22">
        <f t="shared" si="6"/>
        <v>493.01170431986247</v>
      </c>
      <c r="T12" s="22">
        <f t="shared" si="7"/>
        <v>529.85826340017923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33252.449334145895</v>
      </c>
      <c r="D13" s="5">
        <f t="shared" si="0"/>
        <v>32440.436664775181</v>
      </c>
      <c r="E13" s="5">
        <f t="shared" si="1"/>
        <v>22940.436664775181</v>
      </c>
      <c r="F13" s="5">
        <f t="shared" si="2"/>
        <v>7791.8025710490965</v>
      </c>
      <c r="G13" s="5">
        <f t="shared" si="3"/>
        <v>24648.634093726083</v>
      </c>
      <c r="H13" s="22">
        <f t="shared" si="10"/>
        <v>14963.718826520724</v>
      </c>
      <c r="I13" s="5">
        <f t="shared" si="4"/>
        <v>38924.021854226856</v>
      </c>
      <c r="J13" s="26">
        <f t="shared" si="5"/>
        <v>0.15379294873742635</v>
      </c>
      <c r="L13" s="22">
        <f t="shared" si="11"/>
        <v>60003.179457395636</v>
      </c>
      <c r="M13" s="5">
        <f>scrimecost*Meta!O10</f>
        <v>5247.6059999999998</v>
      </c>
      <c r="N13" s="5">
        <f>L13-Grade11!L13</f>
        <v>363.56576271561062</v>
      </c>
      <c r="O13" s="5">
        <f>Grade11!M13-M13</f>
        <v>107.09400000000005</v>
      </c>
      <c r="P13" s="22">
        <f t="shared" si="12"/>
        <v>94.692395414243123</v>
      </c>
      <c r="Q13" s="22"/>
      <c r="R13" s="22"/>
      <c r="S13" s="22">
        <f t="shared" si="6"/>
        <v>492.12034629299387</v>
      </c>
      <c r="T13" s="22">
        <f t="shared" si="7"/>
        <v>538.5170070923408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34083.760567499543</v>
      </c>
      <c r="D14" s="5">
        <f t="shared" si="0"/>
        <v>33233.507581394566</v>
      </c>
      <c r="E14" s="5">
        <f t="shared" si="1"/>
        <v>23733.507581394566</v>
      </c>
      <c r="F14" s="5">
        <f t="shared" si="2"/>
        <v>8050.7402253253258</v>
      </c>
      <c r="G14" s="5">
        <f t="shared" si="3"/>
        <v>25182.767356069242</v>
      </c>
      <c r="H14" s="22">
        <f t="shared" si="10"/>
        <v>15337.811797183742</v>
      </c>
      <c r="I14" s="5">
        <f t="shared" si="4"/>
        <v>39815.03981058253</v>
      </c>
      <c r="J14" s="26">
        <f t="shared" si="5"/>
        <v>0.15553389801558484</v>
      </c>
      <c r="L14" s="22">
        <f t="shared" si="11"/>
        <v>61503.258943830515</v>
      </c>
      <c r="M14" s="5">
        <f>scrimecost*Meta!O11</f>
        <v>4892.16</v>
      </c>
      <c r="N14" s="5">
        <f>L14-Grade11!L14</f>
        <v>372.65490678350034</v>
      </c>
      <c r="O14" s="5">
        <f>Grade11!M14-M14</f>
        <v>99.840000000000146</v>
      </c>
      <c r="P14" s="22">
        <f t="shared" si="12"/>
        <v>96.719049625175131</v>
      </c>
      <c r="Q14" s="22"/>
      <c r="R14" s="22"/>
      <c r="S14" s="22">
        <f t="shared" si="6"/>
        <v>494.44923744045258</v>
      </c>
      <c r="T14" s="22">
        <f t="shared" si="7"/>
        <v>550.9033768550986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34935.854581687025</v>
      </c>
      <c r="D15" s="5">
        <f t="shared" si="0"/>
        <v>34046.405270929419</v>
      </c>
      <c r="E15" s="5">
        <f t="shared" si="1"/>
        <v>24546.405270929419</v>
      </c>
      <c r="F15" s="5">
        <f t="shared" si="2"/>
        <v>8316.1513209584555</v>
      </c>
      <c r="G15" s="5">
        <f t="shared" si="3"/>
        <v>25730.253949970964</v>
      </c>
      <c r="H15" s="22">
        <f t="shared" si="10"/>
        <v>15721.257092113334</v>
      </c>
      <c r="I15" s="5">
        <f t="shared" si="4"/>
        <v>40728.333215847088</v>
      </c>
      <c r="J15" s="26">
        <f t="shared" si="5"/>
        <v>0.15723238511622722</v>
      </c>
      <c r="L15" s="22">
        <f t="shared" si="11"/>
        <v>63040.840417426269</v>
      </c>
      <c r="M15" s="5">
        <f>scrimecost*Meta!O12</f>
        <v>4666.6620000000003</v>
      </c>
      <c r="N15" s="5">
        <f>L15-Grade11!L15</f>
        <v>381.97127945307147</v>
      </c>
      <c r="O15" s="5">
        <f>Grade11!M15-M15</f>
        <v>95.238000000000284</v>
      </c>
      <c r="P15" s="22">
        <f t="shared" si="12"/>
        <v>98.796370191380419</v>
      </c>
      <c r="Q15" s="22"/>
      <c r="R15" s="22"/>
      <c r="S15" s="22">
        <f t="shared" si="6"/>
        <v>499.58753371658497</v>
      </c>
      <c r="T15" s="22">
        <f t="shared" si="7"/>
        <v>566.74922685581396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35809.2509462292</v>
      </c>
      <c r="D16" s="5">
        <f t="shared" si="0"/>
        <v>34879.625402702652</v>
      </c>
      <c r="E16" s="5">
        <f t="shared" si="1"/>
        <v>25379.625402702652</v>
      </c>
      <c r="F16" s="5">
        <f t="shared" si="2"/>
        <v>8588.1976939824162</v>
      </c>
      <c r="G16" s="5">
        <f t="shared" si="3"/>
        <v>26291.427708720235</v>
      </c>
      <c r="H16" s="22">
        <f t="shared" si="10"/>
        <v>16114.28851941617</v>
      </c>
      <c r="I16" s="5">
        <f t="shared" si="4"/>
        <v>41664.458956243259</v>
      </c>
      <c r="J16" s="26">
        <f t="shared" si="5"/>
        <v>0.1588894457022198</v>
      </c>
      <c r="L16" s="22">
        <f t="shared" si="11"/>
        <v>64616.861427861935</v>
      </c>
      <c r="M16" s="5">
        <f>scrimecost*Meta!O13</f>
        <v>3885.0629999999996</v>
      </c>
      <c r="N16" s="5">
        <f>L16-Grade11!L16</f>
        <v>391.52056143941445</v>
      </c>
      <c r="O16" s="5">
        <f>Grade11!M16-M16</f>
        <v>79.287000000000262</v>
      </c>
      <c r="P16" s="22">
        <f t="shared" si="12"/>
        <v>100.92562377174089</v>
      </c>
      <c r="Q16" s="22"/>
      <c r="R16" s="22"/>
      <c r="S16" s="22">
        <f t="shared" si="6"/>
        <v>493.94612194964697</v>
      </c>
      <c r="T16" s="22">
        <f t="shared" si="7"/>
        <v>570.53795889684875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36704.482219884936</v>
      </c>
      <c r="D17" s="5">
        <f t="shared" si="0"/>
        <v>35733.676037770223</v>
      </c>
      <c r="E17" s="5">
        <f t="shared" si="1"/>
        <v>26233.676037770223</v>
      </c>
      <c r="F17" s="5">
        <f t="shared" si="2"/>
        <v>8867.0452263319785</v>
      </c>
      <c r="G17" s="5">
        <f t="shared" si="3"/>
        <v>26866.630811438245</v>
      </c>
      <c r="H17" s="22">
        <f t="shared" si="10"/>
        <v>16517.145732401572</v>
      </c>
      <c r="I17" s="5">
        <f t="shared" si="4"/>
        <v>42623.987840149348</v>
      </c>
      <c r="J17" s="26">
        <f t="shared" si="5"/>
        <v>0.16050609017635897</v>
      </c>
      <c r="L17" s="22">
        <f t="shared" si="11"/>
        <v>66232.282963558479</v>
      </c>
      <c r="M17" s="5">
        <f>scrimecost*Meta!O14</f>
        <v>3885.0629999999996</v>
      </c>
      <c r="N17" s="5">
        <f>L17-Grade11!L17</f>
        <v>401.30857547539927</v>
      </c>
      <c r="O17" s="5">
        <f>Grade11!M17-M17</f>
        <v>79.287000000000262</v>
      </c>
      <c r="P17" s="22">
        <f t="shared" si="12"/>
        <v>103.10810869161034</v>
      </c>
      <c r="Q17" s="22"/>
      <c r="R17" s="22"/>
      <c r="S17" s="22">
        <f t="shared" si="6"/>
        <v>504.03930641352196</v>
      </c>
      <c r="T17" s="22">
        <f t="shared" si="7"/>
        <v>592.78197559599278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37622.094275382049</v>
      </c>
      <c r="D18" s="5">
        <f t="shared" si="0"/>
        <v>36609.077938714472</v>
      </c>
      <c r="E18" s="5">
        <f t="shared" si="1"/>
        <v>27109.077938714472</v>
      </c>
      <c r="F18" s="5">
        <f t="shared" si="2"/>
        <v>9152.8639469902755</v>
      </c>
      <c r="G18" s="5">
        <f t="shared" si="3"/>
        <v>27456.213991724195</v>
      </c>
      <c r="H18" s="22">
        <f t="shared" si="10"/>
        <v>16930.074375711607</v>
      </c>
      <c r="I18" s="5">
        <f t="shared" si="4"/>
        <v>43607.504946153065</v>
      </c>
      <c r="J18" s="26">
        <f t="shared" si="5"/>
        <v>0.16208330429747031</v>
      </c>
      <c r="L18" s="22">
        <f t="shared" si="11"/>
        <v>67888.090037647431</v>
      </c>
      <c r="M18" s="5">
        <f>scrimecost*Meta!O15</f>
        <v>3885.0629999999996</v>
      </c>
      <c r="N18" s="5">
        <f>L18-Grade11!L18</f>
        <v>411.34128986227734</v>
      </c>
      <c r="O18" s="5">
        <f>Grade11!M18-M18</f>
        <v>79.287000000000262</v>
      </c>
      <c r="P18" s="22">
        <f t="shared" si="12"/>
        <v>105.34515573447652</v>
      </c>
      <c r="Q18" s="22"/>
      <c r="R18" s="22"/>
      <c r="S18" s="22">
        <f t="shared" si="6"/>
        <v>514.38482048898857</v>
      </c>
      <c r="T18" s="22">
        <f t="shared" si="7"/>
        <v>615.9484250611639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38562.646632266602</v>
      </c>
      <c r="D19" s="5">
        <f t="shared" si="0"/>
        <v>37506.364887182339</v>
      </c>
      <c r="E19" s="5">
        <f t="shared" si="1"/>
        <v>28006.364887182339</v>
      </c>
      <c r="F19" s="5">
        <f t="shared" si="2"/>
        <v>9445.8281356650332</v>
      </c>
      <c r="G19" s="5">
        <f t="shared" si="3"/>
        <v>28060.536751517306</v>
      </c>
      <c r="H19" s="22">
        <f t="shared" si="10"/>
        <v>17353.3262351044</v>
      </c>
      <c r="I19" s="5">
        <f t="shared" si="4"/>
        <v>44615.609979806904</v>
      </c>
      <c r="J19" s="26">
        <f t="shared" si="5"/>
        <v>0.16362204978148137</v>
      </c>
      <c r="L19" s="22">
        <f t="shared" si="11"/>
        <v>69585.292288588607</v>
      </c>
      <c r="M19" s="5">
        <f>scrimecost*Meta!O16</f>
        <v>3885.0629999999996</v>
      </c>
      <c r="N19" s="5">
        <f>L19-Grade11!L19</f>
        <v>421.62482210883172</v>
      </c>
      <c r="O19" s="5">
        <f>Grade11!M19-M19</f>
        <v>79.287000000000262</v>
      </c>
      <c r="P19" s="22">
        <f t="shared" si="12"/>
        <v>107.63812895341435</v>
      </c>
      <c r="Q19" s="22"/>
      <c r="R19" s="22"/>
      <c r="S19" s="22">
        <f t="shared" si="6"/>
        <v>524.9889724163454</v>
      </c>
      <c r="T19" s="22">
        <f t="shared" si="7"/>
        <v>640.07668258360036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39526.712798073269</v>
      </c>
      <c r="D20" s="5">
        <f t="shared" si="0"/>
        <v>38426.084009361897</v>
      </c>
      <c r="E20" s="5">
        <f t="shared" si="1"/>
        <v>28926.084009361897</v>
      </c>
      <c r="F20" s="5">
        <f t="shared" si="2"/>
        <v>9746.1164290566594</v>
      </c>
      <c r="G20" s="5">
        <f t="shared" si="3"/>
        <v>28679.967580305238</v>
      </c>
      <c r="H20" s="22">
        <f t="shared" si="10"/>
        <v>17787.159390982008</v>
      </c>
      <c r="I20" s="5">
        <f t="shared" si="4"/>
        <v>45648.917639302075</v>
      </c>
      <c r="J20" s="26">
        <f t="shared" si="5"/>
        <v>0.16512326488783366</v>
      </c>
      <c r="L20" s="22">
        <f t="shared" si="11"/>
        <v>71324.924595803328</v>
      </c>
      <c r="M20" s="5">
        <f>scrimecost*Meta!O17</f>
        <v>3885.0629999999996</v>
      </c>
      <c r="N20" s="5">
        <f>L20-Grade11!L20</f>
        <v>432.16544266155688</v>
      </c>
      <c r="O20" s="5">
        <f>Grade11!M20-M20</f>
        <v>79.287000000000262</v>
      </c>
      <c r="P20" s="22">
        <f t="shared" si="12"/>
        <v>109.98842650282566</v>
      </c>
      <c r="Q20" s="22"/>
      <c r="R20" s="22"/>
      <c r="S20" s="22">
        <f t="shared" si="6"/>
        <v>535.8582281418918</v>
      </c>
      <c r="T20" s="22">
        <f t="shared" si="7"/>
        <v>665.20782573075121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40514.88061802509</v>
      </c>
      <c r="D21" s="5">
        <f t="shared" si="0"/>
        <v>39368.796109595933</v>
      </c>
      <c r="E21" s="5">
        <f t="shared" si="1"/>
        <v>29868.796109595933</v>
      </c>
      <c r="F21" s="5">
        <f t="shared" si="2"/>
        <v>10053.911929783073</v>
      </c>
      <c r="G21" s="5">
        <f t="shared" si="3"/>
        <v>29314.88417981286</v>
      </c>
      <c r="H21" s="22">
        <f t="shared" si="10"/>
        <v>18231.838375756557</v>
      </c>
      <c r="I21" s="5">
        <f t="shared" si="4"/>
        <v>46708.057990284615</v>
      </c>
      <c r="J21" s="26">
        <f t="shared" si="5"/>
        <v>0.16658786499159195</v>
      </c>
      <c r="L21" s="22">
        <f t="shared" si="11"/>
        <v>73108.047710698404</v>
      </c>
      <c r="M21" s="5">
        <f>scrimecost*Meta!O18</f>
        <v>3200.9250000000002</v>
      </c>
      <c r="N21" s="5">
        <f>L21-Grade11!L21</f>
        <v>442.96957872809435</v>
      </c>
      <c r="O21" s="5">
        <f>Grade11!M21-M21</f>
        <v>65.324999999999818</v>
      </c>
      <c r="P21" s="22">
        <f t="shared" si="12"/>
        <v>112.39748149097223</v>
      </c>
      <c r="Q21" s="22"/>
      <c r="R21" s="22"/>
      <c r="S21" s="22">
        <f t="shared" si="6"/>
        <v>533.44211326057177</v>
      </c>
      <c r="T21" s="22">
        <f t="shared" si="7"/>
        <v>674.24908409881766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41527.75263347572</v>
      </c>
      <c r="D22" s="5">
        <f t="shared" si="0"/>
        <v>40335.076012335834</v>
      </c>
      <c r="E22" s="5">
        <f t="shared" si="1"/>
        <v>30835.076012335834</v>
      </c>
      <c r="F22" s="5">
        <f t="shared" si="2"/>
        <v>10369.402318027649</v>
      </c>
      <c r="G22" s="5">
        <f t="shared" si="3"/>
        <v>29965.673694308185</v>
      </c>
      <c r="H22" s="22">
        <f t="shared" si="10"/>
        <v>18687.634335150469</v>
      </c>
      <c r="I22" s="5">
        <f t="shared" si="4"/>
        <v>47793.676850041731</v>
      </c>
      <c r="J22" s="26">
        <f t="shared" si="5"/>
        <v>0.16801674314160003</v>
      </c>
      <c r="L22" s="22">
        <f t="shared" si="11"/>
        <v>74935.748903465865</v>
      </c>
      <c r="M22" s="5">
        <f>scrimecost*Meta!O19</f>
        <v>3200.9250000000002</v>
      </c>
      <c r="N22" s="5">
        <f>L22-Grade11!L22</f>
        <v>454.04381819631089</v>
      </c>
      <c r="O22" s="5">
        <f>Grade11!M22-M22</f>
        <v>65.324999999999818</v>
      </c>
      <c r="P22" s="22">
        <f t="shared" si="12"/>
        <v>114.86676285382246</v>
      </c>
      <c r="Q22" s="22"/>
      <c r="R22" s="22"/>
      <c r="S22" s="22">
        <f t="shared" si="6"/>
        <v>544.86162505723178</v>
      </c>
      <c r="T22" s="22">
        <f t="shared" si="7"/>
        <v>701.20484531488523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42565.9464493126</v>
      </c>
      <c r="D23" s="5">
        <f t="shared" si="0"/>
        <v>41325.512912644219</v>
      </c>
      <c r="E23" s="5">
        <f t="shared" si="1"/>
        <v>31825.512912644219</v>
      </c>
      <c r="F23" s="5">
        <f t="shared" si="2"/>
        <v>10692.779965978338</v>
      </c>
      <c r="G23" s="5">
        <f t="shared" si="3"/>
        <v>30632.732946665881</v>
      </c>
      <c r="H23" s="22">
        <f t="shared" si="10"/>
        <v>19154.825193529228</v>
      </c>
      <c r="I23" s="5">
        <f t="shared" si="4"/>
        <v>48906.436181292767</v>
      </c>
      <c r="J23" s="26">
        <f t="shared" si="5"/>
        <v>0.16941077060502258</v>
      </c>
      <c r="L23" s="22">
        <f t="shared" si="11"/>
        <v>76809.142626052504</v>
      </c>
      <c r="M23" s="5">
        <f>scrimecost*Meta!O20</f>
        <v>3200.9250000000002</v>
      </c>
      <c r="N23" s="5">
        <f>L23-Grade11!L23</f>
        <v>465.39491365119466</v>
      </c>
      <c r="O23" s="5">
        <f>Grade11!M23-M23</f>
        <v>65.324999999999818</v>
      </c>
      <c r="P23" s="22">
        <f t="shared" si="12"/>
        <v>117.39777625074396</v>
      </c>
      <c r="Q23" s="22"/>
      <c r="R23" s="22"/>
      <c r="S23" s="22">
        <f t="shared" si="6"/>
        <v>556.56662464877729</v>
      </c>
      <c r="T23" s="22">
        <f t="shared" si="7"/>
        <v>729.29202961474061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43630.095110545422</v>
      </c>
      <c r="D24" s="5">
        <f t="shared" si="0"/>
        <v>42340.710735460329</v>
      </c>
      <c r="E24" s="5">
        <f t="shared" si="1"/>
        <v>32840.710735460329</v>
      </c>
      <c r="F24" s="5">
        <f t="shared" si="2"/>
        <v>11024.242055127797</v>
      </c>
      <c r="G24" s="5">
        <f t="shared" si="3"/>
        <v>31316.468680332531</v>
      </c>
      <c r="H24" s="22">
        <f t="shared" si="10"/>
        <v>19633.695823367463</v>
      </c>
      <c r="I24" s="5">
        <f t="shared" si="4"/>
        <v>50047.014495825089</v>
      </c>
      <c r="J24" s="26">
        <f t="shared" si="5"/>
        <v>0.17077079739860554</v>
      </c>
      <c r="L24" s="22">
        <f t="shared" si="11"/>
        <v>78729.371191703831</v>
      </c>
      <c r="M24" s="5">
        <f>scrimecost*Meta!O21</f>
        <v>3200.9250000000002</v>
      </c>
      <c r="N24" s="5">
        <f>L24-Grade11!L24</f>
        <v>477.02978649250872</v>
      </c>
      <c r="O24" s="5">
        <f>Grade11!M24-M24</f>
        <v>65.324999999999818</v>
      </c>
      <c r="P24" s="22">
        <f t="shared" si="12"/>
        <v>119.9920649825885</v>
      </c>
      <c r="Q24" s="22"/>
      <c r="R24" s="22"/>
      <c r="S24" s="22">
        <f t="shared" si="6"/>
        <v>568.56424923015879</v>
      </c>
      <c r="T24" s="22">
        <f t="shared" si="7"/>
        <v>758.55919353370325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44720.84748830906</v>
      </c>
      <c r="D25" s="5">
        <f t="shared" si="0"/>
        <v>43381.288503846838</v>
      </c>
      <c r="E25" s="5">
        <f t="shared" si="1"/>
        <v>33881.288503846838</v>
      </c>
      <c r="F25" s="5">
        <f t="shared" si="2"/>
        <v>11363.990696505993</v>
      </c>
      <c r="G25" s="5">
        <f t="shared" si="3"/>
        <v>32017.297807340845</v>
      </c>
      <c r="H25" s="22">
        <f t="shared" si="10"/>
        <v>20124.538218951646</v>
      </c>
      <c r="I25" s="5">
        <f t="shared" si="4"/>
        <v>51216.107268220716</v>
      </c>
      <c r="J25" s="26">
        <f t="shared" si="5"/>
        <v>0.17209765280697917</v>
      </c>
      <c r="L25" s="22">
        <f t="shared" si="11"/>
        <v>80697.605471496412</v>
      </c>
      <c r="M25" s="5">
        <f>scrimecost*Meta!O22</f>
        <v>3200.9250000000002</v>
      </c>
      <c r="N25" s="5">
        <f>L25-Grade11!L25</f>
        <v>488.95553115480288</v>
      </c>
      <c r="O25" s="5">
        <f>Grade11!M25-M25</f>
        <v>65.324999999999818</v>
      </c>
      <c r="P25" s="22">
        <f t="shared" si="12"/>
        <v>122.65121093272914</v>
      </c>
      <c r="Q25" s="22"/>
      <c r="R25" s="22"/>
      <c r="S25" s="22">
        <f t="shared" si="6"/>
        <v>580.86181442603186</v>
      </c>
      <c r="T25" s="22">
        <f t="shared" si="7"/>
        <v>789.05699764410167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45838.86867551678</v>
      </c>
      <c r="D26" s="5">
        <f t="shared" si="0"/>
        <v>44447.880716443004</v>
      </c>
      <c r="E26" s="5">
        <f t="shared" si="1"/>
        <v>34947.880716443004</v>
      </c>
      <c r="F26" s="5">
        <f t="shared" si="2"/>
        <v>11757.02112556294</v>
      </c>
      <c r="G26" s="5">
        <f t="shared" si="3"/>
        <v>32690.859590880063</v>
      </c>
      <c r="H26" s="22">
        <f t="shared" si="10"/>
        <v>20627.651674425437</v>
      </c>
      <c r="I26" s="5">
        <f t="shared" si="4"/>
        <v>52369.639288281935</v>
      </c>
      <c r="J26" s="26">
        <f t="shared" si="5"/>
        <v>0.17409848140806969</v>
      </c>
      <c r="L26" s="22">
        <f t="shared" si="11"/>
        <v>82715.045608283821</v>
      </c>
      <c r="M26" s="5">
        <f>scrimecost*Meta!O23</f>
        <v>2419.326</v>
      </c>
      <c r="N26" s="5">
        <f>L26-Grade11!L26</f>
        <v>501.17941943366895</v>
      </c>
      <c r="O26" s="5">
        <f>Grade11!M26-M26</f>
        <v>49.373999999999796</v>
      </c>
      <c r="P26" s="22">
        <f t="shared" si="12"/>
        <v>125.72738298000876</v>
      </c>
      <c r="Q26" s="22"/>
      <c r="R26" s="22"/>
      <c r="S26" s="22">
        <f t="shared" si="6"/>
        <v>578.31877932419593</v>
      </c>
      <c r="T26" s="22">
        <f t="shared" si="7"/>
        <v>799.88667871640803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46984.840392404702</v>
      </c>
      <c r="D27" s="5">
        <f t="shared" si="0"/>
        <v>45541.137734354081</v>
      </c>
      <c r="E27" s="5">
        <f t="shared" si="1"/>
        <v>36041.137734354081</v>
      </c>
      <c r="F27" s="5">
        <f t="shared" si="2"/>
        <v>12223.295243702016</v>
      </c>
      <c r="G27" s="5">
        <f t="shared" si="3"/>
        <v>33317.842490652067</v>
      </c>
      <c r="H27" s="22">
        <f t="shared" si="10"/>
        <v>21143.342966286076</v>
      </c>
      <c r="I27" s="5">
        <f t="shared" si="4"/>
        <v>53488.591680488986</v>
      </c>
      <c r="J27" s="26">
        <f t="shared" si="5"/>
        <v>0.17702625550953732</v>
      </c>
      <c r="L27" s="22">
        <f t="shared" si="11"/>
        <v>84782.921748490902</v>
      </c>
      <c r="M27" s="5">
        <f>scrimecost*Meta!O24</f>
        <v>2419.326</v>
      </c>
      <c r="N27" s="5">
        <f>L27-Grade11!L27</f>
        <v>513.70890491949103</v>
      </c>
      <c r="O27" s="5">
        <f>Grade11!M27-M27</f>
        <v>49.373999999999796</v>
      </c>
      <c r="P27" s="22">
        <f t="shared" si="12"/>
        <v>129.37681900976088</v>
      </c>
      <c r="Q27" s="22"/>
      <c r="R27" s="22"/>
      <c r="S27" s="22">
        <f t="shared" si="6"/>
        <v>592.0697651203343</v>
      </c>
      <c r="T27" s="22">
        <f t="shared" si="7"/>
        <v>833.79574276417452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48159.461402214816</v>
      </c>
      <c r="D28" s="5">
        <f t="shared" si="0"/>
        <v>46661.726177712932</v>
      </c>
      <c r="E28" s="5">
        <f t="shared" si="1"/>
        <v>37161.726177712932</v>
      </c>
      <c r="F28" s="5">
        <f t="shared" si="2"/>
        <v>12701.226214794566</v>
      </c>
      <c r="G28" s="5">
        <f t="shared" si="3"/>
        <v>33960.499962918366</v>
      </c>
      <c r="H28" s="22">
        <f t="shared" si="10"/>
        <v>21671.926540443226</v>
      </c>
      <c r="I28" s="5">
        <f t="shared" si="4"/>
        <v>54635.517882501204</v>
      </c>
      <c r="J28" s="26">
        <f t="shared" si="5"/>
        <v>0.17988262048657888</v>
      </c>
      <c r="L28" s="22">
        <f t="shared" si="11"/>
        <v>86902.494792203186</v>
      </c>
      <c r="M28" s="5">
        <f>scrimecost*Meta!O25</f>
        <v>2419.326</v>
      </c>
      <c r="N28" s="5">
        <f>L28-Grade11!L28</f>
        <v>526.55162754251796</v>
      </c>
      <c r="O28" s="5">
        <f>Grade11!M28-M28</f>
        <v>49.373999999999796</v>
      </c>
      <c r="P28" s="22">
        <f t="shared" si="12"/>
        <v>133.1174909402568</v>
      </c>
      <c r="Q28" s="22"/>
      <c r="R28" s="22"/>
      <c r="S28" s="22">
        <f t="shared" si="6"/>
        <v>606.16452556142474</v>
      </c>
      <c r="T28" s="22">
        <f t="shared" si="7"/>
        <v>869.16639517158933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49363.447937270183</v>
      </c>
      <c r="D29" s="5">
        <f t="shared" si="0"/>
        <v>47810.32933215575</v>
      </c>
      <c r="E29" s="5">
        <f t="shared" si="1"/>
        <v>38310.32933215575</v>
      </c>
      <c r="F29" s="5">
        <f t="shared" si="2"/>
        <v>13191.105460164428</v>
      </c>
      <c r="G29" s="5">
        <f t="shared" si="3"/>
        <v>34619.223871991322</v>
      </c>
      <c r="H29" s="22">
        <f t="shared" si="10"/>
        <v>22213.724703954304</v>
      </c>
      <c r="I29" s="5">
        <f t="shared" si="4"/>
        <v>55811.117239563726</v>
      </c>
      <c r="J29" s="26">
        <f t="shared" si="5"/>
        <v>0.18266931802515596</v>
      </c>
      <c r="L29" s="22">
        <f t="shared" si="11"/>
        <v>89075.057162008248</v>
      </c>
      <c r="M29" s="5">
        <f>scrimecost*Meta!O26</f>
        <v>2419.326</v>
      </c>
      <c r="N29" s="5">
        <f>L29-Grade11!L29</f>
        <v>539.71541823106236</v>
      </c>
      <c r="O29" s="5">
        <f>Grade11!M29-M29</f>
        <v>49.373999999999796</v>
      </c>
      <c r="P29" s="22">
        <f t="shared" si="12"/>
        <v>136.95167966901511</v>
      </c>
      <c r="Q29" s="22"/>
      <c r="R29" s="22"/>
      <c r="S29" s="22">
        <f t="shared" si="6"/>
        <v>620.6116550134949</v>
      </c>
      <c r="T29" s="22">
        <f t="shared" si="7"/>
        <v>906.06208617706375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50597.534135701935</v>
      </c>
      <c r="D30" s="5">
        <f t="shared" si="0"/>
        <v>48987.647565459643</v>
      </c>
      <c r="E30" s="5">
        <f t="shared" si="1"/>
        <v>39487.647565459643</v>
      </c>
      <c r="F30" s="5">
        <f t="shared" si="2"/>
        <v>13693.231686668538</v>
      </c>
      <c r="G30" s="5">
        <f t="shared" si="3"/>
        <v>35294.415878791107</v>
      </c>
      <c r="H30" s="22">
        <f t="shared" si="10"/>
        <v>22769.067821553159</v>
      </c>
      <c r="I30" s="5">
        <f t="shared" si="4"/>
        <v>57016.10658055282</v>
      </c>
      <c r="J30" s="26">
        <f t="shared" si="5"/>
        <v>0.18538804733108488</v>
      </c>
      <c r="L30" s="22">
        <f t="shared" si="11"/>
        <v>91301.933591058449</v>
      </c>
      <c r="M30" s="5">
        <f>scrimecost*Meta!O27</f>
        <v>2419.326</v>
      </c>
      <c r="N30" s="5">
        <f>L30-Grade11!L30</f>
        <v>553.20830368684256</v>
      </c>
      <c r="O30" s="5">
        <f>Grade11!M30-M30</f>
        <v>49.373999999999796</v>
      </c>
      <c r="P30" s="22">
        <f t="shared" si="12"/>
        <v>140.8817231159924</v>
      </c>
      <c r="Q30" s="22"/>
      <c r="R30" s="22"/>
      <c r="S30" s="22">
        <f t="shared" si="6"/>
        <v>635.41996270188474</v>
      </c>
      <c r="T30" s="22">
        <f t="shared" si="7"/>
        <v>944.54902881518387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51862.472489094478</v>
      </c>
      <c r="D31" s="5">
        <f t="shared" si="0"/>
        <v>50194.398754596128</v>
      </c>
      <c r="E31" s="5">
        <f t="shared" si="1"/>
        <v>40694.398754596128</v>
      </c>
      <c r="F31" s="5">
        <f t="shared" si="2"/>
        <v>14207.911068835248</v>
      </c>
      <c r="G31" s="5">
        <f t="shared" si="3"/>
        <v>35986.487685760876</v>
      </c>
      <c r="H31" s="22">
        <f t="shared" si="10"/>
        <v>23338.294517091988</v>
      </c>
      <c r="I31" s="5">
        <f t="shared" si="4"/>
        <v>58251.220655066631</v>
      </c>
      <c r="J31" s="26">
        <f t="shared" si="5"/>
        <v>0.18804046616613745</v>
      </c>
      <c r="L31" s="22">
        <f t="shared" si="11"/>
        <v>93584.481930834911</v>
      </c>
      <c r="M31" s="5">
        <f>scrimecost*Meta!O28</f>
        <v>2161.3409999999999</v>
      </c>
      <c r="N31" s="5">
        <f>L31-Grade11!L31</f>
        <v>567.03851127900998</v>
      </c>
      <c r="O31" s="5">
        <f>Grade11!M31-M31</f>
        <v>44.108999999999924</v>
      </c>
      <c r="P31" s="22">
        <f t="shared" si="12"/>
        <v>144.91001764914409</v>
      </c>
      <c r="Q31" s="22"/>
      <c r="R31" s="22"/>
      <c r="S31" s="22">
        <f t="shared" si="6"/>
        <v>645.48616308247858</v>
      </c>
      <c r="T31" s="22">
        <f t="shared" si="7"/>
        <v>976.95870863929792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53159.034301321844</v>
      </c>
      <c r="D32" s="5">
        <f t="shared" si="0"/>
        <v>51431.318723461038</v>
      </c>
      <c r="E32" s="5">
        <f t="shared" si="1"/>
        <v>41931.318723461038</v>
      </c>
      <c r="F32" s="5">
        <f t="shared" si="2"/>
        <v>14735.457435556133</v>
      </c>
      <c r="G32" s="5">
        <f t="shared" si="3"/>
        <v>36695.861287904903</v>
      </c>
      <c r="H32" s="22">
        <f t="shared" si="10"/>
        <v>23921.751880019288</v>
      </c>
      <c r="I32" s="5">
        <f t="shared" si="4"/>
        <v>59517.212581443302</v>
      </c>
      <c r="J32" s="26">
        <f t="shared" si="5"/>
        <v>0.1906281918588717</v>
      </c>
      <c r="L32" s="22">
        <f t="shared" si="11"/>
        <v>95924.093979105775</v>
      </c>
      <c r="M32" s="5">
        <f>scrimecost*Meta!O29</f>
        <v>2161.3409999999999</v>
      </c>
      <c r="N32" s="5">
        <f>L32-Grade11!L32</f>
        <v>581.21447406098014</v>
      </c>
      <c r="O32" s="5">
        <f>Grade11!M32-M32</f>
        <v>44.108999999999924</v>
      </c>
      <c r="P32" s="22">
        <f t="shared" si="12"/>
        <v>149.03901954562463</v>
      </c>
      <c r="Q32" s="22"/>
      <c r="R32" s="22"/>
      <c r="S32" s="22">
        <f t="shared" si="6"/>
        <v>661.04414134758611</v>
      </c>
      <c r="T32" s="22">
        <f t="shared" si="7"/>
        <v>1018.6977633762054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54488.010158854879</v>
      </c>
      <c r="D33" s="5">
        <f t="shared" si="0"/>
        <v>52699.161691547553</v>
      </c>
      <c r="E33" s="5">
        <f t="shared" si="1"/>
        <v>43199.161691547553</v>
      </c>
      <c r="F33" s="5">
        <f t="shared" si="2"/>
        <v>15276.192461445031</v>
      </c>
      <c r="G33" s="5">
        <f t="shared" si="3"/>
        <v>37422.969230102521</v>
      </c>
      <c r="H33" s="22">
        <f t="shared" si="10"/>
        <v>24519.795677019767</v>
      </c>
      <c r="I33" s="5">
        <f t="shared" si="4"/>
        <v>60814.854305979374</v>
      </c>
      <c r="J33" s="26">
        <f t="shared" si="5"/>
        <v>0.1931528022908075</v>
      </c>
      <c r="L33" s="22">
        <f t="shared" si="11"/>
        <v>98322.196328583421</v>
      </c>
      <c r="M33" s="5">
        <f>scrimecost*Meta!O30</f>
        <v>2161.3409999999999</v>
      </c>
      <c r="N33" s="5">
        <f>L33-Grade11!L33</f>
        <v>595.74483591252647</v>
      </c>
      <c r="O33" s="5">
        <f>Grade11!M33-M33</f>
        <v>44.108999999999924</v>
      </c>
      <c r="P33" s="22">
        <f t="shared" si="12"/>
        <v>153.27124648951713</v>
      </c>
      <c r="Q33" s="22"/>
      <c r="R33" s="22"/>
      <c r="S33" s="22">
        <f t="shared" si="6"/>
        <v>676.9910690693431</v>
      </c>
      <c r="T33" s="22">
        <f t="shared" si="7"/>
        <v>1062.2419585647579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55850.210412826251</v>
      </c>
      <c r="D34" s="5">
        <f t="shared" si="0"/>
        <v>53998.700733836238</v>
      </c>
      <c r="E34" s="5">
        <f t="shared" si="1"/>
        <v>44498.700733836238</v>
      </c>
      <c r="F34" s="5">
        <f t="shared" si="2"/>
        <v>15830.445862981156</v>
      </c>
      <c r="G34" s="5">
        <f t="shared" si="3"/>
        <v>38168.254870855082</v>
      </c>
      <c r="H34" s="22">
        <f t="shared" si="10"/>
        <v>25132.790568945256</v>
      </c>
      <c r="I34" s="5">
        <f t="shared" si="4"/>
        <v>62144.937073628855</v>
      </c>
      <c r="J34" s="26">
        <f t="shared" si="5"/>
        <v>0.1956158368585498</v>
      </c>
      <c r="L34" s="22">
        <f t="shared" si="11"/>
        <v>100780.25123679799</v>
      </c>
      <c r="M34" s="5">
        <f>scrimecost*Meta!O31</f>
        <v>2161.3409999999999</v>
      </c>
      <c r="N34" s="5">
        <f>L34-Grade11!L34</f>
        <v>610.63845681032399</v>
      </c>
      <c r="O34" s="5">
        <f>Grade11!M34-M34</f>
        <v>44.108999999999924</v>
      </c>
      <c r="P34" s="22">
        <f t="shared" si="12"/>
        <v>157.60927910700698</v>
      </c>
      <c r="Q34" s="22"/>
      <c r="R34" s="22"/>
      <c r="S34" s="22">
        <f t="shared" si="6"/>
        <v>693.33666998411343</v>
      </c>
      <c r="T34" s="22">
        <f t="shared" si="7"/>
        <v>1107.6697701231535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57246.4656731469</v>
      </c>
      <c r="D35" s="5">
        <f t="shared" si="0"/>
        <v>55330.72825218214</v>
      </c>
      <c r="E35" s="5">
        <f t="shared" si="1"/>
        <v>45830.72825218214</v>
      </c>
      <c r="F35" s="5">
        <f t="shared" si="2"/>
        <v>16398.555599555682</v>
      </c>
      <c r="G35" s="5">
        <f t="shared" si="3"/>
        <v>38932.172652626454</v>
      </c>
      <c r="H35" s="22">
        <f t="shared" si="10"/>
        <v>25761.110333168886</v>
      </c>
      <c r="I35" s="5">
        <f t="shared" si="4"/>
        <v>63508.271910469572</v>
      </c>
      <c r="J35" s="26">
        <f t="shared" si="5"/>
        <v>0.19801879741244466</v>
      </c>
      <c r="L35" s="22">
        <f t="shared" si="11"/>
        <v>103299.75751771792</v>
      </c>
      <c r="M35" s="5">
        <f>scrimecost*Meta!O32</f>
        <v>2161.3409999999999</v>
      </c>
      <c r="N35" s="5">
        <f>L35-Grade11!L35</f>
        <v>625.90441823056608</v>
      </c>
      <c r="O35" s="5">
        <f>Grade11!M35-M35</f>
        <v>44.108999999999924</v>
      </c>
      <c r="P35" s="22">
        <f t="shared" si="12"/>
        <v>162.05576253993399</v>
      </c>
      <c r="Q35" s="22"/>
      <c r="R35" s="22"/>
      <c r="S35" s="22">
        <f t="shared" si="6"/>
        <v>710.09091092175277</v>
      </c>
      <c r="T35" s="22">
        <f t="shared" si="7"/>
        <v>1155.0630930616041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58677.627314975573</v>
      </c>
      <c r="D36" s="5">
        <f t="shared" si="0"/>
        <v>56696.056458486695</v>
      </c>
      <c r="E36" s="5">
        <f t="shared" si="1"/>
        <v>47196.056458486695</v>
      </c>
      <c r="F36" s="5">
        <f t="shared" si="2"/>
        <v>16980.868079544576</v>
      </c>
      <c r="G36" s="5">
        <f t="shared" si="3"/>
        <v>39715.188378942119</v>
      </c>
      <c r="H36" s="22">
        <f t="shared" si="10"/>
        <v>26405.138091498105</v>
      </c>
      <c r="I36" s="5">
        <f t="shared" si="4"/>
        <v>64905.690118231316</v>
      </c>
      <c r="J36" s="26">
        <f t="shared" si="5"/>
        <v>0.20036314917234216</v>
      </c>
      <c r="L36" s="22">
        <f t="shared" si="11"/>
        <v>105882.25145566088</v>
      </c>
      <c r="M36" s="5">
        <f>scrimecost*Meta!O33</f>
        <v>1832.6489999999999</v>
      </c>
      <c r="N36" s="5">
        <f>L36-Grade11!L36</f>
        <v>641.5520286863466</v>
      </c>
      <c r="O36" s="5">
        <f>Grade11!M36-M36</f>
        <v>37.401000000000067</v>
      </c>
      <c r="P36" s="22">
        <f t="shared" si="12"/>
        <v>166.61340805868429</v>
      </c>
      <c r="Q36" s="22"/>
      <c r="R36" s="22"/>
      <c r="S36" s="22">
        <f t="shared" si="6"/>
        <v>720.75053988285981</v>
      </c>
      <c r="T36" s="22">
        <f t="shared" si="7"/>
        <v>1193.7196707745534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60144.567997849954</v>
      </c>
      <c r="D37" s="5">
        <f t="shared" ref="D37:D56" si="15">IF(A37&lt;startage,1,0)*(C37*(1-initialunempprob))+IF(A37=startage,1,0)*(C37*(1-unempprob))+IF(A37&gt;startage,1,0)*(C37*(1-unempprob)+unempprob*300*52)</f>
        <v>58095.517869948853</v>
      </c>
      <c r="E37" s="5">
        <f t="shared" si="1"/>
        <v>48595.517869948853</v>
      </c>
      <c r="F37" s="5">
        <f t="shared" si="2"/>
        <v>17577.738371533185</v>
      </c>
      <c r="G37" s="5">
        <f t="shared" si="3"/>
        <v>40517.779498415664</v>
      </c>
      <c r="H37" s="22">
        <f t="shared" ref="H37:H56" si="16">benefits*B37/expnorm</f>
        <v>27065.266543785561</v>
      </c>
      <c r="I37" s="5">
        <f t="shared" ref="I37:I56" si="17">G37+IF(A37&lt;startage,1,0)*(H37*(1-initialunempprob))+IF(A37&gt;=startage,1,0)*(H37*(1-unempprob))</f>
        <v>66338.043781187094</v>
      </c>
      <c r="J37" s="26">
        <f t="shared" si="5"/>
        <v>0.20265032162102259</v>
      </c>
      <c r="L37" s="22">
        <f t="shared" ref="L37:L56" si="18">(sincome+sbenefits)*(1-sunemp)*B37/expnorm</f>
        <v>108529.30774205239</v>
      </c>
      <c r="M37" s="5">
        <f>scrimecost*Meta!O34</f>
        <v>1832.6489999999999</v>
      </c>
      <c r="N37" s="5">
        <f>L37-Grade11!L37</f>
        <v>657.59082940347434</v>
      </c>
      <c r="O37" s="5">
        <f>Grade11!M37-M37</f>
        <v>37.401000000000067</v>
      </c>
      <c r="P37" s="22">
        <f t="shared" si="12"/>
        <v>171.28499471540326</v>
      </c>
      <c r="Q37" s="22"/>
      <c r="R37" s="22"/>
      <c r="S37" s="22">
        <f t="shared" si="6"/>
        <v>738.3529642679556</v>
      </c>
      <c r="T37" s="22">
        <f t="shared" si="7"/>
        <v>1245.1079823658854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61648.18219779621</v>
      </c>
      <c r="D38" s="5">
        <f t="shared" si="15"/>
        <v>59529.965816697579</v>
      </c>
      <c r="E38" s="5">
        <f t="shared" si="1"/>
        <v>50029.965816697579</v>
      </c>
      <c r="F38" s="5">
        <f t="shared" si="2"/>
        <v>18189.530420821517</v>
      </c>
      <c r="G38" s="5">
        <f t="shared" si="3"/>
        <v>41340.435395876062</v>
      </c>
      <c r="H38" s="22">
        <f t="shared" si="16"/>
        <v>27741.8982073802</v>
      </c>
      <c r="I38" s="5">
        <f t="shared" si="17"/>
        <v>67806.206285716777</v>
      </c>
      <c r="J38" s="26">
        <f t="shared" si="5"/>
        <v>0.2048817093758328</v>
      </c>
      <c r="L38" s="22">
        <f t="shared" si="18"/>
        <v>111242.54043560372</v>
      </c>
      <c r="M38" s="5">
        <f>scrimecost*Meta!O35</f>
        <v>1832.6489999999999</v>
      </c>
      <c r="N38" s="5">
        <f>L38-Grade11!L38</f>
        <v>674.03060013860522</v>
      </c>
      <c r="O38" s="5">
        <f>Grade11!M38-M38</f>
        <v>37.401000000000067</v>
      </c>
      <c r="P38" s="22">
        <f t="shared" si="12"/>
        <v>176.0733710385403</v>
      </c>
      <c r="Q38" s="22"/>
      <c r="R38" s="22"/>
      <c r="S38" s="22">
        <f t="shared" si="6"/>
        <v>756.39544926274004</v>
      </c>
      <c r="T38" s="22">
        <f t="shared" si="7"/>
        <v>1298.7259622923521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63189.386752741106</v>
      </c>
      <c r="D39" s="5">
        <f t="shared" si="15"/>
        <v>61000.274962115014</v>
      </c>
      <c r="E39" s="5">
        <f t="shared" si="1"/>
        <v>51500.274962115014</v>
      </c>
      <c r="F39" s="5">
        <f t="shared" si="2"/>
        <v>18816.617271342053</v>
      </c>
      <c r="G39" s="5">
        <f t="shared" si="3"/>
        <v>42183.657690772961</v>
      </c>
      <c r="H39" s="22">
        <f t="shared" si="16"/>
        <v>28435.4456625647</v>
      </c>
      <c r="I39" s="5">
        <f t="shared" si="17"/>
        <v>69311.072852859681</v>
      </c>
      <c r="J39" s="26">
        <f t="shared" si="5"/>
        <v>0.20705867303906231</v>
      </c>
      <c r="L39" s="22">
        <f t="shared" si="18"/>
        <v>114023.60394649378</v>
      </c>
      <c r="M39" s="5">
        <f>scrimecost*Meta!O36</f>
        <v>1832.6489999999999</v>
      </c>
      <c r="N39" s="5">
        <f>L39-Grade11!L39</f>
        <v>690.88136514202051</v>
      </c>
      <c r="O39" s="5">
        <f>Grade11!M39-M39</f>
        <v>37.401000000000067</v>
      </c>
      <c r="P39" s="22">
        <f t="shared" si="12"/>
        <v>180.98145676975568</v>
      </c>
      <c r="Q39" s="22"/>
      <c r="R39" s="22"/>
      <c r="S39" s="22">
        <f t="shared" si="6"/>
        <v>774.88899638231749</v>
      </c>
      <c r="T39" s="22">
        <f t="shared" si="7"/>
        <v>1354.670674576827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64769.121421559641</v>
      </c>
      <c r="D40" s="5">
        <f t="shared" si="15"/>
        <v>62507.341836167892</v>
      </c>
      <c r="E40" s="5">
        <f t="shared" si="1"/>
        <v>53007.341836167892</v>
      </c>
      <c r="F40" s="5">
        <f t="shared" si="2"/>
        <v>19459.381293125607</v>
      </c>
      <c r="G40" s="5">
        <f t="shared" si="3"/>
        <v>43047.960543042282</v>
      </c>
      <c r="H40" s="22">
        <f t="shared" si="16"/>
        <v>29146.331804128826</v>
      </c>
      <c r="I40" s="5">
        <f t="shared" si="17"/>
        <v>70853.561084181187</v>
      </c>
      <c r="J40" s="26">
        <f t="shared" ref="J40:J56" si="19">(F40-(IF(A40&gt;startage,1,0)*(unempprob*300*52)))/(IF(A40&lt;startage,1,0)*((C40+H40)*(1-initialunempprob))+IF(A40&gt;=startage,1,0)*((C40+H40)*(1-unempprob)))</f>
        <v>0.20918254002757883</v>
      </c>
      <c r="L40" s="22">
        <f t="shared" si="18"/>
        <v>116874.19404515615</v>
      </c>
      <c r="M40" s="5">
        <f>scrimecost*Meta!O37</f>
        <v>1832.6489999999999</v>
      </c>
      <c r="N40" s="5">
        <f>L40-Grade11!L40</f>
        <v>708.15339927060995</v>
      </c>
      <c r="O40" s="5">
        <f>Grade11!M40-M40</f>
        <v>37.401000000000067</v>
      </c>
      <c r="P40" s="22">
        <f t="shared" si="12"/>
        <v>186.01224464425152</v>
      </c>
      <c r="Q40" s="22"/>
      <c r="R40" s="22"/>
      <c r="S40" s="22">
        <f t="shared" ref="S40:S69" si="20">IF(A40&lt;startage,1,0)*(N40-Q40-R40)+IF(A40&gt;=startage,1,0)*completionprob*(N40*spart+O40+P40)</f>
        <v>793.84488217995681</v>
      </c>
      <c r="T40" s="22">
        <f t="shared" ref="T40:T69" si="21">S40/sreturn^(A40-startage+1)</f>
        <v>1413.0434146093269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66388.349457098622</v>
      </c>
      <c r="D41" s="5">
        <f t="shared" si="15"/>
        <v>64052.08538207208</v>
      </c>
      <c r="E41" s="5">
        <f t="shared" si="1"/>
        <v>54552.08538207208</v>
      </c>
      <c r="F41" s="5">
        <f t="shared" si="2"/>
        <v>20118.214415453742</v>
      </c>
      <c r="G41" s="5">
        <f t="shared" si="3"/>
        <v>43933.870966618342</v>
      </c>
      <c r="H41" s="22">
        <f t="shared" si="16"/>
        <v>29874.99009923204</v>
      </c>
      <c r="I41" s="5">
        <f t="shared" si="17"/>
        <v>72434.611521285711</v>
      </c>
      <c r="J41" s="26">
        <f t="shared" si="19"/>
        <v>0.21125460538222909</v>
      </c>
      <c r="L41" s="22">
        <f t="shared" si="18"/>
        <v>119796.04889628504</v>
      </c>
      <c r="M41" s="5">
        <f>scrimecost*Meta!O38</f>
        <v>1326.2339999999999</v>
      </c>
      <c r="N41" s="5">
        <f>L41-Grade11!L41</f>
        <v>725.85723425236938</v>
      </c>
      <c r="O41" s="5">
        <f>Grade11!M41-M41</f>
        <v>27.066000000000031</v>
      </c>
      <c r="P41" s="22">
        <f t="shared" si="12"/>
        <v>191.16880221560965</v>
      </c>
      <c r="Q41" s="22"/>
      <c r="R41" s="22"/>
      <c r="S41" s="22">
        <f t="shared" si="20"/>
        <v>803.23938012250039</v>
      </c>
      <c r="T41" s="22">
        <f t="shared" si="21"/>
        <v>1455.7623023703386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68048.058193526085</v>
      </c>
      <c r="D42" s="5">
        <f t="shared" si="15"/>
        <v>65635.447516623884</v>
      </c>
      <c r="E42" s="5">
        <f t="shared" si="1"/>
        <v>56135.447516623884</v>
      </c>
      <c r="F42" s="5">
        <f t="shared" si="2"/>
        <v>20793.518365840089</v>
      </c>
      <c r="G42" s="5">
        <f t="shared" si="3"/>
        <v>44841.929150783792</v>
      </c>
      <c r="H42" s="22">
        <f t="shared" si="16"/>
        <v>30621.864851712839</v>
      </c>
      <c r="I42" s="5">
        <f t="shared" si="17"/>
        <v>74055.188219317846</v>
      </c>
      <c r="J42" s="26">
        <f t="shared" si="19"/>
        <v>0.21327613255749775</v>
      </c>
      <c r="L42" s="22">
        <f t="shared" si="18"/>
        <v>122790.95011869216</v>
      </c>
      <c r="M42" s="5">
        <f>scrimecost*Meta!O39</f>
        <v>1326.2339999999999</v>
      </c>
      <c r="N42" s="5">
        <f>L42-Grade11!L42</f>
        <v>744.00366510867025</v>
      </c>
      <c r="O42" s="5">
        <f>Grade11!M42-M42</f>
        <v>27.066000000000031</v>
      </c>
      <c r="P42" s="22">
        <f t="shared" si="12"/>
        <v>196.45427372625187</v>
      </c>
      <c r="Q42" s="22"/>
      <c r="R42" s="22"/>
      <c r="S42" s="22">
        <f t="shared" si="20"/>
        <v>823.15490763860578</v>
      </c>
      <c r="T42" s="22">
        <f t="shared" si="21"/>
        <v>1518.9821448793309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69749.259648364241</v>
      </c>
      <c r="D43" s="5">
        <f t="shared" si="15"/>
        <v>67258.393704539485</v>
      </c>
      <c r="E43" s="5">
        <f t="shared" si="1"/>
        <v>57758.393704539485</v>
      </c>
      <c r="F43" s="5">
        <f t="shared" si="2"/>
        <v>21485.70491498609</v>
      </c>
      <c r="G43" s="5">
        <f t="shared" si="3"/>
        <v>45772.688789553395</v>
      </c>
      <c r="H43" s="22">
        <f t="shared" si="16"/>
        <v>31387.411473005657</v>
      </c>
      <c r="I43" s="5">
        <f t="shared" si="17"/>
        <v>75716.279334800784</v>
      </c>
      <c r="J43" s="26">
        <f t="shared" si="19"/>
        <v>0.2152483541919061</v>
      </c>
      <c r="L43" s="22">
        <f t="shared" si="18"/>
        <v>125860.72387165946</v>
      </c>
      <c r="M43" s="5">
        <f>scrimecost*Meta!O40</f>
        <v>1326.2339999999999</v>
      </c>
      <c r="N43" s="5">
        <f>L43-Grade11!L43</f>
        <v>762.60375673641101</v>
      </c>
      <c r="O43" s="5">
        <f>Grade11!M43-M43</f>
        <v>27.066000000000031</v>
      </c>
      <c r="P43" s="22">
        <f t="shared" si="12"/>
        <v>201.87188202466007</v>
      </c>
      <c r="Q43" s="22"/>
      <c r="R43" s="22"/>
      <c r="S43" s="22">
        <f t="shared" si="20"/>
        <v>843.56832334264016</v>
      </c>
      <c r="T43" s="22">
        <f t="shared" si="21"/>
        <v>1584.955162930054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71492.991139573336</v>
      </c>
      <c r="D44" s="5">
        <f t="shared" si="15"/>
        <v>68921.913547152959</v>
      </c>
      <c r="E44" s="5">
        <f t="shared" si="1"/>
        <v>59421.913547152959</v>
      </c>
      <c r="F44" s="5">
        <f t="shared" si="2"/>
        <v>22195.196127860738</v>
      </c>
      <c r="G44" s="5">
        <f t="shared" si="3"/>
        <v>46726.717419292225</v>
      </c>
      <c r="H44" s="22">
        <f t="shared" si="16"/>
        <v>32172.096759830798</v>
      </c>
      <c r="I44" s="5">
        <f t="shared" si="17"/>
        <v>77418.897728170807</v>
      </c>
      <c r="J44" s="26">
        <f t="shared" si="19"/>
        <v>0.21717247285962152</v>
      </c>
      <c r="L44" s="22">
        <f t="shared" si="18"/>
        <v>129007.24196845094</v>
      </c>
      <c r="M44" s="5">
        <f>scrimecost*Meta!O41</f>
        <v>1326.2339999999999</v>
      </c>
      <c r="N44" s="5">
        <f>L44-Grade11!L44</f>
        <v>781.66885065480892</v>
      </c>
      <c r="O44" s="5">
        <f>Grade11!M44-M44</f>
        <v>27.066000000000031</v>
      </c>
      <c r="P44" s="22">
        <f t="shared" si="12"/>
        <v>207.4249305305284</v>
      </c>
      <c r="Q44" s="22"/>
      <c r="R44" s="22"/>
      <c r="S44" s="22">
        <f t="shared" si="20"/>
        <v>864.49207443924558</v>
      </c>
      <c r="T44" s="22">
        <f t="shared" si="21"/>
        <v>1653.8013960239643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73280.315918062668</v>
      </c>
      <c r="D45" s="5">
        <f t="shared" si="15"/>
        <v>70627.021385831787</v>
      </c>
      <c r="E45" s="5">
        <f t="shared" si="1"/>
        <v>61127.021385831787</v>
      </c>
      <c r="F45" s="5">
        <f t="shared" si="2"/>
        <v>22922.42462105726</v>
      </c>
      <c r="G45" s="5">
        <f t="shared" si="3"/>
        <v>47704.596764774527</v>
      </c>
      <c r="H45" s="22">
        <f t="shared" si="16"/>
        <v>32976.39917882657</v>
      </c>
      <c r="I45" s="5">
        <f t="shared" si="17"/>
        <v>79164.081581375067</v>
      </c>
      <c r="J45" s="26">
        <f t="shared" si="19"/>
        <v>0.21904966180373425</v>
      </c>
      <c r="L45" s="22">
        <f t="shared" si="18"/>
        <v>132232.42301766219</v>
      </c>
      <c r="M45" s="5">
        <f>scrimecost*Meta!O42</f>
        <v>1326.2339999999999</v>
      </c>
      <c r="N45" s="5">
        <f>L45-Grade11!L45</f>
        <v>801.21057192116859</v>
      </c>
      <c r="O45" s="5">
        <f>Grade11!M45-M45</f>
        <v>27.066000000000031</v>
      </c>
      <c r="P45" s="22">
        <f t="shared" si="12"/>
        <v>213.11680524904355</v>
      </c>
      <c r="Q45" s="22"/>
      <c r="R45" s="22"/>
      <c r="S45" s="22">
        <f t="shared" si="20"/>
        <v>885.93891931326777</v>
      </c>
      <c r="T45" s="22">
        <f t="shared" si="21"/>
        <v>1725.6461199963137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75112.323816014235</v>
      </c>
      <c r="D46" s="5">
        <f t="shared" si="15"/>
        <v>72374.756920477579</v>
      </c>
      <c r="E46" s="5">
        <f t="shared" si="1"/>
        <v>62874.756920477579</v>
      </c>
      <c r="F46" s="5">
        <f t="shared" si="2"/>
        <v>23667.83382658369</v>
      </c>
      <c r="G46" s="5">
        <f t="shared" si="3"/>
        <v>48706.923093893885</v>
      </c>
      <c r="H46" s="22">
        <f t="shared" si="16"/>
        <v>33800.809158297227</v>
      </c>
      <c r="I46" s="5">
        <f t="shared" si="17"/>
        <v>80952.895030909436</v>
      </c>
      <c r="J46" s="26">
        <f t="shared" si="19"/>
        <v>0.22088106565164906</v>
      </c>
      <c r="L46" s="22">
        <f t="shared" si="18"/>
        <v>135538.23359310377</v>
      </c>
      <c r="M46" s="5">
        <f>scrimecost*Meta!O43</f>
        <v>793.06499999999994</v>
      </c>
      <c r="N46" s="5">
        <f>L46-Grade11!L46</f>
        <v>821.24083621925092</v>
      </c>
      <c r="O46" s="5">
        <f>Grade11!M46-M46</f>
        <v>16.185000000000059</v>
      </c>
      <c r="P46" s="22">
        <f t="shared" si="12"/>
        <v>218.95097683552157</v>
      </c>
      <c r="Q46" s="22"/>
      <c r="R46" s="22"/>
      <c r="S46" s="22">
        <f t="shared" si="20"/>
        <v>897.35648430919241</v>
      </c>
      <c r="T46" s="22">
        <f t="shared" si="21"/>
        <v>1779.6663321717515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76990.131911414559</v>
      </c>
      <c r="D47" s="5">
        <f t="shared" si="15"/>
        <v>74166.185843489497</v>
      </c>
      <c r="E47" s="5">
        <f t="shared" si="1"/>
        <v>64666.185843489497</v>
      </c>
      <c r="F47" s="5">
        <f t="shared" si="2"/>
        <v>24431.878262248272</v>
      </c>
      <c r="G47" s="5">
        <f t="shared" si="3"/>
        <v>49734.307581241228</v>
      </c>
      <c r="H47" s="22">
        <f t="shared" si="16"/>
        <v>34645.829387254656</v>
      </c>
      <c r="I47" s="5">
        <f t="shared" si="17"/>
        <v>82786.428816682164</v>
      </c>
      <c r="J47" s="26">
        <f t="shared" si="19"/>
        <v>0.22266780111302931</v>
      </c>
      <c r="L47" s="22">
        <f t="shared" si="18"/>
        <v>138926.68943293131</v>
      </c>
      <c r="M47" s="5">
        <f>scrimecost*Meta!O44</f>
        <v>793.06499999999994</v>
      </c>
      <c r="N47" s="5">
        <f>L47-Grade11!L47</f>
        <v>841.77185712466598</v>
      </c>
      <c r="O47" s="5">
        <f>Grade11!M47-M47</f>
        <v>16.185000000000059</v>
      </c>
      <c r="P47" s="22">
        <f t="shared" si="12"/>
        <v>224.93100271166142</v>
      </c>
      <c r="Q47" s="22"/>
      <c r="R47" s="22"/>
      <c r="S47" s="22">
        <f t="shared" si="20"/>
        <v>919.88907570491779</v>
      </c>
      <c r="T47" s="22">
        <f t="shared" si="21"/>
        <v>1857.5249719806427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78914.885209199943</v>
      </c>
      <c r="D48" s="5">
        <f t="shared" si="15"/>
        <v>76002.400489576743</v>
      </c>
      <c r="E48" s="5">
        <f t="shared" si="1"/>
        <v>66502.400489576743</v>
      </c>
      <c r="F48" s="5">
        <f t="shared" si="2"/>
        <v>25215.023808804483</v>
      </c>
      <c r="G48" s="5">
        <f t="shared" si="3"/>
        <v>50787.376680772257</v>
      </c>
      <c r="H48" s="22">
        <f t="shared" si="16"/>
        <v>35511.975121936026</v>
      </c>
      <c r="I48" s="5">
        <f t="shared" si="17"/>
        <v>84665.800947099226</v>
      </c>
      <c r="J48" s="26">
        <f t="shared" si="19"/>
        <v>0.22441095766071736</v>
      </c>
      <c r="L48" s="22">
        <f t="shared" si="18"/>
        <v>142399.8566687546</v>
      </c>
      <c r="M48" s="5">
        <f>scrimecost*Meta!O45</f>
        <v>793.06499999999994</v>
      </c>
      <c r="N48" s="5">
        <f>L48-Grade11!L48</f>
        <v>862.81615355281974</v>
      </c>
      <c r="O48" s="5">
        <f>Grade11!M48-M48</f>
        <v>16.185000000000059</v>
      </c>
      <c r="P48" s="22">
        <f t="shared" si="12"/>
        <v>231.06052923470486</v>
      </c>
      <c r="Q48" s="22"/>
      <c r="R48" s="22"/>
      <c r="S48" s="22">
        <f t="shared" si="20"/>
        <v>942.98498188562053</v>
      </c>
      <c r="T48" s="22">
        <f t="shared" si="21"/>
        <v>1938.7847557398056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80887.757339429925</v>
      </c>
      <c r="D49" s="5">
        <f t="shared" si="15"/>
        <v>77884.52050181615</v>
      </c>
      <c r="E49" s="5">
        <f t="shared" si="1"/>
        <v>68384.52050181615</v>
      </c>
      <c r="F49" s="5">
        <f t="shared" si="2"/>
        <v>26017.74799402459</v>
      </c>
      <c r="G49" s="5">
        <f t="shared" si="3"/>
        <v>51866.77250779156</v>
      </c>
      <c r="H49" s="22">
        <f t="shared" si="16"/>
        <v>36399.774499984422</v>
      </c>
      <c r="I49" s="5">
        <f t="shared" si="17"/>
        <v>86592.157380776698</v>
      </c>
      <c r="J49" s="26">
        <f t="shared" si="19"/>
        <v>0.22611159819504723</v>
      </c>
      <c r="L49" s="22">
        <f t="shared" si="18"/>
        <v>145959.85308547347</v>
      </c>
      <c r="M49" s="5">
        <f>scrimecost*Meta!O46</f>
        <v>793.06499999999994</v>
      </c>
      <c r="N49" s="5">
        <f>L49-Grade11!L49</f>
        <v>884.38655739164096</v>
      </c>
      <c r="O49" s="5">
        <f>Grade11!M49-M49</f>
        <v>16.185000000000059</v>
      </c>
      <c r="P49" s="22">
        <f t="shared" si="12"/>
        <v>237.34329392082444</v>
      </c>
      <c r="Q49" s="22"/>
      <c r="R49" s="22"/>
      <c r="S49" s="22">
        <f t="shared" si="20"/>
        <v>966.65828572081125</v>
      </c>
      <c r="T49" s="22">
        <f t="shared" si="21"/>
        <v>2023.5941651927903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82909.95127291567</v>
      </c>
      <c r="D50" s="5">
        <f t="shared" si="15"/>
        <v>79813.693514361556</v>
      </c>
      <c r="E50" s="5">
        <f t="shared" si="1"/>
        <v>70313.693514361556</v>
      </c>
      <c r="F50" s="5">
        <f t="shared" si="2"/>
        <v>26840.540283875202</v>
      </c>
      <c r="G50" s="5">
        <f t="shared" si="3"/>
        <v>52973.15323048635</v>
      </c>
      <c r="H50" s="22">
        <f t="shared" si="16"/>
        <v>37309.768862484023</v>
      </c>
      <c r="I50" s="5">
        <f t="shared" si="17"/>
        <v>88566.672725296114</v>
      </c>
      <c r="J50" s="26">
        <f t="shared" si="19"/>
        <v>0.2277707596919544</v>
      </c>
      <c r="L50" s="22">
        <f t="shared" si="18"/>
        <v>149608.84941261029</v>
      </c>
      <c r="M50" s="5">
        <f>scrimecost*Meta!O47</f>
        <v>793.06499999999994</v>
      </c>
      <c r="N50" s="5">
        <f>L50-Grade11!L50</f>
        <v>906.49622132643708</v>
      </c>
      <c r="O50" s="5">
        <f>Grade11!M50-M50</f>
        <v>16.185000000000059</v>
      </c>
      <c r="P50" s="22">
        <f t="shared" si="12"/>
        <v>243.78312772409694</v>
      </c>
      <c r="Q50" s="22"/>
      <c r="R50" s="22"/>
      <c r="S50" s="22">
        <f t="shared" si="20"/>
        <v>990.92342215188535</v>
      </c>
      <c r="T50" s="22">
        <f t="shared" si="21"/>
        <v>2112.1081625855777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84982.700054738554</v>
      </c>
      <c r="D51" s="5">
        <f t="shared" si="15"/>
        <v>81791.095852220576</v>
      </c>
      <c r="E51" s="5">
        <f t="shared" si="1"/>
        <v>72291.095852220576</v>
      </c>
      <c r="F51" s="5">
        <f t="shared" si="2"/>
        <v>27683.902380972075</v>
      </c>
      <c r="G51" s="5">
        <f t="shared" si="3"/>
        <v>54107.193471248502</v>
      </c>
      <c r="H51" s="22">
        <f t="shared" si="16"/>
        <v>38242.513084046128</v>
      </c>
      <c r="I51" s="5">
        <f t="shared" si="17"/>
        <v>90590.550953428508</v>
      </c>
      <c r="J51" s="26">
        <f t="shared" si="19"/>
        <v>0.2293894538352784</v>
      </c>
      <c r="L51" s="22">
        <f t="shared" si="18"/>
        <v>153349.07064792555</v>
      </c>
      <c r="M51" s="5">
        <f>scrimecost*Meta!O48</f>
        <v>435.70800000000003</v>
      </c>
      <c r="N51" s="5">
        <f>L51-Grade11!L51</f>
        <v>929.15862685957109</v>
      </c>
      <c r="O51" s="5">
        <f>Grade11!M51-M51</f>
        <v>8.8919999999999959</v>
      </c>
      <c r="P51" s="22">
        <f t="shared" si="12"/>
        <v>250.38395737245119</v>
      </c>
      <c r="Q51" s="22"/>
      <c r="R51" s="22"/>
      <c r="S51" s="22">
        <f t="shared" si="20"/>
        <v>1008.71368399371</v>
      </c>
      <c r="T51" s="22">
        <f t="shared" si="21"/>
        <v>2189.120127635852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87107.267556107035</v>
      </c>
      <c r="D52" s="5">
        <f t="shared" si="15"/>
        <v>83817.933248526111</v>
      </c>
      <c r="E52" s="5">
        <f t="shared" si="1"/>
        <v>74317.933248526111</v>
      </c>
      <c r="F52" s="5">
        <f t="shared" si="2"/>
        <v>28548.348530496391</v>
      </c>
      <c r="G52" s="5">
        <f t="shared" si="3"/>
        <v>55269.584718029721</v>
      </c>
      <c r="H52" s="22">
        <f t="shared" si="16"/>
        <v>39198.57591114728</v>
      </c>
      <c r="I52" s="5">
        <f t="shared" si="17"/>
        <v>92665.026137264227</v>
      </c>
      <c r="J52" s="26">
        <f t="shared" si="19"/>
        <v>0.23096866763364343</v>
      </c>
      <c r="L52" s="22">
        <f t="shared" si="18"/>
        <v>157182.79741412366</v>
      </c>
      <c r="M52" s="5">
        <f>scrimecost*Meta!O49</f>
        <v>435.70800000000003</v>
      </c>
      <c r="N52" s="5">
        <f>L52-Grade11!L52</f>
        <v>952.38759253110038</v>
      </c>
      <c r="O52" s="5">
        <f>Grade11!M52-M52</f>
        <v>8.8919999999999959</v>
      </c>
      <c r="P52" s="22">
        <f t="shared" si="12"/>
        <v>257.14980776201446</v>
      </c>
      <c r="Q52" s="22"/>
      <c r="R52" s="22"/>
      <c r="S52" s="22">
        <f t="shared" si="20"/>
        <v>1034.2072429566349</v>
      </c>
      <c r="T52" s="22">
        <f t="shared" si="21"/>
        <v>2285.2561013885925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89284.949245009688</v>
      </c>
      <c r="D53" s="5">
        <f t="shared" si="15"/>
        <v>85895.441579739243</v>
      </c>
      <c r="E53" s="5">
        <f t="shared" si="1"/>
        <v>76395.441579739243</v>
      </c>
      <c r="F53" s="5">
        <f t="shared" si="2"/>
        <v>29434.405833758785</v>
      </c>
      <c r="G53" s="5">
        <f t="shared" si="3"/>
        <v>56461.035745980458</v>
      </c>
      <c r="H53" s="22">
        <f t="shared" si="16"/>
        <v>40178.540308925949</v>
      </c>
      <c r="I53" s="5">
        <f t="shared" si="17"/>
        <v>94791.363200695807</v>
      </c>
      <c r="J53" s="26">
        <f t="shared" si="19"/>
        <v>0.23250936402229208</v>
      </c>
      <c r="L53" s="22">
        <f t="shared" si="18"/>
        <v>161112.36734947676</v>
      </c>
      <c r="M53" s="5">
        <f>scrimecost*Meta!O50</f>
        <v>435.70800000000003</v>
      </c>
      <c r="N53" s="5">
        <f>L53-Grade11!L53</f>
        <v>976.19728234433569</v>
      </c>
      <c r="O53" s="5">
        <f>Grade11!M53-M53</f>
        <v>8.8919999999999959</v>
      </c>
      <c r="P53" s="22">
        <f t="shared" si="12"/>
        <v>264.08480441131667</v>
      </c>
      <c r="Q53" s="22"/>
      <c r="R53" s="22"/>
      <c r="S53" s="22">
        <f t="shared" si="20"/>
        <v>1060.3381408935659</v>
      </c>
      <c r="T53" s="22">
        <f t="shared" si="21"/>
        <v>2385.598242379092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91517.072976134936</v>
      </c>
      <c r="D54" s="5">
        <f t="shared" si="15"/>
        <v>88024.88761923273</v>
      </c>
      <c r="E54" s="5">
        <f t="shared" si="1"/>
        <v>78524.88761923273</v>
      </c>
      <c r="F54" s="5">
        <f t="shared" si="2"/>
        <v>30342.61456960276</v>
      </c>
      <c r="G54" s="5">
        <f t="shared" si="3"/>
        <v>57682.27304962997</v>
      </c>
      <c r="H54" s="22">
        <f t="shared" si="16"/>
        <v>41183.003816649107</v>
      </c>
      <c r="I54" s="5">
        <f t="shared" si="17"/>
        <v>96970.858690713212</v>
      </c>
      <c r="J54" s="26">
        <f t="shared" si="19"/>
        <v>0.23401248245024209</v>
      </c>
      <c r="L54" s="22">
        <f t="shared" si="18"/>
        <v>165140.17653321367</v>
      </c>
      <c r="M54" s="5">
        <f>scrimecost*Meta!O51</f>
        <v>435.70800000000003</v>
      </c>
      <c r="N54" s="5">
        <f>L54-Grade11!L54</f>
        <v>1000.6022144029848</v>
      </c>
      <c r="O54" s="5">
        <f>Grade11!M54-M54</f>
        <v>8.8919999999999959</v>
      </c>
      <c r="P54" s="22">
        <f t="shared" si="12"/>
        <v>271.19317597685153</v>
      </c>
      <c r="Q54" s="22"/>
      <c r="R54" s="22"/>
      <c r="S54" s="22">
        <f t="shared" si="20"/>
        <v>1087.122311278988</v>
      </c>
      <c r="T54" s="22">
        <f t="shared" si="21"/>
        <v>2490.3302967285263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93804.99980053828</v>
      </c>
      <c r="D55" s="5">
        <f t="shared" si="15"/>
        <v>90207.569809713517</v>
      </c>
      <c r="E55" s="5">
        <f t="shared" si="1"/>
        <v>80707.569809713517</v>
      </c>
      <c r="F55" s="5">
        <f t="shared" si="2"/>
        <v>31273.528523842819</v>
      </c>
      <c r="G55" s="5">
        <f t="shared" si="3"/>
        <v>58934.041285870699</v>
      </c>
      <c r="H55" s="22">
        <f t="shared" si="16"/>
        <v>42212.578912065321</v>
      </c>
      <c r="I55" s="5">
        <f t="shared" si="17"/>
        <v>99204.841567981013</v>
      </c>
      <c r="J55" s="26">
        <f t="shared" si="19"/>
        <v>0.2354789394531201</v>
      </c>
      <c r="L55" s="22">
        <f t="shared" si="18"/>
        <v>169268.68094654396</v>
      </c>
      <c r="M55" s="5">
        <f>scrimecost*Meta!O52</f>
        <v>435.70800000000003</v>
      </c>
      <c r="N55" s="5">
        <f>L55-Grade11!L55</f>
        <v>1025.6172697629663</v>
      </c>
      <c r="O55" s="5">
        <f>Grade11!M55-M55</f>
        <v>8.8919999999999959</v>
      </c>
      <c r="P55" s="22">
        <f t="shared" si="12"/>
        <v>278.47925683152465</v>
      </c>
      <c r="Q55" s="22"/>
      <c r="R55" s="22"/>
      <c r="S55" s="22">
        <f t="shared" si="20"/>
        <v>1114.5760859239365</v>
      </c>
      <c r="T55" s="22">
        <f t="shared" si="21"/>
        <v>2599.6440323571451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96150.124795551761</v>
      </c>
      <c r="D56" s="5">
        <f t="shared" si="15"/>
        <v>92444.819054956388</v>
      </c>
      <c r="E56" s="5">
        <f t="shared" si="1"/>
        <v>82944.819054956388</v>
      </c>
      <c r="F56" s="5">
        <f t="shared" si="2"/>
        <v>32227.715326938898</v>
      </c>
      <c r="G56" s="5">
        <f t="shared" si="3"/>
        <v>60217.103728017493</v>
      </c>
      <c r="H56" s="22">
        <f t="shared" si="16"/>
        <v>43267.893384866962</v>
      </c>
      <c r="I56" s="5">
        <f t="shared" si="17"/>
        <v>101494.67401718057</v>
      </c>
      <c r="J56" s="26">
        <f t="shared" si="19"/>
        <v>0.23690962921202549</v>
      </c>
      <c r="L56" s="22">
        <f t="shared" si="18"/>
        <v>173500.39797020759</v>
      </c>
      <c r="M56" s="5">
        <f>scrimecost*Meta!O53</f>
        <v>137.59199999999998</v>
      </c>
      <c r="N56" s="5">
        <f>L56-Grade11!L56</f>
        <v>1051.2577015071001</v>
      </c>
      <c r="O56" s="5">
        <f>Grade11!M56-M56</f>
        <v>2.8079999999999927</v>
      </c>
      <c r="P56" s="22">
        <f t="shared" si="12"/>
        <v>285.94748970756467</v>
      </c>
      <c r="Q56" s="22"/>
      <c r="R56" s="22"/>
      <c r="S56" s="22">
        <f t="shared" si="20"/>
        <v>1136.8086409351329</v>
      </c>
      <c r="T56" s="22">
        <f t="shared" si="21"/>
        <v>2699.7102174742477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137.59199999999998</v>
      </c>
      <c r="N57" s="5">
        <f>L57-Grade11!L57</f>
        <v>0</v>
      </c>
      <c r="O57" s="5">
        <f>Grade11!M57-M57</f>
        <v>2.8079999999999927</v>
      </c>
      <c r="Q57" s="22"/>
      <c r="R57" s="22"/>
      <c r="S57" s="22">
        <f t="shared" si="20"/>
        <v>2.7265679999999928</v>
      </c>
      <c r="T57" s="22">
        <f t="shared" si="21"/>
        <v>6.5928278851871225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137.59199999999998</v>
      </c>
      <c r="N58" s="5">
        <f>L58-Grade11!L58</f>
        <v>0</v>
      </c>
      <c r="O58" s="5">
        <f>Grade11!M58-M58</f>
        <v>2.8079999999999927</v>
      </c>
      <c r="Q58" s="22"/>
      <c r="R58" s="22"/>
      <c r="S58" s="22">
        <f t="shared" si="20"/>
        <v>2.7265679999999928</v>
      </c>
      <c r="T58" s="22">
        <f t="shared" si="21"/>
        <v>6.7127018571764534</v>
      </c>
    </row>
    <row r="59" spans="1:20" x14ac:dyDescent="0.2">
      <c r="A59" s="5">
        <v>68</v>
      </c>
      <c r="H59" s="21"/>
      <c r="I59" s="5"/>
      <c r="M59" s="5">
        <f>scrimecost*Meta!O56</f>
        <v>137.59199999999998</v>
      </c>
      <c r="N59" s="5">
        <f>L59-Grade11!L59</f>
        <v>0</v>
      </c>
      <c r="O59" s="5">
        <f>Grade11!M59-M59</f>
        <v>2.8079999999999927</v>
      </c>
      <c r="Q59" s="22"/>
      <c r="R59" s="22"/>
      <c r="S59" s="22">
        <f t="shared" si="20"/>
        <v>2.7265679999999928</v>
      </c>
      <c r="T59" s="22">
        <f t="shared" si="21"/>
        <v>6.8347554354607976</v>
      </c>
    </row>
    <row r="60" spans="1:20" x14ac:dyDescent="0.2">
      <c r="A60" s="5">
        <v>69</v>
      </c>
      <c r="H60" s="21"/>
      <c r="I60" s="5"/>
      <c r="M60" s="5">
        <f>scrimecost*Meta!O57</f>
        <v>137.59199999999998</v>
      </c>
      <c r="N60" s="5">
        <f>L60-Grade11!L60</f>
        <v>0</v>
      </c>
      <c r="O60" s="5">
        <f>Grade11!M60-M60</f>
        <v>2.8079999999999927</v>
      </c>
      <c r="Q60" s="22"/>
      <c r="R60" s="22"/>
      <c r="S60" s="22">
        <f t="shared" si="20"/>
        <v>2.7265679999999928</v>
      </c>
      <c r="T60" s="22">
        <f t="shared" si="21"/>
        <v>6.9590282506916026</v>
      </c>
    </row>
    <row r="61" spans="1:20" x14ac:dyDescent="0.2">
      <c r="A61" s="5">
        <v>70</v>
      </c>
      <c r="H61" s="21"/>
      <c r="I61" s="5"/>
      <c r="M61" s="5">
        <f>scrimecost*Meta!O58</f>
        <v>137.59199999999998</v>
      </c>
      <c r="N61" s="5">
        <f>L61-Grade11!L61</f>
        <v>0</v>
      </c>
      <c r="O61" s="5">
        <f>Grade11!M61-M61</f>
        <v>2.8079999999999927</v>
      </c>
      <c r="Q61" s="22"/>
      <c r="R61" s="22"/>
      <c r="S61" s="22">
        <f t="shared" si="20"/>
        <v>2.7265679999999928</v>
      </c>
      <c r="T61" s="22">
        <f t="shared" si="21"/>
        <v>7.0855606541039036</v>
      </c>
    </row>
    <row r="62" spans="1:20" x14ac:dyDescent="0.2">
      <c r="A62" s="5">
        <v>71</v>
      </c>
      <c r="H62" s="21"/>
      <c r="I62" s="5"/>
      <c r="M62" s="5">
        <f>scrimecost*Meta!O59</f>
        <v>137.59199999999998</v>
      </c>
      <c r="N62" s="5">
        <f>L62-Grade11!L62</f>
        <v>0</v>
      </c>
      <c r="O62" s="5">
        <f>Grade11!M62-M62</f>
        <v>2.8079999999999927</v>
      </c>
      <c r="Q62" s="22"/>
      <c r="R62" s="22"/>
      <c r="S62" s="22">
        <f t="shared" si="20"/>
        <v>2.7265679999999928</v>
      </c>
      <c r="T62" s="22">
        <f t="shared" si="21"/>
        <v>7.2143937306183288</v>
      </c>
    </row>
    <row r="63" spans="1:20" x14ac:dyDescent="0.2">
      <c r="A63" s="5">
        <v>72</v>
      </c>
      <c r="H63" s="21"/>
      <c r="M63" s="5">
        <f>scrimecost*Meta!O60</f>
        <v>137.59199999999998</v>
      </c>
      <c r="N63" s="5">
        <f>L63-Grade11!L63</f>
        <v>0</v>
      </c>
      <c r="O63" s="5">
        <f>Grade11!M63-M63</f>
        <v>2.8079999999999927</v>
      </c>
      <c r="Q63" s="22"/>
      <c r="R63" s="22"/>
      <c r="S63" s="22">
        <f t="shared" si="20"/>
        <v>2.7265679999999928</v>
      </c>
      <c r="T63" s="22">
        <f t="shared" si="21"/>
        <v>7.3455693121813219</v>
      </c>
    </row>
    <row r="64" spans="1:20" x14ac:dyDescent="0.2">
      <c r="A64" s="5">
        <v>73</v>
      </c>
      <c r="H64" s="21"/>
      <c r="M64" s="5">
        <f>scrimecost*Meta!O61</f>
        <v>137.59199999999998</v>
      </c>
      <c r="N64" s="5">
        <f>L64-Grade11!L64</f>
        <v>0</v>
      </c>
      <c r="O64" s="5">
        <f>Grade11!M64-M64</f>
        <v>2.8079999999999927</v>
      </c>
      <c r="Q64" s="22"/>
      <c r="R64" s="22"/>
      <c r="S64" s="22">
        <f t="shared" si="20"/>
        <v>2.7265679999999928</v>
      </c>
      <c r="T64" s="22">
        <f t="shared" si="21"/>
        <v>7.4791299913479259</v>
      </c>
    </row>
    <row r="65" spans="1:20" x14ac:dyDescent="0.2">
      <c r="A65" s="5">
        <v>74</v>
      </c>
      <c r="H65" s="21"/>
      <c r="M65" s="5">
        <f>scrimecost*Meta!O62</f>
        <v>137.59199999999998</v>
      </c>
      <c r="N65" s="5">
        <f>L65-Grade11!L65</f>
        <v>0</v>
      </c>
      <c r="O65" s="5">
        <f>Grade11!M65-M65</f>
        <v>2.8079999999999927</v>
      </c>
      <c r="Q65" s="22"/>
      <c r="R65" s="22"/>
      <c r="S65" s="22">
        <f t="shared" si="20"/>
        <v>2.7265679999999928</v>
      </c>
      <c r="T65" s="22">
        <f t="shared" si="21"/>
        <v>7.6151191351115282</v>
      </c>
    </row>
    <row r="66" spans="1:20" x14ac:dyDescent="0.2">
      <c r="A66" s="5">
        <v>75</v>
      </c>
      <c r="H66" s="21"/>
      <c r="M66" s="5">
        <f>scrimecost*Meta!O63</f>
        <v>137.59199999999998</v>
      </c>
      <c r="N66" s="5">
        <f>L66-Grade11!L66</f>
        <v>0</v>
      </c>
      <c r="O66" s="5">
        <f>Grade11!M66-M66</f>
        <v>2.8079999999999927</v>
      </c>
      <c r="Q66" s="22"/>
      <c r="R66" s="22"/>
      <c r="S66" s="22">
        <f t="shared" si="20"/>
        <v>2.7265679999999928</v>
      </c>
      <c r="T66" s="22">
        <f t="shared" si="21"/>
        <v>7.7535808989850841</v>
      </c>
    </row>
    <row r="67" spans="1:20" x14ac:dyDescent="0.2">
      <c r="A67" s="5">
        <v>76</v>
      </c>
      <c r="H67" s="21"/>
      <c r="M67" s="5">
        <f>scrimecost*Meta!O64</f>
        <v>137.59199999999998</v>
      </c>
      <c r="N67" s="5">
        <f>L67-Grade11!L67</f>
        <v>0</v>
      </c>
      <c r="O67" s="5">
        <f>Grade11!M67-M67</f>
        <v>2.8079999999999927</v>
      </c>
      <c r="Q67" s="22"/>
      <c r="R67" s="22"/>
      <c r="S67" s="22">
        <f t="shared" si="20"/>
        <v>2.7265679999999928</v>
      </c>
      <c r="T67" s="22">
        <f t="shared" si="21"/>
        <v>7.8945602413383495</v>
      </c>
    </row>
    <row r="68" spans="1:20" x14ac:dyDescent="0.2">
      <c r="A68" s="5">
        <v>77</v>
      </c>
      <c r="H68" s="21"/>
      <c r="M68" s="5">
        <f>scrimecost*Meta!O65</f>
        <v>137.59199999999998</v>
      </c>
      <c r="N68" s="5">
        <f>L68-Grade11!L68</f>
        <v>0</v>
      </c>
      <c r="O68" s="5">
        <f>Grade11!M68-M68</f>
        <v>2.8079999999999927</v>
      </c>
      <c r="Q68" s="22"/>
      <c r="R68" s="22"/>
      <c r="S68" s="22">
        <f t="shared" si="20"/>
        <v>2.7265679999999928</v>
      </c>
      <c r="T68" s="22">
        <f t="shared" si="21"/>
        <v>8.0381029379958111</v>
      </c>
    </row>
    <row r="69" spans="1:20" x14ac:dyDescent="0.2">
      <c r="A69" s="5">
        <v>78</v>
      </c>
      <c r="H69" s="21"/>
      <c r="M69" s="5">
        <f>scrimecost*Meta!O66</f>
        <v>137.59199999999998</v>
      </c>
      <c r="N69" s="5">
        <f>L69-Grade11!L69</f>
        <v>0</v>
      </c>
      <c r="O69" s="5">
        <f>Grade11!M69-M69</f>
        <v>2.8079999999999927</v>
      </c>
      <c r="Q69" s="22"/>
      <c r="R69" s="22"/>
      <c r="S69" s="22">
        <f t="shared" si="20"/>
        <v>2.7265679999999928</v>
      </c>
      <c r="T69" s="22">
        <f t="shared" si="21"/>
        <v>8.1842555971000479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3.2434499530609173E-11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Meta!A7+6</f>
        <v>19</v>
      </c>
      <c r="C2" s="7">
        <f>Meta!B7</f>
        <v>59234</v>
      </c>
      <c r="D2" s="7">
        <f>Meta!C7</f>
        <v>26514</v>
      </c>
      <c r="E2" s="1">
        <f>Meta!D7</f>
        <v>4.4999999999999998E-2</v>
      </c>
      <c r="F2" s="1">
        <f>Meta!F7</f>
        <v>0.79500000000000004</v>
      </c>
      <c r="G2" s="1">
        <f>Meta!I7</f>
        <v>1.8652741552202943</v>
      </c>
      <c r="H2" s="1">
        <f>Meta!E7</f>
        <v>0.77500000000000002</v>
      </c>
      <c r="I2" s="13"/>
      <c r="J2" s="1">
        <f>Meta!X6</f>
        <v>0.83899999999999997</v>
      </c>
      <c r="K2" s="1">
        <f>Meta!D6</f>
        <v>4.5999999999999999E-2</v>
      </c>
      <c r="L2" s="29"/>
      <c r="N2" s="22">
        <f>Meta!T7</f>
        <v>75868</v>
      </c>
      <c r="O2" s="22">
        <f>Meta!U7</f>
        <v>32910</v>
      </c>
      <c r="P2" s="1">
        <f>Meta!V7</f>
        <v>3.5000000000000003E-2</v>
      </c>
      <c r="Q2" s="1">
        <f>Meta!X7</f>
        <v>0.84299999999999997</v>
      </c>
      <c r="R2" s="22">
        <f>Meta!W7</f>
        <v>1896</v>
      </c>
      <c r="T2" s="12">
        <f>IRR(S5:S69)+1</f>
        <v>0.98491221078615565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3012.5077915440661</v>
      </c>
      <c r="D9" s="5">
        <f t="shared" ref="D9:D36" si="0">IF(A9&lt;startage,1,0)*(C9*(1-initialunempprob))+IF(A9=startage,1,0)*(C9*(1-unempprob))+IF(A9&gt;startage,1,0)*(C9*(1-unempprob)+unempprob*300*52)</f>
        <v>2873.932433133039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219.85583113467749</v>
      </c>
      <c r="G9" s="5">
        <f t="shared" ref="G9:G56" si="3">D9-F9</f>
        <v>2654.0766019983616</v>
      </c>
      <c r="H9" s="22">
        <f>0.1*Grade12!H9</f>
        <v>1355.6390719488686</v>
      </c>
      <c r="I9" s="5">
        <f t="shared" ref="I9:I36" si="4">G9+IF(A9&lt;startage,1,0)*(H9*(1-initialunempprob))+IF(A9&gt;=startage,1,0)*(H9*(1-unempprob))</f>
        <v>3947.3562766375821</v>
      </c>
      <c r="J9" s="26">
        <f t="shared" ref="J9:J56" si="5">(F9-(IF(A9&gt;startage,1,0)*(unempprob*300*52)))/(IF(A9&lt;startage,1,0)*((C9+H9)*(1-initialunempprob))+IF(A9&gt;=startage,1,0)*((C9+H9)*(1-unempprob)))</f>
        <v>5.2758493076132312E-2</v>
      </c>
      <c r="L9" s="22">
        <f>0.1*Grade12!L9</f>
        <v>5435.9919119462993</v>
      </c>
      <c r="M9" s="5">
        <f>scrimecost*Meta!O6</f>
        <v>6084.2640000000001</v>
      </c>
      <c r="N9" s="5">
        <f>L9-Grade12!L9</f>
        <v>-48923.927207516688</v>
      </c>
      <c r="O9" s="5"/>
      <c r="P9" s="22"/>
      <c r="Q9" s="22">
        <f>0.05*feel*Grade12!G9</f>
        <v>310.18308912011423</v>
      </c>
      <c r="R9" s="22">
        <f>coltuition</f>
        <v>8279</v>
      </c>
      <c r="S9" s="22">
        <f t="shared" ref="S9:S40" si="6">IF(A9&lt;startage,1,0)*(N9-Q9-R9)+IF(A9&gt;=startage,1,0)*completionprob*(N9*spart+O9+P9)</f>
        <v>-57513.110296636805</v>
      </c>
      <c r="T9" s="22">
        <f t="shared" ref="T9:T40" si="7">S9/sreturn^(A9-startage+1)</f>
        <v>-57513.110296636805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31756.189745203592</v>
      </c>
      <c r="D10" s="5">
        <f t="shared" si="0"/>
        <v>30327.161206669429</v>
      </c>
      <c r="E10" s="5">
        <f t="shared" si="1"/>
        <v>20827.161206669429</v>
      </c>
      <c r="F10" s="5">
        <f t="shared" si="2"/>
        <v>7101.8181339775683</v>
      </c>
      <c r="G10" s="5">
        <f t="shared" si="3"/>
        <v>23225.34307269186</v>
      </c>
      <c r="H10" s="22">
        <f t="shared" ref="H10:H36" si="10">benefits*B10/expnorm</f>
        <v>14214.532445965628</v>
      </c>
      <c r="I10" s="5">
        <f t="shared" si="4"/>
        <v>36800.221558589037</v>
      </c>
      <c r="J10" s="26">
        <f t="shared" si="5"/>
        <v>0.16176510667179853</v>
      </c>
      <c r="L10" s="22">
        <f t="shared" ref="L10:L36" si="11">(sincome+sbenefits)*(1-sunemp)*B10/expnorm</f>
        <v>56276.322548200769</v>
      </c>
      <c r="M10" s="5">
        <f>scrimecost*Meta!O7</f>
        <v>6455.8799999999992</v>
      </c>
      <c r="N10" s="5">
        <f>L10-Grade12!L10</f>
        <v>557.4054507512119</v>
      </c>
      <c r="O10" s="5">
        <f>Grade12!M10-M10</f>
        <v>51.075000000000728</v>
      </c>
      <c r="P10" s="22">
        <f t="shared" ref="P10:P56" si="12">(spart-initialspart)*(L10*J10+nptrans)</f>
        <v>62.630181280425006</v>
      </c>
      <c r="Q10" s="22"/>
      <c r="R10" s="22"/>
      <c r="S10" s="22">
        <f t="shared" si="6"/>
        <v>452.28843160436543</v>
      </c>
      <c r="T10" s="22">
        <f t="shared" si="7"/>
        <v>459.21700091762432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32550.094488833674</v>
      </c>
      <c r="D11" s="5">
        <f t="shared" si="0"/>
        <v>31787.340236836157</v>
      </c>
      <c r="E11" s="5">
        <f t="shared" si="1"/>
        <v>22287.340236836157</v>
      </c>
      <c r="F11" s="5">
        <f t="shared" si="2"/>
        <v>7578.5665873270045</v>
      </c>
      <c r="G11" s="5">
        <f t="shared" si="3"/>
        <v>24208.773649509152</v>
      </c>
      <c r="H11" s="22">
        <f t="shared" si="10"/>
        <v>14569.895757114768</v>
      </c>
      <c r="I11" s="5">
        <f t="shared" si="4"/>
        <v>38123.024097553753</v>
      </c>
      <c r="J11" s="26">
        <f t="shared" si="5"/>
        <v>0.152813980808884</v>
      </c>
      <c r="L11" s="22">
        <f t="shared" si="11"/>
        <v>57683.23061190579</v>
      </c>
      <c r="M11" s="5">
        <f>scrimecost*Meta!O8</f>
        <v>6196.1279999999997</v>
      </c>
      <c r="N11" s="5">
        <f>L11-Grade12!L11</f>
        <v>571.34058701999311</v>
      </c>
      <c r="O11" s="5">
        <f>Grade12!M11-M11</f>
        <v>49.019999999999527</v>
      </c>
      <c r="P11" s="22">
        <f t="shared" si="12"/>
        <v>61.47521638288886</v>
      </c>
      <c r="Q11" s="22"/>
      <c r="R11" s="22"/>
      <c r="S11" s="22">
        <f t="shared" si="6"/>
        <v>458.90488171157557</v>
      </c>
      <c r="T11" s="22">
        <f t="shared" si="7"/>
        <v>473.07242491019332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33363.846851054521</v>
      </c>
      <c r="D12" s="5">
        <f t="shared" si="0"/>
        <v>32564.473742757065</v>
      </c>
      <c r="E12" s="5">
        <f t="shared" si="1"/>
        <v>23064.473742757065</v>
      </c>
      <c r="F12" s="5">
        <f t="shared" si="2"/>
        <v>7832.300677010182</v>
      </c>
      <c r="G12" s="5">
        <f t="shared" si="3"/>
        <v>24732.173065746883</v>
      </c>
      <c r="H12" s="22">
        <f t="shared" si="10"/>
        <v>14934.143151042637</v>
      </c>
      <c r="I12" s="5">
        <f t="shared" si="4"/>
        <v>38994.279774992603</v>
      </c>
      <c r="J12" s="26">
        <f t="shared" si="5"/>
        <v>0.15458787065673085</v>
      </c>
      <c r="L12" s="22">
        <f t="shared" si="11"/>
        <v>59125.311377203427</v>
      </c>
      <c r="M12" s="5">
        <f>scrimecost*Meta!O9</f>
        <v>5708.8560000000007</v>
      </c>
      <c r="N12" s="5">
        <f>L12-Grade12!L12</f>
        <v>585.62410169548821</v>
      </c>
      <c r="O12" s="5">
        <f>Grade12!M12-M12</f>
        <v>45.164999999999964</v>
      </c>
      <c r="P12" s="22">
        <f t="shared" si="12"/>
        <v>62.7762239508723</v>
      </c>
      <c r="Q12" s="22"/>
      <c r="R12" s="22"/>
      <c r="S12" s="22">
        <f t="shared" si="6"/>
        <v>466.25731480213091</v>
      </c>
      <c r="T12" s="22">
        <f t="shared" si="7"/>
        <v>488.01491215500039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34197.943022330881</v>
      </c>
      <c r="D13" s="5">
        <f t="shared" si="0"/>
        <v>33361.03558632599</v>
      </c>
      <c r="E13" s="5">
        <f t="shared" si="1"/>
        <v>23861.03558632599</v>
      </c>
      <c r="F13" s="5">
        <f t="shared" si="2"/>
        <v>8092.3781189354359</v>
      </c>
      <c r="G13" s="5">
        <f t="shared" si="3"/>
        <v>25268.657467390556</v>
      </c>
      <c r="H13" s="22">
        <f t="shared" si="10"/>
        <v>15307.496729818702</v>
      </c>
      <c r="I13" s="5">
        <f t="shared" si="4"/>
        <v>39887.316844367415</v>
      </c>
      <c r="J13" s="26">
        <f t="shared" si="5"/>
        <v>0.15631849489853258</v>
      </c>
      <c r="L13" s="22">
        <f t="shared" si="11"/>
        <v>60603.44416163351</v>
      </c>
      <c r="M13" s="5">
        <f>scrimecost*Meta!O10</f>
        <v>5206.4160000000002</v>
      </c>
      <c r="N13" s="5">
        <f>L13-Grade12!L13</f>
        <v>600.26470423787396</v>
      </c>
      <c r="O13" s="5">
        <f>Grade12!M13-M13</f>
        <v>41.1899999999996</v>
      </c>
      <c r="P13" s="22">
        <f t="shared" si="12"/>
        <v>64.109756708055301</v>
      </c>
      <c r="Q13" s="22"/>
      <c r="R13" s="22"/>
      <c r="S13" s="22">
        <f t="shared" si="6"/>
        <v>473.77524934495165</v>
      </c>
      <c r="T13" s="22">
        <f t="shared" si="7"/>
        <v>503.48006740249377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35052.891597889153</v>
      </c>
      <c r="D14" s="5">
        <f t="shared" si="0"/>
        <v>34177.511475984138</v>
      </c>
      <c r="E14" s="5">
        <f t="shared" si="1"/>
        <v>24677.511475984138</v>
      </c>
      <c r="F14" s="5">
        <f t="shared" si="2"/>
        <v>8358.9574969088208</v>
      </c>
      <c r="G14" s="5">
        <f t="shared" si="3"/>
        <v>25818.553979075317</v>
      </c>
      <c r="H14" s="22">
        <f t="shared" si="10"/>
        <v>15690.184148064167</v>
      </c>
      <c r="I14" s="5">
        <f t="shared" si="4"/>
        <v>40802.679840476594</v>
      </c>
      <c r="J14" s="26">
        <f t="shared" si="5"/>
        <v>0.1580069087929733</v>
      </c>
      <c r="L14" s="22">
        <f t="shared" si="11"/>
        <v>62118.530265674344</v>
      </c>
      <c r="M14" s="5">
        <f>scrimecost*Meta!O11</f>
        <v>4853.76</v>
      </c>
      <c r="N14" s="5">
        <f>L14-Grade12!L14</f>
        <v>615.27132184382936</v>
      </c>
      <c r="O14" s="5">
        <f>Grade12!M14-M14</f>
        <v>38.399999999999636</v>
      </c>
      <c r="P14" s="22">
        <f t="shared" si="12"/>
        <v>65.476627784167889</v>
      </c>
      <c r="Q14" s="22"/>
      <c r="R14" s="22"/>
      <c r="S14" s="22">
        <f t="shared" si="6"/>
        <v>482.47652287634963</v>
      </c>
      <c r="T14" s="22">
        <f t="shared" si="7"/>
        <v>520.58131559569654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35929.213887836377</v>
      </c>
      <c r="D15" s="5">
        <f t="shared" si="0"/>
        <v>35014.399262883737</v>
      </c>
      <c r="E15" s="5">
        <f t="shared" si="1"/>
        <v>25514.399262883737</v>
      </c>
      <c r="F15" s="5">
        <f t="shared" si="2"/>
        <v>8632.2013593315405</v>
      </c>
      <c r="G15" s="5">
        <f t="shared" si="3"/>
        <v>26382.197903552194</v>
      </c>
      <c r="H15" s="22">
        <f t="shared" si="10"/>
        <v>16082.438751765771</v>
      </c>
      <c r="I15" s="5">
        <f t="shared" si="4"/>
        <v>41740.926911488503</v>
      </c>
      <c r="J15" s="26">
        <f t="shared" si="5"/>
        <v>0.15965414186072033</v>
      </c>
      <c r="L15" s="22">
        <f t="shared" si="11"/>
        <v>63671.493522316196</v>
      </c>
      <c r="M15" s="5">
        <f>scrimecost*Meta!O12</f>
        <v>4630.0320000000002</v>
      </c>
      <c r="N15" s="5">
        <f>L15-Grade12!L15</f>
        <v>630.65310488992691</v>
      </c>
      <c r="O15" s="5">
        <f>Grade12!M15-M15</f>
        <v>36.630000000000109</v>
      </c>
      <c r="P15" s="22">
        <f t="shared" si="12"/>
        <v>66.877670637183272</v>
      </c>
      <c r="Q15" s="22"/>
      <c r="R15" s="22"/>
      <c r="S15" s="22">
        <f t="shared" si="6"/>
        <v>492.23988449602865</v>
      </c>
      <c r="T15" s="22">
        <f t="shared" si="7"/>
        <v>539.25188189836217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36827.444235032279</v>
      </c>
      <c r="D16" s="5">
        <f t="shared" si="0"/>
        <v>35872.209244455822</v>
      </c>
      <c r="E16" s="5">
        <f t="shared" si="1"/>
        <v>26372.209244455822</v>
      </c>
      <c r="F16" s="5">
        <f t="shared" si="2"/>
        <v>8912.2763183148254</v>
      </c>
      <c r="G16" s="5">
        <f t="shared" si="3"/>
        <v>26959.932926140995</v>
      </c>
      <c r="H16" s="22">
        <f t="shared" si="10"/>
        <v>16484.499720559914</v>
      </c>
      <c r="I16" s="5">
        <f t="shared" si="4"/>
        <v>42702.630159275708</v>
      </c>
      <c r="J16" s="26">
        <f t="shared" si="5"/>
        <v>0.16126119851218082</v>
      </c>
      <c r="L16" s="22">
        <f t="shared" si="11"/>
        <v>65263.280860374092</v>
      </c>
      <c r="M16" s="5">
        <f>scrimecost*Meta!O13</f>
        <v>3854.5679999999998</v>
      </c>
      <c r="N16" s="5">
        <f>L16-Grade12!L16</f>
        <v>646.41943251215707</v>
      </c>
      <c r="O16" s="5">
        <f>Grade12!M16-M16</f>
        <v>30.494999999999891</v>
      </c>
      <c r="P16" s="22">
        <f t="shared" si="12"/>
        <v>68.313739561524045</v>
      </c>
      <c r="Q16" s="22"/>
      <c r="R16" s="22"/>
      <c r="S16" s="22">
        <f t="shared" si="6"/>
        <v>498.89874890618603</v>
      </c>
      <c r="T16" s="22">
        <f t="shared" si="7"/>
        <v>554.9192137670567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37748.130340908087</v>
      </c>
      <c r="D17" s="5">
        <f t="shared" si="0"/>
        <v>36751.46447556722</v>
      </c>
      <c r="E17" s="5">
        <f t="shared" si="1"/>
        <v>27251.46447556722</v>
      </c>
      <c r="F17" s="5">
        <f t="shared" si="2"/>
        <v>9199.3531512726968</v>
      </c>
      <c r="G17" s="5">
        <f t="shared" si="3"/>
        <v>27552.111324294521</v>
      </c>
      <c r="H17" s="22">
        <f t="shared" si="10"/>
        <v>16896.612213573913</v>
      </c>
      <c r="I17" s="5">
        <f t="shared" si="4"/>
        <v>43688.375988257605</v>
      </c>
      <c r="J17" s="26">
        <f t="shared" si="5"/>
        <v>0.16282905865994721</v>
      </c>
      <c r="L17" s="22">
        <f t="shared" si="11"/>
        <v>66894.862881883455</v>
      </c>
      <c r="M17" s="5">
        <f>scrimecost*Meta!O14</f>
        <v>3854.5679999999998</v>
      </c>
      <c r="N17" s="5">
        <f>L17-Grade12!L17</f>
        <v>662.57991832497646</v>
      </c>
      <c r="O17" s="5">
        <f>Grade12!M17-M17</f>
        <v>30.494999999999891</v>
      </c>
      <c r="P17" s="22">
        <f t="shared" si="12"/>
        <v>69.785710208973356</v>
      </c>
      <c r="Q17" s="22"/>
      <c r="R17" s="22"/>
      <c r="S17" s="22">
        <f t="shared" si="6"/>
        <v>510.59757555161951</v>
      </c>
      <c r="T17" s="22">
        <f t="shared" si="7"/>
        <v>576.63177987174561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38691.833599430793</v>
      </c>
      <c r="D18" s="5">
        <f t="shared" si="0"/>
        <v>37652.701087456408</v>
      </c>
      <c r="E18" s="5">
        <f t="shared" si="1"/>
        <v>28152.701087456408</v>
      </c>
      <c r="F18" s="5">
        <f t="shared" si="2"/>
        <v>9493.6069050545175</v>
      </c>
      <c r="G18" s="5">
        <f t="shared" si="3"/>
        <v>28159.094182401888</v>
      </c>
      <c r="H18" s="22">
        <f t="shared" si="10"/>
        <v>17319.027518913259</v>
      </c>
      <c r="I18" s="5">
        <f t="shared" si="4"/>
        <v>44698.765462964046</v>
      </c>
      <c r="J18" s="26">
        <f t="shared" si="5"/>
        <v>0.16435867831630471</v>
      </c>
      <c r="L18" s="22">
        <f t="shared" si="11"/>
        <v>68567.234453930534</v>
      </c>
      <c r="M18" s="5">
        <f>scrimecost*Meta!O15</f>
        <v>3854.5679999999998</v>
      </c>
      <c r="N18" s="5">
        <f>L18-Grade12!L18</f>
        <v>679.14441628310306</v>
      </c>
      <c r="O18" s="5">
        <f>Grade12!M18-M18</f>
        <v>30.494999999999891</v>
      </c>
      <c r="P18" s="22">
        <f t="shared" si="12"/>
        <v>71.294480122608917</v>
      </c>
      <c r="Q18" s="22"/>
      <c r="R18" s="22"/>
      <c r="S18" s="22">
        <f t="shared" si="6"/>
        <v>522.58887286318009</v>
      </c>
      <c r="T18" s="22">
        <f t="shared" si="7"/>
        <v>599.21470440650785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39659.12943941656</v>
      </c>
      <c r="D19" s="5">
        <f t="shared" si="0"/>
        <v>38576.468614642814</v>
      </c>
      <c r="E19" s="5">
        <f t="shared" si="1"/>
        <v>29076.468614642814</v>
      </c>
      <c r="F19" s="5">
        <f t="shared" si="2"/>
        <v>9795.2170026808781</v>
      </c>
      <c r="G19" s="5">
        <f t="shared" si="3"/>
        <v>28781.251611961936</v>
      </c>
      <c r="H19" s="22">
        <f t="shared" si="10"/>
        <v>17752.003206886086</v>
      </c>
      <c r="I19" s="5">
        <f t="shared" si="4"/>
        <v>45734.414674538144</v>
      </c>
      <c r="J19" s="26">
        <f t="shared" si="5"/>
        <v>0.16585099017616559</v>
      </c>
      <c r="L19" s="22">
        <f t="shared" si="11"/>
        <v>70281.415315278791</v>
      </c>
      <c r="M19" s="5">
        <f>scrimecost*Meta!O16</f>
        <v>3854.5679999999998</v>
      </c>
      <c r="N19" s="5">
        <f>L19-Grade12!L19</f>
        <v>696.12302669018391</v>
      </c>
      <c r="O19" s="5">
        <f>Grade12!M19-M19</f>
        <v>30.494999999999891</v>
      </c>
      <c r="P19" s="22">
        <f t="shared" si="12"/>
        <v>72.840969284085332</v>
      </c>
      <c r="Q19" s="22"/>
      <c r="R19" s="22"/>
      <c r="S19" s="22">
        <f t="shared" si="6"/>
        <v>534.87995260753041</v>
      </c>
      <c r="T19" s="22">
        <f t="shared" si="7"/>
        <v>622.70320757572779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40650.607675401967</v>
      </c>
      <c r="D20" s="5">
        <f t="shared" si="0"/>
        <v>39523.330330008874</v>
      </c>
      <c r="E20" s="5">
        <f t="shared" si="1"/>
        <v>30023.330330008874</v>
      </c>
      <c r="F20" s="5">
        <f t="shared" si="2"/>
        <v>10104.367352747897</v>
      </c>
      <c r="G20" s="5">
        <f t="shared" si="3"/>
        <v>29418.962977260977</v>
      </c>
      <c r="H20" s="22">
        <f t="shared" si="10"/>
        <v>18195.803287058239</v>
      </c>
      <c r="I20" s="5">
        <f t="shared" si="4"/>
        <v>46795.955116401594</v>
      </c>
      <c r="J20" s="26">
        <f t="shared" si="5"/>
        <v>0.16730690418578595</v>
      </c>
      <c r="L20" s="22">
        <f t="shared" si="11"/>
        <v>72038.450698160756</v>
      </c>
      <c r="M20" s="5">
        <f>scrimecost*Meta!O17</f>
        <v>3854.5679999999998</v>
      </c>
      <c r="N20" s="5">
        <f>L20-Grade12!L20</f>
        <v>713.52610235742759</v>
      </c>
      <c r="O20" s="5">
        <f>Grade12!M20-M20</f>
        <v>30.494999999999891</v>
      </c>
      <c r="P20" s="22">
        <f t="shared" si="12"/>
        <v>74.42612067459865</v>
      </c>
      <c r="Q20" s="22"/>
      <c r="R20" s="22"/>
      <c r="S20" s="22">
        <f t="shared" si="6"/>
        <v>547.47830934548028</v>
      </c>
      <c r="T20" s="22">
        <f t="shared" si="7"/>
        <v>647.13393997185017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41666.87286728702</v>
      </c>
      <c r="D21" s="5">
        <f t="shared" si="0"/>
        <v>40493.863588259104</v>
      </c>
      <c r="E21" s="5">
        <f t="shared" si="1"/>
        <v>30993.863588259104</v>
      </c>
      <c r="F21" s="5">
        <f t="shared" si="2"/>
        <v>10421.246461566598</v>
      </c>
      <c r="G21" s="5">
        <f t="shared" si="3"/>
        <v>30072.617126692508</v>
      </c>
      <c r="H21" s="22">
        <f t="shared" si="10"/>
        <v>18650.698369234695</v>
      </c>
      <c r="I21" s="5">
        <f t="shared" si="4"/>
        <v>47884.034069311645</v>
      </c>
      <c r="J21" s="26">
        <f t="shared" si="5"/>
        <v>0.16872730809761077</v>
      </c>
      <c r="L21" s="22">
        <f t="shared" si="11"/>
        <v>73839.411965614781</v>
      </c>
      <c r="M21" s="5">
        <f>scrimecost*Meta!O18</f>
        <v>3175.8</v>
      </c>
      <c r="N21" s="5">
        <f>L21-Grade12!L21</f>
        <v>731.36425491637783</v>
      </c>
      <c r="O21" s="5">
        <f>Grade12!M21-M21</f>
        <v>25.125</v>
      </c>
      <c r="P21" s="22">
        <f t="shared" si="12"/>
        <v>76.050900849874836</v>
      </c>
      <c r="Q21" s="22"/>
      <c r="R21" s="22"/>
      <c r="S21" s="22">
        <f t="shared" si="6"/>
        <v>556.22987500189549</v>
      </c>
      <c r="T21" s="22">
        <f t="shared" si="7"/>
        <v>667.55038308520193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42708.544688969181</v>
      </c>
      <c r="D22" s="5">
        <f t="shared" si="0"/>
        <v>41488.660177965568</v>
      </c>
      <c r="E22" s="5">
        <f t="shared" si="1"/>
        <v>31988.660177965568</v>
      </c>
      <c r="F22" s="5">
        <f t="shared" si="2"/>
        <v>10746.047548105758</v>
      </c>
      <c r="G22" s="5">
        <f t="shared" si="3"/>
        <v>30742.61262985981</v>
      </c>
      <c r="H22" s="22">
        <f t="shared" si="10"/>
        <v>19116.965828465563</v>
      </c>
      <c r="I22" s="5">
        <f t="shared" si="4"/>
        <v>48999.314996044421</v>
      </c>
      <c r="J22" s="26">
        <f t="shared" si="5"/>
        <v>0.17011306801158618</v>
      </c>
      <c r="L22" s="22">
        <f t="shared" si="11"/>
        <v>75685.397264755127</v>
      </c>
      <c r="M22" s="5">
        <f>scrimecost*Meta!O19</f>
        <v>3175.8</v>
      </c>
      <c r="N22" s="5">
        <f>L22-Grade12!L22</f>
        <v>749.64836128926254</v>
      </c>
      <c r="O22" s="5">
        <f>Grade12!M22-M22</f>
        <v>25.125</v>
      </c>
      <c r="P22" s="22">
        <f t="shared" si="12"/>
        <v>77.716300529532901</v>
      </c>
      <c r="Q22" s="22"/>
      <c r="R22" s="22"/>
      <c r="S22" s="22">
        <f t="shared" si="6"/>
        <v>569.46602354969536</v>
      </c>
      <c r="T22" s="22">
        <f t="shared" si="7"/>
        <v>693.90502773847504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43776.25830619342</v>
      </c>
      <c r="D23" s="5">
        <f t="shared" si="0"/>
        <v>42508.326682414714</v>
      </c>
      <c r="E23" s="5">
        <f t="shared" si="1"/>
        <v>33008.326682414714</v>
      </c>
      <c r="F23" s="5">
        <f t="shared" si="2"/>
        <v>11078.968661808405</v>
      </c>
      <c r="G23" s="5">
        <f t="shared" si="3"/>
        <v>31429.358020606309</v>
      </c>
      <c r="H23" s="22">
        <f t="shared" si="10"/>
        <v>19594.8899741772</v>
      </c>
      <c r="I23" s="5">
        <f t="shared" si="4"/>
        <v>50142.477945945531</v>
      </c>
      <c r="J23" s="26">
        <f t="shared" si="5"/>
        <v>0.17146502890326951</v>
      </c>
      <c r="L23" s="22">
        <f t="shared" si="11"/>
        <v>77577.532196374013</v>
      </c>
      <c r="M23" s="5">
        <f>scrimecost*Meta!O20</f>
        <v>3175.8</v>
      </c>
      <c r="N23" s="5">
        <f>L23-Grade12!L23</f>
        <v>768.38957032150938</v>
      </c>
      <c r="O23" s="5">
        <f>Grade12!M23-M23</f>
        <v>25.125</v>
      </c>
      <c r="P23" s="22">
        <f t="shared" si="12"/>
        <v>79.423335201182439</v>
      </c>
      <c r="Q23" s="22"/>
      <c r="R23" s="22"/>
      <c r="S23" s="22">
        <f t="shared" si="6"/>
        <v>583.03307581121646</v>
      </c>
      <c r="T23" s="22">
        <f t="shared" si="7"/>
        <v>721.3198572769511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44870.664763848246</v>
      </c>
      <c r="D24" s="5">
        <f t="shared" si="0"/>
        <v>43553.484849475077</v>
      </c>
      <c r="E24" s="5">
        <f t="shared" si="1"/>
        <v>34053.484849475077</v>
      </c>
      <c r="F24" s="5">
        <f t="shared" si="2"/>
        <v>11420.212803353612</v>
      </c>
      <c r="G24" s="5">
        <f t="shared" si="3"/>
        <v>32133.272046121463</v>
      </c>
      <c r="H24" s="22">
        <f t="shared" si="10"/>
        <v>20084.762223531627</v>
      </c>
      <c r="I24" s="5">
        <f t="shared" si="4"/>
        <v>51314.219969594167</v>
      </c>
      <c r="J24" s="26">
        <f t="shared" si="5"/>
        <v>0.17278401513905808</v>
      </c>
      <c r="L24" s="22">
        <f t="shared" si="11"/>
        <v>79516.970501283358</v>
      </c>
      <c r="M24" s="5">
        <f>scrimecost*Meta!O21</f>
        <v>3175.8</v>
      </c>
      <c r="N24" s="5">
        <f>L24-Grade12!L24</f>
        <v>787.59930957952747</v>
      </c>
      <c r="O24" s="5">
        <f>Grade12!M24-M24</f>
        <v>25.125</v>
      </c>
      <c r="P24" s="22">
        <f t="shared" si="12"/>
        <v>81.173045739623177</v>
      </c>
      <c r="Q24" s="22"/>
      <c r="R24" s="22"/>
      <c r="S24" s="22">
        <f t="shared" si="6"/>
        <v>596.9393043792528</v>
      </c>
      <c r="T24" s="22">
        <f t="shared" si="7"/>
        <v>749.83783175906819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45992.431382944458</v>
      </c>
      <c r="D25" s="5">
        <f t="shared" si="0"/>
        <v>44624.771970711954</v>
      </c>
      <c r="E25" s="5">
        <f t="shared" si="1"/>
        <v>35124.771970711954</v>
      </c>
      <c r="F25" s="5">
        <f t="shared" si="2"/>
        <v>11832.465245508649</v>
      </c>
      <c r="G25" s="5">
        <f t="shared" si="3"/>
        <v>32792.306725203307</v>
      </c>
      <c r="H25" s="22">
        <f t="shared" si="10"/>
        <v>20586.88127911992</v>
      </c>
      <c r="I25" s="5">
        <f t="shared" si="4"/>
        <v>52452.778346762832</v>
      </c>
      <c r="J25" s="26">
        <f t="shared" si="5"/>
        <v>0.17505343572723231</v>
      </c>
      <c r="L25" s="22">
        <f t="shared" si="11"/>
        <v>81504.89476381545</v>
      </c>
      <c r="M25" s="5">
        <f>scrimecost*Meta!O22</f>
        <v>3175.8</v>
      </c>
      <c r="N25" s="5">
        <f>L25-Grade12!L25</f>
        <v>807.28929231903749</v>
      </c>
      <c r="O25" s="5">
        <f>Grade12!M25-M25</f>
        <v>25.125</v>
      </c>
      <c r="P25" s="22">
        <f t="shared" si="12"/>
        <v>83.286847427969676</v>
      </c>
      <c r="Q25" s="22"/>
      <c r="R25" s="22"/>
      <c r="S25" s="22">
        <f t="shared" si="6"/>
        <v>611.44145866101167</v>
      </c>
      <c r="T25" s="22">
        <f t="shared" si="7"/>
        <v>779.82029549353115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47142.242167518067</v>
      </c>
      <c r="D26" s="5">
        <f t="shared" si="0"/>
        <v>45722.841269979755</v>
      </c>
      <c r="E26" s="5">
        <f t="shared" si="1"/>
        <v>36222.841269979755</v>
      </c>
      <c r="F26" s="5">
        <f t="shared" si="2"/>
        <v>12300.791801646366</v>
      </c>
      <c r="G26" s="5">
        <f t="shared" si="3"/>
        <v>33422.049468333389</v>
      </c>
      <c r="H26" s="22">
        <f t="shared" si="10"/>
        <v>21101.553311097916</v>
      </c>
      <c r="I26" s="5">
        <f t="shared" si="4"/>
        <v>53574.0328804319</v>
      </c>
      <c r="J26" s="26">
        <f t="shared" si="5"/>
        <v>0.17796975745990481</v>
      </c>
      <c r="L26" s="22">
        <f t="shared" si="11"/>
        <v>83542.517132910827</v>
      </c>
      <c r="M26" s="5">
        <f>scrimecost*Meta!O23</f>
        <v>2400.3360000000002</v>
      </c>
      <c r="N26" s="5">
        <f>L26-Grade12!L26</f>
        <v>827.47152462700615</v>
      </c>
      <c r="O26" s="5">
        <f>Grade12!M26-M26</f>
        <v>18.989999999999782</v>
      </c>
      <c r="P26" s="22">
        <f t="shared" si="12"/>
        <v>85.688166046936402</v>
      </c>
      <c r="Q26" s="22"/>
      <c r="R26" s="22"/>
      <c r="S26" s="22">
        <f t="shared" si="6"/>
        <v>621.73341251331431</v>
      </c>
      <c r="T26" s="22">
        <f t="shared" si="7"/>
        <v>805.09353056460873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48320.798221706013</v>
      </c>
      <c r="D27" s="5">
        <f t="shared" si="0"/>
        <v>46848.362301729241</v>
      </c>
      <c r="E27" s="5">
        <f t="shared" si="1"/>
        <v>37348.362301729241</v>
      </c>
      <c r="F27" s="5">
        <f t="shared" si="2"/>
        <v>12780.826521687522</v>
      </c>
      <c r="G27" s="5">
        <f t="shared" si="3"/>
        <v>34067.535780041719</v>
      </c>
      <c r="H27" s="22">
        <f t="shared" si="10"/>
        <v>21629.092143875361</v>
      </c>
      <c r="I27" s="5">
        <f t="shared" si="4"/>
        <v>54723.318777442691</v>
      </c>
      <c r="J27" s="26">
        <f t="shared" si="5"/>
        <v>0.18081494939421944</v>
      </c>
      <c r="L27" s="22">
        <f t="shared" si="11"/>
        <v>85631.080061233588</v>
      </c>
      <c r="M27" s="5">
        <f>scrimecost*Meta!O24</f>
        <v>2400.3360000000002</v>
      </c>
      <c r="N27" s="5">
        <f>L27-Grade12!L27</f>
        <v>848.15831274268567</v>
      </c>
      <c r="O27" s="5">
        <f>Grade12!M27-M27</f>
        <v>18.989999999999782</v>
      </c>
      <c r="P27" s="22">
        <f t="shared" si="12"/>
        <v>88.149517631377293</v>
      </c>
      <c r="Q27" s="22"/>
      <c r="R27" s="22"/>
      <c r="S27" s="22">
        <f t="shared" si="6"/>
        <v>637.15615583693238</v>
      </c>
      <c r="T27" s="22">
        <f t="shared" si="7"/>
        <v>837.70381065985498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49528.818177248664</v>
      </c>
      <c r="D28" s="5">
        <f t="shared" si="0"/>
        <v>48002.021359272476</v>
      </c>
      <c r="E28" s="5">
        <f t="shared" si="1"/>
        <v>38502.021359272476</v>
      </c>
      <c r="F28" s="5">
        <f t="shared" si="2"/>
        <v>13272.862109729711</v>
      </c>
      <c r="G28" s="5">
        <f t="shared" si="3"/>
        <v>34729.159249542761</v>
      </c>
      <c r="H28" s="22">
        <f t="shared" si="10"/>
        <v>22169.819447472248</v>
      </c>
      <c r="I28" s="5">
        <f t="shared" si="4"/>
        <v>55901.336821878758</v>
      </c>
      <c r="J28" s="26">
        <f t="shared" si="5"/>
        <v>0.18359074640330689</v>
      </c>
      <c r="L28" s="22">
        <f t="shared" si="11"/>
        <v>87771.857062764437</v>
      </c>
      <c r="M28" s="5">
        <f>scrimecost*Meta!O25</f>
        <v>2400.3360000000002</v>
      </c>
      <c r="N28" s="5">
        <f>L28-Grade12!L28</f>
        <v>869.36227056125063</v>
      </c>
      <c r="O28" s="5">
        <f>Grade12!M28-M28</f>
        <v>18.989999999999782</v>
      </c>
      <c r="P28" s="22">
        <f t="shared" si="12"/>
        <v>90.672403005429217</v>
      </c>
      <c r="Q28" s="22"/>
      <c r="R28" s="22"/>
      <c r="S28" s="22">
        <f t="shared" si="6"/>
        <v>652.96446774363665</v>
      </c>
      <c r="T28" s="22">
        <f t="shared" si="7"/>
        <v>871.63896201662158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50767.038631679883</v>
      </c>
      <c r="D29" s="5">
        <f t="shared" si="0"/>
        <v>49184.521893254285</v>
      </c>
      <c r="E29" s="5">
        <f t="shared" si="1"/>
        <v>39684.521893254285</v>
      </c>
      <c r="F29" s="5">
        <f t="shared" si="2"/>
        <v>13777.198587472954</v>
      </c>
      <c r="G29" s="5">
        <f t="shared" si="3"/>
        <v>35407.323305781334</v>
      </c>
      <c r="H29" s="22">
        <f t="shared" si="10"/>
        <v>22724.06493365905</v>
      </c>
      <c r="I29" s="5">
        <f t="shared" si="4"/>
        <v>57108.805317425722</v>
      </c>
      <c r="J29" s="26">
        <f t="shared" si="5"/>
        <v>0.18629884104631905</v>
      </c>
      <c r="L29" s="22">
        <f t="shared" si="11"/>
        <v>89966.153489333548</v>
      </c>
      <c r="M29" s="5">
        <f>scrimecost*Meta!O26</f>
        <v>2400.3360000000002</v>
      </c>
      <c r="N29" s="5">
        <f>L29-Grade12!L29</f>
        <v>891.09632732530008</v>
      </c>
      <c r="O29" s="5">
        <f>Grade12!M29-M29</f>
        <v>18.989999999999782</v>
      </c>
      <c r="P29" s="22">
        <f t="shared" si="12"/>
        <v>93.258360513832457</v>
      </c>
      <c r="Q29" s="22"/>
      <c r="R29" s="22"/>
      <c r="S29" s="22">
        <f t="shared" si="6"/>
        <v>669.16798744802168</v>
      </c>
      <c r="T29" s="22">
        <f t="shared" si="7"/>
        <v>906.95287219375632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52036.214597471873</v>
      </c>
      <c r="D30" s="5">
        <f t="shared" si="0"/>
        <v>50396.584940585635</v>
      </c>
      <c r="E30" s="5">
        <f t="shared" si="1"/>
        <v>40896.584940585635</v>
      </c>
      <c r="F30" s="5">
        <f t="shared" si="2"/>
        <v>14294.143477159774</v>
      </c>
      <c r="G30" s="5">
        <f t="shared" si="3"/>
        <v>36102.441463425857</v>
      </c>
      <c r="H30" s="22">
        <f t="shared" si="10"/>
        <v>23292.166557000528</v>
      </c>
      <c r="I30" s="5">
        <f t="shared" si="4"/>
        <v>58346.460525361355</v>
      </c>
      <c r="J30" s="26">
        <f t="shared" si="5"/>
        <v>0.1889408846004772</v>
      </c>
      <c r="L30" s="22">
        <f t="shared" si="11"/>
        <v>92215.307326566865</v>
      </c>
      <c r="M30" s="5">
        <f>scrimecost*Meta!O27</f>
        <v>2400.3360000000002</v>
      </c>
      <c r="N30" s="5">
        <f>L30-Grade12!L30</f>
        <v>913.37373550841585</v>
      </c>
      <c r="O30" s="5">
        <f>Grade12!M30-M30</f>
        <v>18.989999999999782</v>
      </c>
      <c r="P30" s="22">
        <f t="shared" si="12"/>
        <v>95.90896695994573</v>
      </c>
      <c r="Q30" s="22"/>
      <c r="R30" s="22"/>
      <c r="S30" s="22">
        <f t="shared" si="6"/>
        <v>685.77659514499362</v>
      </c>
      <c r="T30" s="22">
        <f t="shared" si="7"/>
        <v>943.70162150560475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53337.119962408666</v>
      </c>
      <c r="D31" s="5">
        <f t="shared" si="0"/>
        <v>51638.949564100272</v>
      </c>
      <c r="E31" s="5">
        <f t="shared" si="1"/>
        <v>42138.949564100272</v>
      </c>
      <c r="F31" s="5">
        <f t="shared" si="2"/>
        <v>14824.011989088765</v>
      </c>
      <c r="G31" s="5">
        <f t="shared" si="3"/>
        <v>36814.937575011507</v>
      </c>
      <c r="H31" s="22">
        <f t="shared" si="10"/>
        <v>23874.470720925536</v>
      </c>
      <c r="I31" s="5">
        <f t="shared" si="4"/>
        <v>59615.057113495393</v>
      </c>
      <c r="J31" s="26">
        <f t="shared" si="5"/>
        <v>0.19151848806794858</v>
      </c>
      <c r="L31" s="22">
        <f t="shared" si="11"/>
        <v>94520.690009731028</v>
      </c>
      <c r="M31" s="5">
        <f>scrimecost*Meta!O28</f>
        <v>2144.3760000000002</v>
      </c>
      <c r="N31" s="5">
        <f>L31-Grade12!L31</f>
        <v>936.20807889611751</v>
      </c>
      <c r="O31" s="5">
        <f>Grade12!M31-M31</f>
        <v>16.964999999999691</v>
      </c>
      <c r="P31" s="22">
        <f t="shared" si="12"/>
        <v>98.625838567211844</v>
      </c>
      <c r="Q31" s="22"/>
      <c r="R31" s="22"/>
      <c r="S31" s="22">
        <f t="shared" si="6"/>
        <v>701.23104303439493</v>
      </c>
      <c r="T31" s="22">
        <f t="shared" si="7"/>
        <v>979.7508619936774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54670.547961468874</v>
      </c>
      <c r="D32" s="5">
        <f t="shared" si="0"/>
        <v>52912.373303202774</v>
      </c>
      <c r="E32" s="5">
        <f t="shared" si="1"/>
        <v>43412.373303202774</v>
      </c>
      <c r="F32" s="5">
        <f t="shared" si="2"/>
        <v>15367.127213815984</v>
      </c>
      <c r="G32" s="5">
        <f t="shared" si="3"/>
        <v>37545.24608938679</v>
      </c>
      <c r="H32" s="22">
        <f t="shared" si="10"/>
        <v>24471.332488948672</v>
      </c>
      <c r="I32" s="5">
        <f t="shared" si="4"/>
        <v>60915.368616332766</v>
      </c>
      <c r="J32" s="26">
        <f t="shared" si="5"/>
        <v>0.19403322315816462</v>
      </c>
      <c r="L32" s="22">
        <f t="shared" si="11"/>
        <v>96883.707259974311</v>
      </c>
      <c r="M32" s="5">
        <f>scrimecost*Meta!O29</f>
        <v>2144.3760000000002</v>
      </c>
      <c r="N32" s="5">
        <f>L32-Grade12!L32</f>
        <v>959.61328086853609</v>
      </c>
      <c r="O32" s="5">
        <f>Grade12!M32-M32</f>
        <v>16.964999999999691</v>
      </c>
      <c r="P32" s="22">
        <f t="shared" si="12"/>
        <v>101.41063196465966</v>
      </c>
      <c r="Q32" s="22"/>
      <c r="R32" s="22"/>
      <c r="S32" s="22">
        <f t="shared" si="6"/>
        <v>718.68046149604731</v>
      </c>
      <c r="T32" s="22">
        <f t="shared" si="7"/>
        <v>1019.5131614270481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56037.311660505598</v>
      </c>
      <c r="D33" s="5">
        <f t="shared" si="0"/>
        <v>54217.632635782844</v>
      </c>
      <c r="E33" s="5">
        <f t="shared" si="1"/>
        <v>44717.632635782844</v>
      </c>
      <c r="F33" s="5">
        <f t="shared" si="2"/>
        <v>15923.820319161383</v>
      </c>
      <c r="G33" s="5">
        <f t="shared" si="3"/>
        <v>38293.812316621465</v>
      </c>
      <c r="H33" s="22">
        <f t="shared" si="10"/>
        <v>25083.115801172393</v>
      </c>
      <c r="I33" s="5">
        <f t="shared" si="4"/>
        <v>62248.187906741099</v>
      </c>
      <c r="J33" s="26">
        <f t="shared" si="5"/>
        <v>0.19648662324618021</v>
      </c>
      <c r="L33" s="22">
        <f t="shared" si="11"/>
        <v>99305.79994147367</v>
      </c>
      <c r="M33" s="5">
        <f>scrimecost*Meta!O30</f>
        <v>2144.3760000000002</v>
      </c>
      <c r="N33" s="5">
        <f>L33-Grade12!L33</f>
        <v>983.60361289024877</v>
      </c>
      <c r="O33" s="5">
        <f>Grade12!M33-M33</f>
        <v>16.964999999999691</v>
      </c>
      <c r="P33" s="22">
        <f t="shared" si="12"/>
        <v>104.26504519704362</v>
      </c>
      <c r="Q33" s="22"/>
      <c r="R33" s="22"/>
      <c r="S33" s="22">
        <f t="shared" si="6"/>
        <v>736.5661154192303</v>
      </c>
      <c r="T33" s="22">
        <f t="shared" si="7"/>
        <v>1060.8920936242087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57438.244452018233</v>
      </c>
      <c r="D34" s="5">
        <f t="shared" si="0"/>
        <v>55555.523451677407</v>
      </c>
      <c r="E34" s="5">
        <f t="shared" si="1"/>
        <v>46055.523451677407</v>
      </c>
      <c r="F34" s="5">
        <f t="shared" si="2"/>
        <v>16494.430752140412</v>
      </c>
      <c r="G34" s="5">
        <f t="shared" si="3"/>
        <v>39061.092699536995</v>
      </c>
      <c r="H34" s="22">
        <f t="shared" si="10"/>
        <v>25710.193696201703</v>
      </c>
      <c r="I34" s="5">
        <f t="shared" si="4"/>
        <v>63614.327679409616</v>
      </c>
      <c r="J34" s="26">
        <f t="shared" si="5"/>
        <v>0.1988801843076588</v>
      </c>
      <c r="L34" s="22">
        <f t="shared" si="11"/>
        <v>101788.44494001051</v>
      </c>
      <c r="M34" s="5">
        <f>scrimecost*Meta!O31</f>
        <v>2144.3760000000002</v>
      </c>
      <c r="N34" s="5">
        <f>L34-Grade12!L34</f>
        <v>1008.1937032125134</v>
      </c>
      <c r="O34" s="5">
        <f>Grade12!M34-M34</f>
        <v>16.964999999999691</v>
      </c>
      <c r="P34" s="22">
        <f t="shared" si="12"/>
        <v>107.19081876023716</v>
      </c>
      <c r="Q34" s="22"/>
      <c r="R34" s="22"/>
      <c r="S34" s="22">
        <f t="shared" si="6"/>
        <v>754.89891069049884</v>
      </c>
      <c r="T34" s="22">
        <f t="shared" si="7"/>
        <v>1103.9534315114274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58874.200563318685</v>
      </c>
      <c r="D35" s="5">
        <f t="shared" si="0"/>
        <v>56926.861537969344</v>
      </c>
      <c r="E35" s="5">
        <f t="shared" si="1"/>
        <v>47426.861537969344</v>
      </c>
      <c r="F35" s="5">
        <f t="shared" si="2"/>
        <v>17079.306445943927</v>
      </c>
      <c r="G35" s="5">
        <f t="shared" si="3"/>
        <v>39847.555092025417</v>
      </c>
      <c r="H35" s="22">
        <f t="shared" si="10"/>
        <v>26352.948538606739</v>
      </c>
      <c r="I35" s="5">
        <f t="shared" si="4"/>
        <v>65014.620946394847</v>
      </c>
      <c r="J35" s="26">
        <f t="shared" si="5"/>
        <v>0.20121536583105271</v>
      </c>
      <c r="L35" s="22">
        <f t="shared" si="11"/>
        <v>104333.15606351075</v>
      </c>
      <c r="M35" s="5">
        <f>scrimecost*Meta!O32</f>
        <v>2144.3760000000002</v>
      </c>
      <c r="N35" s="5">
        <f>L35-Grade12!L35</f>
        <v>1033.3985457928211</v>
      </c>
      <c r="O35" s="5">
        <f>Grade12!M35-M35</f>
        <v>16.964999999999691</v>
      </c>
      <c r="P35" s="22">
        <f t="shared" si="12"/>
        <v>110.18973666251061</v>
      </c>
      <c r="Q35" s="22"/>
      <c r="R35" s="22"/>
      <c r="S35" s="22">
        <f t="shared" si="6"/>
        <v>773.69002584354041</v>
      </c>
      <c r="T35" s="22">
        <f t="shared" si="7"/>
        <v>1148.7656246824895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60346.055577401647</v>
      </c>
      <c r="D36" s="5">
        <f t="shared" si="0"/>
        <v>58332.483076418568</v>
      </c>
      <c r="E36" s="5">
        <f t="shared" si="1"/>
        <v>48832.483076418568</v>
      </c>
      <c r="F36" s="5">
        <f t="shared" si="2"/>
        <v>17678.804032092517</v>
      </c>
      <c r="G36" s="5">
        <f t="shared" si="3"/>
        <v>40653.679044326054</v>
      </c>
      <c r="H36" s="22">
        <f t="shared" si="10"/>
        <v>27011.772252071907</v>
      </c>
      <c r="I36" s="5">
        <f t="shared" si="4"/>
        <v>66449.92154505472</v>
      </c>
      <c r="J36" s="26">
        <f t="shared" si="5"/>
        <v>0.20349359170753439</v>
      </c>
      <c r="L36" s="22">
        <f t="shared" si="11"/>
        <v>106941.48496509851</v>
      </c>
      <c r="M36" s="5">
        <f>scrimecost*Meta!O33</f>
        <v>1818.2639999999999</v>
      </c>
      <c r="N36" s="5">
        <f>L36-Grade12!L36</f>
        <v>1059.2335094376322</v>
      </c>
      <c r="O36" s="5">
        <f>Grade12!M36-M36</f>
        <v>14.384999999999991</v>
      </c>
      <c r="P36" s="22">
        <f t="shared" si="12"/>
        <v>113.26362751234085</v>
      </c>
      <c r="Q36" s="22"/>
      <c r="R36" s="22"/>
      <c r="S36" s="22">
        <f t="shared" si="6"/>
        <v>790.95141887540512</v>
      </c>
      <c r="T36" s="22">
        <f t="shared" si="7"/>
        <v>1192.3855955224835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61854.706966836682</v>
      </c>
      <c r="D37" s="5">
        <f t="shared" ref="D37:D56" si="15">IF(A37&lt;startage,1,0)*(C37*(1-initialunempprob))+IF(A37=startage,1,0)*(C37*(1-unempprob))+IF(A37&gt;startage,1,0)*(C37*(1-unempprob)+unempprob*300*52)</f>
        <v>59773.24515332903</v>
      </c>
      <c r="E37" s="5">
        <f t="shared" si="1"/>
        <v>50273.24515332903</v>
      </c>
      <c r="F37" s="5">
        <f t="shared" si="2"/>
        <v>18293.289057894832</v>
      </c>
      <c r="G37" s="5">
        <f t="shared" si="3"/>
        <v>41479.956095434201</v>
      </c>
      <c r="H37" s="22">
        <f t="shared" ref="H37:H56" si="16">benefits*B37/expnorm</f>
        <v>27687.066558373703</v>
      </c>
      <c r="I37" s="5">
        <f t="shared" ref="I37:I56" si="17">G37+IF(A37&lt;startage,1,0)*(H37*(1-initialunempprob))+IF(A37&gt;=startage,1,0)*(H37*(1-unempprob))</f>
        <v>67921.104658681084</v>
      </c>
      <c r="J37" s="26">
        <f t="shared" si="5"/>
        <v>0.20571625109922395</v>
      </c>
      <c r="L37" s="22">
        <f t="shared" ref="L37:L56" si="18">(sincome+sbenefits)*(1-sunemp)*B37/expnorm</f>
        <v>109615.02208922597</v>
      </c>
      <c r="M37" s="5">
        <f>scrimecost*Meta!O34</f>
        <v>1818.2639999999999</v>
      </c>
      <c r="N37" s="5">
        <f>L37-Grade12!L37</f>
        <v>1085.7143471735762</v>
      </c>
      <c r="O37" s="5">
        <f>Grade12!M37-M37</f>
        <v>14.384999999999991</v>
      </c>
      <c r="P37" s="22">
        <f t="shared" si="12"/>
        <v>116.41436563341686</v>
      </c>
      <c r="Q37" s="22"/>
      <c r="R37" s="22"/>
      <c r="S37" s="22">
        <f t="shared" si="6"/>
        <v>810.69383423307465</v>
      </c>
      <c r="T37" s="22">
        <f t="shared" si="7"/>
        <v>1240.8699278319498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63401.074641007603</v>
      </c>
      <c r="D38" s="5">
        <f t="shared" si="15"/>
        <v>61250.02628216226</v>
      </c>
      <c r="E38" s="5">
        <f t="shared" si="1"/>
        <v>51750.02628216226</v>
      </c>
      <c r="F38" s="5">
        <f t="shared" si="2"/>
        <v>18923.136209342203</v>
      </c>
      <c r="G38" s="5">
        <f t="shared" si="3"/>
        <v>42326.890072820053</v>
      </c>
      <c r="H38" s="22">
        <f t="shared" si="16"/>
        <v>28379.243222333043</v>
      </c>
      <c r="I38" s="5">
        <f t="shared" si="17"/>
        <v>69429.067350148107</v>
      </c>
      <c r="J38" s="26">
        <f t="shared" si="5"/>
        <v>0.20788469928623812</v>
      </c>
      <c r="L38" s="22">
        <f t="shared" si="18"/>
        <v>112355.3976414566</v>
      </c>
      <c r="M38" s="5">
        <f>scrimecost*Meta!O35</f>
        <v>1818.2639999999999</v>
      </c>
      <c r="N38" s="5">
        <f>L38-Grade12!L38</f>
        <v>1112.8572058528807</v>
      </c>
      <c r="O38" s="5">
        <f>Grade12!M38-M38</f>
        <v>14.384999999999991</v>
      </c>
      <c r="P38" s="22">
        <f t="shared" si="12"/>
        <v>119.64387220751976</v>
      </c>
      <c r="Q38" s="22"/>
      <c r="R38" s="22"/>
      <c r="S38" s="22">
        <f t="shared" si="6"/>
        <v>830.929809974661</v>
      </c>
      <c r="T38" s="22">
        <f t="shared" si="7"/>
        <v>1291.326928586388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64986.101507032792</v>
      </c>
      <c r="D39" s="5">
        <f t="shared" si="15"/>
        <v>62763.726939216314</v>
      </c>
      <c r="E39" s="5">
        <f t="shared" si="1"/>
        <v>53263.726939216314</v>
      </c>
      <c r="F39" s="5">
        <f t="shared" si="2"/>
        <v>19568.729539575757</v>
      </c>
      <c r="G39" s="5">
        <f t="shared" si="3"/>
        <v>43194.997399640561</v>
      </c>
      <c r="H39" s="22">
        <f t="shared" si="16"/>
        <v>29088.724302891373</v>
      </c>
      <c r="I39" s="5">
        <f t="shared" si="17"/>
        <v>70974.729108901825</v>
      </c>
      <c r="J39" s="26">
        <f t="shared" si="5"/>
        <v>0.21000025849308121</v>
      </c>
      <c r="L39" s="22">
        <f t="shared" si="18"/>
        <v>115164.28258249303</v>
      </c>
      <c r="M39" s="5">
        <f>scrimecost*Meta!O36</f>
        <v>1818.2639999999999</v>
      </c>
      <c r="N39" s="5">
        <f>L39-Grade12!L39</f>
        <v>1140.6786359992548</v>
      </c>
      <c r="O39" s="5">
        <f>Grade12!M39-M39</f>
        <v>14.384999999999991</v>
      </c>
      <c r="P39" s="22">
        <f t="shared" si="12"/>
        <v>122.95411644597526</v>
      </c>
      <c r="Q39" s="22"/>
      <c r="R39" s="22"/>
      <c r="S39" s="22">
        <f t="shared" si="6"/>
        <v>851.67168510984402</v>
      </c>
      <c r="T39" s="22">
        <f t="shared" si="7"/>
        <v>1343.8368778536183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66610.754044708607</v>
      </c>
      <c r="D40" s="5">
        <f t="shared" si="15"/>
        <v>64315.270112696715</v>
      </c>
      <c r="E40" s="5">
        <f t="shared" si="1"/>
        <v>54815.270112696715</v>
      </c>
      <c r="F40" s="5">
        <f t="shared" si="2"/>
        <v>20230.462703065146</v>
      </c>
      <c r="G40" s="5">
        <f t="shared" si="3"/>
        <v>44084.807409631569</v>
      </c>
      <c r="H40" s="22">
        <f t="shared" si="16"/>
        <v>29815.942410463649</v>
      </c>
      <c r="I40" s="5">
        <f t="shared" si="17"/>
        <v>72559.032411624357</v>
      </c>
      <c r="J40" s="26">
        <f t="shared" si="5"/>
        <v>0.21206421869487932</v>
      </c>
      <c r="L40" s="22">
        <f t="shared" si="18"/>
        <v>118043.38964705533</v>
      </c>
      <c r="M40" s="5">
        <f>scrimecost*Meta!O37</f>
        <v>1818.2639999999999</v>
      </c>
      <c r="N40" s="5">
        <f>L40-Grade12!L40</f>
        <v>1169.1956018991768</v>
      </c>
      <c r="O40" s="5">
        <f>Grade12!M40-M40</f>
        <v>14.384999999999991</v>
      </c>
      <c r="P40" s="22">
        <f t="shared" si="12"/>
        <v>126.34711679039209</v>
      </c>
      <c r="Q40" s="22"/>
      <c r="R40" s="22"/>
      <c r="S40" s="22">
        <f t="shared" si="6"/>
        <v>872.93210712333348</v>
      </c>
      <c r="T40" s="22">
        <f t="shared" si="7"/>
        <v>1398.4833230790662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68276.022895826332</v>
      </c>
      <c r="D41" s="5">
        <f t="shared" si="15"/>
        <v>65905.601865514152</v>
      </c>
      <c r="E41" s="5">
        <f t="shared" si="1"/>
        <v>56405.601865514152</v>
      </c>
      <c r="F41" s="5">
        <f t="shared" si="2"/>
        <v>20908.739195641785</v>
      </c>
      <c r="G41" s="5">
        <f t="shared" si="3"/>
        <v>44996.862669872367</v>
      </c>
      <c r="H41" s="22">
        <f t="shared" si="16"/>
        <v>30561.340970725247</v>
      </c>
      <c r="I41" s="5">
        <f t="shared" si="17"/>
        <v>74182.943296914978</v>
      </c>
      <c r="J41" s="26">
        <f t="shared" si="5"/>
        <v>0.21407783840395078</v>
      </c>
      <c r="L41" s="22">
        <f t="shared" si="18"/>
        <v>120994.47438823174</v>
      </c>
      <c r="M41" s="5">
        <f>scrimecost*Meta!O38</f>
        <v>1315.8239999999998</v>
      </c>
      <c r="N41" s="5">
        <f>L41-Grade12!L41</f>
        <v>1198.4254919467057</v>
      </c>
      <c r="O41" s="5">
        <f>Grade12!M41-M41</f>
        <v>10.410000000000082</v>
      </c>
      <c r="P41" s="22">
        <f t="shared" si="12"/>
        <v>129.82494214341946</v>
      </c>
      <c r="Q41" s="22"/>
      <c r="R41" s="22"/>
      <c r="S41" s="22">
        <f t="shared" ref="S41:S69" si="19">IF(A41&lt;startage,1,0)*(N41-Q41-R41)+IF(A41&gt;=startage,1,0)*completionprob*(N41*spart+O41+P41)</f>
        <v>891.64341468723171</v>
      </c>
      <c r="T41" s="22">
        <f t="shared" ref="T41:T69" si="20">S41/sreturn^(A41-startage+1)</f>
        <v>1450.3422843559995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69982.923468221969</v>
      </c>
      <c r="D42" s="5">
        <f t="shared" si="15"/>
        <v>67535.691912151975</v>
      </c>
      <c r="E42" s="5">
        <f t="shared" si="1"/>
        <v>58035.691912151975</v>
      </c>
      <c r="F42" s="5">
        <f t="shared" si="2"/>
        <v>21603.972600532819</v>
      </c>
      <c r="G42" s="5">
        <f t="shared" si="3"/>
        <v>45931.719311619156</v>
      </c>
      <c r="H42" s="22">
        <f t="shared" si="16"/>
        <v>31325.374494993375</v>
      </c>
      <c r="I42" s="5">
        <f t="shared" si="17"/>
        <v>75847.451954337826</v>
      </c>
      <c r="J42" s="26">
        <f t="shared" si="5"/>
        <v>0.21604234543719106</v>
      </c>
      <c r="L42" s="22">
        <f t="shared" si="18"/>
        <v>124019.33624793752</v>
      </c>
      <c r="M42" s="5">
        <f>scrimecost*Meta!O39</f>
        <v>1315.8239999999998</v>
      </c>
      <c r="N42" s="5">
        <f>L42-Grade12!L42</f>
        <v>1228.3861292453657</v>
      </c>
      <c r="O42" s="5">
        <f>Grade12!M42-M42</f>
        <v>10.410000000000082</v>
      </c>
      <c r="P42" s="22">
        <f t="shared" si="12"/>
        <v>133.38971313027241</v>
      </c>
      <c r="Q42" s="22"/>
      <c r="R42" s="22"/>
      <c r="S42" s="22">
        <f t="shared" si="19"/>
        <v>913.98014556518979</v>
      </c>
      <c r="T42" s="22">
        <f t="shared" si="20"/>
        <v>1509.4493416987211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71732.496554927522</v>
      </c>
      <c r="D43" s="5">
        <f t="shared" si="15"/>
        <v>69206.534209955775</v>
      </c>
      <c r="E43" s="5">
        <f t="shared" si="1"/>
        <v>59706.534209955775</v>
      </c>
      <c r="F43" s="5">
        <f t="shared" si="2"/>
        <v>22316.586840546141</v>
      </c>
      <c r="G43" s="5">
        <f t="shared" si="3"/>
        <v>46889.947369409638</v>
      </c>
      <c r="H43" s="22">
        <f t="shared" si="16"/>
        <v>32108.508857368208</v>
      </c>
      <c r="I43" s="5">
        <f t="shared" si="17"/>
        <v>77553.573328196275</v>
      </c>
      <c r="J43" s="26">
        <f t="shared" si="5"/>
        <v>0.21795893766474264</v>
      </c>
      <c r="L43" s="22">
        <f t="shared" si="18"/>
        <v>127119.81965413594</v>
      </c>
      <c r="M43" s="5">
        <f>scrimecost*Meta!O40</f>
        <v>1315.8239999999998</v>
      </c>
      <c r="N43" s="5">
        <f>L43-Grade12!L43</f>
        <v>1259.0957824764773</v>
      </c>
      <c r="O43" s="5">
        <f>Grade12!M43-M43</f>
        <v>10.410000000000082</v>
      </c>
      <c r="P43" s="22">
        <f t="shared" si="12"/>
        <v>137.04360339179669</v>
      </c>
      <c r="Q43" s="22"/>
      <c r="R43" s="22"/>
      <c r="S43" s="22">
        <f t="shared" si="19"/>
        <v>936.87529471508708</v>
      </c>
      <c r="T43" s="22">
        <f t="shared" si="20"/>
        <v>1570.9633228357618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73525.808968800717</v>
      </c>
      <c r="D44" s="5">
        <f t="shared" si="15"/>
        <v>70919.147565204679</v>
      </c>
      <c r="E44" s="5">
        <f t="shared" si="1"/>
        <v>61419.147565204679</v>
      </c>
      <c r="F44" s="5">
        <f t="shared" si="2"/>
        <v>23047.016436559796</v>
      </c>
      <c r="G44" s="5">
        <f t="shared" si="3"/>
        <v>47872.131128644884</v>
      </c>
      <c r="H44" s="22">
        <f t="shared" si="16"/>
        <v>32911.221578802411</v>
      </c>
      <c r="I44" s="5">
        <f t="shared" si="17"/>
        <v>79302.347736401192</v>
      </c>
      <c r="J44" s="26">
        <f t="shared" si="5"/>
        <v>0.21982878374040268</v>
      </c>
      <c r="L44" s="22">
        <f t="shared" si="18"/>
        <v>130297.81514548935</v>
      </c>
      <c r="M44" s="5">
        <f>scrimecost*Meta!O41</f>
        <v>1315.8239999999998</v>
      </c>
      <c r="N44" s="5">
        <f>L44-Grade12!L44</f>
        <v>1290.5731770384155</v>
      </c>
      <c r="O44" s="5">
        <f>Grade12!M44-M44</f>
        <v>10.410000000000082</v>
      </c>
      <c r="P44" s="22">
        <f t="shared" si="12"/>
        <v>140.78884090985912</v>
      </c>
      <c r="Q44" s="22"/>
      <c r="R44" s="22"/>
      <c r="S44" s="22">
        <f t="shared" si="19"/>
        <v>960.34282259376357</v>
      </c>
      <c r="T44" s="22">
        <f t="shared" si="20"/>
        <v>1634.9822118068741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75363.95419302072</v>
      </c>
      <c r="D45" s="5">
        <f t="shared" si="15"/>
        <v>72674.576254334781</v>
      </c>
      <c r="E45" s="5">
        <f t="shared" si="1"/>
        <v>63174.576254334781</v>
      </c>
      <c r="F45" s="5">
        <f t="shared" si="2"/>
        <v>23795.706772473786</v>
      </c>
      <c r="G45" s="5">
        <f t="shared" si="3"/>
        <v>48878.869481860995</v>
      </c>
      <c r="H45" s="22">
        <f t="shared" si="16"/>
        <v>33734.002118272467</v>
      </c>
      <c r="I45" s="5">
        <f t="shared" si="17"/>
        <v>81094.841504811193</v>
      </c>
      <c r="J45" s="26">
        <f t="shared" si="5"/>
        <v>0.22165302381421739</v>
      </c>
      <c r="L45" s="22">
        <f t="shared" si="18"/>
        <v>133555.26052412656</v>
      </c>
      <c r="M45" s="5">
        <f>scrimecost*Meta!O42</f>
        <v>1315.8239999999998</v>
      </c>
      <c r="N45" s="5">
        <f>L45-Grade12!L45</f>
        <v>1322.8375064643624</v>
      </c>
      <c r="O45" s="5">
        <f>Grade12!M45-M45</f>
        <v>10.410000000000082</v>
      </c>
      <c r="P45" s="22">
        <f t="shared" si="12"/>
        <v>144.62770936587305</v>
      </c>
      <c r="Q45" s="22"/>
      <c r="R45" s="22"/>
      <c r="S45" s="22">
        <f t="shared" si="19"/>
        <v>984.39703866938123</v>
      </c>
      <c r="T45" s="22">
        <f t="shared" si="20"/>
        <v>1701.6079810583235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77248.053047846246</v>
      </c>
      <c r="D46" s="5">
        <f t="shared" si="15"/>
        <v>74473.890660693156</v>
      </c>
      <c r="E46" s="5">
        <f t="shared" si="1"/>
        <v>64973.890660693156</v>
      </c>
      <c r="F46" s="5">
        <f t="shared" si="2"/>
        <v>24563.114366785634</v>
      </c>
      <c r="G46" s="5">
        <f t="shared" si="3"/>
        <v>49910.776293907518</v>
      </c>
      <c r="H46" s="22">
        <f t="shared" si="16"/>
        <v>34577.352171229279</v>
      </c>
      <c r="I46" s="5">
        <f t="shared" si="17"/>
        <v>82932.147617431474</v>
      </c>
      <c r="J46" s="26">
        <f t="shared" si="5"/>
        <v>0.22343277022769512</v>
      </c>
      <c r="L46" s="22">
        <f t="shared" si="18"/>
        <v>136894.14203722973</v>
      </c>
      <c r="M46" s="5">
        <f>scrimecost*Meta!O43</f>
        <v>786.83999999999992</v>
      </c>
      <c r="N46" s="5">
        <f>L46-Grade12!L46</f>
        <v>1355.908444125962</v>
      </c>
      <c r="O46" s="5">
        <f>Grade12!M46-M46</f>
        <v>6.2250000000000227</v>
      </c>
      <c r="P46" s="22">
        <f t="shared" si="12"/>
        <v>148.56254953328738</v>
      </c>
      <c r="Q46" s="22"/>
      <c r="R46" s="22"/>
      <c r="S46" s="22">
        <f t="shared" si="19"/>
        <v>1005.8092351468919</v>
      </c>
      <c r="T46" s="22">
        <f t="shared" si="20"/>
        <v>1765.2544396561109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79179.254374042386</v>
      </c>
      <c r="D47" s="5">
        <f t="shared" si="15"/>
        <v>76318.187927210471</v>
      </c>
      <c r="E47" s="5">
        <f t="shared" si="1"/>
        <v>66818.187927210471</v>
      </c>
      <c r="F47" s="5">
        <f t="shared" si="2"/>
        <v>25349.707150955262</v>
      </c>
      <c r="G47" s="5">
        <f t="shared" si="3"/>
        <v>50968.480776255208</v>
      </c>
      <c r="H47" s="22">
        <f t="shared" si="16"/>
        <v>35441.785975510007</v>
      </c>
      <c r="I47" s="5">
        <f t="shared" si="17"/>
        <v>84815.386382867262</v>
      </c>
      <c r="J47" s="26">
        <f t="shared" si="5"/>
        <v>0.22516910819206362</v>
      </c>
      <c r="L47" s="22">
        <f t="shared" si="18"/>
        <v>140316.49558816047</v>
      </c>
      <c r="M47" s="5">
        <f>scrimecost*Meta!O44</f>
        <v>786.83999999999992</v>
      </c>
      <c r="N47" s="5">
        <f>L47-Grade12!L47</f>
        <v>1389.806155229162</v>
      </c>
      <c r="O47" s="5">
        <f>Grade12!M47-M47</f>
        <v>6.2250000000000227</v>
      </c>
      <c r="P47" s="22">
        <f t="shared" si="12"/>
        <v>152.59576070488703</v>
      </c>
      <c r="Q47" s="22"/>
      <c r="R47" s="22"/>
      <c r="S47" s="22">
        <f t="shared" si="19"/>
        <v>1031.0811959113794</v>
      </c>
      <c r="T47" s="22">
        <f t="shared" si="20"/>
        <v>1837.3294586487038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81158.73573339342</v>
      </c>
      <c r="D48" s="5">
        <f t="shared" si="15"/>
        <v>78208.592625390709</v>
      </c>
      <c r="E48" s="5">
        <f t="shared" si="1"/>
        <v>68708.592625390709</v>
      </c>
      <c r="F48" s="5">
        <f t="shared" si="2"/>
        <v>26155.964754729139</v>
      </c>
      <c r="G48" s="5">
        <f t="shared" si="3"/>
        <v>52052.62787066157</v>
      </c>
      <c r="H48" s="22">
        <f t="shared" si="16"/>
        <v>36327.830624897753</v>
      </c>
      <c r="I48" s="5">
        <f t="shared" si="17"/>
        <v>86745.706117438924</v>
      </c>
      <c r="J48" s="26">
        <f t="shared" si="5"/>
        <v>0.22686309644998415</v>
      </c>
      <c r="L48" s="22">
        <f t="shared" si="18"/>
        <v>143824.40797786444</v>
      </c>
      <c r="M48" s="5">
        <f>scrimecost*Meta!O45</f>
        <v>786.83999999999992</v>
      </c>
      <c r="N48" s="5">
        <f>L48-Grade12!L48</f>
        <v>1424.5513091098401</v>
      </c>
      <c r="O48" s="5">
        <f>Grade12!M48-M48</f>
        <v>6.2250000000000227</v>
      </c>
      <c r="P48" s="22">
        <f t="shared" si="12"/>
        <v>156.72980215577667</v>
      </c>
      <c r="Q48" s="22"/>
      <c r="R48" s="22"/>
      <c r="S48" s="22">
        <f t="shared" si="19"/>
        <v>1056.984955694913</v>
      </c>
      <c r="T48" s="22">
        <f t="shared" si="20"/>
        <v>1912.3415265950482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83187.704126728262</v>
      </c>
      <c r="D49" s="5">
        <f t="shared" si="15"/>
        <v>80146.257441025489</v>
      </c>
      <c r="E49" s="5">
        <f t="shared" si="1"/>
        <v>70646.257441025489</v>
      </c>
      <c r="F49" s="5">
        <f t="shared" si="2"/>
        <v>26982.378798597369</v>
      </c>
      <c r="G49" s="5">
        <f t="shared" si="3"/>
        <v>53163.878642428121</v>
      </c>
      <c r="H49" s="22">
        <f t="shared" si="16"/>
        <v>37236.026390520194</v>
      </c>
      <c r="I49" s="5">
        <f t="shared" si="17"/>
        <v>88724.283845374914</v>
      </c>
      <c r="J49" s="26">
        <f t="shared" si="5"/>
        <v>0.22851576792112613</v>
      </c>
      <c r="L49" s="22">
        <f t="shared" si="18"/>
        <v>147420.01817731108</v>
      </c>
      <c r="M49" s="5">
        <f>scrimecost*Meta!O46</f>
        <v>786.83999999999992</v>
      </c>
      <c r="N49" s="5">
        <f>L49-Grade12!L49</f>
        <v>1460.1650918376108</v>
      </c>
      <c r="O49" s="5">
        <f>Grade12!M49-M49</f>
        <v>6.2250000000000227</v>
      </c>
      <c r="P49" s="22">
        <f t="shared" si="12"/>
        <v>160.96719464293861</v>
      </c>
      <c r="Q49" s="22"/>
      <c r="R49" s="22"/>
      <c r="S49" s="22">
        <f t="shared" si="19"/>
        <v>1083.5363094730847</v>
      </c>
      <c r="T49" s="22">
        <f t="shared" si="20"/>
        <v>1990.4102399353601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85267.396729896471</v>
      </c>
      <c r="D50" s="5">
        <f t="shared" si="15"/>
        <v>82132.363877051132</v>
      </c>
      <c r="E50" s="5">
        <f t="shared" si="1"/>
        <v>72632.363877051132</v>
      </c>
      <c r="F50" s="5">
        <f t="shared" si="2"/>
        <v>27829.453193562309</v>
      </c>
      <c r="G50" s="5">
        <f t="shared" si="3"/>
        <v>54302.910683488823</v>
      </c>
      <c r="H50" s="22">
        <f t="shared" si="16"/>
        <v>38166.927050283193</v>
      </c>
      <c r="I50" s="5">
        <f t="shared" si="17"/>
        <v>90752.326016509265</v>
      </c>
      <c r="J50" s="26">
        <f t="shared" si="5"/>
        <v>0.23012813033199639</v>
      </c>
      <c r="L50" s="22">
        <f t="shared" si="18"/>
        <v>151105.51863174382</v>
      </c>
      <c r="M50" s="5">
        <f>scrimecost*Meta!O47</f>
        <v>786.83999999999992</v>
      </c>
      <c r="N50" s="5">
        <f>L50-Grade12!L50</f>
        <v>1496.6692191335314</v>
      </c>
      <c r="O50" s="5">
        <f>Grade12!M50-M50</f>
        <v>6.2250000000000227</v>
      </c>
      <c r="P50" s="22">
        <f t="shared" si="12"/>
        <v>165.31052194227954</v>
      </c>
      <c r="Q50" s="22"/>
      <c r="R50" s="22"/>
      <c r="S50" s="22">
        <f t="shared" si="19"/>
        <v>1110.7514470956812</v>
      </c>
      <c r="T50" s="22">
        <f t="shared" si="20"/>
        <v>2071.660063722562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87399.081648143881</v>
      </c>
      <c r="D51" s="5">
        <f t="shared" si="15"/>
        <v>84168.122973977399</v>
      </c>
      <c r="E51" s="5">
        <f t="shared" si="1"/>
        <v>74668.122973977399</v>
      </c>
      <c r="F51" s="5">
        <f t="shared" si="2"/>
        <v>28697.70444840136</v>
      </c>
      <c r="G51" s="5">
        <f t="shared" si="3"/>
        <v>55470.418525576039</v>
      </c>
      <c r="H51" s="22">
        <f t="shared" si="16"/>
        <v>39121.100226540279</v>
      </c>
      <c r="I51" s="5">
        <f t="shared" si="17"/>
        <v>92831.069241921999</v>
      </c>
      <c r="J51" s="26">
        <f t="shared" si="5"/>
        <v>0.23170116683040629</v>
      </c>
      <c r="L51" s="22">
        <f t="shared" si="18"/>
        <v>154883.1565975374</v>
      </c>
      <c r="M51" s="5">
        <f>scrimecost*Meta!O48</f>
        <v>432.28800000000001</v>
      </c>
      <c r="N51" s="5">
        <f>L51-Grade12!L51</f>
        <v>1534.0859496118501</v>
      </c>
      <c r="O51" s="5">
        <f>Grade12!M51-M51</f>
        <v>3.4200000000000159</v>
      </c>
      <c r="P51" s="22">
        <f t="shared" si="12"/>
        <v>169.76243242410396</v>
      </c>
      <c r="Q51" s="22"/>
      <c r="R51" s="22"/>
      <c r="S51" s="22">
        <f t="shared" si="19"/>
        <v>1136.4730881588425</v>
      </c>
      <c r="T51" s="22">
        <f t="shared" si="20"/>
        <v>2152.1039299588983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89584.058689347468</v>
      </c>
      <c r="D52" s="5">
        <f t="shared" si="15"/>
        <v>86254.776048326836</v>
      </c>
      <c r="E52" s="5">
        <f t="shared" si="1"/>
        <v>76754.776048326836</v>
      </c>
      <c r="F52" s="5">
        <f t="shared" si="2"/>
        <v>29587.661984611394</v>
      </c>
      <c r="G52" s="5">
        <f t="shared" si="3"/>
        <v>56667.114063715446</v>
      </c>
      <c r="H52" s="22">
        <f t="shared" si="16"/>
        <v>40099.127732203779</v>
      </c>
      <c r="I52" s="5">
        <f t="shared" si="17"/>
        <v>94961.781047970057</v>
      </c>
      <c r="J52" s="26">
        <f t="shared" si="5"/>
        <v>0.23323583658495264</v>
      </c>
      <c r="L52" s="22">
        <f t="shared" si="18"/>
        <v>158755.23551247583</v>
      </c>
      <c r="M52" s="5">
        <f>scrimecost*Meta!O49</f>
        <v>432.28800000000001</v>
      </c>
      <c r="N52" s="5">
        <f>L52-Grade12!L52</f>
        <v>1572.4380983521696</v>
      </c>
      <c r="O52" s="5">
        <f>Grade12!M52-M52</f>
        <v>3.4200000000000159</v>
      </c>
      <c r="P52" s="22">
        <f t="shared" si="12"/>
        <v>174.32564066797408</v>
      </c>
      <c r="Q52" s="22"/>
      <c r="R52" s="22"/>
      <c r="S52" s="22">
        <f t="shared" si="19"/>
        <v>1165.0659921236111</v>
      </c>
      <c r="T52" s="22">
        <f t="shared" si="20"/>
        <v>2240.0467813340556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91823.660156581172</v>
      </c>
      <c r="D53" s="5">
        <f t="shared" si="15"/>
        <v>88393.595449535016</v>
      </c>
      <c r="E53" s="5">
        <f t="shared" si="1"/>
        <v>78893.595449535016</v>
      </c>
      <c r="F53" s="5">
        <f t="shared" si="2"/>
        <v>30499.868459226684</v>
      </c>
      <c r="G53" s="5">
        <f t="shared" si="3"/>
        <v>57893.726990308336</v>
      </c>
      <c r="H53" s="22">
        <f t="shared" si="16"/>
        <v>41101.605925508884</v>
      </c>
      <c r="I53" s="5">
        <f t="shared" si="17"/>
        <v>97145.760649169315</v>
      </c>
      <c r="J53" s="26">
        <f t="shared" si="5"/>
        <v>0.23473307536987584</v>
      </c>
      <c r="L53" s="22">
        <f t="shared" si="18"/>
        <v>162724.11640028775</v>
      </c>
      <c r="M53" s="5">
        <f>scrimecost*Meta!O50</f>
        <v>432.28800000000001</v>
      </c>
      <c r="N53" s="5">
        <f>L53-Grade12!L53</f>
        <v>1611.7490508109913</v>
      </c>
      <c r="O53" s="5">
        <f>Grade12!M53-M53</f>
        <v>3.4200000000000159</v>
      </c>
      <c r="P53" s="22">
        <f t="shared" si="12"/>
        <v>179.00292911794094</v>
      </c>
      <c r="Q53" s="22"/>
      <c r="R53" s="22"/>
      <c r="S53" s="22">
        <f t="shared" si="19"/>
        <v>1194.3737186874953</v>
      </c>
      <c r="T53" s="22">
        <f t="shared" si="20"/>
        <v>2331.5744063558082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94119.251660495676</v>
      </c>
      <c r="D54" s="5">
        <f t="shared" si="15"/>
        <v>90585.885335773361</v>
      </c>
      <c r="E54" s="5">
        <f t="shared" si="1"/>
        <v>81085.885335773361</v>
      </c>
      <c r="F54" s="5">
        <f t="shared" si="2"/>
        <v>31434.88009570734</v>
      </c>
      <c r="G54" s="5">
        <f t="shared" si="3"/>
        <v>59151.005240066021</v>
      </c>
      <c r="H54" s="22">
        <f t="shared" si="16"/>
        <v>42129.146073646589</v>
      </c>
      <c r="I54" s="5">
        <f t="shared" si="17"/>
        <v>99384.339740398515</v>
      </c>
      <c r="J54" s="26">
        <f t="shared" si="5"/>
        <v>0.23619379613565461</v>
      </c>
      <c r="L54" s="22">
        <f t="shared" si="18"/>
        <v>166792.21931029489</v>
      </c>
      <c r="M54" s="5">
        <f>scrimecost*Meta!O51</f>
        <v>432.28800000000001</v>
      </c>
      <c r="N54" s="5">
        <f>L54-Grade12!L54</f>
        <v>1652.0427770812239</v>
      </c>
      <c r="O54" s="5">
        <f>Grade12!M54-M54</f>
        <v>3.4200000000000159</v>
      </c>
      <c r="P54" s="22">
        <f t="shared" si="12"/>
        <v>183.79714977915691</v>
      </c>
      <c r="Q54" s="22"/>
      <c r="R54" s="22"/>
      <c r="S54" s="22">
        <f t="shared" si="19"/>
        <v>1224.414138415437</v>
      </c>
      <c r="T54" s="22">
        <f t="shared" si="20"/>
        <v>2426.8327937900945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96472.232952008068</v>
      </c>
      <c r="D55" s="5">
        <f t="shared" si="15"/>
        <v>92832.982469167706</v>
      </c>
      <c r="E55" s="5">
        <f t="shared" si="1"/>
        <v>83332.982469167706</v>
      </c>
      <c r="F55" s="5">
        <f t="shared" si="2"/>
        <v>32393.267023100023</v>
      </c>
      <c r="G55" s="5">
        <f t="shared" si="3"/>
        <v>60439.715446067683</v>
      </c>
      <c r="H55" s="22">
        <f t="shared" si="16"/>
        <v>43182.37472548776</v>
      </c>
      <c r="I55" s="5">
        <f t="shared" si="17"/>
        <v>101678.88330890849</v>
      </c>
      <c r="J55" s="26">
        <f t="shared" si="5"/>
        <v>0.23761888956568264</v>
      </c>
      <c r="L55" s="22">
        <f t="shared" si="18"/>
        <v>170962.02479305226</v>
      </c>
      <c r="M55" s="5">
        <f>scrimecost*Meta!O52</f>
        <v>432.28800000000001</v>
      </c>
      <c r="N55" s="5">
        <f>L55-Grade12!L55</f>
        <v>1693.3438465083018</v>
      </c>
      <c r="O55" s="5">
        <f>Grade12!M55-M55</f>
        <v>3.4200000000000159</v>
      </c>
      <c r="P55" s="22">
        <f t="shared" si="12"/>
        <v>188.71122595690329</v>
      </c>
      <c r="Q55" s="22"/>
      <c r="R55" s="22"/>
      <c r="S55" s="22">
        <f t="shared" si="19"/>
        <v>1255.2055686366364</v>
      </c>
      <c r="T55" s="22">
        <f t="shared" si="20"/>
        <v>2525.9738756734891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98884.038775808251</v>
      </c>
      <c r="D56" s="5">
        <f t="shared" si="15"/>
        <v>95136.257030896872</v>
      </c>
      <c r="E56" s="5">
        <f t="shared" si="1"/>
        <v>85636.257030896872</v>
      </c>
      <c r="F56" s="5">
        <f t="shared" si="2"/>
        <v>33436.701334604426</v>
      </c>
      <c r="G56" s="5">
        <f t="shared" si="3"/>
        <v>61699.555696292446</v>
      </c>
      <c r="H56" s="22">
        <f t="shared" si="16"/>
        <v>44261.934093624943</v>
      </c>
      <c r="I56" s="5">
        <f t="shared" si="17"/>
        <v>103969.70275570426</v>
      </c>
      <c r="J56" s="26">
        <f t="shared" si="5"/>
        <v>0.23945608447976158</v>
      </c>
      <c r="L56" s="22">
        <f t="shared" si="18"/>
        <v>175236.07541287856</v>
      </c>
      <c r="M56" s="5">
        <f>scrimecost*Meta!O53</f>
        <v>136.512</v>
      </c>
      <c r="N56" s="5">
        <f>L56-Grade12!L56</f>
        <v>1735.6774426709744</v>
      </c>
      <c r="O56" s="5">
        <f>Grade12!M56-M56</f>
        <v>1.0799999999999841</v>
      </c>
      <c r="P56" s="22">
        <f t="shared" si="12"/>
        <v>194.06137791187265</v>
      </c>
      <c r="Q56" s="22"/>
      <c r="R56" s="22"/>
      <c r="S56" s="22">
        <f t="shared" si="19"/>
        <v>1285.1960331147156</v>
      </c>
      <c r="T56" s="22">
        <f t="shared" si="20"/>
        <v>2625.9463684211264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136.512</v>
      </c>
      <c r="N57" s="5">
        <f>L57-Grade12!L57</f>
        <v>0</v>
      </c>
      <c r="O57" s="5">
        <f>Grade12!M57-M57</f>
        <v>1.0799999999999841</v>
      </c>
      <c r="Q57" s="22"/>
      <c r="R57" s="22"/>
      <c r="S57" s="22">
        <f t="shared" si="19"/>
        <v>0.83699999999998764</v>
      </c>
      <c r="T57" s="22">
        <f t="shared" si="20"/>
        <v>1.7363785480586225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136.512</v>
      </c>
      <c r="N58" s="5">
        <f>L58-Grade12!L58</f>
        <v>0</v>
      </c>
      <c r="O58" s="5">
        <f>Grade12!M58-M58</f>
        <v>1.0799999999999841</v>
      </c>
      <c r="Q58" s="22"/>
      <c r="R58" s="22"/>
      <c r="S58" s="22">
        <f t="shared" si="19"/>
        <v>0.83699999999998764</v>
      </c>
      <c r="T58" s="22">
        <f t="shared" si="20"/>
        <v>1.7629779883352723</v>
      </c>
    </row>
    <row r="59" spans="1:20" x14ac:dyDescent="0.2">
      <c r="A59" s="5">
        <v>68</v>
      </c>
      <c r="H59" s="21"/>
      <c r="I59" s="5"/>
      <c r="M59" s="5">
        <f>scrimecost*Meta!O56</f>
        <v>136.512</v>
      </c>
      <c r="N59" s="5">
        <f>L59-Grade12!L59</f>
        <v>0</v>
      </c>
      <c r="O59" s="5">
        <f>Grade12!M59-M59</f>
        <v>1.0799999999999841</v>
      </c>
      <c r="Q59" s="22"/>
      <c r="R59" s="22"/>
      <c r="S59" s="22">
        <f t="shared" si="19"/>
        <v>0.83699999999998764</v>
      </c>
      <c r="T59" s="22">
        <f t="shared" si="20"/>
        <v>1.7899849032514945</v>
      </c>
    </row>
    <row r="60" spans="1:20" x14ac:dyDescent="0.2">
      <c r="A60" s="5">
        <v>69</v>
      </c>
      <c r="H60" s="21"/>
      <c r="I60" s="5"/>
      <c r="M60" s="5">
        <f>scrimecost*Meta!O57</f>
        <v>136.512</v>
      </c>
      <c r="N60" s="5">
        <f>L60-Grade12!L60</f>
        <v>0</v>
      </c>
      <c r="O60" s="5">
        <f>Grade12!M60-M60</f>
        <v>1.0799999999999841</v>
      </c>
      <c r="Q60" s="22"/>
      <c r="R60" s="22"/>
      <c r="S60" s="22">
        <f t="shared" si="19"/>
        <v>0.83699999999998764</v>
      </c>
      <c r="T60" s="22">
        <f t="shared" si="20"/>
        <v>1.8174055348778049</v>
      </c>
    </row>
    <row r="61" spans="1:20" x14ac:dyDescent="0.2">
      <c r="A61" s="5">
        <v>70</v>
      </c>
      <c r="H61" s="21"/>
      <c r="I61" s="5"/>
      <c r="M61" s="5">
        <f>scrimecost*Meta!O58</f>
        <v>136.512</v>
      </c>
      <c r="N61" s="5">
        <f>L61-Grade12!L61</f>
        <v>0</v>
      </c>
      <c r="O61" s="5">
        <f>Grade12!M61-M61</f>
        <v>1.0799999999999841</v>
      </c>
      <c r="Q61" s="22"/>
      <c r="R61" s="22"/>
      <c r="S61" s="22">
        <f t="shared" si="19"/>
        <v>0.83699999999998764</v>
      </c>
      <c r="T61" s="22">
        <f t="shared" si="20"/>
        <v>1.8452462209064846</v>
      </c>
    </row>
    <row r="62" spans="1:20" x14ac:dyDescent="0.2">
      <c r="A62" s="5">
        <v>71</v>
      </c>
      <c r="H62" s="21"/>
      <c r="I62" s="5"/>
      <c r="M62" s="5">
        <f>scrimecost*Meta!O59</f>
        <v>136.512</v>
      </c>
      <c r="N62" s="5">
        <f>L62-Grade12!L62</f>
        <v>0</v>
      </c>
      <c r="O62" s="5">
        <f>Grade12!M62-M62</f>
        <v>1.0799999999999841</v>
      </c>
      <c r="Q62" s="22"/>
      <c r="R62" s="22"/>
      <c r="S62" s="22">
        <f t="shared" si="19"/>
        <v>0.83699999999998764</v>
      </c>
      <c r="T62" s="22">
        <f t="shared" si="20"/>
        <v>1.873513396116403</v>
      </c>
    </row>
    <row r="63" spans="1:20" x14ac:dyDescent="0.2">
      <c r="A63" s="5">
        <v>72</v>
      </c>
      <c r="H63" s="21"/>
      <c r="M63" s="5">
        <f>scrimecost*Meta!O60</f>
        <v>136.512</v>
      </c>
      <c r="N63" s="5">
        <f>L63-Grade12!L63</f>
        <v>0</v>
      </c>
      <c r="O63" s="5">
        <f>Grade12!M63-M63</f>
        <v>1.0799999999999841</v>
      </c>
      <c r="Q63" s="22"/>
      <c r="R63" s="22"/>
      <c r="S63" s="22">
        <f t="shared" si="19"/>
        <v>0.83699999999998764</v>
      </c>
      <c r="T63" s="22">
        <f t="shared" si="20"/>
        <v>1.902213593860276</v>
      </c>
    </row>
    <row r="64" spans="1:20" x14ac:dyDescent="0.2">
      <c r="A64" s="5">
        <v>73</v>
      </c>
      <c r="H64" s="21"/>
      <c r="M64" s="5">
        <f>scrimecost*Meta!O61</f>
        <v>136.512</v>
      </c>
      <c r="N64" s="5">
        <f>L64-Grade12!L64</f>
        <v>0</v>
      </c>
      <c r="O64" s="5">
        <f>Grade12!M64-M64</f>
        <v>1.0799999999999841</v>
      </c>
      <c r="Q64" s="22"/>
      <c r="R64" s="22"/>
      <c r="S64" s="22">
        <f t="shared" si="19"/>
        <v>0.83699999999998764</v>
      </c>
      <c r="T64" s="22">
        <f t="shared" si="20"/>
        <v>1.9313534475747149</v>
      </c>
    </row>
    <row r="65" spans="1:20" x14ac:dyDescent="0.2">
      <c r="A65" s="5">
        <v>74</v>
      </c>
      <c r="H65" s="21"/>
      <c r="M65" s="5">
        <f>scrimecost*Meta!O62</f>
        <v>136.512</v>
      </c>
      <c r="N65" s="5">
        <f>L65-Grade12!L65</f>
        <v>0</v>
      </c>
      <c r="O65" s="5">
        <f>Grade12!M65-M65</f>
        <v>1.0799999999999841</v>
      </c>
      <c r="Q65" s="22"/>
      <c r="R65" s="22"/>
      <c r="S65" s="22">
        <f t="shared" si="19"/>
        <v>0.83699999999998764</v>
      </c>
      <c r="T65" s="22">
        <f t="shared" si="20"/>
        <v>1.9609396923133999</v>
      </c>
    </row>
    <row r="66" spans="1:20" x14ac:dyDescent="0.2">
      <c r="A66" s="5">
        <v>75</v>
      </c>
      <c r="H66" s="21"/>
      <c r="M66" s="5">
        <f>scrimecost*Meta!O63</f>
        <v>136.512</v>
      </c>
      <c r="N66" s="5">
        <f>L66-Grade12!L66</f>
        <v>0</v>
      </c>
      <c r="O66" s="5">
        <f>Grade12!M66-M66</f>
        <v>1.0799999999999841</v>
      </c>
      <c r="Q66" s="22"/>
      <c r="R66" s="22"/>
      <c r="S66" s="22">
        <f t="shared" si="19"/>
        <v>0.83699999999998764</v>
      </c>
      <c r="T66" s="22">
        <f t="shared" si="20"/>
        <v>1.9909791663037466</v>
      </c>
    </row>
    <row r="67" spans="1:20" x14ac:dyDescent="0.2">
      <c r="A67" s="5">
        <v>76</v>
      </c>
      <c r="H67" s="21"/>
      <c r="M67" s="5">
        <f>scrimecost*Meta!O64</f>
        <v>136.512</v>
      </c>
      <c r="N67" s="5">
        <f>L67-Grade12!L67</f>
        <v>0</v>
      </c>
      <c r="O67" s="5">
        <f>Grade12!M67-M67</f>
        <v>1.0799999999999841</v>
      </c>
      <c r="Q67" s="22"/>
      <c r="R67" s="22"/>
      <c r="S67" s="22">
        <f t="shared" si="19"/>
        <v>0.83699999999998764</v>
      </c>
      <c r="T67" s="22">
        <f t="shared" si="20"/>
        <v>2.0214788125274121</v>
      </c>
    </row>
    <row r="68" spans="1:20" x14ac:dyDescent="0.2">
      <c r="A68" s="5">
        <v>77</v>
      </c>
      <c r="H68" s="21"/>
      <c r="M68" s="5">
        <f>scrimecost*Meta!O65</f>
        <v>136.512</v>
      </c>
      <c r="N68" s="5">
        <f>L68-Grade12!L68</f>
        <v>0</v>
      </c>
      <c r="O68" s="5">
        <f>Grade12!M68-M68</f>
        <v>1.0799999999999841</v>
      </c>
      <c r="Q68" s="22"/>
      <c r="R68" s="22"/>
      <c r="S68" s="22">
        <f t="shared" si="19"/>
        <v>0.83699999999998764</v>
      </c>
      <c r="T68" s="22">
        <f t="shared" si="20"/>
        <v>2.0524456803250217</v>
      </c>
    </row>
    <row r="69" spans="1:20" x14ac:dyDescent="0.2">
      <c r="A69" s="5">
        <v>78</v>
      </c>
      <c r="H69" s="21"/>
      <c r="M69" s="5">
        <f>scrimecost*Meta!O66</f>
        <v>136.512</v>
      </c>
      <c r="N69" s="5">
        <f>L69-Grade12!L69</f>
        <v>0</v>
      </c>
      <c r="O69" s="5">
        <f>Grade12!M69-M69</f>
        <v>1.0799999999999841</v>
      </c>
      <c r="Q69" s="22"/>
      <c r="R69" s="22"/>
      <c r="S69" s="22">
        <f t="shared" si="19"/>
        <v>0.83699999999998764</v>
      </c>
      <c r="T69" s="22">
        <f t="shared" si="20"/>
        <v>2.0838869270254676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-1.1126566334951349E-10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Meta!A8+6</f>
        <v>20</v>
      </c>
      <c r="C2" s="7">
        <f>Meta!B8</f>
        <v>61529</v>
      </c>
      <c r="D2" s="7">
        <f>Meta!C8</f>
        <v>27396</v>
      </c>
      <c r="E2" s="1">
        <f>Meta!D8</f>
        <v>4.3999999999999997E-2</v>
      </c>
      <c r="F2" s="1">
        <f>Meta!F8</f>
        <v>0.80100000000000005</v>
      </c>
      <c r="G2" s="1">
        <f>Meta!I8</f>
        <v>1.8381311833585117</v>
      </c>
      <c r="H2" s="1">
        <f>Meta!E8</f>
        <v>0.77500000000000002</v>
      </c>
      <c r="I2" s="13"/>
      <c r="J2" s="1">
        <f>Meta!X7</f>
        <v>0.84299999999999997</v>
      </c>
      <c r="K2" s="1">
        <f>Meta!D7</f>
        <v>4.4999999999999998E-2</v>
      </c>
      <c r="L2" s="29"/>
      <c r="N2" s="22">
        <f>Meta!T8</f>
        <v>77384</v>
      </c>
      <c r="O2" s="22">
        <f>Meta!U8</f>
        <v>33470</v>
      </c>
      <c r="P2" s="1">
        <f>Meta!V8</f>
        <v>3.5000000000000003E-2</v>
      </c>
      <c r="Q2" s="1">
        <f>Meta!X8</f>
        <v>0.84599999999999997</v>
      </c>
      <c r="R2" s="22">
        <f>Meta!W8</f>
        <v>1881</v>
      </c>
      <c r="T2" s="12">
        <f>IRR(S5:S69)+1</f>
        <v>0.97938597156938878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3175.6189745203592</v>
      </c>
      <c r="D10" s="5">
        <f t="shared" ref="D10:D36" si="0">IF(A10&lt;startage,1,0)*(C10*(1-initialunempprob))+IF(A10=startage,1,0)*(C10*(1-unempprob))+IF(A10&gt;startage,1,0)*(C10*(1-unempprob)+unempprob*300*52)</f>
        <v>3032.716120666943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232.00278323102114</v>
      </c>
      <c r="G10" s="5">
        <f t="shared" ref="G10:G56" si="3">D10-F10</f>
        <v>2800.7133374359219</v>
      </c>
      <c r="H10" s="22">
        <f>0.1*Grade13!H10</f>
        <v>1421.4532445965629</v>
      </c>
      <c r="I10" s="5">
        <f t="shared" ref="I10:I36" si="4">G10+IF(A10&lt;startage,1,0)*(H10*(1-initialunempprob))+IF(A10&gt;=startage,1,0)*(H10*(1-unempprob))</f>
        <v>4158.2011860256389</v>
      </c>
      <c r="J10" s="26">
        <f t="shared" ref="J10:J56" si="5">(F10-(IF(A10&gt;startage,1,0)*(unempprob*300*52)))/(IF(A10&lt;startage,1,0)*((C10+H10)*(1-initialunempprob))+IF(A10&gt;=startage,1,0)*((C10+H10)*(1-unempprob)))</f>
        <v>5.2845559080095167E-2</v>
      </c>
      <c r="L10" s="22">
        <f>0.1*Grade13!L10</f>
        <v>5627.6322548200769</v>
      </c>
      <c r="M10" s="5">
        <f>scrimecost*Meta!O7</f>
        <v>6404.8049999999994</v>
      </c>
      <c r="N10" s="5">
        <f>L10-Grade13!L10</f>
        <v>-50648.690293380692</v>
      </c>
      <c r="O10" s="5"/>
      <c r="P10" s="22"/>
      <c r="Q10" s="22">
        <f>0.05*feel*Grade13!G10</f>
        <v>325.15480301768611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-59252.845096398378</v>
      </c>
      <c r="T10" s="22">
        <f t="shared" ref="T10:T41" si="7">S10/sreturn^(A10-startage+1)</f>
        <v>-59252.845096398378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33473.671823345212</v>
      </c>
      <c r="D11" s="5">
        <f t="shared" si="0"/>
        <v>32000.830263118023</v>
      </c>
      <c r="E11" s="5">
        <f t="shared" si="1"/>
        <v>22500.830263118023</v>
      </c>
      <c r="F11" s="5">
        <f t="shared" si="2"/>
        <v>7648.2710809080345</v>
      </c>
      <c r="G11" s="5">
        <f t="shared" si="3"/>
        <v>24352.559182209989</v>
      </c>
      <c r="H11" s="22">
        <f t="shared" ref="H11:H36" si="10">benefits*B11/expnorm</f>
        <v>14904.268121899679</v>
      </c>
      <c r="I11" s="5">
        <f t="shared" si="4"/>
        <v>38601.039506746078</v>
      </c>
      <c r="J11" s="26">
        <f t="shared" si="5"/>
        <v>0.16537048841868962</v>
      </c>
      <c r="L11" s="22">
        <f t="shared" ref="L11:L36" si="11">(sincome+sbenefits)*(1-sunemp)*B11/expnorm</f>
        <v>58197.211912015977</v>
      </c>
      <c r="M11" s="5">
        <f>scrimecost*Meta!O8</f>
        <v>6147.1079999999993</v>
      </c>
      <c r="N11" s="5">
        <f>L11-Grade13!L11</f>
        <v>513.98130011018657</v>
      </c>
      <c r="O11" s="5">
        <f>Grade13!M11-M11</f>
        <v>49.020000000000437</v>
      </c>
      <c r="P11" s="22">
        <f t="shared" ref="P11:P56" si="12">(spart-initialspart)*(L11*J11+nptrans)</f>
        <v>48.534304075488237</v>
      </c>
      <c r="Q11" s="22"/>
      <c r="R11" s="22"/>
      <c r="S11" s="22">
        <f t="shared" si="6"/>
        <v>412.59642507574756</v>
      </c>
      <c r="T11" s="22">
        <f t="shared" si="7"/>
        <v>421.28071776910826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34310.513618928839</v>
      </c>
      <c r="D12" s="5">
        <f t="shared" si="0"/>
        <v>33487.25101969597</v>
      </c>
      <c r="E12" s="5">
        <f t="shared" si="1"/>
        <v>23987.25101969597</v>
      </c>
      <c r="F12" s="5">
        <f t="shared" si="2"/>
        <v>8133.5874579307347</v>
      </c>
      <c r="G12" s="5">
        <f t="shared" si="3"/>
        <v>25353.663561765235</v>
      </c>
      <c r="H12" s="22">
        <f t="shared" si="10"/>
        <v>15276.87482494717</v>
      </c>
      <c r="I12" s="5">
        <f t="shared" si="4"/>
        <v>39958.35589441473</v>
      </c>
      <c r="J12" s="26">
        <f t="shared" si="5"/>
        <v>0.15709528741351877</v>
      </c>
      <c r="L12" s="22">
        <f t="shared" si="11"/>
        <v>59652.142209816375</v>
      </c>
      <c r="M12" s="5">
        <f>scrimecost*Meta!O9</f>
        <v>5663.6909999999998</v>
      </c>
      <c r="N12" s="5">
        <f>L12-Grade13!L12</f>
        <v>526.83083261294814</v>
      </c>
      <c r="O12" s="5">
        <f>Grade13!M12-M12</f>
        <v>45.165000000000873</v>
      </c>
      <c r="P12" s="22">
        <f t="shared" si="12"/>
        <v>47.775211275849635</v>
      </c>
      <c r="Q12" s="22"/>
      <c r="R12" s="22"/>
      <c r="S12" s="22">
        <f t="shared" si="6"/>
        <v>417.44529914146358</v>
      </c>
      <c r="T12" s="22">
        <f t="shared" si="7"/>
        <v>435.20293620293057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35168.276459402055</v>
      </c>
      <c r="D13" s="5">
        <f t="shared" si="0"/>
        <v>34307.272295188362</v>
      </c>
      <c r="E13" s="5">
        <f t="shared" si="1"/>
        <v>24807.272295188362</v>
      </c>
      <c r="F13" s="5">
        <f t="shared" si="2"/>
        <v>8401.324404379</v>
      </c>
      <c r="G13" s="5">
        <f t="shared" si="3"/>
        <v>25905.947890809362</v>
      </c>
      <c r="H13" s="22">
        <f t="shared" si="10"/>
        <v>15658.796695570849</v>
      </c>
      <c r="I13" s="5">
        <f t="shared" si="4"/>
        <v>40875.757531775089</v>
      </c>
      <c r="J13" s="26">
        <f t="shared" si="5"/>
        <v>0.15877374214496628</v>
      </c>
      <c r="L13" s="22">
        <f t="shared" si="11"/>
        <v>61143.445765061784</v>
      </c>
      <c r="M13" s="5">
        <f>scrimecost*Meta!O10</f>
        <v>5165.2259999999997</v>
      </c>
      <c r="N13" s="5">
        <f>L13-Grade13!L13</f>
        <v>540.00160342827439</v>
      </c>
      <c r="O13" s="5">
        <f>Grade13!M13-M13</f>
        <v>41.190000000000509</v>
      </c>
      <c r="P13" s="22">
        <f t="shared" si="12"/>
        <v>48.785921075269989</v>
      </c>
      <c r="Q13" s="22"/>
      <c r="R13" s="22"/>
      <c r="S13" s="22">
        <f t="shared" si="6"/>
        <v>423.78339012108279</v>
      </c>
      <c r="T13" s="22">
        <f t="shared" si="7"/>
        <v>451.10983311966618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36047.483370887108</v>
      </c>
      <c r="D14" s="5">
        <f t="shared" si="0"/>
        <v>35147.794102568078</v>
      </c>
      <c r="E14" s="5">
        <f t="shared" si="1"/>
        <v>25647.794102568078</v>
      </c>
      <c r="F14" s="5">
        <f t="shared" si="2"/>
        <v>8675.7547744884778</v>
      </c>
      <c r="G14" s="5">
        <f t="shared" si="3"/>
        <v>26472.039328079598</v>
      </c>
      <c r="H14" s="22">
        <f t="shared" si="10"/>
        <v>16050.26661296012</v>
      </c>
      <c r="I14" s="5">
        <f t="shared" si="4"/>
        <v>41816.094210069474</v>
      </c>
      <c r="J14" s="26">
        <f t="shared" si="5"/>
        <v>0.16041125895613462</v>
      </c>
      <c r="L14" s="22">
        <f t="shared" si="11"/>
        <v>62672.031909188321</v>
      </c>
      <c r="M14" s="5">
        <f>scrimecost*Meta!O11</f>
        <v>4815.3599999999997</v>
      </c>
      <c r="N14" s="5">
        <f>L14-Grade13!L14</f>
        <v>553.50164351397689</v>
      </c>
      <c r="O14" s="5">
        <f>Grade13!M14-M14</f>
        <v>38.400000000000546</v>
      </c>
      <c r="P14" s="22">
        <f t="shared" si="12"/>
        <v>49.821898619675856</v>
      </c>
      <c r="Q14" s="22"/>
      <c r="R14" s="22"/>
      <c r="S14" s="22">
        <f t="shared" si="6"/>
        <v>431.27532400018822</v>
      </c>
      <c r="T14" s="22">
        <f t="shared" si="7"/>
        <v>468.74763980307341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36948.670455159277</v>
      </c>
      <c r="D15" s="5">
        <f t="shared" si="0"/>
        <v>36009.328955132267</v>
      </c>
      <c r="E15" s="5">
        <f t="shared" si="1"/>
        <v>26509.328955132267</v>
      </c>
      <c r="F15" s="5">
        <f t="shared" si="2"/>
        <v>8957.0459038506851</v>
      </c>
      <c r="G15" s="5">
        <f t="shared" si="3"/>
        <v>27052.283051281582</v>
      </c>
      <c r="H15" s="22">
        <f t="shared" si="10"/>
        <v>16451.523278284119</v>
      </c>
      <c r="I15" s="5">
        <f t="shared" si="4"/>
        <v>42779.939305321197</v>
      </c>
      <c r="J15" s="26">
        <f t="shared" si="5"/>
        <v>0.16200883633288418</v>
      </c>
      <c r="L15" s="22">
        <f t="shared" si="11"/>
        <v>64238.83270691803</v>
      </c>
      <c r="M15" s="5">
        <f>scrimecost*Meta!O12</f>
        <v>4593.402</v>
      </c>
      <c r="N15" s="5">
        <f>L15-Grade13!L15</f>
        <v>567.33918460183486</v>
      </c>
      <c r="O15" s="5">
        <f>Grade13!M15-M15</f>
        <v>36.630000000000109</v>
      </c>
      <c r="P15" s="22">
        <f t="shared" si="12"/>
        <v>50.883775602691884</v>
      </c>
      <c r="Q15" s="22"/>
      <c r="R15" s="22"/>
      <c r="S15" s="22">
        <f t="shared" si="6"/>
        <v>439.79911247627933</v>
      </c>
      <c r="T15" s="22">
        <f t="shared" si="7"/>
        <v>488.07319124065697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37872.387216538264</v>
      </c>
      <c r="D16" s="5">
        <f t="shared" si="0"/>
        <v>36892.402179010583</v>
      </c>
      <c r="E16" s="5">
        <f t="shared" si="1"/>
        <v>27392.402179010583</v>
      </c>
      <c r="F16" s="5">
        <f t="shared" si="2"/>
        <v>9245.3693114469552</v>
      </c>
      <c r="G16" s="5">
        <f t="shared" si="3"/>
        <v>27647.032867563626</v>
      </c>
      <c r="H16" s="22">
        <f t="shared" si="10"/>
        <v>16862.811360241223</v>
      </c>
      <c r="I16" s="5">
        <f t="shared" si="4"/>
        <v>43767.880527954236</v>
      </c>
      <c r="J16" s="26">
        <f t="shared" si="5"/>
        <v>0.16356744840776186</v>
      </c>
      <c r="L16" s="22">
        <f t="shared" si="11"/>
        <v>65844.80352459097</v>
      </c>
      <c r="M16" s="5">
        <f>scrimecost*Meta!O13</f>
        <v>3824.0729999999999</v>
      </c>
      <c r="N16" s="5">
        <f>L16-Grade13!L16</f>
        <v>581.52266421687818</v>
      </c>
      <c r="O16" s="5">
        <f>Grade13!M16-M16</f>
        <v>30.494999999999891</v>
      </c>
      <c r="P16" s="22">
        <f t="shared" si="12"/>
        <v>51.972199510283289</v>
      </c>
      <c r="Q16" s="22"/>
      <c r="R16" s="22"/>
      <c r="S16" s="22">
        <f t="shared" si="6"/>
        <v>445.18741441426567</v>
      </c>
      <c r="T16" s="22">
        <f t="shared" si="7"/>
        <v>504.45171639620878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38819.196896951711</v>
      </c>
      <c r="D17" s="5">
        <f t="shared" si="0"/>
        <v>37797.552233485832</v>
      </c>
      <c r="E17" s="5">
        <f t="shared" si="1"/>
        <v>28297.552233485832</v>
      </c>
      <c r="F17" s="5">
        <f t="shared" si="2"/>
        <v>9540.9008042331243</v>
      </c>
      <c r="G17" s="5">
        <f t="shared" si="3"/>
        <v>28256.651429252706</v>
      </c>
      <c r="H17" s="22">
        <f t="shared" si="10"/>
        <v>17284.381644247253</v>
      </c>
      <c r="I17" s="5">
        <f t="shared" si="4"/>
        <v>44780.520281153076</v>
      </c>
      <c r="J17" s="26">
        <f t="shared" si="5"/>
        <v>0.16508804555398388</v>
      </c>
      <c r="L17" s="22">
        <f t="shared" si="11"/>
        <v>67490.923612705737</v>
      </c>
      <c r="M17" s="5">
        <f>scrimecost*Meta!O14</f>
        <v>3824.0729999999999</v>
      </c>
      <c r="N17" s="5">
        <f>L17-Grade13!L17</f>
        <v>596.06073082228249</v>
      </c>
      <c r="O17" s="5">
        <f>Grade13!M17-M17</f>
        <v>30.494999999999891</v>
      </c>
      <c r="P17" s="22">
        <f t="shared" si="12"/>
        <v>53.087834015564489</v>
      </c>
      <c r="Q17" s="22"/>
      <c r="R17" s="22"/>
      <c r="S17" s="22">
        <f t="shared" si="6"/>
        <v>455.58391452569191</v>
      </c>
      <c r="T17" s="22">
        <f t="shared" si="7"/>
        <v>527.09783053099886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39789.676819375505</v>
      </c>
      <c r="D18" s="5">
        <f t="shared" si="0"/>
        <v>38725.331039322984</v>
      </c>
      <c r="E18" s="5">
        <f t="shared" si="1"/>
        <v>29225.331039322984</v>
      </c>
      <c r="F18" s="5">
        <f t="shared" si="2"/>
        <v>9843.8205843389551</v>
      </c>
      <c r="G18" s="5">
        <f t="shared" si="3"/>
        <v>28881.510454984029</v>
      </c>
      <c r="H18" s="22">
        <f t="shared" si="10"/>
        <v>17716.491185353432</v>
      </c>
      <c r="I18" s="5">
        <f t="shared" si="4"/>
        <v>45818.476028181911</v>
      </c>
      <c r="J18" s="26">
        <f t="shared" si="5"/>
        <v>0.16657155496493231</v>
      </c>
      <c r="L18" s="22">
        <f t="shared" si="11"/>
        <v>69178.196703023394</v>
      </c>
      <c r="M18" s="5">
        <f>scrimecost*Meta!O15</f>
        <v>3824.0729999999999</v>
      </c>
      <c r="N18" s="5">
        <f>L18-Grade13!L18</f>
        <v>610.96224909285957</v>
      </c>
      <c r="O18" s="5">
        <f>Grade13!M18-M18</f>
        <v>30.494999999999891</v>
      </c>
      <c r="P18" s="22">
        <f t="shared" si="12"/>
        <v>54.231359383477724</v>
      </c>
      <c r="Q18" s="22"/>
      <c r="R18" s="22"/>
      <c r="S18" s="22">
        <f t="shared" si="6"/>
        <v>466.24032713992858</v>
      </c>
      <c r="T18" s="22">
        <f t="shared" si="7"/>
        <v>550.78081282874575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40784.418739859895</v>
      </c>
      <c r="D19" s="5">
        <f t="shared" si="0"/>
        <v>39676.304315306057</v>
      </c>
      <c r="E19" s="5">
        <f t="shared" si="1"/>
        <v>30176.304315306057</v>
      </c>
      <c r="F19" s="5">
        <f t="shared" si="2"/>
        <v>10154.313358947427</v>
      </c>
      <c r="G19" s="5">
        <f t="shared" si="3"/>
        <v>29521.99095635863</v>
      </c>
      <c r="H19" s="22">
        <f t="shared" si="10"/>
        <v>18159.403464987266</v>
      </c>
      <c r="I19" s="5">
        <f t="shared" si="4"/>
        <v>46882.380668886457</v>
      </c>
      <c r="J19" s="26">
        <f t="shared" si="5"/>
        <v>0.16801888121951608</v>
      </c>
      <c r="L19" s="22">
        <f t="shared" si="11"/>
        <v>70907.651620598961</v>
      </c>
      <c r="M19" s="5">
        <f>scrimecost*Meta!O16</f>
        <v>3824.0729999999999</v>
      </c>
      <c r="N19" s="5">
        <f>L19-Grade13!L19</f>
        <v>626.23630532016978</v>
      </c>
      <c r="O19" s="5">
        <f>Grade13!M19-M19</f>
        <v>30.494999999999891</v>
      </c>
      <c r="P19" s="22">
        <f t="shared" si="12"/>
        <v>55.403472885588783</v>
      </c>
      <c r="Q19" s="22"/>
      <c r="R19" s="22"/>
      <c r="S19" s="22">
        <f t="shared" si="6"/>
        <v>477.16315006950055</v>
      </c>
      <c r="T19" s="22">
        <f t="shared" si="7"/>
        <v>575.54857870156752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41804.029208356384</v>
      </c>
      <c r="D20" s="5">
        <f t="shared" si="0"/>
        <v>40651.051923188701</v>
      </c>
      <c r="E20" s="5">
        <f t="shared" si="1"/>
        <v>31151.051923188701</v>
      </c>
      <c r="F20" s="5">
        <f t="shared" si="2"/>
        <v>10472.56845292111</v>
      </c>
      <c r="G20" s="5">
        <f t="shared" si="3"/>
        <v>30178.483470267591</v>
      </c>
      <c r="H20" s="22">
        <f t="shared" si="10"/>
        <v>18613.388551611948</v>
      </c>
      <c r="I20" s="5">
        <f t="shared" si="4"/>
        <v>47972.882925608617</v>
      </c>
      <c r="J20" s="26">
        <f t="shared" si="5"/>
        <v>0.16943090683374415</v>
      </c>
      <c r="L20" s="22">
        <f t="shared" si="11"/>
        <v>72680.342911113927</v>
      </c>
      <c r="M20" s="5">
        <f>scrimecost*Meta!O17</f>
        <v>3824.0729999999999</v>
      </c>
      <c r="N20" s="5">
        <f>L20-Grade13!L20</f>
        <v>641.89221295317111</v>
      </c>
      <c r="O20" s="5">
        <f>Grade13!M20-M20</f>
        <v>30.494999999999891</v>
      </c>
      <c r="P20" s="22">
        <f t="shared" si="12"/>
        <v>56.604889225252606</v>
      </c>
      <c r="Q20" s="22"/>
      <c r="R20" s="22"/>
      <c r="S20" s="22">
        <f t="shared" si="6"/>
        <v>488.35904357231732</v>
      </c>
      <c r="T20" s="22">
        <f t="shared" si="7"/>
        <v>601.45126726950195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42849.129938565296</v>
      </c>
      <c r="D21" s="5">
        <f t="shared" si="0"/>
        <v>41650.168221268425</v>
      </c>
      <c r="E21" s="5">
        <f t="shared" si="1"/>
        <v>32150.168221268425</v>
      </c>
      <c r="F21" s="5">
        <f t="shared" si="2"/>
        <v>10798.77992424414</v>
      </c>
      <c r="G21" s="5">
        <f t="shared" si="3"/>
        <v>30851.388297024285</v>
      </c>
      <c r="H21" s="22">
        <f t="shared" si="10"/>
        <v>19078.723265402248</v>
      </c>
      <c r="I21" s="5">
        <f t="shared" si="4"/>
        <v>49090.647738748834</v>
      </c>
      <c r="J21" s="26">
        <f t="shared" si="5"/>
        <v>0.17080849279884472</v>
      </c>
      <c r="L21" s="22">
        <f t="shared" si="11"/>
        <v>74497.351483891776</v>
      </c>
      <c r="M21" s="5">
        <f>scrimecost*Meta!O18</f>
        <v>3150.6750000000002</v>
      </c>
      <c r="N21" s="5">
        <f>L21-Grade13!L21</f>
        <v>657.93951827699493</v>
      </c>
      <c r="O21" s="5">
        <f>Grade13!M21-M21</f>
        <v>25.125</v>
      </c>
      <c r="P21" s="22">
        <f t="shared" si="12"/>
        <v>57.836340973408056</v>
      </c>
      <c r="Q21" s="22"/>
      <c r="R21" s="22"/>
      <c r="S21" s="22">
        <f t="shared" si="6"/>
        <v>495.67308441270296</v>
      </c>
      <c r="T21" s="22">
        <f t="shared" si="7"/>
        <v>623.30795212525652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43920.358187029429</v>
      </c>
      <c r="D22" s="5">
        <f t="shared" si="0"/>
        <v>42674.262426800131</v>
      </c>
      <c r="E22" s="5">
        <f t="shared" si="1"/>
        <v>33174.262426800131</v>
      </c>
      <c r="F22" s="5">
        <f t="shared" si="2"/>
        <v>11133.146682350243</v>
      </c>
      <c r="G22" s="5">
        <f t="shared" si="3"/>
        <v>31541.115744449889</v>
      </c>
      <c r="H22" s="22">
        <f t="shared" si="10"/>
        <v>19555.691347037304</v>
      </c>
      <c r="I22" s="5">
        <f t="shared" si="4"/>
        <v>50236.356672217553</v>
      </c>
      <c r="J22" s="26">
        <f t="shared" si="5"/>
        <v>0.17215247910625991</v>
      </c>
      <c r="L22" s="22">
        <f t="shared" si="11"/>
        <v>76359.785270989058</v>
      </c>
      <c r="M22" s="5">
        <f>scrimecost*Meta!O19</f>
        <v>3150.6750000000002</v>
      </c>
      <c r="N22" s="5">
        <f>L22-Grade13!L22</f>
        <v>674.38800623393035</v>
      </c>
      <c r="O22" s="5">
        <f>Grade13!M22-M22</f>
        <v>25.125</v>
      </c>
      <c r="P22" s="22">
        <f t="shared" si="12"/>
        <v>59.098579015267369</v>
      </c>
      <c r="Q22" s="22"/>
      <c r="R22" s="22"/>
      <c r="S22" s="22">
        <f t="shared" si="6"/>
        <v>507.43577002410865</v>
      </c>
      <c r="T22" s="22">
        <f t="shared" si="7"/>
        <v>651.53016811006569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45018.367141705159</v>
      </c>
      <c r="D23" s="5">
        <f t="shared" si="0"/>
        <v>43723.958987470134</v>
      </c>
      <c r="E23" s="5">
        <f t="shared" si="1"/>
        <v>34223.958987470134</v>
      </c>
      <c r="F23" s="5">
        <f t="shared" si="2"/>
        <v>11475.872609408998</v>
      </c>
      <c r="G23" s="5">
        <f t="shared" si="3"/>
        <v>32248.086378061136</v>
      </c>
      <c r="H23" s="22">
        <f t="shared" si="10"/>
        <v>20044.583630713234</v>
      </c>
      <c r="I23" s="5">
        <f t="shared" si="4"/>
        <v>51410.708329022986</v>
      </c>
      <c r="J23" s="26">
        <f t="shared" si="5"/>
        <v>0.17346368525983571</v>
      </c>
      <c r="L23" s="22">
        <f t="shared" si="11"/>
        <v>78268.779902763781</v>
      </c>
      <c r="M23" s="5">
        <f>scrimecost*Meta!O20</f>
        <v>3150.6750000000002</v>
      </c>
      <c r="N23" s="5">
        <f>L23-Grade13!L23</f>
        <v>691.2477063897677</v>
      </c>
      <c r="O23" s="5">
        <f>Grade13!M23-M23</f>
        <v>25.125</v>
      </c>
      <c r="P23" s="22">
        <f t="shared" si="12"/>
        <v>60.392373008173166</v>
      </c>
      <c r="Q23" s="22"/>
      <c r="R23" s="22"/>
      <c r="S23" s="22">
        <f t="shared" si="6"/>
        <v>519.49252277578546</v>
      </c>
      <c r="T23" s="22">
        <f t="shared" si="7"/>
        <v>681.04980622074027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46143.826320247783</v>
      </c>
      <c r="D24" s="5">
        <f t="shared" si="0"/>
        <v>44799.89796215688</v>
      </c>
      <c r="E24" s="5">
        <f t="shared" si="1"/>
        <v>35299.89796215688</v>
      </c>
      <c r="F24" s="5">
        <f t="shared" si="2"/>
        <v>11907.156480859911</v>
      </c>
      <c r="G24" s="5">
        <f t="shared" si="3"/>
        <v>32892.741481296966</v>
      </c>
      <c r="H24" s="22">
        <f t="shared" si="10"/>
        <v>20545.698221481063</v>
      </c>
      <c r="I24" s="5">
        <f t="shared" si="4"/>
        <v>52534.428981032863</v>
      </c>
      <c r="J24" s="26">
        <f t="shared" si="5"/>
        <v>0.17599755062381067</v>
      </c>
      <c r="L24" s="22">
        <f t="shared" si="11"/>
        <v>80225.49940033289</v>
      </c>
      <c r="M24" s="5">
        <f>scrimecost*Meta!O21</f>
        <v>3150.6750000000002</v>
      </c>
      <c r="N24" s="5">
        <f>L24-Grade13!L24</f>
        <v>708.5288990495319</v>
      </c>
      <c r="O24" s="5">
        <f>Grade13!M24-M24</f>
        <v>25.125</v>
      </c>
      <c r="P24" s="22">
        <f t="shared" si="12"/>
        <v>62.020474176091795</v>
      </c>
      <c r="Q24" s="22"/>
      <c r="R24" s="22"/>
      <c r="S24" s="22">
        <f t="shared" si="6"/>
        <v>532.08471514829682</v>
      </c>
      <c r="T24" s="22">
        <f t="shared" si="7"/>
        <v>712.24019141811152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47297.421978253973</v>
      </c>
      <c r="D25" s="5">
        <f t="shared" si="0"/>
        <v>45902.735411210801</v>
      </c>
      <c r="E25" s="5">
        <f t="shared" si="1"/>
        <v>36402.735411210801</v>
      </c>
      <c r="F25" s="5">
        <f t="shared" si="2"/>
        <v>12377.516652881406</v>
      </c>
      <c r="G25" s="5">
        <f t="shared" si="3"/>
        <v>33525.218758329393</v>
      </c>
      <c r="H25" s="22">
        <f t="shared" si="10"/>
        <v>21059.340677018088</v>
      </c>
      <c r="I25" s="5">
        <f t="shared" si="4"/>
        <v>53657.948445558679</v>
      </c>
      <c r="J25" s="26">
        <f t="shared" si="5"/>
        <v>0.17890258468533896</v>
      </c>
      <c r="L25" s="22">
        <f t="shared" si="11"/>
        <v>82231.136885341199</v>
      </c>
      <c r="M25" s="5">
        <f>scrimecost*Meta!O22</f>
        <v>3150.6750000000002</v>
      </c>
      <c r="N25" s="5">
        <f>L25-Grade13!L25</f>
        <v>726.2421215257491</v>
      </c>
      <c r="O25" s="5">
        <f>Grade13!M25-M25</f>
        <v>25.125</v>
      </c>
      <c r="P25" s="22">
        <f t="shared" si="12"/>
        <v>63.796088791204419</v>
      </c>
      <c r="Q25" s="22"/>
      <c r="R25" s="22"/>
      <c r="S25" s="22">
        <f t="shared" si="6"/>
        <v>545.07449079154082</v>
      </c>
      <c r="T25" s="22">
        <f t="shared" si="7"/>
        <v>744.98524688259113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48479.85752771033</v>
      </c>
      <c r="D26" s="5">
        <f t="shared" si="0"/>
        <v>47033.143796491073</v>
      </c>
      <c r="E26" s="5">
        <f t="shared" si="1"/>
        <v>37533.143796491073</v>
      </c>
      <c r="F26" s="5">
        <f t="shared" si="2"/>
        <v>12859.635829203442</v>
      </c>
      <c r="G26" s="5">
        <f t="shared" si="3"/>
        <v>34173.507967287631</v>
      </c>
      <c r="H26" s="22">
        <f t="shared" si="10"/>
        <v>21585.824193943539</v>
      </c>
      <c r="I26" s="5">
        <f t="shared" si="4"/>
        <v>54809.555896697653</v>
      </c>
      <c r="J26" s="26">
        <f t="shared" si="5"/>
        <v>0.18173676425756169</v>
      </c>
      <c r="L26" s="22">
        <f t="shared" si="11"/>
        <v>84286.91530747473</v>
      </c>
      <c r="M26" s="5">
        <f>scrimecost*Meta!O23</f>
        <v>2381.346</v>
      </c>
      <c r="N26" s="5">
        <f>L26-Grade13!L26</f>
        <v>744.39817456390301</v>
      </c>
      <c r="O26" s="5">
        <f>Grade13!M26-M26</f>
        <v>18.990000000000236</v>
      </c>
      <c r="P26" s="22">
        <f t="shared" si="12"/>
        <v>65.616093771694864</v>
      </c>
      <c r="Q26" s="22"/>
      <c r="R26" s="22"/>
      <c r="S26" s="22">
        <f t="shared" si="6"/>
        <v>553.63438582588674</v>
      </c>
      <c r="T26" s="22">
        <f t="shared" si="7"/>
        <v>772.61118597288612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49691.853965903087</v>
      </c>
      <c r="D27" s="5">
        <f t="shared" si="0"/>
        <v>48191.812391403349</v>
      </c>
      <c r="E27" s="5">
        <f t="shared" si="1"/>
        <v>38691.812391403349</v>
      </c>
      <c r="F27" s="5">
        <f t="shared" si="2"/>
        <v>13353.807984933528</v>
      </c>
      <c r="G27" s="5">
        <f t="shared" si="3"/>
        <v>34838.004406469823</v>
      </c>
      <c r="H27" s="22">
        <f t="shared" si="10"/>
        <v>22125.469798792128</v>
      </c>
      <c r="I27" s="5">
        <f t="shared" si="4"/>
        <v>55989.953534115099</v>
      </c>
      <c r="J27" s="26">
        <f t="shared" si="5"/>
        <v>0.18450181749875461</v>
      </c>
      <c r="L27" s="22">
        <f t="shared" si="11"/>
        <v>86394.088190161594</v>
      </c>
      <c r="M27" s="5">
        <f>scrimecost*Meta!O24</f>
        <v>2381.346</v>
      </c>
      <c r="N27" s="5">
        <f>L27-Grade13!L27</f>
        <v>763.00812892800604</v>
      </c>
      <c r="O27" s="5">
        <f>Grade13!M27-M27</f>
        <v>18.990000000000236</v>
      </c>
      <c r="P27" s="22">
        <f t="shared" si="12"/>
        <v>67.481598876697575</v>
      </c>
      <c r="Q27" s="22"/>
      <c r="R27" s="22"/>
      <c r="S27" s="22">
        <f t="shared" si="6"/>
        <v>567.28176886108804</v>
      </c>
      <c r="T27" s="22">
        <f t="shared" si="7"/>
        <v>808.31917850656453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50934.150315050654</v>
      </c>
      <c r="D28" s="5">
        <f t="shared" si="0"/>
        <v>49379.447701188423</v>
      </c>
      <c r="E28" s="5">
        <f t="shared" si="1"/>
        <v>39879.447701188423</v>
      </c>
      <c r="F28" s="5">
        <f t="shared" si="2"/>
        <v>13860.334444556862</v>
      </c>
      <c r="G28" s="5">
        <f t="shared" si="3"/>
        <v>35519.113256631565</v>
      </c>
      <c r="H28" s="22">
        <f t="shared" si="10"/>
        <v>22678.606543761929</v>
      </c>
      <c r="I28" s="5">
        <f t="shared" si="4"/>
        <v>57199.861112467966</v>
      </c>
      <c r="J28" s="26">
        <f t="shared" si="5"/>
        <v>0.18719943041699161</v>
      </c>
      <c r="L28" s="22">
        <f t="shared" si="11"/>
        <v>88553.940394915626</v>
      </c>
      <c r="M28" s="5">
        <f>scrimecost*Meta!O25</f>
        <v>2381.346</v>
      </c>
      <c r="N28" s="5">
        <f>L28-Grade13!L28</f>
        <v>782.0833321511891</v>
      </c>
      <c r="O28" s="5">
        <f>Grade13!M28-M28</f>
        <v>18.990000000000236</v>
      </c>
      <c r="P28" s="22">
        <f t="shared" si="12"/>
        <v>69.393741609325346</v>
      </c>
      <c r="Q28" s="22"/>
      <c r="R28" s="22"/>
      <c r="S28" s="22">
        <f t="shared" si="6"/>
        <v>581.27033647215444</v>
      </c>
      <c r="T28" s="22">
        <f t="shared" si="7"/>
        <v>845.68443637105236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52207.504072926931</v>
      </c>
      <c r="D29" s="5">
        <f t="shared" si="0"/>
        <v>50596.773893718142</v>
      </c>
      <c r="E29" s="5">
        <f t="shared" si="1"/>
        <v>41096.773893718142</v>
      </c>
      <c r="F29" s="5">
        <f t="shared" si="2"/>
        <v>14379.524065670788</v>
      </c>
      <c r="G29" s="5">
        <f t="shared" si="3"/>
        <v>36217.249828047352</v>
      </c>
      <c r="H29" s="22">
        <f t="shared" si="10"/>
        <v>23245.571707355975</v>
      </c>
      <c r="I29" s="5">
        <f t="shared" si="4"/>
        <v>58440.01638027966</v>
      </c>
      <c r="J29" s="26">
        <f t="shared" si="5"/>
        <v>0.1898312478981985</v>
      </c>
      <c r="L29" s="22">
        <f t="shared" si="11"/>
        <v>90767.788904788526</v>
      </c>
      <c r="M29" s="5">
        <f>scrimecost*Meta!O26</f>
        <v>2381.346</v>
      </c>
      <c r="N29" s="5">
        <f>L29-Grade13!L29</f>
        <v>801.63541545497719</v>
      </c>
      <c r="O29" s="5">
        <f>Grade13!M29-M29</f>
        <v>18.990000000000236</v>
      </c>
      <c r="P29" s="22">
        <f t="shared" si="12"/>
        <v>71.353687910268846</v>
      </c>
      <c r="Q29" s="22"/>
      <c r="R29" s="22"/>
      <c r="S29" s="22">
        <f t="shared" si="6"/>
        <v>595.60861827351437</v>
      </c>
      <c r="T29" s="22">
        <f t="shared" si="7"/>
        <v>884.78402308931084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53512.691674750095</v>
      </c>
      <c r="D30" s="5">
        <f t="shared" si="0"/>
        <v>51844.533241061086</v>
      </c>
      <c r="E30" s="5">
        <f t="shared" si="1"/>
        <v>42344.533241061086</v>
      </c>
      <c r="F30" s="5">
        <f t="shared" si="2"/>
        <v>14911.693427312553</v>
      </c>
      <c r="G30" s="5">
        <f t="shared" si="3"/>
        <v>36932.839813748535</v>
      </c>
      <c r="H30" s="22">
        <f t="shared" si="10"/>
        <v>23826.711000039875</v>
      </c>
      <c r="I30" s="5">
        <f t="shared" si="4"/>
        <v>59711.175529786655</v>
      </c>
      <c r="J30" s="26">
        <f t="shared" si="5"/>
        <v>0.19239887470913192</v>
      </c>
      <c r="L30" s="22">
        <f t="shared" si="11"/>
        <v>93036.983627408234</v>
      </c>
      <c r="M30" s="5">
        <f>scrimecost*Meta!O27</f>
        <v>2381.346</v>
      </c>
      <c r="N30" s="5">
        <f>L30-Grade13!L30</f>
        <v>821.67630084136908</v>
      </c>
      <c r="O30" s="5">
        <f>Grade13!M30-M30</f>
        <v>18.990000000000236</v>
      </c>
      <c r="P30" s="22">
        <f t="shared" si="12"/>
        <v>73.362632868735886</v>
      </c>
      <c r="Q30" s="22"/>
      <c r="R30" s="22"/>
      <c r="S30" s="22">
        <f t="shared" si="6"/>
        <v>610.30535711991411</v>
      </c>
      <c r="T30" s="22">
        <f t="shared" si="7"/>
        <v>925.69858877848321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54850.508966618843</v>
      </c>
      <c r="D31" s="5">
        <f t="shared" si="0"/>
        <v>53123.486572087611</v>
      </c>
      <c r="E31" s="5">
        <f t="shared" si="1"/>
        <v>43623.486572087611</v>
      </c>
      <c r="F31" s="5">
        <f t="shared" si="2"/>
        <v>15457.167022995365</v>
      </c>
      <c r="G31" s="5">
        <f t="shared" si="3"/>
        <v>37666.319549092244</v>
      </c>
      <c r="H31" s="22">
        <f t="shared" si="10"/>
        <v>24422.378775040874</v>
      </c>
      <c r="I31" s="5">
        <f t="shared" si="4"/>
        <v>61014.113658031318</v>
      </c>
      <c r="J31" s="26">
        <f t="shared" si="5"/>
        <v>0.19490387647589633</v>
      </c>
      <c r="L31" s="22">
        <f t="shared" si="11"/>
        <v>95362.90821809342</v>
      </c>
      <c r="M31" s="5">
        <f>scrimecost*Meta!O28</f>
        <v>2127.4110000000001</v>
      </c>
      <c r="N31" s="5">
        <f>L31-Grade13!L31</f>
        <v>842.21820836239203</v>
      </c>
      <c r="O31" s="5">
        <f>Grade13!M31-M31</f>
        <v>16.965000000000146</v>
      </c>
      <c r="P31" s="22">
        <f t="shared" si="12"/>
        <v>75.421801451164626</v>
      </c>
      <c r="Q31" s="22"/>
      <c r="R31" s="22"/>
      <c r="S31" s="22">
        <f t="shared" si="6"/>
        <v>623.80013943745496</v>
      </c>
      <c r="T31" s="22">
        <f t="shared" si="7"/>
        <v>966.08203912407146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56221.771690784313</v>
      </c>
      <c r="D32" s="5">
        <f t="shared" si="0"/>
        <v>54434.413736389804</v>
      </c>
      <c r="E32" s="5">
        <f t="shared" si="1"/>
        <v>44934.413736389804</v>
      </c>
      <c r="F32" s="5">
        <f t="shared" si="2"/>
        <v>16016.27745857025</v>
      </c>
      <c r="G32" s="5">
        <f t="shared" si="3"/>
        <v>38418.136277819554</v>
      </c>
      <c r="H32" s="22">
        <f t="shared" si="10"/>
        <v>25032.938244416891</v>
      </c>
      <c r="I32" s="5">
        <f t="shared" si="4"/>
        <v>62349.625239482106</v>
      </c>
      <c r="J32" s="26">
        <f t="shared" si="5"/>
        <v>0.19734778063859332</v>
      </c>
      <c r="L32" s="22">
        <f t="shared" si="11"/>
        <v>97746.980923545751</v>
      </c>
      <c r="M32" s="5">
        <f>scrimecost*Meta!O29</f>
        <v>2127.4110000000001</v>
      </c>
      <c r="N32" s="5">
        <f>L32-Grade13!L32</f>
        <v>863.2736635714391</v>
      </c>
      <c r="O32" s="5">
        <f>Grade13!M32-M32</f>
        <v>16.965000000000146</v>
      </c>
      <c r="P32" s="22">
        <f t="shared" si="12"/>
        <v>77.53244924815408</v>
      </c>
      <c r="Q32" s="22"/>
      <c r="R32" s="22"/>
      <c r="S32" s="22">
        <f t="shared" si="6"/>
        <v>639.2409006879335</v>
      </c>
      <c r="T32" s="22">
        <f t="shared" si="7"/>
        <v>1010.8325452962135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57627.315983053915</v>
      </c>
      <c r="D33" s="5">
        <f t="shared" si="0"/>
        <v>55778.114079799539</v>
      </c>
      <c r="E33" s="5">
        <f t="shared" si="1"/>
        <v>46278.114079799539</v>
      </c>
      <c r="F33" s="5">
        <f t="shared" si="2"/>
        <v>16589.365655034504</v>
      </c>
      <c r="G33" s="5">
        <f t="shared" si="3"/>
        <v>39188.748424765035</v>
      </c>
      <c r="H33" s="22">
        <f t="shared" si="10"/>
        <v>25658.76170052731</v>
      </c>
      <c r="I33" s="5">
        <f t="shared" si="4"/>
        <v>63718.524610469147</v>
      </c>
      <c r="J33" s="26">
        <f t="shared" si="5"/>
        <v>0.19973207738268786</v>
      </c>
      <c r="L33" s="22">
        <f t="shared" si="11"/>
        <v>100190.6554466344</v>
      </c>
      <c r="M33" s="5">
        <f>scrimecost*Meta!O30</f>
        <v>2127.4110000000001</v>
      </c>
      <c r="N33" s="5">
        <f>L33-Grade13!L33</f>
        <v>884.85550516072544</v>
      </c>
      <c r="O33" s="5">
        <f>Grade13!M33-M33</f>
        <v>16.965000000000146</v>
      </c>
      <c r="P33" s="22">
        <f t="shared" si="12"/>
        <v>79.695863240068263</v>
      </c>
      <c r="Q33" s="22"/>
      <c r="R33" s="22"/>
      <c r="S33" s="22">
        <f t="shared" si="6"/>
        <v>655.06768096968267</v>
      </c>
      <c r="T33" s="22">
        <f t="shared" si="7"/>
        <v>1057.6621327365742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59067.998882630265</v>
      </c>
      <c r="D34" s="5">
        <f t="shared" si="0"/>
        <v>57155.406931794532</v>
      </c>
      <c r="E34" s="5">
        <f t="shared" si="1"/>
        <v>47655.406931794532</v>
      </c>
      <c r="F34" s="5">
        <f t="shared" si="2"/>
        <v>17176.781056410367</v>
      </c>
      <c r="G34" s="5">
        <f t="shared" si="3"/>
        <v>39978.625875384168</v>
      </c>
      <c r="H34" s="22">
        <f t="shared" si="10"/>
        <v>26300.230743040494</v>
      </c>
      <c r="I34" s="5">
        <f t="shared" si="4"/>
        <v>65121.646465730882</v>
      </c>
      <c r="J34" s="26">
        <f t="shared" si="5"/>
        <v>0.20205822054765818</v>
      </c>
      <c r="L34" s="22">
        <f t="shared" si="11"/>
        <v>102695.42183280025</v>
      </c>
      <c r="M34" s="5">
        <f>scrimecost*Meta!O31</f>
        <v>2127.4110000000001</v>
      </c>
      <c r="N34" s="5">
        <f>L34-Grade13!L34</f>
        <v>906.97689278973849</v>
      </c>
      <c r="O34" s="5">
        <f>Grade13!M34-M34</f>
        <v>16.965000000000146</v>
      </c>
      <c r="P34" s="22">
        <f t="shared" si="12"/>
        <v>81.913362581780305</v>
      </c>
      <c r="Q34" s="22"/>
      <c r="R34" s="22"/>
      <c r="S34" s="22">
        <f t="shared" si="6"/>
        <v>671.29013075847195</v>
      </c>
      <c r="T34" s="22">
        <f t="shared" si="7"/>
        <v>1106.6675247487633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60544.698854696013</v>
      </c>
      <c r="D35" s="5">
        <f t="shared" si="0"/>
        <v>58567.132105089389</v>
      </c>
      <c r="E35" s="5">
        <f t="shared" si="1"/>
        <v>49067.132105089389</v>
      </c>
      <c r="F35" s="5">
        <f t="shared" si="2"/>
        <v>17778.881842820625</v>
      </c>
      <c r="G35" s="5">
        <f t="shared" si="3"/>
        <v>40788.250262268761</v>
      </c>
      <c r="H35" s="22">
        <f t="shared" si="10"/>
        <v>26957.736511616506</v>
      </c>
      <c r="I35" s="5">
        <f t="shared" si="4"/>
        <v>66559.846367374135</v>
      </c>
      <c r="J35" s="26">
        <f t="shared" si="5"/>
        <v>0.20432762851348291</v>
      </c>
      <c r="L35" s="22">
        <f t="shared" si="11"/>
        <v>105262.80737862026</v>
      </c>
      <c r="M35" s="5">
        <f>scrimecost*Meta!O32</f>
        <v>2127.4110000000001</v>
      </c>
      <c r="N35" s="5">
        <f>L35-Grade13!L35</f>
        <v>929.65131510951323</v>
      </c>
      <c r="O35" s="5">
        <f>Grade13!M35-M35</f>
        <v>16.965000000000146</v>
      </c>
      <c r="P35" s="22">
        <f t="shared" si="12"/>
        <v>84.18629940703515</v>
      </c>
      <c r="Q35" s="22"/>
      <c r="R35" s="22"/>
      <c r="S35" s="22">
        <f t="shared" si="6"/>
        <v>687.91814179200469</v>
      </c>
      <c r="T35" s="22">
        <f t="shared" si="7"/>
        <v>1157.9499471638003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62058.31632606341</v>
      </c>
      <c r="D36" s="5">
        <f t="shared" si="0"/>
        <v>60014.150407716617</v>
      </c>
      <c r="E36" s="5">
        <f t="shared" si="1"/>
        <v>50514.150407716617</v>
      </c>
      <c r="F36" s="5">
        <f t="shared" si="2"/>
        <v>18396.03514889114</v>
      </c>
      <c r="G36" s="5">
        <f t="shared" si="3"/>
        <v>41618.115258825477</v>
      </c>
      <c r="H36" s="22">
        <f t="shared" si="10"/>
        <v>27631.679924406915</v>
      </c>
      <c r="I36" s="5">
        <f t="shared" si="4"/>
        <v>68034.00126655848</v>
      </c>
      <c r="J36" s="26">
        <f t="shared" si="5"/>
        <v>0.20654168506550705</v>
      </c>
      <c r="L36" s="22">
        <f t="shared" si="11"/>
        <v>107894.37756308574</v>
      </c>
      <c r="M36" s="5">
        <f>scrimecost*Meta!O33</f>
        <v>1803.8789999999999</v>
      </c>
      <c r="N36" s="5">
        <f>L36-Grade13!L36</f>
        <v>952.89259798722924</v>
      </c>
      <c r="O36" s="5">
        <f>Grade13!M36-M36</f>
        <v>14.384999999999991</v>
      </c>
      <c r="P36" s="22">
        <f t="shared" si="12"/>
        <v>86.516059652921371</v>
      </c>
      <c r="Q36" s="22"/>
      <c r="R36" s="22"/>
      <c r="S36" s="22">
        <f t="shared" si="6"/>
        <v>702.96235310134091</v>
      </c>
      <c r="T36" s="22">
        <f t="shared" si="7"/>
        <v>1208.1788047146474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63609.774234214987</v>
      </c>
      <c r="D37" s="5">
        <f t="shared" ref="D37:D56" si="15">IF(A37&lt;startage,1,0)*(C37*(1-initialunempprob))+IF(A37=startage,1,0)*(C37*(1-unempprob))+IF(A37&gt;startage,1,0)*(C37*(1-unempprob)+unempprob*300*52)</f>
        <v>61497.344167909527</v>
      </c>
      <c r="E37" s="5">
        <f t="shared" si="1"/>
        <v>51997.344167909527</v>
      </c>
      <c r="F37" s="5">
        <f t="shared" si="2"/>
        <v>19028.617287613415</v>
      </c>
      <c r="G37" s="5">
        <f t="shared" si="3"/>
        <v>42468.726880296112</v>
      </c>
      <c r="H37" s="22">
        <f t="shared" ref="H37:H56" si="16">benefits*B37/expnorm</f>
        <v>28322.471922517088</v>
      </c>
      <c r="I37" s="5">
        <f t="shared" ref="I37:I56" si="17">G37+IF(A37&lt;startage,1,0)*(H37*(1-initialunempprob))+IF(A37&gt;=startage,1,0)*(H37*(1-unempprob))</f>
        <v>69545.010038222448</v>
      </c>
      <c r="J37" s="26">
        <f t="shared" si="5"/>
        <v>0.20870174023821347</v>
      </c>
      <c r="L37" s="22">
        <f t="shared" ref="L37:L56" si="18">(sincome+sbenefits)*(1-sunemp)*B37/expnorm</f>
        <v>110591.73700216289</v>
      </c>
      <c r="M37" s="5">
        <f>scrimecost*Meta!O34</f>
        <v>1803.8789999999999</v>
      </c>
      <c r="N37" s="5">
        <f>L37-Grade13!L37</f>
        <v>976.71491293692088</v>
      </c>
      <c r="O37" s="5">
        <f>Grade13!M37-M37</f>
        <v>14.384999999999991</v>
      </c>
      <c r="P37" s="22">
        <f t="shared" si="12"/>
        <v>88.904063904954739</v>
      </c>
      <c r="Q37" s="22"/>
      <c r="R37" s="22"/>
      <c r="S37" s="22">
        <f t="shared" si="6"/>
        <v>720.43215719343198</v>
      </c>
      <c r="T37" s="22">
        <f t="shared" si="7"/>
        <v>1264.2657017222054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65200.018590070365</v>
      </c>
      <c r="D38" s="5">
        <f t="shared" si="15"/>
        <v>63017.617772107267</v>
      </c>
      <c r="E38" s="5">
        <f t="shared" si="1"/>
        <v>53517.617772107267</v>
      </c>
      <c r="F38" s="5">
        <f t="shared" si="2"/>
        <v>19677.013979803749</v>
      </c>
      <c r="G38" s="5">
        <f t="shared" si="3"/>
        <v>43340.603792303518</v>
      </c>
      <c r="H38" s="22">
        <f t="shared" si="16"/>
        <v>29030.533720580013</v>
      </c>
      <c r="I38" s="5">
        <f t="shared" si="17"/>
        <v>71093.794029178011</v>
      </c>
      <c r="J38" s="26">
        <f t="shared" si="5"/>
        <v>0.21080911113841488</v>
      </c>
      <c r="L38" s="22">
        <f t="shared" si="18"/>
        <v>113356.53042721696</v>
      </c>
      <c r="M38" s="5">
        <f>scrimecost*Meta!O35</f>
        <v>1803.8789999999999</v>
      </c>
      <c r="N38" s="5">
        <f>L38-Grade13!L38</f>
        <v>1001.132785760361</v>
      </c>
      <c r="O38" s="5">
        <f>Grade13!M38-M38</f>
        <v>14.384999999999991</v>
      </c>
      <c r="P38" s="22">
        <f t="shared" si="12"/>
        <v>91.351768263288946</v>
      </c>
      <c r="Q38" s="22"/>
      <c r="R38" s="22"/>
      <c r="S38" s="22">
        <f t="shared" si="6"/>
        <v>738.33870638782957</v>
      </c>
      <c r="T38" s="22">
        <f t="shared" si="7"/>
        <v>1322.9609451603785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66830.019054822114</v>
      </c>
      <c r="D39" s="5">
        <f t="shared" si="15"/>
        <v>64575.898216409943</v>
      </c>
      <c r="E39" s="5">
        <f t="shared" si="1"/>
        <v>55075.898216409943</v>
      </c>
      <c r="F39" s="5">
        <f t="shared" si="2"/>
        <v>20341.620589298844</v>
      </c>
      <c r="G39" s="5">
        <f t="shared" si="3"/>
        <v>44234.2776271111</v>
      </c>
      <c r="H39" s="22">
        <f t="shared" si="16"/>
        <v>29756.297063594513</v>
      </c>
      <c r="I39" s="5">
        <f t="shared" si="17"/>
        <v>72681.297619907447</v>
      </c>
      <c r="J39" s="26">
        <f t="shared" si="5"/>
        <v>0.21286508274836755</v>
      </c>
      <c r="L39" s="22">
        <f t="shared" si="18"/>
        <v>116190.44368789736</v>
      </c>
      <c r="M39" s="5">
        <f>scrimecost*Meta!O36</f>
        <v>1803.8789999999999</v>
      </c>
      <c r="N39" s="5">
        <f>L39-Grade13!L39</f>
        <v>1026.1611054043315</v>
      </c>
      <c r="O39" s="5">
        <f>Grade13!M39-M39</f>
        <v>14.384999999999991</v>
      </c>
      <c r="P39" s="22">
        <f t="shared" si="12"/>
        <v>93.860665230581517</v>
      </c>
      <c r="Q39" s="22"/>
      <c r="R39" s="22"/>
      <c r="S39" s="22">
        <f t="shared" si="6"/>
        <v>756.69291931205055</v>
      </c>
      <c r="T39" s="22">
        <f t="shared" si="7"/>
        <v>1384.3859353874402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68500.76953119268</v>
      </c>
      <c r="D40" s="5">
        <f t="shared" si="15"/>
        <v>66173.135671820201</v>
      </c>
      <c r="E40" s="5">
        <f t="shared" si="1"/>
        <v>56673.135671820201</v>
      </c>
      <c r="F40" s="5">
        <f t="shared" si="2"/>
        <v>21022.842364031316</v>
      </c>
      <c r="G40" s="5">
        <f t="shared" si="3"/>
        <v>45150.293307788888</v>
      </c>
      <c r="H40" s="22">
        <f t="shared" si="16"/>
        <v>30500.204490184376</v>
      </c>
      <c r="I40" s="5">
        <f t="shared" si="17"/>
        <v>74308.488800405146</v>
      </c>
      <c r="J40" s="26">
        <f t="shared" si="5"/>
        <v>0.21487090870929687</v>
      </c>
      <c r="L40" s="22">
        <f t="shared" si="18"/>
        <v>119095.20478009481</v>
      </c>
      <c r="M40" s="5">
        <f>scrimecost*Meta!O37</f>
        <v>1803.8789999999999</v>
      </c>
      <c r="N40" s="5">
        <f>L40-Grade13!L40</f>
        <v>1051.8151330394758</v>
      </c>
      <c r="O40" s="5">
        <f>Grade13!M40-M40</f>
        <v>14.384999999999991</v>
      </c>
      <c r="P40" s="22">
        <f t="shared" si="12"/>
        <v>96.432284622056386</v>
      </c>
      <c r="Q40" s="22"/>
      <c r="R40" s="22"/>
      <c r="S40" s="22">
        <f t="shared" si="6"/>
        <v>775.50598755942599</v>
      </c>
      <c r="T40" s="22">
        <f t="shared" si="7"/>
        <v>1448.6677251693884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70213.288769472478</v>
      </c>
      <c r="D41" s="5">
        <f t="shared" si="15"/>
        <v>67810.30406361568</v>
      </c>
      <c r="E41" s="5">
        <f t="shared" si="1"/>
        <v>58310.30406361568</v>
      </c>
      <c r="F41" s="5">
        <f t="shared" si="2"/>
        <v>21721.094683132091</v>
      </c>
      <c r="G41" s="5">
        <f t="shared" si="3"/>
        <v>46089.209380483589</v>
      </c>
      <c r="H41" s="22">
        <f t="shared" si="16"/>
        <v>31262.709602438979</v>
      </c>
      <c r="I41" s="5">
        <f t="shared" si="17"/>
        <v>75976.359760415246</v>
      </c>
      <c r="J41" s="26">
        <f t="shared" si="5"/>
        <v>0.21682781208581334</v>
      </c>
      <c r="L41" s="22">
        <f t="shared" si="18"/>
        <v>122072.58489959716</v>
      </c>
      <c r="M41" s="5">
        <f>scrimecost*Meta!O38</f>
        <v>1305.414</v>
      </c>
      <c r="N41" s="5">
        <f>L41-Grade13!L41</f>
        <v>1078.1105113654194</v>
      </c>
      <c r="O41" s="5">
        <f>Grade13!M41-M41</f>
        <v>10.409999999999854</v>
      </c>
      <c r="P41" s="22">
        <f t="shared" si="12"/>
        <v>99.068194498318149</v>
      </c>
      <c r="Q41" s="22"/>
      <c r="R41" s="22"/>
      <c r="S41" s="22">
        <f t="shared" si="6"/>
        <v>791.70875751293363</v>
      </c>
      <c r="T41" s="22">
        <f t="shared" si="7"/>
        <v>1510.0634615104823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71968.620988709314</v>
      </c>
      <c r="D42" s="5">
        <f t="shared" si="15"/>
        <v>69488.401665206096</v>
      </c>
      <c r="E42" s="5">
        <f t="shared" si="1"/>
        <v>59988.401665206096</v>
      </c>
      <c r="F42" s="5">
        <f t="shared" si="2"/>
        <v>22436.803310210402</v>
      </c>
      <c r="G42" s="5">
        <f t="shared" si="3"/>
        <v>47051.598354995695</v>
      </c>
      <c r="H42" s="22">
        <f t="shared" si="16"/>
        <v>32044.277342499965</v>
      </c>
      <c r="I42" s="5">
        <f t="shared" si="17"/>
        <v>77685.927494425661</v>
      </c>
      <c r="J42" s="26">
        <f t="shared" si="5"/>
        <v>0.21873698611168305</v>
      </c>
      <c r="L42" s="22">
        <f t="shared" si="18"/>
        <v>125124.39952208711</v>
      </c>
      <c r="M42" s="5">
        <f>scrimecost*Meta!O39</f>
        <v>1305.414</v>
      </c>
      <c r="N42" s="5">
        <f>L42-Grade13!L42</f>
        <v>1105.0632741495938</v>
      </c>
      <c r="O42" s="5">
        <f>Grade13!M42-M42</f>
        <v>10.409999999999854</v>
      </c>
      <c r="P42" s="22">
        <f t="shared" si="12"/>
        <v>101.77000212148644</v>
      </c>
      <c r="Q42" s="22"/>
      <c r="R42" s="22"/>
      <c r="S42" s="22">
        <f t="shared" ref="S42:S69" si="19">IF(A42&lt;startage,1,0)*(N42-Q42-R42)+IF(A42&gt;=startage,1,0)*completionprob*(N42*spart+O42+P42)</f>
        <v>811.47423734033305</v>
      </c>
      <c r="T42" s="22">
        <f t="shared" ref="T42:T69" si="20">S42/sreturn^(A42-startage+1)</f>
        <v>1580.3402729240431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73767.836513427028</v>
      </c>
      <c r="D43" s="5">
        <f t="shared" si="15"/>
        <v>71208.451706836233</v>
      </c>
      <c r="E43" s="5">
        <f t="shared" si="1"/>
        <v>61708.451706836233</v>
      </c>
      <c r="F43" s="5">
        <f t="shared" si="2"/>
        <v>23170.404652965655</v>
      </c>
      <c r="G43" s="5">
        <f t="shared" si="3"/>
        <v>48038.047053870578</v>
      </c>
      <c r="H43" s="22">
        <f t="shared" si="16"/>
        <v>32845.384276062454</v>
      </c>
      <c r="I43" s="5">
        <f t="shared" si="17"/>
        <v>79438.234421786285</v>
      </c>
      <c r="J43" s="26">
        <f t="shared" si="5"/>
        <v>0.2205995949174096</v>
      </c>
      <c r="L43" s="22">
        <f t="shared" si="18"/>
        <v>128252.50951013927</v>
      </c>
      <c r="M43" s="5">
        <f>scrimecost*Meta!O40</f>
        <v>1305.414</v>
      </c>
      <c r="N43" s="5">
        <f>L43-Grade13!L43</f>
        <v>1132.6898560033296</v>
      </c>
      <c r="O43" s="5">
        <f>Grade13!M43-M43</f>
        <v>10.409999999999854</v>
      </c>
      <c r="P43" s="22">
        <f t="shared" si="12"/>
        <v>104.53935493523394</v>
      </c>
      <c r="Q43" s="22"/>
      <c r="R43" s="22"/>
      <c r="S43" s="22">
        <f t="shared" si="19"/>
        <v>831.7338541633892</v>
      </c>
      <c r="T43" s="22">
        <f t="shared" si="20"/>
        <v>1653.8890476231543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75612.032426262682</v>
      </c>
      <c r="D44" s="5">
        <f t="shared" si="15"/>
        <v>72971.502999507109</v>
      </c>
      <c r="E44" s="5">
        <f t="shared" si="1"/>
        <v>63471.502999507109</v>
      </c>
      <c r="F44" s="5">
        <f t="shared" si="2"/>
        <v>23922.34602928978</v>
      </c>
      <c r="G44" s="5">
        <f t="shared" si="3"/>
        <v>49049.156970217329</v>
      </c>
      <c r="H44" s="22">
        <f t="shared" si="16"/>
        <v>33666.51888296401</v>
      </c>
      <c r="I44" s="5">
        <f t="shared" si="17"/>
        <v>81234.34902233092</v>
      </c>
      <c r="J44" s="26">
        <f t="shared" si="5"/>
        <v>0.22241677424006953</v>
      </c>
      <c r="L44" s="22">
        <f t="shared" si="18"/>
        <v>131458.82224789273</v>
      </c>
      <c r="M44" s="5">
        <f>scrimecost*Meta!O41</f>
        <v>1305.414</v>
      </c>
      <c r="N44" s="5">
        <f>L44-Grade13!L44</f>
        <v>1161.0071024033823</v>
      </c>
      <c r="O44" s="5">
        <f>Grade13!M44-M44</f>
        <v>10.409999999999854</v>
      </c>
      <c r="P44" s="22">
        <f t="shared" si="12"/>
        <v>107.37794156932506</v>
      </c>
      <c r="Q44" s="22"/>
      <c r="R44" s="22"/>
      <c r="S44" s="22">
        <f t="shared" si="19"/>
        <v>852.49996140700432</v>
      </c>
      <c r="T44" s="22">
        <f t="shared" si="20"/>
        <v>1730.8621508796384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77502.333236919265</v>
      </c>
      <c r="D45" s="5">
        <f t="shared" si="15"/>
        <v>74778.630574494804</v>
      </c>
      <c r="E45" s="5">
        <f t="shared" si="1"/>
        <v>65278.630574494804</v>
      </c>
      <c r="F45" s="5">
        <f t="shared" si="2"/>
        <v>24693.085940022036</v>
      </c>
      <c r="G45" s="5">
        <f t="shared" si="3"/>
        <v>50085.544634472768</v>
      </c>
      <c r="H45" s="22">
        <f t="shared" si="16"/>
        <v>34508.181855038114</v>
      </c>
      <c r="I45" s="5">
        <f t="shared" si="17"/>
        <v>83075.366487889201</v>
      </c>
      <c r="J45" s="26">
        <f t="shared" si="5"/>
        <v>0.22418963211583554</v>
      </c>
      <c r="L45" s="22">
        <f t="shared" si="18"/>
        <v>134745.29280409004</v>
      </c>
      <c r="M45" s="5">
        <f>scrimecost*Meta!O42</f>
        <v>1305.414</v>
      </c>
      <c r="N45" s="5">
        <f>L45-Grade13!L45</f>
        <v>1190.0322799634887</v>
      </c>
      <c r="O45" s="5">
        <f>Grade13!M45-M45</f>
        <v>10.409999999999854</v>
      </c>
      <c r="P45" s="22">
        <f t="shared" si="12"/>
        <v>110.28749286926856</v>
      </c>
      <c r="Q45" s="22"/>
      <c r="R45" s="22"/>
      <c r="S45" s="22">
        <f t="shared" si="19"/>
        <v>873.78522133174431</v>
      </c>
      <c r="T45" s="22">
        <f t="shared" si="20"/>
        <v>1811.4190437474479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79439.891567842235</v>
      </c>
      <c r="D46" s="5">
        <f t="shared" si="15"/>
        <v>76630.936338857166</v>
      </c>
      <c r="E46" s="5">
        <f t="shared" si="1"/>
        <v>67130.936338857166</v>
      </c>
      <c r="F46" s="5">
        <f t="shared" si="2"/>
        <v>25483.09434852258</v>
      </c>
      <c r="G46" s="5">
        <f t="shared" si="3"/>
        <v>51147.841990334586</v>
      </c>
      <c r="H46" s="22">
        <f t="shared" si="16"/>
        <v>35370.886401414064</v>
      </c>
      <c r="I46" s="5">
        <f t="shared" si="17"/>
        <v>84962.409390086425</v>
      </c>
      <c r="J46" s="26">
        <f t="shared" si="5"/>
        <v>0.2259192495556071</v>
      </c>
      <c r="L46" s="22">
        <f t="shared" si="18"/>
        <v>138113.92512419229</v>
      </c>
      <c r="M46" s="5">
        <f>scrimecost*Meta!O43</f>
        <v>780.61500000000001</v>
      </c>
      <c r="N46" s="5">
        <f>L46-Grade13!L46</f>
        <v>1219.7830869625614</v>
      </c>
      <c r="O46" s="5">
        <f>Grade13!M46-M46</f>
        <v>6.2249999999999091</v>
      </c>
      <c r="P46" s="22">
        <f t="shared" si="12"/>
        <v>113.26978295171058</v>
      </c>
      <c r="Q46" s="22"/>
      <c r="R46" s="22"/>
      <c r="S46" s="22">
        <f t="shared" si="19"/>
        <v>892.35923775457888</v>
      </c>
      <c r="T46" s="22">
        <f t="shared" si="20"/>
        <v>1888.8613451441017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81425.888857038284</v>
      </c>
      <c r="D47" s="5">
        <f t="shared" si="15"/>
        <v>78529.549747328594</v>
      </c>
      <c r="E47" s="5">
        <f t="shared" si="1"/>
        <v>69029.549747328594</v>
      </c>
      <c r="F47" s="5">
        <f t="shared" si="2"/>
        <v>26292.852967235645</v>
      </c>
      <c r="G47" s="5">
        <f t="shared" si="3"/>
        <v>52236.696780092949</v>
      </c>
      <c r="H47" s="22">
        <f t="shared" si="16"/>
        <v>36255.158561449418</v>
      </c>
      <c r="I47" s="5">
        <f t="shared" si="17"/>
        <v>86896.628364838602</v>
      </c>
      <c r="J47" s="26">
        <f t="shared" si="5"/>
        <v>0.2276066812041648</v>
      </c>
      <c r="L47" s="22">
        <f t="shared" si="18"/>
        <v>141566.77325229711</v>
      </c>
      <c r="M47" s="5">
        <f>scrimecost*Meta!O44</f>
        <v>780.61500000000001</v>
      </c>
      <c r="N47" s="5">
        <f>L47-Grade13!L47</f>
        <v>1250.2776641366363</v>
      </c>
      <c r="O47" s="5">
        <f>Grade13!M47-M47</f>
        <v>6.2249999999999091</v>
      </c>
      <c r="P47" s="22">
        <f t="shared" si="12"/>
        <v>116.32663028621373</v>
      </c>
      <c r="Q47" s="22"/>
      <c r="R47" s="22"/>
      <c r="S47" s="22">
        <f t="shared" si="19"/>
        <v>914.72206396300101</v>
      </c>
      <c r="T47" s="22">
        <f t="shared" si="20"/>
        <v>1976.9497517060954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83461.53607846424</v>
      </c>
      <c r="D48" s="5">
        <f t="shared" si="15"/>
        <v>80475.628491011797</v>
      </c>
      <c r="E48" s="5">
        <f t="shared" si="1"/>
        <v>70975.628491011797</v>
      </c>
      <c r="F48" s="5">
        <f t="shared" si="2"/>
        <v>27122.855551416535</v>
      </c>
      <c r="G48" s="5">
        <f t="shared" si="3"/>
        <v>53352.772939595263</v>
      </c>
      <c r="H48" s="22">
        <f t="shared" si="16"/>
        <v>37161.537525485648</v>
      </c>
      <c r="I48" s="5">
        <f t="shared" si="17"/>
        <v>88879.202813959535</v>
      </c>
      <c r="J48" s="26">
        <f t="shared" si="5"/>
        <v>0.22925295598324544</v>
      </c>
      <c r="L48" s="22">
        <f t="shared" si="18"/>
        <v>145105.94258360451</v>
      </c>
      <c r="M48" s="5">
        <f>scrimecost*Meta!O45</f>
        <v>780.61500000000001</v>
      </c>
      <c r="N48" s="5">
        <f>L48-Grade13!L48</f>
        <v>1281.5346057400748</v>
      </c>
      <c r="O48" s="5">
        <f>Grade13!M48-M48</f>
        <v>6.2249999999999091</v>
      </c>
      <c r="P48" s="22">
        <f t="shared" si="12"/>
        <v>119.45989880407937</v>
      </c>
      <c r="Q48" s="22"/>
      <c r="R48" s="22"/>
      <c r="S48" s="22">
        <f t="shared" si="19"/>
        <v>937.64396082664143</v>
      </c>
      <c r="T48" s="22">
        <f t="shared" si="20"/>
        <v>2069.1432466848228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85548.074480425828</v>
      </c>
      <c r="D49" s="5">
        <f t="shared" si="15"/>
        <v>82470.35920328708</v>
      </c>
      <c r="E49" s="5">
        <f t="shared" si="1"/>
        <v>72970.35920328708</v>
      </c>
      <c r="F49" s="5">
        <f t="shared" si="2"/>
        <v>27973.608200201939</v>
      </c>
      <c r="G49" s="5">
        <f t="shared" si="3"/>
        <v>54496.751003085141</v>
      </c>
      <c r="H49" s="22">
        <f t="shared" si="16"/>
        <v>38090.575963622774</v>
      </c>
      <c r="I49" s="5">
        <f t="shared" si="17"/>
        <v>90911.341624308508</v>
      </c>
      <c r="J49" s="26">
        <f t="shared" si="5"/>
        <v>0.23085907771893388</v>
      </c>
      <c r="L49" s="22">
        <f t="shared" si="18"/>
        <v>148733.5911481946</v>
      </c>
      <c r="M49" s="5">
        <f>scrimecost*Meta!O46</f>
        <v>780.61500000000001</v>
      </c>
      <c r="N49" s="5">
        <f>L49-Grade13!L49</f>
        <v>1313.5729708835133</v>
      </c>
      <c r="O49" s="5">
        <f>Grade13!M49-M49</f>
        <v>6.2249999999999091</v>
      </c>
      <c r="P49" s="22">
        <f t="shared" si="12"/>
        <v>122.6714990348917</v>
      </c>
      <c r="Q49" s="22"/>
      <c r="R49" s="22"/>
      <c r="S49" s="22">
        <f t="shared" si="19"/>
        <v>961.13890511181648</v>
      </c>
      <c r="T49" s="22">
        <f t="shared" si="20"/>
        <v>2165.6330724682989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87686.776342436482</v>
      </c>
      <c r="D50" s="5">
        <f t="shared" si="15"/>
        <v>84514.958183369265</v>
      </c>
      <c r="E50" s="5">
        <f t="shared" si="1"/>
        <v>75014.958183369265</v>
      </c>
      <c r="F50" s="5">
        <f t="shared" si="2"/>
        <v>28845.629665206994</v>
      </c>
      <c r="G50" s="5">
        <f t="shared" si="3"/>
        <v>55669.32851816227</v>
      </c>
      <c r="H50" s="22">
        <f t="shared" si="16"/>
        <v>39042.840362713352</v>
      </c>
      <c r="I50" s="5">
        <f t="shared" si="17"/>
        <v>92994.283904916228</v>
      </c>
      <c r="J50" s="26">
        <f t="shared" si="5"/>
        <v>0.2324260257537519</v>
      </c>
      <c r="L50" s="22">
        <f t="shared" si="18"/>
        <v>152451.93092689945</v>
      </c>
      <c r="M50" s="5">
        <f>scrimecost*Meta!O47</f>
        <v>780.61500000000001</v>
      </c>
      <c r="N50" s="5">
        <f>L50-Grade13!L50</f>
        <v>1346.4122951556346</v>
      </c>
      <c r="O50" s="5">
        <f>Grade13!M50-M50</f>
        <v>6.2249999999999091</v>
      </c>
      <c r="P50" s="22">
        <f t="shared" si="12"/>
        <v>125.96338927147433</v>
      </c>
      <c r="Q50" s="22"/>
      <c r="R50" s="22"/>
      <c r="S50" s="22">
        <f t="shared" si="19"/>
        <v>985.22122300418448</v>
      </c>
      <c r="T50" s="22">
        <f t="shared" si="20"/>
        <v>2266.6193794737969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89878.945750997373</v>
      </c>
      <c r="D51" s="5">
        <f t="shared" si="15"/>
        <v>86610.672137953472</v>
      </c>
      <c r="E51" s="5">
        <f t="shared" si="1"/>
        <v>77110.672137953472</v>
      </c>
      <c r="F51" s="5">
        <f t="shared" si="2"/>
        <v>29739.451666837158</v>
      </c>
      <c r="G51" s="5">
        <f t="shared" si="3"/>
        <v>56871.220471116314</v>
      </c>
      <c r="H51" s="22">
        <f t="shared" si="16"/>
        <v>40018.911371781185</v>
      </c>
      <c r="I51" s="5">
        <f t="shared" si="17"/>
        <v>95129.299742539122</v>
      </c>
      <c r="J51" s="26">
        <f t="shared" si="5"/>
        <v>0.2339547555438182</v>
      </c>
      <c r="L51" s="22">
        <f t="shared" si="18"/>
        <v>156263.22920007195</v>
      </c>
      <c r="M51" s="5">
        <f>scrimecost*Meta!O48</f>
        <v>428.86799999999999</v>
      </c>
      <c r="N51" s="5">
        <f>L51-Grade13!L51</f>
        <v>1380.0726025345502</v>
      </c>
      <c r="O51" s="5">
        <f>Grade13!M51-M51</f>
        <v>3.4200000000000159</v>
      </c>
      <c r="P51" s="22">
        <f t="shared" si="12"/>
        <v>129.3375767639715</v>
      </c>
      <c r="Q51" s="22"/>
      <c r="R51" s="22"/>
      <c r="S51" s="22">
        <f t="shared" si="19"/>
        <v>1007.7317238438559</v>
      </c>
      <c r="T51" s="22">
        <f t="shared" si="20"/>
        <v>2367.2051152804625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92125.919394772325</v>
      </c>
      <c r="D52" s="5">
        <f t="shared" si="15"/>
        <v>88758.778941402328</v>
      </c>
      <c r="E52" s="5">
        <f t="shared" si="1"/>
        <v>79258.778941402328</v>
      </c>
      <c r="F52" s="5">
        <f t="shared" si="2"/>
        <v>30655.619218508094</v>
      </c>
      <c r="G52" s="5">
        <f t="shared" si="3"/>
        <v>58103.159722894234</v>
      </c>
      <c r="H52" s="22">
        <f t="shared" si="16"/>
        <v>41019.384156075706</v>
      </c>
      <c r="I52" s="5">
        <f t="shared" si="17"/>
        <v>97317.690976102604</v>
      </c>
      <c r="J52" s="26">
        <f t="shared" si="5"/>
        <v>0.23544619924144389</v>
      </c>
      <c r="L52" s="22">
        <f t="shared" si="18"/>
        <v>160169.80993007374</v>
      </c>
      <c r="M52" s="5">
        <f>scrimecost*Meta!O49</f>
        <v>428.86799999999999</v>
      </c>
      <c r="N52" s="5">
        <f>L52-Grade13!L52</f>
        <v>1414.5744175979053</v>
      </c>
      <c r="O52" s="5">
        <f>Grade13!M52-M52</f>
        <v>3.4200000000000159</v>
      </c>
      <c r="P52" s="22">
        <f t="shared" si="12"/>
        <v>132.79611894378115</v>
      </c>
      <c r="Q52" s="22"/>
      <c r="R52" s="22"/>
      <c r="S52" s="22">
        <f t="shared" si="19"/>
        <v>1033.0332090794968</v>
      </c>
      <c r="T52" s="22">
        <f t="shared" si="20"/>
        <v>2477.7150802539159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94429.067379641623</v>
      </c>
      <c r="D53" s="5">
        <f t="shared" si="15"/>
        <v>90960.588414937389</v>
      </c>
      <c r="E53" s="5">
        <f t="shared" si="1"/>
        <v>81460.588414937389</v>
      </c>
      <c r="F53" s="5">
        <f t="shared" si="2"/>
        <v>31594.690958970798</v>
      </c>
      <c r="G53" s="5">
        <f t="shared" si="3"/>
        <v>59365.897455966595</v>
      </c>
      <c r="H53" s="22">
        <f t="shared" si="16"/>
        <v>42044.868759977595</v>
      </c>
      <c r="I53" s="5">
        <f t="shared" si="17"/>
        <v>99560.791990505182</v>
      </c>
      <c r="J53" s="26">
        <f t="shared" si="5"/>
        <v>0.23690126626351779</v>
      </c>
      <c r="L53" s="22">
        <f t="shared" si="18"/>
        <v>164174.05517832557</v>
      </c>
      <c r="M53" s="5">
        <f>scrimecost*Meta!O50</f>
        <v>428.86799999999999</v>
      </c>
      <c r="N53" s="5">
        <f>L53-Grade13!L53</f>
        <v>1449.9387780378165</v>
      </c>
      <c r="O53" s="5">
        <f>Grade13!M53-M53</f>
        <v>3.4200000000000159</v>
      </c>
      <c r="P53" s="22">
        <f t="shared" si="12"/>
        <v>136.34112467808603</v>
      </c>
      <c r="Q53" s="22"/>
      <c r="R53" s="22"/>
      <c r="S53" s="22">
        <f t="shared" si="19"/>
        <v>1058.9672314460113</v>
      </c>
      <c r="T53" s="22">
        <f t="shared" si="20"/>
        <v>2593.3774101934537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96789.794064132657</v>
      </c>
      <c r="D54" s="5">
        <f t="shared" si="15"/>
        <v>93217.443125310805</v>
      </c>
      <c r="E54" s="5">
        <f t="shared" si="1"/>
        <v>83717.443125310805</v>
      </c>
      <c r="F54" s="5">
        <f t="shared" si="2"/>
        <v>32560.762786704381</v>
      </c>
      <c r="G54" s="5">
        <f t="shared" si="3"/>
        <v>60656.680338606428</v>
      </c>
      <c r="H54" s="22">
        <f t="shared" si="16"/>
        <v>43095.990478977044</v>
      </c>
      <c r="I54" s="5">
        <f t="shared" si="17"/>
        <v>101856.44723650848</v>
      </c>
      <c r="J54" s="26">
        <f t="shared" si="5"/>
        <v>0.23834719000933038</v>
      </c>
      <c r="L54" s="22">
        <f t="shared" si="18"/>
        <v>168278.40655778372</v>
      </c>
      <c r="M54" s="5">
        <f>scrimecost*Meta!O51</f>
        <v>428.86799999999999</v>
      </c>
      <c r="N54" s="5">
        <f>L54-Grade13!L54</f>
        <v>1486.1872474888223</v>
      </c>
      <c r="O54" s="5">
        <f>Grade13!M54-M54</f>
        <v>3.4200000000000159</v>
      </c>
      <c r="P54" s="22">
        <f t="shared" si="12"/>
        <v>139.9880560268864</v>
      </c>
      <c r="Q54" s="22"/>
      <c r="R54" s="22"/>
      <c r="S54" s="22">
        <f t="shared" si="19"/>
        <v>1085.5599122368833</v>
      </c>
      <c r="T54" s="22">
        <f t="shared" si="20"/>
        <v>2714.4579618279204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99209.53891573596</v>
      </c>
      <c r="D55" s="5">
        <f t="shared" si="15"/>
        <v>95530.719203443572</v>
      </c>
      <c r="E55" s="5">
        <f t="shared" si="1"/>
        <v>86030.719203443572</v>
      </c>
      <c r="F55" s="5">
        <f t="shared" si="2"/>
        <v>33616.773316371997</v>
      </c>
      <c r="G55" s="5">
        <f t="shared" si="3"/>
        <v>61913.945887071575</v>
      </c>
      <c r="H55" s="22">
        <f t="shared" si="16"/>
        <v>44173.390240951463</v>
      </c>
      <c r="I55" s="5">
        <f t="shared" si="17"/>
        <v>104143.70695742118</v>
      </c>
      <c r="J55" s="26">
        <f t="shared" si="5"/>
        <v>0.24023778420104319</v>
      </c>
      <c r="L55" s="22">
        <f t="shared" si="18"/>
        <v>172485.36672172826</v>
      </c>
      <c r="M55" s="5">
        <f>scrimecost*Meta!O52</f>
        <v>428.86799999999999</v>
      </c>
      <c r="N55" s="5">
        <f>L55-Grade13!L55</f>
        <v>1523.3419286760036</v>
      </c>
      <c r="O55" s="5">
        <f>Grade13!M55-M55</f>
        <v>3.4200000000000159</v>
      </c>
      <c r="P55" s="22">
        <f t="shared" si="12"/>
        <v>143.9745069249972</v>
      </c>
      <c r="Q55" s="22"/>
      <c r="R55" s="22"/>
      <c r="S55" s="22">
        <f t="shared" si="19"/>
        <v>1113.0098784032948</v>
      </c>
      <c r="T55" s="22">
        <f t="shared" si="20"/>
        <v>2841.6753685078447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101689.77738862937</v>
      </c>
      <c r="D56" s="5">
        <f t="shared" si="15"/>
        <v>97901.827183529676</v>
      </c>
      <c r="E56" s="5">
        <f t="shared" si="1"/>
        <v>88401.827183529676</v>
      </c>
      <c r="F56" s="5">
        <f t="shared" si="2"/>
        <v>34699.184109281297</v>
      </c>
      <c r="G56" s="5">
        <f t="shared" si="3"/>
        <v>63202.643074248379</v>
      </c>
      <c r="H56" s="22">
        <f t="shared" si="16"/>
        <v>45277.724996975245</v>
      </c>
      <c r="I56" s="5">
        <f t="shared" si="17"/>
        <v>106488.1481713567</v>
      </c>
      <c r="J56" s="26">
        <f t="shared" si="5"/>
        <v>0.24208226633929955</v>
      </c>
      <c r="L56" s="22">
        <f t="shared" si="18"/>
        <v>176797.5008897715</v>
      </c>
      <c r="M56" s="5">
        <f>scrimecost*Meta!O53</f>
        <v>135.43199999999999</v>
      </c>
      <c r="N56" s="5">
        <f>L56-Grade13!L56</f>
        <v>1561.4254768929386</v>
      </c>
      <c r="O56" s="5">
        <f>Grade13!M56-M56</f>
        <v>1.0800000000000125</v>
      </c>
      <c r="P56" s="22">
        <f t="shared" si="12"/>
        <v>148.06061909556078</v>
      </c>
      <c r="Q56" s="22"/>
      <c r="R56" s="22"/>
      <c r="S56" s="22">
        <f t="shared" si="19"/>
        <v>1139.3325937239147</v>
      </c>
      <c r="T56" s="22">
        <f t="shared" si="20"/>
        <v>2970.1069408184962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135.43199999999999</v>
      </c>
      <c r="N57" s="5">
        <f>L57-Grade13!L57</f>
        <v>0</v>
      </c>
      <c r="O57" s="5">
        <f>Grade13!M57-M57</f>
        <v>1.0800000000000125</v>
      </c>
      <c r="Q57" s="22"/>
      <c r="R57" s="22"/>
      <c r="S57" s="22">
        <f t="shared" si="19"/>
        <v>0.83700000000000974</v>
      </c>
      <c r="T57" s="22">
        <f t="shared" si="20"/>
        <v>2.2278869208725438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135.43199999999999</v>
      </c>
      <c r="N58" s="5">
        <f>L58-Grade13!L58</f>
        <v>0</v>
      </c>
      <c r="O58" s="5">
        <f>Grade13!M58-M58</f>
        <v>1.0800000000000125</v>
      </c>
      <c r="Q58" s="22"/>
      <c r="R58" s="22"/>
      <c r="S58" s="22">
        <f t="shared" si="19"/>
        <v>0.83700000000000974</v>
      </c>
      <c r="T58" s="22">
        <f t="shared" si="20"/>
        <v>2.2747792857421993</v>
      </c>
    </row>
    <row r="59" spans="1:20" x14ac:dyDescent="0.2">
      <c r="A59" s="5">
        <v>68</v>
      </c>
      <c r="H59" s="21"/>
      <c r="I59" s="5"/>
      <c r="M59" s="5">
        <f>scrimecost*Meta!O56</f>
        <v>135.43199999999999</v>
      </c>
      <c r="N59" s="5">
        <f>L59-Grade13!L59</f>
        <v>0</v>
      </c>
      <c r="O59" s="5">
        <f>Grade13!M59-M59</f>
        <v>1.0800000000000125</v>
      </c>
      <c r="Q59" s="22"/>
      <c r="R59" s="22"/>
      <c r="S59" s="22">
        <f t="shared" si="19"/>
        <v>0.83700000000000974</v>
      </c>
      <c r="T59" s="22">
        <f t="shared" si="20"/>
        <v>2.3226586369182369</v>
      </c>
    </row>
    <row r="60" spans="1:20" x14ac:dyDescent="0.2">
      <c r="A60" s="5">
        <v>69</v>
      </c>
      <c r="H60" s="21"/>
      <c r="I60" s="5"/>
      <c r="M60" s="5">
        <f>scrimecost*Meta!O57</f>
        <v>135.43199999999999</v>
      </c>
      <c r="N60" s="5">
        <f>L60-Grade13!L60</f>
        <v>0</v>
      </c>
      <c r="O60" s="5">
        <f>Grade13!M60-M60</f>
        <v>1.0800000000000125</v>
      </c>
      <c r="Q60" s="22"/>
      <c r="R60" s="22"/>
      <c r="S60" s="22">
        <f t="shared" si="19"/>
        <v>0.83700000000000974</v>
      </c>
      <c r="T60" s="22">
        <f t="shared" si="20"/>
        <v>2.3715457484002549</v>
      </c>
    </row>
    <row r="61" spans="1:20" x14ac:dyDescent="0.2">
      <c r="A61" s="5">
        <v>70</v>
      </c>
      <c r="H61" s="21"/>
      <c r="I61" s="5"/>
      <c r="M61" s="5">
        <f>scrimecost*Meta!O58</f>
        <v>135.43199999999999</v>
      </c>
      <c r="N61" s="5">
        <f>L61-Grade13!L61</f>
        <v>0</v>
      </c>
      <c r="O61" s="5">
        <f>Grade13!M61-M61</f>
        <v>1.0800000000000125</v>
      </c>
      <c r="Q61" s="22"/>
      <c r="R61" s="22"/>
      <c r="S61" s="22">
        <f t="shared" si="19"/>
        <v>0.83700000000000974</v>
      </c>
      <c r="T61" s="22">
        <f t="shared" si="20"/>
        <v>2.4214618314371403</v>
      </c>
    </row>
    <row r="62" spans="1:20" x14ac:dyDescent="0.2">
      <c r="A62" s="5">
        <v>71</v>
      </c>
      <c r="H62" s="21"/>
      <c r="I62" s="5"/>
      <c r="M62" s="5">
        <f>scrimecost*Meta!O59</f>
        <v>135.43199999999999</v>
      </c>
      <c r="N62" s="5">
        <f>L62-Grade13!L62</f>
        <v>0</v>
      </c>
      <c r="O62" s="5">
        <f>Grade13!M62-M62</f>
        <v>1.0800000000000125</v>
      </c>
      <c r="Q62" s="22"/>
      <c r="R62" s="22"/>
      <c r="S62" s="22">
        <f t="shared" si="19"/>
        <v>0.83700000000000974</v>
      </c>
      <c r="T62" s="22">
        <f t="shared" si="20"/>
        <v>2.47242854373025</v>
      </c>
    </row>
    <row r="63" spans="1:20" x14ac:dyDescent="0.2">
      <c r="A63" s="5">
        <v>72</v>
      </c>
      <c r="H63" s="21"/>
      <c r="M63" s="5">
        <f>scrimecost*Meta!O60</f>
        <v>135.43199999999999</v>
      </c>
      <c r="N63" s="5">
        <f>L63-Grade13!L63</f>
        <v>0</v>
      </c>
      <c r="O63" s="5">
        <f>Grade13!M63-M63</f>
        <v>1.0800000000000125</v>
      </c>
      <c r="Q63" s="22"/>
      <c r="R63" s="22"/>
      <c r="S63" s="22">
        <f t="shared" si="19"/>
        <v>0.83700000000000974</v>
      </c>
      <c r="T63" s="22">
        <f t="shared" si="20"/>
        <v>2.524467998830306</v>
      </c>
    </row>
    <row r="64" spans="1:20" x14ac:dyDescent="0.2">
      <c r="A64" s="5">
        <v>73</v>
      </c>
      <c r="H64" s="21"/>
      <c r="M64" s="5">
        <f>scrimecost*Meta!O61</f>
        <v>135.43199999999999</v>
      </c>
      <c r="N64" s="5">
        <f>L64-Grade13!L64</f>
        <v>0</v>
      </c>
      <c r="O64" s="5">
        <f>Grade13!M64-M64</f>
        <v>1.0800000000000125</v>
      </c>
      <c r="Q64" s="22"/>
      <c r="R64" s="22"/>
      <c r="S64" s="22">
        <f t="shared" si="19"/>
        <v>0.83700000000000974</v>
      </c>
      <c r="T64" s="22">
        <f t="shared" si="20"/>
        <v>2.5776027757320699</v>
      </c>
    </row>
    <row r="65" spans="1:20" x14ac:dyDescent="0.2">
      <c r="A65" s="5">
        <v>74</v>
      </c>
      <c r="H65" s="21"/>
      <c r="M65" s="5">
        <f>scrimecost*Meta!O62</f>
        <v>135.43199999999999</v>
      </c>
      <c r="N65" s="5">
        <f>L65-Grade13!L65</f>
        <v>0</v>
      </c>
      <c r="O65" s="5">
        <f>Grade13!M65-M65</f>
        <v>1.0800000000000125</v>
      </c>
      <c r="Q65" s="22"/>
      <c r="R65" s="22"/>
      <c r="S65" s="22">
        <f t="shared" si="19"/>
        <v>0.83700000000000974</v>
      </c>
      <c r="T65" s="22">
        <f t="shared" si="20"/>
        <v>2.6318559286709653</v>
      </c>
    </row>
    <row r="66" spans="1:20" x14ac:dyDescent="0.2">
      <c r="A66" s="5">
        <v>75</v>
      </c>
      <c r="H66" s="21"/>
      <c r="M66" s="5">
        <f>scrimecost*Meta!O63</f>
        <v>135.43199999999999</v>
      </c>
      <c r="N66" s="5">
        <f>L66-Grade13!L66</f>
        <v>0</v>
      </c>
      <c r="O66" s="5">
        <f>Grade13!M66-M66</f>
        <v>1.0800000000000125</v>
      </c>
      <c r="Q66" s="22"/>
      <c r="R66" s="22"/>
      <c r="S66" s="22">
        <f t="shared" si="19"/>
        <v>0.83700000000000974</v>
      </c>
      <c r="T66" s="22">
        <f t="shared" si="20"/>
        <v>2.6872509971259073</v>
      </c>
    </row>
    <row r="67" spans="1:20" x14ac:dyDescent="0.2">
      <c r="A67" s="5">
        <v>76</v>
      </c>
      <c r="H67" s="21"/>
      <c r="M67" s="5">
        <f>scrimecost*Meta!O64</f>
        <v>135.43199999999999</v>
      </c>
      <c r="N67" s="5">
        <f>L67-Grade13!L67</f>
        <v>0</v>
      </c>
      <c r="O67" s="5">
        <f>Grade13!M67-M67</f>
        <v>1.0800000000000125</v>
      </c>
      <c r="Q67" s="22"/>
      <c r="R67" s="22"/>
      <c r="S67" s="22">
        <f t="shared" si="19"/>
        <v>0.83700000000000974</v>
      </c>
      <c r="T67" s="22">
        <f t="shared" si="20"/>
        <v>2.7438120160326576</v>
      </c>
    </row>
    <row r="68" spans="1:20" x14ac:dyDescent="0.2">
      <c r="A68" s="5">
        <v>77</v>
      </c>
      <c r="H68" s="21"/>
      <c r="M68" s="5">
        <f>scrimecost*Meta!O65</f>
        <v>135.43199999999999</v>
      </c>
      <c r="N68" s="5">
        <f>L68-Grade13!L68</f>
        <v>0</v>
      </c>
      <c r="O68" s="5">
        <f>Grade13!M68-M68</f>
        <v>1.0800000000000125</v>
      </c>
      <c r="Q68" s="22"/>
      <c r="R68" s="22"/>
      <c r="S68" s="22">
        <f t="shared" si="19"/>
        <v>0.83700000000000974</v>
      </c>
      <c r="T68" s="22">
        <f t="shared" si="20"/>
        <v>2.8015635262121581</v>
      </c>
    </row>
    <row r="69" spans="1:20" x14ac:dyDescent="0.2">
      <c r="A69" s="5">
        <v>78</v>
      </c>
      <c r="H69" s="21"/>
      <c r="M69" s="5">
        <f>scrimecost*Meta!O66</f>
        <v>135.43199999999999</v>
      </c>
      <c r="N69" s="5">
        <f>L69-Grade13!L69</f>
        <v>0</v>
      </c>
      <c r="O69" s="5">
        <f>Grade13!M69-M69</f>
        <v>1.0800000000000125</v>
      </c>
      <c r="Q69" s="22"/>
      <c r="R69" s="22"/>
      <c r="S69" s="22">
        <f t="shared" si="19"/>
        <v>0.83700000000000974</v>
      </c>
      <c r="T69" s="22">
        <f t="shared" si="20"/>
        <v>2.8605305850183598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1.316193376510455E-9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2015-04-23T17:25:41Z</dcterms:modified>
</cp:coreProperties>
</file>