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47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25" i="60"/>
  <c r="Q2" i="60"/>
  <c r="P2" i="60"/>
  <c r="O2" i="60"/>
  <c r="N2" i="60"/>
  <c r="K2" i="60"/>
  <c r="J2" i="60"/>
  <c r="H2" i="60"/>
  <c r="F2" i="60"/>
  <c r="E2" i="60"/>
  <c r="D2" i="60"/>
  <c r="C2" i="60"/>
  <c r="B2" i="60"/>
  <c r="B50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15" i="59"/>
  <c r="Q2" i="59"/>
  <c r="P2" i="59"/>
  <c r="O2" i="59"/>
  <c r="N2" i="59"/>
  <c r="K2" i="59"/>
  <c r="J2" i="59"/>
  <c r="H2" i="59"/>
  <c r="F2" i="59"/>
  <c r="E2" i="59"/>
  <c r="D2" i="59"/>
  <c r="C2" i="59"/>
  <c r="B2" i="59"/>
  <c r="B5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53" i="58"/>
  <c r="Q2" i="58"/>
  <c r="P2" i="58"/>
  <c r="O2" i="58"/>
  <c r="N2" i="58"/>
  <c r="K2" i="58"/>
  <c r="J2" i="58"/>
  <c r="H2" i="58"/>
  <c r="F2" i="58"/>
  <c r="E2" i="58"/>
  <c r="D2" i="58"/>
  <c r="C2" i="58"/>
  <c r="B2" i="58"/>
  <c r="B31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18" i="57"/>
  <c r="Q2" i="57"/>
  <c r="P2" i="57"/>
  <c r="O2" i="57"/>
  <c r="N2" i="57"/>
  <c r="K2" i="57"/>
  <c r="J2" i="57"/>
  <c r="H2" i="57"/>
  <c r="F2" i="57"/>
  <c r="E2" i="57"/>
  <c r="D2" i="57"/>
  <c r="C2" i="57"/>
  <c r="B2" i="57"/>
  <c r="B4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39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6" i="55"/>
  <c r="Q2" i="55"/>
  <c r="P2" i="55"/>
  <c r="O2" i="55"/>
  <c r="N2" i="55"/>
  <c r="K2" i="55"/>
  <c r="J2" i="55"/>
  <c r="H2" i="55"/>
  <c r="F2" i="55"/>
  <c r="E2" i="55"/>
  <c r="D2" i="55"/>
  <c r="C2" i="55"/>
  <c r="B2" i="55"/>
  <c r="B45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8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3" i="52"/>
  <c r="P2" i="52"/>
  <c r="O2" i="52"/>
  <c r="N2" i="52"/>
  <c r="H2" i="52"/>
  <c r="F2" i="52"/>
  <c r="E2" i="52"/>
  <c r="D2" i="52"/>
  <c r="C2" i="52"/>
  <c r="B2" i="52"/>
  <c r="B49" i="52"/>
  <c r="B6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K8" i="50"/>
  <c r="B3" i="50"/>
  <c r="K3" i="50"/>
  <c r="B4" i="50"/>
  <c r="N4" i="50"/>
  <c r="B5" i="50"/>
  <c r="B6" i="50"/>
  <c r="B8" i="50"/>
  <c r="B9" i="50"/>
  <c r="Q9" i="50"/>
  <c r="B10" i="50"/>
  <c r="B11" i="50"/>
  <c r="K12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11" i="1"/>
  <c r="K2" i="1"/>
  <c r="H2" i="1"/>
  <c r="B23" i="59"/>
  <c r="B17" i="57"/>
  <c r="B48" i="52"/>
  <c r="B54" i="52"/>
  <c r="B38" i="52"/>
  <c r="B29" i="52"/>
  <c r="B20" i="52"/>
  <c r="B16" i="52"/>
  <c r="B13" i="52"/>
  <c r="B27" i="52"/>
  <c r="B11" i="52"/>
  <c r="M63" i="55"/>
  <c r="M66" i="56"/>
  <c r="B48" i="60"/>
  <c r="B7" i="53"/>
  <c r="M59" i="55"/>
  <c r="M29" i="55"/>
  <c r="M58" i="55"/>
  <c r="M47" i="54"/>
  <c r="M34" i="56"/>
  <c r="B38" i="57"/>
  <c r="B23" i="60"/>
  <c r="B37" i="57"/>
  <c r="B42" i="57"/>
  <c r="B35" i="57"/>
  <c r="M11" i="54"/>
  <c r="M29" i="54"/>
  <c r="B47" i="55"/>
  <c r="B21" i="55"/>
  <c r="B10" i="55"/>
  <c r="B44" i="55"/>
  <c r="M32" i="55"/>
  <c r="M13" i="56"/>
  <c r="B33" i="1"/>
  <c r="B34" i="1"/>
  <c r="M32" i="57"/>
  <c r="M33" i="54"/>
  <c r="M57" i="58"/>
  <c r="M59" i="54"/>
  <c r="O59" i="55"/>
  <c r="S59" i="55" s="1"/>
  <c r="M32" i="54"/>
  <c r="M55" i="54"/>
  <c r="M19" i="54"/>
  <c r="M45" i="53"/>
  <c r="M30" i="53"/>
  <c r="M63" i="53"/>
  <c r="M11" i="53"/>
  <c r="M43" i="53"/>
  <c r="M69" i="53"/>
  <c r="M69" i="1"/>
  <c r="M64" i="1"/>
  <c r="M41" i="1"/>
  <c r="M22" i="1"/>
  <c r="M10" i="1"/>
  <c r="M54" i="1"/>
  <c r="M43" i="58"/>
  <c r="M56" i="58"/>
  <c r="M49" i="58"/>
  <c r="M16" i="1"/>
  <c r="M44" i="1"/>
  <c r="M66" i="58"/>
  <c r="M40" i="58"/>
  <c r="M16" i="56"/>
  <c r="M48" i="56"/>
  <c r="M20" i="56"/>
  <c r="M32" i="1"/>
  <c r="M57" i="1"/>
  <c r="M60" i="1"/>
  <c r="M38" i="1"/>
  <c r="M67" i="58"/>
  <c r="M46" i="58"/>
  <c r="M55" i="58"/>
  <c r="M43" i="1"/>
  <c r="M67" i="56"/>
  <c r="M16" i="58"/>
  <c r="M30" i="56"/>
  <c r="M25" i="1"/>
  <c r="M58" i="1"/>
  <c r="M53" i="1"/>
  <c r="M30" i="58"/>
  <c r="M47" i="58"/>
  <c r="M24" i="56"/>
  <c r="M45" i="56"/>
  <c r="M49" i="53"/>
  <c r="M13" i="53"/>
  <c r="O13" i="53" s="1"/>
  <c r="M18" i="53"/>
  <c r="M59" i="53"/>
  <c r="M57" i="53"/>
  <c r="M42" i="53"/>
  <c r="M33" i="57"/>
  <c r="M16" i="57"/>
  <c r="O16" i="58"/>
  <c r="B51" i="57"/>
  <c r="B19" i="57"/>
  <c r="B44" i="57"/>
  <c r="B23" i="53"/>
  <c r="M53" i="56"/>
  <c r="M61" i="56"/>
  <c r="M43" i="56"/>
  <c r="M59" i="56"/>
  <c r="M60" i="56"/>
  <c r="M47" i="56"/>
  <c r="M28" i="56"/>
  <c r="M23" i="56"/>
  <c r="M52" i="56"/>
  <c r="M62" i="56"/>
  <c r="M14" i="56"/>
  <c r="M69" i="56"/>
  <c r="M44" i="56"/>
  <c r="M32" i="56"/>
  <c r="M17" i="56"/>
  <c r="M18" i="56"/>
  <c r="M50" i="56"/>
  <c r="M49" i="56"/>
  <c r="M65" i="56"/>
  <c r="M12" i="56"/>
  <c r="M57" i="56"/>
  <c r="M41" i="56"/>
  <c r="M22" i="56"/>
  <c r="M55" i="56"/>
  <c r="M36" i="56"/>
  <c r="M21" i="56"/>
  <c r="M27" i="56"/>
  <c r="M46" i="56"/>
  <c r="M38" i="56"/>
  <c r="M42" i="56"/>
  <c r="M54" i="56"/>
  <c r="M56" i="56"/>
  <c r="M37" i="56"/>
  <c r="M25" i="56"/>
  <c r="M51" i="56"/>
  <c r="M64" i="56"/>
  <c r="M9" i="56"/>
  <c r="B17" i="60"/>
  <c r="B34" i="60"/>
  <c r="B28" i="60"/>
  <c r="B47" i="60"/>
  <c r="B41" i="60"/>
  <c r="B45" i="60"/>
  <c r="M48" i="60"/>
  <c r="M68" i="60"/>
  <c r="M67" i="53"/>
  <c r="M24" i="53"/>
  <c r="M21" i="53"/>
  <c r="M28" i="53"/>
  <c r="M31" i="53"/>
  <c r="M16" i="53"/>
  <c r="M31" i="57"/>
  <c r="M57" i="57"/>
  <c r="O57" i="58" s="1"/>
  <c r="M15" i="56"/>
  <c r="M59" i="60"/>
  <c r="M58" i="56"/>
  <c r="M68" i="56"/>
  <c r="M10" i="56"/>
  <c r="B31" i="57"/>
  <c r="B43" i="57"/>
  <c r="B14" i="57"/>
  <c r="B50" i="57"/>
  <c r="B31" i="60"/>
  <c r="M26" i="56"/>
  <c r="M63" i="56"/>
  <c r="B22" i="53"/>
  <c r="B24" i="53"/>
  <c r="B55" i="53"/>
  <c r="M40" i="53"/>
  <c r="M47" i="53"/>
  <c r="M53" i="53"/>
  <c r="M22" i="53"/>
  <c r="M38" i="53"/>
  <c r="M61" i="53"/>
  <c r="M23" i="57"/>
  <c r="M19" i="56"/>
  <c r="M40" i="56"/>
  <c r="M33" i="56"/>
  <c r="M29" i="56"/>
  <c r="B18" i="57"/>
  <c r="B24" i="57"/>
  <c r="B16" i="60"/>
  <c r="M35" i="56"/>
  <c r="M11" i="56"/>
  <c r="M6" i="53"/>
  <c r="M31" i="56"/>
  <c r="B10" i="53"/>
  <c r="B31" i="53"/>
  <c r="B44" i="53"/>
  <c r="B54" i="53"/>
  <c r="B47" i="53"/>
  <c r="B36" i="53"/>
  <c r="B34" i="53"/>
  <c r="B9" i="53"/>
  <c r="B39" i="53"/>
  <c r="B56" i="53"/>
  <c r="B42" i="53"/>
  <c r="B13" i="53"/>
  <c r="M10" i="53"/>
  <c r="M33" i="53"/>
  <c r="M52" i="53"/>
  <c r="M27" i="53"/>
  <c r="M29" i="53"/>
  <c r="M36" i="53"/>
  <c r="M20" i="53"/>
  <c r="M60" i="53"/>
  <c r="M64" i="53"/>
  <c r="M50" i="53"/>
  <c r="M44" i="53"/>
  <c r="M48" i="53"/>
  <c r="M39" i="53"/>
  <c r="M37" i="53"/>
  <c r="M51" i="53"/>
  <c r="M12" i="53"/>
  <c r="M58" i="53"/>
  <c r="B15" i="57"/>
  <c r="B30" i="57"/>
  <c r="B12" i="57"/>
  <c r="B49" i="57"/>
  <c r="B47" i="57"/>
  <c r="B16" i="57"/>
  <c r="B29" i="57"/>
  <c r="B11" i="57"/>
  <c r="B55" i="57"/>
  <c r="B28" i="57"/>
  <c r="B13" i="57"/>
  <c r="B27" i="57"/>
  <c r="B39" i="57"/>
  <c r="B34" i="57"/>
  <c r="B48" i="57"/>
  <c r="B40" i="57"/>
  <c r="B33" i="57"/>
  <c r="B56" i="57"/>
  <c r="B36" i="57"/>
  <c r="B54" i="57"/>
  <c r="B41" i="57"/>
  <c r="B53" i="57"/>
  <c r="B21" i="57"/>
  <c r="B26" i="57"/>
  <c r="B20" i="57"/>
  <c r="B25" i="57"/>
  <c r="B23" i="57"/>
  <c r="B32" i="57"/>
  <c r="B22" i="57"/>
  <c r="B52" i="57"/>
  <c r="B46" i="57"/>
  <c r="M48" i="57"/>
  <c r="M24" i="57"/>
  <c r="M46" i="57"/>
  <c r="O46" i="58" s="1"/>
  <c r="S46" i="58" s="1"/>
  <c r="M64" i="57"/>
  <c r="B46" i="1"/>
  <c r="M63" i="54"/>
  <c r="O63" i="55"/>
  <c r="S63" i="55" s="1"/>
  <c r="B32" i="55"/>
  <c r="B51" i="55"/>
  <c r="B37" i="55"/>
  <c r="B16" i="55"/>
  <c r="M53" i="55"/>
  <c r="M57" i="55"/>
  <c r="M36" i="55"/>
  <c r="M68" i="54"/>
  <c r="M34" i="54"/>
  <c r="B41" i="1"/>
  <c r="M61" i="55"/>
  <c r="B12" i="55"/>
  <c r="B52" i="55"/>
  <c r="B56" i="55"/>
  <c r="B29" i="55"/>
  <c r="B46" i="55"/>
  <c r="B26" i="55"/>
  <c r="B43" i="55"/>
  <c r="M17" i="54"/>
  <c r="M42" i="54"/>
  <c r="M15" i="54"/>
  <c r="M52" i="54"/>
  <c r="B20" i="1"/>
  <c r="B51" i="1"/>
  <c r="M55" i="55"/>
  <c r="O55" i="56" s="1"/>
  <c r="M33" i="55"/>
  <c r="M24" i="54"/>
  <c r="B49" i="55"/>
  <c r="M34" i="55"/>
  <c r="O34" i="55"/>
  <c r="B9" i="55"/>
  <c r="M9" i="55"/>
  <c r="M12" i="55"/>
  <c r="O12" i="56"/>
  <c r="M42" i="55"/>
  <c r="M19" i="55"/>
  <c r="B27" i="59"/>
  <c r="B41" i="59"/>
  <c r="B19" i="59"/>
  <c r="B39" i="59"/>
  <c r="B24" i="59"/>
  <c r="B17" i="59"/>
  <c r="B55" i="59"/>
  <c r="B36" i="59"/>
  <c r="B42" i="59"/>
  <c r="M30" i="59"/>
  <c r="M13" i="59"/>
  <c r="M41" i="59"/>
  <c r="M59" i="59"/>
  <c r="M53" i="59"/>
  <c r="O53" i="59" s="1"/>
  <c r="S53" i="59" s="1"/>
  <c r="B20" i="54"/>
  <c r="B18" i="54"/>
  <c r="B42" i="54"/>
  <c r="B29" i="54"/>
  <c r="B14" i="54"/>
  <c r="B50" i="54"/>
  <c r="B45" i="54"/>
  <c r="B19" i="54"/>
  <c r="B26" i="54"/>
  <c r="B43" i="54"/>
  <c r="B17" i="54"/>
  <c r="B24" i="54"/>
  <c r="B56" i="54"/>
  <c r="B25" i="54"/>
  <c r="B8" i="54"/>
  <c r="B35" i="54"/>
  <c r="B54" i="54"/>
  <c r="B41" i="54"/>
  <c r="B11" i="54"/>
  <c r="B47" i="54"/>
  <c r="B13" i="54"/>
  <c r="B34" i="54"/>
  <c r="B16" i="54"/>
  <c r="B31" i="54"/>
  <c r="B12" i="54"/>
  <c r="B53" i="54"/>
  <c r="B23" i="54"/>
  <c r="B55" i="54"/>
  <c r="B9" i="54"/>
  <c r="B33" i="54"/>
  <c r="B30" i="54"/>
  <c r="B49" i="54"/>
  <c r="B39" i="54"/>
  <c r="B21" i="54"/>
  <c r="B46" i="54"/>
  <c r="B48" i="54"/>
  <c r="B51" i="54"/>
  <c r="B37" i="54"/>
  <c r="B10" i="54"/>
  <c r="B22" i="54"/>
  <c r="B15" i="54"/>
  <c r="B28" i="54"/>
  <c r="B27" i="54"/>
  <c r="B40" i="54"/>
  <c r="B36" i="54"/>
  <c r="B32" i="54"/>
  <c r="B26" i="58"/>
  <c r="B24" i="58"/>
  <c r="B56" i="58"/>
  <c r="B30" i="58"/>
  <c r="B42" i="58"/>
  <c r="B21" i="58"/>
  <c r="B51" i="58"/>
  <c r="M37" i="58"/>
  <c r="M20" i="58"/>
  <c r="M18" i="58"/>
  <c r="M15" i="58"/>
  <c r="O15" i="59"/>
  <c r="M12" i="58"/>
  <c r="M14" i="58"/>
  <c r="M29" i="58"/>
  <c r="M32" i="58"/>
  <c r="M31" i="58"/>
  <c r="M59" i="58"/>
  <c r="M36" i="58"/>
  <c r="M17" i="58"/>
  <c r="M25" i="58"/>
  <c r="M68" i="58"/>
  <c r="M41" i="58"/>
  <c r="O41" i="59" s="1"/>
  <c r="S41" i="59" s="1"/>
  <c r="M21" i="58"/>
  <c r="M11" i="58"/>
  <c r="M26" i="58"/>
  <c r="M62" i="58"/>
  <c r="M69" i="58"/>
  <c r="M13" i="58"/>
  <c r="O13" i="59" s="1"/>
  <c r="S13" i="59" s="1"/>
  <c r="M45" i="58"/>
  <c r="M35" i="58"/>
  <c r="M27" i="58"/>
  <c r="M44" i="58"/>
  <c r="M60" i="58"/>
  <c r="M39" i="58"/>
  <c r="M34" i="58"/>
  <c r="M50" i="58"/>
  <c r="M42" i="58"/>
  <c r="M23" i="58"/>
  <c r="O23" i="58" s="1"/>
  <c r="S23" i="58" s="1"/>
  <c r="M24" i="58"/>
  <c r="M48" i="58"/>
  <c r="M63" i="58"/>
  <c r="M51" i="58"/>
  <c r="M38" i="58"/>
  <c r="M22" i="58"/>
  <c r="M65" i="58"/>
  <c r="M52" i="58"/>
  <c r="B38" i="54"/>
  <c r="M46" i="1"/>
  <c r="M14" i="1"/>
  <c r="M33" i="1"/>
  <c r="M56" i="1"/>
  <c r="M20" i="1"/>
  <c r="M34" i="1"/>
  <c r="M49" i="1"/>
  <c r="M5" i="1"/>
  <c r="M11" i="1"/>
  <c r="M51" i="1"/>
  <c r="M31" i="1"/>
  <c r="M39" i="1"/>
  <c r="M50" i="1"/>
  <c r="M45" i="1"/>
  <c r="M40" i="1"/>
  <c r="M27" i="1"/>
  <c r="M63" i="1"/>
  <c r="M59" i="1"/>
  <c r="M18" i="1"/>
  <c r="M52" i="1"/>
  <c r="M35" i="1"/>
  <c r="M47" i="1"/>
  <c r="M62" i="1"/>
  <c r="M65" i="1"/>
  <c r="M55" i="1"/>
  <c r="M7" i="1"/>
  <c r="M15" i="1"/>
  <c r="M66" i="1"/>
  <c r="M13" i="1"/>
  <c r="M23" i="1"/>
  <c r="M8" i="1"/>
  <c r="M67" i="1"/>
  <c r="M36" i="1"/>
  <c r="M61" i="1"/>
  <c r="M37" i="1"/>
  <c r="M12" i="1"/>
  <c r="M42" i="1"/>
  <c r="M9" i="1"/>
  <c r="M17" i="1"/>
  <c r="M19" i="1"/>
  <c r="M68" i="1"/>
  <c r="M16" i="52"/>
  <c r="O16" i="52" s="1"/>
  <c r="S16" i="52" s="1"/>
  <c r="M48" i="1"/>
  <c r="M26" i="1"/>
  <c r="M28" i="1"/>
  <c r="M21" i="1"/>
  <c r="M6" i="1"/>
  <c r="M30" i="1"/>
  <c r="M54" i="58"/>
  <c r="M61" i="58"/>
  <c r="M58" i="58"/>
  <c r="M19" i="58"/>
  <c r="M33" i="58"/>
  <c r="M24" i="1"/>
  <c r="N8" i="50"/>
  <c r="B25" i="60"/>
  <c r="B54" i="60"/>
  <c r="B22" i="52"/>
  <c r="B21" i="52"/>
  <c r="B15" i="52"/>
  <c r="B7" i="52"/>
  <c r="B50" i="52"/>
  <c r="B53" i="52"/>
  <c r="B33" i="52"/>
  <c r="B31" i="52"/>
  <c r="B44" i="52"/>
  <c r="B17" i="52"/>
  <c r="B19" i="52"/>
  <c r="B9" i="52"/>
  <c r="B32" i="52"/>
  <c r="B42" i="52"/>
  <c r="B45" i="52"/>
  <c r="B39" i="52"/>
  <c r="B36" i="52"/>
  <c r="B40" i="52"/>
  <c r="B26" i="52"/>
  <c r="B14" i="52"/>
  <c r="B34" i="52"/>
  <c r="B47" i="52"/>
  <c r="B28" i="52"/>
  <c r="B51" i="52"/>
  <c r="B23" i="52"/>
  <c r="B37" i="52"/>
  <c r="B12" i="52"/>
  <c r="B35" i="52"/>
  <c r="B43" i="60"/>
  <c r="B27" i="60"/>
  <c r="B44" i="60"/>
  <c r="B38" i="60"/>
  <c r="B53" i="60"/>
  <c r="B40" i="60"/>
  <c r="B15" i="60"/>
  <c r="B49" i="60"/>
  <c r="B56" i="60"/>
  <c r="B37" i="60"/>
  <c r="B20" i="60"/>
  <c r="B55" i="60"/>
  <c r="B21" i="60"/>
  <c r="B26" i="60"/>
  <c r="B32" i="60"/>
  <c r="B36" i="60"/>
  <c r="B33" i="60"/>
  <c r="B51" i="60"/>
  <c r="B39" i="60"/>
  <c r="B52" i="60"/>
  <c r="B30" i="60"/>
  <c r="B24" i="60"/>
  <c r="B46" i="60"/>
  <c r="B14" i="60"/>
  <c r="B35" i="60"/>
  <c r="B42" i="60"/>
  <c r="B19" i="60"/>
  <c r="B18" i="60"/>
  <c r="M17" i="60"/>
  <c r="M54" i="60"/>
  <c r="M51" i="60"/>
  <c r="M45" i="60"/>
  <c r="M14" i="60"/>
  <c r="M29" i="60"/>
  <c r="M28" i="60"/>
  <c r="M22" i="60"/>
  <c r="M34" i="60"/>
  <c r="M13" i="60"/>
  <c r="M35" i="60"/>
  <c r="M39" i="60"/>
  <c r="M40" i="60"/>
  <c r="M42" i="60"/>
  <c r="M9" i="53"/>
  <c r="B38" i="53"/>
  <c r="B18" i="53"/>
  <c r="M25" i="53"/>
  <c r="B52" i="53"/>
  <c r="B28" i="53"/>
  <c r="M41" i="53"/>
  <c r="M8" i="53"/>
  <c r="B19" i="53"/>
  <c r="B35" i="53"/>
  <c r="B51" i="53"/>
  <c r="M35" i="59"/>
  <c r="M57" i="59"/>
  <c r="M43" i="59"/>
  <c r="M51" i="59"/>
  <c r="O51" i="60" s="1"/>
  <c r="S51" i="60" s="1"/>
  <c r="M67" i="59"/>
  <c r="B22" i="60"/>
  <c r="B29" i="60"/>
  <c r="B53" i="53"/>
  <c r="B45" i="53"/>
  <c r="B37" i="53"/>
  <c r="B29" i="53"/>
  <c r="B21" i="53"/>
  <c r="B16" i="53"/>
  <c r="B32" i="53"/>
  <c r="B48" i="53"/>
  <c r="B30" i="53"/>
  <c r="B46" i="53"/>
  <c r="B14" i="53"/>
  <c r="B12" i="53"/>
  <c r="B15" i="53"/>
  <c r="B49" i="53"/>
  <c r="B41" i="53"/>
  <c r="B33" i="53"/>
  <c r="B25" i="53"/>
  <c r="B17" i="53"/>
  <c r="M55" i="53"/>
  <c r="M32" i="53"/>
  <c r="M15" i="53"/>
  <c r="O15" i="54" s="1"/>
  <c r="M19" i="53"/>
  <c r="M54" i="53"/>
  <c r="M62" i="53"/>
  <c r="M46" i="53"/>
  <c r="M68" i="53"/>
  <c r="M65" i="53"/>
  <c r="M35" i="53"/>
  <c r="M34" i="53"/>
  <c r="O34" i="54" s="1"/>
  <c r="S34" i="54" s="1"/>
  <c r="B36" i="55"/>
  <c r="B13" i="55"/>
  <c r="B53" i="55"/>
  <c r="M28" i="58"/>
  <c r="M64" i="58"/>
  <c r="M60" i="59"/>
  <c r="O60" i="59" s="1"/>
  <c r="S60" i="59" s="1"/>
  <c r="M14" i="59"/>
  <c r="O14" i="60" s="1"/>
  <c r="M58" i="59"/>
  <c r="M56" i="59"/>
  <c r="M52" i="59"/>
  <c r="M48" i="59"/>
  <c r="O48" i="60" s="1"/>
  <c r="S48" i="60" s="1"/>
  <c r="M44" i="59"/>
  <c r="M40" i="59"/>
  <c r="M61" i="59"/>
  <c r="M24" i="59"/>
  <c r="O24" i="59" s="1"/>
  <c r="S24" i="59" s="1"/>
  <c r="M33" i="59"/>
  <c r="M68" i="59"/>
  <c r="O68" i="60" s="1"/>
  <c r="S68" i="60" s="1"/>
  <c r="M26" i="59"/>
  <c r="M66" i="59"/>
  <c r="M63" i="59"/>
  <c r="M54" i="59"/>
  <c r="M50" i="59"/>
  <c r="M46" i="59"/>
  <c r="M42" i="59"/>
  <c r="M69" i="59"/>
  <c r="M20" i="59"/>
  <c r="M28" i="59"/>
  <c r="M37" i="59"/>
  <c r="B11" i="53"/>
  <c r="B50" i="53"/>
  <c r="B26" i="53"/>
  <c r="M26" i="53"/>
  <c r="M56" i="53"/>
  <c r="B40" i="53"/>
  <c r="B20" i="53"/>
  <c r="M7" i="53"/>
  <c r="M14" i="53"/>
  <c r="M17" i="53"/>
  <c r="B27" i="53"/>
  <c r="B43" i="53"/>
  <c r="M23" i="53"/>
  <c r="M39" i="59"/>
  <c r="M47" i="59"/>
  <c r="M55" i="59"/>
  <c r="M34" i="59"/>
  <c r="M26" i="55"/>
  <c r="M43" i="55"/>
  <c r="M13" i="55"/>
  <c r="M14" i="55"/>
  <c r="O14" i="56" s="1"/>
  <c r="S14" i="56" s="1"/>
  <c r="M68" i="55"/>
  <c r="M47" i="55"/>
  <c r="O47" i="55" s="1"/>
  <c r="S47" i="55" s="1"/>
  <c r="M45" i="55"/>
  <c r="M50" i="55"/>
  <c r="O50" i="56"/>
  <c r="M51" i="55"/>
  <c r="O51" i="56"/>
  <c r="M28" i="55"/>
  <c r="O28" i="56"/>
  <c r="M49" i="55"/>
  <c r="M54" i="55"/>
  <c r="M39" i="55"/>
  <c r="O39" i="56"/>
  <c r="M18" i="55"/>
  <c r="O18" i="56"/>
  <c r="M27" i="55"/>
  <c r="O27" i="56"/>
  <c r="B43" i="52"/>
  <c r="B18" i="52"/>
  <c r="B8" i="52"/>
  <c r="B56" i="52"/>
  <c r="B25" i="52"/>
  <c r="B52" i="52"/>
  <c r="B24" i="52"/>
  <c r="B55" i="52"/>
  <c r="B41" i="52"/>
  <c r="B30" i="52"/>
  <c r="B46" i="52"/>
  <c r="B10" i="52"/>
  <c r="O16" i="53"/>
  <c r="O54" i="56"/>
  <c r="O34" i="59"/>
  <c r="O20" i="59"/>
  <c r="O19" i="54"/>
  <c r="M38" i="52"/>
  <c r="O29" i="54"/>
  <c r="K11" i="50"/>
  <c r="M31" i="52"/>
  <c r="O59" i="54"/>
  <c r="M67" i="52"/>
  <c r="O45" i="56"/>
  <c r="M53" i="52"/>
  <c r="O53" i="53"/>
  <c r="M7" i="52"/>
  <c r="M32" i="52"/>
  <c r="M19" i="52"/>
  <c r="O19" i="53"/>
  <c r="B44" i="1"/>
  <c r="B42" i="1"/>
  <c r="L42" i="1"/>
  <c r="B19" i="1"/>
  <c r="B56" i="1"/>
  <c r="O53" i="52"/>
  <c r="O39" i="60"/>
  <c r="K7" i="50"/>
  <c r="B33" i="61"/>
  <c r="M60" i="52"/>
  <c r="O60" i="53" s="1"/>
  <c r="S60" i="53" s="1"/>
  <c r="M46" i="52"/>
  <c r="O46" i="53" s="1"/>
  <c r="S46" i="53" s="1"/>
  <c r="M68" i="52"/>
  <c r="B52" i="1"/>
  <c r="B53" i="1"/>
  <c r="B12" i="1"/>
  <c r="B45" i="1"/>
  <c r="O24" i="57"/>
  <c r="O11" i="54"/>
  <c r="B47" i="1"/>
  <c r="B39" i="1"/>
  <c r="O34" i="56"/>
  <c r="M21" i="52"/>
  <c r="O21" i="52" s="1"/>
  <c r="M15" i="52"/>
  <c r="O15" i="53" s="1"/>
  <c r="S15" i="53" s="1"/>
  <c r="M12" i="52"/>
  <c r="O12" i="53"/>
  <c r="M49" i="52"/>
  <c r="O49" i="52" s="1"/>
  <c r="S49" i="52" s="1"/>
  <c r="B13" i="1"/>
  <c r="B16" i="1"/>
  <c r="B23" i="1"/>
  <c r="O52" i="54"/>
  <c r="K4" i="50"/>
  <c r="O68" i="56"/>
  <c r="S68" i="56" s="1"/>
  <c r="O16" i="57"/>
  <c r="S16" i="57" s="1"/>
  <c r="M29" i="52"/>
  <c r="O63" i="54"/>
  <c r="B40" i="1"/>
  <c r="O32" i="56"/>
  <c r="B30" i="1"/>
  <c r="O13" i="52"/>
  <c r="O35" i="59"/>
  <c r="O51" i="59"/>
  <c r="M28" i="52"/>
  <c r="M44" i="52"/>
  <c r="B52" i="61"/>
  <c r="M57" i="52"/>
  <c r="O57" i="53" s="1"/>
  <c r="S57" i="53" s="1"/>
  <c r="M24" i="52"/>
  <c r="M40" i="52"/>
  <c r="O40" i="53"/>
  <c r="M14" i="52"/>
  <c r="M35" i="52"/>
  <c r="M30" i="52"/>
  <c r="O30" i="52"/>
  <c r="M63" i="52"/>
  <c r="M20" i="52"/>
  <c r="M39" i="52"/>
  <c r="O39" i="53"/>
  <c r="M64" i="52"/>
  <c r="M8" i="52"/>
  <c r="O8" i="53" s="1"/>
  <c r="S8" i="53" s="1"/>
  <c r="M25" i="52"/>
  <c r="M9" i="52"/>
  <c r="O9" i="52"/>
  <c r="M59" i="52"/>
  <c r="M54" i="52"/>
  <c r="O54" i="52" s="1"/>
  <c r="S54" i="52" s="1"/>
  <c r="M61" i="52"/>
  <c r="O61" i="53" s="1"/>
  <c r="S61" i="53" s="1"/>
  <c r="M66" i="52"/>
  <c r="M50" i="52"/>
  <c r="O50" i="52" s="1"/>
  <c r="S50" i="52" s="1"/>
  <c r="M18" i="52"/>
  <c r="O18" i="52" s="1"/>
  <c r="S18" i="52" s="1"/>
  <c r="M55" i="52"/>
  <c r="M69" i="52"/>
  <c r="O69" i="53" s="1"/>
  <c r="S69" i="53" s="1"/>
  <c r="M58" i="52"/>
  <c r="M47" i="52"/>
  <c r="O47" i="52" s="1"/>
  <c r="M65" i="52"/>
  <c r="O65" i="53" s="1"/>
  <c r="S65" i="53" s="1"/>
  <c r="M11" i="52"/>
  <c r="M45" i="52"/>
  <c r="M37" i="52"/>
  <c r="M26" i="52"/>
  <c r="M33" i="52"/>
  <c r="M17" i="52"/>
  <c r="O58" i="59"/>
  <c r="M62" i="52"/>
  <c r="M36" i="52"/>
  <c r="M10" i="52"/>
  <c r="M42" i="52"/>
  <c r="M23" i="52"/>
  <c r="M48" i="52"/>
  <c r="O48" i="53" s="1"/>
  <c r="S48" i="53" s="1"/>
  <c r="M41" i="52"/>
  <c r="M6" i="52"/>
  <c r="O6" i="52" s="1"/>
  <c r="S6" i="52" s="1"/>
  <c r="M34" i="52"/>
  <c r="M52" i="52"/>
  <c r="O52" i="53" s="1"/>
  <c r="S52" i="53" s="1"/>
  <c r="M27" i="52"/>
  <c r="O27" i="52" s="1"/>
  <c r="S27" i="52" s="1"/>
  <c r="M22" i="52"/>
  <c r="O22" i="53" s="1"/>
  <c r="S22" i="53" s="1"/>
  <c r="M43" i="52"/>
  <c r="O43" i="53" s="1"/>
  <c r="S43" i="53" s="1"/>
  <c r="M51" i="52"/>
  <c r="O51" i="52" s="1"/>
  <c r="S51" i="52" s="1"/>
  <c r="M56" i="52"/>
  <c r="O56" i="53" s="1"/>
  <c r="S56" i="53" s="1"/>
  <c r="O45" i="52"/>
  <c r="I5" i="4"/>
  <c r="G2" i="54"/>
  <c r="I7" i="4"/>
  <c r="G2" i="56"/>
  <c r="I8" i="4"/>
  <c r="G2" i="57"/>
  <c r="I11" i="4"/>
  <c r="G2" i="60"/>
  <c r="I3" i="4"/>
  <c r="G2" i="52"/>
  <c r="H56" i="52"/>
  <c r="I4" i="4"/>
  <c r="G2" i="53"/>
  <c r="H10" i="53"/>
  <c r="I10" i="4"/>
  <c r="G2" i="59"/>
  <c r="H24" i="59"/>
  <c r="I2" i="4"/>
  <c r="G2" i="1"/>
  <c r="I9" i="4"/>
  <c r="G2" i="58"/>
  <c r="H56" i="58"/>
  <c r="B23" i="61"/>
  <c r="B17" i="61"/>
  <c r="B27" i="61"/>
  <c r="B43" i="61"/>
  <c r="B26" i="61"/>
  <c r="B36" i="61"/>
  <c r="B45" i="61"/>
  <c r="B25" i="61"/>
  <c r="B18" i="61"/>
  <c r="B48" i="61"/>
  <c r="B22" i="61"/>
  <c r="B40" i="61"/>
  <c r="B21" i="61"/>
  <c r="B15" i="61"/>
  <c r="B50" i="61"/>
  <c r="B55" i="61"/>
  <c r="B30" i="61"/>
  <c r="B37" i="61"/>
  <c r="B28" i="61"/>
  <c r="B34" i="61"/>
  <c r="B16" i="61"/>
  <c r="B46" i="61"/>
  <c r="B24" i="61"/>
  <c r="B44" i="61"/>
  <c r="B56" i="61"/>
  <c r="B53" i="61"/>
  <c r="B42" i="61"/>
  <c r="B19" i="61"/>
  <c r="B29" i="61"/>
  <c r="B20" i="61"/>
  <c r="B54" i="61"/>
  <c r="B38" i="61"/>
  <c r="B39" i="61"/>
  <c r="B35" i="61"/>
  <c r="B31" i="61"/>
  <c r="B51" i="61"/>
  <c r="B32" i="61"/>
  <c r="B41" i="61"/>
  <c r="B49" i="61"/>
  <c r="L31" i="57"/>
  <c r="P31" i="57"/>
  <c r="C31" i="57"/>
  <c r="D31" i="57"/>
  <c r="C54" i="59"/>
  <c r="D54" i="59"/>
  <c r="M67" i="60"/>
  <c r="O67" i="60" s="1"/>
  <c r="S67" i="60" s="1"/>
  <c r="M16" i="60"/>
  <c r="M20" i="60"/>
  <c r="O20" i="60" s="1"/>
  <c r="S20" i="60" s="1"/>
  <c r="M32" i="60"/>
  <c r="M65" i="60"/>
  <c r="B43" i="58"/>
  <c r="M19" i="59"/>
  <c r="B32" i="59"/>
  <c r="B46" i="59"/>
  <c r="K5" i="50"/>
  <c r="N5" i="50"/>
  <c r="N6" i="50"/>
  <c r="Q5" i="50"/>
  <c r="K6" i="50"/>
  <c r="Q6" i="50"/>
  <c r="M52" i="60"/>
  <c r="O52" i="60" s="1"/>
  <c r="M43" i="60"/>
  <c r="M49" i="60"/>
  <c r="M56" i="60"/>
  <c r="M63" i="60"/>
  <c r="M33" i="60"/>
  <c r="O33" i="60" s="1"/>
  <c r="S33" i="60" s="1"/>
  <c r="M58" i="60"/>
  <c r="M44" i="60"/>
  <c r="M36" i="60"/>
  <c r="M60" i="60"/>
  <c r="M30" i="60"/>
  <c r="M18" i="60"/>
  <c r="M53" i="60"/>
  <c r="O53" i="60" s="1"/>
  <c r="S53" i="60" s="1"/>
  <c r="M64" i="60"/>
  <c r="M27" i="60"/>
  <c r="M19" i="60"/>
  <c r="M24" i="60"/>
  <c r="M50" i="60"/>
  <c r="M41" i="60"/>
  <c r="O41" i="60" s="1"/>
  <c r="S41" i="60" s="1"/>
  <c r="M47" i="60"/>
  <c r="M57" i="60"/>
  <c r="M46" i="60"/>
  <c r="O46" i="60" s="1"/>
  <c r="S46" i="60" s="1"/>
  <c r="M61" i="60"/>
  <c r="O61" i="60" s="1"/>
  <c r="S61" i="60" s="1"/>
  <c r="M31" i="60"/>
  <c r="M38" i="60"/>
  <c r="M62" i="60"/>
  <c r="M15" i="60"/>
  <c r="M26" i="60"/>
  <c r="M37" i="60"/>
  <c r="M66" i="60"/>
  <c r="M23" i="60"/>
  <c r="M21" i="60"/>
  <c r="M69" i="60"/>
  <c r="C42" i="59"/>
  <c r="D42" i="59"/>
  <c r="C17" i="59"/>
  <c r="D17" i="59"/>
  <c r="M55" i="60"/>
  <c r="B17" i="58"/>
  <c r="B41" i="58"/>
  <c r="B47" i="58"/>
  <c r="B45" i="58"/>
  <c r="B55" i="58"/>
  <c r="B33" i="58"/>
  <c r="B39" i="58"/>
  <c r="B49" i="58"/>
  <c r="B13" i="58"/>
  <c r="B53" i="58"/>
  <c r="B35" i="58"/>
  <c r="B27" i="58"/>
  <c r="B25" i="58"/>
  <c r="B20" i="58"/>
  <c r="B19" i="58"/>
  <c r="B32" i="58"/>
  <c r="B37" i="58"/>
  <c r="B40" i="58"/>
  <c r="B44" i="58"/>
  <c r="B12" i="58"/>
  <c r="B52" i="58"/>
  <c r="B28" i="58"/>
  <c r="B50" i="58"/>
  <c r="B36" i="58"/>
  <c r="B34" i="58"/>
  <c r="B15" i="58"/>
  <c r="B18" i="58"/>
  <c r="B54" i="58"/>
  <c r="B29" i="58"/>
  <c r="B23" i="58"/>
  <c r="B22" i="58"/>
  <c r="B46" i="58"/>
  <c r="L46" i="58"/>
  <c r="B38" i="58"/>
  <c r="B48" i="58"/>
  <c r="B14" i="58"/>
  <c r="B16" i="58"/>
  <c r="B49" i="59"/>
  <c r="B37" i="59"/>
  <c r="B25" i="59"/>
  <c r="B44" i="59"/>
  <c r="B53" i="59"/>
  <c r="B26" i="59"/>
  <c r="B56" i="59"/>
  <c r="B48" i="59"/>
  <c r="B31" i="59"/>
  <c r="B21" i="59"/>
  <c r="B47" i="59"/>
  <c r="B35" i="59"/>
  <c r="B45" i="59"/>
  <c r="B33" i="59"/>
  <c r="B18" i="59"/>
  <c r="B52" i="59"/>
  <c r="B20" i="59"/>
  <c r="B40" i="59"/>
  <c r="B51" i="59"/>
  <c r="B43" i="59"/>
  <c r="B28" i="59"/>
  <c r="B13" i="59"/>
  <c r="B16" i="59"/>
  <c r="B50" i="59"/>
  <c r="H50" i="59"/>
  <c r="B34" i="59"/>
  <c r="B29" i="59"/>
  <c r="B38" i="59"/>
  <c r="B14" i="59"/>
  <c r="L14" i="59"/>
  <c r="B15" i="59"/>
  <c r="B30" i="59"/>
  <c r="C30" i="59"/>
  <c r="D30" i="59"/>
  <c r="B22" i="59"/>
  <c r="C22" i="59"/>
  <c r="D22" i="59"/>
  <c r="L44" i="59"/>
  <c r="N44" i="59"/>
  <c r="L27" i="59"/>
  <c r="L41" i="59"/>
  <c r="M45" i="59"/>
  <c r="M23" i="59"/>
  <c r="O23" i="59" s="1"/>
  <c r="S23" i="59" s="1"/>
  <c r="M12" i="59"/>
  <c r="M36" i="59"/>
  <c r="M18" i="59"/>
  <c r="O18" i="59" s="1"/>
  <c r="M16" i="59"/>
  <c r="M38" i="59"/>
  <c r="M64" i="59"/>
  <c r="O64" i="60" s="1"/>
  <c r="S64" i="60" s="1"/>
  <c r="M29" i="59"/>
  <c r="M17" i="59"/>
  <c r="O17" i="59" s="1"/>
  <c r="S17" i="59" s="1"/>
  <c r="M31" i="59"/>
  <c r="M22" i="59"/>
  <c r="M62" i="59"/>
  <c r="M49" i="59"/>
  <c r="O49" i="59" s="1"/>
  <c r="S49" i="59" s="1"/>
  <c r="M25" i="59"/>
  <c r="M32" i="59"/>
  <c r="M27" i="59"/>
  <c r="O27" i="59" s="1"/>
  <c r="S27" i="59" s="1"/>
  <c r="M21" i="59"/>
  <c r="O21" i="60" s="1"/>
  <c r="S21" i="60" s="1"/>
  <c r="M65" i="59"/>
  <c r="H54" i="54"/>
  <c r="O63" i="56"/>
  <c r="S63" i="56" s="1"/>
  <c r="H50" i="52"/>
  <c r="O30" i="53"/>
  <c r="O27" i="53"/>
  <c r="C23" i="59"/>
  <c r="D23" i="59"/>
  <c r="L23" i="59"/>
  <c r="H23" i="59"/>
  <c r="B47" i="56"/>
  <c r="B38" i="56"/>
  <c r="L38" i="56"/>
  <c r="B39" i="56"/>
  <c r="B23" i="56"/>
  <c r="B45" i="56"/>
  <c r="B54" i="56"/>
  <c r="B36" i="56"/>
  <c r="B50" i="56"/>
  <c r="B25" i="56"/>
  <c r="B29" i="56"/>
  <c r="B46" i="56"/>
  <c r="B31" i="56"/>
  <c r="B20" i="56"/>
  <c r="B17" i="56"/>
  <c r="B33" i="56"/>
  <c r="B13" i="56"/>
  <c r="B37" i="56"/>
  <c r="B34" i="56"/>
  <c r="B52" i="56"/>
  <c r="B30" i="56"/>
  <c r="B51" i="56"/>
  <c r="B21" i="56"/>
  <c r="B18" i="56"/>
  <c r="B14" i="56"/>
  <c r="B28" i="56"/>
  <c r="B12" i="56"/>
  <c r="B55" i="56"/>
  <c r="B26" i="56"/>
  <c r="B32" i="56"/>
  <c r="B24" i="56"/>
  <c r="B11" i="56"/>
  <c r="B16" i="56"/>
  <c r="B43" i="56"/>
  <c r="B48" i="56"/>
  <c r="B15" i="56"/>
  <c r="B40" i="56"/>
  <c r="B49" i="56"/>
  <c r="B53" i="56"/>
  <c r="B35" i="56"/>
  <c r="B10" i="56"/>
  <c r="B27" i="56"/>
  <c r="B42" i="56"/>
  <c r="B22" i="56"/>
  <c r="B56" i="56"/>
  <c r="B41" i="56"/>
  <c r="B19" i="56"/>
  <c r="B44" i="56"/>
  <c r="C45" i="57"/>
  <c r="D45" i="57"/>
  <c r="M61" i="61"/>
  <c r="O61" i="61" s="1"/>
  <c r="S61" i="61" s="1"/>
  <c r="M24" i="61"/>
  <c r="M36" i="61"/>
  <c r="M22" i="61"/>
  <c r="O22" i="61"/>
  <c r="M67" i="61"/>
  <c r="M40" i="61"/>
  <c r="M69" i="61"/>
  <c r="M58" i="61"/>
  <c r="O58" i="61" s="1"/>
  <c r="S58" i="61" s="1"/>
  <c r="M18" i="61"/>
  <c r="M60" i="61"/>
  <c r="M35" i="61"/>
  <c r="O35" i="61" s="1"/>
  <c r="M49" i="61"/>
  <c r="O49" i="61" s="1"/>
  <c r="M63" i="61"/>
  <c r="M45" i="61"/>
  <c r="O45" i="61" s="1"/>
  <c r="S45" i="61" s="1"/>
  <c r="M29" i="61"/>
  <c r="O29" i="61" s="1"/>
  <c r="M53" i="61"/>
  <c r="M65" i="61"/>
  <c r="M62" i="61"/>
  <c r="O62" i="61" s="1"/>
  <c r="S62" i="61" s="1"/>
  <c r="M51" i="61"/>
  <c r="M41" i="61"/>
  <c r="O41" i="61" s="1"/>
  <c r="M31" i="61"/>
  <c r="M68" i="61"/>
  <c r="M16" i="61"/>
  <c r="M30" i="61"/>
  <c r="M33" i="61"/>
  <c r="O33" i="61" s="1"/>
  <c r="M38" i="61"/>
  <c r="M57" i="61"/>
  <c r="M47" i="61"/>
  <c r="M37" i="61"/>
  <c r="O37" i="61"/>
  <c r="M26" i="61"/>
  <c r="M50" i="61"/>
  <c r="M39" i="61"/>
  <c r="M32" i="61"/>
  <c r="M23" i="61"/>
  <c r="O23" i="61"/>
  <c r="M46" i="61"/>
  <c r="O46" i="61"/>
  <c r="M25" i="61"/>
  <c r="O25" i="61"/>
  <c r="M56" i="61"/>
  <c r="O56" i="61"/>
  <c r="M21" i="61"/>
  <c r="O21" i="61" s="1"/>
  <c r="M64" i="61"/>
  <c r="O64" i="61" s="1"/>
  <c r="S64" i="61" s="1"/>
  <c r="M59" i="61"/>
  <c r="O59" i="61"/>
  <c r="S59" i="61" s="1"/>
  <c r="M42" i="61"/>
  <c r="O42" i="61" s="1"/>
  <c r="S42" i="61" s="1"/>
  <c r="M54" i="61"/>
  <c r="O54" i="61" s="1"/>
  <c r="M28" i="61"/>
  <c r="O28" i="61" s="1"/>
  <c r="S28" i="61" s="1"/>
  <c r="M19" i="61"/>
  <c r="O19" i="61" s="1"/>
  <c r="M15" i="61"/>
  <c r="O15" i="61" s="1"/>
  <c r="M44" i="61"/>
  <c r="M20" i="61"/>
  <c r="O20" i="61"/>
  <c r="M27" i="61"/>
  <c r="M52" i="61"/>
  <c r="M17" i="61"/>
  <c r="M55" i="61"/>
  <c r="M66" i="61"/>
  <c r="M43" i="61"/>
  <c r="O43" i="61" s="1"/>
  <c r="M14" i="61"/>
  <c r="M34" i="61"/>
  <c r="M48" i="61"/>
  <c r="O48" i="61" s="1"/>
  <c r="S48" i="61" s="1"/>
  <c r="L30" i="59"/>
  <c r="O58" i="60"/>
  <c r="S58" i="60" s="1"/>
  <c r="H36" i="59"/>
  <c r="C13" i="57"/>
  <c r="D13" i="57"/>
  <c r="C16" i="57"/>
  <c r="D16" i="57"/>
  <c r="C40" i="57"/>
  <c r="D40" i="57"/>
  <c r="C14" i="57"/>
  <c r="D14" i="57"/>
  <c r="C32" i="57"/>
  <c r="D32" i="57"/>
  <c r="C37" i="57"/>
  <c r="D37" i="57"/>
  <c r="C53" i="57"/>
  <c r="D53" i="57"/>
  <c r="C17" i="57"/>
  <c r="D17" i="57"/>
  <c r="H39" i="57"/>
  <c r="O59" i="56"/>
  <c r="S59" i="56" s="1"/>
  <c r="H53" i="54"/>
  <c r="H47" i="54"/>
  <c r="H33" i="54"/>
  <c r="C12" i="57"/>
  <c r="D12" i="57"/>
  <c r="O40" i="54"/>
  <c r="M45" i="54"/>
  <c r="O45" i="55" s="1"/>
  <c r="S45" i="55" s="1"/>
  <c r="M12" i="54"/>
  <c r="M48" i="55"/>
  <c r="B15" i="55"/>
  <c r="M38" i="55"/>
  <c r="O38" i="56" s="1"/>
  <c r="S38" i="56" s="1"/>
  <c r="B35" i="1"/>
  <c r="B55" i="1"/>
  <c r="B31" i="1"/>
  <c r="B37" i="1"/>
  <c r="B25" i="1"/>
  <c r="B5" i="1"/>
  <c r="B28" i="1"/>
  <c r="B14" i="1"/>
  <c r="B6" i="1"/>
  <c r="B7" i="1"/>
  <c r="B24" i="1"/>
  <c r="B10" i="1"/>
  <c r="B43" i="1"/>
  <c r="B48" i="1"/>
  <c r="B15" i="1"/>
  <c r="B18" i="1"/>
  <c r="B17" i="1"/>
  <c r="B26" i="1"/>
  <c r="B32" i="1"/>
  <c r="B54" i="1"/>
  <c r="B8" i="1"/>
  <c r="B50" i="1"/>
  <c r="B49" i="1"/>
  <c r="B9" i="1"/>
  <c r="B36" i="1"/>
  <c r="B22" i="1"/>
  <c r="B21" i="1"/>
  <c r="B27" i="1"/>
  <c r="B38" i="1"/>
  <c r="B29" i="1"/>
  <c r="I12" i="4"/>
  <c r="G2" i="61"/>
  <c r="I6" i="4"/>
  <c r="G2" i="55"/>
  <c r="C15" i="57"/>
  <c r="D15" i="57"/>
  <c r="B52" i="54"/>
  <c r="B44" i="54"/>
  <c r="M46" i="54"/>
  <c r="M9" i="54"/>
  <c r="O9" i="55" s="1"/>
  <c r="S9" i="55" s="1"/>
  <c r="M13" i="54"/>
  <c r="M35" i="54"/>
  <c r="M49" i="54"/>
  <c r="M38" i="54"/>
  <c r="M69" i="54"/>
  <c r="M16" i="54"/>
  <c r="M53" i="54"/>
  <c r="M57" i="54"/>
  <c r="O57" i="55"/>
  <c r="S57" i="55" s="1"/>
  <c r="M66" i="54"/>
  <c r="M21" i="54"/>
  <c r="M64" i="54"/>
  <c r="M10" i="54"/>
  <c r="M23" i="54"/>
  <c r="M37" i="54"/>
  <c r="M25" i="54"/>
  <c r="M48" i="54"/>
  <c r="O48" i="55" s="1"/>
  <c r="S48" i="55" s="1"/>
  <c r="M61" i="54"/>
  <c r="O61" i="55"/>
  <c r="M18" i="54"/>
  <c r="M14" i="54"/>
  <c r="O14" i="54" s="1"/>
  <c r="S14" i="54" s="1"/>
  <c r="M22" i="54"/>
  <c r="M62" i="54"/>
  <c r="M27" i="54"/>
  <c r="O27" i="54" s="1"/>
  <c r="M36" i="54"/>
  <c r="M20" i="54"/>
  <c r="M54" i="54"/>
  <c r="O54" i="55" s="1"/>
  <c r="S54" i="55" s="1"/>
  <c r="M31" i="54"/>
  <c r="M50" i="54"/>
  <c r="O50" i="55" s="1"/>
  <c r="S50" i="55" s="1"/>
  <c r="M58" i="54"/>
  <c r="O58" i="55"/>
  <c r="S58" i="55"/>
  <c r="M7" i="54"/>
  <c r="M51" i="54"/>
  <c r="M67" i="54"/>
  <c r="M43" i="54"/>
  <c r="M26" i="54"/>
  <c r="O26" i="55" s="1"/>
  <c r="S26" i="55" s="1"/>
  <c r="M28" i="54"/>
  <c r="O28" i="55"/>
  <c r="M60" i="54"/>
  <c r="M8" i="54"/>
  <c r="O8" i="54" s="1"/>
  <c r="S8" i="54" s="1"/>
  <c r="M56" i="54"/>
  <c r="M65" i="54"/>
  <c r="M44" i="54"/>
  <c r="O44" i="54" s="1"/>
  <c r="S44" i="54" s="1"/>
  <c r="M41" i="54"/>
  <c r="O41" i="54" s="1"/>
  <c r="S41" i="54" s="1"/>
  <c r="M39" i="54"/>
  <c r="M30" i="54"/>
  <c r="B28" i="55"/>
  <c r="B34" i="55"/>
  <c r="B54" i="55"/>
  <c r="B25" i="55"/>
  <c r="B35" i="55"/>
  <c r="B23" i="55"/>
  <c r="B20" i="55"/>
  <c r="B50" i="55"/>
  <c r="B31" i="55"/>
  <c r="B17" i="55"/>
  <c r="B24" i="55"/>
  <c r="B55" i="55"/>
  <c r="B30" i="55"/>
  <c r="B42" i="55"/>
  <c r="B14" i="55"/>
  <c r="B27" i="55"/>
  <c r="B38" i="55"/>
  <c r="B48" i="55"/>
  <c r="B41" i="55"/>
  <c r="B22" i="55"/>
  <c r="B11" i="55"/>
  <c r="B33" i="55"/>
  <c r="B40" i="55"/>
  <c r="B39" i="55"/>
  <c r="B19" i="55"/>
  <c r="B18" i="55"/>
  <c r="M37" i="55"/>
  <c r="O37" i="56" s="1"/>
  <c r="S37" i="56" s="1"/>
  <c r="M31" i="55"/>
  <c r="O31" i="56" s="1"/>
  <c r="S31" i="56" s="1"/>
  <c r="M69" i="55"/>
  <c r="M44" i="55"/>
  <c r="M16" i="55"/>
  <c r="O16" i="56" s="1"/>
  <c r="S16" i="56" s="1"/>
  <c r="M20" i="55"/>
  <c r="M25" i="55"/>
  <c r="O25" i="56" s="1"/>
  <c r="S25" i="56" s="1"/>
  <c r="M23" i="55"/>
  <c r="M62" i="55"/>
  <c r="M52" i="55"/>
  <c r="M67" i="55"/>
  <c r="O67" i="56"/>
  <c r="S67" i="56" s="1"/>
  <c r="M41" i="55"/>
  <c r="M8" i="55"/>
  <c r="M21" i="55"/>
  <c r="M22" i="55"/>
  <c r="M60" i="55"/>
  <c r="M11" i="55"/>
  <c r="M15" i="55"/>
  <c r="M46" i="55"/>
  <c r="O46" i="56" s="1"/>
  <c r="M35" i="55"/>
  <c r="O35" i="56"/>
  <c r="M30" i="55"/>
  <c r="O30" i="56" s="1"/>
  <c r="S30" i="56" s="1"/>
  <c r="M64" i="55"/>
  <c r="O64" i="56" s="1"/>
  <c r="S64" i="56" s="1"/>
  <c r="M56" i="55"/>
  <c r="O56" i="56" s="1"/>
  <c r="S56" i="56" s="1"/>
  <c r="M17" i="55"/>
  <c r="M24" i="55"/>
  <c r="O24" i="56" s="1"/>
  <c r="S24" i="56" s="1"/>
  <c r="M10" i="55"/>
  <c r="M65" i="55"/>
  <c r="O65" i="56" s="1"/>
  <c r="S65" i="56" s="1"/>
  <c r="M40" i="55"/>
  <c r="H31" i="60"/>
  <c r="C46" i="57"/>
  <c r="D46" i="57"/>
  <c r="H29" i="57"/>
  <c r="C18" i="57"/>
  <c r="D18" i="57"/>
  <c r="O29" i="56"/>
  <c r="H32" i="54"/>
  <c r="H25" i="54"/>
  <c r="H18" i="58"/>
  <c r="L17" i="58"/>
  <c r="N17" i="59"/>
  <c r="H38" i="52"/>
  <c r="C34" i="52"/>
  <c r="D34" i="52"/>
  <c r="E34" i="52"/>
  <c r="F34" i="52"/>
  <c r="L22" i="58"/>
  <c r="H21" i="52"/>
  <c r="C28" i="52"/>
  <c r="D28" i="52"/>
  <c r="E28" i="52"/>
  <c r="F28" i="52"/>
  <c r="C29" i="52"/>
  <c r="D29" i="52"/>
  <c r="H17" i="58"/>
  <c r="C13" i="52"/>
  <c r="D13" i="52"/>
  <c r="H45" i="52"/>
  <c r="L33" i="58"/>
  <c r="N33" i="58"/>
  <c r="H26" i="58"/>
  <c r="O67" i="52"/>
  <c r="S67" i="52" s="1"/>
  <c r="O55" i="61"/>
  <c r="O16" i="61"/>
  <c r="L27" i="56"/>
  <c r="L52" i="56"/>
  <c r="O36" i="61"/>
  <c r="C20" i="52"/>
  <c r="D20" i="52"/>
  <c r="E20" i="52"/>
  <c r="F20" i="52"/>
  <c r="O21" i="53"/>
  <c r="O68" i="52"/>
  <c r="S68" i="52" s="1"/>
  <c r="O68" i="53"/>
  <c r="S68" i="53" s="1"/>
  <c r="O18" i="61"/>
  <c r="L53" i="56"/>
  <c r="N53" i="57"/>
  <c r="L39" i="56"/>
  <c r="O12" i="52"/>
  <c r="O23" i="53"/>
  <c r="O23" i="52"/>
  <c r="O62" i="53"/>
  <c r="S62" i="53" s="1"/>
  <c r="H30" i="59"/>
  <c r="L19" i="56"/>
  <c r="L43" i="56"/>
  <c r="L30" i="56"/>
  <c r="L51" i="56"/>
  <c r="L35" i="56"/>
  <c r="L13" i="56"/>
  <c r="L23" i="56"/>
  <c r="H31" i="58"/>
  <c r="O37" i="53"/>
  <c r="O55" i="52"/>
  <c r="O51" i="53"/>
  <c r="O52" i="52"/>
  <c r="O66" i="52"/>
  <c r="S66" i="52"/>
  <c r="O8" i="52"/>
  <c r="O63" i="53"/>
  <c r="S63" i="53"/>
  <c r="O63" i="52"/>
  <c r="S63" i="52" s="1"/>
  <c r="O43" i="52"/>
  <c r="O61" i="52"/>
  <c r="S61" i="52"/>
  <c r="O34" i="52"/>
  <c r="O34" i="53"/>
  <c r="O59" i="52"/>
  <c r="S59" i="52"/>
  <c r="O59" i="53"/>
  <c r="S59" i="53" s="1"/>
  <c r="O56" i="52"/>
  <c r="O64" i="52"/>
  <c r="S64" i="52" s="1"/>
  <c r="O64" i="53"/>
  <c r="S64" i="53" s="1"/>
  <c r="O24" i="53"/>
  <c r="O52" i="61"/>
  <c r="O65" i="61"/>
  <c r="S65" i="61" s="1"/>
  <c r="O67" i="61"/>
  <c r="S67" i="61"/>
  <c r="L42" i="56"/>
  <c r="N42" i="57"/>
  <c r="L54" i="56"/>
  <c r="L34" i="56"/>
  <c r="L48" i="56"/>
  <c r="L24" i="56"/>
  <c r="L12" i="56"/>
  <c r="L21" i="56"/>
  <c r="O22" i="52"/>
  <c r="O42" i="52"/>
  <c r="O42" i="53"/>
  <c r="O18" i="53"/>
  <c r="O39" i="52"/>
  <c r="O57" i="52"/>
  <c r="S57" i="52" s="1"/>
  <c r="O44" i="53"/>
  <c r="O50" i="54"/>
  <c r="O53" i="61"/>
  <c r="L14" i="56"/>
  <c r="L28" i="56"/>
  <c r="L22" i="56"/>
  <c r="L45" i="56"/>
  <c r="L47" i="56"/>
  <c r="L32" i="52"/>
  <c r="O54" i="53"/>
  <c r="O25" i="53"/>
  <c r="O20" i="53"/>
  <c r="O20" i="52"/>
  <c r="O14" i="52"/>
  <c r="L45" i="55"/>
  <c r="C13" i="55"/>
  <c r="D13" i="55"/>
  <c r="H14" i="59"/>
  <c r="C14" i="59"/>
  <c r="D14" i="59"/>
  <c r="C50" i="59"/>
  <c r="D50" i="59"/>
  <c r="L50" i="59"/>
  <c r="C43" i="59"/>
  <c r="D43" i="59"/>
  <c r="L43" i="59"/>
  <c r="H43" i="59"/>
  <c r="H52" i="59"/>
  <c r="C52" i="59"/>
  <c r="D52" i="59"/>
  <c r="E52" i="59"/>
  <c r="F52" i="59"/>
  <c r="L52" i="59"/>
  <c r="L35" i="59"/>
  <c r="C35" i="59"/>
  <c r="D35" i="59"/>
  <c r="H35" i="59"/>
  <c r="H48" i="59"/>
  <c r="C48" i="59"/>
  <c r="D48" i="59"/>
  <c r="L48" i="59"/>
  <c r="H44" i="59"/>
  <c r="C44" i="59"/>
  <c r="D44" i="59"/>
  <c r="L14" i="58"/>
  <c r="N14" i="59"/>
  <c r="H14" i="58"/>
  <c r="H22" i="58"/>
  <c r="H50" i="58"/>
  <c r="C50" i="58"/>
  <c r="D50" i="58"/>
  <c r="H44" i="58"/>
  <c r="L44" i="58"/>
  <c r="H19" i="58"/>
  <c r="C19" i="58"/>
  <c r="D19" i="58"/>
  <c r="L19" i="58"/>
  <c r="H35" i="58"/>
  <c r="L35" i="58"/>
  <c r="N35" i="58"/>
  <c r="L39" i="58"/>
  <c r="H39" i="58"/>
  <c r="H47" i="58"/>
  <c r="C47" i="58"/>
  <c r="D47" i="58"/>
  <c r="L46" i="59"/>
  <c r="H46" i="59"/>
  <c r="C46" i="59"/>
  <c r="D46" i="59"/>
  <c r="H43" i="58"/>
  <c r="L43" i="58"/>
  <c r="L54" i="59"/>
  <c r="C41" i="59"/>
  <c r="D41" i="59"/>
  <c r="H47" i="53"/>
  <c r="L10" i="53"/>
  <c r="H7" i="53"/>
  <c r="H7" i="54"/>
  <c r="C56" i="53"/>
  <c r="D56" i="53"/>
  <c r="L56" i="53"/>
  <c r="C42" i="53"/>
  <c r="D42" i="53"/>
  <c r="L36" i="53"/>
  <c r="C54" i="53"/>
  <c r="D54" i="53"/>
  <c r="H56" i="53"/>
  <c r="C24" i="53"/>
  <c r="D24" i="53"/>
  <c r="H39" i="53"/>
  <c r="H54" i="53"/>
  <c r="C23" i="53"/>
  <c r="D23" i="53"/>
  <c r="L8" i="53"/>
  <c r="C10" i="53"/>
  <c r="D10" i="53"/>
  <c r="C22" i="53"/>
  <c r="D22" i="53"/>
  <c r="E22" i="53"/>
  <c r="F22" i="53"/>
  <c r="H9" i="53"/>
  <c r="H44" i="53"/>
  <c r="L31" i="53"/>
  <c r="L55" i="53"/>
  <c r="N55" i="54"/>
  <c r="C36" i="53"/>
  <c r="D36" i="53"/>
  <c r="H48" i="53"/>
  <c r="H15" i="53"/>
  <c r="C30" i="53"/>
  <c r="D30" i="53"/>
  <c r="E30" i="53"/>
  <c r="F30" i="53"/>
  <c r="C21" i="53"/>
  <c r="D21" i="53"/>
  <c r="C53" i="53"/>
  <c r="D53" i="53"/>
  <c r="H51" i="53"/>
  <c r="L20" i="53"/>
  <c r="H33" i="53"/>
  <c r="L29" i="53"/>
  <c r="H28" i="53"/>
  <c r="H34" i="53"/>
  <c r="H22" i="53"/>
  <c r="H55" i="53"/>
  <c r="L54" i="53"/>
  <c r="C34" i="53"/>
  <c r="D34" i="53"/>
  <c r="C7" i="53"/>
  <c r="L44" i="53"/>
  <c r="C9" i="53"/>
  <c r="D9" i="53"/>
  <c r="L7" i="53"/>
  <c r="C47" i="53"/>
  <c r="D47" i="53"/>
  <c r="C48" i="53"/>
  <c r="D48" i="53"/>
  <c r="L25" i="53"/>
  <c r="C15" i="53"/>
  <c r="D15" i="53"/>
  <c r="E15" i="53"/>
  <c r="F15" i="53"/>
  <c r="L30" i="53"/>
  <c r="L51" i="53"/>
  <c r="L18" i="53"/>
  <c r="H20" i="53"/>
  <c r="H12" i="53"/>
  <c r="C29" i="53"/>
  <c r="D29" i="53"/>
  <c r="E29" i="53"/>
  <c r="F29" i="53"/>
  <c r="C28" i="53"/>
  <c r="D28" i="53"/>
  <c r="C43" i="53"/>
  <c r="D43" i="53"/>
  <c r="E43" i="53"/>
  <c r="F43" i="53"/>
  <c r="C50" i="53"/>
  <c r="D50" i="53"/>
  <c r="L41" i="53"/>
  <c r="C32" i="53"/>
  <c r="D32" i="53"/>
  <c r="H37" i="53"/>
  <c r="H19" i="53"/>
  <c r="C52" i="53"/>
  <c r="D52" i="53"/>
  <c r="H26" i="53"/>
  <c r="L38" i="53"/>
  <c r="H27" i="53"/>
  <c r="L11" i="53"/>
  <c r="C17" i="53"/>
  <c r="D17" i="53"/>
  <c r="E17" i="53"/>
  <c r="F17" i="53"/>
  <c r="L49" i="53"/>
  <c r="C46" i="53"/>
  <c r="D46" i="53"/>
  <c r="C16" i="53"/>
  <c r="D16" i="53"/>
  <c r="E16" i="53"/>
  <c r="F16" i="53"/>
  <c r="C45" i="53"/>
  <c r="D45" i="53"/>
  <c r="L23" i="53"/>
  <c r="H13" i="53"/>
  <c r="L22" i="53"/>
  <c r="L39" i="53"/>
  <c r="L42" i="53"/>
  <c r="C13" i="53"/>
  <c r="D13" i="53"/>
  <c r="L15" i="53"/>
  <c r="H53" i="53"/>
  <c r="C18" i="53"/>
  <c r="D18" i="53"/>
  <c r="C20" i="53"/>
  <c r="D20" i="53"/>
  <c r="E20" i="53"/>
  <c r="F20" i="53"/>
  <c r="L33" i="53"/>
  <c r="H29" i="53"/>
  <c r="C40" i="53"/>
  <c r="D40" i="53"/>
  <c r="L50" i="53"/>
  <c r="N50" i="54"/>
  <c r="C41" i="53"/>
  <c r="D41" i="53"/>
  <c r="L14" i="53"/>
  <c r="L37" i="53"/>
  <c r="H52" i="53"/>
  <c r="C26" i="53"/>
  <c r="D26" i="53"/>
  <c r="C35" i="53"/>
  <c r="D35" i="53"/>
  <c r="C27" i="53"/>
  <c r="D27" i="53"/>
  <c r="E27" i="53"/>
  <c r="F27" i="53"/>
  <c r="C11" i="53"/>
  <c r="D11" i="53"/>
  <c r="E11" i="53"/>
  <c r="F11" i="53"/>
  <c r="C49" i="53"/>
  <c r="D49" i="53"/>
  <c r="L46" i="53"/>
  <c r="N46" i="54"/>
  <c r="H23" i="53"/>
  <c r="H42" i="53"/>
  <c r="L13" i="53"/>
  <c r="C55" i="53"/>
  <c r="D55" i="53"/>
  <c r="L9" i="53"/>
  <c r="C44" i="53"/>
  <c r="D44" i="53"/>
  <c r="L47" i="53"/>
  <c r="H30" i="53"/>
  <c r="L53" i="53"/>
  <c r="C51" i="53"/>
  <c r="D51" i="53"/>
  <c r="H18" i="53"/>
  <c r="C33" i="53"/>
  <c r="D33" i="53"/>
  <c r="E33" i="53"/>
  <c r="F33" i="53"/>
  <c r="L28" i="53"/>
  <c r="L40" i="53"/>
  <c r="L32" i="53"/>
  <c r="N32" i="53"/>
  <c r="C19" i="53"/>
  <c r="D19" i="53"/>
  <c r="C38" i="53"/>
  <c r="D38" i="53"/>
  <c r="H11" i="53"/>
  <c r="H17" i="53"/>
  <c r="L45" i="53"/>
  <c r="H24" i="53"/>
  <c r="C39" i="53"/>
  <c r="D39" i="53"/>
  <c r="C8" i="53"/>
  <c r="D8" i="53"/>
  <c r="C25" i="53"/>
  <c r="D25" i="53"/>
  <c r="L43" i="53"/>
  <c r="H41" i="53"/>
  <c r="C37" i="53"/>
  <c r="D37" i="53"/>
  <c r="L26" i="53"/>
  <c r="H35" i="53"/>
  <c r="H46" i="53"/>
  <c r="H8" i="53"/>
  <c r="C31" i="53"/>
  <c r="D31" i="53"/>
  <c r="L48" i="53"/>
  <c r="H25" i="53"/>
  <c r="L12" i="53"/>
  <c r="C14" i="53"/>
  <c r="D14" i="53"/>
  <c r="L52" i="53"/>
  <c r="L35" i="53"/>
  <c r="L17" i="53"/>
  <c r="L16" i="53"/>
  <c r="N16" i="54"/>
  <c r="H36" i="53"/>
  <c r="H21" i="53"/>
  <c r="C12" i="53"/>
  <c r="D12" i="53"/>
  <c r="H43" i="53"/>
  <c r="H14" i="53"/>
  <c r="H49" i="53"/>
  <c r="H45" i="53"/>
  <c r="H31" i="53"/>
  <c r="L34" i="53"/>
  <c r="L24" i="53"/>
  <c r="H50" i="53"/>
  <c r="L19" i="53"/>
  <c r="L27" i="53"/>
  <c r="H16" i="53"/>
  <c r="L21" i="53"/>
  <c r="H40" i="53"/>
  <c r="H32" i="53"/>
  <c r="H38" i="53"/>
  <c r="H41" i="59"/>
  <c r="L24" i="59"/>
  <c r="G34" i="52"/>
  <c r="O62" i="60"/>
  <c r="S62" i="60"/>
  <c r="O62" i="59"/>
  <c r="S62" i="59"/>
  <c r="O29" i="59"/>
  <c r="S29" i="59"/>
  <c r="O29" i="60"/>
  <c r="O18" i="60"/>
  <c r="O45" i="60"/>
  <c r="O45" i="59"/>
  <c r="S45" i="59" s="1"/>
  <c r="L22" i="59"/>
  <c r="N22" i="59"/>
  <c r="H22" i="59"/>
  <c r="C38" i="59"/>
  <c r="D38" i="59"/>
  <c r="L38" i="59"/>
  <c r="H38" i="59"/>
  <c r="H16" i="59"/>
  <c r="L16" i="59"/>
  <c r="N16" i="59"/>
  <c r="C16" i="59"/>
  <c r="D16" i="59"/>
  <c r="L51" i="59"/>
  <c r="H51" i="59"/>
  <c r="C51" i="59"/>
  <c r="D51" i="59"/>
  <c r="C18" i="59"/>
  <c r="D18" i="59"/>
  <c r="H18" i="59"/>
  <c r="L18" i="59"/>
  <c r="L47" i="59"/>
  <c r="H47" i="59"/>
  <c r="C47" i="59"/>
  <c r="D47" i="59"/>
  <c r="C56" i="59"/>
  <c r="D56" i="59"/>
  <c r="L56" i="59"/>
  <c r="H56" i="59"/>
  <c r="L25" i="59"/>
  <c r="H25" i="59"/>
  <c r="C25" i="59"/>
  <c r="D25" i="59"/>
  <c r="H48" i="58"/>
  <c r="L48" i="58"/>
  <c r="C48" i="58"/>
  <c r="D48" i="58"/>
  <c r="E48" i="58"/>
  <c r="F48" i="58"/>
  <c r="H23" i="58"/>
  <c r="L23" i="58"/>
  <c r="C23" i="58"/>
  <c r="D23" i="58"/>
  <c r="C15" i="58"/>
  <c r="D15" i="58"/>
  <c r="H15" i="58"/>
  <c r="L28" i="58"/>
  <c r="C28" i="58"/>
  <c r="D28" i="58"/>
  <c r="H28" i="58"/>
  <c r="H40" i="58"/>
  <c r="L40" i="58"/>
  <c r="H20" i="58"/>
  <c r="L20" i="58"/>
  <c r="L53" i="58"/>
  <c r="H53" i="58"/>
  <c r="H33" i="58"/>
  <c r="C33" i="58"/>
  <c r="D33" i="58"/>
  <c r="H41" i="58"/>
  <c r="H32" i="59"/>
  <c r="C32" i="59"/>
  <c r="D32" i="59"/>
  <c r="L32" i="59"/>
  <c r="L41" i="58"/>
  <c r="N41" i="59"/>
  <c r="L30" i="58"/>
  <c r="N30" i="59"/>
  <c r="L24" i="58"/>
  <c r="H24" i="58"/>
  <c r="C21" i="58"/>
  <c r="D21" i="58"/>
  <c r="C51" i="58"/>
  <c r="D51" i="58"/>
  <c r="C31" i="58"/>
  <c r="D31" i="58"/>
  <c r="L26" i="58"/>
  <c r="H21" i="58"/>
  <c r="H42" i="58"/>
  <c r="L51" i="58"/>
  <c r="L21" i="58"/>
  <c r="H51" i="58"/>
  <c r="L31" i="58"/>
  <c r="H30" i="58"/>
  <c r="L42" i="52"/>
  <c r="H36" i="52"/>
  <c r="H27" i="52"/>
  <c r="H54" i="52"/>
  <c r="L48" i="52"/>
  <c r="H20" i="52"/>
  <c r="C51" i="52"/>
  <c r="D51" i="52"/>
  <c r="E51" i="52"/>
  <c r="F51" i="52"/>
  <c r="C31" i="52"/>
  <c r="D31" i="52"/>
  <c r="E31" i="52"/>
  <c r="F31" i="52"/>
  <c r="C50" i="52"/>
  <c r="D50" i="52"/>
  <c r="L53" i="52"/>
  <c r="C44" i="52"/>
  <c r="D44" i="52"/>
  <c r="C49" i="52"/>
  <c r="D49" i="52"/>
  <c r="L20" i="52"/>
  <c r="H48" i="52"/>
  <c r="C11" i="52"/>
  <c r="D11" i="52"/>
  <c r="C6" i="52"/>
  <c r="L7" i="52"/>
  <c r="H11" i="52"/>
  <c r="H26" i="52"/>
  <c r="L47" i="52"/>
  <c r="L23" i="52"/>
  <c r="C12" i="52"/>
  <c r="D12" i="52"/>
  <c r="L54" i="52"/>
  <c r="C54" i="52"/>
  <c r="D54" i="52"/>
  <c r="L29" i="52"/>
  <c r="C35" i="52"/>
  <c r="D35" i="52"/>
  <c r="L8" i="52"/>
  <c r="C39" i="52"/>
  <c r="D39" i="52"/>
  <c r="C19" i="52"/>
  <c r="D19" i="52"/>
  <c r="L36" i="52"/>
  <c r="L51" i="52"/>
  <c r="L16" i="52"/>
  <c r="H16" i="52"/>
  <c r="H9" i="52"/>
  <c r="C48" i="52"/>
  <c r="D48" i="52"/>
  <c r="H15" i="52"/>
  <c r="L40" i="52"/>
  <c r="N40" i="52"/>
  <c r="C42" i="52"/>
  <c r="D42" i="52"/>
  <c r="C17" i="52"/>
  <c r="D17" i="52"/>
  <c r="L50" i="52"/>
  <c r="H35" i="52"/>
  <c r="C16" i="52"/>
  <c r="D16" i="52"/>
  <c r="C15" i="52"/>
  <c r="D15" i="52"/>
  <c r="H34" i="52"/>
  <c r="L33" i="52"/>
  <c r="L26" i="52"/>
  <c r="L22" i="52"/>
  <c r="C26" i="52"/>
  <c r="D26" i="52"/>
  <c r="H28" i="52"/>
  <c r="L9" i="52"/>
  <c r="L31" i="52"/>
  <c r="C36" i="52"/>
  <c r="D36" i="52"/>
  <c r="L27" i="52"/>
  <c r="H37" i="52"/>
  <c r="L34" i="52"/>
  <c r="H17" i="52"/>
  <c r="H33" i="52"/>
  <c r="C14" i="52"/>
  <c r="D14" i="52"/>
  <c r="H44" i="52"/>
  <c r="L19" i="52"/>
  <c r="N19" i="52"/>
  <c r="H12" i="52"/>
  <c r="L39" i="52"/>
  <c r="H7" i="52"/>
  <c r="L6" i="52"/>
  <c r="L49" i="52"/>
  <c r="C25" i="52"/>
  <c r="D25" i="52"/>
  <c r="E25" i="52"/>
  <c r="F25" i="52"/>
  <c r="C30" i="52"/>
  <c r="D30" i="52"/>
  <c r="H52" i="52"/>
  <c r="L30" i="52"/>
  <c r="H49" i="52"/>
  <c r="C37" i="52"/>
  <c r="D37" i="52"/>
  <c r="H40" i="52"/>
  <c r="L17" i="52"/>
  <c r="C33" i="52"/>
  <c r="D33" i="52"/>
  <c r="L14" i="52"/>
  <c r="L44" i="52"/>
  <c r="H47" i="52"/>
  <c r="L45" i="52"/>
  <c r="L12" i="52"/>
  <c r="C9" i="52"/>
  <c r="D9" i="52"/>
  <c r="C7" i="52"/>
  <c r="D7" i="52"/>
  <c r="L11" i="52"/>
  <c r="N11" i="52"/>
  <c r="H13" i="52"/>
  <c r="H6" i="52"/>
  <c r="H6" i="53"/>
  <c r="H30" i="52"/>
  <c r="C18" i="52"/>
  <c r="D18" i="52"/>
  <c r="E18" i="52"/>
  <c r="F18" i="52"/>
  <c r="C10" i="52"/>
  <c r="D10" i="52"/>
  <c r="H55" i="52"/>
  <c r="L52" i="52"/>
  <c r="H43" i="52"/>
  <c r="C24" i="52"/>
  <c r="D24" i="52"/>
  <c r="E24" i="52"/>
  <c r="F24" i="52"/>
  <c r="L55" i="52"/>
  <c r="L35" i="52"/>
  <c r="H42" i="52"/>
  <c r="L15" i="52"/>
  <c r="H22" i="52"/>
  <c r="C45" i="52"/>
  <c r="D45" i="52"/>
  <c r="H39" i="52"/>
  <c r="C55" i="52"/>
  <c r="D55" i="52"/>
  <c r="C8" i="52"/>
  <c r="D8" i="52"/>
  <c r="H23" i="52"/>
  <c r="H53" i="52"/>
  <c r="H14" i="52"/>
  <c r="C22" i="52"/>
  <c r="D22" i="52"/>
  <c r="H18" i="52"/>
  <c r="C41" i="52"/>
  <c r="D41" i="52"/>
  <c r="E41" i="52"/>
  <c r="F41" i="52"/>
  <c r="C27" i="52"/>
  <c r="D27" i="52"/>
  <c r="C23" i="52"/>
  <c r="D23" i="52"/>
  <c r="E23" i="52"/>
  <c r="F23" i="52"/>
  <c r="C47" i="52"/>
  <c r="D47" i="52"/>
  <c r="L28" i="52"/>
  <c r="H25" i="52"/>
  <c r="H10" i="52"/>
  <c r="H41" i="52"/>
  <c r="H51" i="52"/>
  <c r="C21" i="52"/>
  <c r="D21" i="52"/>
  <c r="C32" i="52"/>
  <c r="D32" i="52"/>
  <c r="L37" i="52"/>
  <c r="C38" i="52"/>
  <c r="D38" i="52"/>
  <c r="C40" i="52"/>
  <c r="D40" i="52"/>
  <c r="H31" i="52"/>
  <c r="H29" i="52"/>
  <c r="L25" i="52"/>
  <c r="C52" i="52"/>
  <c r="D52" i="52"/>
  <c r="E52" i="52"/>
  <c r="F52" i="52"/>
  <c r="H32" i="52"/>
  <c r="H19" i="52"/>
  <c r="H8" i="52"/>
  <c r="L18" i="52"/>
  <c r="L24" i="52"/>
  <c r="H24" i="52"/>
  <c r="L43" i="52"/>
  <c r="C56" i="52"/>
  <c r="D56" i="52"/>
  <c r="C43" i="52"/>
  <c r="D43" i="52"/>
  <c r="C53" i="52"/>
  <c r="D53" i="52"/>
  <c r="L38" i="54"/>
  <c r="H22" i="54"/>
  <c r="L13" i="54"/>
  <c r="N13" i="54"/>
  <c r="L26" i="54"/>
  <c r="N26" i="54"/>
  <c r="L48" i="54"/>
  <c r="N48" i="54"/>
  <c r="C27" i="54"/>
  <c r="D27" i="54"/>
  <c r="L49" i="54"/>
  <c r="C28" i="54"/>
  <c r="D28" i="54"/>
  <c r="H37" i="54"/>
  <c r="C22" i="54"/>
  <c r="D22" i="54"/>
  <c r="L19" i="54"/>
  <c r="N19" i="54"/>
  <c r="L34" i="54"/>
  <c r="H23" i="54"/>
  <c r="L30" i="54"/>
  <c r="N30" i="54"/>
  <c r="L39" i="54"/>
  <c r="H13" i="54"/>
  <c r="L14" i="54"/>
  <c r="N14" i="54"/>
  <c r="C49" i="54"/>
  <c r="D49" i="54"/>
  <c r="H27" i="54"/>
  <c r="H49" i="54"/>
  <c r="H18" i="54"/>
  <c r="H42" i="54"/>
  <c r="L56" i="54"/>
  <c r="N56" i="54"/>
  <c r="H12" i="54"/>
  <c r="L24" i="54"/>
  <c r="N24" i="54"/>
  <c r="L10" i="54"/>
  <c r="N10" i="54"/>
  <c r="L28" i="54"/>
  <c r="L50" i="54"/>
  <c r="H55" i="54"/>
  <c r="H17" i="54"/>
  <c r="L29" i="54"/>
  <c r="N29" i="54"/>
  <c r="H11" i="54"/>
  <c r="C53" i="54"/>
  <c r="D53" i="54"/>
  <c r="C43" i="54"/>
  <c r="D43" i="54"/>
  <c r="C31" i="54"/>
  <c r="D31" i="54"/>
  <c r="C24" i="54"/>
  <c r="D24" i="54"/>
  <c r="L51" i="54"/>
  <c r="N51" i="54"/>
  <c r="H35" i="54"/>
  <c r="H36" i="54"/>
  <c r="L18" i="54"/>
  <c r="C17" i="54"/>
  <c r="D17" i="54"/>
  <c r="C42" i="54"/>
  <c r="D42" i="54"/>
  <c r="L9" i="54"/>
  <c r="H39" i="54"/>
  <c r="H24" i="54"/>
  <c r="L35" i="54"/>
  <c r="H43" i="54"/>
  <c r="L8" i="54"/>
  <c r="L17" i="54"/>
  <c r="L42" i="54"/>
  <c r="C39" i="54"/>
  <c r="D39" i="54"/>
  <c r="C25" i="54"/>
  <c r="D25" i="54"/>
  <c r="L43" i="54"/>
  <c r="C35" i="54"/>
  <c r="D35" i="54"/>
  <c r="C47" i="54"/>
  <c r="D47" i="54"/>
  <c r="H38" i="54"/>
  <c r="L31" i="54"/>
  <c r="N31" i="54"/>
  <c r="C21" i="54"/>
  <c r="D21" i="54"/>
  <c r="L46" i="54"/>
  <c r="C16" i="54"/>
  <c r="D16" i="54"/>
  <c r="H8" i="54"/>
  <c r="H8" i="55"/>
  <c r="H50" i="54"/>
  <c r="L20" i="54"/>
  <c r="L45" i="54"/>
  <c r="H28" i="54"/>
  <c r="H34" i="54"/>
  <c r="C32" i="54"/>
  <c r="D32" i="54"/>
  <c r="H40" i="54"/>
  <c r="C33" i="54"/>
  <c r="D33" i="54"/>
  <c r="H10" i="54"/>
  <c r="C8" i="54"/>
  <c r="C36" i="54"/>
  <c r="D36" i="54"/>
  <c r="C48" i="54"/>
  <c r="D48" i="54"/>
  <c r="H30" i="54"/>
  <c r="C12" i="54"/>
  <c r="D12" i="54"/>
  <c r="C56" i="54"/>
  <c r="D56" i="54"/>
  <c r="C20" i="54"/>
  <c r="D20" i="54"/>
  <c r="H19" i="54"/>
  <c r="H31" i="54"/>
  <c r="H15" i="54"/>
  <c r="C11" i="54"/>
  <c r="D11" i="54"/>
  <c r="C15" i="54"/>
  <c r="D15" i="54"/>
  <c r="C55" i="54"/>
  <c r="D55" i="54"/>
  <c r="L40" i="54"/>
  <c r="L33" i="54"/>
  <c r="C46" i="54"/>
  <c r="D46" i="54"/>
  <c r="E46" i="54"/>
  <c r="F46" i="54"/>
  <c r="L23" i="54"/>
  <c r="H41" i="54"/>
  <c r="H51" i="54"/>
  <c r="H9" i="54"/>
  <c r="C13" i="54"/>
  <c r="D13" i="54"/>
  <c r="H26" i="54"/>
  <c r="H20" i="54"/>
  <c r="C29" i="54"/>
  <c r="D29" i="54"/>
  <c r="L22" i="54"/>
  <c r="H45" i="54"/>
  <c r="C18" i="54"/>
  <c r="D18" i="54"/>
  <c r="L55" i="54"/>
  <c r="L21" i="54"/>
  <c r="N21" i="54"/>
  <c r="C23" i="54"/>
  <c r="D23" i="54"/>
  <c r="C41" i="54"/>
  <c r="D41" i="54"/>
  <c r="L32" i="54"/>
  <c r="N32" i="54"/>
  <c r="H48" i="54"/>
  <c r="C14" i="54"/>
  <c r="D14" i="54"/>
  <c r="C19" i="54"/>
  <c r="D19" i="54"/>
  <c r="L41" i="54"/>
  <c r="N41" i="54"/>
  <c r="L47" i="54"/>
  <c r="N47" i="54"/>
  <c r="H16" i="54"/>
  <c r="C50" i="54"/>
  <c r="D50" i="54"/>
  <c r="L37" i="54"/>
  <c r="C30" i="54"/>
  <c r="D30" i="54"/>
  <c r="C54" i="54"/>
  <c r="D54" i="54"/>
  <c r="H14" i="54"/>
  <c r="C45" i="54"/>
  <c r="D45" i="54"/>
  <c r="C10" i="54"/>
  <c r="D10" i="54"/>
  <c r="C51" i="54"/>
  <c r="D51" i="54"/>
  <c r="L53" i="54"/>
  <c r="C40" i="54"/>
  <c r="D40" i="54"/>
  <c r="C9" i="54"/>
  <c r="D9" i="54"/>
  <c r="L54" i="54"/>
  <c r="N54" i="54"/>
  <c r="C34" i="54"/>
  <c r="D34" i="54"/>
  <c r="H21" i="54"/>
  <c r="L36" i="54"/>
  <c r="N36" i="54"/>
  <c r="H56" i="54"/>
  <c r="L16" i="54"/>
  <c r="H29" i="54"/>
  <c r="H46" i="54"/>
  <c r="C26" i="54"/>
  <c r="D26" i="54"/>
  <c r="L41" i="52"/>
  <c r="L56" i="58"/>
  <c r="C24" i="59"/>
  <c r="D24" i="59"/>
  <c r="H46" i="52"/>
  <c r="L44" i="55"/>
  <c r="C44" i="55"/>
  <c r="D44" i="55"/>
  <c r="O32" i="59"/>
  <c r="O22" i="60"/>
  <c r="O22" i="59"/>
  <c r="O64" i="59"/>
  <c r="S64" i="59"/>
  <c r="O36" i="60"/>
  <c r="C29" i="59"/>
  <c r="D29" i="59"/>
  <c r="L29" i="59"/>
  <c r="H29" i="59"/>
  <c r="C13" i="59"/>
  <c r="H13" i="59"/>
  <c r="H13" i="60"/>
  <c r="L13" i="59"/>
  <c r="C40" i="59"/>
  <c r="D40" i="59"/>
  <c r="L40" i="59"/>
  <c r="H40" i="59"/>
  <c r="H33" i="59"/>
  <c r="L33" i="59"/>
  <c r="N33" i="59"/>
  <c r="C33" i="59"/>
  <c r="D33" i="59"/>
  <c r="C21" i="59"/>
  <c r="D21" i="59"/>
  <c r="H21" i="59"/>
  <c r="L21" i="59"/>
  <c r="H26" i="59"/>
  <c r="L26" i="59"/>
  <c r="C26" i="59"/>
  <c r="D26" i="59"/>
  <c r="C37" i="59"/>
  <c r="D37" i="59"/>
  <c r="L37" i="59"/>
  <c r="H37" i="59"/>
  <c r="H38" i="58"/>
  <c r="C38" i="58"/>
  <c r="D38" i="58"/>
  <c r="L38" i="58"/>
  <c r="H29" i="58"/>
  <c r="C29" i="58"/>
  <c r="D29" i="58"/>
  <c r="L29" i="58"/>
  <c r="C34" i="58"/>
  <c r="D34" i="58"/>
  <c r="H34" i="58"/>
  <c r="L34" i="58"/>
  <c r="H52" i="58"/>
  <c r="L52" i="58"/>
  <c r="C52" i="58"/>
  <c r="D52" i="58"/>
  <c r="H37" i="58"/>
  <c r="L37" i="58"/>
  <c r="C37" i="58"/>
  <c r="D37" i="58"/>
  <c r="E37" i="58"/>
  <c r="F37" i="58"/>
  <c r="C25" i="58"/>
  <c r="D25" i="58"/>
  <c r="H25" i="58"/>
  <c r="C13" i="58"/>
  <c r="D13" i="58"/>
  <c r="L13" i="58"/>
  <c r="H13" i="58"/>
  <c r="L55" i="58"/>
  <c r="N55" i="59"/>
  <c r="C55" i="58"/>
  <c r="D55" i="58"/>
  <c r="H55" i="58"/>
  <c r="E42" i="59"/>
  <c r="F42" i="59"/>
  <c r="G42" i="59"/>
  <c r="O19" i="59"/>
  <c r="O19" i="60"/>
  <c r="H40" i="1"/>
  <c r="H45" i="1"/>
  <c r="H52" i="1"/>
  <c r="L45" i="1"/>
  <c r="L20" i="1"/>
  <c r="H34" i="1"/>
  <c r="L11" i="1"/>
  <c r="L40" i="1"/>
  <c r="L56" i="1"/>
  <c r="C42" i="1"/>
  <c r="D42" i="1"/>
  <c r="H53" i="1"/>
  <c r="H16" i="1"/>
  <c r="H30" i="1"/>
  <c r="L13" i="1"/>
  <c r="C16" i="1"/>
  <c r="D16" i="1"/>
  <c r="C19" i="1"/>
  <c r="D19" i="1"/>
  <c r="L47" i="1"/>
  <c r="L46" i="1"/>
  <c r="L39" i="1"/>
  <c r="H23" i="1"/>
  <c r="H39" i="1"/>
  <c r="L53" i="1"/>
  <c r="N53" i="52"/>
  <c r="H47" i="1"/>
  <c r="H13" i="1"/>
  <c r="H19" i="1"/>
  <c r="H51" i="1"/>
  <c r="C44" i="1"/>
  <c r="D44" i="1"/>
  <c r="C13" i="1"/>
  <c r="D13" i="1"/>
  <c r="L12" i="1"/>
  <c r="C11" i="1"/>
  <c r="D11" i="1"/>
  <c r="C47" i="1"/>
  <c r="D47" i="1"/>
  <c r="H41" i="1"/>
  <c r="C34" i="1"/>
  <c r="D34" i="1"/>
  <c r="L23" i="1"/>
  <c r="N23" i="52"/>
  <c r="C30" i="1"/>
  <c r="D30" i="1"/>
  <c r="H46" i="1"/>
  <c r="H44" i="1"/>
  <c r="C52" i="1"/>
  <c r="D52" i="1"/>
  <c r="C56" i="1"/>
  <c r="D56" i="1"/>
  <c r="L51" i="1"/>
  <c r="N51" i="52"/>
  <c r="C33" i="1"/>
  <c r="D33" i="1"/>
  <c r="C46" i="1"/>
  <c r="D46" i="1"/>
  <c r="H56" i="1"/>
  <c r="H20" i="1"/>
  <c r="C45" i="1"/>
  <c r="D45" i="1"/>
  <c r="L30" i="1"/>
  <c r="L52" i="1"/>
  <c r="H11" i="1"/>
  <c r="L16" i="1"/>
  <c r="C12" i="1"/>
  <c r="D12" i="1"/>
  <c r="L41" i="1"/>
  <c r="L33" i="1"/>
  <c r="H33" i="1"/>
  <c r="C51" i="1"/>
  <c r="D51" i="1"/>
  <c r="L44" i="1"/>
  <c r="N44" i="52"/>
  <c r="H12" i="1"/>
  <c r="L34" i="1"/>
  <c r="C40" i="1"/>
  <c r="D40" i="1"/>
  <c r="C53" i="1"/>
  <c r="D53" i="1"/>
  <c r="L19" i="1"/>
  <c r="C41" i="1"/>
  <c r="D41" i="1"/>
  <c r="H42" i="1"/>
  <c r="C23" i="1"/>
  <c r="D23" i="1"/>
  <c r="C20" i="1"/>
  <c r="D20" i="1"/>
  <c r="H16" i="60"/>
  <c r="C17" i="60"/>
  <c r="D17" i="60"/>
  <c r="H32" i="60"/>
  <c r="C31" i="60"/>
  <c r="D31" i="60"/>
  <c r="H23" i="60"/>
  <c r="H34" i="60"/>
  <c r="C28" i="60"/>
  <c r="D28" i="60"/>
  <c r="H51" i="60"/>
  <c r="C27" i="60"/>
  <c r="D27" i="60"/>
  <c r="H18" i="60"/>
  <c r="C14" i="60"/>
  <c r="H33" i="60"/>
  <c r="C43" i="60"/>
  <c r="D43" i="60"/>
  <c r="H17" i="60"/>
  <c r="C47" i="60"/>
  <c r="D47" i="60"/>
  <c r="H28" i="60"/>
  <c r="C51" i="60"/>
  <c r="D51" i="60"/>
  <c r="C26" i="60"/>
  <c r="D26" i="60"/>
  <c r="C18" i="60"/>
  <c r="D18" i="60"/>
  <c r="E18" i="60"/>
  <c r="F18" i="60"/>
  <c r="H52" i="60"/>
  <c r="C33" i="60"/>
  <c r="D33" i="60"/>
  <c r="H53" i="60"/>
  <c r="H30" i="60"/>
  <c r="C19" i="60"/>
  <c r="D19" i="60"/>
  <c r="H39" i="60"/>
  <c r="C36" i="60"/>
  <c r="D36" i="60"/>
  <c r="C55" i="60"/>
  <c r="D55" i="60"/>
  <c r="H38" i="60"/>
  <c r="C40" i="60"/>
  <c r="D40" i="60"/>
  <c r="C42" i="60"/>
  <c r="D42" i="60"/>
  <c r="C24" i="60"/>
  <c r="D24" i="60"/>
  <c r="C44" i="60"/>
  <c r="D44" i="60"/>
  <c r="H25" i="60"/>
  <c r="C56" i="60"/>
  <c r="D56" i="60"/>
  <c r="C52" i="60"/>
  <c r="D52" i="60"/>
  <c r="C53" i="60"/>
  <c r="D53" i="60"/>
  <c r="H49" i="60"/>
  <c r="C32" i="60"/>
  <c r="D32" i="60"/>
  <c r="C34" i="60"/>
  <c r="D34" i="60"/>
  <c r="C48" i="60"/>
  <c r="D48" i="60"/>
  <c r="H29" i="60"/>
  <c r="H22" i="60"/>
  <c r="C23" i="60"/>
  <c r="D23" i="60"/>
  <c r="H26" i="60"/>
  <c r="H43" i="60"/>
  <c r="H37" i="60"/>
  <c r="H19" i="60"/>
  <c r="C39" i="60"/>
  <c r="D39" i="60"/>
  <c r="H55" i="60"/>
  <c r="C49" i="60"/>
  <c r="D49" i="60"/>
  <c r="H54" i="60"/>
  <c r="H24" i="60"/>
  <c r="C20" i="60"/>
  <c r="D20" i="60"/>
  <c r="C22" i="60"/>
  <c r="D22" i="60"/>
  <c r="L50" i="60"/>
  <c r="N50" i="60"/>
  <c r="C35" i="60"/>
  <c r="D35" i="60"/>
  <c r="C21" i="60"/>
  <c r="D21" i="60"/>
  <c r="C30" i="60"/>
  <c r="D30" i="60"/>
  <c r="C38" i="60"/>
  <c r="D38" i="60"/>
  <c r="H40" i="60"/>
  <c r="C15" i="60"/>
  <c r="D15" i="60"/>
  <c r="C25" i="60"/>
  <c r="D25" i="60"/>
  <c r="H50" i="60"/>
  <c r="H47" i="60"/>
  <c r="H56" i="60"/>
  <c r="C37" i="60"/>
  <c r="D37" i="60"/>
  <c r="H36" i="60"/>
  <c r="H44" i="60"/>
  <c r="H27" i="60"/>
  <c r="C54" i="60"/>
  <c r="D54" i="60"/>
  <c r="H42" i="60"/>
  <c r="C16" i="60"/>
  <c r="D16" i="60"/>
  <c r="C29" i="60"/>
  <c r="D29" i="60"/>
  <c r="E29" i="60"/>
  <c r="F29" i="60"/>
  <c r="H21" i="60"/>
  <c r="H46" i="60"/>
  <c r="C50" i="60"/>
  <c r="D50" i="60"/>
  <c r="H48" i="60"/>
  <c r="H41" i="60"/>
  <c r="H35" i="60"/>
  <c r="C46" i="60"/>
  <c r="D46" i="60"/>
  <c r="H45" i="60"/>
  <c r="C45" i="60"/>
  <c r="D45" i="60"/>
  <c r="H14" i="60"/>
  <c r="H14" i="61"/>
  <c r="H15" i="60"/>
  <c r="H20" i="60"/>
  <c r="C41" i="60"/>
  <c r="D41" i="60"/>
  <c r="C39" i="1"/>
  <c r="D39" i="1"/>
  <c r="L46" i="52"/>
  <c r="N46" i="52"/>
  <c r="O51" i="54"/>
  <c r="O65" i="59"/>
  <c r="S65" i="59"/>
  <c r="O65" i="60"/>
  <c r="S65" i="60"/>
  <c r="O25" i="60"/>
  <c r="O25" i="59"/>
  <c r="O31" i="60"/>
  <c r="O38" i="60"/>
  <c r="L15" i="59"/>
  <c r="H15" i="59"/>
  <c r="C15" i="59"/>
  <c r="D15" i="59"/>
  <c r="C34" i="59"/>
  <c r="D34" i="59"/>
  <c r="H34" i="59"/>
  <c r="L34" i="59"/>
  <c r="H28" i="59"/>
  <c r="C28" i="59"/>
  <c r="D28" i="59"/>
  <c r="L28" i="59"/>
  <c r="N28" i="59"/>
  <c r="C20" i="59"/>
  <c r="D20" i="59"/>
  <c r="L20" i="59"/>
  <c r="H20" i="59"/>
  <c r="C45" i="59"/>
  <c r="D45" i="59"/>
  <c r="H45" i="59"/>
  <c r="L45" i="59"/>
  <c r="H31" i="59"/>
  <c r="L31" i="59"/>
  <c r="C31" i="59"/>
  <c r="D31" i="59"/>
  <c r="C53" i="59"/>
  <c r="D53" i="59"/>
  <c r="H53" i="59"/>
  <c r="L53" i="59"/>
  <c r="C49" i="59"/>
  <c r="D49" i="59"/>
  <c r="L49" i="59"/>
  <c r="H49" i="59"/>
  <c r="H16" i="58"/>
  <c r="L16" i="58"/>
  <c r="C16" i="58"/>
  <c r="D16" i="58"/>
  <c r="H46" i="58"/>
  <c r="C46" i="58"/>
  <c r="D46" i="58"/>
  <c r="L54" i="58"/>
  <c r="C54" i="58"/>
  <c r="D54" i="58"/>
  <c r="H54" i="58"/>
  <c r="H36" i="58"/>
  <c r="L36" i="58"/>
  <c r="C36" i="58"/>
  <c r="D36" i="58"/>
  <c r="H12" i="58"/>
  <c r="H12" i="59"/>
  <c r="C12" i="58"/>
  <c r="L12" i="58"/>
  <c r="L12" i="59"/>
  <c r="N12" i="59"/>
  <c r="L32" i="58"/>
  <c r="C32" i="58"/>
  <c r="D32" i="58"/>
  <c r="H32" i="58"/>
  <c r="L27" i="58"/>
  <c r="N27" i="59"/>
  <c r="H27" i="58"/>
  <c r="C27" i="58"/>
  <c r="D27" i="58"/>
  <c r="H49" i="58"/>
  <c r="L49" i="58"/>
  <c r="N49" i="59"/>
  <c r="C49" i="58"/>
  <c r="D49" i="58"/>
  <c r="L45" i="58"/>
  <c r="C45" i="58"/>
  <c r="D45" i="58"/>
  <c r="H45" i="58"/>
  <c r="E54" i="59"/>
  <c r="F54" i="59"/>
  <c r="G54" i="59"/>
  <c r="H19" i="59"/>
  <c r="C39" i="59"/>
  <c r="D39" i="59"/>
  <c r="H42" i="59"/>
  <c r="L39" i="59"/>
  <c r="H39" i="59"/>
  <c r="H27" i="59"/>
  <c r="L17" i="59"/>
  <c r="L42" i="59"/>
  <c r="C55" i="59"/>
  <c r="D55" i="59"/>
  <c r="H54" i="59"/>
  <c r="C27" i="59"/>
  <c r="D27" i="59"/>
  <c r="C19" i="59"/>
  <c r="D19" i="59"/>
  <c r="L19" i="59"/>
  <c r="N19" i="59"/>
  <c r="L55" i="59"/>
  <c r="C36" i="59"/>
  <c r="D36" i="59"/>
  <c r="H55" i="59"/>
  <c r="H17" i="59"/>
  <c r="L52" i="57"/>
  <c r="H34" i="57"/>
  <c r="H25" i="57"/>
  <c r="H49" i="57"/>
  <c r="H30" i="57"/>
  <c r="H46" i="57"/>
  <c r="H14" i="57"/>
  <c r="H24" i="57"/>
  <c r="C27" i="57"/>
  <c r="D27" i="57"/>
  <c r="E27" i="57"/>
  <c r="F27" i="57"/>
  <c r="J27" i="57"/>
  <c r="L29" i="57"/>
  <c r="C19" i="57"/>
  <c r="D19" i="57"/>
  <c r="L36" i="57"/>
  <c r="H43" i="57"/>
  <c r="H52" i="57"/>
  <c r="H21" i="57"/>
  <c r="L41" i="57"/>
  <c r="C47" i="57"/>
  <c r="D47" i="57"/>
  <c r="H11" i="57"/>
  <c r="H11" i="58"/>
  <c r="C56" i="57"/>
  <c r="D56" i="57"/>
  <c r="E56" i="57"/>
  <c r="F56" i="57"/>
  <c r="H32" i="57"/>
  <c r="L20" i="57"/>
  <c r="C28" i="57"/>
  <c r="D28" i="57"/>
  <c r="C29" i="57"/>
  <c r="D29" i="57"/>
  <c r="E29" i="57"/>
  <c r="F29" i="57"/>
  <c r="J29" i="57"/>
  <c r="L19" i="57"/>
  <c r="N19" i="57"/>
  <c r="C36" i="57"/>
  <c r="D36" i="57"/>
  <c r="E36" i="57"/>
  <c r="F36" i="57"/>
  <c r="J36" i="57"/>
  <c r="C34" i="57"/>
  <c r="D34" i="57"/>
  <c r="C48" i="57"/>
  <c r="D48" i="57"/>
  <c r="E48" i="57"/>
  <c r="F48" i="57"/>
  <c r="J48" i="57"/>
  <c r="H13" i="57"/>
  <c r="C33" i="57"/>
  <c r="D33" i="57"/>
  <c r="L15" i="57"/>
  <c r="H35" i="57"/>
  <c r="C11" i="57"/>
  <c r="H38" i="57"/>
  <c r="H27" i="57"/>
  <c r="L16" i="57"/>
  <c r="P16" i="57"/>
  <c r="H19" i="57"/>
  <c r="C21" i="57"/>
  <c r="D21" i="57"/>
  <c r="E21" i="57"/>
  <c r="H20" i="57"/>
  <c r="L49" i="57"/>
  <c r="L28" i="57"/>
  <c r="N28" i="58"/>
  <c r="H15" i="57"/>
  <c r="L11" i="57"/>
  <c r="L11" i="58"/>
  <c r="N11" i="58"/>
  <c r="L13" i="57"/>
  <c r="C52" i="57"/>
  <c r="D52" i="57"/>
  <c r="E52" i="57"/>
  <c r="F52" i="57"/>
  <c r="L44" i="57"/>
  <c r="C50" i="57"/>
  <c r="D50" i="57"/>
  <c r="C55" i="57"/>
  <c r="D55" i="57"/>
  <c r="L55" i="57"/>
  <c r="H28" i="57"/>
  <c r="H48" i="57"/>
  <c r="H22" i="57"/>
  <c r="L39" i="57"/>
  <c r="N39" i="57"/>
  <c r="C25" i="57"/>
  <c r="D25" i="57"/>
  <c r="H51" i="57"/>
  <c r="H53" i="57"/>
  <c r="C30" i="57"/>
  <c r="D30" i="57"/>
  <c r="C22" i="57"/>
  <c r="D22" i="57"/>
  <c r="L12" i="57"/>
  <c r="N12" i="57"/>
  <c r="L27" i="57"/>
  <c r="N27" i="57"/>
  <c r="H42" i="57"/>
  <c r="C43" i="57"/>
  <c r="D43" i="57"/>
  <c r="E43" i="57"/>
  <c r="F43" i="57"/>
  <c r="J43" i="57"/>
  <c r="H41" i="57"/>
  <c r="H44" i="57"/>
  <c r="C38" i="57"/>
  <c r="D38" i="57"/>
  <c r="C42" i="57"/>
  <c r="D42" i="57"/>
  <c r="L42" i="57"/>
  <c r="L17" i="57"/>
  <c r="L54" i="57"/>
  <c r="C41" i="57"/>
  <c r="D41" i="57"/>
  <c r="L51" i="57"/>
  <c r="C23" i="57"/>
  <c r="D23" i="57"/>
  <c r="L53" i="57"/>
  <c r="L34" i="57"/>
  <c r="N34" i="57"/>
  <c r="L14" i="57"/>
  <c r="H47" i="57"/>
  <c r="H31" i="57"/>
  <c r="H26" i="57"/>
  <c r="L35" i="57"/>
  <c r="C39" i="57"/>
  <c r="D39" i="57"/>
  <c r="E39" i="57"/>
  <c r="F39" i="57"/>
  <c r="J39" i="57"/>
  <c r="L32" i="57"/>
  <c r="C26" i="57"/>
  <c r="D26" i="57"/>
  <c r="L23" i="57"/>
  <c r="C49" i="57"/>
  <c r="D49" i="57"/>
  <c r="L26" i="57"/>
  <c r="L56" i="57"/>
  <c r="C51" i="57"/>
  <c r="D51" i="57"/>
  <c r="L30" i="57"/>
  <c r="L43" i="57"/>
  <c r="N43" i="57"/>
  <c r="H33" i="57"/>
  <c r="L38" i="57"/>
  <c r="N38" i="57"/>
  <c r="L22" i="57"/>
  <c r="N22" i="58"/>
  <c r="H17" i="57"/>
  <c r="H23" i="57"/>
  <c r="C54" i="57"/>
  <c r="D54" i="57"/>
  <c r="H18" i="57"/>
  <c r="H54" i="57"/>
  <c r="H36" i="57"/>
  <c r="C35" i="57"/>
  <c r="D35" i="57"/>
  <c r="E35" i="57"/>
  <c r="F35" i="57"/>
  <c r="H12" i="57"/>
  <c r="L37" i="57"/>
  <c r="L33" i="57"/>
  <c r="L18" i="57"/>
  <c r="C44" i="57"/>
  <c r="D44" i="57"/>
  <c r="E44" i="57"/>
  <c r="F44" i="57"/>
  <c r="J44" i="57"/>
  <c r="C24" i="57"/>
  <c r="D24" i="57"/>
  <c r="L50" i="57"/>
  <c r="L47" i="57"/>
  <c r="H16" i="57"/>
  <c r="H55" i="57"/>
  <c r="L46" i="57"/>
  <c r="H40" i="57"/>
  <c r="L24" i="57"/>
  <c r="H56" i="57"/>
  <c r="C20" i="57"/>
  <c r="D20" i="57"/>
  <c r="L21" i="57"/>
  <c r="N21" i="57"/>
  <c r="L36" i="59"/>
  <c r="C56" i="58"/>
  <c r="D56" i="58"/>
  <c r="L56" i="52"/>
  <c r="N56" i="52"/>
  <c r="C46" i="52"/>
  <c r="D46" i="52"/>
  <c r="E46" i="52"/>
  <c r="F46" i="52"/>
  <c r="C48" i="55"/>
  <c r="D48" i="55"/>
  <c r="H48" i="55"/>
  <c r="L48" i="55"/>
  <c r="C20" i="55"/>
  <c r="D20" i="55"/>
  <c r="H20" i="55"/>
  <c r="O56" i="54"/>
  <c r="O26" i="54"/>
  <c r="O61" i="54"/>
  <c r="S61" i="54"/>
  <c r="S61" i="55"/>
  <c r="O66" i="55"/>
  <c r="S66" i="55"/>
  <c r="C44" i="54"/>
  <c r="D44" i="54"/>
  <c r="H44" i="54"/>
  <c r="L44" i="54"/>
  <c r="H21" i="1"/>
  <c r="C21" i="1"/>
  <c r="D21" i="1"/>
  <c r="L21" i="1"/>
  <c r="E16" i="57"/>
  <c r="F16" i="57"/>
  <c r="J16" i="57"/>
  <c r="E28" i="57"/>
  <c r="F28" i="57"/>
  <c r="G28" i="57"/>
  <c r="C41" i="56"/>
  <c r="D41" i="56"/>
  <c r="H41" i="56"/>
  <c r="E46" i="57"/>
  <c r="F46" i="57"/>
  <c r="J46" i="57"/>
  <c r="O52" i="56"/>
  <c r="O52" i="55"/>
  <c r="L20" i="55"/>
  <c r="L39" i="55"/>
  <c r="H39" i="55"/>
  <c r="C39" i="55"/>
  <c r="D39" i="55"/>
  <c r="C27" i="55"/>
  <c r="D27" i="55"/>
  <c r="L27" i="55"/>
  <c r="H27" i="55"/>
  <c r="H50" i="55"/>
  <c r="C50" i="55"/>
  <c r="D50" i="55"/>
  <c r="L50" i="55"/>
  <c r="C28" i="55"/>
  <c r="D28" i="55"/>
  <c r="H28" i="55"/>
  <c r="L28" i="55"/>
  <c r="O44" i="55"/>
  <c r="O49" i="54"/>
  <c r="O49" i="55"/>
  <c r="H38" i="1"/>
  <c r="L38" i="1"/>
  <c r="C38" i="1"/>
  <c r="D38" i="1"/>
  <c r="H36" i="1"/>
  <c r="L36" i="1"/>
  <c r="N36" i="52"/>
  <c r="C36" i="1"/>
  <c r="D36" i="1"/>
  <c r="L8" i="1"/>
  <c r="C8" i="1"/>
  <c r="D8" i="1"/>
  <c r="H8" i="1"/>
  <c r="L43" i="1"/>
  <c r="N43" i="52"/>
  <c r="H43" i="1"/>
  <c r="C43" i="1"/>
  <c r="D43" i="1"/>
  <c r="H6" i="1"/>
  <c r="L6" i="1"/>
  <c r="C6" i="1"/>
  <c r="D6" i="1"/>
  <c r="C25" i="1"/>
  <c r="D25" i="1"/>
  <c r="H25" i="1"/>
  <c r="L25" i="1"/>
  <c r="L35" i="1"/>
  <c r="N35" i="52"/>
  <c r="H35" i="1"/>
  <c r="C35" i="1"/>
  <c r="D35" i="1"/>
  <c r="O12" i="54"/>
  <c r="O12" i="55"/>
  <c r="O11" i="56"/>
  <c r="O11" i="55"/>
  <c r="H18" i="55"/>
  <c r="L18" i="55"/>
  <c r="C18" i="55"/>
  <c r="D18" i="55"/>
  <c r="L40" i="55"/>
  <c r="H40" i="55"/>
  <c r="C40" i="55"/>
  <c r="D40" i="55"/>
  <c r="C41" i="55"/>
  <c r="D41" i="55"/>
  <c r="L41" i="55"/>
  <c r="H41" i="55"/>
  <c r="L14" i="55"/>
  <c r="C14" i="55"/>
  <c r="D14" i="55"/>
  <c r="H14" i="55"/>
  <c r="H24" i="55"/>
  <c r="L24" i="55"/>
  <c r="C24" i="55"/>
  <c r="D24" i="55"/>
  <c r="C25" i="55"/>
  <c r="D25" i="55"/>
  <c r="H25" i="55"/>
  <c r="L25" i="55"/>
  <c r="O30" i="55"/>
  <c r="O30" i="54"/>
  <c r="O65" i="54"/>
  <c r="S65" i="54" s="1"/>
  <c r="O31" i="55"/>
  <c r="O27" i="55"/>
  <c r="O18" i="54"/>
  <c r="O18" i="55"/>
  <c r="O37" i="55"/>
  <c r="O35" i="55"/>
  <c r="O35" i="54"/>
  <c r="L46" i="55"/>
  <c r="C26" i="55"/>
  <c r="D26" i="55"/>
  <c r="C52" i="55"/>
  <c r="D52" i="55"/>
  <c r="L51" i="55"/>
  <c r="N51" i="56"/>
  <c r="L21" i="55"/>
  <c r="C21" i="55"/>
  <c r="D21" i="55"/>
  <c r="C29" i="55"/>
  <c r="D29" i="55"/>
  <c r="L26" i="55"/>
  <c r="H21" i="55"/>
  <c r="H37" i="55"/>
  <c r="L9" i="55"/>
  <c r="H49" i="55"/>
  <c r="L52" i="55"/>
  <c r="N52" i="56"/>
  <c r="H26" i="55"/>
  <c r="C9" i="55"/>
  <c r="H29" i="55"/>
  <c r="C56" i="55"/>
  <c r="D56" i="55"/>
  <c r="C46" i="55"/>
  <c r="D46" i="55"/>
  <c r="C45" i="55"/>
  <c r="D45" i="55"/>
  <c r="L32" i="55"/>
  <c r="H9" i="55"/>
  <c r="H9" i="56"/>
  <c r="H52" i="55"/>
  <c r="H45" i="55"/>
  <c r="L37" i="55"/>
  <c r="C10" i="55"/>
  <c r="D10" i="55"/>
  <c r="H44" i="55"/>
  <c r="H56" i="55"/>
  <c r="L49" i="55"/>
  <c r="H16" i="55"/>
  <c r="C37" i="55"/>
  <c r="D37" i="55"/>
  <c r="H10" i="55"/>
  <c r="H51" i="55"/>
  <c r="C49" i="55"/>
  <c r="D49" i="55"/>
  <c r="C32" i="55"/>
  <c r="D32" i="55"/>
  <c r="C53" i="55"/>
  <c r="D53" i="55"/>
  <c r="L36" i="55"/>
  <c r="H43" i="55"/>
  <c r="L43" i="55"/>
  <c r="H46" i="55"/>
  <c r="L10" i="55"/>
  <c r="L29" i="55"/>
  <c r="C43" i="55"/>
  <c r="D43" i="55"/>
  <c r="C16" i="55"/>
  <c r="D16" i="55"/>
  <c r="L56" i="55"/>
  <c r="L13" i="55"/>
  <c r="L53" i="55"/>
  <c r="N53" i="56"/>
  <c r="C36" i="55"/>
  <c r="D36" i="55"/>
  <c r="H53" i="55"/>
  <c r="H36" i="55"/>
  <c r="H13" i="55"/>
  <c r="H27" i="1"/>
  <c r="L27" i="1"/>
  <c r="N27" i="52"/>
  <c r="C27" i="1"/>
  <c r="D27" i="1"/>
  <c r="L9" i="1"/>
  <c r="H9" i="1"/>
  <c r="C9" i="1"/>
  <c r="D9" i="1"/>
  <c r="L54" i="1"/>
  <c r="H54" i="1"/>
  <c r="C54" i="1"/>
  <c r="D54" i="1"/>
  <c r="L18" i="1"/>
  <c r="H18" i="1"/>
  <c r="C18" i="1"/>
  <c r="D18" i="1"/>
  <c r="H10" i="1"/>
  <c r="L10" i="1"/>
  <c r="C10" i="1"/>
  <c r="D10" i="1"/>
  <c r="L14" i="1"/>
  <c r="H14" i="1"/>
  <c r="C14" i="1"/>
  <c r="D14" i="1"/>
  <c r="H37" i="1"/>
  <c r="L37" i="1"/>
  <c r="N37" i="52"/>
  <c r="C37" i="1"/>
  <c r="D37" i="1"/>
  <c r="C51" i="55"/>
  <c r="D51" i="55"/>
  <c r="E37" i="57"/>
  <c r="F37" i="57"/>
  <c r="E40" i="57"/>
  <c r="F40" i="57"/>
  <c r="J40" i="57"/>
  <c r="E22" i="59"/>
  <c r="F22" i="59"/>
  <c r="J22" i="59"/>
  <c r="E30" i="59"/>
  <c r="F30" i="59"/>
  <c r="E31" i="57"/>
  <c r="F31" i="57"/>
  <c r="J31" i="57"/>
  <c r="E55" i="57"/>
  <c r="F55" i="57"/>
  <c r="J55" i="57"/>
  <c r="P55" i="57"/>
  <c r="H19" i="56"/>
  <c r="C19" i="56"/>
  <c r="D19" i="56"/>
  <c r="H27" i="56"/>
  <c r="C27" i="56"/>
  <c r="D27" i="56"/>
  <c r="H53" i="56"/>
  <c r="C53" i="56"/>
  <c r="D53" i="56"/>
  <c r="H16" i="56"/>
  <c r="C16" i="56"/>
  <c r="D16" i="56"/>
  <c r="L16" i="56"/>
  <c r="H26" i="56"/>
  <c r="C26" i="56"/>
  <c r="D26" i="56"/>
  <c r="H14" i="56"/>
  <c r="C14" i="56"/>
  <c r="D14" i="56"/>
  <c r="C51" i="56"/>
  <c r="D51" i="56"/>
  <c r="H51" i="56"/>
  <c r="C34" i="56"/>
  <c r="D34" i="56"/>
  <c r="H34" i="56"/>
  <c r="H17" i="56"/>
  <c r="C17" i="56"/>
  <c r="D17" i="56"/>
  <c r="H29" i="56"/>
  <c r="C29" i="56"/>
  <c r="D29" i="56"/>
  <c r="C36" i="56"/>
  <c r="D36" i="56"/>
  <c r="H36" i="56"/>
  <c r="H39" i="56"/>
  <c r="C39" i="56"/>
  <c r="D39" i="56"/>
  <c r="N23" i="59"/>
  <c r="C47" i="55"/>
  <c r="D47" i="55"/>
  <c r="H17" i="55"/>
  <c r="L17" i="55"/>
  <c r="C17" i="55"/>
  <c r="D17" i="55"/>
  <c r="O62" i="55"/>
  <c r="S62" i="55"/>
  <c r="O62" i="54"/>
  <c r="S62" i="54"/>
  <c r="C18" i="61"/>
  <c r="D18" i="61"/>
  <c r="C53" i="61"/>
  <c r="D53" i="61"/>
  <c r="H53" i="61"/>
  <c r="C45" i="61"/>
  <c r="D45" i="61"/>
  <c r="C23" i="61"/>
  <c r="D23" i="61"/>
  <c r="C33" i="61"/>
  <c r="D33" i="61"/>
  <c r="C44" i="61"/>
  <c r="D44" i="61"/>
  <c r="H18" i="61"/>
  <c r="C28" i="61"/>
  <c r="D28" i="61"/>
  <c r="H40" i="61"/>
  <c r="H17" i="61"/>
  <c r="H22" i="61"/>
  <c r="C43" i="61"/>
  <c r="D43" i="61"/>
  <c r="C52" i="61"/>
  <c r="D52" i="61"/>
  <c r="C32" i="61"/>
  <c r="D32" i="61"/>
  <c r="C21" i="61"/>
  <c r="D21" i="61"/>
  <c r="H21" i="61"/>
  <c r="H44" i="61"/>
  <c r="C16" i="61"/>
  <c r="D16" i="61"/>
  <c r="H23" i="61"/>
  <c r="C17" i="61"/>
  <c r="D17" i="61"/>
  <c r="C40" i="61"/>
  <c r="D40" i="61"/>
  <c r="C47" i="61"/>
  <c r="D47" i="61"/>
  <c r="C25" i="61"/>
  <c r="D25" i="61"/>
  <c r="C36" i="61"/>
  <c r="D36" i="61"/>
  <c r="H43" i="61"/>
  <c r="C42" i="61"/>
  <c r="D42" i="61"/>
  <c r="C51" i="61"/>
  <c r="D51" i="61"/>
  <c r="C49" i="61"/>
  <c r="D49" i="61"/>
  <c r="H49" i="61"/>
  <c r="C35" i="61"/>
  <c r="D35" i="61"/>
  <c r="H35" i="61"/>
  <c r="H32" i="61"/>
  <c r="H55" i="61"/>
  <c r="H45" i="61"/>
  <c r="H26" i="61"/>
  <c r="H24" i="61"/>
  <c r="H16" i="61"/>
  <c r="H38" i="61"/>
  <c r="H36" i="61"/>
  <c r="C31" i="61"/>
  <c r="D31" i="61"/>
  <c r="H31" i="61"/>
  <c r="H39" i="61"/>
  <c r="H33" i="61"/>
  <c r="H37" i="61"/>
  <c r="C50" i="61"/>
  <c r="D50" i="61"/>
  <c r="H50" i="61"/>
  <c r="H42" i="61"/>
  <c r="C48" i="61"/>
  <c r="D48" i="61"/>
  <c r="H48" i="61"/>
  <c r="C27" i="61"/>
  <c r="D27" i="61"/>
  <c r="H25" i="61"/>
  <c r="C54" i="61"/>
  <c r="D54" i="61"/>
  <c r="H54" i="61"/>
  <c r="H29" i="61"/>
  <c r="C46" i="61"/>
  <c r="D46" i="61"/>
  <c r="H46" i="61"/>
  <c r="C56" i="61"/>
  <c r="D56" i="61"/>
  <c r="C15" i="61"/>
  <c r="D15" i="61"/>
  <c r="C19" i="61"/>
  <c r="D19" i="61"/>
  <c r="H19" i="61"/>
  <c r="C34" i="61"/>
  <c r="D34" i="61"/>
  <c r="C30" i="61"/>
  <c r="D30" i="61"/>
  <c r="H15" i="61"/>
  <c r="C26" i="61"/>
  <c r="D26" i="61"/>
  <c r="C29" i="61"/>
  <c r="D29" i="61"/>
  <c r="H52" i="61"/>
  <c r="C39" i="61"/>
  <c r="D39" i="61"/>
  <c r="C22" i="61"/>
  <c r="D22" i="61"/>
  <c r="H51" i="61"/>
  <c r="C41" i="61"/>
  <c r="D41" i="61"/>
  <c r="C38" i="61"/>
  <c r="D38" i="61"/>
  <c r="H47" i="61"/>
  <c r="H41" i="61"/>
  <c r="H34" i="61"/>
  <c r="H30" i="61"/>
  <c r="H56" i="61"/>
  <c r="H27" i="61"/>
  <c r="H28" i="61"/>
  <c r="C20" i="61"/>
  <c r="D20" i="61"/>
  <c r="C55" i="61"/>
  <c r="D55" i="61"/>
  <c r="C24" i="61"/>
  <c r="D24" i="61"/>
  <c r="C37" i="61"/>
  <c r="D37" i="61"/>
  <c r="H20" i="61"/>
  <c r="L15" i="1"/>
  <c r="H15" i="1"/>
  <c r="C15" i="1"/>
  <c r="D15" i="1"/>
  <c r="L31" i="1"/>
  <c r="C31" i="1"/>
  <c r="D31" i="1"/>
  <c r="H31" i="1"/>
  <c r="N52" i="57"/>
  <c r="N51" i="57"/>
  <c r="H15" i="56"/>
  <c r="C15" i="56"/>
  <c r="D15" i="56"/>
  <c r="H37" i="56"/>
  <c r="C37" i="56"/>
  <c r="D37" i="56"/>
  <c r="E13" i="55"/>
  <c r="F13" i="55"/>
  <c r="J13" i="55"/>
  <c r="H33" i="55"/>
  <c r="L33" i="55"/>
  <c r="N33" i="55"/>
  <c r="C33" i="55"/>
  <c r="D33" i="55"/>
  <c r="C54" i="55"/>
  <c r="D54" i="55"/>
  <c r="H54" i="55"/>
  <c r="L54" i="55"/>
  <c r="N54" i="56"/>
  <c r="L32" i="1"/>
  <c r="N32" i="52"/>
  <c r="C32" i="1"/>
  <c r="D32" i="1"/>
  <c r="H32" i="1"/>
  <c r="H28" i="1"/>
  <c r="L28" i="1"/>
  <c r="C28" i="1"/>
  <c r="D28" i="1"/>
  <c r="E19" i="57"/>
  <c r="F19" i="57"/>
  <c r="G19" i="57"/>
  <c r="N54" i="57"/>
  <c r="N13" i="56"/>
  <c r="C56" i="56"/>
  <c r="D56" i="56"/>
  <c r="H56" i="56"/>
  <c r="L56" i="56"/>
  <c r="H49" i="56"/>
  <c r="C49" i="56"/>
  <c r="D49" i="56"/>
  <c r="C11" i="56"/>
  <c r="D11" i="56"/>
  <c r="H11" i="56"/>
  <c r="C20" i="56"/>
  <c r="D20" i="56"/>
  <c r="H20" i="56"/>
  <c r="C54" i="56"/>
  <c r="D54" i="56"/>
  <c r="H54" i="56"/>
  <c r="E13" i="52"/>
  <c r="F13" i="52"/>
  <c r="J13" i="52"/>
  <c r="E18" i="57"/>
  <c r="F18" i="57"/>
  <c r="J18" i="57"/>
  <c r="C11" i="55"/>
  <c r="D11" i="55"/>
  <c r="H11" i="55"/>
  <c r="L11" i="55"/>
  <c r="L38" i="55"/>
  <c r="N38" i="56"/>
  <c r="C38" i="55"/>
  <c r="D38" i="55"/>
  <c r="H38" i="55"/>
  <c r="H30" i="55"/>
  <c r="L30" i="55"/>
  <c r="N30" i="55"/>
  <c r="C30" i="55"/>
  <c r="D30" i="55"/>
  <c r="C31" i="55"/>
  <c r="D31" i="55"/>
  <c r="H31" i="55"/>
  <c r="H23" i="55"/>
  <c r="C23" i="55"/>
  <c r="D23" i="55"/>
  <c r="L23" i="55"/>
  <c r="C34" i="55"/>
  <c r="D34" i="55"/>
  <c r="L34" i="55"/>
  <c r="N34" i="56"/>
  <c r="H34" i="55"/>
  <c r="O41" i="55"/>
  <c r="O43" i="54"/>
  <c r="O20" i="54"/>
  <c r="O10" i="54"/>
  <c r="O38" i="55"/>
  <c r="O38" i="54"/>
  <c r="E15" i="57"/>
  <c r="F15" i="57"/>
  <c r="J15" i="57"/>
  <c r="L29" i="1"/>
  <c r="N29" i="52"/>
  <c r="H29" i="1"/>
  <c r="C29" i="1"/>
  <c r="D29" i="1"/>
  <c r="L22" i="1"/>
  <c r="C22" i="1"/>
  <c r="D22" i="1"/>
  <c r="H22" i="1"/>
  <c r="L50" i="1"/>
  <c r="N50" i="52"/>
  <c r="C50" i="1"/>
  <c r="D50" i="1"/>
  <c r="H50" i="1"/>
  <c r="C26" i="1"/>
  <c r="D26" i="1"/>
  <c r="H26" i="1"/>
  <c r="L26" i="1"/>
  <c r="L48" i="1"/>
  <c r="N48" i="52"/>
  <c r="C48" i="1"/>
  <c r="D48" i="1"/>
  <c r="H48" i="1"/>
  <c r="H7" i="1"/>
  <c r="L7" i="1"/>
  <c r="N7" i="52"/>
  <c r="C7" i="1"/>
  <c r="D7" i="1"/>
  <c r="L5" i="1"/>
  <c r="L5" i="52"/>
  <c r="N5" i="52"/>
  <c r="C5" i="1"/>
  <c r="H5" i="1"/>
  <c r="H5" i="52"/>
  <c r="L55" i="1"/>
  <c r="N55" i="52"/>
  <c r="C55" i="1"/>
  <c r="D55" i="1"/>
  <c r="H55" i="1"/>
  <c r="O31" i="54"/>
  <c r="E17" i="57"/>
  <c r="F17" i="57"/>
  <c r="J17" i="57"/>
  <c r="E32" i="57"/>
  <c r="F32" i="57"/>
  <c r="O48" i="54"/>
  <c r="O57" i="54"/>
  <c r="S57" i="54"/>
  <c r="F21" i="57"/>
  <c r="E54" i="57"/>
  <c r="F54" i="57"/>
  <c r="J54" i="57"/>
  <c r="P54" i="57"/>
  <c r="L20" i="56"/>
  <c r="N43" i="56"/>
  <c r="N28" i="56"/>
  <c r="N28" i="57"/>
  <c r="L49" i="56"/>
  <c r="L11" i="56"/>
  <c r="N48" i="56"/>
  <c r="N27" i="56"/>
  <c r="C22" i="56"/>
  <c r="D22" i="56"/>
  <c r="H22" i="56"/>
  <c r="C40" i="56"/>
  <c r="D40" i="56"/>
  <c r="H40" i="56"/>
  <c r="C48" i="56"/>
  <c r="D48" i="56"/>
  <c r="H48" i="56"/>
  <c r="C24" i="56"/>
  <c r="D24" i="56"/>
  <c r="H24" i="56"/>
  <c r="H12" i="56"/>
  <c r="C12" i="56"/>
  <c r="D12" i="56"/>
  <c r="H18" i="56"/>
  <c r="L18" i="56"/>
  <c r="N18" i="57"/>
  <c r="C18" i="56"/>
  <c r="D18" i="56"/>
  <c r="H30" i="56"/>
  <c r="C30" i="56"/>
  <c r="D30" i="56"/>
  <c r="C13" i="56"/>
  <c r="D13" i="56"/>
  <c r="H13" i="56"/>
  <c r="H31" i="56"/>
  <c r="C31" i="56"/>
  <c r="D31" i="56"/>
  <c r="L31" i="56"/>
  <c r="C50" i="56"/>
  <c r="D50" i="56"/>
  <c r="H50" i="56"/>
  <c r="L50" i="56"/>
  <c r="C45" i="56"/>
  <c r="D45" i="56"/>
  <c r="H45" i="56"/>
  <c r="H38" i="56"/>
  <c r="C38" i="56"/>
  <c r="D38" i="56"/>
  <c r="H47" i="56"/>
  <c r="C47" i="56"/>
  <c r="D47" i="56"/>
  <c r="L47" i="55"/>
  <c r="N47" i="56"/>
  <c r="H12" i="55"/>
  <c r="G31" i="52"/>
  <c r="I31" i="52"/>
  <c r="O40" i="55"/>
  <c r="O40" i="56"/>
  <c r="H19" i="55"/>
  <c r="L19" i="55"/>
  <c r="C19" i="55"/>
  <c r="D19" i="55"/>
  <c r="L42" i="55"/>
  <c r="H42" i="55"/>
  <c r="C42" i="55"/>
  <c r="D42" i="55"/>
  <c r="O39" i="54"/>
  <c r="O39" i="55"/>
  <c r="O23" i="55"/>
  <c r="O23" i="54"/>
  <c r="O69" i="54"/>
  <c r="S69" i="54" s="1"/>
  <c r="O69" i="55"/>
  <c r="S69" i="55" s="1"/>
  <c r="O13" i="54"/>
  <c r="O13" i="55"/>
  <c r="H52" i="54"/>
  <c r="L52" i="54"/>
  <c r="C52" i="54"/>
  <c r="D52" i="54"/>
  <c r="L49" i="1"/>
  <c r="N49" i="52"/>
  <c r="H49" i="1"/>
  <c r="C49" i="1"/>
  <c r="D49" i="1"/>
  <c r="L24" i="1"/>
  <c r="N24" i="52"/>
  <c r="C24" i="1"/>
  <c r="D24" i="1"/>
  <c r="H24" i="1"/>
  <c r="C15" i="55"/>
  <c r="D15" i="55"/>
  <c r="H15" i="55"/>
  <c r="L15" i="55"/>
  <c r="E44" i="55"/>
  <c r="F44" i="55"/>
  <c r="J44" i="55"/>
  <c r="P44" i="55"/>
  <c r="N17" i="58"/>
  <c r="E45" i="57"/>
  <c r="F45" i="57"/>
  <c r="H10" i="56"/>
  <c r="H10" i="57"/>
  <c r="C10" i="56"/>
  <c r="H55" i="56"/>
  <c r="C55" i="56"/>
  <c r="D55" i="56"/>
  <c r="C25" i="56"/>
  <c r="D25" i="56"/>
  <c r="H25" i="56"/>
  <c r="L25" i="56"/>
  <c r="E23" i="59"/>
  <c r="F23" i="59"/>
  <c r="J23" i="59"/>
  <c r="P23" i="59"/>
  <c r="C22" i="55"/>
  <c r="D22" i="55"/>
  <c r="L22" i="55"/>
  <c r="N22" i="56"/>
  <c r="H22" i="55"/>
  <c r="L55" i="55"/>
  <c r="C55" i="55"/>
  <c r="D55" i="55"/>
  <c r="H55" i="55"/>
  <c r="C35" i="55"/>
  <c r="D35" i="55"/>
  <c r="L35" i="55"/>
  <c r="H35" i="55"/>
  <c r="O60" i="55"/>
  <c r="S60" i="55"/>
  <c r="O60" i="54"/>
  <c r="S60" i="54" s="1"/>
  <c r="O36" i="54"/>
  <c r="O36" i="55"/>
  <c r="O25" i="54"/>
  <c r="O64" i="55"/>
  <c r="S64" i="55" s="1"/>
  <c r="O64" i="54"/>
  <c r="S64" i="54" s="1"/>
  <c r="O46" i="55"/>
  <c r="O46" i="54"/>
  <c r="H17" i="1"/>
  <c r="C17" i="1"/>
  <c r="D17" i="1"/>
  <c r="L17" i="1"/>
  <c r="N17" i="52"/>
  <c r="E12" i="57"/>
  <c r="F12" i="57"/>
  <c r="N45" i="55"/>
  <c r="E53" i="57"/>
  <c r="F53" i="57"/>
  <c r="J53" i="57"/>
  <c r="P53" i="57"/>
  <c r="E14" i="57"/>
  <c r="F14" i="57"/>
  <c r="E13" i="57"/>
  <c r="F13" i="57"/>
  <c r="O17" i="55"/>
  <c r="H32" i="55"/>
  <c r="E33" i="57"/>
  <c r="F33" i="57"/>
  <c r="J33" i="57"/>
  <c r="P33" i="57"/>
  <c r="O54" i="54"/>
  <c r="E34" i="57"/>
  <c r="F34" i="57"/>
  <c r="J34" i="57"/>
  <c r="P34" i="57"/>
  <c r="E47" i="57"/>
  <c r="F47" i="57"/>
  <c r="J47" i="57"/>
  <c r="L37" i="56"/>
  <c r="L41" i="56"/>
  <c r="N39" i="56"/>
  <c r="C44" i="56"/>
  <c r="D44" i="56"/>
  <c r="H44" i="56"/>
  <c r="H42" i="56"/>
  <c r="C42" i="56"/>
  <c r="D42" i="56"/>
  <c r="H35" i="56"/>
  <c r="C35" i="56"/>
  <c r="D35" i="56"/>
  <c r="H43" i="56"/>
  <c r="C43" i="56"/>
  <c r="D43" i="56"/>
  <c r="H32" i="56"/>
  <c r="C32" i="56"/>
  <c r="D32" i="56"/>
  <c r="L32" i="56"/>
  <c r="H28" i="56"/>
  <c r="C28" i="56"/>
  <c r="D28" i="56"/>
  <c r="H21" i="56"/>
  <c r="C21" i="56"/>
  <c r="D21" i="56"/>
  <c r="H52" i="56"/>
  <c r="C52" i="56"/>
  <c r="D52" i="56"/>
  <c r="H33" i="56"/>
  <c r="C33" i="56"/>
  <c r="D33" i="56"/>
  <c r="H46" i="56"/>
  <c r="C46" i="56"/>
  <c r="D46" i="56"/>
  <c r="H23" i="56"/>
  <c r="C23" i="56"/>
  <c r="D23" i="56"/>
  <c r="H47" i="55"/>
  <c r="C12" i="55"/>
  <c r="D12" i="55"/>
  <c r="P15" i="57"/>
  <c r="N22" i="57"/>
  <c r="J14" i="57"/>
  <c r="P14" i="57"/>
  <c r="P17" i="57"/>
  <c r="N18" i="52"/>
  <c r="J52" i="57"/>
  <c r="P52" i="57"/>
  <c r="G20" i="52"/>
  <c r="I20" i="52"/>
  <c r="P47" i="57"/>
  <c r="J21" i="57"/>
  <c r="P21" i="57"/>
  <c r="N22" i="52"/>
  <c r="N31" i="52"/>
  <c r="N14" i="52"/>
  <c r="N20" i="59"/>
  <c r="N53" i="54"/>
  <c r="N38" i="54"/>
  <c r="J12" i="57"/>
  <c r="P12" i="57"/>
  <c r="N19" i="56"/>
  <c r="N54" i="52"/>
  <c r="N44" i="55"/>
  <c r="N47" i="57"/>
  <c r="J56" i="57"/>
  <c r="P56" i="57"/>
  <c r="J32" i="57"/>
  <c r="N28" i="52"/>
  <c r="N25" i="52"/>
  <c r="N37" i="54"/>
  <c r="N42" i="54"/>
  <c r="J13" i="57"/>
  <c r="P13" i="57"/>
  <c r="J30" i="59"/>
  <c r="P30" i="59"/>
  <c r="N45" i="56"/>
  <c r="N36" i="59"/>
  <c r="I54" i="59"/>
  <c r="N40" i="54"/>
  <c r="N34" i="54"/>
  <c r="N53" i="53"/>
  <c r="N26" i="52"/>
  <c r="I19" i="57"/>
  <c r="P22" i="59"/>
  <c r="N9" i="52"/>
  <c r="N35" i="57"/>
  <c r="N12" i="58"/>
  <c r="I28" i="57"/>
  <c r="N32" i="58"/>
  <c r="I42" i="59"/>
  <c r="N26" i="59"/>
  <c r="N23" i="54"/>
  <c r="N20" i="54"/>
  <c r="S20" i="54"/>
  <c r="N9" i="54"/>
  <c r="N49" i="54"/>
  <c r="G45" i="57"/>
  <c r="G52" i="57"/>
  <c r="I52" i="57"/>
  <c r="G55" i="57"/>
  <c r="I55" i="57"/>
  <c r="G31" i="57"/>
  <c r="I31" i="57"/>
  <c r="E56" i="58"/>
  <c r="F56" i="58"/>
  <c r="J56" i="58"/>
  <c r="P56" i="58"/>
  <c r="E24" i="57"/>
  <c r="F24" i="57"/>
  <c r="J24" i="57"/>
  <c r="P24" i="57"/>
  <c r="E38" i="57"/>
  <c r="F38" i="57"/>
  <c r="J38" i="57"/>
  <c r="P38" i="57"/>
  <c r="E30" i="57"/>
  <c r="F30" i="57"/>
  <c r="J30" i="57"/>
  <c r="P30" i="57"/>
  <c r="C11" i="58"/>
  <c r="D11" i="58"/>
  <c r="D11" i="57"/>
  <c r="E55" i="59"/>
  <c r="F55" i="59"/>
  <c r="J55" i="59"/>
  <c r="P55" i="59"/>
  <c r="N49" i="58"/>
  <c r="N27" i="58"/>
  <c r="N36" i="58"/>
  <c r="N54" i="58"/>
  <c r="N16" i="58"/>
  <c r="E53" i="59"/>
  <c r="F53" i="59"/>
  <c r="J53" i="59"/>
  <c r="N45" i="59"/>
  <c r="E15" i="59"/>
  <c r="F15" i="59"/>
  <c r="J15" i="59"/>
  <c r="P15" i="59"/>
  <c r="G28" i="52"/>
  <c r="I28" i="52"/>
  <c r="E41" i="60"/>
  <c r="F41" i="60"/>
  <c r="J41" i="60"/>
  <c r="E45" i="60"/>
  <c r="F45" i="60"/>
  <c r="J45" i="60"/>
  <c r="E16" i="60"/>
  <c r="F16" i="60"/>
  <c r="J16" i="60"/>
  <c r="E37" i="60"/>
  <c r="F37" i="60"/>
  <c r="J37" i="60"/>
  <c r="E38" i="60"/>
  <c r="F38" i="60"/>
  <c r="J38" i="60"/>
  <c r="E39" i="60"/>
  <c r="F39" i="60"/>
  <c r="J39" i="60"/>
  <c r="E52" i="60"/>
  <c r="F52" i="60"/>
  <c r="J52" i="60"/>
  <c r="E24" i="60"/>
  <c r="F24" i="60"/>
  <c r="J24" i="60"/>
  <c r="E36" i="60"/>
  <c r="F36" i="60"/>
  <c r="J36" i="60"/>
  <c r="G18" i="60"/>
  <c r="I18" i="60"/>
  <c r="J18" i="60"/>
  <c r="E47" i="60"/>
  <c r="F47" i="60"/>
  <c r="G47" i="60"/>
  <c r="I47" i="60"/>
  <c r="E43" i="60"/>
  <c r="F43" i="60"/>
  <c r="J43" i="60"/>
  <c r="E20" i="1"/>
  <c r="F20" i="1"/>
  <c r="J20" i="1"/>
  <c r="E13" i="1"/>
  <c r="F13" i="1"/>
  <c r="J13" i="1"/>
  <c r="E19" i="1"/>
  <c r="F19" i="1"/>
  <c r="J19" i="1"/>
  <c r="N55" i="58"/>
  <c r="N34" i="59"/>
  <c r="N34" i="58"/>
  <c r="E29" i="58"/>
  <c r="F29" i="58"/>
  <c r="J29" i="58"/>
  <c r="P29" i="58"/>
  <c r="N37" i="59"/>
  <c r="E33" i="59"/>
  <c r="F33" i="59"/>
  <c r="J33" i="59"/>
  <c r="N40" i="59"/>
  <c r="D13" i="59"/>
  <c r="C13" i="60"/>
  <c r="D13" i="60"/>
  <c r="N41" i="52"/>
  <c r="E34" i="54"/>
  <c r="F34" i="54"/>
  <c r="J34" i="54"/>
  <c r="P34" i="54"/>
  <c r="E50" i="54"/>
  <c r="F50" i="54"/>
  <c r="J50" i="54"/>
  <c r="P50" i="54"/>
  <c r="E19" i="54"/>
  <c r="F19" i="54"/>
  <c r="J19" i="54"/>
  <c r="P19" i="54"/>
  <c r="E41" i="54"/>
  <c r="F41" i="54"/>
  <c r="J41" i="54"/>
  <c r="P41" i="54"/>
  <c r="E18" i="54"/>
  <c r="F18" i="54"/>
  <c r="J18" i="54"/>
  <c r="P18" i="54"/>
  <c r="E11" i="54"/>
  <c r="F11" i="54"/>
  <c r="J11" i="54"/>
  <c r="E20" i="54"/>
  <c r="F20" i="54"/>
  <c r="J20" i="54"/>
  <c r="P20" i="54"/>
  <c r="E48" i="54"/>
  <c r="F48" i="54"/>
  <c r="J48" i="54"/>
  <c r="P48" i="54"/>
  <c r="S48" i="54"/>
  <c r="E33" i="54"/>
  <c r="F33" i="54"/>
  <c r="J33" i="54"/>
  <c r="P33" i="54"/>
  <c r="N43" i="54"/>
  <c r="N17" i="54"/>
  <c r="E17" i="54"/>
  <c r="F17" i="54"/>
  <c r="J17" i="54"/>
  <c r="P17" i="54"/>
  <c r="E53" i="54"/>
  <c r="F53" i="54"/>
  <c r="J53" i="54"/>
  <c r="P53" i="54"/>
  <c r="E38" i="52"/>
  <c r="F38" i="52"/>
  <c r="J38" i="52"/>
  <c r="G41" i="52"/>
  <c r="I41" i="52"/>
  <c r="J41" i="52"/>
  <c r="P41" i="52"/>
  <c r="G18" i="52"/>
  <c r="I18" i="52"/>
  <c r="J18" i="52"/>
  <c r="P18" i="52"/>
  <c r="N45" i="52"/>
  <c r="E33" i="52"/>
  <c r="F33" i="52"/>
  <c r="J33" i="52"/>
  <c r="G25" i="52"/>
  <c r="I25" i="52"/>
  <c r="J25" i="52"/>
  <c r="P25" i="52"/>
  <c r="N39" i="52"/>
  <c r="E14" i="52"/>
  <c r="F14" i="52"/>
  <c r="J14" i="52"/>
  <c r="P14" i="52"/>
  <c r="E16" i="52"/>
  <c r="F16" i="52"/>
  <c r="J16" i="52"/>
  <c r="E42" i="52"/>
  <c r="F42" i="52"/>
  <c r="J42" i="52"/>
  <c r="P42" i="52"/>
  <c r="E35" i="52"/>
  <c r="F35" i="52"/>
  <c r="J35" i="52"/>
  <c r="P35" i="52"/>
  <c r="E12" i="52"/>
  <c r="F12" i="52"/>
  <c r="J12" i="52"/>
  <c r="P12" i="52"/>
  <c r="N51" i="58"/>
  <c r="N26" i="58"/>
  <c r="N41" i="58"/>
  <c r="N23" i="58"/>
  <c r="E56" i="59"/>
  <c r="F56" i="59"/>
  <c r="J56" i="59"/>
  <c r="N24" i="53"/>
  <c r="N35" i="53"/>
  <c r="E39" i="53"/>
  <c r="F39" i="53"/>
  <c r="J39" i="53"/>
  <c r="P39" i="53"/>
  <c r="E51" i="53"/>
  <c r="F51" i="53"/>
  <c r="J51" i="53"/>
  <c r="P51" i="53"/>
  <c r="E44" i="53"/>
  <c r="F44" i="53"/>
  <c r="J44" i="53"/>
  <c r="P44" i="53"/>
  <c r="G11" i="53"/>
  <c r="I11" i="53"/>
  <c r="J11" i="53"/>
  <c r="P11" i="53"/>
  <c r="N50" i="53"/>
  <c r="G20" i="53"/>
  <c r="I20" i="53"/>
  <c r="J20" i="53"/>
  <c r="P20" i="53"/>
  <c r="E13" i="53"/>
  <c r="F13" i="53"/>
  <c r="J13" i="53"/>
  <c r="P13" i="53"/>
  <c r="E46" i="53"/>
  <c r="F46" i="53"/>
  <c r="J46" i="53"/>
  <c r="P46" i="53"/>
  <c r="E50" i="53"/>
  <c r="F50" i="53"/>
  <c r="J50" i="53"/>
  <c r="P50" i="53"/>
  <c r="N30" i="53"/>
  <c r="E47" i="53"/>
  <c r="F47" i="53"/>
  <c r="J47" i="53"/>
  <c r="P47" i="53"/>
  <c r="C7" i="54"/>
  <c r="D7" i="54"/>
  <c r="D7" i="53"/>
  <c r="E7" i="53"/>
  <c r="F7" i="53"/>
  <c r="E21" i="53"/>
  <c r="F21" i="53"/>
  <c r="J21" i="53"/>
  <c r="P21" i="53"/>
  <c r="E36" i="53"/>
  <c r="F36" i="53"/>
  <c r="J36" i="53"/>
  <c r="E23" i="53"/>
  <c r="F23" i="53"/>
  <c r="J23" i="53"/>
  <c r="P23" i="53"/>
  <c r="N56" i="53"/>
  <c r="E50" i="58"/>
  <c r="F50" i="58"/>
  <c r="J50" i="58"/>
  <c r="N48" i="59"/>
  <c r="E35" i="59"/>
  <c r="F35" i="59"/>
  <c r="J35" i="59"/>
  <c r="P35" i="59"/>
  <c r="J28" i="57"/>
  <c r="P28" i="57"/>
  <c r="E49" i="57"/>
  <c r="F49" i="57"/>
  <c r="J49" i="57"/>
  <c r="P49" i="57"/>
  <c r="E23" i="57"/>
  <c r="F23" i="57"/>
  <c r="J23" i="57"/>
  <c r="P23" i="57"/>
  <c r="E19" i="59"/>
  <c r="F19" i="59"/>
  <c r="J19" i="59"/>
  <c r="N39" i="59"/>
  <c r="E45" i="58"/>
  <c r="F45" i="58"/>
  <c r="J45" i="58"/>
  <c r="P45" i="58"/>
  <c r="C12" i="59"/>
  <c r="D12" i="59"/>
  <c r="E12" i="59"/>
  <c r="F12" i="59"/>
  <c r="D12" i="58"/>
  <c r="E46" i="58"/>
  <c r="F46" i="58"/>
  <c r="J46" i="58"/>
  <c r="E49" i="59"/>
  <c r="F49" i="59"/>
  <c r="J49" i="59"/>
  <c r="P49" i="59"/>
  <c r="E31" i="59"/>
  <c r="F31" i="59"/>
  <c r="J31" i="59"/>
  <c r="P31" i="59"/>
  <c r="E20" i="59"/>
  <c r="F20" i="59"/>
  <c r="J20" i="59"/>
  <c r="P20" i="59"/>
  <c r="E25" i="60"/>
  <c r="F25" i="60"/>
  <c r="E30" i="60"/>
  <c r="F30" i="60"/>
  <c r="J30" i="60"/>
  <c r="E48" i="60"/>
  <c r="F48" i="60"/>
  <c r="J48" i="60"/>
  <c r="E56" i="60"/>
  <c r="F56" i="60"/>
  <c r="J56" i="60"/>
  <c r="E42" i="60"/>
  <c r="F42" i="60"/>
  <c r="J42" i="60"/>
  <c r="E26" i="60"/>
  <c r="F26" i="60"/>
  <c r="J26" i="60"/>
  <c r="E27" i="60"/>
  <c r="F27" i="60"/>
  <c r="J27" i="60"/>
  <c r="E23" i="1"/>
  <c r="F23" i="1"/>
  <c r="J23" i="1"/>
  <c r="E53" i="1"/>
  <c r="F53" i="1"/>
  <c r="J53" i="1"/>
  <c r="E56" i="1"/>
  <c r="F56" i="1"/>
  <c r="J56" i="1"/>
  <c r="E30" i="1"/>
  <c r="F30" i="1"/>
  <c r="J30" i="1"/>
  <c r="E47" i="1"/>
  <c r="F47" i="1"/>
  <c r="J47" i="1"/>
  <c r="E44" i="1"/>
  <c r="F44" i="1"/>
  <c r="J44" i="1"/>
  <c r="E16" i="1"/>
  <c r="F16" i="1"/>
  <c r="J16" i="1"/>
  <c r="J42" i="59"/>
  <c r="P42" i="59"/>
  <c r="E25" i="58"/>
  <c r="F25" i="58"/>
  <c r="J25" i="58"/>
  <c r="E52" i="58"/>
  <c r="F52" i="58"/>
  <c r="J52" i="58"/>
  <c r="P52" i="58"/>
  <c r="E37" i="59"/>
  <c r="F37" i="59"/>
  <c r="J37" i="59"/>
  <c r="P37" i="59"/>
  <c r="N21" i="59"/>
  <c r="E40" i="59"/>
  <c r="F40" i="59"/>
  <c r="J40" i="59"/>
  <c r="P40" i="59"/>
  <c r="E26" i="54"/>
  <c r="F26" i="54"/>
  <c r="J26" i="54"/>
  <c r="P26" i="54"/>
  <c r="E51" i="54"/>
  <c r="F51" i="54"/>
  <c r="J51" i="54"/>
  <c r="P51" i="54"/>
  <c r="S51" i="54"/>
  <c r="E54" i="54"/>
  <c r="F54" i="54"/>
  <c r="J54" i="54"/>
  <c r="P54" i="54"/>
  <c r="E14" i="54"/>
  <c r="F14" i="54"/>
  <c r="J14" i="54"/>
  <c r="P14" i="54"/>
  <c r="E23" i="54"/>
  <c r="F23" i="54"/>
  <c r="J23" i="54"/>
  <c r="P23" i="54"/>
  <c r="S23" i="54"/>
  <c r="E56" i="54"/>
  <c r="F56" i="54"/>
  <c r="J56" i="54"/>
  <c r="P56" i="54"/>
  <c r="S56" i="54"/>
  <c r="E36" i="54"/>
  <c r="F36" i="54"/>
  <c r="J36" i="54"/>
  <c r="P36" i="54"/>
  <c r="N45" i="54"/>
  <c r="E16" i="54"/>
  <c r="F16" i="54"/>
  <c r="J16" i="54"/>
  <c r="P16" i="54"/>
  <c r="E25" i="54"/>
  <c r="F25" i="54"/>
  <c r="J25" i="54"/>
  <c r="L8" i="55"/>
  <c r="N8" i="55"/>
  <c r="N8" i="54"/>
  <c r="N18" i="54"/>
  <c r="E24" i="54"/>
  <c r="F24" i="54"/>
  <c r="J24" i="54"/>
  <c r="P24" i="54"/>
  <c r="E28" i="54"/>
  <c r="F28" i="54"/>
  <c r="J28" i="54"/>
  <c r="E53" i="52"/>
  <c r="F53" i="52"/>
  <c r="J53" i="52"/>
  <c r="P53" i="52"/>
  <c r="E47" i="52"/>
  <c r="F47" i="52"/>
  <c r="J47" i="52"/>
  <c r="E45" i="52"/>
  <c r="F45" i="52"/>
  <c r="J45" i="52"/>
  <c r="P45" i="52"/>
  <c r="S45" i="52"/>
  <c r="N52" i="52"/>
  <c r="E7" i="52"/>
  <c r="F7" i="52"/>
  <c r="J7" i="52"/>
  <c r="P7" i="52"/>
  <c r="N30" i="52"/>
  <c r="E19" i="52"/>
  <c r="F19" i="52"/>
  <c r="J19" i="52"/>
  <c r="N20" i="52"/>
  <c r="E50" i="52"/>
  <c r="F50" i="52"/>
  <c r="J50" i="52"/>
  <c r="P50" i="52"/>
  <c r="N42" i="52"/>
  <c r="E31" i="58"/>
  <c r="F31" i="58"/>
  <c r="J31" i="58"/>
  <c r="P31" i="58"/>
  <c r="N32" i="59"/>
  <c r="N20" i="58"/>
  <c r="E47" i="59"/>
  <c r="F47" i="59"/>
  <c r="J47" i="59"/>
  <c r="N51" i="59"/>
  <c r="I34" i="52"/>
  <c r="N27" i="53"/>
  <c r="N34" i="53"/>
  <c r="N52" i="53"/>
  <c r="N48" i="53"/>
  <c r="N43" i="53"/>
  <c r="E38" i="53"/>
  <c r="F38" i="53"/>
  <c r="J38" i="53"/>
  <c r="P38" i="53"/>
  <c r="N28" i="53"/>
  <c r="N9" i="53"/>
  <c r="G27" i="53"/>
  <c r="I27" i="53"/>
  <c r="J27" i="53"/>
  <c r="P27" i="53"/>
  <c r="S27" i="53"/>
  <c r="N37" i="53"/>
  <c r="E40" i="53"/>
  <c r="F40" i="53"/>
  <c r="J40" i="53"/>
  <c r="P40" i="53"/>
  <c r="E18" i="53"/>
  <c r="F18" i="53"/>
  <c r="J18" i="53"/>
  <c r="P18" i="53"/>
  <c r="N42" i="53"/>
  <c r="N23" i="53"/>
  <c r="N49" i="53"/>
  <c r="G43" i="53"/>
  <c r="I43" i="53"/>
  <c r="J43" i="53"/>
  <c r="P43" i="53"/>
  <c r="G15" i="53"/>
  <c r="I15" i="53"/>
  <c r="J15" i="53"/>
  <c r="P15" i="53"/>
  <c r="N7" i="53"/>
  <c r="L7" i="54"/>
  <c r="N7" i="54"/>
  <c r="E34" i="53"/>
  <c r="F34" i="53"/>
  <c r="J34" i="53"/>
  <c r="P34" i="53"/>
  <c r="N20" i="53"/>
  <c r="G30" i="53"/>
  <c r="I30" i="53"/>
  <c r="J30" i="53"/>
  <c r="P30" i="53"/>
  <c r="S30" i="53"/>
  <c r="N55" i="53"/>
  <c r="G22" i="53"/>
  <c r="I22" i="53"/>
  <c r="J22" i="53"/>
  <c r="P22" i="53"/>
  <c r="E54" i="53"/>
  <c r="F54" i="53"/>
  <c r="J54" i="53"/>
  <c r="E56" i="53"/>
  <c r="F56" i="53"/>
  <c r="J56" i="53"/>
  <c r="P56" i="53"/>
  <c r="E41" i="59"/>
  <c r="F41" i="59"/>
  <c r="J41" i="59"/>
  <c r="P41" i="59"/>
  <c r="E48" i="59"/>
  <c r="F48" i="59"/>
  <c r="J48" i="59"/>
  <c r="P48" i="59"/>
  <c r="N35" i="59"/>
  <c r="S35" i="59"/>
  <c r="E50" i="59"/>
  <c r="F50" i="59"/>
  <c r="J50" i="59"/>
  <c r="P50" i="59"/>
  <c r="G39" i="57"/>
  <c r="I39" i="57"/>
  <c r="G46" i="52"/>
  <c r="I46" i="52"/>
  <c r="J46" i="52"/>
  <c r="P46" i="52"/>
  <c r="G35" i="57"/>
  <c r="I35" i="57"/>
  <c r="J35" i="57"/>
  <c r="P35" i="57"/>
  <c r="E51" i="57"/>
  <c r="F51" i="57"/>
  <c r="J51" i="57"/>
  <c r="P51" i="57"/>
  <c r="E27" i="59"/>
  <c r="F27" i="59"/>
  <c r="J27" i="59"/>
  <c r="P27" i="59"/>
  <c r="J54" i="59"/>
  <c r="P54" i="59"/>
  <c r="E27" i="58"/>
  <c r="F27" i="58"/>
  <c r="J27" i="58"/>
  <c r="P27" i="58"/>
  <c r="E32" i="58"/>
  <c r="F32" i="58"/>
  <c r="J32" i="58"/>
  <c r="P32" i="58"/>
  <c r="N53" i="59"/>
  <c r="P53" i="59"/>
  <c r="N31" i="59"/>
  <c r="E45" i="59"/>
  <c r="F45" i="59"/>
  <c r="J45" i="59"/>
  <c r="P45" i="59"/>
  <c r="E46" i="60"/>
  <c r="F46" i="60"/>
  <c r="J46" i="60"/>
  <c r="E54" i="60"/>
  <c r="F54" i="60"/>
  <c r="J54" i="60"/>
  <c r="E15" i="60"/>
  <c r="F15" i="60"/>
  <c r="J15" i="60"/>
  <c r="E21" i="60"/>
  <c r="F21" i="60"/>
  <c r="J21" i="60"/>
  <c r="E20" i="60"/>
  <c r="F20" i="60"/>
  <c r="J20" i="60"/>
  <c r="E49" i="60"/>
  <c r="F49" i="60"/>
  <c r="J49" i="60"/>
  <c r="E23" i="60"/>
  <c r="F23" i="60"/>
  <c r="J23" i="60"/>
  <c r="E34" i="60"/>
  <c r="F34" i="60"/>
  <c r="J34" i="60"/>
  <c r="E19" i="60"/>
  <c r="F19" i="60"/>
  <c r="J19" i="60"/>
  <c r="E33" i="60"/>
  <c r="F33" i="60"/>
  <c r="J33" i="60"/>
  <c r="E51" i="60"/>
  <c r="F51" i="60"/>
  <c r="J51" i="60"/>
  <c r="E31" i="60"/>
  <c r="F31" i="60"/>
  <c r="J31" i="60"/>
  <c r="E17" i="60"/>
  <c r="F17" i="60"/>
  <c r="J17" i="60"/>
  <c r="E40" i="1"/>
  <c r="F40" i="1"/>
  <c r="J40" i="1"/>
  <c r="E51" i="1"/>
  <c r="F51" i="1"/>
  <c r="E12" i="1"/>
  <c r="F12" i="1"/>
  <c r="J12" i="1"/>
  <c r="E46" i="1"/>
  <c r="F46" i="1"/>
  <c r="J46" i="1"/>
  <c r="E52" i="1"/>
  <c r="F52" i="1"/>
  <c r="J52" i="1"/>
  <c r="E11" i="1"/>
  <c r="F11" i="1"/>
  <c r="J11" i="1"/>
  <c r="E42" i="1"/>
  <c r="F42" i="1"/>
  <c r="J42" i="1"/>
  <c r="G37" i="58"/>
  <c r="I37" i="58"/>
  <c r="J37" i="58"/>
  <c r="P37" i="58"/>
  <c r="N52" i="58"/>
  <c r="E34" i="58"/>
  <c r="F34" i="58"/>
  <c r="J34" i="58"/>
  <c r="P34" i="58"/>
  <c r="N38" i="58"/>
  <c r="E26" i="59"/>
  <c r="F26" i="59"/>
  <c r="J26" i="59"/>
  <c r="P26" i="59"/>
  <c r="N13" i="59"/>
  <c r="L13" i="60"/>
  <c r="N13" i="60"/>
  <c r="E24" i="59"/>
  <c r="F24" i="59"/>
  <c r="J24" i="59"/>
  <c r="P24" i="59"/>
  <c r="E9" i="54"/>
  <c r="F9" i="54"/>
  <c r="J9" i="54"/>
  <c r="P9" i="54"/>
  <c r="E10" i="54"/>
  <c r="F10" i="54"/>
  <c r="J10" i="54"/>
  <c r="P10" i="54"/>
  <c r="S10" i="54"/>
  <c r="E30" i="54"/>
  <c r="F30" i="54"/>
  <c r="J30" i="54"/>
  <c r="P30" i="54"/>
  <c r="N22" i="54"/>
  <c r="E13" i="54"/>
  <c r="F13" i="54"/>
  <c r="J13" i="54"/>
  <c r="P13" i="54"/>
  <c r="S13" i="54"/>
  <c r="E55" i="54"/>
  <c r="F55" i="54"/>
  <c r="J55" i="54"/>
  <c r="P55" i="54"/>
  <c r="E12" i="54"/>
  <c r="F12" i="54"/>
  <c r="J12" i="54"/>
  <c r="D8" i="54"/>
  <c r="C8" i="55"/>
  <c r="D8" i="55"/>
  <c r="E32" i="54"/>
  <c r="F32" i="54"/>
  <c r="J32" i="54"/>
  <c r="P32" i="54"/>
  <c r="E47" i="54"/>
  <c r="F47" i="54"/>
  <c r="J47" i="54"/>
  <c r="P47" i="54"/>
  <c r="E39" i="54"/>
  <c r="F39" i="54"/>
  <c r="J39" i="54"/>
  <c r="P39" i="54"/>
  <c r="E31" i="54"/>
  <c r="F31" i="54"/>
  <c r="J31" i="54"/>
  <c r="P31" i="54"/>
  <c r="S31" i="54"/>
  <c r="P28" i="54"/>
  <c r="N28" i="54"/>
  <c r="N39" i="54"/>
  <c r="E43" i="52"/>
  <c r="F43" i="52"/>
  <c r="J43" i="52"/>
  <c r="P43" i="52"/>
  <c r="S43" i="52"/>
  <c r="E32" i="52"/>
  <c r="F32" i="52"/>
  <c r="J32" i="52"/>
  <c r="P32" i="52"/>
  <c r="G23" i="52"/>
  <c r="I23" i="52"/>
  <c r="J23" i="52"/>
  <c r="P23" i="52"/>
  <c r="S23" i="52"/>
  <c r="E22" i="52"/>
  <c r="F22" i="52"/>
  <c r="J22" i="52"/>
  <c r="E8" i="52"/>
  <c r="F8" i="52"/>
  <c r="J8" i="52"/>
  <c r="E9" i="52"/>
  <c r="F9" i="52"/>
  <c r="J9" i="52"/>
  <c r="P9" i="52"/>
  <c r="E36" i="52"/>
  <c r="F36" i="52"/>
  <c r="J36" i="52"/>
  <c r="P36" i="52"/>
  <c r="E26" i="52"/>
  <c r="F26" i="52"/>
  <c r="P16" i="52"/>
  <c r="N16" i="52"/>
  <c r="E39" i="52"/>
  <c r="F39" i="52"/>
  <c r="J39" i="52"/>
  <c r="P39" i="52"/>
  <c r="E54" i="52"/>
  <c r="F54" i="52"/>
  <c r="J54" i="52"/>
  <c r="P54" i="52"/>
  <c r="D6" i="52"/>
  <c r="C6" i="53"/>
  <c r="D6" i="53"/>
  <c r="E49" i="52"/>
  <c r="F49" i="52"/>
  <c r="J49" i="52"/>
  <c r="P49" i="52"/>
  <c r="J31" i="52"/>
  <c r="P31" i="52"/>
  <c r="E51" i="58"/>
  <c r="F51" i="58"/>
  <c r="N24" i="58"/>
  <c r="E32" i="59"/>
  <c r="F32" i="59"/>
  <c r="J32" i="59"/>
  <c r="P32" i="59"/>
  <c r="E15" i="58"/>
  <c r="F15" i="58"/>
  <c r="J15" i="58"/>
  <c r="G48" i="58"/>
  <c r="I48" i="58"/>
  <c r="J48" i="58"/>
  <c r="P48" i="58"/>
  <c r="E18" i="59"/>
  <c r="F18" i="59"/>
  <c r="J18" i="59"/>
  <c r="P18" i="59"/>
  <c r="E16" i="59"/>
  <c r="F16" i="59"/>
  <c r="J16" i="59"/>
  <c r="N38" i="59"/>
  <c r="J34" i="52"/>
  <c r="P34" i="52"/>
  <c r="N24" i="59"/>
  <c r="N16" i="53"/>
  <c r="E14" i="53"/>
  <c r="F14" i="53"/>
  <c r="J14" i="53"/>
  <c r="P14" i="53"/>
  <c r="E31" i="53"/>
  <c r="F31" i="53"/>
  <c r="J31" i="53"/>
  <c r="P31" i="53"/>
  <c r="N26" i="53"/>
  <c r="E25" i="53"/>
  <c r="F25" i="53"/>
  <c r="J25" i="53"/>
  <c r="P25" i="53"/>
  <c r="N45" i="53"/>
  <c r="E19" i="53"/>
  <c r="F19" i="53"/>
  <c r="J19" i="53"/>
  <c r="P19" i="53"/>
  <c r="G33" i="53"/>
  <c r="I33" i="53"/>
  <c r="J33" i="53"/>
  <c r="P33" i="53"/>
  <c r="E55" i="53"/>
  <c r="F55" i="53"/>
  <c r="J55" i="53"/>
  <c r="P55" i="53"/>
  <c r="N46" i="53"/>
  <c r="E35" i="53"/>
  <c r="F35" i="53"/>
  <c r="J35" i="53"/>
  <c r="P35" i="53"/>
  <c r="N14" i="53"/>
  <c r="N39" i="53"/>
  <c r="E45" i="53"/>
  <c r="F45" i="53"/>
  <c r="J45" i="53"/>
  <c r="P45" i="53"/>
  <c r="G17" i="53"/>
  <c r="I17" i="53"/>
  <c r="J17" i="53"/>
  <c r="P17" i="53"/>
  <c r="E32" i="53"/>
  <c r="F32" i="53"/>
  <c r="J32" i="53"/>
  <c r="P32" i="53"/>
  <c r="E28" i="53"/>
  <c r="F28" i="53"/>
  <c r="J28" i="53"/>
  <c r="P28" i="53"/>
  <c r="N18" i="53"/>
  <c r="N25" i="53"/>
  <c r="E9" i="53"/>
  <c r="F9" i="53"/>
  <c r="J9" i="53"/>
  <c r="P9" i="53"/>
  <c r="N54" i="53"/>
  <c r="P54" i="53"/>
  <c r="N31" i="53"/>
  <c r="E10" i="53"/>
  <c r="F10" i="53"/>
  <c r="J10" i="53"/>
  <c r="P10" i="53"/>
  <c r="P36" i="53"/>
  <c r="N36" i="53"/>
  <c r="N54" i="59"/>
  <c r="E46" i="59"/>
  <c r="F46" i="59"/>
  <c r="J46" i="59"/>
  <c r="P46" i="59"/>
  <c r="E47" i="58"/>
  <c r="F47" i="58"/>
  <c r="J47" i="58"/>
  <c r="N39" i="58"/>
  <c r="N19" i="58"/>
  <c r="N44" i="58"/>
  <c r="E44" i="59"/>
  <c r="F44" i="59"/>
  <c r="J44" i="59"/>
  <c r="P44" i="59"/>
  <c r="N52" i="59"/>
  <c r="N43" i="59"/>
  <c r="E14" i="59"/>
  <c r="F14" i="59"/>
  <c r="J14" i="59"/>
  <c r="P14" i="59"/>
  <c r="E20" i="57"/>
  <c r="F20" i="57"/>
  <c r="J20" i="57"/>
  <c r="P20" i="57"/>
  <c r="E26" i="57"/>
  <c r="F26" i="57"/>
  <c r="J26" i="57"/>
  <c r="P26" i="57"/>
  <c r="E41" i="57"/>
  <c r="F41" i="57"/>
  <c r="J41" i="57"/>
  <c r="P41" i="57"/>
  <c r="E42" i="57"/>
  <c r="F42" i="57"/>
  <c r="J42" i="57"/>
  <c r="P42" i="57"/>
  <c r="E22" i="57"/>
  <c r="F22" i="57"/>
  <c r="J22" i="57"/>
  <c r="P22" i="57"/>
  <c r="E25" i="57"/>
  <c r="F25" i="57"/>
  <c r="J25" i="57"/>
  <c r="E39" i="59"/>
  <c r="F39" i="59"/>
  <c r="J39" i="59"/>
  <c r="P39" i="59"/>
  <c r="E49" i="58"/>
  <c r="F49" i="58"/>
  <c r="J49" i="58"/>
  <c r="P49" i="58"/>
  <c r="E36" i="58"/>
  <c r="F36" i="58"/>
  <c r="J36" i="58"/>
  <c r="P36" i="58"/>
  <c r="E54" i="58"/>
  <c r="F54" i="58"/>
  <c r="J54" i="58"/>
  <c r="P54" i="58"/>
  <c r="E16" i="58"/>
  <c r="F16" i="58"/>
  <c r="J16" i="58"/>
  <c r="P16" i="58"/>
  <c r="E28" i="59"/>
  <c r="F28" i="59"/>
  <c r="J28" i="59"/>
  <c r="P28" i="59"/>
  <c r="E34" i="59"/>
  <c r="F34" i="59"/>
  <c r="E39" i="1"/>
  <c r="F39" i="1"/>
  <c r="J39" i="1"/>
  <c r="E50" i="60"/>
  <c r="F50" i="60"/>
  <c r="J50" i="60"/>
  <c r="G29" i="60"/>
  <c r="I29" i="60"/>
  <c r="J29" i="60"/>
  <c r="E35" i="60"/>
  <c r="F35" i="60"/>
  <c r="J35" i="60"/>
  <c r="E22" i="60"/>
  <c r="F22" i="60"/>
  <c r="J22" i="60"/>
  <c r="E32" i="60"/>
  <c r="F32" i="60"/>
  <c r="J32" i="60"/>
  <c r="E53" i="60"/>
  <c r="F53" i="60"/>
  <c r="J53" i="60"/>
  <c r="E44" i="60"/>
  <c r="F44" i="60"/>
  <c r="J44" i="60"/>
  <c r="E40" i="60"/>
  <c r="F40" i="60"/>
  <c r="J40" i="60"/>
  <c r="E55" i="60"/>
  <c r="F55" i="60"/>
  <c r="J55" i="60"/>
  <c r="C14" i="61"/>
  <c r="D14" i="61"/>
  <c r="D14" i="60"/>
  <c r="E28" i="60"/>
  <c r="F28" i="60"/>
  <c r="J28" i="60"/>
  <c r="E41" i="1"/>
  <c r="F41" i="1"/>
  <c r="J41" i="1"/>
  <c r="E45" i="1"/>
  <c r="F45" i="1"/>
  <c r="J45" i="1"/>
  <c r="E33" i="1"/>
  <c r="F33" i="1"/>
  <c r="J33" i="1"/>
  <c r="E34" i="1"/>
  <c r="F34" i="1"/>
  <c r="J34" i="1"/>
  <c r="E55" i="58"/>
  <c r="F55" i="58"/>
  <c r="J55" i="58"/>
  <c r="P55" i="58"/>
  <c r="E13" i="58"/>
  <c r="F13" i="58"/>
  <c r="N37" i="58"/>
  <c r="N29" i="59"/>
  <c r="N29" i="58"/>
  <c r="E38" i="58"/>
  <c r="F38" i="58"/>
  <c r="J38" i="58"/>
  <c r="P38" i="58"/>
  <c r="E21" i="59"/>
  <c r="F21" i="59"/>
  <c r="J21" i="59"/>
  <c r="P21" i="59"/>
  <c r="E29" i="59"/>
  <c r="F29" i="59"/>
  <c r="J29" i="59"/>
  <c r="P29" i="59"/>
  <c r="N56" i="58"/>
  <c r="E40" i="54"/>
  <c r="F40" i="54"/>
  <c r="J40" i="54"/>
  <c r="P40" i="54"/>
  <c r="S40" i="54"/>
  <c r="E45" i="54"/>
  <c r="F45" i="54"/>
  <c r="J45" i="54"/>
  <c r="P45" i="54"/>
  <c r="E29" i="54"/>
  <c r="F29" i="54"/>
  <c r="J29" i="54"/>
  <c r="P29" i="54"/>
  <c r="S29" i="54"/>
  <c r="G46" i="54"/>
  <c r="I46" i="54"/>
  <c r="J46" i="54"/>
  <c r="P46" i="54"/>
  <c r="S46" i="54"/>
  <c r="E15" i="54"/>
  <c r="F15" i="54"/>
  <c r="J15" i="54"/>
  <c r="E21" i="54"/>
  <c r="F21" i="54"/>
  <c r="J21" i="54"/>
  <c r="P21" i="54"/>
  <c r="E35" i="54"/>
  <c r="F35" i="54"/>
  <c r="J35" i="54"/>
  <c r="P35" i="54"/>
  <c r="N35" i="54"/>
  <c r="E42" i="54"/>
  <c r="F42" i="54"/>
  <c r="J42" i="54"/>
  <c r="P42" i="54"/>
  <c r="E43" i="54"/>
  <c r="F43" i="54"/>
  <c r="J43" i="54"/>
  <c r="P43" i="54"/>
  <c r="E49" i="54"/>
  <c r="F49" i="54"/>
  <c r="J49" i="54"/>
  <c r="P49" i="54"/>
  <c r="E22" i="54"/>
  <c r="F22" i="54"/>
  <c r="E27" i="54"/>
  <c r="F27" i="54"/>
  <c r="J27" i="54"/>
  <c r="E56" i="52"/>
  <c r="F56" i="52"/>
  <c r="J56" i="52"/>
  <c r="P56" i="52"/>
  <c r="G52" i="52"/>
  <c r="I52" i="52"/>
  <c r="J52" i="52"/>
  <c r="P52" i="52"/>
  <c r="E40" i="52"/>
  <c r="F40" i="52"/>
  <c r="J40" i="52"/>
  <c r="E21" i="52"/>
  <c r="F21" i="52"/>
  <c r="J21" i="52"/>
  <c r="E27" i="52"/>
  <c r="F27" i="52"/>
  <c r="J27" i="52"/>
  <c r="P27" i="52"/>
  <c r="E55" i="52"/>
  <c r="F55" i="52"/>
  <c r="J55" i="52"/>
  <c r="P55" i="52"/>
  <c r="S55" i="52"/>
  <c r="G24" i="52"/>
  <c r="I24" i="52"/>
  <c r="J24" i="52"/>
  <c r="P24" i="52"/>
  <c r="E10" i="52"/>
  <c r="F10" i="52"/>
  <c r="J10" i="52"/>
  <c r="N12" i="52"/>
  <c r="E37" i="52"/>
  <c r="F37" i="52"/>
  <c r="E30" i="52"/>
  <c r="F30" i="52"/>
  <c r="J30" i="52"/>
  <c r="P30" i="52"/>
  <c r="N34" i="52"/>
  <c r="P22" i="52"/>
  <c r="E15" i="52"/>
  <c r="F15" i="52"/>
  <c r="J15" i="52"/>
  <c r="P15" i="52"/>
  <c r="E17" i="52"/>
  <c r="F17" i="52"/>
  <c r="J17" i="52"/>
  <c r="P17" i="52"/>
  <c r="E48" i="52"/>
  <c r="F48" i="52"/>
  <c r="E11" i="52"/>
  <c r="F11" i="52"/>
  <c r="J11" i="52"/>
  <c r="P11" i="52"/>
  <c r="E44" i="52"/>
  <c r="F44" i="52"/>
  <c r="J44" i="52"/>
  <c r="P44" i="52"/>
  <c r="G51" i="52"/>
  <c r="I51" i="52"/>
  <c r="J51" i="52"/>
  <c r="P51" i="52"/>
  <c r="N21" i="58"/>
  <c r="E21" i="58"/>
  <c r="F21" i="58"/>
  <c r="J21" i="58"/>
  <c r="P21" i="58"/>
  <c r="N30" i="58"/>
  <c r="E33" i="58"/>
  <c r="F33" i="58"/>
  <c r="N53" i="58"/>
  <c r="E28" i="58"/>
  <c r="F28" i="58"/>
  <c r="E23" i="58"/>
  <c r="F23" i="58"/>
  <c r="J23" i="58"/>
  <c r="P23" i="58"/>
  <c r="G23" i="58"/>
  <c r="I23" i="58"/>
  <c r="E25" i="59"/>
  <c r="F25" i="59"/>
  <c r="J25" i="59"/>
  <c r="P25" i="59"/>
  <c r="P56" i="59"/>
  <c r="N56" i="59"/>
  <c r="E51" i="59"/>
  <c r="F51" i="59"/>
  <c r="J51" i="59"/>
  <c r="P51" i="59"/>
  <c r="E38" i="59"/>
  <c r="F38" i="59"/>
  <c r="E12" i="53"/>
  <c r="F12" i="53"/>
  <c r="J12" i="53"/>
  <c r="P12" i="53"/>
  <c r="S12" i="53"/>
  <c r="N17" i="53"/>
  <c r="N12" i="53"/>
  <c r="E37" i="53"/>
  <c r="F37" i="53"/>
  <c r="J37" i="53"/>
  <c r="P37" i="53"/>
  <c r="S37" i="53"/>
  <c r="E8" i="53"/>
  <c r="F8" i="53"/>
  <c r="J8" i="53"/>
  <c r="P8" i="53"/>
  <c r="E49" i="53"/>
  <c r="F49" i="53"/>
  <c r="J49" i="53"/>
  <c r="P49" i="53"/>
  <c r="E26" i="53"/>
  <c r="F26" i="53"/>
  <c r="J26" i="53"/>
  <c r="P26" i="53"/>
  <c r="E41" i="53"/>
  <c r="F41" i="53"/>
  <c r="J41" i="53"/>
  <c r="P41" i="53"/>
  <c r="N15" i="53"/>
  <c r="N22" i="53"/>
  <c r="G16" i="53"/>
  <c r="I16" i="53"/>
  <c r="J16" i="53"/>
  <c r="P16" i="53"/>
  <c r="N11" i="53"/>
  <c r="E52" i="53"/>
  <c r="F52" i="53"/>
  <c r="N41" i="53"/>
  <c r="G29" i="53"/>
  <c r="I29" i="53"/>
  <c r="J29" i="53"/>
  <c r="P29" i="53"/>
  <c r="N51" i="53"/>
  <c r="E48" i="53"/>
  <c r="F48" i="53"/>
  <c r="J48" i="53"/>
  <c r="P48" i="53"/>
  <c r="N44" i="53"/>
  <c r="S44" i="53"/>
  <c r="N29" i="53"/>
  <c r="E53" i="53"/>
  <c r="F53" i="53"/>
  <c r="E24" i="53"/>
  <c r="F24" i="53"/>
  <c r="E42" i="53"/>
  <c r="F42" i="53"/>
  <c r="J42" i="53"/>
  <c r="P42" i="53"/>
  <c r="N43" i="58"/>
  <c r="E19" i="58"/>
  <c r="F19" i="58"/>
  <c r="J19" i="58"/>
  <c r="P19" i="58"/>
  <c r="N14" i="58"/>
  <c r="G52" i="59"/>
  <c r="I52" i="59"/>
  <c r="J52" i="59"/>
  <c r="P52" i="59"/>
  <c r="E43" i="59"/>
  <c r="F43" i="59"/>
  <c r="J43" i="59"/>
  <c r="P43" i="59"/>
  <c r="E15" i="55"/>
  <c r="F15" i="55"/>
  <c r="J15" i="55"/>
  <c r="N42" i="55"/>
  <c r="E45" i="56"/>
  <c r="F45" i="56"/>
  <c r="J45" i="56"/>
  <c r="P45" i="56"/>
  <c r="N18" i="56"/>
  <c r="E22" i="56"/>
  <c r="F22" i="56"/>
  <c r="J22" i="56"/>
  <c r="P22" i="56"/>
  <c r="N20" i="56"/>
  <c r="N20" i="57"/>
  <c r="E11" i="56"/>
  <c r="F11" i="56"/>
  <c r="J11" i="56"/>
  <c r="E28" i="1"/>
  <c r="F28" i="1"/>
  <c r="J28" i="1"/>
  <c r="E41" i="61"/>
  <c r="F41" i="61"/>
  <c r="J41" i="61"/>
  <c r="E27" i="61"/>
  <c r="F27" i="61"/>
  <c r="J27" i="61"/>
  <c r="E35" i="61"/>
  <c r="F35" i="61"/>
  <c r="J35" i="61"/>
  <c r="E17" i="61"/>
  <c r="F17" i="61"/>
  <c r="J17" i="61"/>
  <c r="E43" i="61"/>
  <c r="F43" i="61"/>
  <c r="J43" i="61"/>
  <c r="E47" i="55"/>
  <c r="F47" i="55"/>
  <c r="J47" i="55"/>
  <c r="P47" i="55"/>
  <c r="E16" i="56"/>
  <c r="F16" i="56"/>
  <c r="J16" i="56"/>
  <c r="P16" i="56"/>
  <c r="E37" i="1"/>
  <c r="F37" i="1"/>
  <c r="J37" i="1"/>
  <c r="E36" i="55"/>
  <c r="F36" i="55"/>
  <c r="E53" i="55"/>
  <c r="F53" i="55"/>
  <c r="E29" i="55"/>
  <c r="F29" i="55"/>
  <c r="E40" i="55"/>
  <c r="F40" i="55"/>
  <c r="J40" i="55"/>
  <c r="P40" i="55"/>
  <c r="S40" i="55"/>
  <c r="N18" i="55"/>
  <c r="E25" i="1"/>
  <c r="F25" i="1"/>
  <c r="G25" i="1"/>
  <c r="I25" i="1"/>
  <c r="E8" i="1"/>
  <c r="F8" i="1"/>
  <c r="J8" i="1"/>
  <c r="E39" i="55"/>
  <c r="F39" i="55"/>
  <c r="J39" i="55"/>
  <c r="P39" i="55"/>
  <c r="S39" i="55"/>
  <c r="E23" i="56"/>
  <c r="F23" i="56"/>
  <c r="E33" i="56"/>
  <c r="F33" i="56"/>
  <c r="J33" i="56"/>
  <c r="E21" i="56"/>
  <c r="F21" i="56"/>
  <c r="J21" i="56"/>
  <c r="P21" i="56"/>
  <c r="N32" i="56"/>
  <c r="N32" i="57"/>
  <c r="E42" i="56"/>
  <c r="F42" i="56"/>
  <c r="G42" i="56"/>
  <c r="J42" i="56"/>
  <c r="P42" i="56"/>
  <c r="N41" i="57"/>
  <c r="N41" i="56"/>
  <c r="G47" i="57"/>
  <c r="I47" i="57"/>
  <c r="G33" i="57"/>
  <c r="I33" i="57"/>
  <c r="G13" i="57"/>
  <c r="I13" i="57"/>
  <c r="G53" i="57"/>
  <c r="I53" i="57"/>
  <c r="N35" i="55"/>
  <c r="N55" i="55"/>
  <c r="N25" i="56"/>
  <c r="E19" i="55"/>
  <c r="F19" i="55"/>
  <c r="J19" i="55"/>
  <c r="P19" i="55"/>
  <c r="E38" i="56"/>
  <c r="F38" i="56"/>
  <c r="N50" i="56"/>
  <c r="N50" i="57"/>
  <c r="E31" i="56"/>
  <c r="F31" i="56"/>
  <c r="E30" i="56"/>
  <c r="F30" i="56"/>
  <c r="E24" i="56"/>
  <c r="F24" i="56"/>
  <c r="E40" i="56"/>
  <c r="F40" i="56"/>
  <c r="G27" i="57"/>
  <c r="I27" i="57"/>
  <c r="G54" i="57"/>
  <c r="I54" i="57"/>
  <c r="G21" i="57"/>
  <c r="I21" i="57"/>
  <c r="G17" i="57"/>
  <c r="I17" i="57"/>
  <c r="D5" i="1"/>
  <c r="C5" i="52"/>
  <c r="D5" i="52"/>
  <c r="E50" i="1"/>
  <c r="F50" i="1"/>
  <c r="J50" i="1"/>
  <c r="G15" i="57"/>
  <c r="I15" i="57"/>
  <c r="E34" i="55"/>
  <c r="F34" i="55"/>
  <c r="G13" i="52"/>
  <c r="I13" i="52"/>
  <c r="E49" i="56"/>
  <c r="F49" i="56"/>
  <c r="J49" i="56"/>
  <c r="P49" i="56"/>
  <c r="E56" i="56"/>
  <c r="F56" i="56"/>
  <c r="E54" i="55"/>
  <c r="F54" i="55"/>
  <c r="J54" i="55"/>
  <c r="G13" i="55"/>
  <c r="I13" i="55"/>
  <c r="G44" i="57"/>
  <c r="I44" i="57"/>
  <c r="G29" i="57"/>
  <c r="I29" i="57"/>
  <c r="S44" i="55"/>
  <c r="E15" i="1"/>
  <c r="F15" i="1"/>
  <c r="E37" i="61"/>
  <c r="F37" i="61"/>
  <c r="J37" i="61"/>
  <c r="E29" i="61"/>
  <c r="F29" i="61"/>
  <c r="J29" i="61"/>
  <c r="E34" i="61"/>
  <c r="F34" i="61"/>
  <c r="J34" i="61"/>
  <c r="E19" i="61"/>
  <c r="F19" i="61"/>
  <c r="J19" i="61"/>
  <c r="E50" i="61"/>
  <c r="F50" i="61"/>
  <c r="J50" i="61"/>
  <c r="E51" i="61"/>
  <c r="F51" i="61"/>
  <c r="J51" i="61"/>
  <c r="E47" i="61"/>
  <c r="F47" i="61"/>
  <c r="J47" i="61"/>
  <c r="E52" i="61"/>
  <c r="F52" i="61"/>
  <c r="J52" i="61"/>
  <c r="E44" i="61"/>
  <c r="F44" i="61"/>
  <c r="J44" i="61"/>
  <c r="E23" i="61"/>
  <c r="F23" i="61"/>
  <c r="G23" i="61"/>
  <c r="I23" i="61"/>
  <c r="E17" i="56"/>
  <c r="F17" i="56"/>
  <c r="G17" i="56"/>
  <c r="J17" i="56"/>
  <c r="E26" i="56"/>
  <c r="F26" i="56"/>
  <c r="J26" i="56"/>
  <c r="G22" i="59"/>
  <c r="I22" i="59"/>
  <c r="G37" i="57"/>
  <c r="E51" i="55"/>
  <c r="F51" i="55"/>
  <c r="J51" i="55"/>
  <c r="P51" i="55"/>
  <c r="E18" i="1"/>
  <c r="F18" i="1"/>
  <c r="N53" i="55"/>
  <c r="E43" i="55"/>
  <c r="F43" i="55"/>
  <c r="N43" i="55"/>
  <c r="E32" i="55"/>
  <c r="F32" i="55"/>
  <c r="J32" i="55"/>
  <c r="G32" i="55"/>
  <c r="I32" i="55"/>
  <c r="E37" i="55"/>
  <c r="F37" i="55"/>
  <c r="J37" i="55"/>
  <c r="P37" i="55"/>
  <c r="E46" i="55"/>
  <c r="F46" i="55"/>
  <c r="J46" i="55"/>
  <c r="P46" i="55"/>
  <c r="E21" i="55"/>
  <c r="F21" i="55"/>
  <c r="J21" i="55"/>
  <c r="P21" i="55"/>
  <c r="E26" i="55"/>
  <c r="F26" i="55"/>
  <c r="J26" i="55"/>
  <c r="P26" i="55"/>
  <c r="E6" i="1"/>
  <c r="F6" i="1"/>
  <c r="J6" i="1"/>
  <c r="E38" i="1"/>
  <c r="F38" i="1"/>
  <c r="E28" i="55"/>
  <c r="F28" i="55"/>
  <c r="J28" i="55"/>
  <c r="P28" i="55"/>
  <c r="G46" i="57"/>
  <c r="I46" i="57"/>
  <c r="N44" i="54"/>
  <c r="E20" i="55"/>
  <c r="F20" i="55"/>
  <c r="J20" i="55"/>
  <c r="P20" i="55"/>
  <c r="E43" i="56"/>
  <c r="F43" i="56"/>
  <c r="J43" i="56"/>
  <c r="P43" i="56"/>
  <c r="E55" i="56"/>
  <c r="F55" i="56"/>
  <c r="J55" i="56"/>
  <c r="N52" i="54"/>
  <c r="E13" i="56"/>
  <c r="F13" i="56"/>
  <c r="E54" i="56"/>
  <c r="F54" i="56"/>
  <c r="E37" i="56"/>
  <c r="F37" i="56"/>
  <c r="E32" i="56"/>
  <c r="F32" i="56"/>
  <c r="J32" i="56"/>
  <c r="P32" i="56"/>
  <c r="N37" i="56"/>
  <c r="N37" i="57"/>
  <c r="E35" i="55"/>
  <c r="F35" i="55"/>
  <c r="N19" i="55"/>
  <c r="E12" i="56"/>
  <c r="F12" i="56"/>
  <c r="J12" i="56"/>
  <c r="P12" i="56"/>
  <c r="E55" i="1"/>
  <c r="F55" i="1"/>
  <c r="E29" i="1"/>
  <c r="F29" i="1"/>
  <c r="J29" i="1"/>
  <c r="N23" i="55"/>
  <c r="E31" i="55"/>
  <c r="F31" i="55"/>
  <c r="E20" i="56"/>
  <c r="F20" i="56"/>
  <c r="E33" i="55"/>
  <c r="F33" i="55"/>
  <c r="E15" i="56"/>
  <c r="F15" i="56"/>
  <c r="J15" i="56"/>
  <c r="E24" i="61"/>
  <c r="F24" i="61"/>
  <c r="E38" i="61"/>
  <c r="F38" i="61"/>
  <c r="J38" i="61"/>
  <c r="E22" i="61"/>
  <c r="F22" i="61"/>
  <c r="J22" i="61"/>
  <c r="E26" i="61"/>
  <c r="F26" i="61"/>
  <c r="E15" i="61"/>
  <c r="F15" i="61"/>
  <c r="J15" i="61"/>
  <c r="E54" i="61"/>
  <c r="F54" i="61"/>
  <c r="J54" i="61"/>
  <c r="E48" i="61"/>
  <c r="F48" i="61"/>
  <c r="G48" i="61"/>
  <c r="I48" i="61"/>
  <c r="J48" i="61"/>
  <c r="E42" i="61"/>
  <c r="F42" i="61"/>
  <c r="J42" i="61"/>
  <c r="E36" i="61"/>
  <c r="F36" i="61"/>
  <c r="G36" i="61"/>
  <c r="I36" i="61"/>
  <c r="J36" i="61"/>
  <c r="E21" i="61"/>
  <c r="F21" i="61"/>
  <c r="J21" i="61"/>
  <c r="E28" i="61"/>
  <c r="F28" i="61"/>
  <c r="J28" i="61"/>
  <c r="E33" i="61"/>
  <c r="F33" i="61"/>
  <c r="G33" i="61"/>
  <c r="J33" i="61"/>
  <c r="E36" i="56"/>
  <c r="F36" i="56"/>
  <c r="E51" i="56"/>
  <c r="F51" i="56"/>
  <c r="J51" i="56"/>
  <c r="P51" i="56"/>
  <c r="S51" i="56"/>
  <c r="E53" i="56"/>
  <c r="F53" i="56"/>
  <c r="J53" i="56"/>
  <c r="P53" i="56"/>
  <c r="E19" i="56"/>
  <c r="F19" i="56"/>
  <c r="J19" i="56"/>
  <c r="P19" i="56"/>
  <c r="E10" i="1"/>
  <c r="F10" i="1"/>
  <c r="E27" i="1"/>
  <c r="F27" i="1"/>
  <c r="G27" i="1"/>
  <c r="J27" i="1"/>
  <c r="P13" i="55"/>
  <c r="N13" i="55"/>
  <c r="N29" i="55"/>
  <c r="E49" i="55"/>
  <c r="F49" i="55"/>
  <c r="E10" i="55"/>
  <c r="F10" i="55"/>
  <c r="E56" i="55"/>
  <c r="F56" i="55"/>
  <c r="N52" i="55"/>
  <c r="N21" i="55"/>
  <c r="N46" i="55"/>
  <c r="E25" i="55"/>
  <c r="F25" i="55"/>
  <c r="N41" i="55"/>
  <c r="N40" i="55"/>
  <c r="E36" i="1"/>
  <c r="F36" i="1"/>
  <c r="G36" i="1"/>
  <c r="I36" i="1"/>
  <c r="J36" i="1"/>
  <c r="N50" i="55"/>
  <c r="N39" i="55"/>
  <c r="N35" i="56"/>
  <c r="N21" i="56"/>
  <c r="E22" i="55"/>
  <c r="F22" i="55"/>
  <c r="J22" i="55"/>
  <c r="P22" i="55"/>
  <c r="N42" i="56"/>
  <c r="E17" i="1"/>
  <c r="F17" i="1"/>
  <c r="J17" i="1"/>
  <c r="C10" i="57"/>
  <c r="D10" i="57"/>
  <c r="E10" i="57"/>
  <c r="F10" i="57"/>
  <c r="D10" i="56"/>
  <c r="P15" i="55"/>
  <c r="E24" i="1"/>
  <c r="F24" i="1"/>
  <c r="J24" i="1"/>
  <c r="E42" i="55"/>
  <c r="F42" i="55"/>
  <c r="E12" i="55"/>
  <c r="F12" i="55"/>
  <c r="E46" i="56"/>
  <c r="F46" i="56"/>
  <c r="J46" i="56"/>
  <c r="E52" i="56"/>
  <c r="F52" i="56"/>
  <c r="G52" i="56"/>
  <c r="I52" i="56"/>
  <c r="E28" i="56"/>
  <c r="F28" i="56"/>
  <c r="G28" i="56"/>
  <c r="I28" i="56"/>
  <c r="J28" i="56"/>
  <c r="P28" i="56"/>
  <c r="S28" i="56"/>
  <c r="E35" i="56"/>
  <c r="F35" i="56"/>
  <c r="J35" i="56"/>
  <c r="P35" i="56"/>
  <c r="S35" i="56"/>
  <c r="G34" i="57"/>
  <c r="I34" i="57"/>
  <c r="G48" i="57"/>
  <c r="I48" i="57"/>
  <c r="G36" i="57"/>
  <c r="I36" i="57"/>
  <c r="G14" i="57"/>
  <c r="I14" i="57"/>
  <c r="G12" i="57"/>
  <c r="I12" i="57"/>
  <c r="N22" i="55"/>
  <c r="G23" i="59"/>
  <c r="I23" i="59"/>
  <c r="E25" i="56"/>
  <c r="F25" i="56"/>
  <c r="G25" i="56"/>
  <c r="I25" i="56"/>
  <c r="J25" i="56"/>
  <c r="P25" i="56"/>
  <c r="E52" i="54"/>
  <c r="F52" i="54"/>
  <c r="J52" i="54"/>
  <c r="P52" i="54"/>
  <c r="S52" i="54"/>
  <c r="N47" i="55"/>
  <c r="E47" i="56"/>
  <c r="F47" i="56"/>
  <c r="E50" i="56"/>
  <c r="F50" i="56"/>
  <c r="E18" i="56"/>
  <c r="F18" i="56"/>
  <c r="J18" i="56"/>
  <c r="E48" i="56"/>
  <c r="F48" i="56"/>
  <c r="J48" i="56"/>
  <c r="P48" i="56"/>
  <c r="N49" i="56"/>
  <c r="N49" i="57"/>
  <c r="G56" i="57"/>
  <c r="I56" i="57"/>
  <c r="G32" i="57"/>
  <c r="I32" i="57"/>
  <c r="E7" i="1"/>
  <c r="F7" i="1"/>
  <c r="J7" i="1"/>
  <c r="E48" i="1"/>
  <c r="F48" i="1"/>
  <c r="E26" i="1"/>
  <c r="F26" i="1"/>
  <c r="J26" i="1"/>
  <c r="E23" i="55"/>
  <c r="F23" i="55"/>
  <c r="J23" i="55"/>
  <c r="P23" i="55"/>
  <c r="S23" i="55"/>
  <c r="E30" i="55"/>
  <c r="F30" i="55"/>
  <c r="G30" i="55"/>
  <c r="I30" i="55"/>
  <c r="J30" i="55"/>
  <c r="E38" i="55"/>
  <c r="F38" i="55"/>
  <c r="G38" i="55"/>
  <c r="I38" i="55"/>
  <c r="J38" i="55"/>
  <c r="P38" i="55"/>
  <c r="E11" i="55"/>
  <c r="F11" i="55"/>
  <c r="G11" i="55"/>
  <c r="I11" i="55"/>
  <c r="J11" i="55"/>
  <c r="P11" i="55"/>
  <c r="G18" i="57"/>
  <c r="I18" i="57"/>
  <c r="N56" i="57"/>
  <c r="N56" i="56"/>
  <c r="P54" i="55"/>
  <c r="N54" i="55"/>
  <c r="E31" i="1"/>
  <c r="F31" i="1"/>
  <c r="J31" i="1"/>
  <c r="E55" i="61"/>
  <c r="F55" i="61"/>
  <c r="J55" i="61"/>
  <c r="E39" i="61"/>
  <c r="F39" i="61"/>
  <c r="E56" i="61"/>
  <c r="F56" i="61"/>
  <c r="E46" i="61"/>
  <c r="F46" i="61"/>
  <c r="E49" i="61"/>
  <c r="F49" i="61"/>
  <c r="J49" i="61"/>
  <c r="E25" i="61"/>
  <c r="F25" i="61"/>
  <c r="G25" i="61"/>
  <c r="J25" i="61"/>
  <c r="E40" i="61"/>
  <c r="F40" i="61"/>
  <c r="E16" i="61"/>
  <c r="F16" i="61"/>
  <c r="J16" i="61"/>
  <c r="E32" i="61"/>
  <c r="F32" i="61"/>
  <c r="E45" i="61"/>
  <c r="F45" i="61"/>
  <c r="E53" i="61"/>
  <c r="F53" i="61"/>
  <c r="E17" i="55"/>
  <c r="F17" i="55"/>
  <c r="E39" i="56"/>
  <c r="F39" i="56"/>
  <c r="J39" i="56"/>
  <c r="P39" i="56"/>
  <c r="E29" i="56"/>
  <c r="F29" i="56"/>
  <c r="G29" i="56"/>
  <c r="J29" i="56"/>
  <c r="E14" i="56"/>
  <c r="F14" i="56"/>
  <c r="N16" i="57"/>
  <c r="G43" i="57"/>
  <c r="I43" i="57"/>
  <c r="G30" i="59"/>
  <c r="I30" i="59"/>
  <c r="G40" i="57"/>
  <c r="I40" i="57"/>
  <c r="E14" i="1"/>
  <c r="F14" i="1"/>
  <c r="J14" i="1"/>
  <c r="E9" i="1"/>
  <c r="F9" i="1"/>
  <c r="N56" i="55"/>
  <c r="N10" i="55"/>
  <c r="N36" i="55"/>
  <c r="N49" i="55"/>
  <c r="N37" i="55"/>
  <c r="N32" i="55"/>
  <c r="P32" i="55"/>
  <c r="N26" i="55"/>
  <c r="N51" i="55"/>
  <c r="E24" i="55"/>
  <c r="F24" i="55"/>
  <c r="E14" i="55"/>
  <c r="F14" i="55"/>
  <c r="E41" i="55"/>
  <c r="F41" i="55"/>
  <c r="E18" i="55"/>
  <c r="F18" i="55"/>
  <c r="J18" i="55"/>
  <c r="P18" i="55"/>
  <c r="E35" i="1"/>
  <c r="F35" i="1"/>
  <c r="N28" i="55"/>
  <c r="E50" i="55"/>
  <c r="F50" i="55"/>
  <c r="E27" i="55"/>
  <c r="F27" i="55"/>
  <c r="N20" i="55"/>
  <c r="G16" i="57"/>
  <c r="I16" i="57"/>
  <c r="E21" i="1"/>
  <c r="F21" i="1"/>
  <c r="J21" i="1"/>
  <c r="E44" i="54"/>
  <c r="F44" i="54"/>
  <c r="S45" i="56"/>
  <c r="E44" i="56"/>
  <c r="F44" i="56"/>
  <c r="G44" i="56"/>
  <c r="I44" i="56"/>
  <c r="J44" i="56"/>
  <c r="E55" i="55"/>
  <c r="F55" i="55"/>
  <c r="E49" i="1"/>
  <c r="F49" i="1"/>
  <c r="N31" i="57"/>
  <c r="E22" i="1"/>
  <c r="F22" i="1"/>
  <c r="N34" i="55"/>
  <c r="N38" i="55"/>
  <c r="E32" i="1"/>
  <c r="F32" i="1"/>
  <c r="J32" i="1"/>
  <c r="E20" i="61"/>
  <c r="F20" i="61"/>
  <c r="J20" i="61"/>
  <c r="E30" i="61"/>
  <c r="F30" i="61"/>
  <c r="G30" i="61"/>
  <c r="I30" i="61"/>
  <c r="J30" i="61"/>
  <c r="E31" i="61"/>
  <c r="F31" i="61"/>
  <c r="J31" i="61"/>
  <c r="E18" i="61"/>
  <c r="F18" i="61"/>
  <c r="N17" i="55"/>
  <c r="E34" i="56"/>
  <c r="F34" i="56"/>
  <c r="G34" i="56"/>
  <c r="I34" i="56"/>
  <c r="J34" i="56"/>
  <c r="P34" i="56"/>
  <c r="S34" i="56"/>
  <c r="E27" i="56"/>
  <c r="F27" i="56"/>
  <c r="E54" i="1"/>
  <c r="F54" i="1"/>
  <c r="J54" i="1"/>
  <c r="E16" i="55"/>
  <c r="F16" i="55"/>
  <c r="E45" i="55"/>
  <c r="F45" i="55"/>
  <c r="D9" i="55"/>
  <c r="C9" i="56"/>
  <c r="D9" i="56"/>
  <c r="E9" i="56"/>
  <c r="F9" i="56"/>
  <c r="J9" i="56"/>
  <c r="N9" i="55"/>
  <c r="L9" i="56"/>
  <c r="N9" i="56"/>
  <c r="E52" i="55"/>
  <c r="F52" i="55"/>
  <c r="N24" i="55"/>
  <c r="N14" i="55"/>
  <c r="E43" i="1"/>
  <c r="F43" i="1"/>
  <c r="G43" i="1"/>
  <c r="J43" i="1"/>
  <c r="E41" i="56"/>
  <c r="F41" i="56"/>
  <c r="J41" i="56"/>
  <c r="P41" i="56"/>
  <c r="E48" i="55"/>
  <c r="F48" i="55"/>
  <c r="J48" i="55"/>
  <c r="P48" i="55"/>
  <c r="G21" i="58"/>
  <c r="I21" i="58"/>
  <c r="G15" i="54"/>
  <c r="I15" i="54"/>
  <c r="G29" i="54"/>
  <c r="I29" i="54"/>
  <c r="G31" i="53"/>
  <c r="I31" i="53"/>
  <c r="G52" i="1"/>
  <c r="I52" i="1"/>
  <c r="G45" i="59"/>
  <c r="I45" i="59"/>
  <c r="G48" i="54"/>
  <c r="I48" i="54"/>
  <c r="G19" i="56"/>
  <c r="I19" i="56"/>
  <c r="G12" i="56"/>
  <c r="I12" i="56"/>
  <c r="G29" i="59"/>
  <c r="I29" i="59"/>
  <c r="S34" i="52"/>
  <c r="G17" i="60"/>
  <c r="I17" i="60"/>
  <c r="G18" i="53"/>
  <c r="I18" i="53"/>
  <c r="G47" i="52"/>
  <c r="I47" i="52"/>
  <c r="G49" i="57"/>
  <c r="I49" i="57"/>
  <c r="G36" i="53"/>
  <c r="I36" i="53"/>
  <c r="G54" i="58"/>
  <c r="I54" i="58"/>
  <c r="G45" i="53"/>
  <c r="I45" i="53"/>
  <c r="G17" i="52"/>
  <c r="I17" i="52"/>
  <c r="G28" i="59"/>
  <c r="I28" i="59"/>
  <c r="G15" i="58"/>
  <c r="I15" i="58"/>
  <c r="G10" i="54"/>
  <c r="I10" i="54"/>
  <c r="G51" i="60"/>
  <c r="I51" i="60"/>
  <c r="G49" i="60"/>
  <c r="I49" i="60"/>
  <c r="G27" i="58"/>
  <c r="I27" i="58"/>
  <c r="G51" i="54"/>
  <c r="I51" i="54"/>
  <c r="G48" i="60"/>
  <c r="I48" i="60"/>
  <c r="G19" i="59"/>
  <c r="I19" i="59"/>
  <c r="G35" i="52"/>
  <c r="I35" i="52"/>
  <c r="G52" i="61"/>
  <c r="I52" i="61"/>
  <c r="G26" i="53"/>
  <c r="I26" i="53"/>
  <c r="S22" i="52"/>
  <c r="G35" i="54"/>
  <c r="I35" i="54"/>
  <c r="G34" i="1"/>
  <c r="I34" i="1"/>
  <c r="G49" i="58"/>
  <c r="I49" i="58"/>
  <c r="G14" i="59"/>
  <c r="I14" i="59"/>
  <c r="G47" i="58"/>
  <c r="I47" i="58"/>
  <c r="G55" i="53"/>
  <c r="I55" i="53"/>
  <c r="G19" i="53"/>
  <c r="I19" i="53"/>
  <c r="S42" i="52"/>
  <c r="G50" i="54"/>
  <c r="I50" i="54"/>
  <c r="G38" i="60"/>
  <c r="I38" i="60"/>
  <c r="G26" i="60"/>
  <c r="I26" i="60"/>
  <c r="G32" i="59"/>
  <c r="I32" i="59"/>
  <c r="G55" i="54"/>
  <c r="I55" i="54"/>
  <c r="G30" i="54"/>
  <c r="I30" i="54"/>
  <c r="G50" i="59"/>
  <c r="I50" i="59"/>
  <c r="S34" i="53"/>
  <c r="G56" i="60"/>
  <c r="I56" i="60"/>
  <c r="G46" i="53"/>
  <c r="I46" i="53"/>
  <c r="G51" i="53"/>
  <c r="I51" i="53"/>
  <c r="G33" i="52"/>
  <c r="I33" i="52"/>
  <c r="G17" i="54"/>
  <c r="I17" i="54"/>
  <c r="G18" i="54"/>
  <c r="I18" i="54"/>
  <c r="G19" i="54"/>
  <c r="I19" i="54"/>
  <c r="G34" i="54"/>
  <c r="I34" i="54"/>
  <c r="G38" i="57"/>
  <c r="I38" i="57"/>
  <c r="G8" i="53"/>
  <c r="I8" i="53"/>
  <c r="G25" i="59"/>
  <c r="I25" i="59"/>
  <c r="G15" i="52"/>
  <c r="I15" i="52"/>
  <c r="G30" i="52"/>
  <c r="I30" i="52"/>
  <c r="G42" i="54"/>
  <c r="I42" i="54"/>
  <c r="G21" i="59"/>
  <c r="I21" i="59"/>
  <c r="G41" i="1"/>
  <c r="I41" i="1"/>
  <c r="G28" i="60"/>
  <c r="I28" i="60"/>
  <c r="G44" i="60"/>
  <c r="I44" i="60"/>
  <c r="G16" i="58"/>
  <c r="I16" i="58"/>
  <c r="G36" i="58"/>
  <c r="I36" i="58"/>
  <c r="G22" i="57"/>
  <c r="I22" i="57"/>
  <c r="G46" i="59"/>
  <c r="I46" i="59"/>
  <c r="G35" i="53"/>
  <c r="I35" i="53"/>
  <c r="S39" i="54"/>
  <c r="G34" i="58"/>
  <c r="I34" i="58"/>
  <c r="G11" i="1"/>
  <c r="I11" i="1"/>
  <c r="G40" i="1"/>
  <c r="I40" i="1"/>
  <c r="G31" i="60"/>
  <c r="I31" i="60"/>
  <c r="G51" i="57"/>
  <c r="I51" i="57"/>
  <c r="G40" i="53"/>
  <c r="I40" i="53"/>
  <c r="G47" i="59"/>
  <c r="I47" i="59"/>
  <c r="G19" i="52"/>
  <c r="I19" i="52"/>
  <c r="G45" i="52"/>
  <c r="I45" i="52"/>
  <c r="G37" i="59"/>
  <c r="I37" i="59"/>
  <c r="G50" i="58"/>
  <c r="I50" i="58"/>
  <c r="G44" i="53"/>
  <c r="I44" i="53"/>
  <c r="G33" i="54"/>
  <c r="I33" i="54"/>
  <c r="G20" i="54"/>
  <c r="I20" i="54"/>
  <c r="G43" i="60"/>
  <c r="I43" i="60"/>
  <c r="G45" i="60"/>
  <c r="I45" i="60"/>
  <c r="G15" i="59"/>
  <c r="I15" i="59"/>
  <c r="G18" i="56"/>
  <c r="I18" i="56"/>
  <c r="G38" i="61"/>
  <c r="I38" i="61"/>
  <c r="S35" i="54"/>
  <c r="G21" i="54"/>
  <c r="I21" i="54"/>
  <c r="G45" i="54"/>
  <c r="I45" i="54"/>
  <c r="G55" i="58"/>
  <c r="I55" i="58"/>
  <c r="G33" i="1"/>
  <c r="I33" i="1"/>
  <c r="G20" i="57"/>
  <c r="I20" i="57"/>
  <c r="G9" i="53"/>
  <c r="I9" i="53"/>
  <c r="G28" i="53"/>
  <c r="I28" i="53"/>
  <c r="G14" i="53"/>
  <c r="I14" i="53"/>
  <c r="G12" i="1"/>
  <c r="I12" i="1"/>
  <c r="G32" i="58"/>
  <c r="I32" i="58"/>
  <c r="G28" i="54"/>
  <c r="I28" i="54"/>
  <c r="S18" i="54"/>
  <c r="G52" i="58"/>
  <c r="I52" i="58"/>
  <c r="G30" i="60"/>
  <c r="I30" i="60"/>
  <c r="G46" i="58"/>
  <c r="I46" i="58"/>
  <c r="G23" i="57"/>
  <c r="I23" i="57"/>
  <c r="G50" i="53"/>
  <c r="I50" i="53"/>
  <c r="G13" i="53"/>
  <c r="I13" i="53"/>
  <c r="G39" i="53"/>
  <c r="I39" i="53"/>
  <c r="G16" i="52"/>
  <c r="I16" i="52"/>
  <c r="G53" i="54"/>
  <c r="I53" i="54"/>
  <c r="G41" i="54"/>
  <c r="I41" i="54"/>
  <c r="G52" i="60"/>
  <c r="I52" i="60"/>
  <c r="G37" i="60"/>
  <c r="I37" i="60"/>
  <c r="G26" i="55"/>
  <c r="I26" i="55"/>
  <c r="I17" i="56"/>
  <c r="G45" i="56"/>
  <c r="I45" i="56"/>
  <c r="G43" i="59"/>
  <c r="I43" i="59"/>
  <c r="G37" i="53"/>
  <c r="I37" i="53"/>
  <c r="G12" i="53"/>
  <c r="I12" i="53"/>
  <c r="S43" i="54"/>
  <c r="E14" i="60"/>
  <c r="F14" i="60"/>
  <c r="J14" i="60"/>
  <c r="S25" i="53"/>
  <c r="S32" i="59"/>
  <c r="G25" i="58"/>
  <c r="I25" i="58"/>
  <c r="G45" i="58"/>
  <c r="I45" i="58"/>
  <c r="G35" i="59"/>
  <c r="I35" i="59"/>
  <c r="G23" i="53"/>
  <c r="I23" i="53"/>
  <c r="G21" i="53"/>
  <c r="I21" i="53"/>
  <c r="G47" i="53"/>
  <c r="I47" i="53"/>
  <c r="S51" i="53"/>
  <c r="G56" i="59"/>
  <c r="I56" i="59"/>
  <c r="G12" i="52"/>
  <c r="I12" i="52"/>
  <c r="G42" i="52"/>
  <c r="I42" i="52"/>
  <c r="G11" i="54"/>
  <c r="I11" i="54"/>
  <c r="E13" i="60"/>
  <c r="F13" i="60"/>
  <c r="J13" i="60"/>
  <c r="G33" i="59"/>
  <c r="I33" i="59"/>
  <c r="G29" i="58"/>
  <c r="I29" i="58"/>
  <c r="G13" i="1"/>
  <c r="I13" i="1"/>
  <c r="G24" i="60"/>
  <c r="I24" i="60"/>
  <c r="G39" i="60"/>
  <c r="I39" i="60"/>
  <c r="G16" i="60"/>
  <c r="I16" i="60"/>
  <c r="G41" i="60"/>
  <c r="I41" i="60"/>
  <c r="G53" i="59"/>
  <c r="I53" i="59"/>
  <c r="G30" i="57"/>
  <c r="I30" i="57"/>
  <c r="G24" i="57"/>
  <c r="I24" i="57"/>
  <c r="G42" i="61"/>
  <c r="I42" i="61"/>
  <c r="G54" i="61"/>
  <c r="I54" i="61"/>
  <c r="G29" i="1"/>
  <c r="I29" i="1"/>
  <c r="G34" i="61"/>
  <c r="I34" i="61"/>
  <c r="G54" i="55"/>
  <c r="I54" i="55"/>
  <c r="G15" i="55"/>
  <c r="I15" i="55"/>
  <c r="G42" i="53"/>
  <c r="I42" i="53"/>
  <c r="G41" i="53"/>
  <c r="I41" i="53"/>
  <c r="G49" i="53"/>
  <c r="I49" i="53"/>
  <c r="G51" i="59"/>
  <c r="I51" i="59"/>
  <c r="G44" i="52"/>
  <c r="I44" i="52"/>
  <c r="G10" i="52"/>
  <c r="I10" i="52"/>
  <c r="G55" i="52"/>
  <c r="I55" i="52"/>
  <c r="G21" i="52"/>
  <c r="I21" i="52"/>
  <c r="G27" i="54"/>
  <c r="I27" i="54"/>
  <c r="G49" i="54"/>
  <c r="I49" i="54"/>
  <c r="G45" i="1"/>
  <c r="I45" i="1"/>
  <c r="E14" i="61"/>
  <c r="F14" i="61"/>
  <c r="J14" i="61"/>
  <c r="G40" i="60"/>
  <c r="I40" i="60"/>
  <c r="G53" i="60"/>
  <c r="I53" i="60"/>
  <c r="G22" i="60"/>
  <c r="I22" i="60"/>
  <c r="G50" i="60"/>
  <c r="I50" i="60"/>
  <c r="G25" i="57"/>
  <c r="I25" i="57"/>
  <c r="G42" i="57"/>
  <c r="I42" i="57"/>
  <c r="G26" i="57"/>
  <c r="I26" i="57"/>
  <c r="G44" i="59"/>
  <c r="I44" i="59"/>
  <c r="G10" i="53"/>
  <c r="I10" i="53"/>
  <c r="G32" i="53"/>
  <c r="I32" i="53"/>
  <c r="G18" i="59"/>
  <c r="I18" i="59"/>
  <c r="E6" i="53"/>
  <c r="F6" i="53"/>
  <c r="J6" i="53"/>
  <c r="G54" i="52"/>
  <c r="I54" i="52"/>
  <c r="G36" i="52"/>
  <c r="I36" i="52"/>
  <c r="G8" i="52"/>
  <c r="I8" i="52"/>
  <c r="G43" i="52"/>
  <c r="I43" i="52"/>
  <c r="G31" i="54"/>
  <c r="I31" i="54"/>
  <c r="G47" i="54"/>
  <c r="I47" i="54"/>
  <c r="E8" i="55"/>
  <c r="F8" i="55"/>
  <c r="G24" i="59"/>
  <c r="I24" i="59"/>
  <c r="G42" i="1"/>
  <c r="I42" i="1"/>
  <c r="G46" i="1"/>
  <c r="I46" i="1"/>
  <c r="G33" i="60"/>
  <c r="I33" i="60"/>
  <c r="G23" i="60"/>
  <c r="I23" i="60"/>
  <c r="G20" i="60"/>
  <c r="I20" i="60"/>
  <c r="G15" i="60"/>
  <c r="I15" i="60"/>
  <c r="G56" i="53"/>
  <c r="I56" i="53"/>
  <c r="S18" i="53"/>
  <c r="G38" i="53"/>
  <c r="I38" i="53"/>
  <c r="G7" i="52"/>
  <c r="I7" i="52"/>
  <c r="G53" i="52"/>
  <c r="I53" i="52"/>
  <c r="G24" i="54"/>
  <c r="I24" i="54"/>
  <c r="G16" i="54"/>
  <c r="I16" i="54"/>
  <c r="G36" i="54"/>
  <c r="I36" i="54"/>
  <c r="G23" i="54"/>
  <c r="I23" i="54"/>
  <c r="G54" i="54"/>
  <c r="I54" i="54"/>
  <c r="G26" i="54"/>
  <c r="I26" i="54"/>
  <c r="G44" i="1"/>
  <c r="I44" i="1"/>
  <c r="G30" i="1"/>
  <c r="I30" i="1"/>
  <c r="G53" i="1"/>
  <c r="I53" i="1"/>
  <c r="G42" i="60"/>
  <c r="I42" i="60"/>
  <c r="G20" i="59"/>
  <c r="I20" i="59"/>
  <c r="G49" i="59"/>
  <c r="I49" i="59"/>
  <c r="E12" i="58"/>
  <c r="F12" i="58"/>
  <c r="J12" i="58"/>
  <c r="P12" i="58"/>
  <c r="G12" i="58"/>
  <c r="I12" i="58"/>
  <c r="G14" i="52"/>
  <c r="I14" i="52"/>
  <c r="G38" i="52"/>
  <c r="I38" i="52"/>
  <c r="E13" i="59"/>
  <c r="F13" i="59"/>
  <c r="J13" i="59"/>
  <c r="P13" i="59"/>
  <c r="G55" i="59"/>
  <c r="I55" i="59"/>
  <c r="E11" i="57"/>
  <c r="F11" i="57"/>
  <c r="S16" i="53"/>
  <c r="E6" i="52"/>
  <c r="F6" i="52"/>
  <c r="J6" i="52"/>
  <c r="E8" i="54"/>
  <c r="F8" i="54"/>
  <c r="G12" i="59"/>
  <c r="I12" i="59"/>
  <c r="J12" i="59"/>
  <c r="G7" i="53"/>
  <c r="I7" i="53"/>
  <c r="J7" i="53"/>
  <c r="P7" i="53"/>
  <c r="G19" i="1"/>
  <c r="I19" i="1"/>
  <c r="G20" i="1"/>
  <c r="I20" i="1"/>
  <c r="G36" i="60"/>
  <c r="I36" i="60"/>
  <c r="E11" i="58"/>
  <c r="F11" i="58"/>
  <c r="I43" i="1"/>
  <c r="G20" i="61"/>
  <c r="I20" i="61"/>
  <c r="I27" i="1"/>
  <c r="G46" i="55"/>
  <c r="I46" i="55"/>
  <c r="G19" i="58"/>
  <c r="I19" i="58"/>
  <c r="G48" i="53"/>
  <c r="I48" i="53"/>
  <c r="G11" i="52"/>
  <c r="I11" i="52"/>
  <c r="G27" i="52"/>
  <c r="I27" i="52"/>
  <c r="G40" i="52"/>
  <c r="I40" i="52"/>
  <c r="G56" i="52"/>
  <c r="I56" i="52"/>
  <c r="G43" i="54"/>
  <c r="I43" i="54"/>
  <c r="G40" i="54"/>
  <c r="I40" i="54"/>
  <c r="G38" i="58"/>
  <c r="I38" i="58"/>
  <c r="G55" i="60"/>
  <c r="I55" i="60"/>
  <c r="G32" i="60"/>
  <c r="I32" i="60"/>
  <c r="G35" i="60"/>
  <c r="I35" i="60"/>
  <c r="G39" i="1"/>
  <c r="I39" i="1"/>
  <c r="G39" i="59"/>
  <c r="I39" i="59"/>
  <c r="G41" i="57"/>
  <c r="I41" i="57"/>
  <c r="G25" i="53"/>
  <c r="I25" i="53"/>
  <c r="G16" i="59"/>
  <c r="I16" i="59"/>
  <c r="G49" i="52"/>
  <c r="I49" i="52"/>
  <c r="G39" i="52"/>
  <c r="I39" i="52"/>
  <c r="G9" i="52"/>
  <c r="I9" i="52"/>
  <c r="G22" i="52"/>
  <c r="I22" i="52"/>
  <c r="G32" i="52"/>
  <c r="I32" i="52"/>
  <c r="G39" i="54"/>
  <c r="I39" i="54"/>
  <c r="G32" i="54"/>
  <c r="I32" i="54"/>
  <c r="G12" i="54"/>
  <c r="I12" i="54"/>
  <c r="G13" i="54"/>
  <c r="I13" i="54"/>
  <c r="G9" i="54"/>
  <c r="I9" i="54"/>
  <c r="G26" i="59"/>
  <c r="I26" i="59"/>
  <c r="G19" i="60"/>
  <c r="I19" i="60"/>
  <c r="G34" i="60"/>
  <c r="I34" i="60"/>
  <c r="G21" i="60"/>
  <c r="I21" i="60"/>
  <c r="G54" i="60"/>
  <c r="I54" i="60"/>
  <c r="G46" i="60"/>
  <c r="I46" i="60"/>
  <c r="G27" i="59"/>
  <c r="I27" i="59"/>
  <c r="G48" i="59"/>
  <c r="I48" i="59"/>
  <c r="G41" i="59"/>
  <c r="I41" i="59"/>
  <c r="G54" i="53"/>
  <c r="I54" i="53"/>
  <c r="G34" i="53"/>
  <c r="I34" i="53"/>
  <c r="S42" i="53"/>
  <c r="G31" i="58"/>
  <c r="I31" i="58"/>
  <c r="G50" i="52"/>
  <c r="I50" i="52"/>
  <c r="S52" i="52"/>
  <c r="G25" i="54"/>
  <c r="I25" i="54"/>
  <c r="G56" i="54"/>
  <c r="I56" i="54"/>
  <c r="G14" i="54"/>
  <c r="I14" i="54"/>
  <c r="G40" i="59"/>
  <c r="I40" i="59"/>
  <c r="G16" i="1"/>
  <c r="I16" i="1"/>
  <c r="G47" i="1"/>
  <c r="I47" i="1"/>
  <c r="G56" i="1"/>
  <c r="I56" i="1"/>
  <c r="G23" i="1"/>
  <c r="I23" i="1"/>
  <c r="G27" i="60"/>
  <c r="I27" i="60"/>
  <c r="E7" i="54"/>
  <c r="F7" i="54"/>
  <c r="S16" i="58"/>
  <c r="G56" i="58"/>
  <c r="I56" i="58"/>
  <c r="G19" i="55"/>
  <c r="I19" i="55"/>
  <c r="G33" i="56"/>
  <c r="I33" i="56"/>
  <c r="G40" i="55"/>
  <c r="I40" i="55"/>
  <c r="G16" i="56"/>
  <c r="I16" i="56"/>
  <c r="G43" i="61"/>
  <c r="I43" i="61"/>
  <c r="G35" i="61"/>
  <c r="I35" i="61"/>
  <c r="G27" i="61"/>
  <c r="I27" i="61"/>
  <c r="G41" i="61"/>
  <c r="I41" i="61"/>
  <c r="G28" i="1"/>
  <c r="I28" i="1"/>
  <c r="E10" i="56"/>
  <c r="F10" i="56"/>
  <c r="J10" i="56"/>
  <c r="G31" i="61"/>
  <c r="I31" i="61"/>
  <c r="G18" i="55"/>
  <c r="I18" i="55"/>
  <c r="I29" i="56"/>
  <c r="G35" i="56"/>
  <c r="I35" i="56"/>
  <c r="J10" i="57"/>
  <c r="I33" i="61"/>
  <c r="E5" i="52"/>
  <c r="F5" i="52"/>
  <c r="G5" i="52"/>
  <c r="J5" i="52"/>
  <c r="S32" i="56"/>
  <c r="E9" i="55"/>
  <c r="F9" i="55"/>
  <c r="J9" i="55"/>
  <c r="P9" i="55"/>
  <c r="G41" i="56"/>
  <c r="I41" i="56"/>
  <c r="G32" i="1"/>
  <c r="I32" i="1"/>
  <c r="G31" i="1"/>
  <c r="I31" i="1"/>
  <c r="G23" i="55"/>
  <c r="I23" i="55"/>
  <c r="G48" i="56"/>
  <c r="I48" i="56"/>
  <c r="S13" i="55"/>
  <c r="G53" i="56"/>
  <c r="I53" i="56"/>
  <c r="G15" i="61"/>
  <c r="I15" i="61"/>
  <c r="G22" i="61"/>
  <c r="I22" i="61"/>
  <c r="G15" i="56"/>
  <c r="I15" i="56"/>
  <c r="G32" i="56"/>
  <c r="I32" i="56"/>
  <c r="G55" i="56"/>
  <c r="I55" i="56"/>
  <c r="G21" i="55"/>
  <c r="I21" i="55"/>
  <c r="G37" i="55"/>
  <c r="I37" i="55"/>
  <c r="G51" i="55"/>
  <c r="I51" i="55"/>
  <c r="G47" i="61"/>
  <c r="I47" i="61"/>
  <c r="E5" i="1"/>
  <c r="F5" i="1"/>
  <c r="G5" i="1"/>
  <c r="J5" i="1"/>
  <c r="I42" i="56"/>
  <c r="G21" i="56"/>
  <c r="I21" i="56"/>
  <c r="G8" i="1"/>
  <c r="I8" i="1"/>
  <c r="G37" i="1"/>
  <c r="I37" i="1"/>
  <c r="G47" i="55"/>
  <c r="I47" i="55"/>
  <c r="G17" i="61"/>
  <c r="I17" i="61"/>
  <c r="G11" i="56"/>
  <c r="I11" i="56"/>
  <c r="G22" i="56"/>
  <c r="I22" i="56"/>
  <c r="I25" i="61"/>
  <c r="G26" i="1"/>
  <c r="I26" i="1"/>
  <c r="G7" i="1"/>
  <c r="I7" i="1"/>
  <c r="G52" i="54"/>
  <c r="I52" i="54"/>
  <c r="G43" i="56"/>
  <c r="I43" i="56"/>
  <c r="G20" i="55"/>
  <c r="I20" i="55"/>
  <c r="G28" i="55"/>
  <c r="I28" i="55"/>
  <c r="G26" i="56"/>
  <c r="I26" i="56"/>
  <c r="G44" i="61"/>
  <c r="I44" i="61"/>
  <c r="G51" i="61"/>
  <c r="I51" i="61"/>
  <c r="G50" i="61"/>
  <c r="I50" i="61"/>
  <c r="G19" i="61"/>
  <c r="I19" i="61"/>
  <c r="G29" i="61"/>
  <c r="I29" i="61"/>
  <c r="G37" i="61"/>
  <c r="I37" i="61"/>
  <c r="G49" i="56"/>
  <c r="I49" i="56"/>
  <c r="G14" i="60"/>
  <c r="Q14" i="61"/>
  <c r="G6" i="53"/>
  <c r="I6" i="53"/>
  <c r="G13" i="59"/>
  <c r="I5" i="52"/>
  <c r="G6" i="52"/>
  <c r="Q6" i="53"/>
  <c r="I14" i="60"/>
  <c r="Q12" i="59"/>
  <c r="S12" i="59"/>
  <c r="G10" i="56"/>
  <c r="Q10" i="57"/>
  <c r="G9" i="56"/>
  <c r="I9" i="56"/>
  <c r="I6" i="52"/>
  <c r="I10" i="56"/>
  <c r="N6" i="52"/>
  <c r="L6" i="53"/>
  <c r="N6" i="53"/>
  <c r="P33" i="52"/>
  <c r="N33" i="52"/>
  <c r="N33" i="53"/>
  <c r="L14" i="60"/>
  <c r="L34" i="60"/>
  <c r="N34" i="60"/>
  <c r="L43" i="60"/>
  <c r="N43" i="60"/>
  <c r="L17" i="60"/>
  <c r="N17" i="60"/>
  <c r="L38" i="60"/>
  <c r="N38" i="60"/>
  <c r="L26" i="60"/>
  <c r="N26" i="60"/>
  <c r="L24" i="60"/>
  <c r="N24" i="60"/>
  <c r="L37" i="60"/>
  <c r="N37" i="60"/>
  <c r="L39" i="60"/>
  <c r="N39" i="60"/>
  <c r="L42" i="60"/>
  <c r="N42" i="60"/>
  <c r="L45" i="60"/>
  <c r="N45" i="60"/>
  <c r="L51" i="60"/>
  <c r="N51" i="60"/>
  <c r="L56" i="60"/>
  <c r="N56" i="60"/>
  <c r="L44" i="60"/>
  <c r="N44" i="60"/>
  <c r="L48" i="60"/>
  <c r="N48" i="60"/>
  <c r="L19" i="60"/>
  <c r="N19" i="60"/>
  <c r="L41" i="60"/>
  <c r="N41" i="60"/>
  <c r="L21" i="60"/>
  <c r="N21" i="60"/>
  <c r="L27" i="60"/>
  <c r="N27" i="60"/>
  <c r="L20" i="60"/>
  <c r="N20" i="60"/>
  <c r="L29" i="60"/>
  <c r="N29" i="60"/>
  <c r="L18" i="60"/>
  <c r="N18" i="60"/>
  <c r="L40" i="60"/>
  <c r="N40" i="60"/>
  <c r="L28" i="60"/>
  <c r="N28" i="60"/>
  <c r="L49" i="60"/>
  <c r="N49" i="60"/>
  <c r="L53" i="60"/>
  <c r="N53" i="60"/>
  <c r="L30" i="60"/>
  <c r="N30" i="60"/>
  <c r="L54" i="60"/>
  <c r="N54" i="60"/>
  <c r="L36" i="60"/>
  <c r="N36" i="60"/>
  <c r="L32" i="60"/>
  <c r="N32" i="60"/>
  <c r="L46" i="60"/>
  <c r="N46" i="60"/>
  <c r="L23" i="60"/>
  <c r="N23" i="60"/>
  <c r="L22" i="60"/>
  <c r="N22" i="60"/>
  <c r="L25" i="60"/>
  <c r="N25" i="60"/>
  <c r="L52" i="60"/>
  <c r="L16" i="60"/>
  <c r="N16" i="60"/>
  <c r="L47" i="60"/>
  <c r="N47" i="60"/>
  <c r="S18" i="55"/>
  <c r="S20" i="53"/>
  <c r="S53" i="52"/>
  <c r="P46" i="58"/>
  <c r="P45" i="60"/>
  <c r="L15" i="60"/>
  <c r="N15" i="60"/>
  <c r="S6" i="53"/>
  <c r="S38" i="55"/>
  <c r="P53" i="60"/>
  <c r="P47" i="52"/>
  <c r="N47" i="53"/>
  <c r="N47" i="52"/>
  <c r="L30" i="61"/>
  <c r="N30" i="61"/>
  <c r="L19" i="61"/>
  <c r="N19" i="61"/>
  <c r="L50" i="61"/>
  <c r="N50" i="61"/>
  <c r="L36" i="61"/>
  <c r="L16" i="61"/>
  <c r="N16" i="61"/>
  <c r="L40" i="61"/>
  <c r="N40" i="61"/>
  <c r="L51" i="61"/>
  <c r="N51" i="61"/>
  <c r="L52" i="61"/>
  <c r="N52" i="61"/>
  <c r="L31" i="61"/>
  <c r="L15" i="61"/>
  <c r="L24" i="61"/>
  <c r="N24" i="61"/>
  <c r="L23" i="61"/>
  <c r="L28" i="61"/>
  <c r="N28" i="61"/>
  <c r="L45" i="61"/>
  <c r="N45" i="61"/>
  <c r="L25" i="61"/>
  <c r="N25" i="61"/>
  <c r="L48" i="61"/>
  <c r="N48" i="61"/>
  <c r="L49" i="61"/>
  <c r="L37" i="61"/>
  <c r="L47" i="61"/>
  <c r="N47" i="61"/>
  <c r="L20" i="61"/>
  <c r="L26" i="61"/>
  <c r="N26" i="61"/>
  <c r="L46" i="61"/>
  <c r="N46" i="61"/>
  <c r="L42" i="61"/>
  <c r="N42" i="61"/>
  <c r="L34" i="61"/>
  <c r="L22" i="61"/>
  <c r="N22" i="61"/>
  <c r="L29" i="61"/>
  <c r="L32" i="61"/>
  <c r="N32" i="61"/>
  <c r="L54" i="61"/>
  <c r="L38" i="61"/>
  <c r="N38" i="61"/>
  <c r="L55" i="61"/>
  <c r="L41" i="61"/>
  <c r="L39" i="61"/>
  <c r="L56" i="61"/>
  <c r="N56" i="61"/>
  <c r="L18" i="61"/>
  <c r="N18" i="61"/>
  <c r="L43" i="61"/>
  <c r="L33" i="61"/>
  <c r="L44" i="61"/>
  <c r="N44" i="61"/>
  <c r="L21" i="61"/>
  <c r="L35" i="61"/>
  <c r="P31" i="61"/>
  <c r="P20" i="61"/>
  <c r="S39" i="56"/>
  <c r="P56" i="60"/>
  <c r="N40" i="53"/>
  <c r="N11" i="57"/>
  <c r="P11" i="56"/>
  <c r="S11" i="56"/>
  <c r="N11" i="56"/>
  <c r="L17" i="61"/>
  <c r="N17" i="61"/>
  <c r="L27" i="61"/>
  <c r="N13" i="57"/>
  <c r="N13" i="58"/>
  <c r="L55" i="60"/>
  <c r="N55" i="60"/>
  <c r="L31" i="60"/>
  <c r="N31" i="60"/>
  <c r="N14" i="57"/>
  <c r="N14" i="56"/>
  <c r="N24" i="56"/>
  <c r="N24" i="57"/>
  <c r="S24" i="57"/>
  <c r="N23" i="57"/>
  <c r="N23" i="56"/>
  <c r="N30" i="56"/>
  <c r="O16" i="60"/>
  <c r="O16" i="59"/>
  <c r="S16" i="59" s="1"/>
  <c r="N46" i="59"/>
  <c r="N46" i="58"/>
  <c r="O41" i="53"/>
  <c r="O41" i="52"/>
  <c r="O17" i="53"/>
  <c r="S17" i="53"/>
  <c r="O17" i="52"/>
  <c r="S51" i="59"/>
  <c r="N8" i="52"/>
  <c r="N8" i="53"/>
  <c r="P16" i="60"/>
  <c r="P24" i="60"/>
  <c r="P28" i="60"/>
  <c r="P41" i="60"/>
  <c r="P22" i="60"/>
  <c r="P38" i="60"/>
  <c r="S38" i="60"/>
  <c r="P30" i="60"/>
  <c r="P6" i="52"/>
  <c r="P16" i="61"/>
  <c r="S16" i="61"/>
  <c r="N48" i="55"/>
  <c r="N19" i="53"/>
  <c r="S19" i="53"/>
  <c r="P49" i="60"/>
  <c r="P19" i="52"/>
  <c r="P26" i="60"/>
  <c r="P36" i="60"/>
  <c r="S36" i="60"/>
  <c r="P39" i="60"/>
  <c r="L53" i="61"/>
  <c r="N53" i="61"/>
  <c r="L35" i="60"/>
  <c r="N35" i="60"/>
  <c r="L33" i="60"/>
  <c r="N33" i="60"/>
  <c r="P10" i="56"/>
  <c r="P14" i="60"/>
  <c r="P18" i="56"/>
  <c r="S18" i="56"/>
  <c r="P33" i="61"/>
  <c r="P42" i="61"/>
  <c r="S46" i="55"/>
  <c r="P50" i="61"/>
  <c r="P17" i="61"/>
  <c r="S30" i="52"/>
  <c r="S56" i="52"/>
  <c r="S49" i="54"/>
  <c r="P55" i="60"/>
  <c r="P50" i="60"/>
  <c r="P51" i="60"/>
  <c r="P19" i="60"/>
  <c r="S19" i="60"/>
  <c r="P34" i="60"/>
  <c r="P21" i="60"/>
  <c r="P54" i="60"/>
  <c r="S54" i="54"/>
  <c r="P42" i="60"/>
  <c r="P43" i="60"/>
  <c r="N33" i="54"/>
  <c r="P28" i="61"/>
  <c r="P36" i="61"/>
  <c r="P48" i="61"/>
  <c r="P38" i="61"/>
  <c r="P52" i="61"/>
  <c r="S17" i="52"/>
  <c r="P40" i="52"/>
  <c r="P27" i="54"/>
  <c r="P40" i="60"/>
  <c r="P29" i="60"/>
  <c r="P16" i="59"/>
  <c r="P15" i="58"/>
  <c r="P17" i="60"/>
  <c r="P33" i="60"/>
  <c r="P15" i="60"/>
  <c r="P46" i="60"/>
  <c r="S40" i="53"/>
  <c r="P19" i="59"/>
  <c r="S19" i="59"/>
  <c r="S50" i="54"/>
  <c r="P33" i="59"/>
  <c r="P37" i="60"/>
  <c r="N31" i="58"/>
  <c r="O43" i="56"/>
  <c r="O43" i="55"/>
  <c r="O34" i="60"/>
  <c r="O34" i="61"/>
  <c r="O24" i="54"/>
  <c r="S24" i="54"/>
  <c r="O24" i="55"/>
  <c r="O69" i="56"/>
  <c r="S69" i="56" s="1"/>
  <c r="O23" i="57"/>
  <c r="P30" i="61"/>
  <c r="P30" i="55"/>
  <c r="S30" i="55"/>
  <c r="S43" i="56"/>
  <c r="P44" i="61"/>
  <c r="P51" i="61"/>
  <c r="P19" i="61"/>
  <c r="P44" i="60"/>
  <c r="P8" i="52"/>
  <c r="P23" i="60"/>
  <c r="P20" i="60"/>
  <c r="P47" i="59"/>
  <c r="P27" i="60"/>
  <c r="P48" i="60"/>
  <c r="S19" i="54"/>
  <c r="P18" i="60"/>
  <c r="N30" i="57"/>
  <c r="N15" i="59"/>
  <c r="S15" i="59"/>
  <c r="N15" i="52"/>
  <c r="N21" i="53"/>
  <c r="P18" i="57"/>
  <c r="P44" i="57"/>
  <c r="P29" i="57"/>
  <c r="O47" i="61"/>
  <c r="O42" i="60"/>
  <c r="O42" i="59"/>
  <c r="O48" i="58"/>
  <c r="O42" i="55"/>
  <c r="M47" i="57"/>
  <c r="M51" i="57"/>
  <c r="M27" i="57"/>
  <c r="O27" i="58"/>
  <c r="S27" i="58" s="1"/>
  <c r="O66" i="56"/>
  <c r="S66" i="56" s="1"/>
  <c r="L38" i="52"/>
  <c r="N38" i="52"/>
  <c r="L13" i="52"/>
  <c r="L10" i="52"/>
  <c r="L21" i="52"/>
  <c r="N21" i="52"/>
  <c r="L15" i="54"/>
  <c r="P15" i="54"/>
  <c r="L12" i="54"/>
  <c r="N12" i="54"/>
  <c r="L11" i="54"/>
  <c r="L27" i="54"/>
  <c r="L25" i="54"/>
  <c r="L16" i="55"/>
  <c r="L31" i="55"/>
  <c r="L12" i="55"/>
  <c r="L17" i="56"/>
  <c r="P17" i="56"/>
  <c r="L15" i="56"/>
  <c r="P15" i="56"/>
  <c r="L46" i="56"/>
  <c r="L10" i="56"/>
  <c r="L44" i="56"/>
  <c r="N44" i="56"/>
  <c r="L40" i="56"/>
  <c r="N40" i="56"/>
  <c r="L55" i="56"/>
  <c r="L36" i="56"/>
  <c r="L29" i="56"/>
  <c r="N29" i="56"/>
  <c r="L26" i="56"/>
  <c r="L33" i="56"/>
  <c r="P32" i="57"/>
  <c r="P46" i="57"/>
  <c r="P39" i="57"/>
  <c r="P48" i="57"/>
  <c r="P36" i="57"/>
  <c r="P27" i="57"/>
  <c r="O32" i="54"/>
  <c r="S32" i="54" s="1"/>
  <c r="O32" i="53"/>
  <c r="S32" i="53" s="1"/>
  <c r="M50" i="57"/>
  <c r="M22" i="57"/>
  <c r="M36" i="57"/>
  <c r="O36" i="57" s="1"/>
  <c r="S36" i="57" s="1"/>
  <c r="M63" i="57"/>
  <c r="O63" i="57" s="1"/>
  <c r="S63" i="57" s="1"/>
  <c r="M28" i="57"/>
  <c r="O28" i="57" s="1"/>
  <c r="S28" i="57" s="1"/>
  <c r="M35" i="57"/>
  <c r="O35" i="58" s="1"/>
  <c r="M45" i="57"/>
  <c r="O45" i="57" s="1"/>
  <c r="M29" i="57"/>
  <c r="M56" i="57"/>
  <c r="O56" i="58"/>
  <c r="S56" i="58" s="1"/>
  <c r="M39" i="57"/>
  <c r="O39" i="57" s="1"/>
  <c r="M61" i="57"/>
  <c r="O61" i="58" s="1"/>
  <c r="S61" i="58" s="1"/>
  <c r="M65" i="57"/>
  <c r="O65" i="58" s="1"/>
  <c r="S65" i="58" s="1"/>
  <c r="M38" i="57"/>
  <c r="M60" i="57"/>
  <c r="O60" i="58" s="1"/>
  <c r="S60" i="58" s="1"/>
  <c r="M55" i="57"/>
  <c r="O55" i="57" s="1"/>
  <c r="M66" i="57"/>
  <c r="O66" i="58" s="1"/>
  <c r="S66" i="58" s="1"/>
  <c r="M21" i="57"/>
  <c r="M25" i="57"/>
  <c r="O25" i="58"/>
  <c r="M40" i="57"/>
  <c r="M34" i="57"/>
  <c r="M49" i="57"/>
  <c r="O49" i="58"/>
  <c r="S49" i="58" s="1"/>
  <c r="M52" i="57"/>
  <c r="M54" i="57"/>
  <c r="O54" i="57" s="1"/>
  <c r="S54" i="57" s="1"/>
  <c r="M59" i="57"/>
  <c r="M20" i="57"/>
  <c r="O20" i="58" s="1"/>
  <c r="M62" i="57"/>
  <c r="O62" i="58" s="1"/>
  <c r="S62" i="58" s="1"/>
  <c r="M42" i="57"/>
  <c r="O42" i="58" s="1"/>
  <c r="M13" i="57"/>
  <c r="O13" i="58" s="1"/>
  <c r="S13" i="58" s="1"/>
  <c r="M58" i="57"/>
  <c r="O58" i="58" s="1"/>
  <c r="S58" i="58" s="1"/>
  <c r="M44" i="57"/>
  <c r="O44" i="57" s="1"/>
  <c r="M43" i="57"/>
  <c r="O43" i="57"/>
  <c r="S43" i="57" s="1"/>
  <c r="M69" i="57"/>
  <c r="O69" i="58" s="1"/>
  <c r="S69" i="58" s="1"/>
  <c r="M17" i="57"/>
  <c r="O17" i="58" s="1"/>
  <c r="M14" i="57"/>
  <c r="M10" i="57"/>
  <c r="M67" i="57"/>
  <c r="O67" i="57" s="1"/>
  <c r="S67" i="57" s="1"/>
  <c r="M15" i="57"/>
  <c r="O15" i="58" s="1"/>
  <c r="S15" i="58" s="1"/>
  <c r="M19" i="57"/>
  <c r="O19" i="58" s="1"/>
  <c r="S19" i="58" s="1"/>
  <c r="M30" i="57"/>
  <c r="M68" i="57"/>
  <c r="O68" i="57"/>
  <c r="S68" i="57" s="1"/>
  <c r="M53" i="57"/>
  <c r="M37" i="57"/>
  <c r="M41" i="57"/>
  <c r="O41" i="57" s="1"/>
  <c r="S41" i="57" s="1"/>
  <c r="M26" i="57"/>
  <c r="M11" i="57"/>
  <c r="O11" i="57" s="1"/>
  <c r="S11" i="57" s="1"/>
  <c r="M12" i="57"/>
  <c r="O12" i="57"/>
  <c r="S12" i="57" s="1"/>
  <c r="L47" i="58"/>
  <c r="L42" i="58"/>
  <c r="N42" i="58"/>
  <c r="L18" i="58"/>
  <c r="L50" i="58"/>
  <c r="L15" i="58"/>
  <c r="N15" i="58"/>
  <c r="L25" i="58"/>
  <c r="P25" i="58"/>
  <c r="P43" i="57"/>
  <c r="O40" i="60"/>
  <c r="O33" i="54"/>
  <c r="S33" i="54" s="1"/>
  <c r="O33" i="53"/>
  <c r="O41" i="56"/>
  <c r="S41" i="56" s="1"/>
  <c r="O49" i="56"/>
  <c r="S49" i="56" s="1"/>
  <c r="O49" i="57"/>
  <c r="O61" i="56"/>
  <c r="S61" i="56"/>
  <c r="O25" i="52"/>
  <c r="S25" i="52"/>
  <c r="O56" i="59"/>
  <c r="S56" i="59"/>
  <c r="L40" i="57"/>
  <c r="L25" i="57"/>
  <c r="N25" i="57"/>
  <c r="L45" i="57"/>
  <c r="L48" i="57"/>
  <c r="O23" i="56"/>
  <c r="O37" i="54"/>
  <c r="O68" i="61"/>
  <c r="S68" i="61" s="1"/>
  <c r="O69" i="61"/>
  <c r="S69" i="61" s="1"/>
  <c r="O56" i="60"/>
  <c r="O32" i="61"/>
  <c r="S58" i="59"/>
  <c r="O55" i="60"/>
  <c r="O7" i="53"/>
  <c r="S7" i="53" s="1"/>
  <c r="O65" i="52"/>
  <c r="S65" i="52" s="1"/>
  <c r="O33" i="57"/>
  <c r="O31" i="53"/>
  <c r="S31" i="53"/>
  <c r="O25" i="57"/>
  <c r="O42" i="56"/>
  <c r="S42" i="56" s="1"/>
  <c r="O21" i="57"/>
  <c r="S21" i="57" s="1"/>
  <c r="O65" i="57"/>
  <c r="S65" i="57" s="1"/>
  <c r="O18" i="57"/>
  <c r="S18" i="57" s="1"/>
  <c r="O10" i="52"/>
  <c r="O55" i="55"/>
  <c r="O23" i="60"/>
  <c r="O31" i="61"/>
  <c r="O66" i="59"/>
  <c r="S66" i="59" s="1"/>
  <c r="O43" i="60"/>
  <c r="O33" i="59"/>
  <c r="O54" i="58"/>
  <c r="S54" i="58"/>
  <c r="O33" i="55"/>
  <c r="O17" i="54"/>
  <c r="S17" i="54" s="1"/>
  <c r="O36" i="56"/>
  <c r="O10" i="53"/>
  <c r="O19" i="56"/>
  <c r="S19" i="56" s="1"/>
  <c r="O56" i="57"/>
  <c r="S56" i="57" s="1"/>
  <c r="O57" i="56"/>
  <c r="S57" i="56" s="1"/>
  <c r="O53" i="57"/>
  <c r="S53" i="57" s="1"/>
  <c r="O48" i="57"/>
  <c r="O44" i="52"/>
  <c r="S44" i="52" s="1"/>
  <c r="O43" i="59"/>
  <c r="S43" i="59" s="1"/>
  <c r="O32" i="55"/>
  <c r="S32" i="55" s="1"/>
  <c r="O17" i="56"/>
  <c r="O60" i="56"/>
  <c r="S60" i="56" s="1"/>
  <c r="O28" i="54"/>
  <c r="S28" i="54" s="1"/>
  <c r="O51" i="55"/>
  <c r="S51" i="55" s="1"/>
  <c r="O66" i="61"/>
  <c r="S66" i="61" s="1"/>
  <c r="O63" i="61"/>
  <c r="S63" i="61" s="1"/>
  <c r="O14" i="53"/>
  <c r="S14" i="53" s="1"/>
  <c r="O28" i="59"/>
  <c r="S28" i="59" s="1"/>
  <c r="O57" i="60"/>
  <c r="S57" i="60" s="1"/>
  <c r="O35" i="60"/>
  <c r="O51" i="61"/>
  <c r="O69" i="59"/>
  <c r="S69" i="59" s="1"/>
  <c r="O21" i="59"/>
  <c r="S21" i="59" s="1"/>
  <c r="O12" i="58"/>
  <c r="S12" i="58" s="1"/>
  <c r="O31" i="57"/>
  <c r="S31" i="57" s="1"/>
  <c r="O15" i="57"/>
  <c r="O19" i="55"/>
  <c r="S19" i="55" s="1"/>
  <c r="O29" i="55"/>
  <c r="S29" i="55" s="1"/>
  <c r="I13" i="59"/>
  <c r="Q13" i="60"/>
  <c r="S13" i="60"/>
  <c r="J27" i="55"/>
  <c r="P27" i="55"/>
  <c r="G27" i="55"/>
  <c r="I27" i="55"/>
  <c r="J46" i="61"/>
  <c r="P46" i="61"/>
  <c r="S46" i="61"/>
  <c r="G46" i="61"/>
  <c r="I46" i="61"/>
  <c r="J33" i="55"/>
  <c r="P33" i="55"/>
  <c r="S33" i="55"/>
  <c r="G33" i="55"/>
  <c r="I33" i="55"/>
  <c r="J38" i="56"/>
  <c r="P38" i="56"/>
  <c r="G38" i="56"/>
  <c r="I38" i="56"/>
  <c r="G29" i="55"/>
  <c r="I29" i="55"/>
  <c r="J29" i="55"/>
  <c r="P29" i="55"/>
  <c r="G22" i="54"/>
  <c r="I22" i="54"/>
  <c r="J22" i="54"/>
  <c r="P22" i="54"/>
  <c r="G10" i="57"/>
  <c r="I10" i="57"/>
  <c r="I5" i="1"/>
  <c r="Q5" i="52"/>
  <c r="S5" i="52"/>
  <c r="G39" i="55"/>
  <c r="I39" i="55"/>
  <c r="G16" i="61"/>
  <c r="I16" i="61"/>
  <c r="G18" i="61"/>
  <c r="I18" i="61"/>
  <c r="J18" i="61"/>
  <c r="P18" i="61"/>
  <c r="J44" i="54"/>
  <c r="P44" i="54"/>
  <c r="G44" i="54"/>
  <c r="I44" i="54"/>
  <c r="J50" i="55"/>
  <c r="P50" i="55"/>
  <c r="G50" i="55"/>
  <c r="I50" i="55"/>
  <c r="J41" i="55"/>
  <c r="P41" i="55"/>
  <c r="S41" i="55"/>
  <c r="G41" i="55"/>
  <c r="I41" i="55"/>
  <c r="J9" i="1"/>
  <c r="G9" i="1"/>
  <c r="I9" i="1"/>
  <c r="J45" i="61"/>
  <c r="P45" i="61"/>
  <c r="G45" i="61"/>
  <c r="I45" i="61"/>
  <c r="J56" i="61"/>
  <c r="P56" i="61"/>
  <c r="S56" i="61"/>
  <c r="G56" i="61"/>
  <c r="I56" i="61"/>
  <c r="J47" i="56"/>
  <c r="P47" i="56"/>
  <c r="G47" i="56"/>
  <c r="I47" i="56"/>
  <c r="J12" i="55"/>
  <c r="P12" i="55"/>
  <c r="G12" i="55"/>
  <c r="I12" i="55"/>
  <c r="J49" i="55"/>
  <c r="P49" i="55"/>
  <c r="S49" i="55"/>
  <c r="G49" i="55"/>
  <c r="I49" i="55"/>
  <c r="J26" i="61"/>
  <c r="P26" i="61"/>
  <c r="G26" i="61"/>
  <c r="I26" i="61"/>
  <c r="J55" i="1"/>
  <c r="G55" i="1"/>
  <c r="I55" i="1"/>
  <c r="G35" i="55"/>
  <c r="I35" i="55"/>
  <c r="J35" i="55"/>
  <c r="P35" i="55"/>
  <c r="S35" i="55"/>
  <c r="J13" i="56"/>
  <c r="P13" i="56"/>
  <c r="G13" i="56"/>
  <c r="I13" i="56"/>
  <c r="G56" i="56"/>
  <c r="I56" i="56"/>
  <c r="J56" i="56"/>
  <c r="P56" i="56"/>
  <c r="J40" i="56"/>
  <c r="P40" i="56"/>
  <c r="S40" i="56"/>
  <c r="G40" i="56"/>
  <c r="I40" i="56"/>
  <c r="J31" i="56"/>
  <c r="P31" i="56"/>
  <c r="G31" i="56"/>
  <c r="I31" i="56"/>
  <c r="J52" i="53"/>
  <c r="P52" i="53"/>
  <c r="G52" i="53"/>
  <c r="I52" i="53"/>
  <c r="J28" i="58"/>
  <c r="P28" i="58"/>
  <c r="G28" i="58"/>
  <c r="I28" i="58"/>
  <c r="J48" i="52"/>
  <c r="P48" i="52"/>
  <c r="G48" i="52"/>
  <c r="I48" i="52"/>
  <c r="G22" i="1"/>
  <c r="I22" i="1"/>
  <c r="J22" i="1"/>
  <c r="J10" i="55"/>
  <c r="P10" i="55"/>
  <c r="G10" i="55"/>
  <c r="I10" i="55"/>
  <c r="G31" i="55"/>
  <c r="I31" i="55"/>
  <c r="J31" i="55"/>
  <c r="P31" i="55"/>
  <c r="J43" i="55"/>
  <c r="P43" i="55"/>
  <c r="S43" i="55"/>
  <c r="G43" i="55"/>
  <c r="I43" i="55"/>
  <c r="J30" i="56"/>
  <c r="P30" i="56"/>
  <c r="G30" i="56"/>
  <c r="I30" i="56"/>
  <c r="J33" i="58"/>
  <c r="P33" i="58"/>
  <c r="G33" i="58"/>
  <c r="I33" i="58"/>
  <c r="G50" i="1"/>
  <c r="I50" i="1"/>
  <c r="G28" i="61"/>
  <c r="I28" i="61"/>
  <c r="G11" i="58"/>
  <c r="I11" i="58"/>
  <c r="J11" i="58"/>
  <c r="J8" i="54"/>
  <c r="P8" i="54"/>
  <c r="G8" i="54"/>
  <c r="J11" i="57"/>
  <c r="P11" i="57"/>
  <c r="G11" i="57"/>
  <c r="J8" i="55"/>
  <c r="G8" i="55"/>
  <c r="I8" i="55"/>
  <c r="J52" i="55"/>
  <c r="P52" i="55"/>
  <c r="S52" i="55"/>
  <c r="G52" i="55"/>
  <c r="I52" i="55"/>
  <c r="J45" i="55"/>
  <c r="P45" i="55"/>
  <c r="G45" i="55"/>
  <c r="I45" i="55"/>
  <c r="J49" i="1"/>
  <c r="G49" i="1"/>
  <c r="I49" i="1"/>
  <c r="J14" i="55"/>
  <c r="P14" i="55"/>
  <c r="G14" i="55"/>
  <c r="I14" i="55"/>
  <c r="G32" i="61"/>
  <c r="I32" i="61"/>
  <c r="J32" i="61"/>
  <c r="P32" i="61"/>
  <c r="S32" i="61"/>
  <c r="J40" i="61"/>
  <c r="P40" i="61"/>
  <c r="G40" i="61"/>
  <c r="I40" i="61"/>
  <c r="J39" i="61"/>
  <c r="P39" i="61"/>
  <c r="G39" i="61"/>
  <c r="I39" i="61"/>
  <c r="J48" i="1"/>
  <c r="G48" i="1"/>
  <c r="I48" i="1"/>
  <c r="J42" i="55"/>
  <c r="P42" i="55"/>
  <c r="S42" i="55"/>
  <c r="G42" i="55"/>
  <c r="I42" i="55"/>
  <c r="G25" i="55"/>
  <c r="I25" i="55"/>
  <c r="J25" i="55"/>
  <c r="P25" i="55"/>
  <c r="J36" i="56"/>
  <c r="P36" i="56"/>
  <c r="G36" i="56"/>
  <c r="I36" i="56"/>
  <c r="G20" i="56"/>
  <c r="I20" i="56"/>
  <c r="J20" i="56"/>
  <c r="P20" i="56"/>
  <c r="J37" i="56"/>
  <c r="P37" i="56"/>
  <c r="G37" i="56"/>
  <c r="I37" i="56"/>
  <c r="J38" i="1"/>
  <c r="G38" i="1"/>
  <c r="I38" i="1"/>
  <c r="J18" i="1"/>
  <c r="G18" i="1"/>
  <c r="I18" i="1"/>
  <c r="J15" i="1"/>
  <c r="G15" i="1"/>
  <c r="I15" i="1"/>
  <c r="G34" i="55"/>
  <c r="I34" i="55"/>
  <c r="J34" i="55"/>
  <c r="P34" i="55"/>
  <c r="S34" i="55"/>
  <c r="J53" i="55"/>
  <c r="P53" i="55"/>
  <c r="G53" i="55"/>
  <c r="I53" i="55"/>
  <c r="J53" i="53"/>
  <c r="P53" i="53"/>
  <c r="S53" i="53"/>
  <c r="G53" i="53"/>
  <c r="I53" i="53"/>
  <c r="G14" i="61"/>
  <c r="I14" i="61"/>
  <c r="J34" i="59"/>
  <c r="P34" i="59"/>
  <c r="S34" i="59"/>
  <c r="G34" i="59"/>
  <c r="I34" i="59"/>
  <c r="J51" i="58"/>
  <c r="P51" i="58"/>
  <c r="G51" i="58"/>
  <c r="I51" i="58"/>
  <c r="J26" i="52"/>
  <c r="P26" i="52"/>
  <c r="G26" i="52"/>
  <c r="I26" i="52"/>
  <c r="J51" i="1"/>
  <c r="G51" i="1"/>
  <c r="I51" i="1"/>
  <c r="J53" i="61"/>
  <c r="P53" i="61"/>
  <c r="S53" i="61"/>
  <c r="G53" i="61"/>
  <c r="I53" i="61"/>
  <c r="J38" i="59"/>
  <c r="P38" i="59"/>
  <c r="G38" i="59"/>
  <c r="I38" i="59"/>
  <c r="J37" i="52"/>
  <c r="P37" i="52"/>
  <c r="G37" i="52"/>
  <c r="I37" i="52"/>
  <c r="G9" i="55"/>
  <c r="J7" i="54"/>
  <c r="G7" i="54"/>
  <c r="I7" i="54"/>
  <c r="J16" i="55"/>
  <c r="P16" i="55"/>
  <c r="G16" i="55"/>
  <c r="I16" i="55"/>
  <c r="J27" i="56"/>
  <c r="P27" i="56"/>
  <c r="S27" i="56"/>
  <c r="G27" i="56"/>
  <c r="I27" i="56"/>
  <c r="G55" i="55"/>
  <c r="I55" i="55"/>
  <c r="J55" i="55"/>
  <c r="P55" i="55"/>
  <c r="S55" i="55"/>
  <c r="J35" i="1"/>
  <c r="G35" i="1"/>
  <c r="I35" i="1"/>
  <c r="J24" i="55"/>
  <c r="P24" i="55"/>
  <c r="S24" i="55"/>
  <c r="G24" i="55"/>
  <c r="I24" i="55"/>
  <c r="J14" i="56"/>
  <c r="P14" i="56"/>
  <c r="G14" i="56"/>
  <c r="I14" i="56"/>
  <c r="J17" i="55"/>
  <c r="P17" i="55"/>
  <c r="S17" i="55"/>
  <c r="G17" i="55"/>
  <c r="I17" i="55"/>
  <c r="G50" i="56"/>
  <c r="I50" i="56"/>
  <c r="J50" i="56"/>
  <c r="P50" i="56"/>
  <c r="S50" i="56"/>
  <c r="J52" i="56"/>
  <c r="P52" i="56"/>
  <c r="S52" i="56"/>
  <c r="J56" i="55"/>
  <c r="P56" i="55"/>
  <c r="G56" i="55"/>
  <c r="I56" i="55"/>
  <c r="J10" i="1"/>
  <c r="G10" i="1"/>
  <c r="I10" i="1"/>
  <c r="G24" i="61"/>
  <c r="I24" i="61"/>
  <c r="J24" i="61"/>
  <c r="P24" i="61"/>
  <c r="G54" i="56"/>
  <c r="I54" i="56"/>
  <c r="J54" i="56"/>
  <c r="P54" i="56"/>
  <c r="S54" i="56"/>
  <c r="J23" i="61"/>
  <c r="P23" i="61"/>
  <c r="J24" i="56"/>
  <c r="P24" i="56"/>
  <c r="G24" i="56"/>
  <c r="I24" i="56"/>
  <c r="J23" i="56"/>
  <c r="P23" i="56"/>
  <c r="S23" i="56"/>
  <c r="G23" i="56"/>
  <c r="I23" i="56"/>
  <c r="J25" i="1"/>
  <c r="J36" i="55"/>
  <c r="P36" i="55"/>
  <c r="S36" i="55"/>
  <c r="G36" i="55"/>
  <c r="I36" i="55"/>
  <c r="J24" i="53"/>
  <c r="P24" i="53"/>
  <c r="S24" i="53"/>
  <c r="G24" i="53"/>
  <c r="I24" i="53"/>
  <c r="Q7" i="54"/>
  <c r="S7" i="54"/>
  <c r="G49" i="61"/>
  <c r="I49" i="61"/>
  <c r="G51" i="56"/>
  <c r="I51" i="56"/>
  <c r="G17" i="1"/>
  <c r="I17" i="1"/>
  <c r="G22" i="55"/>
  <c r="I22" i="55"/>
  <c r="G21" i="61"/>
  <c r="I21" i="61"/>
  <c r="G13" i="60"/>
  <c r="I13" i="60"/>
  <c r="G55" i="61"/>
  <c r="I55" i="61"/>
  <c r="G39" i="56"/>
  <c r="I39" i="56"/>
  <c r="G14" i="1"/>
  <c r="I14" i="1"/>
  <c r="G46" i="56"/>
  <c r="I46" i="56"/>
  <c r="G54" i="1"/>
  <c r="I54" i="1"/>
  <c r="G48" i="55"/>
  <c r="I48" i="55"/>
  <c r="G24" i="1"/>
  <c r="I24" i="1"/>
  <c r="G21" i="1"/>
  <c r="I21" i="1"/>
  <c r="G6" i="1"/>
  <c r="I6" i="1"/>
  <c r="G13" i="58"/>
  <c r="I13" i="58"/>
  <c r="J13" i="58"/>
  <c r="P13" i="58"/>
  <c r="G25" i="60"/>
  <c r="I25" i="60"/>
  <c r="J25" i="60"/>
  <c r="P25" i="60"/>
  <c r="S25" i="60"/>
  <c r="G31" i="59"/>
  <c r="I31" i="59"/>
  <c r="J47" i="60"/>
  <c r="P47" i="60"/>
  <c r="I45" i="57"/>
  <c r="G44" i="55"/>
  <c r="I44" i="55"/>
  <c r="J19" i="57"/>
  <c r="P19" i="57"/>
  <c r="S36" i="54"/>
  <c r="E50" i="57"/>
  <c r="F50" i="57"/>
  <c r="J45" i="57"/>
  <c r="P45" i="57"/>
  <c r="J37" i="57"/>
  <c r="P37" i="57"/>
  <c r="E36" i="59"/>
  <c r="F36" i="59"/>
  <c r="J36" i="59"/>
  <c r="P36" i="59"/>
  <c r="S22" i="59"/>
  <c r="S37" i="55"/>
  <c r="S41" i="52"/>
  <c r="S30" i="54"/>
  <c r="S28" i="55"/>
  <c r="S26" i="54"/>
  <c r="J20" i="52"/>
  <c r="P20" i="52"/>
  <c r="S20" i="52"/>
  <c r="G29" i="52"/>
  <c r="I29" i="52"/>
  <c r="E29" i="52"/>
  <c r="F29" i="52"/>
  <c r="J29" i="52"/>
  <c r="P29" i="52"/>
  <c r="S22" i="60"/>
  <c r="G17" i="59"/>
  <c r="I17" i="59"/>
  <c r="E17" i="59"/>
  <c r="F17" i="59"/>
  <c r="J17" i="59"/>
  <c r="P17" i="59"/>
  <c r="N9" i="50"/>
  <c r="K9" i="50"/>
  <c r="N10" i="50"/>
  <c r="Q10" i="50"/>
  <c r="K10" i="50"/>
  <c r="C38" i="54"/>
  <c r="D38" i="54"/>
  <c r="C37" i="54"/>
  <c r="D37" i="54"/>
  <c r="H45" i="57"/>
  <c r="H37" i="57"/>
  <c r="I37" i="57"/>
  <c r="H50" i="57"/>
  <c r="C14" i="58"/>
  <c r="D14" i="58"/>
  <c r="C35" i="58"/>
  <c r="D35" i="58"/>
  <c r="C43" i="58"/>
  <c r="D43" i="58"/>
  <c r="C41" i="58"/>
  <c r="D41" i="58"/>
  <c r="C30" i="58"/>
  <c r="D30" i="58"/>
  <c r="C42" i="58"/>
  <c r="D42" i="58"/>
  <c r="C17" i="58"/>
  <c r="D17" i="58"/>
  <c r="C22" i="58"/>
  <c r="D22" i="58"/>
  <c r="C44" i="58"/>
  <c r="D44" i="58"/>
  <c r="C39" i="58"/>
  <c r="D39" i="58"/>
  <c r="C40" i="58"/>
  <c r="D40" i="58"/>
  <c r="C20" i="58"/>
  <c r="D20" i="58"/>
  <c r="C53" i="58"/>
  <c r="D53" i="58"/>
  <c r="C24" i="58"/>
  <c r="D24" i="58"/>
  <c r="C26" i="58"/>
  <c r="D26" i="58"/>
  <c r="C18" i="58"/>
  <c r="D18" i="58"/>
  <c r="S18" i="60"/>
  <c r="S21" i="53"/>
  <c r="J28" i="52"/>
  <c r="P28" i="52"/>
  <c r="S20" i="59"/>
  <c r="S40" i="60"/>
  <c r="S14" i="52"/>
  <c r="S54" i="53"/>
  <c r="S23" i="53"/>
  <c r="S12" i="52"/>
  <c r="S39" i="53"/>
  <c r="S63" i="54"/>
  <c r="S39" i="60"/>
  <c r="S57" i="58"/>
  <c r="S42" i="60"/>
  <c r="S41" i="53"/>
  <c r="S39" i="52"/>
  <c r="S18" i="61"/>
  <c r="S9" i="52"/>
  <c r="S49" i="57"/>
  <c r="S59" i="54"/>
  <c r="O20" i="56"/>
  <c r="S20" i="56"/>
  <c r="O20" i="55"/>
  <c r="S20" i="55"/>
  <c r="O67" i="54"/>
  <c r="S67" i="54"/>
  <c r="O67" i="55"/>
  <c r="S67" i="55"/>
  <c r="O36" i="52"/>
  <c r="S36" i="52"/>
  <c r="O36" i="53"/>
  <c r="S36" i="53"/>
  <c r="O48" i="52"/>
  <c r="S48" i="52"/>
  <c r="O27" i="60"/>
  <c r="S27" i="60"/>
  <c r="O27" i="61"/>
  <c r="O44" i="60"/>
  <c r="S44" i="60" s="1"/>
  <c r="O44" i="61"/>
  <c r="S44" i="61" s="1"/>
  <c r="O10" i="56"/>
  <c r="O10" i="55"/>
  <c r="S10" i="55"/>
  <c r="O15" i="55"/>
  <c r="O15" i="56"/>
  <c r="O21" i="55"/>
  <c r="S21" i="55"/>
  <c r="O21" i="54"/>
  <c r="S21" i="54"/>
  <c r="O11" i="52"/>
  <c r="S11" i="52"/>
  <c r="O11" i="53"/>
  <c r="S11" i="53"/>
  <c r="O35" i="52"/>
  <c r="S35" i="52"/>
  <c r="O35" i="53"/>
  <c r="S35" i="53"/>
  <c r="O28" i="52"/>
  <c r="S28" i="52"/>
  <c r="O28" i="53"/>
  <c r="S28" i="53"/>
  <c r="O37" i="60"/>
  <c r="S37" i="60"/>
  <c r="O37" i="59"/>
  <c r="S37" i="59"/>
  <c r="O54" i="60"/>
  <c r="S54" i="60"/>
  <c r="O54" i="59"/>
  <c r="S54" i="59"/>
  <c r="O22" i="56"/>
  <c r="S22" i="56"/>
  <c r="O22" i="55"/>
  <c r="S22" i="55"/>
  <c r="O53" i="55"/>
  <c r="S53" i="55"/>
  <c r="O53" i="54"/>
  <c r="S53" i="54"/>
  <c r="O39" i="58"/>
  <c r="O39" i="59"/>
  <c r="S39" i="59" s="1"/>
  <c r="O31" i="58"/>
  <c r="S31" i="58" s="1"/>
  <c r="O31" i="59"/>
  <c r="S31" i="59" s="1"/>
  <c r="O59" i="60"/>
  <c r="S59" i="60" s="1"/>
  <c r="O59" i="59"/>
  <c r="S59" i="59" s="1"/>
  <c r="O22" i="58"/>
  <c r="O22" i="57"/>
  <c r="S22" i="57" s="1"/>
  <c r="O66" i="54"/>
  <c r="S66" i="54" s="1"/>
  <c r="O66" i="53"/>
  <c r="S66" i="53" s="1"/>
  <c r="O9" i="54"/>
  <c r="S9" i="54" s="1"/>
  <c r="O14" i="55"/>
  <c r="S14" i="55" s="1"/>
  <c r="O49" i="60"/>
  <c r="S49" i="60" s="1"/>
  <c r="O9" i="53"/>
  <c r="S9" i="53" s="1"/>
  <c r="O46" i="52"/>
  <c r="S46" i="52" s="1"/>
  <c r="O21" i="56"/>
  <c r="S21" i="56" s="1"/>
  <c r="O62" i="56"/>
  <c r="S62" i="56" s="1"/>
  <c r="O22" i="54"/>
  <c r="S22" i="54" s="1"/>
  <c r="O16" i="54"/>
  <c r="S16" i="54" s="1"/>
  <c r="O16" i="55"/>
  <c r="O48" i="56"/>
  <c r="S48" i="56" s="1"/>
  <c r="O32" i="60"/>
  <c r="O57" i="61"/>
  <c r="S57" i="61"/>
  <c r="O50" i="61"/>
  <c r="S50" i="61"/>
  <c r="O30" i="61"/>
  <c r="S30" i="61"/>
  <c r="O26" i="52"/>
  <c r="S26" i="52"/>
  <c r="O26" i="53"/>
  <c r="S26" i="53"/>
  <c r="O58" i="53"/>
  <c r="S58" i="53"/>
  <c r="O58" i="52"/>
  <c r="S58" i="52"/>
  <c r="O29" i="53"/>
  <c r="S29" i="53"/>
  <c r="O29" i="52"/>
  <c r="S29" i="52"/>
  <c r="O19" i="57"/>
  <c r="S19" i="57"/>
  <c r="O48" i="59"/>
  <c r="S48" i="59"/>
  <c r="O42" i="57"/>
  <c r="S42" i="57"/>
  <c r="O63" i="60"/>
  <c r="S63" i="60"/>
  <c r="O17" i="61"/>
  <c r="S17" i="61"/>
  <c r="O63" i="59"/>
  <c r="S63" i="59"/>
  <c r="O53" i="58"/>
  <c r="O68" i="58"/>
  <c r="S68" i="58" s="1"/>
  <c r="O47" i="54"/>
  <c r="S47" i="54" s="1"/>
  <c r="O45" i="58"/>
  <c r="O64" i="57"/>
  <c r="S64" i="57"/>
  <c r="O46" i="57"/>
  <c r="O57" i="57"/>
  <c r="S57" i="57" s="1"/>
  <c r="O33" i="58"/>
  <c r="S33" i="58" s="1"/>
  <c r="O67" i="58"/>
  <c r="S67" i="58" s="1"/>
  <c r="O67" i="59"/>
  <c r="S67" i="59"/>
  <c r="O32" i="52"/>
  <c r="S32" i="52"/>
  <c r="O40" i="59"/>
  <c r="S40" i="59"/>
  <c r="O69" i="52"/>
  <c r="S69" i="52"/>
  <c r="O57" i="59"/>
  <c r="S57" i="59"/>
  <c r="O25" i="55"/>
  <c r="O65" i="55"/>
  <c r="S65" i="55" s="1"/>
  <c r="O56" i="55"/>
  <c r="S56" i="55" s="1"/>
  <c r="O44" i="56"/>
  <c r="S44" i="56" s="1"/>
  <c r="O26" i="60"/>
  <c r="S26" i="60"/>
  <c r="O26" i="61"/>
  <c r="S26" i="61"/>
  <c r="O38" i="61"/>
  <c r="S38" i="61"/>
  <c r="O24" i="61"/>
  <c r="S24" i="61"/>
  <c r="O24" i="60"/>
  <c r="S24" i="60"/>
  <c r="O60" i="60"/>
  <c r="S60" i="60"/>
  <c r="O60" i="61"/>
  <c r="S60" i="61"/>
  <c r="O28" i="58"/>
  <c r="S28" i="58"/>
  <c r="O33" i="56"/>
  <c r="O55" i="54"/>
  <c r="S55" i="54" s="1"/>
  <c r="O55" i="53"/>
  <c r="S55" i="53" s="1"/>
  <c r="O39" i="61"/>
  <c r="S39" i="61" s="1"/>
  <c r="O37" i="52"/>
  <c r="S37" i="52"/>
  <c r="O40" i="52"/>
  <c r="S40" i="52"/>
  <c r="O44" i="59"/>
  <c r="S44" i="59"/>
  <c r="O44" i="58"/>
  <c r="O36" i="58"/>
  <c r="S36" i="58" s="1"/>
  <c r="O36" i="59"/>
  <c r="S36" i="59" s="1"/>
  <c r="O68" i="55"/>
  <c r="S68" i="55" s="1"/>
  <c r="O68" i="54"/>
  <c r="S68" i="54" s="1"/>
  <c r="O40" i="58"/>
  <c r="O40" i="57"/>
  <c r="O42" i="54"/>
  <c r="S42" i="54" s="1"/>
  <c r="O47" i="59"/>
  <c r="O47" i="58"/>
  <c r="O32" i="57"/>
  <c r="S32" i="57" s="1"/>
  <c r="O32" i="58"/>
  <c r="S32" i="58" s="1"/>
  <c r="O13" i="57"/>
  <c r="S13" i="57" s="1"/>
  <c r="O13" i="56"/>
  <c r="S13" i="56" s="1"/>
  <c r="O38" i="52"/>
  <c r="S38" i="52" s="1"/>
  <c r="O38" i="53"/>
  <c r="O30" i="59"/>
  <c r="S30" i="59" s="1"/>
  <c r="O30" i="60"/>
  <c r="S30" i="60" s="1"/>
  <c r="O58" i="54"/>
  <c r="S58" i="54" s="1"/>
  <c r="O26" i="57"/>
  <c r="S26" i="57" s="1"/>
  <c r="O26" i="56"/>
  <c r="O58" i="57"/>
  <c r="S58" i="57" s="1"/>
  <c r="O58" i="56"/>
  <c r="S58" i="56" s="1"/>
  <c r="O62" i="57"/>
  <c r="S62" i="57" s="1"/>
  <c r="O47" i="57"/>
  <c r="S47" i="57" s="1"/>
  <c r="O47" i="56"/>
  <c r="S47" i="56" s="1"/>
  <c r="O55" i="59"/>
  <c r="S55" i="59" s="1"/>
  <c r="O60" i="52"/>
  <c r="S60" i="52" s="1"/>
  <c r="O45" i="53"/>
  <c r="S45" i="53" s="1"/>
  <c r="O45" i="54"/>
  <c r="S45" i="54" s="1"/>
  <c r="O21" i="58"/>
  <c r="S21" i="58" s="1"/>
  <c r="O69" i="60"/>
  <c r="S69" i="60" s="1"/>
  <c r="O50" i="60"/>
  <c r="S50" i="60" s="1"/>
  <c r="O19" i="52"/>
  <c r="S19" i="52" s="1"/>
  <c r="O26" i="58"/>
  <c r="O46" i="59"/>
  <c r="S46" i="59" s="1"/>
  <c r="O55" i="58"/>
  <c r="S55" i="58" s="1"/>
  <c r="O43" i="58"/>
  <c r="O17" i="60"/>
  <c r="S17" i="60" s="1"/>
  <c r="O66" i="60"/>
  <c r="S66" i="60" s="1"/>
  <c r="O47" i="53"/>
  <c r="S47" i="53" s="1"/>
  <c r="O67" i="53"/>
  <c r="S67" i="53" s="1"/>
  <c r="O47" i="60"/>
  <c r="S47" i="60" s="1"/>
  <c r="O28" i="60"/>
  <c r="S28" i="60" s="1"/>
  <c r="O7" i="52"/>
  <c r="S7" i="52" s="1"/>
  <c r="O52" i="59"/>
  <c r="S52" i="59" s="1"/>
  <c r="O14" i="59"/>
  <c r="S14" i="59" s="1"/>
  <c r="O53" i="56"/>
  <c r="S53" i="56" s="1"/>
  <c r="O24" i="58"/>
  <c r="O27" i="57"/>
  <c r="S27" i="57" s="1"/>
  <c r="O63" i="58"/>
  <c r="S63" i="58" s="1"/>
  <c r="S46" i="57"/>
  <c r="S45" i="57"/>
  <c r="S12" i="55"/>
  <c r="O35" i="57"/>
  <c r="S35" i="57" s="1"/>
  <c r="N48" i="58"/>
  <c r="S48" i="58"/>
  <c r="N48" i="57"/>
  <c r="S48" i="57"/>
  <c r="N47" i="58"/>
  <c r="P47" i="58"/>
  <c r="O30" i="57"/>
  <c r="O30" i="58"/>
  <c r="O17" i="57"/>
  <c r="N36" i="56"/>
  <c r="N36" i="57"/>
  <c r="N10" i="56"/>
  <c r="L10" i="57"/>
  <c r="N10" i="57"/>
  <c r="S10" i="57"/>
  <c r="N12" i="56"/>
  <c r="S12" i="56"/>
  <c r="N12" i="55"/>
  <c r="N27" i="54"/>
  <c r="S27" i="54"/>
  <c r="N27" i="55"/>
  <c r="P12" i="54"/>
  <c r="S12" i="54"/>
  <c r="P21" i="52"/>
  <c r="S21" i="52"/>
  <c r="S51" i="61"/>
  <c r="P44" i="56"/>
  <c r="O69" i="57"/>
  <c r="S69" i="57" s="1"/>
  <c r="S33" i="59"/>
  <c r="N42" i="59"/>
  <c r="S42" i="59"/>
  <c r="S34" i="60"/>
  <c r="P22" i="61"/>
  <c r="S22" i="61"/>
  <c r="P32" i="60"/>
  <c r="S32" i="60"/>
  <c r="S55" i="60"/>
  <c r="N27" i="61"/>
  <c r="P27" i="61"/>
  <c r="P47" i="61"/>
  <c r="S47" i="61"/>
  <c r="N33" i="61"/>
  <c r="N39" i="61"/>
  <c r="P54" i="61"/>
  <c r="N54" i="61"/>
  <c r="N34" i="61"/>
  <c r="P34" i="61"/>
  <c r="N20" i="61"/>
  <c r="N23" i="61"/>
  <c r="S23" i="61"/>
  <c r="S52" i="61"/>
  <c r="N36" i="61"/>
  <c r="S36" i="61"/>
  <c r="S47" i="52"/>
  <c r="N52" i="60"/>
  <c r="S52" i="60"/>
  <c r="P52" i="60"/>
  <c r="S45" i="60"/>
  <c r="S27" i="61"/>
  <c r="S27" i="55"/>
  <c r="N45" i="58"/>
  <c r="S45" i="58"/>
  <c r="N45" i="57"/>
  <c r="N50" i="58"/>
  <c r="P50" i="58"/>
  <c r="O37" i="57"/>
  <c r="O37" i="58"/>
  <c r="S37" i="58" s="1"/>
  <c r="O14" i="58"/>
  <c r="S14" i="58" s="1"/>
  <c r="O14" i="57"/>
  <c r="S14" i="57" s="1"/>
  <c r="O52" i="57"/>
  <c r="S52" i="57" s="1"/>
  <c r="O52" i="58"/>
  <c r="S52" i="58" s="1"/>
  <c r="N33" i="56"/>
  <c r="P33" i="56"/>
  <c r="N33" i="57"/>
  <c r="S33" i="57"/>
  <c r="N55" i="57"/>
  <c r="S55" i="57"/>
  <c r="N55" i="56"/>
  <c r="N46" i="56"/>
  <c r="P46" i="56"/>
  <c r="S46" i="56"/>
  <c r="N46" i="57"/>
  <c r="N31" i="56"/>
  <c r="N31" i="55"/>
  <c r="S31" i="55"/>
  <c r="N11" i="55"/>
  <c r="S11" i="55"/>
  <c r="N11" i="54"/>
  <c r="N10" i="53"/>
  <c r="S10" i="53"/>
  <c r="N10" i="52"/>
  <c r="O66" i="57"/>
  <c r="S66" i="57" s="1"/>
  <c r="O51" i="58"/>
  <c r="S51" i="58" s="1"/>
  <c r="O51" i="57"/>
  <c r="S51" i="57"/>
  <c r="N29" i="57"/>
  <c r="S43" i="60"/>
  <c r="S8" i="52"/>
  <c r="P35" i="61"/>
  <c r="N35" i="61"/>
  <c r="P43" i="61"/>
  <c r="N43" i="61"/>
  <c r="S43" i="61"/>
  <c r="N41" i="61"/>
  <c r="P41" i="61"/>
  <c r="P55" i="56"/>
  <c r="S55" i="56"/>
  <c r="S10" i="56"/>
  <c r="S36" i="56"/>
  <c r="N18" i="59"/>
  <c r="S18" i="59"/>
  <c r="N18" i="58"/>
  <c r="O38" i="57"/>
  <c r="S38" i="57" s="1"/>
  <c r="O38" i="58"/>
  <c r="S38" i="58" s="1"/>
  <c r="O50" i="57"/>
  <c r="S50" i="57" s="1"/>
  <c r="O50" i="58"/>
  <c r="S39" i="57"/>
  <c r="N26" i="57"/>
  <c r="N26" i="56"/>
  <c r="P26" i="56"/>
  <c r="S26" i="56"/>
  <c r="N15" i="56"/>
  <c r="N15" i="57"/>
  <c r="S15" i="57"/>
  <c r="N16" i="55"/>
  <c r="N16" i="56"/>
  <c r="N13" i="52"/>
  <c r="S13" i="52"/>
  <c r="N13" i="53"/>
  <c r="S13" i="53"/>
  <c r="P13" i="52"/>
  <c r="O60" i="57"/>
  <c r="S60" i="57" s="1"/>
  <c r="S30" i="57"/>
  <c r="P38" i="52"/>
  <c r="P25" i="57"/>
  <c r="S25" i="57"/>
  <c r="N44" i="57"/>
  <c r="S44" i="57"/>
  <c r="S33" i="61"/>
  <c r="P35" i="60"/>
  <c r="S35" i="60"/>
  <c r="P31" i="60"/>
  <c r="S31" i="60"/>
  <c r="S23" i="57"/>
  <c r="S20" i="61"/>
  <c r="P21" i="61"/>
  <c r="S21" i="61"/>
  <c r="N21" i="61"/>
  <c r="P55" i="61"/>
  <c r="N55" i="61"/>
  <c r="P29" i="61"/>
  <c r="N29" i="61"/>
  <c r="P37" i="61"/>
  <c r="N37" i="61"/>
  <c r="N15" i="61"/>
  <c r="S15" i="61"/>
  <c r="P15" i="61"/>
  <c r="S19" i="61"/>
  <c r="N50" i="59"/>
  <c r="S29" i="60"/>
  <c r="L14" i="61"/>
  <c r="N14" i="61"/>
  <c r="S14" i="61"/>
  <c r="N14" i="60"/>
  <c r="S14" i="60"/>
  <c r="S47" i="58"/>
  <c r="S33" i="56"/>
  <c r="S16" i="55"/>
  <c r="S15" i="56"/>
  <c r="S37" i="57"/>
  <c r="N40" i="58"/>
  <c r="N40" i="57"/>
  <c r="S40" i="57"/>
  <c r="P40" i="57"/>
  <c r="N25" i="59"/>
  <c r="S25" i="59"/>
  <c r="N25" i="58"/>
  <c r="S25" i="58"/>
  <c r="O59" i="58"/>
  <c r="S59" i="58" s="1"/>
  <c r="O59" i="57"/>
  <c r="S59" i="57" s="1"/>
  <c r="O34" i="58"/>
  <c r="S34" i="58" s="1"/>
  <c r="O34" i="57"/>
  <c r="S34" i="57" s="1"/>
  <c r="O29" i="58"/>
  <c r="S29" i="58" s="1"/>
  <c r="O29" i="57"/>
  <c r="S29" i="57" s="1"/>
  <c r="N17" i="57"/>
  <c r="S17" i="57"/>
  <c r="N17" i="56"/>
  <c r="S17" i="56"/>
  <c r="N25" i="54"/>
  <c r="N25" i="55"/>
  <c r="S25" i="55"/>
  <c r="N15" i="55"/>
  <c r="S15" i="55"/>
  <c r="N15" i="54"/>
  <c r="S15" i="54"/>
  <c r="P29" i="56"/>
  <c r="S29" i="56"/>
  <c r="N38" i="53"/>
  <c r="S38" i="53"/>
  <c r="P11" i="54"/>
  <c r="N47" i="59"/>
  <c r="S47" i="59"/>
  <c r="S56" i="60"/>
  <c r="N49" i="61"/>
  <c r="P49" i="61"/>
  <c r="N31" i="61"/>
  <c r="S31" i="61"/>
  <c r="P25" i="54"/>
  <c r="P10" i="52"/>
  <c r="S10" i="52"/>
  <c r="P25" i="61"/>
  <c r="S25" i="61"/>
  <c r="S16" i="60"/>
  <c r="S23" i="60"/>
  <c r="S33" i="53"/>
  <c r="E20" i="58"/>
  <c r="F20" i="58"/>
  <c r="J20" i="58"/>
  <c r="P20" i="58"/>
  <c r="S20" i="58"/>
  <c r="E38" i="54"/>
  <c r="F38" i="54"/>
  <c r="J38" i="54"/>
  <c r="P38" i="54"/>
  <c r="S38" i="54"/>
  <c r="Q9" i="56"/>
  <c r="S9" i="56"/>
  <c r="I9" i="55"/>
  <c r="E53" i="58"/>
  <c r="F53" i="58"/>
  <c r="J53" i="58"/>
  <c r="P53" i="58"/>
  <c r="G53" i="58"/>
  <c r="I53" i="58"/>
  <c r="E44" i="58"/>
  <c r="F44" i="58"/>
  <c r="J44" i="58"/>
  <c r="P44" i="58"/>
  <c r="S44" i="58"/>
  <c r="G44" i="58"/>
  <c r="I44" i="58"/>
  <c r="E30" i="58"/>
  <c r="F30" i="58"/>
  <c r="J30" i="58"/>
  <c r="P30" i="58"/>
  <c r="S30" i="58"/>
  <c r="G30" i="58"/>
  <c r="I30" i="58"/>
  <c r="E14" i="58"/>
  <c r="F14" i="58"/>
  <c r="J14" i="58"/>
  <c r="P14" i="58"/>
  <c r="G14" i="58"/>
  <c r="I14" i="58"/>
  <c r="E37" i="54"/>
  <c r="F37" i="54"/>
  <c r="J37" i="54"/>
  <c r="P37" i="54"/>
  <c r="S37" i="54"/>
  <c r="G37" i="54"/>
  <c r="I37" i="54"/>
  <c r="J50" i="57"/>
  <c r="P50" i="57"/>
  <c r="E18" i="58"/>
  <c r="F18" i="58"/>
  <c r="J18" i="58"/>
  <c r="P18" i="58"/>
  <c r="G18" i="58"/>
  <c r="I18" i="58"/>
  <c r="E41" i="58"/>
  <c r="F41" i="58"/>
  <c r="J41" i="58"/>
  <c r="P41" i="58"/>
  <c r="G41" i="58"/>
  <c r="I41" i="58"/>
  <c r="E26" i="58"/>
  <c r="F26" i="58"/>
  <c r="J26" i="58"/>
  <c r="P26" i="58"/>
  <c r="S26" i="58"/>
  <c r="G40" i="58"/>
  <c r="I40" i="58"/>
  <c r="E40" i="58"/>
  <c r="F40" i="58"/>
  <c r="J40" i="58"/>
  <c r="P40" i="58"/>
  <c r="E17" i="58"/>
  <c r="F17" i="58"/>
  <c r="J17" i="58"/>
  <c r="P17" i="58"/>
  <c r="S17" i="58"/>
  <c r="E43" i="58"/>
  <c r="F43" i="58"/>
  <c r="J43" i="58"/>
  <c r="P43" i="58"/>
  <c r="S43" i="58"/>
  <c r="S53" i="58"/>
  <c r="E22" i="58"/>
  <c r="F22" i="58"/>
  <c r="J22" i="58"/>
  <c r="P22" i="58"/>
  <c r="S22" i="58"/>
  <c r="G22" i="58"/>
  <c r="I22" i="58"/>
  <c r="Q11" i="58"/>
  <c r="S11" i="58"/>
  <c r="I11" i="57"/>
  <c r="S40" i="58"/>
  <c r="E24" i="58"/>
  <c r="F24" i="58"/>
  <c r="J24" i="58"/>
  <c r="P24" i="58"/>
  <c r="S24" i="58"/>
  <c r="E39" i="58"/>
  <c r="F39" i="58"/>
  <c r="J39" i="58"/>
  <c r="P39" i="58"/>
  <c r="S39" i="58"/>
  <c r="G39" i="58"/>
  <c r="I39" i="58"/>
  <c r="E42" i="58"/>
  <c r="F42" i="58"/>
  <c r="J42" i="58"/>
  <c r="P42" i="58"/>
  <c r="S42" i="58"/>
  <c r="E35" i="58"/>
  <c r="F35" i="58"/>
  <c r="J35" i="58"/>
  <c r="P35" i="58"/>
  <c r="S35" i="58"/>
  <c r="G35" i="58"/>
  <c r="I35" i="58"/>
  <c r="G36" i="59"/>
  <c r="I36" i="59"/>
  <c r="G50" i="57"/>
  <c r="I50" i="57"/>
  <c r="I8" i="54"/>
  <c r="Q8" i="55"/>
  <c r="S8" i="55"/>
  <c r="S29" i="61"/>
  <c r="S41" i="61"/>
  <c r="S35" i="61"/>
  <c r="S11" i="54"/>
  <c r="S34" i="61"/>
  <c r="S49" i="61"/>
  <c r="S54" i="61"/>
  <c r="S25" i="54"/>
  <c r="S37" i="61"/>
  <c r="S55" i="61"/>
  <c r="S50" i="58"/>
  <c r="G43" i="58"/>
  <c r="I43" i="58"/>
  <c r="G38" i="54"/>
  <c r="I38" i="54"/>
  <c r="G42" i="58"/>
  <c r="I42" i="58"/>
  <c r="G24" i="58"/>
  <c r="I24" i="58"/>
  <c r="G17" i="58"/>
  <c r="I17" i="58"/>
  <c r="G26" i="58"/>
  <c r="I26" i="58"/>
  <c r="G20" i="58"/>
  <c r="I20" i="58"/>
  <c r="O49" i="53" l="1"/>
  <c r="S49" i="53" s="1"/>
  <c r="O50" i="59"/>
  <c r="S50" i="59" s="1"/>
  <c r="T2" i="59" s="1"/>
  <c r="T36" i="59" s="1"/>
  <c r="O38" i="59"/>
  <c r="S38" i="59" s="1"/>
  <c r="O64" i="58"/>
  <c r="S64" i="58" s="1"/>
  <c r="O15" i="60"/>
  <c r="S15" i="60" s="1"/>
  <c r="T2" i="54"/>
  <c r="T25" i="54" s="1"/>
  <c r="O15" i="52"/>
  <c r="S15" i="52" s="1"/>
  <c r="O62" i="52"/>
  <c r="S62" i="52" s="1"/>
  <c r="O31" i="52"/>
  <c r="S31" i="52" s="1"/>
  <c r="O33" i="52"/>
  <c r="S33" i="52" s="1"/>
  <c r="T2" i="52" s="1"/>
  <c r="O40" i="61"/>
  <c r="S40" i="61" s="1"/>
  <c r="T2" i="61" s="1"/>
  <c r="O24" i="52"/>
  <c r="S24" i="52" s="1"/>
  <c r="O61" i="59"/>
  <c r="S61" i="59" s="1"/>
  <c r="O26" i="59"/>
  <c r="S26" i="59" s="1"/>
  <c r="O68" i="59"/>
  <c r="S68" i="59" s="1"/>
  <c r="O18" i="58"/>
  <c r="S18" i="58" s="1"/>
  <c r="T29" i="54"/>
  <c r="T44" i="54"/>
  <c r="T38" i="54"/>
  <c r="T32" i="54"/>
  <c r="T13" i="54"/>
  <c r="T17" i="54"/>
  <c r="T57" i="54"/>
  <c r="T34" i="54"/>
  <c r="T58" i="54"/>
  <c r="T65" i="54"/>
  <c r="T14" i="54"/>
  <c r="T19" i="54"/>
  <c r="T28" i="54"/>
  <c r="T52" i="54"/>
  <c r="T35" i="54"/>
  <c r="T20" i="54"/>
  <c r="T40" i="54"/>
  <c r="T68" i="54"/>
  <c r="T66" i="54"/>
  <c r="T10" i="54"/>
  <c r="T9" i="54"/>
  <c r="T50" i="54"/>
  <c r="T62" i="54"/>
  <c r="T7" i="54"/>
  <c r="T42" i="54"/>
  <c r="T2" i="60"/>
  <c r="T56" i="60" s="1"/>
  <c r="T2" i="56"/>
  <c r="T13" i="56" s="1"/>
  <c r="T2" i="55"/>
  <c r="O50" i="53"/>
  <c r="S50" i="53" s="1"/>
  <c r="O61" i="57"/>
  <c r="S61" i="57" s="1"/>
  <c r="O41" i="58"/>
  <c r="S41" i="58" s="1"/>
  <c r="O20" i="57"/>
  <c r="S20" i="57" s="1"/>
  <c r="T2" i="57" s="1"/>
  <c r="T58" i="57" s="1"/>
  <c r="T62" i="52" l="1"/>
  <c r="T25" i="61"/>
  <c r="T30" i="61"/>
  <c r="T26" i="61"/>
  <c r="T17" i="61"/>
  <c r="T36" i="61"/>
  <c r="T21" i="61"/>
  <c r="T19" i="61"/>
  <c r="T46" i="61"/>
  <c r="T62" i="61"/>
  <c r="T42" i="61"/>
  <c r="T50" i="61"/>
  <c r="T64" i="61"/>
  <c r="T49" i="61"/>
  <c r="T14" i="61"/>
  <c r="T32" i="61"/>
  <c r="T20" i="61"/>
  <c r="T61" i="61"/>
  <c r="T44" i="61"/>
  <c r="T60" i="61"/>
  <c r="T45" i="61"/>
  <c r="T65" i="61"/>
  <c r="T27" i="61"/>
  <c r="T48" i="61"/>
  <c r="T59" i="61"/>
  <c r="T54" i="61"/>
  <c r="T34" i="61"/>
  <c r="T56" i="61"/>
  <c r="T68" i="61"/>
  <c r="T31" i="61"/>
  <c r="T16" i="61"/>
  <c r="T51" i="61"/>
  <c r="T37" i="61"/>
  <c r="T23" i="61"/>
  <c r="T63" i="61"/>
  <c r="T41" i="61"/>
  <c r="T67" i="61"/>
  <c r="T52" i="61"/>
  <c r="T33" i="61"/>
  <c r="T28" i="61"/>
  <c r="T38" i="61"/>
  <c r="T55" i="61"/>
  <c r="T47" i="61"/>
  <c r="T18" i="61"/>
  <c r="T15" i="61"/>
  <c r="D12" i="50"/>
  <c r="T53" i="61"/>
  <c r="T69" i="61"/>
  <c r="T39" i="61"/>
  <c r="T24" i="61"/>
  <c r="T35" i="61"/>
  <c r="T29" i="61"/>
  <c r="T43" i="61"/>
  <c r="T66" i="61"/>
  <c r="T22" i="61"/>
  <c r="T57" i="61"/>
  <c r="T58" i="61"/>
  <c r="T40" i="52"/>
  <c r="T17" i="52"/>
  <c r="T57" i="52"/>
  <c r="T18" i="52"/>
  <c r="T29" i="52"/>
  <c r="T49" i="52"/>
  <c r="T9" i="52"/>
  <c r="T58" i="52"/>
  <c r="T69" i="52"/>
  <c r="T42" i="52"/>
  <c r="T44" i="52"/>
  <c r="T66" i="52"/>
  <c r="T10" i="52"/>
  <c r="T8" i="52"/>
  <c r="T14" i="52"/>
  <c r="T46" i="52"/>
  <c r="T37" i="52"/>
  <c r="T27" i="52"/>
  <c r="T65" i="52"/>
  <c r="T28" i="52"/>
  <c r="T6" i="52"/>
  <c r="T21" i="52"/>
  <c r="T63" i="52"/>
  <c r="T15" i="52"/>
  <c r="T43" i="52"/>
  <c r="D3" i="50"/>
  <c r="T7" i="52"/>
  <c r="T20" i="52"/>
  <c r="T25" i="52"/>
  <c r="T54" i="52"/>
  <c r="T26" i="52"/>
  <c r="T5" i="52"/>
  <c r="T64" i="52"/>
  <c r="T38" i="52"/>
  <c r="T51" i="52"/>
  <c r="T23" i="52"/>
  <c r="T30" i="52"/>
  <c r="T68" i="52"/>
  <c r="T31" i="52"/>
  <c r="T41" i="52"/>
  <c r="T12" i="52"/>
  <c r="T35" i="52"/>
  <c r="T13" i="52"/>
  <c r="T55" i="52"/>
  <c r="T56" i="52"/>
  <c r="T33" i="52"/>
  <c r="T22" i="52"/>
  <c r="T36" i="52"/>
  <c r="T60" i="52"/>
  <c r="T32" i="52"/>
  <c r="T67" i="52"/>
  <c r="T61" i="52"/>
  <c r="T16" i="52"/>
  <c r="T48" i="52"/>
  <c r="T47" i="52"/>
  <c r="T45" i="52"/>
  <c r="T24" i="52"/>
  <c r="T19" i="52"/>
  <c r="T50" i="52"/>
  <c r="T52" i="52"/>
  <c r="T53" i="52"/>
  <c r="T11" i="52"/>
  <c r="T59" i="52"/>
  <c r="T34" i="52"/>
  <c r="T39" i="52"/>
  <c r="T45" i="54"/>
  <c r="T23" i="54"/>
  <c r="S70" i="54" s="1"/>
  <c r="T33" i="56"/>
  <c r="T56" i="54"/>
  <c r="T55" i="54"/>
  <c r="T36" i="54"/>
  <c r="T21" i="54"/>
  <c r="T47" i="54"/>
  <c r="T59" i="54"/>
  <c r="T49" i="54"/>
  <c r="T8" i="54"/>
  <c r="T63" i="54"/>
  <c r="T40" i="61"/>
  <c r="T53" i="54"/>
  <c r="T48" i="54"/>
  <c r="T15" i="54"/>
  <c r="T37" i="54"/>
  <c r="T67" i="54"/>
  <c r="T18" i="54"/>
  <c r="T30" i="54"/>
  <c r="T61" i="54"/>
  <c r="T69" i="54"/>
  <c r="T31" i="54"/>
  <c r="T12" i="54"/>
  <c r="T33" i="54"/>
  <c r="T54" i="54"/>
  <c r="T26" i="54"/>
  <c r="T16" i="54"/>
  <c r="T64" i="54"/>
  <c r="T46" i="54"/>
  <c r="T43" i="54"/>
  <c r="T60" i="54"/>
  <c r="T24" i="54"/>
  <c r="T39" i="54"/>
  <c r="T27" i="54"/>
  <c r="T11" i="54"/>
  <c r="T51" i="54"/>
  <c r="D5" i="50"/>
  <c r="R6" i="50" s="1"/>
  <c r="S6" i="50" s="1"/>
  <c r="T41" i="54"/>
  <c r="T22" i="54"/>
  <c r="T13" i="57"/>
  <c r="T59" i="57"/>
  <c r="T28" i="60"/>
  <c r="T61" i="57"/>
  <c r="T2" i="53"/>
  <c r="T15" i="56"/>
  <c r="T51" i="56"/>
  <c r="T56" i="56"/>
  <c r="T48" i="56"/>
  <c r="T65" i="56"/>
  <c r="T69" i="56"/>
  <c r="T32" i="56"/>
  <c r="T54" i="56"/>
  <c r="T63" i="56"/>
  <c r="T19" i="56"/>
  <c r="D7" i="50"/>
  <c r="T52" i="56"/>
  <c r="T30" i="56"/>
  <c r="T50" i="56"/>
  <c r="T45" i="56"/>
  <c r="T22" i="56"/>
  <c r="T20" i="56"/>
  <c r="T36" i="56"/>
  <c r="T11" i="56"/>
  <c r="T57" i="56"/>
  <c r="T62" i="56"/>
  <c r="T24" i="56"/>
  <c r="T34" i="56"/>
  <c r="T29" i="56"/>
  <c r="T64" i="56"/>
  <c r="T25" i="56"/>
  <c r="T40" i="56"/>
  <c r="T31" i="56"/>
  <c r="T60" i="56"/>
  <c r="T55" i="56"/>
  <c r="T23" i="56"/>
  <c r="T49" i="56"/>
  <c r="T12" i="56"/>
  <c r="T18" i="56"/>
  <c r="T43" i="56"/>
  <c r="T37" i="56"/>
  <c r="T58" i="56"/>
  <c r="T61" i="56"/>
  <c r="T14" i="56"/>
  <c r="T46" i="56"/>
  <c r="T67" i="56"/>
  <c r="T59" i="56"/>
  <c r="T68" i="56"/>
  <c r="T9" i="56"/>
  <c r="T17" i="56"/>
  <c r="T35" i="56"/>
  <c r="T41" i="56"/>
  <c r="T38" i="56"/>
  <c r="T47" i="56"/>
  <c r="T10" i="56"/>
  <c r="T21" i="56"/>
  <c r="T26" i="56"/>
  <c r="T53" i="56"/>
  <c r="T39" i="56"/>
  <c r="T16" i="56"/>
  <c r="T28" i="56"/>
  <c r="T42" i="56"/>
  <c r="T27" i="56"/>
  <c r="T66" i="56"/>
  <c r="T44" i="57"/>
  <c r="T32" i="57"/>
  <c r="T17" i="57"/>
  <c r="T23" i="60"/>
  <c r="T10" i="57"/>
  <c r="T25" i="57"/>
  <c r="T48" i="57"/>
  <c r="T28" i="57"/>
  <c r="T63" i="57"/>
  <c r="T14" i="57"/>
  <c r="T52" i="57"/>
  <c r="T53" i="57"/>
  <c r="T45" i="57"/>
  <c r="T11" i="57"/>
  <c r="T18" i="57"/>
  <c r="T60" i="57"/>
  <c r="T24" i="57"/>
  <c r="T65" i="57"/>
  <c r="T23" i="57"/>
  <c r="T12" i="57"/>
  <c r="T36" i="57"/>
  <c r="T43" i="57"/>
  <c r="T39" i="57"/>
  <c r="T69" i="57"/>
  <c r="T38" i="57"/>
  <c r="T35" i="57"/>
  <c r="T62" i="57"/>
  <c r="T47" i="57"/>
  <c r="T26" i="57"/>
  <c r="T55" i="57"/>
  <c r="T37" i="57"/>
  <c r="T15" i="57"/>
  <c r="T49" i="57"/>
  <c r="T22" i="57"/>
  <c r="T19" i="57"/>
  <c r="T57" i="57"/>
  <c r="T42" i="57"/>
  <c r="T66" i="57"/>
  <c r="T68" i="57"/>
  <c r="T41" i="57"/>
  <c r="T30" i="57"/>
  <c r="T31" i="57"/>
  <c r="T67" i="57"/>
  <c r="T34" i="57"/>
  <c r="T16" i="57"/>
  <c r="T64" i="57"/>
  <c r="T46" i="57"/>
  <c r="T21" i="57"/>
  <c r="T33" i="57"/>
  <c r="T27" i="57"/>
  <c r="T54" i="57"/>
  <c r="D8" i="50"/>
  <c r="T40" i="57"/>
  <c r="T56" i="57"/>
  <c r="T29" i="57"/>
  <c r="T51" i="57"/>
  <c r="T50" i="57"/>
  <c r="T69" i="60"/>
  <c r="T20" i="57"/>
  <c r="T12" i="55"/>
  <c r="T46" i="55"/>
  <c r="T23" i="55"/>
  <c r="T50" i="55"/>
  <c r="T28" i="55"/>
  <c r="T49" i="55"/>
  <c r="T36" i="55"/>
  <c r="T37" i="55"/>
  <c r="T30" i="55"/>
  <c r="T67" i="55"/>
  <c r="T20" i="55"/>
  <c r="T47" i="55"/>
  <c r="T43" i="55"/>
  <c r="T8" i="55"/>
  <c r="T11" i="55"/>
  <c r="T66" i="55"/>
  <c r="T63" i="55"/>
  <c r="T40" i="55"/>
  <c r="T48" i="55"/>
  <c r="T41" i="55"/>
  <c r="T69" i="55"/>
  <c r="T56" i="55"/>
  <c r="T54" i="55"/>
  <c r="T24" i="55"/>
  <c r="T42" i="55"/>
  <c r="T31" i="55"/>
  <c r="T18" i="55"/>
  <c r="T16" i="55"/>
  <c r="T14" i="55"/>
  <c r="T29" i="55"/>
  <c r="T45" i="55"/>
  <c r="T33" i="55"/>
  <c r="T21" i="55"/>
  <c r="T19" i="55"/>
  <c r="T55" i="55"/>
  <c r="T64" i="55"/>
  <c r="T13" i="55"/>
  <c r="T10" i="55"/>
  <c r="T15" i="55"/>
  <c r="T35" i="55"/>
  <c r="T58" i="55"/>
  <c r="T59" i="55"/>
  <c r="T34" i="55"/>
  <c r="T27" i="55"/>
  <c r="T53" i="55"/>
  <c r="T38" i="55"/>
  <c r="T60" i="55"/>
  <c r="T39" i="55"/>
  <c r="T61" i="55"/>
  <c r="T32" i="55"/>
  <c r="T9" i="55"/>
  <c r="T51" i="55"/>
  <c r="T52" i="55"/>
  <c r="T65" i="55"/>
  <c r="T44" i="55"/>
  <c r="D6" i="50"/>
  <c r="T57" i="55"/>
  <c r="T62" i="55"/>
  <c r="T26" i="55"/>
  <c r="T22" i="55"/>
  <c r="T17" i="55"/>
  <c r="T25" i="55"/>
  <c r="T31" i="59"/>
  <c r="T40" i="59"/>
  <c r="T63" i="59"/>
  <c r="T28" i="59"/>
  <c r="T22" i="59"/>
  <c r="T58" i="59"/>
  <c r="T33" i="59"/>
  <c r="T68" i="59"/>
  <c r="T13" i="59"/>
  <c r="T17" i="59"/>
  <c r="T60" i="59"/>
  <c r="T21" i="59"/>
  <c r="T26" i="59"/>
  <c r="T39" i="59"/>
  <c r="T37" i="59"/>
  <c r="T43" i="59"/>
  <c r="T42" i="59"/>
  <c r="T69" i="59"/>
  <c r="T15" i="59"/>
  <c r="T66" i="59"/>
  <c r="T29" i="59"/>
  <c r="T34" i="59"/>
  <c r="T41" i="59"/>
  <c r="T23" i="59"/>
  <c r="T61" i="59"/>
  <c r="T32" i="59"/>
  <c r="T59" i="59"/>
  <c r="T16" i="59"/>
  <c r="T27" i="59"/>
  <c r="T56" i="59"/>
  <c r="T18" i="59"/>
  <c r="T20" i="59"/>
  <c r="T57" i="59"/>
  <c r="T30" i="59"/>
  <c r="T48" i="59"/>
  <c r="T25" i="59"/>
  <c r="T35" i="59"/>
  <c r="T62" i="59"/>
  <c r="T51" i="59"/>
  <c r="T24" i="59"/>
  <c r="T67" i="59"/>
  <c r="T14" i="59"/>
  <c r="T50" i="59"/>
  <c r="T38" i="59"/>
  <c r="T12" i="59"/>
  <c r="T53" i="59"/>
  <c r="T45" i="59"/>
  <c r="T46" i="59"/>
  <c r="T47" i="59"/>
  <c r="T44" i="59"/>
  <c r="D10" i="50"/>
  <c r="T65" i="59"/>
  <c r="T49" i="59"/>
  <c r="T64" i="59"/>
  <c r="T19" i="59"/>
  <c r="T54" i="59"/>
  <c r="T30" i="60"/>
  <c r="T14" i="60"/>
  <c r="T55" i="59"/>
  <c r="O12" i="50"/>
  <c r="P12" i="50" s="1"/>
  <c r="G12" i="50" s="1"/>
  <c r="F12" i="50"/>
  <c r="T68" i="55"/>
  <c r="R5" i="50"/>
  <c r="S5" i="50" s="1"/>
  <c r="T19" i="60"/>
  <c r="T27" i="60"/>
  <c r="T38" i="60"/>
  <c r="T43" i="60"/>
  <c r="T15" i="60"/>
  <c r="T41" i="60"/>
  <c r="T33" i="60"/>
  <c r="T21" i="60"/>
  <c r="T65" i="60"/>
  <c r="T22" i="60"/>
  <c r="T53" i="60"/>
  <c r="T35" i="60"/>
  <c r="T16" i="60"/>
  <c r="T24" i="60"/>
  <c r="T36" i="60"/>
  <c r="T57" i="60"/>
  <c r="T44" i="60"/>
  <c r="T42" i="60"/>
  <c r="T26" i="60"/>
  <c r="T34" i="60"/>
  <c r="T25" i="60"/>
  <c r="T31" i="60"/>
  <c r="T52" i="60"/>
  <c r="T17" i="60"/>
  <c r="T59" i="60"/>
  <c r="T18" i="60"/>
  <c r="D11" i="50"/>
  <c r="T40" i="60"/>
  <c r="T58" i="60"/>
  <c r="T45" i="60"/>
  <c r="T54" i="60"/>
  <c r="T60" i="60"/>
  <c r="T29" i="60"/>
  <c r="T49" i="60"/>
  <c r="T51" i="60"/>
  <c r="T46" i="60"/>
  <c r="T68" i="60"/>
  <c r="T47" i="60"/>
  <c r="T48" i="60"/>
  <c r="T50" i="60"/>
  <c r="T32" i="60"/>
  <c r="T20" i="60"/>
  <c r="T62" i="60"/>
  <c r="T37" i="60"/>
  <c r="T61" i="60"/>
  <c r="T66" i="60"/>
  <c r="T64" i="60"/>
  <c r="T39" i="60"/>
  <c r="T63" i="60"/>
  <c r="T55" i="60"/>
  <c r="T67" i="60"/>
  <c r="T13" i="60"/>
  <c r="T2" i="58"/>
  <c r="T44" i="56"/>
  <c r="S70" i="52"/>
  <c r="L3" i="50"/>
  <c r="M3" i="50" s="1"/>
  <c r="F3" i="50"/>
  <c r="T52" i="59"/>
  <c r="F5" i="50" l="1"/>
  <c r="S70" i="61"/>
  <c r="F11" i="50"/>
  <c r="L12" i="50"/>
  <c r="M12" i="50" s="1"/>
  <c r="L11" i="50"/>
  <c r="M11" i="50" s="1"/>
  <c r="G11" i="50" s="1"/>
  <c r="G5" i="50"/>
  <c r="S70" i="55"/>
  <c r="S70" i="57"/>
  <c r="U10" i="50"/>
  <c r="V10" i="50" s="1"/>
  <c r="G10" i="50" s="1"/>
  <c r="F10" i="50"/>
  <c r="O8" i="50"/>
  <c r="P8" i="50" s="1"/>
  <c r="F8" i="50"/>
  <c r="S70" i="56"/>
  <c r="T41" i="53"/>
  <c r="T23" i="53"/>
  <c r="T26" i="53"/>
  <c r="T29" i="53"/>
  <c r="T68" i="53"/>
  <c r="T62" i="53"/>
  <c r="T40" i="53"/>
  <c r="T8" i="53"/>
  <c r="T52" i="53"/>
  <c r="T28" i="53"/>
  <c r="T30" i="53"/>
  <c r="T12" i="53"/>
  <c r="T24" i="53"/>
  <c r="T31" i="53"/>
  <c r="T58" i="53"/>
  <c r="T56" i="53"/>
  <c r="T38" i="53"/>
  <c r="T39" i="53"/>
  <c r="T65" i="53"/>
  <c r="T17" i="53"/>
  <c r="T9" i="53"/>
  <c r="T35" i="53"/>
  <c r="T22" i="53"/>
  <c r="T14" i="53"/>
  <c r="T37" i="53"/>
  <c r="T6" i="53"/>
  <c r="T47" i="53"/>
  <c r="T10" i="53"/>
  <c r="T44" i="53"/>
  <c r="T21" i="53"/>
  <c r="T61" i="53"/>
  <c r="T43" i="53"/>
  <c r="T16" i="53"/>
  <c r="D4" i="50"/>
  <c r="T63" i="53"/>
  <c r="T7" i="53"/>
  <c r="T66" i="53"/>
  <c r="T34" i="53"/>
  <c r="T51" i="53"/>
  <c r="T13" i="53"/>
  <c r="T49" i="53"/>
  <c r="T53" i="53"/>
  <c r="T55" i="53"/>
  <c r="T60" i="53"/>
  <c r="T64" i="53"/>
  <c r="T11" i="53"/>
  <c r="T54" i="53"/>
  <c r="T18" i="53"/>
  <c r="T42" i="53"/>
  <c r="T25" i="53"/>
  <c r="T19" i="53"/>
  <c r="T67" i="53"/>
  <c r="T32" i="53"/>
  <c r="T45" i="53"/>
  <c r="T69" i="53"/>
  <c r="T27" i="53"/>
  <c r="T57" i="53"/>
  <c r="T15" i="53"/>
  <c r="T36" i="53"/>
  <c r="T59" i="53"/>
  <c r="T33" i="53"/>
  <c r="T46" i="53"/>
  <c r="T20" i="53"/>
  <c r="T48" i="53"/>
  <c r="T18" i="58"/>
  <c r="T54" i="58"/>
  <c r="T13" i="58"/>
  <c r="T60" i="58"/>
  <c r="T57" i="58"/>
  <c r="T14" i="58"/>
  <c r="T52" i="58"/>
  <c r="T64" i="58"/>
  <c r="T16" i="58"/>
  <c r="T22" i="58"/>
  <c r="T26" i="58"/>
  <c r="T15" i="58"/>
  <c r="D9" i="50"/>
  <c r="T68" i="58"/>
  <c r="T48" i="58"/>
  <c r="T21" i="58"/>
  <c r="T65" i="58"/>
  <c r="T33" i="58"/>
  <c r="T23" i="58"/>
  <c r="T31" i="58"/>
  <c r="T58" i="58"/>
  <c r="T44" i="58"/>
  <c r="T37" i="58"/>
  <c r="T62" i="58"/>
  <c r="T40" i="58"/>
  <c r="T63" i="58"/>
  <c r="T56" i="58"/>
  <c r="T46" i="58"/>
  <c r="T35" i="58"/>
  <c r="T61" i="58"/>
  <c r="T25" i="58"/>
  <c r="T38" i="58"/>
  <c r="T45" i="58"/>
  <c r="T17" i="58"/>
  <c r="T59" i="58"/>
  <c r="T51" i="58"/>
  <c r="T24" i="58"/>
  <c r="T12" i="58"/>
  <c r="T47" i="58"/>
  <c r="T66" i="58"/>
  <c r="T50" i="58"/>
  <c r="T69" i="58"/>
  <c r="T55" i="58"/>
  <c r="T28" i="58"/>
  <c r="T39" i="58"/>
  <c r="T27" i="58"/>
  <c r="T11" i="58"/>
  <c r="T36" i="58"/>
  <c r="T49" i="58"/>
  <c r="T19" i="58"/>
  <c r="T67" i="58"/>
  <c r="T43" i="58"/>
  <c r="T42" i="58"/>
  <c r="T32" i="58"/>
  <c r="T53" i="58"/>
  <c r="T20" i="58"/>
  <c r="T30" i="58"/>
  <c r="T29" i="58"/>
  <c r="T34" i="58"/>
  <c r="U6" i="50"/>
  <c r="V6" i="50" s="1"/>
  <c r="G6" i="50" s="1"/>
  <c r="F6" i="50"/>
  <c r="L10" i="50"/>
  <c r="M10" i="50" s="1"/>
  <c r="L7" i="50"/>
  <c r="M7" i="50" s="1"/>
  <c r="F7" i="50"/>
  <c r="L9" i="50"/>
  <c r="M9" i="50" s="1"/>
  <c r="L8" i="50"/>
  <c r="M8" i="50" s="1"/>
  <c r="T50" i="53"/>
  <c r="S70" i="60"/>
  <c r="S70" i="59"/>
  <c r="T41" i="58"/>
  <c r="G7" i="50" l="1"/>
  <c r="F4" i="50"/>
  <c r="O6" i="50"/>
  <c r="P6" i="50" s="1"/>
  <c r="O4" i="50"/>
  <c r="P4" i="50" s="1"/>
  <c r="O5" i="50"/>
  <c r="P5" i="50" s="1"/>
  <c r="L5" i="50"/>
  <c r="M5" i="50" s="1"/>
  <c r="L6" i="50"/>
  <c r="M6" i="50" s="1"/>
  <c r="L4" i="50"/>
  <c r="M4" i="50" s="1"/>
  <c r="G3" i="50" s="1"/>
  <c r="S70" i="53"/>
  <c r="R9" i="50"/>
  <c r="S9" i="50" s="1"/>
  <c r="R10" i="50"/>
  <c r="S10" i="50" s="1"/>
  <c r="F9" i="50"/>
  <c r="O9" i="50"/>
  <c r="P9" i="50" s="1"/>
  <c r="G8" i="50" s="1"/>
  <c r="O10" i="50"/>
  <c r="P10" i="50" s="1"/>
  <c r="S70" i="58"/>
  <c r="G4" i="50" l="1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<sst xmlns="http://schemas.openxmlformats.org/spreadsheetml/2006/main" count="416" uniqueCount="61">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</sst>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3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workbookViewId="0">
      <selection activeCell="R7" sqref="R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29635</v>
      </c>
      <c r="C2" s="19">
        <v>13342</v>
      </c>
      <c r="D2" s="23">
        <v>6.7000000000000004E-2</v>
      </c>
      <c r="E2" s="23">
        <v>1</v>
      </c>
      <c r="F2" s="23">
        <v>0.48799999999999999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1.3220000000000001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40583</v>
      </c>
      <c r="U2" s="19">
        <v>17831</v>
      </c>
      <c r="V2" s="23">
        <v>4.8000000000000001E-2</v>
      </c>
      <c r="W2" s="23">
        <v>175</v>
      </c>
      <c r="X2" s="23">
        <v>0.56899999999999995</v>
      </c>
    </row>
    <row r="3" spans="1:24" x14ac:dyDescent="0.2">
      <c r="A3" s="18">
        <v>9</v>
      </c>
      <c r="B3" s="19">
        <v>31144</v>
      </c>
      <c r="C3" s="19">
        <v>14021</v>
      </c>
      <c r="D3" s="23">
        <v>6.3E-2</v>
      </c>
      <c r="E3" s="23">
        <v>0.98899999999999999</v>
      </c>
      <c r="F3" s="23">
        <v>0.50900000000000001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2.1720000000000002</v>
      </c>
      <c r="Q3" s="15"/>
      <c r="R3" s="15"/>
      <c r="T3" s="19">
        <v>42649</v>
      </c>
      <c r="U3" s="19">
        <v>18738</v>
      </c>
      <c r="V3" s="23">
        <v>4.4999999999999998E-2</v>
      </c>
      <c r="W3" s="23">
        <v>167</v>
      </c>
      <c r="X3" s="23">
        <v>0.59299999999999997</v>
      </c>
    </row>
    <row r="4" spans="1:24" x14ac:dyDescent="0.2">
      <c r="A4" s="18">
        <v>10</v>
      </c>
      <c r="B4" s="19">
        <v>32729</v>
      </c>
      <c r="C4" s="19">
        <v>14735</v>
      </c>
      <c r="D4" s="23">
        <v>5.8999999999999997E-2</v>
      </c>
      <c r="E4" s="23">
        <v>0.98899999999999999</v>
      </c>
      <c r="F4" s="23">
        <v>0.53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2.633</v>
      </c>
      <c r="Q4" s="15"/>
      <c r="R4" s="15"/>
      <c r="T4" s="19">
        <v>44821</v>
      </c>
      <c r="U4" s="19">
        <v>19692</v>
      </c>
      <c r="V4" s="23">
        <v>4.2999999999999997E-2</v>
      </c>
      <c r="W4" s="23">
        <v>159</v>
      </c>
      <c r="X4" s="23">
        <v>0.61799999999999999</v>
      </c>
    </row>
    <row r="5" spans="1:24" x14ac:dyDescent="0.2">
      <c r="A5" s="18">
        <v>11</v>
      </c>
      <c r="B5" s="19">
        <v>34396</v>
      </c>
      <c r="C5" s="19">
        <v>15485</v>
      </c>
      <c r="D5" s="23">
        <v>5.6000000000000001E-2</v>
      </c>
      <c r="E5" s="23">
        <v>0.98899999999999999</v>
      </c>
      <c r="F5" s="23">
        <v>0.55200000000000005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2.8919999999999999</v>
      </c>
      <c r="Q5" s="15"/>
      <c r="R5" s="15"/>
      <c r="T5" s="19">
        <v>47102</v>
      </c>
      <c r="U5" s="19">
        <v>20695</v>
      </c>
      <c r="V5" s="23">
        <v>0.04</v>
      </c>
      <c r="W5" s="23">
        <v>151</v>
      </c>
      <c r="X5" s="23">
        <v>0.64300000000000002</v>
      </c>
    </row>
    <row r="6" spans="1:24" x14ac:dyDescent="0.2">
      <c r="A6" s="18">
        <v>12</v>
      </c>
      <c r="B6" s="19">
        <v>40349</v>
      </c>
      <c r="C6" s="19">
        <v>18165</v>
      </c>
      <c r="D6" s="23">
        <v>4.3999999999999997E-2</v>
      </c>
      <c r="E6" s="23">
        <v>0.98899999999999999</v>
      </c>
      <c r="F6" s="23">
        <v>0.629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3.383</v>
      </c>
      <c r="Q6" s="15"/>
      <c r="R6" s="15"/>
      <c r="T6" s="19">
        <v>49500</v>
      </c>
      <c r="U6" s="19">
        <v>21748</v>
      </c>
      <c r="V6" s="23">
        <v>3.7999999999999999E-2</v>
      </c>
      <c r="W6" s="23">
        <v>144</v>
      </c>
      <c r="X6" s="23">
        <v>0.67</v>
      </c>
    </row>
    <row r="7" spans="1:24" x14ac:dyDescent="0.2">
      <c r="A7" s="18">
        <v>13</v>
      </c>
      <c r="B7" s="19">
        <v>42021</v>
      </c>
      <c r="C7" s="19">
        <v>18817</v>
      </c>
      <c r="D7" s="23">
        <v>4.2999999999999997E-2</v>
      </c>
      <c r="E7" s="23">
        <v>0.84499999999999997</v>
      </c>
      <c r="F7" s="23">
        <v>0.63700000000000001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3.641</v>
      </c>
      <c r="Q7" s="15"/>
      <c r="R7" s="15"/>
      <c r="T7" s="19">
        <v>51551</v>
      </c>
      <c r="U7" s="19">
        <v>22528</v>
      </c>
      <c r="V7" s="23">
        <v>3.6999999999999998E-2</v>
      </c>
      <c r="W7" s="23">
        <v>142</v>
      </c>
      <c r="X7" s="23">
        <v>0.67800000000000005</v>
      </c>
    </row>
    <row r="8" spans="1:24" x14ac:dyDescent="0.2">
      <c r="A8" s="18">
        <v>14</v>
      </c>
      <c r="B8" s="19">
        <v>43762</v>
      </c>
      <c r="C8" s="19">
        <v>19491</v>
      </c>
      <c r="D8" s="23">
        <v>4.2000000000000003E-2</v>
      </c>
      <c r="E8" s="23">
        <v>0.84499999999999997</v>
      </c>
      <c r="F8" s="23">
        <v>0.64400000000000002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3.4809999999999999</v>
      </c>
      <c r="Q8" s="15"/>
      <c r="R8" s="15"/>
      <c r="T8" s="19">
        <v>53687</v>
      </c>
      <c r="U8" s="19">
        <v>23336</v>
      </c>
      <c r="V8" s="23">
        <v>3.5999999999999997E-2</v>
      </c>
      <c r="W8" s="23">
        <v>140</v>
      </c>
      <c r="X8" s="23">
        <v>0.68500000000000005</v>
      </c>
    </row>
    <row r="9" spans="1:24" x14ac:dyDescent="0.2">
      <c r="A9" s="18">
        <v>15</v>
      </c>
      <c r="B9" s="19">
        <v>45576</v>
      </c>
      <c r="C9" s="19">
        <v>20190</v>
      </c>
      <c r="D9" s="23">
        <v>4.1000000000000002E-2</v>
      </c>
      <c r="E9" s="23">
        <v>0.84499999999999997</v>
      </c>
      <c r="F9" s="23">
        <v>0.65100000000000002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3.117</v>
      </c>
      <c r="Q9" s="15"/>
      <c r="R9" s="15"/>
      <c r="T9" s="19">
        <v>55912</v>
      </c>
      <c r="U9" s="19">
        <v>24172</v>
      </c>
      <c r="V9" s="23">
        <v>3.5000000000000003E-2</v>
      </c>
      <c r="W9" s="23">
        <v>137</v>
      </c>
      <c r="X9" s="23">
        <v>0.69299999999999995</v>
      </c>
    </row>
    <row r="10" spans="1:24" x14ac:dyDescent="0.2">
      <c r="A10" s="18">
        <v>16</v>
      </c>
      <c r="B10" s="19">
        <v>58229</v>
      </c>
      <c r="C10" s="19">
        <v>25038</v>
      </c>
      <c r="D10" s="23">
        <v>3.4000000000000002E-2</v>
      </c>
      <c r="E10" s="23">
        <v>0.84499999999999997</v>
      </c>
      <c r="F10" s="23">
        <v>0.70099999999999996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2.871</v>
      </c>
      <c r="Q10" s="15"/>
      <c r="R10" s="15"/>
      <c r="T10" s="19">
        <v>58229</v>
      </c>
      <c r="U10" s="19">
        <v>25038</v>
      </c>
      <c r="V10" s="23">
        <v>3.4000000000000002E-2</v>
      </c>
      <c r="W10" s="23">
        <v>135</v>
      </c>
      <c r="X10" s="23">
        <v>0.70099999999999996</v>
      </c>
    </row>
    <row r="11" spans="1:24" x14ac:dyDescent="0.2">
      <c r="A11" s="18">
        <v>17</v>
      </c>
      <c r="B11" s="19">
        <v>59220</v>
      </c>
      <c r="C11" s="19">
        <v>25364</v>
      </c>
      <c r="D11" s="23">
        <v>3.3000000000000002E-2</v>
      </c>
      <c r="E11" s="23">
        <v>0.61899999999999999</v>
      </c>
      <c r="F11" s="23">
        <v>0.70099999999999996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2.6869999999999998</v>
      </c>
      <c r="Q11" s="15"/>
      <c r="R11" s="15"/>
      <c r="T11" s="19">
        <v>59220</v>
      </c>
      <c r="U11" s="19">
        <v>25364</v>
      </c>
      <c r="V11" s="23">
        <v>3.3000000000000002E-2</v>
      </c>
      <c r="W11" s="23">
        <v>135</v>
      </c>
      <c r="X11" s="23">
        <v>0.70099999999999996</v>
      </c>
    </row>
    <row r="12" spans="1:24" x14ac:dyDescent="0.2">
      <c r="A12" s="18">
        <v>18</v>
      </c>
      <c r="B12" s="19">
        <v>65976</v>
      </c>
      <c r="C12" s="19">
        <v>27574</v>
      </c>
      <c r="D12" s="23">
        <v>0.03</v>
      </c>
      <c r="E12" s="23">
        <v>0.61899999999999999</v>
      </c>
      <c r="F12" s="23">
        <v>0.70099999999999996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2.573</v>
      </c>
      <c r="Q12" s="15"/>
      <c r="R12" s="15"/>
      <c r="T12" s="19">
        <v>60229</v>
      </c>
      <c r="U12" s="19">
        <v>25694</v>
      </c>
      <c r="V12" s="23">
        <v>3.3000000000000002E-2</v>
      </c>
      <c r="W12" s="23">
        <v>135</v>
      </c>
      <c r="X12" s="23">
        <v>0.70099999999999996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2.1779999999999999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2.1779999999999999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3.7999999999999999E-2</v>
      </c>
    </row>
    <row r="54" spans="12:15" x14ac:dyDescent="0.2">
      <c r="N54" s="22">
        <v>66</v>
      </c>
      <c r="O54" s="31">
        <v>3.7999999999999999E-2</v>
      </c>
    </row>
    <row r="55" spans="12:15" x14ac:dyDescent="0.2">
      <c r="N55" s="22">
        <v>67</v>
      </c>
      <c r="O55" s="31">
        <v>3.7999999999999999E-2</v>
      </c>
    </row>
    <row r="56" spans="12:15" x14ac:dyDescent="0.2">
      <c r="N56" s="22">
        <v>68</v>
      </c>
      <c r="O56" s="31">
        <v>3.7999999999999999E-2</v>
      </c>
    </row>
    <row r="57" spans="12:15" x14ac:dyDescent="0.2">
      <c r="N57" s="22">
        <v>69</v>
      </c>
      <c r="O57" s="31">
        <v>3.7999999999999999E-2</v>
      </c>
    </row>
    <row r="58" spans="12:15" x14ac:dyDescent="0.2">
      <c r="N58" s="22">
        <v>70</v>
      </c>
      <c r="O58" s="31">
        <v>3.7999999999999999E-2</v>
      </c>
    </row>
    <row r="59" spans="12:15" x14ac:dyDescent="0.2">
      <c r="N59" s="22">
        <v>71</v>
      </c>
      <c r="O59" s="31">
        <v>3.7999999999999999E-2</v>
      </c>
    </row>
    <row r="60" spans="12:15" x14ac:dyDescent="0.2">
      <c r="N60" s="22">
        <v>72</v>
      </c>
      <c r="O60" s="31">
        <v>3.7999999999999999E-2</v>
      </c>
    </row>
    <row r="61" spans="12:15" x14ac:dyDescent="0.2">
      <c r="N61" s="22">
        <v>73</v>
      </c>
      <c r="O61" s="31">
        <v>3.7999999999999999E-2</v>
      </c>
    </row>
    <row r="62" spans="12:15" x14ac:dyDescent="0.2">
      <c r="N62" s="22">
        <v>74</v>
      </c>
      <c r="O62" s="31">
        <v>3.7999999999999999E-2</v>
      </c>
    </row>
    <row r="63" spans="12:15" x14ac:dyDescent="0.2">
      <c r="N63" s="22">
        <v>75</v>
      </c>
      <c r="O63" s="31">
        <v>3.7999999999999999E-2</v>
      </c>
    </row>
    <row r="64" spans="12:15" x14ac:dyDescent="0.2">
      <c r="N64" s="22">
        <v>76</v>
      </c>
      <c r="O64" s="31">
        <v>3.7999999999999999E-2</v>
      </c>
    </row>
    <row r="65" spans="14:15" x14ac:dyDescent="0.2">
      <c r="N65" s="22">
        <v>77</v>
      </c>
      <c r="O65" s="31">
        <v>3.7999999999999999E-2</v>
      </c>
    </row>
    <row r="66" spans="14:15" x14ac:dyDescent="0.2">
      <c r="N66" s="22">
        <v>78</v>
      </c>
      <c r="O66" s="31">
        <v>3.7999999999999999E-2</v>
      </c>
    </row>
    <row r="67" spans="14:15" x14ac:dyDescent="0.2">
      <c r="N67" s="22">
        <v>79</v>
      </c>
      <c r="O67" s="31">
        <v>3.7999999999999999E-2</v>
      </c>
    </row>
    <row r="68" spans="14:15" x14ac:dyDescent="0.2">
      <c r="N68" s="22">
        <v>80</v>
      </c>
      <c r="O68" s="31">
        <v>3.7999999999999999E-2</v>
      </c>
    </row>
    <row r="69" spans="14:15" x14ac:dyDescent="0.2">
      <c r="N69" s="22">
        <v>81</v>
      </c>
      <c r="O69" s="31">
        <v>3.7999999999999999E-2</v>
      </c>
    </row>
    <row r="70" spans="14:15" x14ac:dyDescent="0.2">
      <c r="N70" s="22">
        <v>82</v>
      </c>
      <c r="O70" s="31">
        <v>3.7999999999999999E-2</v>
      </c>
    </row>
    <row r="71" spans="14:15" x14ac:dyDescent="0.2">
      <c r="N71" s="22">
        <v>83</v>
      </c>
      <c r="O71" s="31">
        <v>3.7999999999999999E-2</v>
      </c>
    </row>
    <row r="72" spans="14:15" x14ac:dyDescent="0.2">
      <c r="N72" s="22">
        <v>84</v>
      </c>
      <c r="O72" s="31">
        <v>3.7999999999999999E-2</v>
      </c>
    </row>
    <row r="73" spans="14:15" x14ac:dyDescent="0.2">
      <c r="O73" s="3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45576</v>
      </c>
      <c r="D2" s="7">
        <f>Meta!C9</f>
        <v>20190</v>
      </c>
      <c r="E2" s="1">
        <f>Meta!D9</f>
        <v>4.1000000000000002E-2</v>
      </c>
      <c r="F2" s="1">
        <f>Meta!F9</f>
        <v>0.65100000000000002</v>
      </c>
      <c r="G2" s="1">
        <f>Meta!I9</f>
        <v>1.8114695812355892</v>
      </c>
      <c r="H2" s="1">
        <f>Meta!E9</f>
        <v>0.84499999999999997</v>
      </c>
      <c r="I2" s="13"/>
      <c r="J2" s="1">
        <f>Meta!X8</f>
        <v>0.68500000000000005</v>
      </c>
      <c r="K2" s="1">
        <f>Meta!D8</f>
        <v>4.2000000000000003E-2</v>
      </c>
      <c r="L2" s="29"/>
      <c r="N2" s="22">
        <f>Meta!T9</f>
        <v>55912</v>
      </c>
      <c r="O2" s="22">
        <f>Meta!U9</f>
        <v>24172</v>
      </c>
      <c r="P2" s="1">
        <f>Meta!V9</f>
        <v>3.5000000000000003E-2</v>
      </c>
      <c r="Q2" s="1">
        <f>Meta!X9</f>
        <v>0.69299999999999995</v>
      </c>
      <c r="R2" s="22">
        <f>Meta!W9</f>
        <v>137</v>
      </c>
      <c r="T2" s="12">
        <f>IRR(S5:S69)+1</f>
        <v>1.0153569826633742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2380.7876388909835</v>
      </c>
      <c r="D11" s="5">
        <f t="shared" ref="D11:D36" si="0">IF(A11&lt;startage,1,0)*(C11*(1-initialunempprob))+IF(A11=startage,1,0)*(C11*(1-unempprob))+IF(A11&gt;startage,1,0)*(C11*(1-unempprob)+unempprob*300*52)</f>
        <v>2280.794558057562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174.48078369140347</v>
      </c>
      <c r="G11" s="5">
        <f t="shared" ref="G11:G56" si="3">D11-F11</f>
        <v>2106.3137743661587</v>
      </c>
      <c r="H11" s="22">
        <f>0.1*Grade14!H11</f>
        <v>1060.3704554093542</v>
      </c>
      <c r="I11" s="5">
        <f t="shared" ref="I11:I36" si="4">G11+IF(A11&lt;startage,1,0)*(H11*(1-initialunempprob))+IF(A11&gt;=startage,1,0)*(H11*(1-unempprob))</f>
        <v>3122.1486706483201</v>
      </c>
      <c r="J11" s="26">
        <f t="shared" ref="J11:J56" si="5">(F11-(IF(A11&gt;startage,1,0)*(unempprob*300*52)))/(IF(A11&lt;startage,1,0)*((C11+H11)*(1-initialunempprob))+IF(A11&gt;=startage,1,0)*((C11+H11)*(1-unempprob)))</f>
        <v>5.2927023224194888E-2</v>
      </c>
      <c r="L11" s="22">
        <f>0.1*Grade14!L11</f>
        <v>4039.4381354400939</v>
      </c>
      <c r="M11" s="5">
        <f>scrimecost*Meta!O8</f>
        <v>476.89699999999999</v>
      </c>
      <c r="N11" s="5">
        <f>L11-Grade14!L11</f>
        <v>-36354.943218960849</v>
      </c>
      <c r="O11" s="5"/>
      <c r="P11" s="22"/>
      <c r="Q11" s="22">
        <f>0.05*feel*Grade14!G11</f>
        <v>254.25611887924757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-44888.199337840095</v>
      </c>
      <c r="T11" s="22">
        <f t="shared" ref="T11:T42" si="7">S11/sreturn^(A11-startage+1)</f>
        <v>-44888.199337840095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25159.682763711091</v>
      </c>
      <c r="D12" s="5">
        <f t="shared" si="0"/>
        <v>24128.135770398934</v>
      </c>
      <c r="E12" s="5">
        <f t="shared" si="1"/>
        <v>14628.135770398934</v>
      </c>
      <c r="F12" s="5">
        <f t="shared" si="2"/>
        <v>5077.8363290352518</v>
      </c>
      <c r="G12" s="5">
        <f t="shared" si="3"/>
        <v>19050.299441363684</v>
      </c>
      <c r="H12" s="22">
        <f t="shared" ref="H12:H36" si="10">benefits*B12/expnorm</f>
        <v>11145.646721944157</v>
      </c>
      <c r="I12" s="5">
        <f t="shared" si="4"/>
        <v>29738.974647708128</v>
      </c>
      <c r="J12" s="26">
        <f t="shared" si="5"/>
        <v>0.14584438340510564</v>
      </c>
      <c r="L12" s="22">
        <f t="shared" ref="L12:L36" si="11">(sincome+sbenefits)*(1-sunemp)*B12/expnorm</f>
        <v>42662.07989387666</v>
      </c>
      <c r="M12" s="5">
        <f>scrimecost*Meta!O9</f>
        <v>427.029</v>
      </c>
      <c r="N12" s="5">
        <f>L12-Grade14!L12</f>
        <v>1257.8390056157077</v>
      </c>
      <c r="O12" s="5">
        <f>Grade14!M12-M12</f>
        <v>9.3509999999999991</v>
      </c>
      <c r="P12" s="22">
        <f t="shared" ref="P12:P56" si="12">(spart-initialspart)*(L12*J12+nptrans)</f>
        <v>102.20819789521305</v>
      </c>
      <c r="Q12" s="22"/>
      <c r="R12" s="22"/>
      <c r="S12" s="22">
        <f t="shared" si="6"/>
        <v>830.83917632492921</v>
      </c>
      <c r="T12" s="22">
        <f t="shared" si="7"/>
        <v>818.27297247275749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25788.674832803863</v>
      </c>
      <c r="D13" s="5">
        <f t="shared" si="0"/>
        <v>25370.939164658903</v>
      </c>
      <c r="E13" s="5">
        <f t="shared" si="1"/>
        <v>15870.939164658903</v>
      </c>
      <c r="F13" s="5">
        <f t="shared" si="2"/>
        <v>5483.6116372611323</v>
      </c>
      <c r="G13" s="5">
        <f t="shared" si="3"/>
        <v>19887.327527397771</v>
      </c>
      <c r="H13" s="22">
        <f t="shared" si="10"/>
        <v>11424.287889992762</v>
      </c>
      <c r="I13" s="5">
        <f t="shared" si="4"/>
        <v>30843.21961390083</v>
      </c>
      <c r="J13" s="26">
        <f t="shared" si="5"/>
        <v>0.13573514860734434</v>
      </c>
      <c r="L13" s="22">
        <f t="shared" si="11"/>
        <v>43728.631891223566</v>
      </c>
      <c r="M13" s="5">
        <f>scrimecost*Meta!O10</f>
        <v>393.327</v>
      </c>
      <c r="N13" s="5">
        <f>L13-Grade14!L13</f>
        <v>1289.2849807560851</v>
      </c>
      <c r="O13" s="5">
        <f>Grade14!M13-M13</f>
        <v>8.6129999999999995</v>
      </c>
      <c r="P13" s="22">
        <f t="shared" si="12"/>
        <v>99.916098785207396</v>
      </c>
      <c r="Q13" s="22"/>
      <c r="R13" s="22"/>
      <c r="S13" s="22">
        <f t="shared" si="6"/>
        <v>846.69303392955214</v>
      </c>
      <c r="T13" s="22">
        <f t="shared" si="7"/>
        <v>821.2747430449183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26433.391703623962</v>
      </c>
      <c r="D14" s="5">
        <f t="shared" si="0"/>
        <v>25989.222643775378</v>
      </c>
      <c r="E14" s="5">
        <f t="shared" si="1"/>
        <v>16489.222643775378</v>
      </c>
      <c r="F14" s="5">
        <f t="shared" si="2"/>
        <v>5685.4811931926606</v>
      </c>
      <c r="G14" s="5">
        <f t="shared" si="3"/>
        <v>20303.741450582718</v>
      </c>
      <c r="H14" s="22">
        <f t="shared" si="10"/>
        <v>11709.895087242579</v>
      </c>
      <c r="I14" s="5">
        <f t="shared" si="4"/>
        <v>31533.530839248349</v>
      </c>
      <c r="J14" s="26">
        <f t="shared" si="5"/>
        <v>0.13794320118425205</v>
      </c>
      <c r="L14" s="22">
        <f t="shared" si="11"/>
        <v>44821.84768850416</v>
      </c>
      <c r="M14" s="5">
        <f>scrimecost*Meta!O11</f>
        <v>368.11899999999997</v>
      </c>
      <c r="N14" s="5">
        <f>L14-Grade14!L14</f>
        <v>1321.5171052749938</v>
      </c>
      <c r="O14" s="5">
        <f>Grade14!M14-M14</f>
        <v>8.0609999999999786</v>
      </c>
      <c r="P14" s="22">
        <f t="shared" si="12"/>
        <v>101.89495322516052</v>
      </c>
      <c r="Q14" s="22"/>
      <c r="R14" s="22"/>
      <c r="S14" s="22">
        <f t="shared" si="6"/>
        <v>866.77337456771784</v>
      </c>
      <c r="T14" s="22">
        <f t="shared" si="7"/>
        <v>828.03612206245293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27094.22649621456</v>
      </c>
      <c r="D15" s="5">
        <f t="shared" si="0"/>
        <v>26622.963209869762</v>
      </c>
      <c r="E15" s="5">
        <f t="shared" si="1"/>
        <v>17122.963209869762</v>
      </c>
      <c r="F15" s="5">
        <f t="shared" si="2"/>
        <v>5892.3974880224778</v>
      </c>
      <c r="G15" s="5">
        <f t="shared" si="3"/>
        <v>20730.565721847284</v>
      </c>
      <c r="H15" s="22">
        <f t="shared" si="10"/>
        <v>12002.642464423643</v>
      </c>
      <c r="I15" s="5">
        <f t="shared" si="4"/>
        <v>32241.099845229557</v>
      </c>
      <c r="J15" s="26">
        <f t="shared" si="5"/>
        <v>0.14009739882025959</v>
      </c>
      <c r="L15" s="22">
        <f t="shared" si="11"/>
        <v>45942.393880716758</v>
      </c>
      <c r="M15" s="5">
        <f>scrimecost*Meta!O12</f>
        <v>352.50099999999998</v>
      </c>
      <c r="N15" s="5">
        <f>L15-Grade14!L15</f>
        <v>1354.5550329068719</v>
      </c>
      <c r="O15" s="5">
        <f>Grade14!M15-M15</f>
        <v>7.7189999999999941</v>
      </c>
      <c r="P15" s="22">
        <f t="shared" si="12"/>
        <v>103.92327902611248</v>
      </c>
      <c r="Q15" s="22"/>
      <c r="R15" s="22"/>
      <c r="S15" s="22">
        <f t="shared" si="6"/>
        <v>887.54483472183551</v>
      </c>
      <c r="T15" s="22">
        <f t="shared" si="7"/>
        <v>835.0553475980397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27771.582158619924</v>
      </c>
      <c r="D16" s="5">
        <f t="shared" si="0"/>
        <v>27272.547290116505</v>
      </c>
      <c r="E16" s="5">
        <f t="shared" si="1"/>
        <v>17772.547290116505</v>
      </c>
      <c r="F16" s="5">
        <f t="shared" si="2"/>
        <v>6104.4866902230387</v>
      </c>
      <c r="G16" s="5">
        <f t="shared" si="3"/>
        <v>21168.060599893466</v>
      </c>
      <c r="H16" s="22">
        <f t="shared" si="10"/>
        <v>12302.708526034234</v>
      </c>
      <c r="I16" s="5">
        <f t="shared" si="4"/>
        <v>32966.358076360295</v>
      </c>
      <c r="J16" s="26">
        <f t="shared" si="5"/>
        <v>0.14219905505051078</v>
      </c>
      <c r="L16" s="22">
        <f t="shared" si="11"/>
        <v>47090.953727734675</v>
      </c>
      <c r="M16" s="5">
        <f>scrimecost*Meta!O13</f>
        <v>298.38599999999997</v>
      </c>
      <c r="N16" s="5">
        <f>L16-Grade14!L16</f>
        <v>1388.4189087295381</v>
      </c>
      <c r="O16" s="5">
        <f>Grade14!M16-M16</f>
        <v>6.5340000000000487</v>
      </c>
      <c r="P16" s="22">
        <f t="shared" si="12"/>
        <v>106.00231297208822</v>
      </c>
      <c r="Q16" s="22"/>
      <c r="R16" s="22"/>
      <c r="S16" s="22">
        <f t="shared" si="6"/>
        <v>908.13047112980109</v>
      </c>
      <c r="T16" s="22">
        <f t="shared" si="7"/>
        <v>841.50063679302878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28465.871712585416</v>
      </c>
      <c r="D17" s="5">
        <f t="shared" si="0"/>
        <v>27938.370972369412</v>
      </c>
      <c r="E17" s="5">
        <f t="shared" si="1"/>
        <v>18438.370972369412</v>
      </c>
      <c r="F17" s="5">
        <f t="shared" si="2"/>
        <v>6321.8781224786126</v>
      </c>
      <c r="G17" s="5">
        <f t="shared" si="3"/>
        <v>21616.492849890798</v>
      </c>
      <c r="H17" s="22">
        <f t="shared" si="10"/>
        <v>12610.276239185087</v>
      </c>
      <c r="I17" s="5">
        <f t="shared" si="4"/>
        <v>33709.747763269297</v>
      </c>
      <c r="J17" s="26">
        <f t="shared" si="5"/>
        <v>0.14424945137270712</v>
      </c>
      <c r="L17" s="22">
        <f t="shared" si="11"/>
        <v>48268.227570928044</v>
      </c>
      <c r="M17" s="5">
        <f>scrimecost*Meta!O14</f>
        <v>298.38599999999997</v>
      </c>
      <c r="N17" s="5">
        <f>L17-Grade14!L17</f>
        <v>1423.1293814477831</v>
      </c>
      <c r="O17" s="5">
        <f>Grade14!M17-M17</f>
        <v>6.5340000000000487</v>
      </c>
      <c r="P17" s="22">
        <f t="shared" si="12"/>
        <v>108.13332276671335</v>
      </c>
      <c r="Q17" s="22"/>
      <c r="R17" s="22"/>
      <c r="S17" s="22">
        <f t="shared" si="6"/>
        <v>930.25710657297282</v>
      </c>
      <c r="T17" s="22">
        <f t="shared" si="7"/>
        <v>848.96627330263595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29177.51850540005</v>
      </c>
      <c r="D18" s="5">
        <f t="shared" si="0"/>
        <v>28620.840246678647</v>
      </c>
      <c r="E18" s="5">
        <f t="shared" si="1"/>
        <v>19120.840246678647</v>
      </c>
      <c r="F18" s="5">
        <f t="shared" si="2"/>
        <v>6544.7043405405784</v>
      </c>
      <c r="G18" s="5">
        <f t="shared" si="3"/>
        <v>22076.135906138068</v>
      </c>
      <c r="H18" s="22">
        <f t="shared" si="10"/>
        <v>12925.533145164714</v>
      </c>
      <c r="I18" s="5">
        <f t="shared" si="4"/>
        <v>34471.72219235103</v>
      </c>
      <c r="J18" s="26">
        <f t="shared" si="5"/>
        <v>0.14624983802850838</v>
      </c>
      <c r="L18" s="22">
        <f t="shared" si="11"/>
        <v>49474.933260201229</v>
      </c>
      <c r="M18" s="5">
        <f>scrimecost*Meta!O15</f>
        <v>298.38599999999997</v>
      </c>
      <c r="N18" s="5">
        <f>L18-Grade14!L18</f>
        <v>1458.7076159839635</v>
      </c>
      <c r="O18" s="5">
        <f>Grade14!M18-M18</f>
        <v>6.5340000000000487</v>
      </c>
      <c r="P18" s="22">
        <f t="shared" si="12"/>
        <v>110.31760780620411</v>
      </c>
      <c r="Q18" s="22"/>
      <c r="R18" s="22"/>
      <c r="S18" s="22">
        <f t="shared" si="6"/>
        <v>952.93690790221149</v>
      </c>
      <c r="T18" s="22">
        <f t="shared" si="7"/>
        <v>856.5107714205908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29906.956468035052</v>
      </c>
      <c r="D19" s="5">
        <f t="shared" si="0"/>
        <v>29320.371252845613</v>
      </c>
      <c r="E19" s="5">
        <f t="shared" si="1"/>
        <v>19820.371252845613</v>
      </c>
      <c r="F19" s="5">
        <f t="shared" si="2"/>
        <v>6773.1012140540925</v>
      </c>
      <c r="G19" s="5">
        <f t="shared" si="3"/>
        <v>22547.270038791521</v>
      </c>
      <c r="H19" s="22">
        <f t="shared" si="10"/>
        <v>13248.671473793833</v>
      </c>
      <c r="I19" s="5">
        <f t="shared" si="4"/>
        <v>35252.745982159802</v>
      </c>
      <c r="J19" s="26">
        <f t="shared" si="5"/>
        <v>0.14820143476587552</v>
      </c>
      <c r="L19" s="22">
        <f t="shared" si="11"/>
        <v>50711.806591706263</v>
      </c>
      <c r="M19" s="5">
        <f>scrimecost*Meta!O16</f>
        <v>298.38599999999997</v>
      </c>
      <c r="N19" s="5">
        <f>L19-Grade14!L19</f>
        <v>1495.1753063835713</v>
      </c>
      <c r="O19" s="5">
        <f>Grade14!M19-M19</f>
        <v>6.5340000000000487</v>
      </c>
      <c r="P19" s="22">
        <f t="shared" si="12"/>
        <v>112.55649997168216</v>
      </c>
      <c r="Q19" s="22"/>
      <c r="R19" s="22"/>
      <c r="S19" s="22">
        <f t="shared" si="6"/>
        <v>976.18370426469505</v>
      </c>
      <c r="T19" s="22">
        <f t="shared" si="7"/>
        <v>864.13475972846561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30654.630379735925</v>
      </c>
      <c r="D20" s="5">
        <f t="shared" si="0"/>
        <v>30037.390534166749</v>
      </c>
      <c r="E20" s="5">
        <f t="shared" si="1"/>
        <v>20537.390534166749</v>
      </c>
      <c r="F20" s="5">
        <f t="shared" si="2"/>
        <v>7007.2080094054436</v>
      </c>
      <c r="G20" s="5">
        <f t="shared" si="3"/>
        <v>23030.182524761305</v>
      </c>
      <c r="H20" s="22">
        <f t="shared" si="10"/>
        <v>13579.888260638676</v>
      </c>
      <c r="I20" s="5">
        <f t="shared" si="4"/>
        <v>36053.295366713792</v>
      </c>
      <c r="J20" s="26">
        <f t="shared" si="5"/>
        <v>0.150105431582819</v>
      </c>
      <c r="L20" s="22">
        <f t="shared" si="11"/>
        <v>51979.601756498923</v>
      </c>
      <c r="M20" s="5">
        <f>scrimecost*Meta!O17</f>
        <v>298.38599999999997</v>
      </c>
      <c r="N20" s="5">
        <f>L20-Grade14!L20</f>
        <v>1532.5546890431724</v>
      </c>
      <c r="O20" s="5">
        <f>Grade14!M20-M20</f>
        <v>6.5340000000000487</v>
      </c>
      <c r="P20" s="22">
        <f t="shared" si="12"/>
        <v>114.85136444129712</v>
      </c>
      <c r="Q20" s="22"/>
      <c r="R20" s="22"/>
      <c r="S20" s="22">
        <f t="shared" si="6"/>
        <v>1000.0116705362423</v>
      </c>
      <c r="T20" s="22">
        <f t="shared" si="7"/>
        <v>871.83887459826326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31420.996139229319</v>
      </c>
      <c r="D21" s="5">
        <f t="shared" si="0"/>
        <v>30772.335297520913</v>
      </c>
      <c r="E21" s="5">
        <f t="shared" si="1"/>
        <v>21272.335297520913</v>
      </c>
      <c r="F21" s="5">
        <f t="shared" si="2"/>
        <v>7247.1674746405779</v>
      </c>
      <c r="G21" s="5">
        <f t="shared" si="3"/>
        <v>23525.167822880336</v>
      </c>
      <c r="H21" s="22">
        <f t="shared" si="10"/>
        <v>13919.385467154643</v>
      </c>
      <c r="I21" s="5">
        <f t="shared" si="4"/>
        <v>36873.858485881639</v>
      </c>
      <c r="J21" s="26">
        <f t="shared" si="5"/>
        <v>0.15196298945300779</v>
      </c>
      <c r="L21" s="22">
        <f t="shared" si="11"/>
        <v>53279.091800411385</v>
      </c>
      <c r="M21" s="5">
        <f>scrimecost*Meta!O18</f>
        <v>235.36599999999999</v>
      </c>
      <c r="N21" s="5">
        <f>L21-Grade14!L21</f>
        <v>1570.8685562692408</v>
      </c>
      <c r="O21" s="5">
        <f>Grade14!M21-M21</f>
        <v>5.1539999999999964</v>
      </c>
      <c r="P21" s="22">
        <f t="shared" si="12"/>
        <v>117.20360052265247</v>
      </c>
      <c r="Q21" s="22"/>
      <c r="R21" s="22"/>
      <c r="S21" s="22">
        <f t="shared" si="6"/>
        <v>1023.2692359645647</v>
      </c>
      <c r="T21" s="22">
        <f t="shared" si="7"/>
        <v>878.62249717152645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32206.52104271005</v>
      </c>
      <c r="D22" s="5">
        <f t="shared" si="0"/>
        <v>31525.653679958934</v>
      </c>
      <c r="E22" s="5">
        <f t="shared" si="1"/>
        <v>22025.653679958934</v>
      </c>
      <c r="F22" s="5">
        <f t="shared" si="2"/>
        <v>7493.1259265065928</v>
      </c>
      <c r="G22" s="5">
        <f t="shared" si="3"/>
        <v>24032.527753452341</v>
      </c>
      <c r="H22" s="22">
        <f t="shared" si="10"/>
        <v>14267.370103833508</v>
      </c>
      <c r="I22" s="5">
        <f t="shared" si="4"/>
        <v>37714.935683028671</v>
      </c>
      <c r="J22" s="26">
        <f t="shared" si="5"/>
        <v>0.15377524103367984</v>
      </c>
      <c r="L22" s="22">
        <f t="shared" si="11"/>
        <v>54611.06909542167</v>
      </c>
      <c r="M22" s="5">
        <f>scrimecost*Meta!O19</f>
        <v>235.36599999999999</v>
      </c>
      <c r="N22" s="5">
        <f>L22-Grade14!L22</f>
        <v>1610.1402701759725</v>
      </c>
      <c r="O22" s="5">
        <f>Grade14!M22-M22</f>
        <v>5.1539999999999964</v>
      </c>
      <c r="P22" s="22">
        <f t="shared" si="12"/>
        <v>119.61464250604175</v>
      </c>
      <c r="Q22" s="22"/>
      <c r="R22" s="22"/>
      <c r="S22" s="22">
        <f t="shared" si="6"/>
        <v>1048.3034930286021</v>
      </c>
      <c r="T22" s="22">
        <f t="shared" si="7"/>
        <v>886.50394949241786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33011.684068777802</v>
      </c>
      <c r="D23" s="5">
        <f t="shared" si="0"/>
        <v>32297.805021957909</v>
      </c>
      <c r="E23" s="5">
        <f t="shared" si="1"/>
        <v>22797.805021957909</v>
      </c>
      <c r="F23" s="5">
        <f t="shared" si="2"/>
        <v>7745.2333396692575</v>
      </c>
      <c r="G23" s="5">
        <f t="shared" si="3"/>
        <v>24552.571682288653</v>
      </c>
      <c r="H23" s="22">
        <f t="shared" si="10"/>
        <v>14624.054356429346</v>
      </c>
      <c r="I23" s="5">
        <f t="shared" si="4"/>
        <v>38577.039810104397</v>
      </c>
      <c r="J23" s="26">
        <f t="shared" si="5"/>
        <v>0.15554329135628667</v>
      </c>
      <c r="L23" s="22">
        <f t="shared" si="11"/>
        <v>55976.345822807212</v>
      </c>
      <c r="M23" s="5">
        <f>scrimecost*Meta!O20</f>
        <v>235.36599999999999</v>
      </c>
      <c r="N23" s="5">
        <f>L23-Grade14!L23</f>
        <v>1650.3937769303811</v>
      </c>
      <c r="O23" s="5">
        <f>Grade14!M23-M23</f>
        <v>5.1539999999999964</v>
      </c>
      <c r="P23" s="22">
        <f t="shared" si="12"/>
        <v>122.08596053901572</v>
      </c>
      <c r="Q23" s="22"/>
      <c r="R23" s="22"/>
      <c r="S23" s="22">
        <f t="shared" si="6"/>
        <v>1073.9636065192456</v>
      </c>
      <c r="T23" s="22">
        <f t="shared" si="7"/>
        <v>894.46725565699035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33836.976170497248</v>
      </c>
      <c r="D24" s="5">
        <f t="shared" si="0"/>
        <v>33089.260147506859</v>
      </c>
      <c r="E24" s="5">
        <f t="shared" si="1"/>
        <v>23589.260147506859</v>
      </c>
      <c r="F24" s="5">
        <f t="shared" si="2"/>
        <v>8003.6434381609888</v>
      </c>
      <c r="G24" s="5">
        <f t="shared" si="3"/>
        <v>25085.616709345872</v>
      </c>
      <c r="H24" s="22">
        <f t="shared" si="10"/>
        <v>14989.655715340079</v>
      </c>
      <c r="I24" s="5">
        <f t="shared" si="4"/>
        <v>39460.696540357007</v>
      </c>
      <c r="J24" s="26">
        <f t="shared" si="5"/>
        <v>0.15726821850029332</v>
      </c>
      <c r="L24" s="22">
        <f t="shared" si="11"/>
        <v>57375.754468377389</v>
      </c>
      <c r="M24" s="5">
        <f>scrimecost*Meta!O21</f>
        <v>235.36599999999999</v>
      </c>
      <c r="N24" s="5">
        <f>L24-Grade14!L24</f>
        <v>1691.653621353631</v>
      </c>
      <c r="O24" s="5">
        <f>Grade14!M24-M24</f>
        <v>5.1539999999999964</v>
      </c>
      <c r="P24" s="22">
        <f t="shared" si="12"/>
        <v>124.61906152281404</v>
      </c>
      <c r="Q24" s="22"/>
      <c r="R24" s="22"/>
      <c r="S24" s="22">
        <f t="shared" si="6"/>
        <v>1100.2652228471438</v>
      </c>
      <c r="T24" s="22">
        <f t="shared" si="7"/>
        <v>902.51308713644255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34682.900574759675</v>
      </c>
      <c r="D25" s="5">
        <f t="shared" si="0"/>
        <v>33900.501651194529</v>
      </c>
      <c r="E25" s="5">
        <f t="shared" si="1"/>
        <v>24400.501651194529</v>
      </c>
      <c r="F25" s="5">
        <f t="shared" si="2"/>
        <v>8268.5137891150134</v>
      </c>
      <c r="G25" s="5">
        <f t="shared" si="3"/>
        <v>25631.987862079513</v>
      </c>
      <c r="H25" s="22">
        <f t="shared" si="10"/>
        <v>15364.39710822358</v>
      </c>
      <c r="I25" s="5">
        <f t="shared" si="4"/>
        <v>40366.444688865929</v>
      </c>
      <c r="J25" s="26">
        <f t="shared" si="5"/>
        <v>0.15895107425054375</v>
      </c>
      <c r="L25" s="22">
        <f t="shared" si="11"/>
        <v>58810.14833008682</v>
      </c>
      <c r="M25" s="5">
        <f>scrimecost*Meta!O22</f>
        <v>235.36599999999999</v>
      </c>
      <c r="N25" s="5">
        <f>L25-Grade14!L25</f>
        <v>1733.9449618874787</v>
      </c>
      <c r="O25" s="5">
        <f>Grade14!M25-M25</f>
        <v>5.1539999999999964</v>
      </c>
      <c r="P25" s="22">
        <f t="shared" si="12"/>
        <v>127.21549003120732</v>
      </c>
      <c r="Q25" s="22"/>
      <c r="R25" s="22"/>
      <c r="S25" s="22">
        <f t="shared" si="6"/>
        <v>1127.2243795832492</v>
      </c>
      <c r="T25" s="22">
        <f t="shared" si="7"/>
        <v>910.64212338091795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35549.973089128667</v>
      </c>
      <c r="D26" s="5">
        <f t="shared" si="0"/>
        <v>34732.02419247439</v>
      </c>
      <c r="E26" s="5">
        <f t="shared" si="1"/>
        <v>25232.02419247439</v>
      </c>
      <c r="F26" s="5">
        <f t="shared" si="2"/>
        <v>8540.0058988428882</v>
      </c>
      <c r="G26" s="5">
        <f t="shared" si="3"/>
        <v>26192.018293631503</v>
      </c>
      <c r="H26" s="22">
        <f t="shared" si="10"/>
        <v>15748.507035929168</v>
      </c>
      <c r="I26" s="5">
        <f t="shared" si="4"/>
        <v>41294.83654108757</v>
      </c>
      <c r="J26" s="26">
        <f t="shared" si="5"/>
        <v>0.16059288473859293</v>
      </c>
      <c r="L26" s="22">
        <f t="shared" si="11"/>
        <v>60280.40203833898</v>
      </c>
      <c r="M26" s="5">
        <f>scrimecost*Meta!O23</f>
        <v>187.41600000000003</v>
      </c>
      <c r="N26" s="5">
        <f>L26-Grade14!L26</f>
        <v>1777.2935859346399</v>
      </c>
      <c r="O26" s="5">
        <f>Grade14!M26-M26</f>
        <v>4.103999999999985</v>
      </c>
      <c r="P26" s="22">
        <f t="shared" si="12"/>
        <v>129.87682925231042</v>
      </c>
      <c r="Q26" s="22"/>
      <c r="R26" s="22"/>
      <c r="S26" s="22">
        <f t="shared" si="6"/>
        <v>1153.9702652377384</v>
      </c>
      <c r="T26" s="22">
        <f t="shared" si="7"/>
        <v>918.14911704004771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36438.722416356883</v>
      </c>
      <c r="D27" s="5">
        <f t="shared" si="0"/>
        <v>35584.334797286247</v>
      </c>
      <c r="E27" s="5">
        <f t="shared" si="1"/>
        <v>26084.334797286247</v>
      </c>
      <c r="F27" s="5">
        <f t="shared" si="2"/>
        <v>8818.285311313959</v>
      </c>
      <c r="G27" s="5">
        <f t="shared" si="3"/>
        <v>26766.049485972289</v>
      </c>
      <c r="H27" s="22">
        <f t="shared" si="10"/>
        <v>16142.219711827398</v>
      </c>
      <c r="I27" s="5">
        <f t="shared" si="4"/>
        <v>42246.438189614768</v>
      </c>
      <c r="J27" s="26">
        <f t="shared" si="5"/>
        <v>0.16219465106839698</v>
      </c>
      <c r="L27" s="22">
        <f t="shared" si="11"/>
        <v>61787.412089297468</v>
      </c>
      <c r="M27" s="5">
        <f>scrimecost*Meta!O24</f>
        <v>187.41600000000003</v>
      </c>
      <c r="N27" s="5">
        <f>L27-Grade14!L27</f>
        <v>1821.7259255830286</v>
      </c>
      <c r="O27" s="5">
        <f>Grade14!M27-M27</f>
        <v>4.103999999999985</v>
      </c>
      <c r="P27" s="22">
        <f t="shared" si="12"/>
        <v>132.60470195394112</v>
      </c>
      <c r="Q27" s="22"/>
      <c r="R27" s="22"/>
      <c r="S27" s="22">
        <f t="shared" si="6"/>
        <v>1182.2942292836178</v>
      </c>
      <c r="T27" s="22">
        <f t="shared" si="7"/>
        <v>926.45731040070757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37349.690476765805</v>
      </c>
      <c r="D28" s="5">
        <f t="shared" si="0"/>
        <v>36457.953167218402</v>
      </c>
      <c r="E28" s="5">
        <f t="shared" si="1"/>
        <v>26957.953167218402</v>
      </c>
      <c r="F28" s="5">
        <f t="shared" si="2"/>
        <v>9103.5217090968072</v>
      </c>
      <c r="G28" s="5">
        <f t="shared" si="3"/>
        <v>27354.431458121595</v>
      </c>
      <c r="H28" s="22">
        <f t="shared" si="10"/>
        <v>16545.775204623082</v>
      </c>
      <c r="I28" s="5">
        <f t="shared" si="4"/>
        <v>43221.829879355129</v>
      </c>
      <c r="J28" s="26">
        <f t="shared" si="5"/>
        <v>0.16375734992674243</v>
      </c>
      <c r="L28" s="22">
        <f t="shared" si="11"/>
        <v>63332.097391529896</v>
      </c>
      <c r="M28" s="5">
        <f>scrimecost*Meta!O25</f>
        <v>187.41600000000003</v>
      </c>
      <c r="N28" s="5">
        <f>L28-Grade14!L28</f>
        <v>1867.2690737226003</v>
      </c>
      <c r="O28" s="5">
        <f>Grade14!M28-M28</f>
        <v>4.103999999999985</v>
      </c>
      <c r="P28" s="22">
        <f t="shared" si="12"/>
        <v>135.40077147311257</v>
      </c>
      <c r="Q28" s="22"/>
      <c r="R28" s="22"/>
      <c r="S28" s="22">
        <f t="shared" si="6"/>
        <v>1211.3262924306289</v>
      </c>
      <c r="T28" s="22">
        <f t="shared" si="7"/>
        <v>934.85063378251982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38283.432738684947</v>
      </c>
      <c r="D29" s="5">
        <f t="shared" si="0"/>
        <v>37353.411996398863</v>
      </c>
      <c r="E29" s="5">
        <f t="shared" si="1"/>
        <v>27853.411996398863</v>
      </c>
      <c r="F29" s="5">
        <f t="shared" si="2"/>
        <v>9395.8890168242287</v>
      </c>
      <c r="G29" s="5">
        <f t="shared" si="3"/>
        <v>27957.522979574635</v>
      </c>
      <c r="H29" s="22">
        <f t="shared" si="10"/>
        <v>16959.419584738658</v>
      </c>
      <c r="I29" s="5">
        <f t="shared" si="4"/>
        <v>44221.606361339007</v>
      </c>
      <c r="J29" s="26">
        <f t="shared" si="5"/>
        <v>0.16528193417878678</v>
      </c>
      <c r="L29" s="22">
        <f t="shared" si="11"/>
        <v>64915.399826318135</v>
      </c>
      <c r="M29" s="5">
        <f>scrimecost*Meta!O26</f>
        <v>187.41600000000003</v>
      </c>
      <c r="N29" s="5">
        <f>L29-Grade14!L29</f>
        <v>1913.9508005656535</v>
      </c>
      <c r="O29" s="5">
        <f>Grade14!M29-M29</f>
        <v>4.103999999999985</v>
      </c>
      <c r="P29" s="22">
        <f t="shared" si="12"/>
        <v>138.26674273026333</v>
      </c>
      <c r="Q29" s="22"/>
      <c r="R29" s="22"/>
      <c r="S29" s="22">
        <f t="shared" si="6"/>
        <v>1241.0841571563105</v>
      </c>
      <c r="T29" s="22">
        <f t="shared" si="7"/>
        <v>943.32980151779441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39240.518557152063</v>
      </c>
      <c r="D30" s="5">
        <f t="shared" si="0"/>
        <v>38271.257296308824</v>
      </c>
      <c r="E30" s="5">
        <f t="shared" si="1"/>
        <v>28771.257296308824</v>
      </c>
      <c r="F30" s="5">
        <f t="shared" si="2"/>
        <v>9695.5655072448317</v>
      </c>
      <c r="G30" s="5">
        <f t="shared" si="3"/>
        <v>28575.691789063992</v>
      </c>
      <c r="H30" s="22">
        <f t="shared" si="10"/>
        <v>17383.405074357124</v>
      </c>
      <c r="I30" s="5">
        <f t="shared" si="4"/>
        <v>45246.37725537247</v>
      </c>
      <c r="J30" s="26">
        <f t="shared" si="5"/>
        <v>0.16676933344907391</v>
      </c>
      <c r="L30" s="22">
        <f t="shared" si="11"/>
        <v>66538.284821976093</v>
      </c>
      <c r="M30" s="5">
        <f>scrimecost*Meta!O27</f>
        <v>187.41600000000003</v>
      </c>
      <c r="N30" s="5">
        <f>L30-Grade14!L30</f>
        <v>1961.7995705798021</v>
      </c>
      <c r="O30" s="5">
        <f>Grade14!M30-M30</f>
        <v>4.103999999999985</v>
      </c>
      <c r="P30" s="22">
        <f t="shared" si="12"/>
        <v>141.20436326884283</v>
      </c>
      <c r="Q30" s="22"/>
      <c r="R30" s="22"/>
      <c r="S30" s="22">
        <f t="shared" si="6"/>
        <v>1271.5859685001456</v>
      </c>
      <c r="T30" s="22">
        <f t="shared" si="7"/>
        <v>951.89553614715203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40221.531521080869</v>
      </c>
      <c r="D31" s="5">
        <f t="shared" si="0"/>
        <v>39212.048728716552</v>
      </c>
      <c r="E31" s="5">
        <f t="shared" si="1"/>
        <v>29712.048728716552</v>
      </c>
      <c r="F31" s="5">
        <f t="shared" si="2"/>
        <v>10002.733909925955</v>
      </c>
      <c r="G31" s="5">
        <f t="shared" si="3"/>
        <v>29209.314818790597</v>
      </c>
      <c r="H31" s="22">
        <f t="shared" si="10"/>
        <v>17817.990201216053</v>
      </c>
      <c r="I31" s="5">
        <f t="shared" si="4"/>
        <v>46296.767421756791</v>
      </c>
      <c r="J31" s="26">
        <f t="shared" si="5"/>
        <v>0.16822045468837848</v>
      </c>
      <c r="L31" s="22">
        <f t="shared" si="11"/>
        <v>68201.741942525492</v>
      </c>
      <c r="M31" s="5">
        <f>scrimecost*Meta!O28</f>
        <v>160.83799999999999</v>
      </c>
      <c r="N31" s="5">
        <f>L31-Grade14!L31</f>
        <v>2010.8445598443068</v>
      </c>
      <c r="O31" s="5">
        <f>Grade14!M31-M31</f>
        <v>3.5219999999999914</v>
      </c>
      <c r="P31" s="22">
        <f t="shared" si="12"/>
        <v>144.21542432088685</v>
      </c>
      <c r="Q31" s="22"/>
      <c r="R31" s="22"/>
      <c r="S31" s="22">
        <f t="shared" si="6"/>
        <v>1302.3585351275776</v>
      </c>
      <c r="T31" s="22">
        <f t="shared" si="7"/>
        <v>960.18598793125989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41227.069809107888</v>
      </c>
      <c r="D32" s="5">
        <f t="shared" si="0"/>
        <v>40176.359946934463</v>
      </c>
      <c r="E32" s="5">
        <f t="shared" si="1"/>
        <v>30676.359946934463</v>
      </c>
      <c r="F32" s="5">
        <f t="shared" si="2"/>
        <v>10317.581522674102</v>
      </c>
      <c r="G32" s="5">
        <f t="shared" si="3"/>
        <v>29858.778424260359</v>
      </c>
      <c r="H32" s="22">
        <f t="shared" si="10"/>
        <v>18263.439956246453</v>
      </c>
      <c r="I32" s="5">
        <f t="shared" si="4"/>
        <v>47373.417342300709</v>
      </c>
      <c r="J32" s="26">
        <f t="shared" si="5"/>
        <v>0.16963618272672434</v>
      </c>
      <c r="L32" s="22">
        <f t="shared" si="11"/>
        <v>69906.785491088624</v>
      </c>
      <c r="M32" s="5">
        <f>scrimecost*Meta!O29</f>
        <v>160.83799999999999</v>
      </c>
      <c r="N32" s="5">
        <f>L32-Grade14!L32</f>
        <v>2061.1156738404097</v>
      </c>
      <c r="O32" s="5">
        <f>Grade14!M32-M32</f>
        <v>3.5219999999999914</v>
      </c>
      <c r="P32" s="22">
        <f t="shared" si="12"/>
        <v>147.30176189923193</v>
      </c>
      <c r="Q32" s="22"/>
      <c r="R32" s="22"/>
      <c r="S32" s="22">
        <f t="shared" si="6"/>
        <v>1334.404500670687</v>
      </c>
      <c r="T32" s="22">
        <f t="shared" si="7"/>
        <v>968.93254101332786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42257.746554335579</v>
      </c>
      <c r="D33" s="5">
        <f t="shared" si="0"/>
        <v>41164.778945607817</v>
      </c>
      <c r="E33" s="5">
        <f t="shared" si="1"/>
        <v>31664.778945607817</v>
      </c>
      <c r="F33" s="5">
        <f t="shared" si="2"/>
        <v>10640.300325740953</v>
      </c>
      <c r="G33" s="5">
        <f t="shared" si="3"/>
        <v>30524.478619866866</v>
      </c>
      <c r="H33" s="22">
        <f t="shared" si="10"/>
        <v>18720.025955152611</v>
      </c>
      <c r="I33" s="5">
        <f t="shared" si="4"/>
        <v>48476.983510858219</v>
      </c>
      <c r="J33" s="26">
        <f t="shared" si="5"/>
        <v>0.17101738081291548</v>
      </c>
      <c r="L33" s="22">
        <f t="shared" si="11"/>
        <v>71654.455128365837</v>
      </c>
      <c r="M33" s="5">
        <f>scrimecost*Meta!O30</f>
        <v>160.83799999999999</v>
      </c>
      <c r="N33" s="5">
        <f>L33-Grade14!L33</f>
        <v>2112.6435656864196</v>
      </c>
      <c r="O33" s="5">
        <f>Grade14!M33-M33</f>
        <v>3.5219999999999914</v>
      </c>
      <c r="P33" s="22">
        <f t="shared" si="12"/>
        <v>150.4652579170357</v>
      </c>
      <c r="Q33" s="22"/>
      <c r="R33" s="22"/>
      <c r="S33" s="22">
        <f t="shared" si="6"/>
        <v>1367.251615352377</v>
      </c>
      <c r="T33" s="22">
        <f t="shared" si="7"/>
        <v>977.76779548679383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43314.190218193973</v>
      </c>
      <c r="D34" s="5">
        <f t="shared" si="0"/>
        <v>42177.908419248015</v>
      </c>
      <c r="E34" s="5">
        <f t="shared" si="1"/>
        <v>32677.908419248015</v>
      </c>
      <c r="F34" s="5">
        <f t="shared" si="2"/>
        <v>10971.087098884476</v>
      </c>
      <c r="G34" s="5">
        <f t="shared" si="3"/>
        <v>31206.821320363539</v>
      </c>
      <c r="H34" s="22">
        <f t="shared" si="10"/>
        <v>19188.026604031424</v>
      </c>
      <c r="I34" s="5">
        <f t="shared" si="4"/>
        <v>49608.138833629673</v>
      </c>
      <c r="J34" s="26">
        <f t="shared" si="5"/>
        <v>0.17236489114090681</v>
      </c>
      <c r="L34" s="22">
        <f t="shared" si="11"/>
        <v>73445.816506574978</v>
      </c>
      <c r="M34" s="5">
        <f>scrimecost*Meta!O31</f>
        <v>160.83799999999999</v>
      </c>
      <c r="N34" s="5">
        <f>L34-Grade14!L34</f>
        <v>2165.4596548285772</v>
      </c>
      <c r="O34" s="5">
        <f>Grade14!M34-M34</f>
        <v>3.5219999999999914</v>
      </c>
      <c r="P34" s="22">
        <f t="shared" si="12"/>
        <v>153.70784133528451</v>
      </c>
      <c r="Q34" s="22"/>
      <c r="R34" s="22"/>
      <c r="S34" s="22">
        <f t="shared" si="6"/>
        <v>1400.9199079011075</v>
      </c>
      <c r="T34" s="22">
        <f t="shared" si="7"/>
        <v>986.69250855276402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44397.044973648823</v>
      </c>
      <c r="D35" s="5">
        <f t="shared" si="0"/>
        <v>43216.36612972922</v>
      </c>
      <c r="E35" s="5">
        <f t="shared" si="1"/>
        <v>33716.36612972922</v>
      </c>
      <c r="F35" s="5">
        <f t="shared" si="2"/>
        <v>11310.143541356591</v>
      </c>
      <c r="G35" s="5">
        <f t="shared" si="3"/>
        <v>31906.222588372628</v>
      </c>
      <c r="H35" s="22">
        <f t="shared" si="10"/>
        <v>19667.72726913221</v>
      </c>
      <c r="I35" s="5">
        <f t="shared" si="4"/>
        <v>50767.573039470415</v>
      </c>
      <c r="J35" s="26">
        <f t="shared" si="5"/>
        <v>0.17367953536333738</v>
      </c>
      <c r="L35" s="22">
        <f t="shared" si="11"/>
        <v>75281.961919239344</v>
      </c>
      <c r="M35" s="5">
        <f>scrimecost*Meta!O32</f>
        <v>160.83799999999999</v>
      </c>
      <c r="N35" s="5">
        <f>L35-Grade14!L35</f>
        <v>2219.5961461992993</v>
      </c>
      <c r="O35" s="5">
        <f>Grade14!M35-M35</f>
        <v>3.5219999999999914</v>
      </c>
      <c r="P35" s="22">
        <f t="shared" si="12"/>
        <v>157.03148933898953</v>
      </c>
      <c r="Q35" s="22"/>
      <c r="R35" s="22"/>
      <c r="S35" s="22">
        <f t="shared" si="6"/>
        <v>1435.4299077635626</v>
      </c>
      <c r="T35" s="22">
        <f t="shared" si="7"/>
        <v>995.70744589241531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45506.971097990034</v>
      </c>
      <c r="D36" s="5">
        <f t="shared" si="0"/>
        <v>44280.785282972436</v>
      </c>
      <c r="E36" s="5">
        <f t="shared" si="1"/>
        <v>34780.785282972436</v>
      </c>
      <c r="F36" s="5">
        <f t="shared" si="2"/>
        <v>11685.754923187746</v>
      </c>
      <c r="G36" s="5">
        <f t="shared" si="3"/>
        <v>32595.030359784691</v>
      </c>
      <c r="H36" s="22">
        <f t="shared" si="10"/>
        <v>20159.420450860514</v>
      </c>
      <c r="I36" s="5">
        <f t="shared" si="4"/>
        <v>51927.91457215992</v>
      </c>
      <c r="J36" s="26">
        <f t="shared" si="5"/>
        <v>0.17540798953772235</v>
      </c>
      <c r="L36" s="22">
        <f t="shared" si="11"/>
        <v>77164.01096722034</v>
      </c>
      <c r="M36" s="5">
        <f>scrimecost*Meta!O33</f>
        <v>123.848</v>
      </c>
      <c r="N36" s="5">
        <f>L36-Grade14!L36</f>
        <v>2275.0860498543043</v>
      </c>
      <c r="O36" s="5">
        <f>Grade14!M36-M36</f>
        <v>2.7120000000000033</v>
      </c>
      <c r="P36" s="22">
        <f t="shared" si="12"/>
        <v>160.71347222741292</v>
      </c>
      <c r="Q36" s="22"/>
      <c r="R36" s="22"/>
      <c r="S36" s="22">
        <f t="shared" si="6"/>
        <v>1470.3507885360966</v>
      </c>
      <c r="T36" s="22">
        <f t="shared" si="7"/>
        <v>1004.5046767480972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46644.645375439773</v>
      </c>
      <c r="D37" s="5">
        <f t="shared" ref="D37:D56" si="15">IF(A37&lt;startage,1,0)*(C37*(1-initialunempprob))+IF(A37=startage,1,0)*(C37*(1-unempprob))+IF(A37&gt;startage,1,0)*(C37*(1-unempprob)+unempprob*300*52)</f>
        <v>45371.814915046736</v>
      </c>
      <c r="E37" s="5">
        <f t="shared" si="1"/>
        <v>35871.814915046736</v>
      </c>
      <c r="F37" s="5">
        <f t="shared" si="2"/>
        <v>12151.079061267434</v>
      </c>
      <c r="G37" s="5">
        <f t="shared" si="3"/>
        <v>33220.735853779304</v>
      </c>
      <c r="H37" s="22">
        <f t="shared" ref="H37:H56" si="16">benefits*B37/expnorm</f>
        <v>20663.405962132023</v>
      </c>
      <c r="I37" s="5">
        <f t="shared" ref="I37:I56" si="17">G37+IF(A37&lt;startage,1,0)*(H37*(1-initialunempprob))+IF(A37&gt;=startage,1,0)*(H37*(1-unempprob))</f>
        <v>53036.942171463917</v>
      </c>
      <c r="J37" s="26">
        <f t="shared" si="5"/>
        <v>0.17833866175847177</v>
      </c>
      <c r="L37" s="22">
        <f t="shared" ref="L37:L56" si="18">(sincome+sbenefits)*(1-sunemp)*B37/expnorm</f>
        <v>79093.111241400824</v>
      </c>
      <c r="M37" s="5">
        <f>scrimecost*Meta!O34</f>
        <v>123.848</v>
      </c>
      <c r="N37" s="5">
        <f>L37-Grade14!L37</f>
        <v>2331.9632011006324</v>
      </c>
      <c r="O37" s="5">
        <f>Grade14!M37-M37</f>
        <v>2.7120000000000033</v>
      </c>
      <c r="P37" s="22">
        <f t="shared" si="12"/>
        <v>165.27487690484077</v>
      </c>
      <c r="Q37" s="22"/>
      <c r="R37" s="22"/>
      <c r="S37" s="22">
        <f t="shared" si="6"/>
        <v>1507.5115821011041</v>
      </c>
      <c r="T37" s="22">
        <f t="shared" si="7"/>
        <v>1014.315125900103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47810.761509825767</v>
      </c>
      <c r="D38" s="5">
        <f t="shared" si="15"/>
        <v>46490.120287922909</v>
      </c>
      <c r="E38" s="5">
        <f t="shared" si="1"/>
        <v>36990.120287922909</v>
      </c>
      <c r="F38" s="5">
        <f t="shared" si="2"/>
        <v>12628.036302799121</v>
      </c>
      <c r="G38" s="5">
        <f t="shared" si="3"/>
        <v>33862.083985123791</v>
      </c>
      <c r="H38" s="22">
        <f t="shared" si="16"/>
        <v>21179.991111185322</v>
      </c>
      <c r="I38" s="5">
        <f t="shared" si="17"/>
        <v>54173.695460750518</v>
      </c>
      <c r="J38" s="26">
        <f t="shared" si="5"/>
        <v>0.18119785416895909</v>
      </c>
      <c r="L38" s="22">
        <f t="shared" si="18"/>
        <v>81070.439022435836</v>
      </c>
      <c r="M38" s="5">
        <f>scrimecost*Meta!O35</f>
        <v>123.848</v>
      </c>
      <c r="N38" s="5">
        <f>L38-Grade14!L38</f>
        <v>2390.2622811281326</v>
      </c>
      <c r="O38" s="5">
        <f>Grade14!M38-M38</f>
        <v>2.7120000000000033</v>
      </c>
      <c r="P38" s="22">
        <f t="shared" si="12"/>
        <v>169.95031669920434</v>
      </c>
      <c r="Q38" s="22"/>
      <c r="R38" s="22"/>
      <c r="S38" s="22">
        <f t="shared" si="6"/>
        <v>1545.6013955052451</v>
      </c>
      <c r="T38" s="22">
        <f t="shared" si="7"/>
        <v>1024.2146553456882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49006.030547571412</v>
      </c>
      <c r="D39" s="5">
        <f t="shared" si="15"/>
        <v>47636.383295120984</v>
      </c>
      <c r="E39" s="5">
        <f t="shared" si="1"/>
        <v>38136.383295120984</v>
      </c>
      <c r="F39" s="5">
        <f t="shared" si="2"/>
        <v>13116.9174753691</v>
      </c>
      <c r="G39" s="5">
        <f t="shared" si="3"/>
        <v>34519.465819751887</v>
      </c>
      <c r="H39" s="22">
        <f t="shared" si="16"/>
        <v>21709.490888964956</v>
      </c>
      <c r="I39" s="5">
        <f t="shared" si="17"/>
        <v>55338.867582269275</v>
      </c>
      <c r="J39" s="26">
        <f t="shared" si="5"/>
        <v>0.18398731017919057</v>
      </c>
      <c r="L39" s="22">
        <f t="shared" si="18"/>
        <v>83097.199997996737</v>
      </c>
      <c r="M39" s="5">
        <f>scrimecost*Meta!O36</f>
        <v>123.848</v>
      </c>
      <c r="N39" s="5">
        <f>L39-Grade14!L39</f>
        <v>2450.0188381563639</v>
      </c>
      <c r="O39" s="5">
        <f>Grade14!M39-M39</f>
        <v>2.7120000000000033</v>
      </c>
      <c r="P39" s="22">
        <f t="shared" si="12"/>
        <v>174.74264248842698</v>
      </c>
      <c r="Q39" s="22"/>
      <c r="R39" s="22"/>
      <c r="S39" s="22">
        <f t="shared" si="6"/>
        <v>1584.6434542445149</v>
      </c>
      <c r="T39" s="22">
        <f t="shared" si="7"/>
        <v>1034.2041729738028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50231.181311260698</v>
      </c>
      <c r="D40" s="5">
        <f t="shared" si="15"/>
        <v>48811.302877499009</v>
      </c>
      <c r="E40" s="5">
        <f t="shared" si="1"/>
        <v>39311.302877499009</v>
      </c>
      <c r="F40" s="5">
        <f t="shared" si="2"/>
        <v>13618.020677253327</v>
      </c>
      <c r="G40" s="5">
        <f t="shared" si="3"/>
        <v>35193.282200245681</v>
      </c>
      <c r="H40" s="22">
        <f t="shared" si="16"/>
        <v>22252.228161189079</v>
      </c>
      <c r="I40" s="5">
        <f t="shared" si="17"/>
        <v>56533.169006826007</v>
      </c>
      <c r="J40" s="26">
        <f t="shared" si="5"/>
        <v>0.18670873067697738</v>
      </c>
      <c r="L40" s="22">
        <f t="shared" si="18"/>
        <v>85174.629997946642</v>
      </c>
      <c r="M40" s="5">
        <f>scrimecost*Meta!O37</f>
        <v>123.848</v>
      </c>
      <c r="N40" s="5">
        <f>L40-Grade14!L40</f>
        <v>2511.269309110241</v>
      </c>
      <c r="O40" s="5">
        <f>Grade14!M40-M40</f>
        <v>2.7120000000000033</v>
      </c>
      <c r="P40" s="22">
        <f t="shared" si="12"/>
        <v>179.65477642238022</v>
      </c>
      <c r="Q40" s="22"/>
      <c r="R40" s="22"/>
      <c r="S40" s="22">
        <f t="shared" si="6"/>
        <v>1624.6615644522317</v>
      </c>
      <c r="T40" s="22">
        <f t="shared" si="7"/>
        <v>1044.2845943598297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51486.960844042223</v>
      </c>
      <c r="D41" s="5">
        <f t="shared" si="15"/>
        <v>50015.595449436492</v>
      </c>
      <c r="E41" s="5">
        <f t="shared" si="1"/>
        <v>40515.595449436492</v>
      </c>
      <c r="F41" s="5">
        <f t="shared" si="2"/>
        <v>14131.651459184664</v>
      </c>
      <c r="G41" s="5">
        <f t="shared" si="3"/>
        <v>35883.943990251828</v>
      </c>
      <c r="H41" s="22">
        <f t="shared" si="16"/>
        <v>22808.533865218811</v>
      </c>
      <c r="I41" s="5">
        <f t="shared" si="17"/>
        <v>57757.327966996672</v>
      </c>
      <c r="J41" s="26">
        <f t="shared" si="5"/>
        <v>0.18936377506506208</v>
      </c>
      <c r="L41" s="22">
        <f t="shared" si="18"/>
        <v>87303.995747895329</v>
      </c>
      <c r="M41" s="5">
        <f>scrimecost*Meta!O38</f>
        <v>75.213000000000008</v>
      </c>
      <c r="N41" s="5">
        <f>L41-Grade14!L41</f>
        <v>2574.0510418380436</v>
      </c>
      <c r="O41" s="5">
        <f>Grade14!M41-M41</f>
        <v>1.6469999999999914</v>
      </c>
      <c r="P41" s="22">
        <f t="shared" si="12"/>
        <v>184.6897137046823</v>
      </c>
      <c r="Q41" s="22"/>
      <c r="R41" s="22"/>
      <c r="S41" s="22">
        <f t="shared" si="6"/>
        <v>1664.7802024151872</v>
      </c>
      <c r="T41" s="22">
        <f t="shared" si="7"/>
        <v>1053.8871463915473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52774.134865143256</v>
      </c>
      <c r="D42" s="5">
        <f t="shared" si="15"/>
        <v>51249.995335672378</v>
      </c>
      <c r="E42" s="5">
        <f t="shared" si="1"/>
        <v>41749.995335672378</v>
      </c>
      <c r="F42" s="5">
        <f t="shared" si="2"/>
        <v>14658.123010664269</v>
      </c>
      <c r="G42" s="5">
        <f t="shared" si="3"/>
        <v>36591.872325008109</v>
      </c>
      <c r="H42" s="22">
        <f t="shared" si="16"/>
        <v>23378.74721184927</v>
      </c>
      <c r="I42" s="5">
        <f t="shared" si="17"/>
        <v>59012.090901171556</v>
      </c>
      <c r="J42" s="26">
        <f t="shared" si="5"/>
        <v>0.19195406227294953</v>
      </c>
      <c r="L42" s="22">
        <f t="shared" si="18"/>
        <v>89486.595641592678</v>
      </c>
      <c r="M42" s="5">
        <f>scrimecost*Meta!O39</f>
        <v>75.213000000000008</v>
      </c>
      <c r="N42" s="5">
        <f>L42-Grade14!L42</f>
        <v>2638.4023178839416</v>
      </c>
      <c r="O42" s="5">
        <f>Grade14!M42-M42</f>
        <v>1.6469999999999914</v>
      </c>
      <c r="P42" s="22">
        <f t="shared" si="12"/>
        <v>189.85052441904182</v>
      </c>
      <c r="Q42" s="22"/>
      <c r="R42" s="22"/>
      <c r="S42" s="22">
        <f t="shared" si="6"/>
        <v>1706.8242294521581</v>
      </c>
      <c r="T42" s="22">
        <f t="shared" si="7"/>
        <v>1064.1607696973376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54093.488236771853</v>
      </c>
      <c r="D43" s="5">
        <f t="shared" si="15"/>
        <v>52515.255219064202</v>
      </c>
      <c r="E43" s="5">
        <f t="shared" si="1"/>
        <v>43015.255219064202</v>
      </c>
      <c r="F43" s="5">
        <f t="shared" si="2"/>
        <v>15197.756350930882</v>
      </c>
      <c r="G43" s="5">
        <f t="shared" si="3"/>
        <v>37317.49886813332</v>
      </c>
      <c r="H43" s="22">
        <f t="shared" si="16"/>
        <v>23963.215892145508</v>
      </c>
      <c r="I43" s="5">
        <f t="shared" si="17"/>
        <v>60298.22290870086</v>
      </c>
      <c r="J43" s="26">
        <f t="shared" si="5"/>
        <v>0.19448117174405929</v>
      </c>
      <c r="L43" s="22">
        <f t="shared" si="18"/>
        <v>91723.760532632528</v>
      </c>
      <c r="M43" s="5">
        <f>scrimecost*Meta!O40</f>
        <v>75.213000000000008</v>
      </c>
      <c r="N43" s="5">
        <f>L43-Grade14!L43</f>
        <v>2704.362375831086</v>
      </c>
      <c r="O43" s="5">
        <f>Grade14!M43-M43</f>
        <v>1.6469999999999914</v>
      </c>
      <c r="P43" s="22">
        <f t="shared" si="12"/>
        <v>195.14035540126045</v>
      </c>
      <c r="Q43" s="22"/>
      <c r="R43" s="22"/>
      <c r="S43" s="22">
        <f t="shared" ref="S43:S69" si="19">IF(A43&lt;startage,1,0)*(N43-Q43-R43)+IF(A43&gt;=startage,1,0)*completionprob*(N43*spart+O43+P43)</f>
        <v>1749.9193571651113</v>
      </c>
      <c r="T43" s="22">
        <f t="shared" ref="T43:T69" si="20">S43/sreturn^(A43-startage+1)</f>
        <v>1074.5279601588788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55445.825442691137</v>
      </c>
      <c r="D44" s="5">
        <f t="shared" si="15"/>
        <v>53812.1465995408</v>
      </c>
      <c r="E44" s="5">
        <f t="shared" si="1"/>
        <v>44312.1465995408</v>
      </c>
      <c r="F44" s="5">
        <f t="shared" si="2"/>
        <v>15750.880524704153</v>
      </c>
      <c r="G44" s="5">
        <f t="shared" si="3"/>
        <v>38061.266074836647</v>
      </c>
      <c r="H44" s="22">
        <f t="shared" si="16"/>
        <v>24562.296289449143</v>
      </c>
      <c r="I44" s="5">
        <f t="shared" si="17"/>
        <v>61616.50821641837</v>
      </c>
      <c r="J44" s="26">
        <f t="shared" si="5"/>
        <v>0.19694664439880058</v>
      </c>
      <c r="L44" s="22">
        <f t="shared" si="18"/>
        <v>94016.854545948328</v>
      </c>
      <c r="M44" s="5">
        <f>scrimecost*Meta!O41</f>
        <v>75.213000000000008</v>
      </c>
      <c r="N44" s="5">
        <f>L44-Grade14!L44</f>
        <v>2771.9714352268493</v>
      </c>
      <c r="O44" s="5">
        <f>Grade14!M44-M44</f>
        <v>1.6469999999999914</v>
      </c>
      <c r="P44" s="22">
        <f t="shared" si="12"/>
        <v>200.56243215803454</v>
      </c>
      <c r="Q44" s="22"/>
      <c r="R44" s="22"/>
      <c r="S44" s="22">
        <f t="shared" si="19"/>
        <v>1794.0918630708534</v>
      </c>
      <c r="T44" s="22">
        <f t="shared" si="20"/>
        <v>1084.9896669462844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56831.971078758412</v>
      </c>
      <c r="D45" s="5">
        <f t="shared" si="15"/>
        <v>55141.460264529313</v>
      </c>
      <c r="E45" s="5">
        <f t="shared" si="1"/>
        <v>45641.460264529313</v>
      </c>
      <c r="F45" s="5">
        <f t="shared" si="2"/>
        <v>16317.832802821753</v>
      </c>
      <c r="G45" s="5">
        <f t="shared" si="3"/>
        <v>38823.627461707561</v>
      </c>
      <c r="H45" s="22">
        <f t="shared" si="16"/>
        <v>25176.353696685372</v>
      </c>
      <c r="I45" s="5">
        <f t="shared" si="17"/>
        <v>62967.750656828837</v>
      </c>
      <c r="J45" s="26">
        <f t="shared" si="5"/>
        <v>0.19935198357415782</v>
      </c>
      <c r="L45" s="22">
        <f t="shared" si="18"/>
        <v>96367.27590959701</v>
      </c>
      <c r="M45" s="5">
        <f>scrimecost*Meta!O42</f>
        <v>75.213000000000008</v>
      </c>
      <c r="N45" s="5">
        <f>L45-Grade14!L45</f>
        <v>2841.2707211075031</v>
      </c>
      <c r="O45" s="5">
        <f>Grade14!M45-M45</f>
        <v>1.6469999999999914</v>
      </c>
      <c r="P45" s="22">
        <f t="shared" si="12"/>
        <v>206.12006083372785</v>
      </c>
      <c r="Q45" s="22"/>
      <c r="R45" s="22"/>
      <c r="S45" s="22">
        <f t="shared" si="19"/>
        <v>1839.3686816242373</v>
      </c>
      <c r="T45" s="22">
        <f t="shared" si="20"/>
        <v>1095.5468473284188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58252.770355727378</v>
      </c>
      <c r="D46" s="5">
        <f t="shared" si="15"/>
        <v>56504.006771142551</v>
      </c>
      <c r="E46" s="5">
        <f t="shared" si="1"/>
        <v>47004.006771142551</v>
      </c>
      <c r="F46" s="5">
        <f t="shared" si="2"/>
        <v>16898.958887892299</v>
      </c>
      <c r="G46" s="5">
        <f t="shared" si="3"/>
        <v>39605.047883250256</v>
      </c>
      <c r="H46" s="22">
        <f t="shared" si="16"/>
        <v>25805.762539102503</v>
      </c>
      <c r="I46" s="5">
        <f t="shared" si="17"/>
        <v>64352.774158249551</v>
      </c>
      <c r="J46" s="26">
        <f t="shared" si="5"/>
        <v>0.2016986559403601</v>
      </c>
      <c r="L46" s="22">
        <f t="shared" si="18"/>
        <v>98776.457807336948</v>
      </c>
      <c r="M46" s="5">
        <f>scrimecost*Meta!O43</f>
        <v>37.538000000000004</v>
      </c>
      <c r="N46" s="5">
        <f>L46-Grade14!L46</f>
        <v>2912.3024891352106</v>
      </c>
      <c r="O46" s="5">
        <f>Grade14!M46-M46</f>
        <v>0.82199999999999562</v>
      </c>
      <c r="P46" s="22">
        <f t="shared" si="12"/>
        <v>211.81663022631366</v>
      </c>
      <c r="Q46" s="22"/>
      <c r="R46" s="22"/>
      <c r="S46" s="22">
        <f t="shared" si="19"/>
        <v>1885.0802956414771</v>
      </c>
      <c r="T46" s="22">
        <f t="shared" si="20"/>
        <v>1105.7915319699223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59709.089614620549</v>
      </c>
      <c r="D47" s="5">
        <f t="shared" si="15"/>
        <v>57900.616940421103</v>
      </c>
      <c r="E47" s="5">
        <f t="shared" si="1"/>
        <v>48400.616940421103</v>
      </c>
      <c r="F47" s="5">
        <f t="shared" si="2"/>
        <v>17494.6131250896</v>
      </c>
      <c r="G47" s="5">
        <f t="shared" si="3"/>
        <v>40406.003815331504</v>
      </c>
      <c r="H47" s="22">
        <f t="shared" si="16"/>
        <v>26450.906602580064</v>
      </c>
      <c r="I47" s="5">
        <f t="shared" si="17"/>
        <v>65772.423247205792</v>
      </c>
      <c r="J47" s="26">
        <f t="shared" si="5"/>
        <v>0.20398809239519153</v>
      </c>
      <c r="L47" s="22">
        <f t="shared" si="18"/>
        <v>101245.86925252035</v>
      </c>
      <c r="M47" s="5">
        <f>scrimecost*Meta!O44</f>
        <v>37.538000000000004</v>
      </c>
      <c r="N47" s="5">
        <f>L47-Grade14!L47</f>
        <v>2985.1100513635611</v>
      </c>
      <c r="O47" s="5">
        <f>Grade14!M47-M47</f>
        <v>0.82199999999999562</v>
      </c>
      <c r="P47" s="22">
        <f t="shared" si="12"/>
        <v>217.65561385371399</v>
      </c>
      <c r="Q47" s="22"/>
      <c r="R47" s="22"/>
      <c r="S47" s="22">
        <f t="shared" si="19"/>
        <v>1932.6492531341189</v>
      </c>
      <c r="T47" s="22">
        <f t="shared" si="20"/>
        <v>1116.5487492184905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61201.816854986071</v>
      </c>
      <c r="D48" s="5">
        <f t="shared" si="15"/>
        <v>59332.142363931642</v>
      </c>
      <c r="E48" s="5">
        <f t="shared" si="1"/>
        <v>49832.142363931642</v>
      </c>
      <c r="F48" s="5">
        <f t="shared" si="2"/>
        <v>18105.158718216844</v>
      </c>
      <c r="G48" s="5">
        <f t="shared" si="3"/>
        <v>41226.983645714798</v>
      </c>
      <c r="H48" s="22">
        <f t="shared" si="16"/>
        <v>27112.179267644566</v>
      </c>
      <c r="I48" s="5">
        <f t="shared" si="17"/>
        <v>67227.563563385935</v>
      </c>
      <c r="J48" s="26">
        <f t="shared" si="5"/>
        <v>0.20622168893649057</v>
      </c>
      <c r="L48" s="22">
        <f t="shared" si="18"/>
        <v>103777.01598383338</v>
      </c>
      <c r="M48" s="5">
        <f>scrimecost*Meta!O45</f>
        <v>37.538000000000004</v>
      </c>
      <c r="N48" s="5">
        <f>L48-Grade14!L48</f>
        <v>3059.7378026476945</v>
      </c>
      <c r="O48" s="5">
        <f>Grade14!M48-M48</f>
        <v>0.82199999999999562</v>
      </c>
      <c r="P48" s="22">
        <f t="shared" si="12"/>
        <v>223.64057207179945</v>
      </c>
      <c r="Q48" s="22"/>
      <c r="R48" s="22"/>
      <c r="S48" s="22">
        <f t="shared" si="19"/>
        <v>1981.4074345641206</v>
      </c>
      <c r="T48" s="22">
        <f t="shared" si="20"/>
        <v>1127.4042678246403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62731.862276360713</v>
      </c>
      <c r="D49" s="5">
        <f t="shared" si="15"/>
        <v>60799.45592302992</v>
      </c>
      <c r="E49" s="5">
        <f t="shared" si="1"/>
        <v>51299.45592302992</v>
      </c>
      <c r="F49" s="5">
        <f t="shared" si="2"/>
        <v>18730.967951172261</v>
      </c>
      <c r="G49" s="5">
        <f t="shared" si="3"/>
        <v>42068.487971857656</v>
      </c>
      <c r="H49" s="22">
        <f t="shared" si="16"/>
        <v>27789.983749335675</v>
      </c>
      <c r="I49" s="5">
        <f t="shared" si="17"/>
        <v>68719.082387470567</v>
      </c>
      <c r="J49" s="26">
        <f t="shared" si="5"/>
        <v>0.20840080751336762</v>
      </c>
      <c r="L49" s="22">
        <f t="shared" si="18"/>
        <v>106371.44138342919</v>
      </c>
      <c r="M49" s="5">
        <f>scrimecost*Meta!O46</f>
        <v>37.538000000000004</v>
      </c>
      <c r="N49" s="5">
        <f>L49-Grade14!L49</f>
        <v>3136.2312477138767</v>
      </c>
      <c r="O49" s="5">
        <f>Grade14!M49-M49</f>
        <v>0.82199999999999562</v>
      </c>
      <c r="P49" s="22">
        <f t="shared" si="12"/>
        <v>229.77515424533695</v>
      </c>
      <c r="Q49" s="22"/>
      <c r="R49" s="22"/>
      <c r="S49" s="22">
        <f t="shared" si="19"/>
        <v>2031.3845705298402</v>
      </c>
      <c r="T49" s="22">
        <f t="shared" si="20"/>
        <v>1138.3590797809563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64300.158833269721</v>
      </c>
      <c r="D50" s="5">
        <f t="shared" si="15"/>
        <v>62303.452321105658</v>
      </c>
      <c r="E50" s="5">
        <f t="shared" si="1"/>
        <v>52803.452321105658</v>
      </c>
      <c r="F50" s="5">
        <f t="shared" si="2"/>
        <v>19372.422414951565</v>
      </c>
      <c r="G50" s="5">
        <f t="shared" si="3"/>
        <v>42931.029906154094</v>
      </c>
      <c r="H50" s="22">
        <f t="shared" si="16"/>
        <v>28484.733343069063</v>
      </c>
      <c r="I50" s="5">
        <f t="shared" si="17"/>
        <v>70247.88918215732</v>
      </c>
      <c r="J50" s="26">
        <f t="shared" si="5"/>
        <v>0.2105267768566623</v>
      </c>
      <c r="L50" s="22">
        <f t="shared" si="18"/>
        <v>109030.7274180149</v>
      </c>
      <c r="M50" s="5">
        <f>scrimecost*Meta!O47</f>
        <v>37.538000000000004</v>
      </c>
      <c r="N50" s="5">
        <f>L50-Grade14!L50</f>
        <v>3214.6370289066836</v>
      </c>
      <c r="O50" s="5">
        <f>Grade14!M50-M50</f>
        <v>0.82199999999999562</v>
      </c>
      <c r="P50" s="22">
        <f t="shared" si="12"/>
        <v>236.06310097321287</v>
      </c>
      <c r="Q50" s="22"/>
      <c r="R50" s="22"/>
      <c r="S50" s="22">
        <f t="shared" si="19"/>
        <v>2082.6111348946852</v>
      </c>
      <c r="T50" s="22">
        <f t="shared" si="20"/>
        <v>1149.4141856177921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65907.662804101463</v>
      </c>
      <c r="D51" s="5">
        <f t="shared" si="15"/>
        <v>63845.0486291333</v>
      </c>
      <c r="E51" s="5">
        <f t="shared" si="1"/>
        <v>54345.0486291333</v>
      </c>
      <c r="F51" s="5">
        <f t="shared" si="2"/>
        <v>20029.913240325353</v>
      </c>
      <c r="G51" s="5">
        <f t="shared" si="3"/>
        <v>43815.135388807947</v>
      </c>
      <c r="H51" s="22">
        <f t="shared" si="16"/>
        <v>29196.851676645791</v>
      </c>
      <c r="I51" s="5">
        <f t="shared" si="17"/>
        <v>71814.916146711257</v>
      </c>
      <c r="J51" s="26">
        <f t="shared" si="5"/>
        <v>0.21260089328914492</v>
      </c>
      <c r="L51" s="22">
        <f t="shared" si="18"/>
        <v>111756.49560346527</v>
      </c>
      <c r="M51" s="5">
        <f>scrimecost*Meta!O48</f>
        <v>18.769000000000002</v>
      </c>
      <c r="N51" s="5">
        <f>L51-Grade14!L51</f>
        <v>3295.0029546293808</v>
      </c>
      <c r="O51" s="5">
        <f>Grade14!M51-M51</f>
        <v>0.41099999999999781</v>
      </c>
      <c r="P51" s="22">
        <f t="shared" si="12"/>
        <v>242.50824636928576</v>
      </c>
      <c r="Q51" s="22"/>
      <c r="R51" s="22"/>
      <c r="S51" s="22">
        <f t="shared" si="19"/>
        <v>2134.7710683686923</v>
      </c>
      <c r="T51" s="22">
        <f t="shared" si="20"/>
        <v>1160.3818179073462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67555.354374203991</v>
      </c>
      <c r="D52" s="5">
        <f t="shared" si="15"/>
        <v>65425.184844861622</v>
      </c>
      <c r="E52" s="5">
        <f t="shared" si="1"/>
        <v>55925.184844861622</v>
      </c>
      <c r="F52" s="5">
        <f t="shared" si="2"/>
        <v>20703.84133633348</v>
      </c>
      <c r="G52" s="5">
        <f t="shared" si="3"/>
        <v>44721.343508528138</v>
      </c>
      <c r="H52" s="22">
        <f t="shared" si="16"/>
        <v>29926.772968561934</v>
      </c>
      <c r="I52" s="5">
        <f t="shared" si="17"/>
        <v>73421.118785379032</v>
      </c>
      <c r="J52" s="26">
        <f t="shared" si="5"/>
        <v>0.2146244215159572</v>
      </c>
      <c r="L52" s="22">
        <f t="shared" si="18"/>
        <v>114550.4079935519</v>
      </c>
      <c r="M52" s="5">
        <f>scrimecost*Meta!O49</f>
        <v>18.769000000000002</v>
      </c>
      <c r="N52" s="5">
        <f>L52-Grade14!L52</f>
        <v>3377.3780284951063</v>
      </c>
      <c r="O52" s="5">
        <f>Grade14!M52-M52</f>
        <v>0.41099999999999781</v>
      </c>
      <c r="P52" s="22">
        <f t="shared" si="12"/>
        <v>249.11452040026043</v>
      </c>
      <c r="Q52" s="22"/>
      <c r="R52" s="22"/>
      <c r="S52" s="22">
        <f t="shared" si="19"/>
        <v>2188.5909775545269</v>
      </c>
      <c r="T52" s="22">
        <f t="shared" si="20"/>
        <v>1171.6434029117786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69244.238233559096</v>
      </c>
      <c r="D53" s="5">
        <f t="shared" si="15"/>
        <v>67044.824465983169</v>
      </c>
      <c r="E53" s="5">
        <f t="shared" si="1"/>
        <v>57544.824465983169</v>
      </c>
      <c r="F53" s="5">
        <f t="shared" si="2"/>
        <v>21394.617634741822</v>
      </c>
      <c r="G53" s="5">
        <f t="shared" si="3"/>
        <v>45650.206831241347</v>
      </c>
      <c r="H53" s="22">
        <f t="shared" si="16"/>
        <v>30674.942292775984</v>
      </c>
      <c r="I53" s="5">
        <f t="shared" si="17"/>
        <v>75067.47649001352</v>
      </c>
      <c r="J53" s="26">
        <f t="shared" si="5"/>
        <v>0.21659859539577411</v>
      </c>
      <c r="L53" s="22">
        <f t="shared" si="18"/>
        <v>117414.16819339069</v>
      </c>
      <c r="M53" s="5">
        <f>scrimecost*Meta!O50</f>
        <v>18.769000000000002</v>
      </c>
      <c r="N53" s="5">
        <f>L53-Grade14!L53</f>
        <v>3461.8124792074959</v>
      </c>
      <c r="O53" s="5">
        <f>Grade14!M53-M53</f>
        <v>0.41099999999999781</v>
      </c>
      <c r="P53" s="22">
        <f t="shared" si="12"/>
        <v>255.88595128200947</v>
      </c>
      <c r="Q53" s="22"/>
      <c r="R53" s="22"/>
      <c r="S53" s="22">
        <f t="shared" si="19"/>
        <v>2243.7563844700194</v>
      </c>
      <c r="T53" s="22">
        <f t="shared" si="20"/>
        <v>1183.0082923780767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70975.344189398063</v>
      </c>
      <c r="D54" s="5">
        <f t="shared" si="15"/>
        <v>68704.955077632752</v>
      </c>
      <c r="E54" s="5">
        <f t="shared" si="1"/>
        <v>59204.955077632752</v>
      </c>
      <c r="F54" s="5">
        <f t="shared" si="2"/>
        <v>22102.663340610372</v>
      </c>
      <c r="G54" s="5">
        <f t="shared" si="3"/>
        <v>46602.29173702238</v>
      </c>
      <c r="H54" s="22">
        <f t="shared" si="16"/>
        <v>31441.81585009538</v>
      </c>
      <c r="I54" s="5">
        <f t="shared" si="17"/>
        <v>76754.993137263853</v>
      </c>
      <c r="J54" s="26">
        <f t="shared" si="5"/>
        <v>0.21852461869315654</v>
      </c>
      <c r="L54" s="22">
        <f t="shared" si="18"/>
        <v>120349.52239822547</v>
      </c>
      <c r="M54" s="5">
        <f>scrimecost*Meta!O51</f>
        <v>18.769000000000002</v>
      </c>
      <c r="N54" s="5">
        <f>L54-Grade14!L54</f>
        <v>3548.3577911876782</v>
      </c>
      <c r="O54" s="5">
        <f>Grade14!M54-M54</f>
        <v>0.41099999999999781</v>
      </c>
      <c r="P54" s="22">
        <f t="shared" si="12"/>
        <v>262.82666793580233</v>
      </c>
      <c r="Q54" s="22"/>
      <c r="R54" s="22"/>
      <c r="S54" s="22">
        <f t="shared" si="19"/>
        <v>2300.3009265583892</v>
      </c>
      <c r="T54" s="22">
        <f t="shared" si="20"/>
        <v>1194.477522592043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72749.727794133025</v>
      </c>
      <c r="D55" s="5">
        <f t="shared" si="15"/>
        <v>70406.58895457357</v>
      </c>
      <c r="E55" s="5">
        <f t="shared" si="1"/>
        <v>60906.58895457357</v>
      </c>
      <c r="F55" s="5">
        <f t="shared" si="2"/>
        <v>22828.410189125629</v>
      </c>
      <c r="G55" s="5">
        <f t="shared" si="3"/>
        <v>47578.178765447941</v>
      </c>
      <c r="H55" s="22">
        <f t="shared" si="16"/>
        <v>32227.861246347766</v>
      </c>
      <c r="I55" s="5">
        <f t="shared" si="17"/>
        <v>78484.697700695455</v>
      </c>
      <c r="J55" s="26">
        <f t="shared" si="5"/>
        <v>0.22040366581255386</v>
      </c>
      <c r="L55" s="22">
        <f t="shared" si="18"/>
        <v>123358.2604581811</v>
      </c>
      <c r="M55" s="5">
        <f>scrimecost*Meta!O52</f>
        <v>18.769000000000002</v>
      </c>
      <c r="N55" s="5">
        <f>L55-Grade14!L55</f>
        <v>3637.0667359673971</v>
      </c>
      <c r="O55" s="5">
        <f>Grade14!M55-M55</f>
        <v>0.41099999999999781</v>
      </c>
      <c r="P55" s="22">
        <f t="shared" si="12"/>
        <v>269.9409025059399</v>
      </c>
      <c r="Q55" s="22"/>
      <c r="R55" s="22"/>
      <c r="S55" s="22">
        <f t="shared" si="19"/>
        <v>2358.2590821989875</v>
      </c>
      <c r="T55" s="22">
        <f t="shared" si="20"/>
        <v>1206.0521388466198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74568.47098898633</v>
      </c>
      <c r="D56" s="5">
        <f t="shared" si="15"/>
        <v>72150.763678437899</v>
      </c>
      <c r="E56" s="5">
        <f t="shared" si="1"/>
        <v>62650.763678437899</v>
      </c>
      <c r="F56" s="5">
        <f t="shared" si="2"/>
        <v>23572.300708853763</v>
      </c>
      <c r="G56" s="5">
        <f t="shared" si="3"/>
        <v>48578.462969584136</v>
      </c>
      <c r="H56" s="22">
        <f t="shared" si="16"/>
        <v>33033.557777506452</v>
      </c>
      <c r="I56" s="5">
        <f t="shared" si="17"/>
        <v>80257.644878212828</v>
      </c>
      <c r="J56" s="26">
        <f t="shared" si="5"/>
        <v>0.22223688251440499</v>
      </c>
      <c r="L56" s="22">
        <f t="shared" si="18"/>
        <v>126442.2169696356</v>
      </c>
      <c r="M56" s="5">
        <f>scrimecost*Meta!O53</f>
        <v>5.2059999999999995</v>
      </c>
      <c r="N56" s="5">
        <f>L56-Grade14!L56</f>
        <v>3727.9934043665271</v>
      </c>
      <c r="O56" s="5">
        <f>Grade14!M56-M56</f>
        <v>0.11400000000000077</v>
      </c>
      <c r="P56" s="22">
        <f t="shared" si="12"/>
        <v>277.23299294033086</v>
      </c>
      <c r="Q56" s="22"/>
      <c r="R56" s="22"/>
      <c r="S56" s="22">
        <f t="shared" si="19"/>
        <v>2417.4152267305521</v>
      </c>
      <c r="T56" s="22">
        <f t="shared" si="20"/>
        <v>1217.6067891682183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5.2059999999999995</v>
      </c>
      <c r="N57" s="5">
        <f>L57-Grade14!L57</f>
        <v>0</v>
      </c>
      <c r="O57" s="5">
        <f>Grade14!M57-M57</f>
        <v>0.11400000000000077</v>
      </c>
      <c r="Q57" s="22"/>
      <c r="R57" s="22"/>
      <c r="S57" s="22">
        <f t="shared" si="19"/>
        <v>9.6330000000000651E-2</v>
      </c>
      <c r="T57" s="22">
        <f t="shared" si="20"/>
        <v>4.7785772167737016E-2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5.2059999999999995</v>
      </c>
      <c r="N58" s="5">
        <f>L58-Grade14!L58</f>
        <v>0</v>
      </c>
      <c r="O58" s="5">
        <f>Grade14!M58-M58</f>
        <v>0.11400000000000077</v>
      </c>
      <c r="Q58" s="22"/>
      <c r="R58" s="22"/>
      <c r="S58" s="22">
        <f t="shared" si="19"/>
        <v>9.6330000000000651E-2</v>
      </c>
      <c r="T58" s="22">
        <f t="shared" si="20"/>
        <v>4.7063026091956894E-2</v>
      </c>
    </row>
    <row r="59" spans="1:20" x14ac:dyDescent="0.2">
      <c r="A59" s="5">
        <v>68</v>
      </c>
      <c r="H59" s="21"/>
      <c r="I59" s="5"/>
      <c r="M59" s="5">
        <f>scrimecost*Meta!O56</f>
        <v>5.2059999999999995</v>
      </c>
      <c r="N59" s="5">
        <f>L59-Grade14!L59</f>
        <v>0</v>
      </c>
      <c r="O59" s="5">
        <f>Grade14!M59-M59</f>
        <v>0.11400000000000077</v>
      </c>
      <c r="Q59" s="22"/>
      <c r="R59" s="22"/>
      <c r="S59" s="22">
        <f t="shared" si="19"/>
        <v>9.6330000000000651E-2</v>
      </c>
      <c r="T59" s="22">
        <f t="shared" si="20"/>
        <v>4.6351211342937036E-2</v>
      </c>
    </row>
    <row r="60" spans="1:20" x14ac:dyDescent="0.2">
      <c r="A60" s="5">
        <v>69</v>
      </c>
      <c r="H60" s="21"/>
      <c r="I60" s="5"/>
      <c r="M60" s="5">
        <f>scrimecost*Meta!O57</f>
        <v>5.2059999999999995</v>
      </c>
      <c r="N60" s="5">
        <f>L60-Grade14!L60</f>
        <v>0</v>
      </c>
      <c r="O60" s="5">
        <f>Grade14!M60-M60</f>
        <v>0.11400000000000077</v>
      </c>
      <c r="Q60" s="22"/>
      <c r="R60" s="22"/>
      <c r="S60" s="22">
        <f t="shared" si="19"/>
        <v>9.6330000000000651E-2</v>
      </c>
      <c r="T60" s="22">
        <f t="shared" si="20"/>
        <v>4.5650162587500577E-2</v>
      </c>
    </row>
    <row r="61" spans="1:20" x14ac:dyDescent="0.2">
      <c r="A61" s="5">
        <v>70</v>
      </c>
      <c r="H61" s="21"/>
      <c r="I61" s="5"/>
      <c r="M61" s="5">
        <f>scrimecost*Meta!O58</f>
        <v>5.2059999999999995</v>
      </c>
      <c r="N61" s="5">
        <f>L61-Grade14!L61</f>
        <v>0</v>
      </c>
      <c r="O61" s="5">
        <f>Grade14!M61-M61</f>
        <v>0.11400000000000077</v>
      </c>
      <c r="Q61" s="22"/>
      <c r="R61" s="22"/>
      <c r="S61" s="22">
        <f t="shared" si="19"/>
        <v>9.6330000000000651E-2</v>
      </c>
      <c r="T61" s="22">
        <f t="shared" si="20"/>
        <v>4.4959716993087519E-2</v>
      </c>
    </row>
    <row r="62" spans="1:20" x14ac:dyDescent="0.2">
      <c r="A62" s="5">
        <v>71</v>
      </c>
      <c r="H62" s="21"/>
      <c r="I62" s="5"/>
      <c r="M62" s="5">
        <f>scrimecost*Meta!O59</f>
        <v>5.2059999999999995</v>
      </c>
      <c r="N62" s="5">
        <f>L62-Grade14!L62</f>
        <v>0</v>
      </c>
      <c r="O62" s="5">
        <f>Grade14!M62-M62</f>
        <v>0.11400000000000077</v>
      </c>
      <c r="Q62" s="22"/>
      <c r="R62" s="22"/>
      <c r="S62" s="22">
        <f t="shared" si="19"/>
        <v>9.6330000000000651E-2</v>
      </c>
      <c r="T62" s="22">
        <f t="shared" si="20"/>
        <v>4.4279714189933546E-2</v>
      </c>
    </row>
    <row r="63" spans="1:20" x14ac:dyDescent="0.2">
      <c r="A63" s="5">
        <v>72</v>
      </c>
      <c r="H63" s="21"/>
      <c r="M63" s="5">
        <f>scrimecost*Meta!O60</f>
        <v>5.2059999999999995</v>
      </c>
      <c r="N63" s="5">
        <f>L63-Grade14!L63</f>
        <v>0</v>
      </c>
      <c r="O63" s="5">
        <f>Grade14!M63-M63</f>
        <v>0.11400000000000077</v>
      </c>
      <c r="Q63" s="22"/>
      <c r="R63" s="22"/>
      <c r="S63" s="22">
        <f t="shared" si="19"/>
        <v>9.6330000000000651E-2</v>
      </c>
      <c r="T63" s="22">
        <f t="shared" si="20"/>
        <v>4.3609996233820947E-2</v>
      </c>
    </row>
    <row r="64" spans="1:20" x14ac:dyDescent="0.2">
      <c r="A64" s="5">
        <v>73</v>
      </c>
      <c r="H64" s="21"/>
      <c r="M64" s="5">
        <f>scrimecost*Meta!O61</f>
        <v>5.2059999999999995</v>
      </c>
      <c r="N64" s="5">
        <f>L64-Grade14!L64</f>
        <v>0</v>
      </c>
      <c r="O64" s="5">
        <f>Grade14!M64-M64</f>
        <v>0.11400000000000077</v>
      </c>
      <c r="Q64" s="22"/>
      <c r="R64" s="22"/>
      <c r="S64" s="22">
        <f t="shared" si="19"/>
        <v>9.6330000000000651E-2</v>
      </c>
      <c r="T64" s="22">
        <f t="shared" si="20"/>
        <v>4.2950407569392918E-2</v>
      </c>
    </row>
    <row r="65" spans="1:20" x14ac:dyDescent="0.2">
      <c r="A65" s="5">
        <v>74</v>
      </c>
      <c r="H65" s="21"/>
      <c r="M65" s="5">
        <f>scrimecost*Meta!O62</f>
        <v>5.2059999999999995</v>
      </c>
      <c r="N65" s="5">
        <f>L65-Grade14!L65</f>
        <v>0</v>
      </c>
      <c r="O65" s="5">
        <f>Grade14!M65-M65</f>
        <v>0.11400000000000077</v>
      </c>
      <c r="Q65" s="22"/>
      <c r="R65" s="22"/>
      <c r="S65" s="22">
        <f t="shared" si="19"/>
        <v>9.6330000000000651E-2</v>
      </c>
      <c r="T65" s="22">
        <f t="shared" si="20"/>
        <v>4.2300794994022783E-2</v>
      </c>
    </row>
    <row r="66" spans="1:20" x14ac:dyDescent="0.2">
      <c r="A66" s="5">
        <v>75</v>
      </c>
      <c r="H66" s="21"/>
      <c r="M66" s="5">
        <f>scrimecost*Meta!O63</f>
        <v>5.2059999999999995</v>
      </c>
      <c r="N66" s="5">
        <f>L66-Grade14!L66</f>
        <v>0</v>
      </c>
      <c r="O66" s="5">
        <f>Grade14!M66-M66</f>
        <v>0.11400000000000077</v>
      </c>
      <c r="Q66" s="22"/>
      <c r="R66" s="22"/>
      <c r="S66" s="22">
        <f t="shared" si="19"/>
        <v>9.6330000000000651E-2</v>
      </c>
      <c r="T66" s="22">
        <f t="shared" si="20"/>
        <v>4.166100762222949E-2</v>
      </c>
    </row>
    <row r="67" spans="1:20" x14ac:dyDescent="0.2">
      <c r="A67" s="5">
        <v>76</v>
      </c>
      <c r="H67" s="21"/>
      <c r="M67" s="5">
        <f>scrimecost*Meta!O64</f>
        <v>5.2059999999999995</v>
      </c>
      <c r="N67" s="5">
        <f>L67-Grade14!L67</f>
        <v>0</v>
      </c>
      <c r="O67" s="5">
        <f>Grade14!M67-M67</f>
        <v>0.11400000000000077</v>
      </c>
      <c r="Q67" s="22"/>
      <c r="R67" s="22"/>
      <c r="S67" s="22">
        <f t="shared" si="19"/>
        <v>9.6330000000000651E-2</v>
      </c>
      <c r="T67" s="22">
        <f t="shared" si="20"/>
        <v>4.1030896850631653E-2</v>
      </c>
    </row>
    <row r="68" spans="1:20" x14ac:dyDescent="0.2">
      <c r="A68" s="5">
        <v>77</v>
      </c>
      <c r="H68" s="21"/>
      <c r="M68" s="5">
        <f>scrimecost*Meta!O65</f>
        <v>5.2059999999999995</v>
      </c>
      <c r="N68" s="5">
        <f>L68-Grade14!L68</f>
        <v>0</v>
      </c>
      <c r="O68" s="5">
        <f>Grade14!M68-M68</f>
        <v>0.11400000000000077</v>
      </c>
      <c r="Q68" s="22"/>
      <c r="R68" s="22"/>
      <c r="S68" s="22">
        <f t="shared" si="19"/>
        <v>9.6330000000000651E-2</v>
      </c>
      <c r="T68" s="22">
        <f t="shared" si="20"/>
        <v>4.0410316323431263E-2</v>
      </c>
    </row>
    <row r="69" spans="1:20" x14ac:dyDescent="0.2">
      <c r="A69" s="5">
        <v>78</v>
      </c>
      <c r="H69" s="21"/>
      <c r="M69" s="5">
        <f>scrimecost*Meta!O66</f>
        <v>5.2059999999999995</v>
      </c>
      <c r="N69" s="5">
        <f>L69-Grade14!L69</f>
        <v>0</v>
      </c>
      <c r="O69" s="5">
        <f>Grade14!M69-M69</f>
        <v>0.11400000000000077</v>
      </c>
      <c r="Q69" s="22"/>
      <c r="R69" s="22"/>
      <c r="S69" s="22">
        <f t="shared" si="19"/>
        <v>9.6330000000000651E-2</v>
      </c>
      <c r="T69" s="22">
        <f t="shared" si="20"/>
        <v>3.9799121898419713E-2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-5.1345790674783842E-9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58229</v>
      </c>
      <c r="D2" s="7">
        <f>Meta!C10</f>
        <v>25038</v>
      </c>
      <c r="E2" s="1">
        <f>Meta!D10</f>
        <v>3.4000000000000002E-2</v>
      </c>
      <c r="F2" s="1">
        <f>Meta!F10</f>
        <v>0.70099999999999996</v>
      </c>
      <c r="G2" s="1">
        <f>Meta!I10</f>
        <v>1.7852800699689915</v>
      </c>
      <c r="H2" s="1">
        <f>Meta!E10</f>
        <v>0.84499999999999997</v>
      </c>
      <c r="I2" s="13"/>
      <c r="J2" s="1">
        <f>Meta!X9</f>
        <v>0.69299999999999995</v>
      </c>
      <c r="K2" s="1">
        <f>Meta!D9</f>
        <v>4.1000000000000002E-2</v>
      </c>
      <c r="L2" s="29"/>
      <c r="N2" s="22">
        <f>Meta!T10</f>
        <v>58229</v>
      </c>
      <c r="O2" s="22">
        <f>Meta!U10</f>
        <v>25038</v>
      </c>
      <c r="P2" s="1">
        <f>Meta!V10</f>
        <v>3.4000000000000002E-2</v>
      </c>
      <c r="Q2" s="1">
        <f>Meta!X10</f>
        <v>0.70099999999999996</v>
      </c>
      <c r="R2" s="22">
        <f>Meta!W10</f>
        <v>135</v>
      </c>
      <c r="T2" s="12">
        <f>IRR(S5:S69)+1</f>
        <v>1.0152319278765278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2515.9682763711094</v>
      </c>
      <c r="D12" s="5">
        <f t="shared" ref="D12:D36" si="0">IF(A12&lt;startage,1,0)*(C12*(1-initialunempprob))+IF(A12=startage,1,0)*(C12*(1-unempprob))+IF(A12&gt;startage,1,0)*(C12*(1-unempprob)+unempprob*300*52)</f>
        <v>2412.813577039894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184.58023864355189</v>
      </c>
      <c r="G12" s="5">
        <f t="shared" ref="G12:G56" si="3">D12-F12</f>
        <v>2228.2333383963419</v>
      </c>
      <c r="H12" s="22">
        <f>0.1*Grade15!H12</f>
        <v>1114.5646721944156</v>
      </c>
      <c r="I12" s="5">
        <f t="shared" ref="I12:I36" si="4">G12+IF(A12&lt;startage,1,0)*(H12*(1-initialunempprob))+IF(A12&gt;=startage,1,0)*(H12*(1-unempprob))</f>
        <v>3297.1008590307865</v>
      </c>
      <c r="J12" s="26">
        <f t="shared" ref="J12:J56" si="5">(F12-(IF(A12&gt;startage,1,0)*(unempprob*300*52)))/(IF(A12&lt;startage,1,0)*((C12+H12)*(1-initialunempprob))+IF(A12&gt;=startage,1,0)*((C12+H12)*(1-unempprob)))</f>
        <v>5.3014688440835699E-2</v>
      </c>
      <c r="L12" s="22">
        <f>0.1*Grade15!L12</f>
        <v>4266.2079893876662</v>
      </c>
      <c r="M12" s="5">
        <f>scrimecost*Meta!O9</f>
        <v>420.79500000000002</v>
      </c>
      <c r="N12" s="5">
        <f>L12-Grade15!L12</f>
        <v>-38395.871904488995</v>
      </c>
      <c r="O12" s="5"/>
      <c r="P12" s="22"/>
      <c r="Q12" s="22">
        <f>0.05*feel*Grade15!G12</f>
        <v>266.70419217909159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-46941.57609666809</v>
      </c>
      <c r="T12" s="22">
        <f t="shared" ref="T12:T43" si="7">S12/sreturn^(A12-startage+1)</f>
        <v>-46941.57609666809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32616.170974793538</v>
      </c>
      <c r="D13" s="5">
        <f t="shared" si="0"/>
        <v>31507.221161650556</v>
      </c>
      <c r="E13" s="5">
        <f t="shared" si="1"/>
        <v>22007.221161650556</v>
      </c>
      <c r="F13" s="5">
        <f t="shared" si="2"/>
        <v>7487.1077092789055</v>
      </c>
      <c r="G13" s="5">
        <f t="shared" si="3"/>
        <v>24020.11345237165</v>
      </c>
      <c r="H13" s="22">
        <f t="shared" ref="H13:H36" si="10">benefits*B13/expnorm</f>
        <v>14024.69025514573</v>
      </c>
      <c r="I13" s="5">
        <f t="shared" si="4"/>
        <v>37567.964238842425</v>
      </c>
      <c r="J13" s="26">
        <f t="shared" si="5"/>
        <v>0.16617680064743737</v>
      </c>
      <c r="L13" s="22">
        <f t="shared" ref="L13:L36" si="11">(sincome+sbenefits)*(1-sunemp)*B13/expnorm</f>
        <v>45055.071948121331</v>
      </c>
      <c r="M13" s="5">
        <f>scrimecost*Meta!O10</f>
        <v>387.58499999999998</v>
      </c>
      <c r="N13" s="5">
        <f>L13-Grade15!L13</f>
        <v>1326.4400568977653</v>
      </c>
      <c r="O13" s="5">
        <f>Grade15!M13-M13</f>
        <v>5.7420000000000186</v>
      </c>
      <c r="P13" s="22">
        <f t="shared" ref="P13:P56" si="12">(spart-initialspart)*(L13*J13+nptrans)</f>
        <v>112.32886167423135</v>
      </c>
      <c r="Q13" s="22"/>
      <c r="R13" s="22"/>
      <c r="S13" s="22">
        <f t="shared" si="6"/>
        <v>885.48001361783213</v>
      </c>
      <c r="T13" s="22">
        <f t="shared" si="7"/>
        <v>872.19480524998221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33431.575249163376</v>
      </c>
      <c r="D14" s="5">
        <f t="shared" si="0"/>
        <v>32825.30169069182</v>
      </c>
      <c r="E14" s="5">
        <f t="shared" si="1"/>
        <v>23325.30169069182</v>
      </c>
      <c r="F14" s="5">
        <f t="shared" si="2"/>
        <v>7917.4610020108794</v>
      </c>
      <c r="G14" s="5">
        <f t="shared" si="3"/>
        <v>24907.840688680939</v>
      </c>
      <c r="H14" s="22">
        <f t="shared" si="10"/>
        <v>14375.30751152437</v>
      </c>
      <c r="I14" s="5">
        <f t="shared" si="4"/>
        <v>38794.387744813481</v>
      </c>
      <c r="J14" s="26">
        <f t="shared" si="5"/>
        <v>0.15995732491001263</v>
      </c>
      <c r="L14" s="22">
        <f t="shared" si="11"/>
        <v>46181.448746824353</v>
      </c>
      <c r="M14" s="5">
        <f>scrimecost*Meta!O11</f>
        <v>362.745</v>
      </c>
      <c r="N14" s="5">
        <f>L14-Grade15!L14</f>
        <v>1359.6010583201933</v>
      </c>
      <c r="O14" s="5">
        <f>Grade15!M14-M14</f>
        <v>5.3739999999999668</v>
      </c>
      <c r="P14" s="22">
        <f t="shared" si="12"/>
        <v>111.52848801608714</v>
      </c>
      <c r="Q14" s="22"/>
      <c r="R14" s="22"/>
      <c r="S14" s="22">
        <f t="shared" si="6"/>
        <v>904.13549126426824</v>
      </c>
      <c r="T14" s="22">
        <f t="shared" si="7"/>
        <v>877.20880608811467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34267.364630392462</v>
      </c>
      <c r="D15" s="5">
        <f t="shared" si="0"/>
        <v>33632.674232959122</v>
      </c>
      <c r="E15" s="5">
        <f t="shared" si="1"/>
        <v>24132.674232959122</v>
      </c>
      <c r="F15" s="5">
        <f t="shared" si="2"/>
        <v>8181.0681370611528</v>
      </c>
      <c r="G15" s="5">
        <f t="shared" si="3"/>
        <v>25451.606095897969</v>
      </c>
      <c r="H15" s="22">
        <f t="shared" si="10"/>
        <v>14734.690199312481</v>
      </c>
      <c r="I15" s="5">
        <f t="shared" si="4"/>
        <v>39685.316828433824</v>
      </c>
      <c r="J15" s="26">
        <f t="shared" si="5"/>
        <v>0.16162477959712934</v>
      </c>
      <c r="L15" s="22">
        <f t="shared" si="11"/>
        <v>47335.984965494965</v>
      </c>
      <c r="M15" s="5">
        <f>scrimecost*Meta!O12</f>
        <v>347.35500000000002</v>
      </c>
      <c r="N15" s="5">
        <f>L15-Grade15!L15</f>
        <v>1393.591084778207</v>
      </c>
      <c r="O15" s="5">
        <f>Grade15!M15-M15</f>
        <v>5.1459999999999582</v>
      </c>
      <c r="P15" s="22">
        <f t="shared" si="12"/>
        <v>113.63734509648931</v>
      </c>
      <c r="Q15" s="22"/>
      <c r="R15" s="22"/>
      <c r="S15" s="22">
        <f t="shared" si="6"/>
        <v>925.8586377194805</v>
      </c>
      <c r="T15" s="22">
        <f t="shared" si="7"/>
        <v>884.80767380356349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35124.048746152272</v>
      </c>
      <c r="D16" s="5">
        <f t="shared" si="0"/>
        <v>34460.231088783097</v>
      </c>
      <c r="E16" s="5">
        <f t="shared" si="1"/>
        <v>24960.231088783097</v>
      </c>
      <c r="F16" s="5">
        <f t="shared" si="2"/>
        <v>8451.2654504876809</v>
      </c>
      <c r="G16" s="5">
        <f t="shared" si="3"/>
        <v>26008.965638295416</v>
      </c>
      <c r="H16" s="22">
        <f t="shared" si="10"/>
        <v>15103.057454295293</v>
      </c>
      <c r="I16" s="5">
        <f t="shared" si="4"/>
        <v>40598.519139144671</v>
      </c>
      <c r="J16" s="26">
        <f t="shared" si="5"/>
        <v>0.16325156465773097</v>
      </c>
      <c r="L16" s="22">
        <f t="shared" si="11"/>
        <v>48519.38458963234</v>
      </c>
      <c r="M16" s="5">
        <f>scrimecost*Meta!O13</f>
        <v>294.02999999999997</v>
      </c>
      <c r="N16" s="5">
        <f>L16-Grade15!L16</f>
        <v>1428.4308618976647</v>
      </c>
      <c r="O16" s="5">
        <f>Grade15!M16-M16</f>
        <v>4.3559999999999945</v>
      </c>
      <c r="P16" s="22">
        <f t="shared" si="12"/>
        <v>115.79892360390154</v>
      </c>
      <c r="Q16" s="22"/>
      <c r="R16" s="22"/>
      <c r="S16" s="22">
        <f t="shared" si="6"/>
        <v>947.65478933606903</v>
      </c>
      <c r="T16" s="22">
        <f t="shared" si="7"/>
        <v>892.04978394289833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36002.149964806071</v>
      </c>
      <c r="D17" s="5">
        <f t="shared" si="0"/>
        <v>35308.476866002668</v>
      </c>
      <c r="E17" s="5">
        <f t="shared" si="1"/>
        <v>25808.476866002668</v>
      </c>
      <c r="F17" s="5">
        <f t="shared" si="2"/>
        <v>8728.2176967498708</v>
      </c>
      <c r="G17" s="5">
        <f t="shared" si="3"/>
        <v>26580.259169252797</v>
      </c>
      <c r="H17" s="22">
        <f t="shared" si="10"/>
        <v>15480.633890652673</v>
      </c>
      <c r="I17" s="5">
        <f t="shared" si="4"/>
        <v>41534.551507623277</v>
      </c>
      <c r="J17" s="26">
        <f t="shared" si="5"/>
        <v>0.16483867203392771</v>
      </c>
      <c r="L17" s="22">
        <f t="shared" si="11"/>
        <v>49732.369204373143</v>
      </c>
      <c r="M17" s="5">
        <f>scrimecost*Meta!O14</f>
        <v>294.02999999999997</v>
      </c>
      <c r="N17" s="5">
        <f>L17-Grade15!L17</f>
        <v>1464.1416334450987</v>
      </c>
      <c r="O17" s="5">
        <f>Grade15!M17-M17</f>
        <v>4.3559999999999945</v>
      </c>
      <c r="P17" s="22">
        <f t="shared" si="12"/>
        <v>118.01454157399907</v>
      </c>
      <c r="Q17" s="22"/>
      <c r="R17" s="22"/>
      <c r="S17" s="22">
        <f t="shared" si="6"/>
        <v>970.68008349306626</v>
      </c>
      <c r="T17" s="22">
        <f t="shared" si="7"/>
        <v>900.0150712527435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36902.203713926225</v>
      </c>
      <c r="D18" s="5">
        <f t="shared" si="0"/>
        <v>36177.928787652731</v>
      </c>
      <c r="E18" s="5">
        <f t="shared" si="1"/>
        <v>26677.928787652731</v>
      </c>
      <c r="F18" s="5">
        <f t="shared" si="2"/>
        <v>9012.0937491686163</v>
      </c>
      <c r="G18" s="5">
        <f t="shared" si="3"/>
        <v>27165.835038484114</v>
      </c>
      <c r="H18" s="22">
        <f t="shared" si="10"/>
        <v>15867.649737918988</v>
      </c>
      <c r="I18" s="5">
        <f t="shared" si="4"/>
        <v>42493.984685313859</v>
      </c>
      <c r="J18" s="26">
        <f t="shared" si="5"/>
        <v>0.1663870694741196</v>
      </c>
      <c r="L18" s="22">
        <f t="shared" si="11"/>
        <v>50975.678434482463</v>
      </c>
      <c r="M18" s="5">
        <f>scrimecost*Meta!O15</f>
        <v>294.02999999999997</v>
      </c>
      <c r="N18" s="5">
        <f>L18-Grade15!L18</f>
        <v>1500.7451742812336</v>
      </c>
      <c r="O18" s="5">
        <f>Grade15!M18-M18</f>
        <v>4.3559999999999945</v>
      </c>
      <c r="P18" s="22">
        <f t="shared" si="12"/>
        <v>120.28554999334901</v>
      </c>
      <c r="Q18" s="22"/>
      <c r="R18" s="22"/>
      <c r="S18" s="22">
        <f t="shared" si="6"/>
        <v>994.28101000399704</v>
      </c>
      <c r="T18" s="22">
        <f t="shared" si="7"/>
        <v>908.06626259899792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37824.758806774378</v>
      </c>
      <c r="D19" s="5">
        <f t="shared" si="0"/>
        <v>37069.117007344052</v>
      </c>
      <c r="E19" s="5">
        <f t="shared" si="1"/>
        <v>27569.117007344052</v>
      </c>
      <c r="F19" s="5">
        <f t="shared" si="2"/>
        <v>9303.0667028978332</v>
      </c>
      <c r="G19" s="5">
        <f t="shared" si="3"/>
        <v>27766.050304446217</v>
      </c>
      <c r="H19" s="22">
        <f t="shared" si="10"/>
        <v>16264.34098136696</v>
      </c>
      <c r="I19" s="5">
        <f t="shared" si="4"/>
        <v>43477.4036924467</v>
      </c>
      <c r="J19" s="26">
        <f t="shared" si="5"/>
        <v>0.16789770112308741</v>
      </c>
      <c r="L19" s="22">
        <f t="shared" si="11"/>
        <v>52250.070395344526</v>
      </c>
      <c r="M19" s="5">
        <f>scrimecost*Meta!O16</f>
        <v>294.02999999999997</v>
      </c>
      <c r="N19" s="5">
        <f>L19-Grade15!L19</f>
        <v>1538.2638036382632</v>
      </c>
      <c r="O19" s="5">
        <f>Grade15!M19-M19</f>
        <v>4.3559999999999945</v>
      </c>
      <c r="P19" s="22">
        <f t="shared" si="12"/>
        <v>122.61333362318278</v>
      </c>
      <c r="Q19" s="22"/>
      <c r="R19" s="22"/>
      <c r="S19" s="22">
        <f t="shared" si="6"/>
        <v>1018.4719596776964</v>
      </c>
      <c r="T19" s="22">
        <f t="shared" si="7"/>
        <v>916.20404548915678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38770.377776943737</v>
      </c>
      <c r="D20" s="5">
        <f t="shared" si="0"/>
        <v>37982.58493252765</v>
      </c>
      <c r="E20" s="5">
        <f t="shared" si="1"/>
        <v>28482.58493252765</v>
      </c>
      <c r="F20" s="5">
        <f t="shared" si="2"/>
        <v>9601.3139804702769</v>
      </c>
      <c r="G20" s="5">
        <f t="shared" si="3"/>
        <v>28381.270952057374</v>
      </c>
      <c r="H20" s="22">
        <f t="shared" si="10"/>
        <v>16670.949505901135</v>
      </c>
      <c r="I20" s="5">
        <f t="shared" si="4"/>
        <v>44485.408174757868</v>
      </c>
      <c r="J20" s="26">
        <f t="shared" si="5"/>
        <v>0.16937148809769006</v>
      </c>
      <c r="L20" s="22">
        <f t="shared" si="11"/>
        <v>53556.322155228139</v>
      </c>
      <c r="M20" s="5">
        <f>scrimecost*Meta!O17</f>
        <v>294.02999999999997</v>
      </c>
      <c r="N20" s="5">
        <f>L20-Grade15!L20</f>
        <v>1576.720398729216</v>
      </c>
      <c r="O20" s="5">
        <f>Grade15!M20-M20</f>
        <v>4.3559999999999945</v>
      </c>
      <c r="P20" s="22">
        <f t="shared" si="12"/>
        <v>124.99931184376233</v>
      </c>
      <c r="Q20" s="22"/>
      <c r="R20" s="22"/>
      <c r="S20" s="22">
        <f t="shared" si="6"/>
        <v>1043.2676830932364</v>
      </c>
      <c r="T20" s="22">
        <f t="shared" si="7"/>
        <v>924.42911613136403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39739.637221367331</v>
      </c>
      <c r="D21" s="5">
        <f t="shared" si="0"/>
        <v>38918.88955584084</v>
      </c>
      <c r="E21" s="5">
        <f t="shared" si="1"/>
        <v>29418.88955584084</v>
      </c>
      <c r="F21" s="5">
        <f t="shared" si="2"/>
        <v>9907.0174399820353</v>
      </c>
      <c r="G21" s="5">
        <f t="shared" si="3"/>
        <v>29011.872115858805</v>
      </c>
      <c r="H21" s="22">
        <f t="shared" si="10"/>
        <v>17087.723243548662</v>
      </c>
      <c r="I21" s="5">
        <f t="shared" si="4"/>
        <v>45518.612769126812</v>
      </c>
      <c r="J21" s="26">
        <f t="shared" si="5"/>
        <v>0.17080932904852195</v>
      </c>
      <c r="L21" s="22">
        <f t="shared" si="11"/>
        <v>54895.230209108842</v>
      </c>
      <c r="M21" s="5">
        <f>scrimecost*Meta!O18</f>
        <v>231.93</v>
      </c>
      <c r="N21" s="5">
        <f>L21-Grade15!L21</f>
        <v>1616.1384086974576</v>
      </c>
      <c r="O21" s="5">
        <f>Grade15!M21-M21</f>
        <v>3.4359999999999786</v>
      </c>
      <c r="P21" s="22">
        <f t="shared" si="12"/>
        <v>127.44493951985639</v>
      </c>
      <c r="Q21" s="22"/>
      <c r="R21" s="22"/>
      <c r="S21" s="22">
        <f t="shared" si="6"/>
        <v>1067.9058995941741</v>
      </c>
      <c r="T21" s="22">
        <f t="shared" si="7"/>
        <v>932.06366811623479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40733.128151901503</v>
      </c>
      <c r="D22" s="5">
        <f t="shared" si="0"/>
        <v>39878.601794736853</v>
      </c>
      <c r="E22" s="5">
        <f t="shared" si="1"/>
        <v>30378.601794736853</v>
      </c>
      <c r="F22" s="5">
        <f t="shared" si="2"/>
        <v>10220.363485981583</v>
      </c>
      <c r="G22" s="5">
        <f t="shared" si="3"/>
        <v>29658.23830875527</v>
      </c>
      <c r="H22" s="22">
        <f t="shared" si="10"/>
        <v>17514.916324637376</v>
      </c>
      <c r="I22" s="5">
        <f t="shared" si="4"/>
        <v>46577.647478354978</v>
      </c>
      <c r="J22" s="26">
        <f t="shared" si="5"/>
        <v>0.1722121007078701</v>
      </c>
      <c r="L22" s="22">
        <f t="shared" si="11"/>
        <v>56267.610964336549</v>
      </c>
      <c r="M22" s="5">
        <f>scrimecost*Meta!O19</f>
        <v>231.93</v>
      </c>
      <c r="N22" s="5">
        <f>L22-Grade15!L22</f>
        <v>1656.5418689148792</v>
      </c>
      <c r="O22" s="5">
        <f>Grade15!M22-M22</f>
        <v>3.4359999999999786</v>
      </c>
      <c r="P22" s="22">
        <f t="shared" si="12"/>
        <v>129.95170788785276</v>
      </c>
      <c r="Q22" s="22"/>
      <c r="R22" s="22"/>
      <c r="S22" s="22">
        <f t="shared" si="6"/>
        <v>1093.9569065076196</v>
      </c>
      <c r="T22" s="22">
        <f t="shared" si="7"/>
        <v>940.47561792817316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41751.45635569904</v>
      </c>
      <c r="D23" s="5">
        <f t="shared" si="0"/>
        <v>40862.306839605269</v>
      </c>
      <c r="E23" s="5">
        <f t="shared" si="1"/>
        <v>31362.306839605269</v>
      </c>
      <c r="F23" s="5">
        <f t="shared" si="2"/>
        <v>10541.54318313112</v>
      </c>
      <c r="G23" s="5">
        <f t="shared" si="3"/>
        <v>30320.763656474148</v>
      </c>
      <c r="H23" s="22">
        <f t="shared" si="10"/>
        <v>17952.789232753312</v>
      </c>
      <c r="I23" s="5">
        <f t="shared" si="4"/>
        <v>47663.158055313848</v>
      </c>
      <c r="J23" s="26">
        <f t="shared" si="5"/>
        <v>0.17358065842430731</v>
      </c>
      <c r="L23" s="22">
        <f t="shared" si="11"/>
        <v>57674.301238444961</v>
      </c>
      <c r="M23" s="5">
        <f>scrimecost*Meta!O20</f>
        <v>231.93</v>
      </c>
      <c r="N23" s="5">
        <f>L23-Grade15!L23</f>
        <v>1697.955415637749</v>
      </c>
      <c r="O23" s="5">
        <f>Grade15!M23-M23</f>
        <v>3.4359999999999786</v>
      </c>
      <c r="P23" s="22">
        <f t="shared" si="12"/>
        <v>132.52114546504907</v>
      </c>
      <c r="Q23" s="22"/>
      <c r="R23" s="22"/>
      <c r="S23" s="22">
        <f t="shared" si="6"/>
        <v>1120.6591885939088</v>
      </c>
      <c r="T23" s="22">
        <f t="shared" si="7"/>
        <v>948.97684411524483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42795.242764591516</v>
      </c>
      <c r="D24" s="5">
        <f t="shared" si="0"/>
        <v>41870.604510595404</v>
      </c>
      <c r="E24" s="5">
        <f t="shared" si="1"/>
        <v>32370.604510595404</v>
      </c>
      <c r="F24" s="5">
        <f t="shared" si="2"/>
        <v>10870.752372709399</v>
      </c>
      <c r="G24" s="5">
        <f t="shared" si="3"/>
        <v>30999.852137886002</v>
      </c>
      <c r="H24" s="22">
        <f t="shared" si="10"/>
        <v>18401.608963572144</v>
      </c>
      <c r="I24" s="5">
        <f t="shared" si="4"/>
        <v>48775.806396696687</v>
      </c>
      <c r="J24" s="26">
        <f t="shared" si="5"/>
        <v>0.1749158366842461</v>
      </c>
      <c r="L24" s="22">
        <f t="shared" si="11"/>
        <v>59116.158769406087</v>
      </c>
      <c r="M24" s="5">
        <f>scrimecost*Meta!O21</f>
        <v>231.93</v>
      </c>
      <c r="N24" s="5">
        <f>L24-Grade15!L24</f>
        <v>1740.4043010286987</v>
      </c>
      <c r="O24" s="5">
        <f>Grade15!M24-M24</f>
        <v>3.4359999999999786</v>
      </c>
      <c r="P24" s="22">
        <f t="shared" si="12"/>
        <v>135.15481898167531</v>
      </c>
      <c r="Q24" s="22"/>
      <c r="R24" s="22"/>
      <c r="S24" s="22">
        <f t="shared" si="6"/>
        <v>1148.02902773236</v>
      </c>
      <c r="T24" s="22">
        <f t="shared" si="7"/>
        <v>957.56808051360269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43865.123833706297</v>
      </c>
      <c r="D25" s="5">
        <f t="shared" si="0"/>
        <v>42904.10962336028</v>
      </c>
      <c r="E25" s="5">
        <f t="shared" si="1"/>
        <v>33404.10962336028</v>
      </c>
      <c r="F25" s="5">
        <f t="shared" si="2"/>
        <v>11208.191792027132</v>
      </c>
      <c r="G25" s="5">
        <f t="shared" si="3"/>
        <v>31695.91783133315</v>
      </c>
      <c r="H25" s="22">
        <f t="shared" si="10"/>
        <v>18861.649187661449</v>
      </c>
      <c r="I25" s="5">
        <f t="shared" si="4"/>
        <v>49916.27094661411</v>
      </c>
      <c r="J25" s="26">
        <f t="shared" si="5"/>
        <v>0.17621844962077171</v>
      </c>
      <c r="L25" s="22">
        <f t="shared" si="11"/>
        <v>60594.062738641238</v>
      </c>
      <c r="M25" s="5">
        <f>scrimecost*Meta!O22</f>
        <v>231.93</v>
      </c>
      <c r="N25" s="5">
        <f>L25-Grade15!L25</f>
        <v>1783.9144085544176</v>
      </c>
      <c r="O25" s="5">
        <f>Grade15!M25-M25</f>
        <v>3.4359999999999786</v>
      </c>
      <c r="P25" s="22">
        <f t="shared" si="12"/>
        <v>137.85433433621719</v>
      </c>
      <c r="Q25" s="22"/>
      <c r="R25" s="22"/>
      <c r="S25" s="22">
        <f t="shared" si="6"/>
        <v>1176.0831128492698</v>
      </c>
      <c r="T25" s="22">
        <f t="shared" si="7"/>
        <v>966.25006989751068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44961.751929548955</v>
      </c>
      <c r="D26" s="5">
        <f t="shared" si="0"/>
        <v>43963.452363944292</v>
      </c>
      <c r="E26" s="5">
        <f t="shared" si="1"/>
        <v>34463.452363944292</v>
      </c>
      <c r="F26" s="5">
        <f t="shared" si="2"/>
        <v>11554.067196827811</v>
      </c>
      <c r="G26" s="5">
        <f t="shared" si="3"/>
        <v>32409.385167116481</v>
      </c>
      <c r="H26" s="22">
        <f t="shared" si="10"/>
        <v>19333.190417352984</v>
      </c>
      <c r="I26" s="5">
        <f t="shared" si="4"/>
        <v>51085.247110279466</v>
      </c>
      <c r="J26" s="26">
        <f t="shared" si="5"/>
        <v>0.17748929151006504</v>
      </c>
      <c r="L26" s="22">
        <f t="shared" si="11"/>
        <v>62108.914307107269</v>
      </c>
      <c r="M26" s="5">
        <f>scrimecost*Meta!O23</f>
        <v>184.68</v>
      </c>
      <c r="N26" s="5">
        <f>L26-Grade15!L26</f>
        <v>1828.5122687682888</v>
      </c>
      <c r="O26" s="5">
        <f>Grade15!M26-M26</f>
        <v>2.7360000000000184</v>
      </c>
      <c r="P26" s="22">
        <f t="shared" si="12"/>
        <v>140.6213375746226</v>
      </c>
      <c r="Q26" s="22"/>
      <c r="R26" s="22"/>
      <c r="S26" s="22">
        <f t="shared" si="6"/>
        <v>1204.2470500941081</v>
      </c>
      <c r="T26" s="22">
        <f t="shared" si="7"/>
        <v>974.54488875070888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46085.795727787678</v>
      </c>
      <c r="D27" s="5">
        <f t="shared" si="0"/>
        <v>45049.2786730429</v>
      </c>
      <c r="E27" s="5">
        <f t="shared" si="1"/>
        <v>35549.2786730429</v>
      </c>
      <c r="F27" s="5">
        <f t="shared" si="2"/>
        <v>12013.517354052798</v>
      </c>
      <c r="G27" s="5">
        <f t="shared" si="3"/>
        <v>33035.761318990102</v>
      </c>
      <c r="H27" s="22">
        <f t="shared" si="10"/>
        <v>19816.520177786802</v>
      </c>
      <c r="I27" s="5">
        <f t="shared" si="4"/>
        <v>52178.519810732148</v>
      </c>
      <c r="J27" s="26">
        <f t="shared" si="5"/>
        <v>0.18037734914559811</v>
      </c>
      <c r="L27" s="22">
        <f t="shared" si="11"/>
        <v>63661.637164784937</v>
      </c>
      <c r="M27" s="5">
        <f>scrimecost*Meta!O24</f>
        <v>184.68</v>
      </c>
      <c r="N27" s="5">
        <f>L27-Grade15!L27</f>
        <v>1874.2250754874694</v>
      </c>
      <c r="O27" s="5">
        <f>Grade15!M27-M27</f>
        <v>2.7360000000000184</v>
      </c>
      <c r="P27" s="22">
        <f t="shared" si="12"/>
        <v>144.29693883242248</v>
      </c>
      <c r="Q27" s="22"/>
      <c r="R27" s="22"/>
      <c r="S27" s="22">
        <f t="shared" si="6"/>
        <v>1234.430685653022</v>
      </c>
      <c r="T27" s="22">
        <f t="shared" si="7"/>
        <v>983.98323377693237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47237.940620982372</v>
      </c>
      <c r="D28" s="5">
        <f t="shared" si="0"/>
        <v>46162.250639868973</v>
      </c>
      <c r="E28" s="5">
        <f t="shared" si="1"/>
        <v>36662.250639868973</v>
      </c>
      <c r="F28" s="5">
        <f t="shared" si="2"/>
        <v>12488.199897904118</v>
      </c>
      <c r="G28" s="5">
        <f t="shared" si="3"/>
        <v>33674.050741964857</v>
      </c>
      <c r="H28" s="22">
        <f t="shared" si="10"/>
        <v>20311.933182231478</v>
      </c>
      <c r="I28" s="5">
        <f t="shared" si="4"/>
        <v>53295.378196000464</v>
      </c>
      <c r="J28" s="26">
        <f t="shared" si="5"/>
        <v>0.18325237555013615</v>
      </c>
      <c r="L28" s="22">
        <f t="shared" si="11"/>
        <v>65253.178093904571</v>
      </c>
      <c r="M28" s="5">
        <f>scrimecost*Meta!O25</f>
        <v>184.68</v>
      </c>
      <c r="N28" s="5">
        <f>L28-Grade15!L28</f>
        <v>1921.0807023746747</v>
      </c>
      <c r="O28" s="5">
        <f>Grade15!M28-M28</f>
        <v>2.7360000000000184</v>
      </c>
      <c r="P28" s="22">
        <f t="shared" si="12"/>
        <v>148.09439918323309</v>
      </c>
      <c r="Q28" s="22"/>
      <c r="R28" s="22"/>
      <c r="S28" s="22">
        <f t="shared" si="6"/>
        <v>1265.3942359579587</v>
      </c>
      <c r="T28" s="22">
        <f t="shared" si="7"/>
        <v>993.53134680666949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48418.889136506928</v>
      </c>
      <c r="D29" s="5">
        <f t="shared" si="0"/>
        <v>47303.046905865696</v>
      </c>
      <c r="E29" s="5">
        <f t="shared" si="1"/>
        <v>37803.046905865696</v>
      </c>
      <c r="F29" s="5">
        <f t="shared" si="2"/>
        <v>12974.74950535172</v>
      </c>
      <c r="G29" s="5">
        <f t="shared" si="3"/>
        <v>34328.297400513977</v>
      </c>
      <c r="H29" s="22">
        <f t="shared" si="10"/>
        <v>20819.73151178726</v>
      </c>
      <c r="I29" s="5">
        <f t="shared" si="4"/>
        <v>54440.158040900467</v>
      </c>
      <c r="J29" s="26">
        <f t="shared" si="5"/>
        <v>0.18605727935944155</v>
      </c>
      <c r="L29" s="22">
        <f t="shared" si="11"/>
        <v>66884.507546252178</v>
      </c>
      <c r="M29" s="5">
        <f>scrimecost*Meta!O26</f>
        <v>184.68</v>
      </c>
      <c r="N29" s="5">
        <f>L29-Grade15!L29</f>
        <v>1969.1077199340434</v>
      </c>
      <c r="O29" s="5">
        <f>Grade15!M29-M29</f>
        <v>2.7360000000000184</v>
      </c>
      <c r="P29" s="22">
        <f t="shared" si="12"/>
        <v>151.98679604281389</v>
      </c>
      <c r="Q29" s="22"/>
      <c r="R29" s="22"/>
      <c r="S29" s="22">
        <f t="shared" si="6"/>
        <v>1297.1318750205087</v>
      </c>
      <c r="T29" s="22">
        <f t="shared" si="7"/>
        <v>1003.1701163906428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49629.36136491959</v>
      </c>
      <c r="D30" s="5">
        <f t="shared" si="0"/>
        <v>48472.363078512324</v>
      </c>
      <c r="E30" s="5">
        <f t="shared" si="1"/>
        <v>38972.363078512324</v>
      </c>
      <c r="F30" s="5">
        <f t="shared" si="2"/>
        <v>13473.462852985505</v>
      </c>
      <c r="G30" s="5">
        <f t="shared" si="3"/>
        <v>34998.900225526821</v>
      </c>
      <c r="H30" s="22">
        <f t="shared" si="10"/>
        <v>21340.224799581942</v>
      </c>
      <c r="I30" s="5">
        <f t="shared" si="4"/>
        <v>55613.557381922976</v>
      </c>
      <c r="J30" s="26">
        <f t="shared" si="5"/>
        <v>0.18879377088071508</v>
      </c>
      <c r="L30" s="22">
        <f t="shared" si="11"/>
        <v>68556.620234908478</v>
      </c>
      <c r="M30" s="5">
        <f>scrimecost*Meta!O27</f>
        <v>184.68</v>
      </c>
      <c r="N30" s="5">
        <f>L30-Grade15!L30</f>
        <v>2018.3354129323852</v>
      </c>
      <c r="O30" s="5">
        <f>Grade15!M30-M30</f>
        <v>2.7360000000000184</v>
      </c>
      <c r="P30" s="22">
        <f t="shared" si="12"/>
        <v>155.9765028238842</v>
      </c>
      <c r="Q30" s="22"/>
      <c r="R30" s="22"/>
      <c r="S30" s="22">
        <f t="shared" si="6"/>
        <v>1329.6629550596158</v>
      </c>
      <c r="T30" s="22">
        <f t="shared" si="7"/>
        <v>1012.9004329484106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50870.095399042591</v>
      </c>
      <c r="D31" s="5">
        <f t="shared" si="0"/>
        <v>49670.91215547514</v>
      </c>
      <c r="E31" s="5">
        <f t="shared" si="1"/>
        <v>40170.91215547514</v>
      </c>
      <c r="F31" s="5">
        <f t="shared" si="2"/>
        <v>13984.644034310148</v>
      </c>
      <c r="G31" s="5">
        <f t="shared" si="3"/>
        <v>35686.268121164991</v>
      </c>
      <c r="H31" s="22">
        <f t="shared" si="10"/>
        <v>21873.73041957149</v>
      </c>
      <c r="I31" s="5">
        <f t="shared" si="4"/>
        <v>56816.291706471049</v>
      </c>
      <c r="J31" s="26">
        <f t="shared" si="5"/>
        <v>0.19146351870634787</v>
      </c>
      <c r="L31" s="22">
        <f t="shared" si="11"/>
        <v>70270.535740781197</v>
      </c>
      <c r="M31" s="5">
        <f>scrimecost*Meta!O28</f>
        <v>158.48999999999998</v>
      </c>
      <c r="N31" s="5">
        <f>L31-Grade15!L31</f>
        <v>2068.793798255705</v>
      </c>
      <c r="O31" s="5">
        <f>Grade15!M31-M31</f>
        <v>2.3480000000000132</v>
      </c>
      <c r="P31" s="22">
        <f t="shared" si="12"/>
        <v>160.06595227448133</v>
      </c>
      <c r="Q31" s="22"/>
      <c r="R31" s="22"/>
      <c r="S31" s="22">
        <f t="shared" si="6"/>
        <v>1362.6794520997121</v>
      </c>
      <c r="T31" s="22">
        <f t="shared" si="7"/>
        <v>1022.4771876901846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52141.847784018653</v>
      </c>
      <c r="D32" s="5">
        <f t="shared" si="0"/>
        <v>50899.424959362019</v>
      </c>
      <c r="E32" s="5">
        <f t="shared" si="1"/>
        <v>41399.424959362019</v>
      </c>
      <c r="F32" s="5">
        <f t="shared" si="2"/>
        <v>14508.604745167901</v>
      </c>
      <c r="G32" s="5">
        <f t="shared" si="3"/>
        <v>36390.820214194115</v>
      </c>
      <c r="H32" s="22">
        <f t="shared" si="10"/>
        <v>22420.573680060777</v>
      </c>
      <c r="I32" s="5">
        <f t="shared" si="4"/>
        <v>58049.094389132821</v>
      </c>
      <c r="J32" s="26">
        <f t="shared" si="5"/>
        <v>0.19406815073135544</v>
      </c>
      <c r="L32" s="22">
        <f t="shared" si="11"/>
        <v>72027.299134300716</v>
      </c>
      <c r="M32" s="5">
        <f>scrimecost*Meta!O29</f>
        <v>158.48999999999998</v>
      </c>
      <c r="N32" s="5">
        <f>L32-Grade15!L32</f>
        <v>2120.5136432120926</v>
      </c>
      <c r="O32" s="5">
        <f>Grade15!M32-M32</f>
        <v>2.3480000000000132</v>
      </c>
      <c r="P32" s="22">
        <f t="shared" si="12"/>
        <v>164.25763796134333</v>
      </c>
      <c r="Q32" s="22"/>
      <c r="R32" s="22"/>
      <c r="S32" s="22">
        <f t="shared" si="6"/>
        <v>1396.857418065802</v>
      </c>
      <c r="T32" s="22">
        <f t="shared" si="7"/>
        <v>1032.3969936649655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53445.393978619111</v>
      </c>
      <c r="D33" s="5">
        <f t="shared" si="0"/>
        <v>52158.650583346061</v>
      </c>
      <c r="E33" s="5">
        <f t="shared" si="1"/>
        <v>42658.650583346061</v>
      </c>
      <c r="F33" s="5">
        <f t="shared" si="2"/>
        <v>15045.664473797095</v>
      </c>
      <c r="G33" s="5">
        <f t="shared" si="3"/>
        <v>37112.986109548969</v>
      </c>
      <c r="H33" s="22">
        <f t="shared" si="10"/>
        <v>22981.088022062293</v>
      </c>
      <c r="I33" s="5">
        <f t="shared" si="4"/>
        <v>59312.717138861146</v>
      </c>
      <c r="J33" s="26">
        <f t="shared" si="5"/>
        <v>0.19660925514599698</v>
      </c>
      <c r="L33" s="22">
        <f t="shared" si="11"/>
        <v>73827.98161265823</v>
      </c>
      <c r="M33" s="5">
        <f>scrimecost*Meta!O30</f>
        <v>158.48999999999998</v>
      </c>
      <c r="N33" s="5">
        <f>L33-Grade15!L33</f>
        <v>2173.5264842923934</v>
      </c>
      <c r="O33" s="5">
        <f>Grade15!M33-M33</f>
        <v>2.3480000000000132</v>
      </c>
      <c r="P33" s="22">
        <f t="shared" si="12"/>
        <v>168.5541157903769</v>
      </c>
      <c r="Q33" s="22"/>
      <c r="R33" s="22"/>
      <c r="S33" s="22">
        <f t="shared" si="6"/>
        <v>1431.8898331810462</v>
      </c>
      <c r="T33" s="22">
        <f t="shared" si="7"/>
        <v>1042.411012599606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54781.528828084578</v>
      </c>
      <c r="D34" s="5">
        <f t="shared" si="0"/>
        <v>53449.356847929703</v>
      </c>
      <c r="E34" s="5">
        <f t="shared" si="1"/>
        <v>43949.356847929703</v>
      </c>
      <c r="F34" s="5">
        <f t="shared" si="2"/>
        <v>15596.150695642018</v>
      </c>
      <c r="G34" s="5">
        <f t="shared" si="3"/>
        <v>37853.206152287683</v>
      </c>
      <c r="H34" s="22">
        <f t="shared" si="10"/>
        <v>23555.615222613847</v>
      </c>
      <c r="I34" s="5">
        <f t="shared" si="4"/>
        <v>60607.930457332659</v>
      </c>
      <c r="J34" s="26">
        <f t="shared" si="5"/>
        <v>0.19908838140418381</v>
      </c>
      <c r="L34" s="22">
        <f t="shared" si="11"/>
        <v>75673.681152974677</v>
      </c>
      <c r="M34" s="5">
        <f>scrimecost*Meta!O31</f>
        <v>158.48999999999998</v>
      </c>
      <c r="N34" s="5">
        <f>L34-Grade15!L34</f>
        <v>2227.8646463996993</v>
      </c>
      <c r="O34" s="5">
        <f>Grade15!M34-M34</f>
        <v>2.3480000000000132</v>
      </c>
      <c r="P34" s="22">
        <f t="shared" si="12"/>
        <v>172.95800556513629</v>
      </c>
      <c r="Q34" s="22"/>
      <c r="R34" s="22"/>
      <c r="S34" s="22">
        <f t="shared" si="6"/>
        <v>1467.7980586741701</v>
      </c>
      <c r="T34" s="22">
        <f t="shared" si="7"/>
        <v>1052.5201694294165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56151.067048786696</v>
      </c>
      <c r="D35" s="5">
        <f t="shared" si="0"/>
        <v>54772.330769127948</v>
      </c>
      <c r="E35" s="5">
        <f t="shared" si="1"/>
        <v>45272.330769127948</v>
      </c>
      <c r="F35" s="5">
        <f t="shared" si="2"/>
        <v>16160.39907303307</v>
      </c>
      <c r="G35" s="5">
        <f t="shared" si="3"/>
        <v>38611.931696094878</v>
      </c>
      <c r="H35" s="22">
        <f t="shared" si="10"/>
        <v>24144.505603179194</v>
      </c>
      <c r="I35" s="5">
        <f t="shared" si="4"/>
        <v>61935.524108765982</v>
      </c>
      <c r="J35" s="26">
        <f t="shared" si="5"/>
        <v>0.20150704116826854</v>
      </c>
      <c r="L35" s="22">
        <f t="shared" si="11"/>
        <v>77565.523181799043</v>
      </c>
      <c r="M35" s="5">
        <f>scrimecost*Meta!O32</f>
        <v>158.48999999999998</v>
      </c>
      <c r="N35" s="5">
        <f>L35-Grade15!L35</f>
        <v>2283.5612625596987</v>
      </c>
      <c r="O35" s="5">
        <f>Grade15!M35-M35</f>
        <v>2.3480000000000132</v>
      </c>
      <c r="P35" s="22">
        <f t="shared" si="12"/>
        <v>177.47199258426471</v>
      </c>
      <c r="Q35" s="22"/>
      <c r="R35" s="22"/>
      <c r="S35" s="22">
        <f t="shared" si="6"/>
        <v>1504.6039898046281</v>
      </c>
      <c r="T35" s="22">
        <f t="shared" si="7"/>
        <v>1062.7253977119803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57554.843725006365</v>
      </c>
      <c r="D36" s="5">
        <f t="shared" si="0"/>
        <v>56128.37903835615</v>
      </c>
      <c r="E36" s="5">
        <f t="shared" si="1"/>
        <v>46628.37903835615</v>
      </c>
      <c r="F36" s="5">
        <f t="shared" si="2"/>
        <v>16738.753659858899</v>
      </c>
      <c r="G36" s="5">
        <f t="shared" si="3"/>
        <v>39389.62537849725</v>
      </c>
      <c r="H36" s="22">
        <f t="shared" si="10"/>
        <v>24748.118243258676</v>
      </c>
      <c r="I36" s="5">
        <f t="shared" si="4"/>
        <v>63296.307601485132</v>
      </c>
      <c r="J36" s="26">
        <f t="shared" si="5"/>
        <v>0.20386670923079031</v>
      </c>
      <c r="L36" s="22">
        <f t="shared" si="11"/>
        <v>79504.661261344023</v>
      </c>
      <c r="M36" s="5">
        <f>scrimecost*Meta!O33</f>
        <v>122.04</v>
      </c>
      <c r="N36" s="5">
        <f>L36-Grade15!L36</f>
        <v>2340.6502941236831</v>
      </c>
      <c r="O36" s="5">
        <f>Grade15!M36-M36</f>
        <v>1.8079999999999927</v>
      </c>
      <c r="P36" s="22">
        <f t="shared" si="12"/>
        <v>182.09882927887134</v>
      </c>
      <c r="Q36" s="22"/>
      <c r="R36" s="22"/>
      <c r="S36" s="22">
        <f t="shared" si="6"/>
        <v>1541.8737692133393</v>
      </c>
      <c r="T36" s="22">
        <f t="shared" si="7"/>
        <v>1072.7101833397794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58993.714818131521</v>
      </c>
      <c r="D37" s="5">
        <f t="shared" ref="D37:D56" si="15">IF(A37&lt;startage,1,0)*(C37*(1-initialunempprob))+IF(A37=startage,1,0)*(C37*(1-unempprob))+IF(A37&gt;startage,1,0)*(C37*(1-unempprob)+unempprob*300*52)</f>
        <v>57518.32851431505</v>
      </c>
      <c r="E37" s="5">
        <f t="shared" si="1"/>
        <v>48018.32851431505</v>
      </c>
      <c r="F37" s="5">
        <f t="shared" si="2"/>
        <v>17331.567111355369</v>
      </c>
      <c r="G37" s="5">
        <f t="shared" si="3"/>
        <v>40186.761402959681</v>
      </c>
      <c r="H37" s="22">
        <f t="shared" ref="H37:H56" si="16">benefits*B37/expnorm</f>
        <v>25366.821199340138</v>
      </c>
      <c r="I37" s="5">
        <f t="shared" ref="I37:I56" si="17">G37+IF(A37&lt;startage,1,0)*(H37*(1-initialunempprob))+IF(A37&gt;=startage,1,0)*(H37*(1-unempprob))</f>
        <v>64691.110681522252</v>
      </c>
      <c r="J37" s="26">
        <f t="shared" si="5"/>
        <v>0.20616882441373827</v>
      </c>
      <c r="L37" s="22">
        <f t="shared" ref="L37:L56" si="18">(sincome+sbenefits)*(1-sunemp)*B37/expnorm</f>
        <v>81492.277792877605</v>
      </c>
      <c r="M37" s="5">
        <f>scrimecost*Meta!O34</f>
        <v>122.04</v>
      </c>
      <c r="N37" s="5">
        <f>L37-Grade15!L37</f>
        <v>2399.166551476781</v>
      </c>
      <c r="O37" s="5">
        <f>Grade15!M37-M37</f>
        <v>1.8079999999999927</v>
      </c>
      <c r="P37" s="22">
        <f t="shared" si="12"/>
        <v>186.84133689084308</v>
      </c>
      <c r="Q37" s="22"/>
      <c r="R37" s="22"/>
      <c r="S37" s="22">
        <f t="shared" si="6"/>
        <v>1580.5430006072763</v>
      </c>
      <c r="T37" s="22">
        <f t="shared" si="7"/>
        <v>1083.1151530500686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60468.557688584799</v>
      </c>
      <c r="D38" s="5">
        <f t="shared" si="15"/>
        <v>58943.026727172917</v>
      </c>
      <c r="E38" s="5">
        <f t="shared" si="1"/>
        <v>49443.026727172917</v>
      </c>
      <c r="F38" s="5">
        <f t="shared" si="2"/>
        <v>17939.20089913925</v>
      </c>
      <c r="G38" s="5">
        <f t="shared" si="3"/>
        <v>41003.825828033667</v>
      </c>
      <c r="H38" s="22">
        <f t="shared" si="16"/>
        <v>26000.991729323639</v>
      </c>
      <c r="I38" s="5">
        <f t="shared" si="17"/>
        <v>66120.78383856031</v>
      </c>
      <c r="J38" s="26">
        <f t="shared" si="5"/>
        <v>0.20841479044588265</v>
      </c>
      <c r="L38" s="22">
        <f t="shared" si="18"/>
        <v>83529.584737699552</v>
      </c>
      <c r="M38" s="5">
        <f>scrimecost*Meta!O35</f>
        <v>122.04</v>
      </c>
      <c r="N38" s="5">
        <f>L38-Grade15!L38</f>
        <v>2459.1457152637158</v>
      </c>
      <c r="O38" s="5">
        <f>Grade15!M38-M38</f>
        <v>1.8079999999999927</v>
      </c>
      <c r="P38" s="22">
        <f t="shared" si="12"/>
        <v>191.70240719311417</v>
      </c>
      <c r="Q38" s="22"/>
      <c r="R38" s="22"/>
      <c r="S38" s="22">
        <f t="shared" si="6"/>
        <v>1620.1789627860671</v>
      </c>
      <c r="T38" s="22">
        <f t="shared" si="7"/>
        <v>1093.6189760344303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61980.27163079942</v>
      </c>
      <c r="D39" s="5">
        <f t="shared" si="15"/>
        <v>60403.342395352236</v>
      </c>
      <c r="E39" s="5">
        <f t="shared" si="1"/>
        <v>50903.342395352236</v>
      </c>
      <c r="F39" s="5">
        <f t="shared" si="2"/>
        <v>18562.025531617728</v>
      </c>
      <c r="G39" s="5">
        <f t="shared" si="3"/>
        <v>41841.316863734508</v>
      </c>
      <c r="H39" s="22">
        <f t="shared" si="16"/>
        <v>26651.016522556725</v>
      </c>
      <c r="I39" s="5">
        <f t="shared" si="17"/>
        <v>67586.198824524297</v>
      </c>
      <c r="J39" s="26">
        <f t="shared" si="5"/>
        <v>0.21060597681870641</v>
      </c>
      <c r="L39" s="22">
        <f t="shared" si="18"/>
        <v>85617.824356142024</v>
      </c>
      <c r="M39" s="5">
        <f>scrimecost*Meta!O36</f>
        <v>122.04</v>
      </c>
      <c r="N39" s="5">
        <f>L39-Grade15!L39</f>
        <v>2520.6243581452873</v>
      </c>
      <c r="O39" s="5">
        <f>Grade15!M39-M39</f>
        <v>1.8079999999999927</v>
      </c>
      <c r="P39" s="22">
        <f t="shared" si="12"/>
        <v>196.68500425294195</v>
      </c>
      <c r="Q39" s="22"/>
      <c r="R39" s="22"/>
      <c r="S39" s="22">
        <f t="shared" si="6"/>
        <v>1660.8058240193061</v>
      </c>
      <c r="T39" s="22">
        <f t="shared" si="7"/>
        <v>1104.2226222905799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63529.778421569397</v>
      </c>
      <c r="D40" s="5">
        <f t="shared" si="15"/>
        <v>61900.165955236036</v>
      </c>
      <c r="E40" s="5">
        <f t="shared" si="1"/>
        <v>52400.165955236036</v>
      </c>
      <c r="F40" s="5">
        <f t="shared" si="2"/>
        <v>19200.420779908171</v>
      </c>
      <c r="G40" s="5">
        <f t="shared" si="3"/>
        <v>42699.745175327866</v>
      </c>
      <c r="H40" s="22">
        <f t="shared" si="16"/>
        <v>27317.291935620648</v>
      </c>
      <c r="I40" s="5">
        <f t="shared" si="17"/>
        <v>69088.249185137407</v>
      </c>
      <c r="J40" s="26">
        <f t="shared" si="5"/>
        <v>0.21274371962146135</v>
      </c>
      <c r="L40" s="22">
        <f t="shared" si="18"/>
        <v>87758.269965045576</v>
      </c>
      <c r="M40" s="5">
        <f>scrimecost*Meta!O37</f>
        <v>122.04</v>
      </c>
      <c r="N40" s="5">
        <f>L40-Grade15!L40</f>
        <v>2583.639967098934</v>
      </c>
      <c r="O40" s="5">
        <f>Grade15!M40-M40</f>
        <v>1.8079999999999927</v>
      </c>
      <c r="P40" s="22">
        <f t="shared" si="12"/>
        <v>201.79216623926553</v>
      </c>
      <c r="Q40" s="22"/>
      <c r="R40" s="22"/>
      <c r="S40" s="22">
        <f t="shared" si="6"/>
        <v>1702.4483567833972</v>
      </c>
      <c r="T40" s="22">
        <f t="shared" si="7"/>
        <v>1114.927070865878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65118.022882108628</v>
      </c>
      <c r="D41" s="5">
        <f t="shared" si="15"/>
        <v>63434.410104116934</v>
      </c>
      <c r="E41" s="5">
        <f t="shared" si="1"/>
        <v>53934.410104116934</v>
      </c>
      <c r="F41" s="5">
        <f t="shared" si="2"/>
        <v>19854.775909405871</v>
      </c>
      <c r="G41" s="5">
        <f t="shared" si="3"/>
        <v>43579.634194711063</v>
      </c>
      <c r="H41" s="22">
        <f t="shared" si="16"/>
        <v>28000.224234011159</v>
      </c>
      <c r="I41" s="5">
        <f t="shared" si="17"/>
        <v>70627.85080476584</v>
      </c>
      <c r="J41" s="26">
        <f t="shared" si="5"/>
        <v>0.21482932235585636</v>
      </c>
      <c r="L41" s="22">
        <f t="shared" si="18"/>
        <v>89952.226714171702</v>
      </c>
      <c r="M41" s="5">
        <f>scrimecost*Meta!O38</f>
        <v>74.115000000000009</v>
      </c>
      <c r="N41" s="5">
        <f>L41-Grade15!L41</f>
        <v>2648.2309662763728</v>
      </c>
      <c r="O41" s="5">
        <f>Grade15!M41-M41</f>
        <v>1.097999999999999</v>
      </c>
      <c r="P41" s="22">
        <f t="shared" si="12"/>
        <v>207.02700727524712</v>
      </c>
      <c r="Q41" s="22"/>
      <c r="R41" s="22"/>
      <c r="S41" s="22">
        <f t="shared" si="6"/>
        <v>1744.5320028665619</v>
      </c>
      <c r="T41" s="22">
        <f t="shared" si="7"/>
        <v>1125.3462998441239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66745.973454161343</v>
      </c>
      <c r="D42" s="5">
        <f t="shared" si="15"/>
        <v>65007.01035671986</v>
      </c>
      <c r="E42" s="5">
        <f t="shared" si="1"/>
        <v>55507.01035671986</v>
      </c>
      <c r="F42" s="5">
        <f t="shared" si="2"/>
        <v>20525.489917141022</v>
      </c>
      <c r="G42" s="5">
        <f t="shared" si="3"/>
        <v>44481.520439578839</v>
      </c>
      <c r="H42" s="22">
        <f t="shared" si="16"/>
        <v>28700.22983986144</v>
      </c>
      <c r="I42" s="5">
        <f t="shared" si="17"/>
        <v>72205.942464884982</v>
      </c>
      <c r="J42" s="26">
        <f t="shared" si="5"/>
        <v>0.21686405673087597</v>
      </c>
      <c r="L42" s="22">
        <f t="shared" si="18"/>
        <v>92201.032382025995</v>
      </c>
      <c r="M42" s="5">
        <f>scrimecost*Meta!O39</f>
        <v>74.115000000000009</v>
      </c>
      <c r="N42" s="5">
        <f>L42-Grade15!L42</f>
        <v>2714.436740433317</v>
      </c>
      <c r="O42" s="5">
        <f>Grade15!M42-M42</f>
        <v>1.097999999999999</v>
      </c>
      <c r="P42" s="22">
        <f t="shared" si="12"/>
        <v>212.39271933712831</v>
      </c>
      <c r="Q42" s="22"/>
      <c r="R42" s="22"/>
      <c r="S42" s="22">
        <f t="shared" si="6"/>
        <v>1788.2826888518464</v>
      </c>
      <c r="T42" s="22">
        <f t="shared" si="7"/>
        <v>1136.2611333218283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68414.622790515365</v>
      </c>
      <c r="D43" s="5">
        <f t="shared" si="15"/>
        <v>66618.92561563784</v>
      </c>
      <c r="E43" s="5">
        <f t="shared" si="1"/>
        <v>57118.92561563784</v>
      </c>
      <c r="F43" s="5">
        <f t="shared" si="2"/>
        <v>21212.971775069542</v>
      </c>
      <c r="G43" s="5">
        <f t="shared" si="3"/>
        <v>45405.953840568298</v>
      </c>
      <c r="H43" s="22">
        <f t="shared" si="16"/>
        <v>29417.735585857972</v>
      </c>
      <c r="I43" s="5">
        <f t="shared" si="17"/>
        <v>73823.486416507105</v>
      </c>
      <c r="J43" s="26">
        <f t="shared" si="5"/>
        <v>0.21884916343821212</v>
      </c>
      <c r="L43" s="22">
        <f t="shared" si="18"/>
        <v>94506.058191576638</v>
      </c>
      <c r="M43" s="5">
        <f>scrimecost*Meta!O40</f>
        <v>74.115000000000009</v>
      </c>
      <c r="N43" s="5">
        <f>L43-Grade15!L43</f>
        <v>2782.2976589441096</v>
      </c>
      <c r="O43" s="5">
        <f>Grade15!M43-M43</f>
        <v>1.097999999999999</v>
      </c>
      <c r="P43" s="22">
        <f t="shared" si="12"/>
        <v>217.89257420055651</v>
      </c>
      <c r="Q43" s="22"/>
      <c r="R43" s="22"/>
      <c r="S43" s="22">
        <f t="shared" si="6"/>
        <v>1833.1271419867187</v>
      </c>
      <c r="T43" s="22">
        <f t="shared" si="7"/>
        <v>1147.2796743587951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70124.988360278265</v>
      </c>
      <c r="D44" s="5">
        <f t="shared" si="15"/>
        <v>68271.138756028799</v>
      </c>
      <c r="E44" s="5">
        <f t="shared" si="1"/>
        <v>58771.138756028799</v>
      </c>
      <c r="F44" s="5">
        <f t="shared" si="2"/>
        <v>21917.640679446282</v>
      </c>
      <c r="G44" s="5">
        <f t="shared" si="3"/>
        <v>46353.498076582517</v>
      </c>
      <c r="H44" s="22">
        <f t="shared" si="16"/>
        <v>30153.17897550443</v>
      </c>
      <c r="I44" s="5">
        <f t="shared" si="17"/>
        <v>75481.468966919798</v>
      </c>
      <c r="J44" s="26">
        <f t="shared" si="5"/>
        <v>0.22078585290878391</v>
      </c>
      <c r="L44" s="22">
        <f t="shared" si="18"/>
        <v>96868.709646366071</v>
      </c>
      <c r="M44" s="5">
        <f>scrimecost*Meta!O41</f>
        <v>74.115000000000009</v>
      </c>
      <c r="N44" s="5">
        <f>L44-Grade15!L44</f>
        <v>2851.8551004177425</v>
      </c>
      <c r="O44" s="5">
        <f>Grade15!M44-M44</f>
        <v>1.097999999999999</v>
      </c>
      <c r="P44" s="22">
        <f t="shared" si="12"/>
        <v>223.52992543557042</v>
      </c>
      <c r="Q44" s="22"/>
      <c r="R44" s="22"/>
      <c r="S44" s="22">
        <f t="shared" ref="S44:S69" si="19">IF(A44&lt;startage,1,0)*(N44-Q44-R44)+IF(A44&gt;=startage,1,0)*completionprob*(N44*spart+O44+P44)</f>
        <v>1879.0927064500045</v>
      </c>
      <c r="T44" s="22">
        <f t="shared" ref="T44:T69" si="20">S44/sreturn^(A44-startage+1)</f>
        <v>1158.4029404292503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71878.113069285217</v>
      </c>
      <c r="D45" s="5">
        <f t="shared" si="15"/>
        <v>69964.657224929513</v>
      </c>
      <c r="E45" s="5">
        <f t="shared" si="1"/>
        <v>60464.657224929513</v>
      </c>
      <c r="F45" s="5">
        <f t="shared" si="2"/>
        <v>22639.926306432437</v>
      </c>
      <c r="G45" s="5">
        <f t="shared" si="3"/>
        <v>47324.73091849708</v>
      </c>
      <c r="H45" s="22">
        <f t="shared" si="16"/>
        <v>30907.008449892033</v>
      </c>
      <c r="I45" s="5">
        <f t="shared" si="17"/>
        <v>77180.901081092787</v>
      </c>
      <c r="J45" s="26">
        <f t="shared" si="5"/>
        <v>0.22267530605080524</v>
      </c>
      <c r="L45" s="22">
        <f t="shared" si="18"/>
        <v>99290.427387525211</v>
      </c>
      <c r="M45" s="5">
        <f>scrimecost*Meta!O42</f>
        <v>74.115000000000009</v>
      </c>
      <c r="N45" s="5">
        <f>L45-Grade15!L45</f>
        <v>2923.1514779282006</v>
      </c>
      <c r="O45" s="5">
        <f>Grade15!M45-M45</f>
        <v>1.097999999999999</v>
      </c>
      <c r="P45" s="22">
        <f t="shared" si="12"/>
        <v>229.30821045145964</v>
      </c>
      <c r="Q45" s="22"/>
      <c r="R45" s="22"/>
      <c r="S45" s="22">
        <f t="shared" si="19"/>
        <v>1926.2074100248631</v>
      </c>
      <c r="T45" s="22">
        <f t="shared" si="20"/>
        <v>1169.6319585021624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73675.065896017331</v>
      </c>
      <c r="D46" s="5">
        <f t="shared" si="15"/>
        <v>71700.513655552728</v>
      </c>
      <c r="E46" s="5">
        <f t="shared" si="1"/>
        <v>62200.513655552728</v>
      </c>
      <c r="F46" s="5">
        <f t="shared" si="2"/>
        <v>23380.269074093238</v>
      </c>
      <c r="G46" s="5">
        <f t="shared" si="3"/>
        <v>48320.24458145949</v>
      </c>
      <c r="H46" s="22">
        <f t="shared" si="16"/>
        <v>31679.683661139334</v>
      </c>
      <c r="I46" s="5">
        <f t="shared" si="17"/>
        <v>78922.818998120085</v>
      </c>
      <c r="J46" s="26">
        <f t="shared" si="5"/>
        <v>0.2245186749698504</v>
      </c>
      <c r="L46" s="22">
        <f t="shared" si="18"/>
        <v>101772.68807221334</v>
      </c>
      <c r="M46" s="5">
        <f>scrimecost*Meta!O43</f>
        <v>36.99</v>
      </c>
      <c r="N46" s="5">
        <f>L46-Grade15!L46</f>
        <v>2996.2302648763871</v>
      </c>
      <c r="O46" s="5">
        <f>Grade15!M46-M46</f>
        <v>0.54800000000000182</v>
      </c>
      <c r="P46" s="22">
        <f t="shared" si="12"/>
        <v>235.23095259274609</v>
      </c>
      <c r="Q46" s="22"/>
      <c r="R46" s="22"/>
      <c r="S46" s="22">
        <f t="shared" si="19"/>
        <v>1974.0352311890736</v>
      </c>
      <c r="T46" s="22">
        <f t="shared" si="20"/>
        <v>1180.6897936131638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75516.942543417768</v>
      </c>
      <c r="D47" s="5">
        <f t="shared" si="15"/>
        <v>73479.766496941549</v>
      </c>
      <c r="E47" s="5">
        <f t="shared" si="1"/>
        <v>63979.766496941549</v>
      </c>
      <c r="F47" s="5">
        <f t="shared" si="2"/>
        <v>24139.120410945572</v>
      </c>
      <c r="G47" s="5">
        <f t="shared" si="3"/>
        <v>49340.646085995977</v>
      </c>
      <c r="H47" s="22">
        <f t="shared" si="16"/>
        <v>32471.675752667816</v>
      </c>
      <c r="I47" s="5">
        <f t="shared" si="17"/>
        <v>80708.284863073088</v>
      </c>
      <c r="J47" s="26">
        <f t="shared" si="5"/>
        <v>0.22631708367135794</v>
      </c>
      <c r="L47" s="22">
        <f t="shared" si="18"/>
        <v>104317.00527401867</v>
      </c>
      <c r="M47" s="5">
        <f>scrimecost*Meta!O44</f>
        <v>36.99</v>
      </c>
      <c r="N47" s="5">
        <f>L47-Grade15!L47</f>
        <v>3071.1360214983142</v>
      </c>
      <c r="O47" s="5">
        <f>Grade15!M47-M47</f>
        <v>0.54800000000000182</v>
      </c>
      <c r="P47" s="22">
        <f t="shared" si="12"/>
        <v>241.30176328756477</v>
      </c>
      <c r="Q47" s="22"/>
      <c r="R47" s="22"/>
      <c r="S47" s="22">
        <f t="shared" si="19"/>
        <v>2023.535116632411</v>
      </c>
      <c r="T47" s="22">
        <f t="shared" si="20"/>
        <v>1192.1376055742512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77404.86610700321</v>
      </c>
      <c r="D48" s="5">
        <f t="shared" si="15"/>
        <v>75303.500659365091</v>
      </c>
      <c r="E48" s="5">
        <f t="shared" si="1"/>
        <v>65803.500659365091</v>
      </c>
      <c r="F48" s="5">
        <f t="shared" si="2"/>
        <v>24916.943031219213</v>
      </c>
      <c r="G48" s="5">
        <f t="shared" si="3"/>
        <v>50386.557628145878</v>
      </c>
      <c r="H48" s="22">
        <f t="shared" si="16"/>
        <v>33283.467646484503</v>
      </c>
      <c r="I48" s="5">
        <f t="shared" si="17"/>
        <v>82538.387374649901</v>
      </c>
      <c r="J48" s="26">
        <f t="shared" si="5"/>
        <v>0.22807162874599946</v>
      </c>
      <c r="L48" s="22">
        <f t="shared" si="18"/>
        <v>106924.93040586912</v>
      </c>
      <c r="M48" s="5">
        <f>scrimecost*Meta!O45</f>
        <v>36.99</v>
      </c>
      <c r="N48" s="5">
        <f>L48-Grade15!L48</f>
        <v>3147.9144220357412</v>
      </c>
      <c r="O48" s="5">
        <f>Grade15!M48-M48</f>
        <v>0.54800000000000182</v>
      </c>
      <c r="P48" s="22">
        <f t="shared" si="12"/>
        <v>247.52434424975391</v>
      </c>
      <c r="Q48" s="22"/>
      <c r="R48" s="22"/>
      <c r="S48" s="22">
        <f t="shared" si="19"/>
        <v>2074.2724992118033</v>
      </c>
      <c r="T48" s="22">
        <f t="shared" si="20"/>
        <v>1203.6942458038959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79339.987759678304</v>
      </c>
      <c r="D49" s="5">
        <f t="shared" si="15"/>
        <v>77172.828175849238</v>
      </c>
      <c r="E49" s="5">
        <f t="shared" si="1"/>
        <v>67672.828175849238</v>
      </c>
      <c r="F49" s="5">
        <f t="shared" si="2"/>
        <v>25714.211216999702</v>
      </c>
      <c r="G49" s="5">
        <f t="shared" si="3"/>
        <v>51458.61695884954</v>
      </c>
      <c r="H49" s="22">
        <f t="shared" si="16"/>
        <v>34115.554337646623</v>
      </c>
      <c r="I49" s="5">
        <f t="shared" si="17"/>
        <v>84414.242449016179</v>
      </c>
      <c r="J49" s="26">
        <f t="shared" si="5"/>
        <v>0.22978338003833262</v>
      </c>
      <c r="L49" s="22">
        <f t="shared" si="18"/>
        <v>109598.05366601585</v>
      </c>
      <c r="M49" s="5">
        <f>scrimecost*Meta!O46</f>
        <v>36.99</v>
      </c>
      <c r="N49" s="5">
        <f>L49-Grade15!L49</f>
        <v>3226.6122825866623</v>
      </c>
      <c r="O49" s="5">
        <f>Grade15!M49-M49</f>
        <v>0.54800000000000182</v>
      </c>
      <c r="P49" s="22">
        <f t="shared" si="12"/>
        <v>253.90248973599779</v>
      </c>
      <c r="Q49" s="22"/>
      <c r="R49" s="22"/>
      <c r="S49" s="22">
        <f t="shared" si="19"/>
        <v>2126.2783163557142</v>
      </c>
      <c r="T49" s="22">
        <f t="shared" si="20"/>
        <v>1215.3607811556178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81323.487453670241</v>
      </c>
      <c r="D50" s="5">
        <f t="shared" si="15"/>
        <v>79088.888880245446</v>
      </c>
      <c r="E50" s="5">
        <f t="shared" si="1"/>
        <v>69588.888880245446</v>
      </c>
      <c r="F50" s="5">
        <f t="shared" si="2"/>
        <v>26531.411107424683</v>
      </c>
      <c r="G50" s="5">
        <f t="shared" si="3"/>
        <v>52557.477772820763</v>
      </c>
      <c r="H50" s="22">
        <f t="shared" si="16"/>
        <v>34968.443196087785</v>
      </c>
      <c r="I50" s="5">
        <f t="shared" si="17"/>
        <v>86336.993900241563</v>
      </c>
      <c r="J50" s="26">
        <f t="shared" si="5"/>
        <v>0.23145338129914542</v>
      </c>
      <c r="L50" s="22">
        <f t="shared" si="18"/>
        <v>112338.00500766623</v>
      </c>
      <c r="M50" s="5">
        <f>scrimecost*Meta!O47</f>
        <v>36.99</v>
      </c>
      <c r="N50" s="5">
        <f>L50-Grade15!L50</f>
        <v>3307.277589651334</v>
      </c>
      <c r="O50" s="5">
        <f>Grade15!M50-M50</f>
        <v>0.54800000000000182</v>
      </c>
      <c r="P50" s="22">
        <f t="shared" si="12"/>
        <v>260.44008885939763</v>
      </c>
      <c r="Q50" s="22"/>
      <c r="R50" s="22"/>
      <c r="S50" s="22">
        <f t="shared" si="19"/>
        <v>2179.5842789282106</v>
      </c>
      <c r="T50" s="22">
        <f t="shared" si="20"/>
        <v>1227.1382884511509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83356.574640011982</v>
      </c>
      <c r="D51" s="5">
        <f t="shared" si="15"/>
        <v>81052.851102251559</v>
      </c>
      <c r="E51" s="5">
        <f t="shared" si="1"/>
        <v>71552.851102251559</v>
      </c>
      <c r="F51" s="5">
        <f t="shared" si="2"/>
        <v>27369.040995110288</v>
      </c>
      <c r="G51" s="5">
        <f t="shared" si="3"/>
        <v>53683.810107141268</v>
      </c>
      <c r="H51" s="22">
        <f t="shared" si="16"/>
        <v>35842.654275989968</v>
      </c>
      <c r="I51" s="5">
        <f t="shared" si="17"/>
        <v>88307.814137747569</v>
      </c>
      <c r="J51" s="26">
        <f t="shared" si="5"/>
        <v>0.23308265082188959</v>
      </c>
      <c r="L51" s="22">
        <f t="shared" si="18"/>
        <v>115146.45513285787</v>
      </c>
      <c r="M51" s="5">
        <f>scrimecost*Meta!O48</f>
        <v>18.495000000000001</v>
      </c>
      <c r="N51" s="5">
        <f>L51-Grade15!L51</f>
        <v>3389.9595293925959</v>
      </c>
      <c r="O51" s="5">
        <f>Grade15!M51-M51</f>
        <v>0.27400000000000091</v>
      </c>
      <c r="P51" s="22">
        <f t="shared" si="12"/>
        <v>267.1411279608825</v>
      </c>
      <c r="Q51" s="22"/>
      <c r="R51" s="22"/>
      <c r="S51" s="22">
        <f t="shared" si="19"/>
        <v>2233.9913605650027</v>
      </c>
      <c r="T51" s="22">
        <f t="shared" si="20"/>
        <v>1238.899455520803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85440.489006012285</v>
      </c>
      <c r="D52" s="5">
        <f t="shared" si="15"/>
        <v>83065.912379807865</v>
      </c>
      <c r="E52" s="5">
        <f t="shared" si="1"/>
        <v>73565.912379807865</v>
      </c>
      <c r="F52" s="5">
        <f t="shared" si="2"/>
        <v>28227.611629988056</v>
      </c>
      <c r="G52" s="5">
        <f t="shared" si="3"/>
        <v>54838.300749819813</v>
      </c>
      <c r="H52" s="22">
        <f t="shared" si="16"/>
        <v>36738.720632889723</v>
      </c>
      <c r="I52" s="5">
        <f t="shared" si="17"/>
        <v>90327.904881191294</v>
      </c>
      <c r="J52" s="26">
        <f t="shared" si="5"/>
        <v>0.23467218206359131</v>
      </c>
      <c r="L52" s="22">
        <f t="shared" si="18"/>
        <v>118025.11651117932</v>
      </c>
      <c r="M52" s="5">
        <f>scrimecost*Meta!O49</f>
        <v>18.495000000000001</v>
      </c>
      <c r="N52" s="5">
        <f>L52-Grade15!L52</f>
        <v>3474.7085176274268</v>
      </c>
      <c r="O52" s="5">
        <f>Grade15!M52-M52</f>
        <v>0.27400000000000091</v>
      </c>
      <c r="P52" s="22">
        <f t="shared" si="12"/>
        <v>274.00969303990468</v>
      </c>
      <c r="Q52" s="22"/>
      <c r="R52" s="22"/>
      <c r="S52" s="22">
        <f t="shared" si="19"/>
        <v>2289.9959374927371</v>
      </c>
      <c r="T52" s="22">
        <f t="shared" si="20"/>
        <v>1250.904103967157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87576.501231162576</v>
      </c>
      <c r="D53" s="5">
        <f t="shared" si="15"/>
        <v>85129.300189303045</v>
      </c>
      <c r="E53" s="5">
        <f t="shared" si="1"/>
        <v>75629.300189303045</v>
      </c>
      <c r="F53" s="5">
        <f t="shared" si="2"/>
        <v>29107.646530737751</v>
      </c>
      <c r="G53" s="5">
        <f t="shared" si="3"/>
        <v>56021.653658565294</v>
      </c>
      <c r="H53" s="22">
        <f t="shared" si="16"/>
        <v>37657.188648711955</v>
      </c>
      <c r="I53" s="5">
        <f t="shared" si="17"/>
        <v>92398.497893221036</v>
      </c>
      <c r="J53" s="26">
        <f t="shared" si="5"/>
        <v>0.23622294425061735</v>
      </c>
      <c r="L53" s="22">
        <f t="shared" si="18"/>
        <v>120975.74442395879</v>
      </c>
      <c r="M53" s="5">
        <f>scrimecost*Meta!O50</f>
        <v>18.495000000000001</v>
      </c>
      <c r="N53" s="5">
        <f>L53-Grade15!L53</f>
        <v>3561.5762305680983</v>
      </c>
      <c r="O53" s="5">
        <f>Grade15!M53-M53</f>
        <v>0.27400000000000091</v>
      </c>
      <c r="P53" s="22">
        <f t="shared" si="12"/>
        <v>281.04997224590227</v>
      </c>
      <c r="Q53" s="22"/>
      <c r="R53" s="22"/>
      <c r="S53" s="22">
        <f t="shared" si="19"/>
        <v>2347.4006288436472</v>
      </c>
      <c r="T53" s="22">
        <f t="shared" si="20"/>
        <v>1263.0229867374749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89765.913761941658</v>
      </c>
      <c r="D54" s="5">
        <f t="shared" si="15"/>
        <v>87244.272694035637</v>
      </c>
      <c r="E54" s="5">
        <f t="shared" si="1"/>
        <v>77744.272694035637</v>
      </c>
      <c r="F54" s="5">
        <f t="shared" si="2"/>
        <v>30009.682304006201</v>
      </c>
      <c r="G54" s="5">
        <f t="shared" si="3"/>
        <v>57234.590390029436</v>
      </c>
      <c r="H54" s="22">
        <f t="shared" si="16"/>
        <v>38598.618364929753</v>
      </c>
      <c r="I54" s="5">
        <f t="shared" si="17"/>
        <v>94520.855730551586</v>
      </c>
      <c r="J54" s="26">
        <f t="shared" si="5"/>
        <v>0.23773588296966713</v>
      </c>
      <c r="L54" s="22">
        <f t="shared" si="18"/>
        <v>124000.13803455776</v>
      </c>
      <c r="M54" s="5">
        <f>scrimecost*Meta!O51</f>
        <v>18.495000000000001</v>
      </c>
      <c r="N54" s="5">
        <f>L54-Grade15!L54</f>
        <v>3650.6156363322953</v>
      </c>
      <c r="O54" s="5">
        <f>Grade15!M54-M54</f>
        <v>0.27400000000000091</v>
      </c>
      <c r="P54" s="22">
        <f t="shared" si="12"/>
        <v>288.26625843204977</v>
      </c>
      <c r="Q54" s="22"/>
      <c r="R54" s="22"/>
      <c r="S54" s="22">
        <f t="shared" si="19"/>
        <v>2406.240437478335</v>
      </c>
      <c r="T54" s="22">
        <f t="shared" si="20"/>
        <v>1275.2572219728982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92010.06160599018</v>
      </c>
      <c r="D55" s="5">
        <f t="shared" si="15"/>
        <v>89412.119511386511</v>
      </c>
      <c r="E55" s="5">
        <f t="shared" si="1"/>
        <v>79912.119511386511</v>
      </c>
      <c r="F55" s="5">
        <f t="shared" si="2"/>
        <v>30934.268971606347</v>
      </c>
      <c r="G55" s="5">
        <f t="shared" si="3"/>
        <v>58477.850539780164</v>
      </c>
      <c r="H55" s="22">
        <f t="shared" si="16"/>
        <v>39563.583824052999</v>
      </c>
      <c r="I55" s="5">
        <f t="shared" si="17"/>
        <v>96696.272513815362</v>
      </c>
      <c r="J55" s="26">
        <f t="shared" si="5"/>
        <v>0.23921192074434983</v>
      </c>
      <c r="L55" s="22">
        <f t="shared" si="18"/>
        <v>127100.1414854217</v>
      </c>
      <c r="M55" s="5">
        <f>scrimecost*Meta!O52</f>
        <v>18.495000000000001</v>
      </c>
      <c r="N55" s="5">
        <f>L55-Grade15!L55</f>
        <v>3741.8810272405972</v>
      </c>
      <c r="O55" s="5">
        <f>Grade15!M55-M55</f>
        <v>0.27400000000000091</v>
      </c>
      <c r="P55" s="22">
        <f t="shared" si="12"/>
        <v>295.66295177285105</v>
      </c>
      <c r="Q55" s="22"/>
      <c r="R55" s="22"/>
      <c r="S55" s="22">
        <f t="shared" si="19"/>
        <v>2466.5512413288907</v>
      </c>
      <c r="T55" s="22">
        <f t="shared" si="20"/>
        <v>1287.6079382872008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94310.313146139946</v>
      </c>
      <c r="D56" s="5">
        <f t="shared" si="15"/>
        <v>91634.162499171172</v>
      </c>
      <c r="E56" s="5">
        <f t="shared" si="1"/>
        <v>82134.162499171172</v>
      </c>
      <c r="F56" s="5">
        <f t="shared" si="2"/>
        <v>31881.970305896506</v>
      </c>
      <c r="G56" s="5">
        <f t="shared" si="3"/>
        <v>59752.192193274663</v>
      </c>
      <c r="H56" s="22">
        <f t="shared" si="16"/>
        <v>40552.673419654326</v>
      </c>
      <c r="I56" s="5">
        <f t="shared" si="17"/>
        <v>98926.074716660747</v>
      </c>
      <c r="J56" s="26">
        <f t="shared" si="5"/>
        <v>0.24065195759769878</v>
      </c>
      <c r="L56" s="22">
        <f t="shared" si="18"/>
        <v>130277.64502255725</v>
      </c>
      <c r="M56" s="5">
        <f>scrimecost*Meta!O53</f>
        <v>5.13</v>
      </c>
      <c r="N56" s="5">
        <f>L56-Grade15!L56</f>
        <v>3835.4280529216485</v>
      </c>
      <c r="O56" s="5">
        <f>Grade15!M56-M56</f>
        <v>7.5999999999999623E-2</v>
      </c>
      <c r="P56" s="22">
        <f t="shared" si="12"/>
        <v>303.24456244717226</v>
      </c>
      <c r="Q56" s="22"/>
      <c r="R56" s="22"/>
      <c r="S56" s="22">
        <f t="shared" si="19"/>
        <v>2528.2025052757344</v>
      </c>
      <c r="T56" s="22">
        <f t="shared" si="20"/>
        <v>1299.9902448298062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L57-Grade15!L57</f>
        <v>0</v>
      </c>
      <c r="O57" s="5">
        <f>Grade15!M57-M57</f>
        <v>7.5999999999999623E-2</v>
      </c>
      <c r="Q57" s="22"/>
      <c r="R57" s="22"/>
      <c r="S57" s="22">
        <f t="shared" si="19"/>
        <v>6.421999999999968E-2</v>
      </c>
      <c r="T57" s="22">
        <f t="shared" si="20"/>
        <v>3.252619563938762E-2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L58-Grade15!L58</f>
        <v>0</v>
      </c>
      <c r="O58" s="5">
        <f>Grade15!M58-M58</f>
        <v>7.5999999999999623E-2</v>
      </c>
      <c r="Q58" s="22"/>
      <c r="R58" s="22"/>
      <c r="S58" s="22">
        <f t="shared" si="19"/>
        <v>6.421999999999968E-2</v>
      </c>
      <c r="T58" s="22">
        <f t="shared" si="20"/>
        <v>3.2038192206405317E-2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L59-Grade15!L59</f>
        <v>0</v>
      </c>
      <c r="O59" s="5">
        <f>Grade15!M59-M59</f>
        <v>7.5999999999999623E-2</v>
      </c>
      <c r="Q59" s="22"/>
      <c r="R59" s="22"/>
      <c r="S59" s="22">
        <f t="shared" si="19"/>
        <v>6.421999999999968E-2</v>
      </c>
      <c r="T59" s="22">
        <f t="shared" si="20"/>
        <v>3.1557510482769009E-2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L60-Grade15!L60</f>
        <v>0</v>
      </c>
      <c r="O60" s="5">
        <f>Grade15!M60-M60</f>
        <v>7.5999999999999623E-2</v>
      </c>
      <c r="Q60" s="22"/>
      <c r="R60" s="22"/>
      <c r="S60" s="22">
        <f t="shared" si="19"/>
        <v>6.421999999999968E-2</v>
      </c>
      <c r="T60" s="22">
        <f t="shared" si="20"/>
        <v>3.10840406179651E-2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L61-Grade15!L61</f>
        <v>0</v>
      </c>
      <c r="O61" s="5">
        <f>Grade15!M61-M61</f>
        <v>7.5999999999999623E-2</v>
      </c>
      <c r="Q61" s="22"/>
      <c r="R61" s="22"/>
      <c r="S61" s="22">
        <f t="shared" si="19"/>
        <v>6.421999999999968E-2</v>
      </c>
      <c r="T61" s="22">
        <f t="shared" si="20"/>
        <v>3.0617674409610902E-2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L62-Grade15!L62</f>
        <v>0</v>
      </c>
      <c r="O62" s="5">
        <f>Grade15!M62-M62</f>
        <v>7.5999999999999623E-2</v>
      </c>
      <c r="Q62" s="22"/>
      <c r="R62" s="22"/>
      <c r="S62" s="22">
        <f t="shared" si="19"/>
        <v>6.421999999999968E-2</v>
      </c>
      <c r="T62" s="22">
        <f t="shared" si="20"/>
        <v>3.015830527872702E-2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L63-Grade15!L63</f>
        <v>0</v>
      </c>
      <c r="O63" s="5">
        <f>Grade15!M63-M63</f>
        <v>7.5999999999999623E-2</v>
      </c>
      <c r="Q63" s="22"/>
      <c r="R63" s="22"/>
      <c r="S63" s="22">
        <f t="shared" si="19"/>
        <v>6.421999999999968E-2</v>
      </c>
      <c r="T63" s="22">
        <f t="shared" si="20"/>
        <v>2.9705828245380855E-2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L64-Grade15!L64</f>
        <v>0</v>
      </c>
      <c r="O64" s="5">
        <f>Grade15!M64-M64</f>
        <v>7.5999999999999623E-2</v>
      </c>
      <c r="Q64" s="22"/>
      <c r="R64" s="22"/>
      <c r="S64" s="22">
        <f t="shared" si="19"/>
        <v>6.421999999999968E-2</v>
      </c>
      <c r="T64" s="22">
        <f t="shared" si="20"/>
        <v>2.9260139904695417E-2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L65-Grade15!L65</f>
        <v>0</v>
      </c>
      <c r="O65" s="5">
        <f>Grade15!M65-M65</f>
        <v>7.5999999999999623E-2</v>
      </c>
      <c r="Q65" s="22"/>
      <c r="R65" s="22"/>
      <c r="S65" s="22">
        <f t="shared" si="19"/>
        <v>6.421999999999968E-2</v>
      </c>
      <c r="T65" s="22">
        <f t="shared" si="20"/>
        <v>2.8821138403218174E-2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L66-Grade15!L66</f>
        <v>0</v>
      </c>
      <c r="O66" s="5">
        <f>Grade15!M66-M66</f>
        <v>7.5999999999999623E-2</v>
      </c>
      <c r="Q66" s="22"/>
      <c r="R66" s="22"/>
      <c r="S66" s="22">
        <f t="shared" si="19"/>
        <v>6.421999999999968E-2</v>
      </c>
      <c r="T66" s="22">
        <f t="shared" si="20"/>
        <v>2.8388723415644385E-2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L67-Grade15!L67</f>
        <v>0</v>
      </c>
      <c r="O67" s="5">
        <f>Grade15!M67-M67</f>
        <v>7.5999999999999623E-2</v>
      </c>
      <c r="Q67" s="22"/>
      <c r="R67" s="22"/>
      <c r="S67" s="22">
        <f t="shared" si="19"/>
        <v>6.421999999999968E-2</v>
      </c>
      <c r="T67" s="22">
        <f t="shared" si="20"/>
        <v>2.7962796121889708E-2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L68-Grade15!L68</f>
        <v>0</v>
      </c>
      <c r="O68" s="5">
        <f>Grade15!M68-M68</f>
        <v>7.5999999999999623E-2</v>
      </c>
      <c r="Q68" s="22"/>
      <c r="R68" s="22"/>
      <c r="S68" s="22">
        <f t="shared" si="19"/>
        <v>6.421999999999968E-2</v>
      </c>
      <c r="T68" s="22">
        <f t="shared" si="20"/>
        <v>2.7543259184506785E-2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L69-Grade15!L69</f>
        <v>0</v>
      </c>
      <c r="O69" s="5">
        <f>Grade15!M69-M69</f>
        <v>7.5999999999999623E-2</v>
      </c>
      <c r="Q69" s="22"/>
      <c r="R69" s="22"/>
      <c r="S69" s="22">
        <f t="shared" si="19"/>
        <v>6.421999999999968E-2</v>
      </c>
      <c r="T69" s="22">
        <f t="shared" si="20"/>
        <v>2.7130016726440644E-2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-1.3286587108307657E-11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59220</v>
      </c>
      <c r="D2" s="7">
        <f>Meta!C11</f>
        <v>25364</v>
      </c>
      <c r="E2" s="1">
        <f>Meta!D11</f>
        <v>3.3000000000000002E-2</v>
      </c>
      <c r="F2" s="1">
        <f>Meta!F11</f>
        <v>0.70099999999999996</v>
      </c>
      <c r="G2" s="1">
        <f>Meta!I11</f>
        <v>1.7595535582220223</v>
      </c>
      <c r="H2" s="1">
        <f>Meta!E11</f>
        <v>0.61899999999999999</v>
      </c>
      <c r="I2" s="13"/>
      <c r="J2" s="1">
        <f>Meta!X10</f>
        <v>0.70099999999999996</v>
      </c>
      <c r="K2" s="1">
        <f>Meta!D10</f>
        <v>3.4000000000000002E-2</v>
      </c>
      <c r="L2" s="29"/>
      <c r="N2" s="22">
        <f>Meta!T11</f>
        <v>59220</v>
      </c>
      <c r="O2" s="22">
        <f>Meta!U11</f>
        <v>25364</v>
      </c>
      <c r="P2" s="1">
        <f>Meta!V11</f>
        <v>3.3000000000000002E-2</v>
      </c>
      <c r="Q2" s="1">
        <f>Meta!X11</f>
        <v>0.70099999999999996</v>
      </c>
      <c r="R2" s="22">
        <f>Meta!W11</f>
        <v>135</v>
      </c>
      <c r="T2" s="12">
        <f>IRR(S5:S69)+1</f>
        <v>0.94694480156827554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3261.617097479354</v>
      </c>
      <c r="D13" s="5">
        <f t="shared" ref="D13:D36" si="0">IF(A13&lt;startage,1,0)*(C13*(1-initialunempprob))+IF(A13=startage,1,0)*(C13*(1-unempprob))+IF(A13&gt;startage,1,0)*(C13*(1-unempprob)+unempprob*300*52)</f>
        <v>3150.7221161650559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241.03024188662678</v>
      </c>
      <c r="G13" s="5">
        <f t="shared" ref="G13:G56" si="3">D13-F13</f>
        <v>2909.6918742784292</v>
      </c>
      <c r="H13" s="22">
        <f>0.1*Grade16!H13</f>
        <v>1402.4690255145731</v>
      </c>
      <c r="I13" s="5">
        <f t="shared" ref="I13:I36" si="4">G13+IF(A13&lt;startage,1,0)*(H13*(1-initialunempprob))+IF(A13&gt;=startage,1,0)*(H13*(1-unempprob))</f>
        <v>4264.4769529255063</v>
      </c>
      <c r="J13" s="26">
        <f t="shared" ref="J13:J56" si="5">(F13-(IF(A13&gt;startage,1,0)*(unempprob*300*52)))/(IF(A13&lt;startage,1,0)*((C13+H13)*(1-initialunempprob))+IF(A13&gt;=startage,1,0)*((C13+H13)*(1-unempprob)))</f>
        <v>5.349680545714388E-2</v>
      </c>
      <c r="L13" s="22">
        <f>0.1*Grade16!L13</f>
        <v>4505.5071948121331</v>
      </c>
      <c r="M13" s="5">
        <f>scrimecost*Meta!O10</f>
        <v>387.58499999999998</v>
      </c>
      <c r="N13" s="5">
        <f>L13-Grade16!L13</f>
        <v>-40549.564753309198</v>
      </c>
      <c r="O13" s="5"/>
      <c r="P13" s="22"/>
      <c r="Q13" s="22">
        <f>0.05*feel*Grade16!G13</f>
        <v>336.28158833320316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-49164.846341642398</v>
      </c>
      <c r="T13" s="22">
        <f t="shared" ref="T13:T44" si="7">S13/sreturn^(A13-startage+1)</f>
        <v>-49164.846341642398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33656.264524189923</v>
      </c>
      <c r="D14" s="5">
        <f t="shared" si="0"/>
        <v>32545.607794891654</v>
      </c>
      <c r="E14" s="5">
        <f t="shared" si="1"/>
        <v>23045.607794891654</v>
      </c>
      <c r="F14" s="5">
        <f t="shared" si="2"/>
        <v>7826.1409450321244</v>
      </c>
      <c r="G14" s="5">
        <f t="shared" si="3"/>
        <v>24719.466849859527</v>
      </c>
      <c r="H14" s="22">
        <f t="shared" ref="H14:H36" si="10">benefits*B14/expnorm</f>
        <v>14415.02015183305</v>
      </c>
      <c r="I14" s="5">
        <f t="shared" si="4"/>
        <v>38658.791336682087</v>
      </c>
      <c r="J14" s="26">
        <f t="shared" si="5"/>
        <v>0.16835866077212067</v>
      </c>
      <c r="L14" s="22">
        <f t="shared" ref="L14:L36" si="11">(sincome+sbenefits)*(1-sunemp)*B14/expnorm</f>
        <v>46484.932281714217</v>
      </c>
      <c r="M14" s="5">
        <f>scrimecost*Meta!O11</f>
        <v>362.745</v>
      </c>
      <c r="N14" s="5">
        <f>L14-Grade16!L14</f>
        <v>303.48353488986322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131.68727197587455</v>
      </c>
      <c r="T14" s="22">
        <f t="shared" si="7"/>
        <v>139.06541517286084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34497.671137294667</v>
      </c>
      <c r="D15" s="5">
        <f t="shared" si="0"/>
        <v>33874.047989763945</v>
      </c>
      <c r="E15" s="5">
        <f t="shared" si="1"/>
        <v>24374.047989763945</v>
      </c>
      <c r="F15" s="5">
        <f t="shared" si="2"/>
        <v>8259.8766686579274</v>
      </c>
      <c r="G15" s="5">
        <f t="shared" si="3"/>
        <v>25614.17132110602</v>
      </c>
      <c r="H15" s="22">
        <f t="shared" si="10"/>
        <v>14775.395655628876</v>
      </c>
      <c r="I15" s="5">
        <f t="shared" si="4"/>
        <v>39901.978920099144</v>
      </c>
      <c r="J15" s="26">
        <f t="shared" si="5"/>
        <v>0.16255100284697294</v>
      </c>
      <c r="L15" s="22">
        <f t="shared" si="11"/>
        <v>47647.055588757074</v>
      </c>
      <c r="M15" s="5">
        <f>scrimecost*Meta!O12</f>
        <v>347.35500000000002</v>
      </c>
      <c r="N15" s="5">
        <f>L15-Grade16!L15</f>
        <v>311.07062326210871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134.97945377527094</v>
      </c>
      <c r="T15" s="22">
        <f t="shared" si="7"/>
        <v>150.52836270510372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35360.112915727041</v>
      </c>
      <c r="D16" s="5">
        <f t="shared" si="0"/>
        <v>34708.029189508052</v>
      </c>
      <c r="E16" s="5">
        <f t="shared" si="1"/>
        <v>25208.029189508052</v>
      </c>
      <c r="F16" s="5">
        <f t="shared" si="2"/>
        <v>8532.1715303743786</v>
      </c>
      <c r="G16" s="5">
        <f t="shared" si="3"/>
        <v>26175.857659133675</v>
      </c>
      <c r="H16" s="22">
        <f t="shared" si="10"/>
        <v>15144.780547019598</v>
      </c>
      <c r="I16" s="5">
        <f t="shared" si="4"/>
        <v>40820.860448101623</v>
      </c>
      <c r="J16" s="26">
        <f t="shared" si="5"/>
        <v>0.16416178894247846</v>
      </c>
      <c r="L16" s="22">
        <f t="shared" si="11"/>
        <v>48838.231978475997</v>
      </c>
      <c r="M16" s="5">
        <f>scrimecost*Meta!O13</f>
        <v>294.02999999999997</v>
      </c>
      <c r="N16" s="5">
        <f>L16-Grade16!L16</f>
        <v>318.84738884365652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138.35394011965059</v>
      </c>
      <c r="T16" s="22">
        <f t="shared" si="7"/>
        <v>162.93618330994596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36244.11573862021</v>
      </c>
      <c r="D17" s="5">
        <f t="shared" si="0"/>
        <v>35562.859919245748</v>
      </c>
      <c r="E17" s="5">
        <f t="shared" si="1"/>
        <v>26062.859919245748</v>
      </c>
      <c r="F17" s="5">
        <f t="shared" si="2"/>
        <v>8811.273763633737</v>
      </c>
      <c r="G17" s="5">
        <f t="shared" si="3"/>
        <v>26751.586155612011</v>
      </c>
      <c r="H17" s="22">
        <f t="shared" si="10"/>
        <v>15523.400060695087</v>
      </c>
      <c r="I17" s="5">
        <f t="shared" si="4"/>
        <v>41762.714014304162</v>
      </c>
      <c r="J17" s="26">
        <f t="shared" si="5"/>
        <v>0.1657332875722399</v>
      </c>
      <c r="L17" s="22">
        <f t="shared" si="11"/>
        <v>50059.187777937899</v>
      </c>
      <c r="M17" s="5">
        <f>scrimecost*Meta!O14</f>
        <v>294.02999999999997</v>
      </c>
      <c r="N17" s="5">
        <f>L17-Grade16!L17</f>
        <v>326.81857356475666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141.81278862264566</v>
      </c>
      <c r="T17" s="22">
        <f t="shared" si="7"/>
        <v>176.36676141640717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37150.218632085714</v>
      </c>
      <c r="D18" s="5">
        <f t="shared" si="0"/>
        <v>36439.061417226891</v>
      </c>
      <c r="E18" s="5">
        <f t="shared" si="1"/>
        <v>26939.061417226891</v>
      </c>
      <c r="F18" s="5">
        <f t="shared" si="2"/>
        <v>9097.3535527245804</v>
      </c>
      <c r="G18" s="5">
        <f t="shared" si="3"/>
        <v>27341.70786450231</v>
      </c>
      <c r="H18" s="22">
        <f t="shared" si="10"/>
        <v>15911.485062212463</v>
      </c>
      <c r="I18" s="5">
        <f t="shared" si="4"/>
        <v>42728.113919661759</v>
      </c>
      <c r="J18" s="26">
        <f t="shared" si="5"/>
        <v>0.16726645696712911</v>
      </c>
      <c r="L18" s="22">
        <f t="shared" si="11"/>
        <v>51310.667472386333</v>
      </c>
      <c r="M18" s="5">
        <f>scrimecost*Meta!O15</f>
        <v>294.02999999999997</v>
      </c>
      <c r="N18" s="5">
        <f>L18-Grade16!L18</f>
        <v>334.98903790386976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145.35810833820926</v>
      </c>
      <c r="T18" s="22">
        <f t="shared" si="7"/>
        <v>190.90440134675592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38078.974097887854</v>
      </c>
      <c r="D19" s="5">
        <f t="shared" si="0"/>
        <v>37337.167952657554</v>
      </c>
      <c r="E19" s="5">
        <f t="shared" si="1"/>
        <v>27837.167952657554</v>
      </c>
      <c r="F19" s="5">
        <f t="shared" si="2"/>
        <v>9390.5853365426919</v>
      </c>
      <c r="G19" s="5">
        <f t="shared" si="3"/>
        <v>27946.582616114862</v>
      </c>
      <c r="H19" s="22">
        <f t="shared" si="10"/>
        <v>16309.272188767773</v>
      </c>
      <c r="I19" s="5">
        <f t="shared" si="4"/>
        <v>43717.648822653297</v>
      </c>
      <c r="J19" s="26">
        <f t="shared" si="5"/>
        <v>0.16876223198653317</v>
      </c>
      <c r="L19" s="22">
        <f t="shared" si="11"/>
        <v>52593.434159195996</v>
      </c>
      <c r="M19" s="5">
        <f>scrimecost*Meta!O16</f>
        <v>294.02999999999997</v>
      </c>
      <c r="N19" s="5">
        <f>L19-Grade16!L19</f>
        <v>343.36376385147014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148.99206104666607</v>
      </c>
      <c r="T19" s="22">
        <f t="shared" si="7"/>
        <v>206.64035649845468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39030.948450335047</v>
      </c>
      <c r="D20" s="5">
        <f t="shared" si="0"/>
        <v>38257.727151473991</v>
      </c>
      <c r="E20" s="5">
        <f t="shared" si="1"/>
        <v>28757.727151473991</v>
      </c>
      <c r="F20" s="5">
        <f t="shared" si="2"/>
        <v>9691.1479149562583</v>
      </c>
      <c r="G20" s="5">
        <f t="shared" si="3"/>
        <v>28566.579236517733</v>
      </c>
      <c r="H20" s="22">
        <f t="shared" si="10"/>
        <v>16717.003993486964</v>
      </c>
      <c r="I20" s="5">
        <f t="shared" si="4"/>
        <v>44731.922098219628</v>
      </c>
      <c r="J20" s="26">
        <f t="shared" si="5"/>
        <v>0.17022152468839086</v>
      </c>
      <c r="L20" s="22">
        <f t="shared" si="11"/>
        <v>53908.27001317589</v>
      </c>
      <c r="M20" s="5">
        <f>scrimecost*Meta!O17</f>
        <v>294.02999999999997</v>
      </c>
      <c r="N20" s="5">
        <f>L20-Grade16!L20</f>
        <v>351.94785794775089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152.71686257283011</v>
      </c>
      <c r="T20" s="22">
        <f t="shared" si="7"/>
        <v>223.67340214564871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40006.722161593425</v>
      </c>
      <c r="D21" s="5">
        <f t="shared" si="0"/>
        <v>39201.300330260841</v>
      </c>
      <c r="E21" s="5">
        <f t="shared" si="1"/>
        <v>29701.300330260841</v>
      </c>
      <c r="F21" s="5">
        <f t="shared" si="2"/>
        <v>9999.2245578301645</v>
      </c>
      <c r="G21" s="5">
        <f t="shared" si="3"/>
        <v>29202.075772430675</v>
      </c>
      <c r="H21" s="22">
        <f t="shared" si="10"/>
        <v>17134.929093324139</v>
      </c>
      <c r="I21" s="5">
        <f t="shared" si="4"/>
        <v>45771.552205675122</v>
      </c>
      <c r="J21" s="26">
        <f t="shared" si="5"/>
        <v>0.17164522488532513</v>
      </c>
      <c r="L21" s="22">
        <f t="shared" si="11"/>
        <v>55255.976763505285</v>
      </c>
      <c r="M21" s="5">
        <f>scrimecost*Meta!O18</f>
        <v>231.93</v>
      </c>
      <c r="N21" s="5">
        <f>L21-Grade16!L21</f>
        <v>360.74655439644266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156.53478413714998</v>
      </c>
      <c r="T21" s="22">
        <f t="shared" si="7"/>
        <v>242.11045545589639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41006.890215633255</v>
      </c>
      <c r="D22" s="5">
        <f t="shared" si="0"/>
        <v>40168.462838517356</v>
      </c>
      <c r="E22" s="5">
        <f t="shared" si="1"/>
        <v>30668.462838517356</v>
      </c>
      <c r="F22" s="5">
        <f t="shared" si="2"/>
        <v>10315.003116775917</v>
      </c>
      <c r="G22" s="5">
        <f t="shared" si="3"/>
        <v>29853.459721741441</v>
      </c>
      <c r="H22" s="22">
        <f t="shared" si="10"/>
        <v>17563.302320657243</v>
      </c>
      <c r="I22" s="5">
        <f t="shared" si="4"/>
        <v>46837.173065816998</v>
      </c>
      <c r="J22" s="26">
        <f t="shared" si="5"/>
        <v>0.17303420068721226</v>
      </c>
      <c r="L22" s="22">
        <f t="shared" si="11"/>
        <v>56637.37618259291</v>
      </c>
      <c r="M22" s="5">
        <f>scrimecost*Meta!O19</f>
        <v>231.93</v>
      </c>
      <c r="N22" s="5">
        <f>L22-Grade16!L22</f>
        <v>369.76521825636155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160.44815374058214</v>
      </c>
      <c r="T22" s="22">
        <f t="shared" si="7"/>
        <v>262.06724661385272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42032.062471024081</v>
      </c>
      <c r="D23" s="5">
        <f t="shared" si="0"/>
        <v>41159.80440948029</v>
      </c>
      <c r="E23" s="5">
        <f t="shared" si="1"/>
        <v>31659.80440948029</v>
      </c>
      <c r="F23" s="5">
        <f t="shared" si="2"/>
        <v>10638.676139695315</v>
      </c>
      <c r="G23" s="5">
        <f t="shared" si="3"/>
        <v>30521.128269784975</v>
      </c>
      <c r="H23" s="22">
        <f t="shared" si="10"/>
        <v>18002.384878673671</v>
      </c>
      <c r="I23" s="5">
        <f t="shared" si="4"/>
        <v>47929.434447462409</v>
      </c>
      <c r="J23" s="26">
        <f t="shared" si="5"/>
        <v>0.17438929903051684</v>
      </c>
      <c r="L23" s="22">
        <f t="shared" si="11"/>
        <v>58053.310587157721</v>
      </c>
      <c r="M23" s="5">
        <f>scrimecost*Meta!O20</f>
        <v>231.93</v>
      </c>
      <c r="N23" s="5">
        <f>L23-Grade16!L23</f>
        <v>379.00934871275967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164.45935758409195</v>
      </c>
      <c r="T23" s="22">
        <f t="shared" si="7"/>
        <v>283.66904526464481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43082.864032799684</v>
      </c>
      <c r="D24" s="5">
        <f t="shared" si="0"/>
        <v>42175.929519717298</v>
      </c>
      <c r="E24" s="5">
        <f t="shared" si="1"/>
        <v>32675.929519717298</v>
      </c>
      <c r="F24" s="5">
        <f t="shared" si="2"/>
        <v>10970.440988187698</v>
      </c>
      <c r="G24" s="5">
        <f t="shared" si="3"/>
        <v>31205.488531529598</v>
      </c>
      <c r="H24" s="22">
        <f t="shared" si="10"/>
        <v>18452.444500640511</v>
      </c>
      <c r="I24" s="5">
        <f t="shared" si="4"/>
        <v>49049.002363648971</v>
      </c>
      <c r="J24" s="26">
        <f t="shared" si="5"/>
        <v>0.17571134619471634</v>
      </c>
      <c r="L24" s="22">
        <f t="shared" si="11"/>
        <v>59504.643351836676</v>
      </c>
      <c r="M24" s="5">
        <f>scrimecost*Meta!O21</f>
        <v>231.93</v>
      </c>
      <c r="N24" s="5">
        <f>L24-Grade16!L24</f>
        <v>388.48458243058849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168.5708415236985</v>
      </c>
      <c r="T24" s="22">
        <f t="shared" si="7"/>
        <v>307.05144683695079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44159.935633619672</v>
      </c>
      <c r="D25" s="5">
        <f t="shared" si="0"/>
        <v>43217.457757710225</v>
      </c>
      <c r="E25" s="5">
        <f t="shared" si="1"/>
        <v>33717.457757710225</v>
      </c>
      <c r="F25" s="5">
        <f t="shared" si="2"/>
        <v>11310.499957892389</v>
      </c>
      <c r="G25" s="5">
        <f t="shared" si="3"/>
        <v>31906.957799817836</v>
      </c>
      <c r="H25" s="22">
        <f t="shared" si="10"/>
        <v>18913.755613156525</v>
      </c>
      <c r="I25" s="5">
        <f t="shared" si="4"/>
        <v>50196.5594777402</v>
      </c>
      <c r="J25" s="26">
        <f t="shared" si="5"/>
        <v>0.17700114830613048</v>
      </c>
      <c r="L25" s="22">
        <f t="shared" si="11"/>
        <v>60992.259435632586</v>
      </c>
      <c r="M25" s="5">
        <f>scrimecost*Meta!O22</f>
        <v>231.93</v>
      </c>
      <c r="N25" s="5">
        <f>L25-Grade16!L25</f>
        <v>398.19669699134829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172.78511256178885</v>
      </c>
      <c r="T25" s="22">
        <f t="shared" si="7"/>
        <v>332.36122368129247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45263.934024460163</v>
      </c>
      <c r="D26" s="5">
        <f t="shared" si="0"/>
        <v>44285.024201652981</v>
      </c>
      <c r="E26" s="5">
        <f t="shared" si="1"/>
        <v>34785.024201652981</v>
      </c>
      <c r="F26" s="5">
        <f t="shared" si="2"/>
        <v>11687.562822004997</v>
      </c>
      <c r="G26" s="5">
        <f t="shared" si="3"/>
        <v>32597.461379647983</v>
      </c>
      <c r="H26" s="22">
        <f t="shared" si="10"/>
        <v>19386.599503485435</v>
      </c>
      <c r="I26" s="5">
        <f t="shared" si="4"/>
        <v>51344.303099518394</v>
      </c>
      <c r="J26" s="26">
        <f t="shared" si="5"/>
        <v>0.17871540606256181</v>
      </c>
      <c r="L26" s="22">
        <f t="shared" si="11"/>
        <v>62517.065921523397</v>
      </c>
      <c r="M26" s="5">
        <f>scrimecost*Meta!O23</f>
        <v>184.68</v>
      </c>
      <c r="N26" s="5">
        <f>L26-Grade16!L26</f>
        <v>408.15161441612872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177.10474037583214</v>
      </c>
      <c r="T26" s="22">
        <f t="shared" si="7"/>
        <v>359.75724636655013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46395.532375071663</v>
      </c>
      <c r="D27" s="5">
        <f t="shared" si="0"/>
        <v>45379.2798066943</v>
      </c>
      <c r="E27" s="5">
        <f t="shared" si="1"/>
        <v>35879.2798066943</v>
      </c>
      <c r="F27" s="5">
        <f t="shared" si="2"/>
        <v>12154.262837555119</v>
      </c>
      <c r="G27" s="5">
        <f t="shared" si="3"/>
        <v>33225.016969139178</v>
      </c>
      <c r="H27" s="22">
        <f t="shared" si="10"/>
        <v>19871.264491072572</v>
      </c>
      <c r="I27" s="5">
        <f t="shared" si="4"/>
        <v>52440.529732006355</v>
      </c>
      <c r="J27" s="26">
        <f t="shared" si="5"/>
        <v>0.18163957845219794</v>
      </c>
      <c r="L27" s="22">
        <f t="shared" si="11"/>
        <v>64079.99256956148</v>
      </c>
      <c r="M27" s="5">
        <f>scrimecost*Meta!O24</f>
        <v>184.68</v>
      </c>
      <c r="N27" s="5">
        <f>L27-Grade16!L27</f>
        <v>418.35540477654285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181.53235888523267</v>
      </c>
      <c r="T27" s="22">
        <f t="shared" si="7"/>
        <v>389.41148091738717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47555.420684448451</v>
      </c>
      <c r="D28" s="5">
        <f t="shared" si="0"/>
        <v>46500.891801861653</v>
      </c>
      <c r="E28" s="5">
        <f t="shared" si="1"/>
        <v>37000.891801861653</v>
      </c>
      <c r="F28" s="5">
        <f t="shared" si="2"/>
        <v>12632.630353493994</v>
      </c>
      <c r="G28" s="5">
        <f t="shared" si="3"/>
        <v>33868.261448367659</v>
      </c>
      <c r="H28" s="22">
        <f t="shared" si="10"/>
        <v>20368.046103349385</v>
      </c>
      <c r="I28" s="5">
        <f t="shared" si="4"/>
        <v>53564.162030306514</v>
      </c>
      <c r="J28" s="26">
        <f t="shared" si="5"/>
        <v>0.184492429564038</v>
      </c>
      <c r="L28" s="22">
        <f t="shared" si="11"/>
        <v>65681.992383800505</v>
      </c>
      <c r="M28" s="5">
        <f>scrimecost*Meta!O25</f>
        <v>184.68</v>
      </c>
      <c r="N28" s="5">
        <f>L28-Grade16!L28</f>
        <v>428.81428989593405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186.07066785735381</v>
      </c>
      <c r="T28" s="22">
        <f t="shared" si="7"/>
        <v>421.51006825240194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48744.306201559666</v>
      </c>
      <c r="D29" s="5">
        <f t="shared" si="0"/>
        <v>47650.544096908197</v>
      </c>
      <c r="E29" s="5">
        <f t="shared" si="1"/>
        <v>38150.544096908197</v>
      </c>
      <c r="F29" s="5">
        <f t="shared" si="2"/>
        <v>13122.957057331347</v>
      </c>
      <c r="G29" s="5">
        <f t="shared" si="3"/>
        <v>34527.587039576851</v>
      </c>
      <c r="H29" s="22">
        <f t="shared" si="10"/>
        <v>20877.247255933122</v>
      </c>
      <c r="I29" s="5">
        <f t="shared" si="4"/>
        <v>54715.885136064178</v>
      </c>
      <c r="J29" s="26">
        <f t="shared" si="5"/>
        <v>0.18727569894144303</v>
      </c>
      <c r="L29" s="22">
        <f t="shared" si="11"/>
        <v>67324.042193395522</v>
      </c>
      <c r="M29" s="5">
        <f>scrimecost*Meta!O26</f>
        <v>184.68</v>
      </c>
      <c r="N29" s="5">
        <f>L29-Grade16!L29</f>
        <v>439.53464714334405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190.72243455379271</v>
      </c>
      <c r="T29" s="22">
        <f t="shared" si="7"/>
        <v>456.25449259892514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49962.913856598658</v>
      </c>
      <c r="D30" s="5">
        <f t="shared" si="0"/>
        <v>48828.937699330905</v>
      </c>
      <c r="E30" s="5">
        <f t="shared" si="1"/>
        <v>39328.937699330905</v>
      </c>
      <c r="F30" s="5">
        <f t="shared" si="2"/>
        <v>13625.541928764631</v>
      </c>
      <c r="G30" s="5">
        <f t="shared" si="3"/>
        <v>35203.395770566276</v>
      </c>
      <c r="H30" s="22">
        <f t="shared" si="10"/>
        <v>21399.178437331448</v>
      </c>
      <c r="I30" s="5">
        <f t="shared" si="4"/>
        <v>55896.401319465789</v>
      </c>
      <c r="J30" s="26">
        <f t="shared" si="5"/>
        <v>0.18999108369988693</v>
      </c>
      <c r="L30" s="22">
        <f t="shared" si="11"/>
        <v>69007.143248230408</v>
      </c>
      <c r="M30" s="5">
        <f>scrimecost*Meta!O27</f>
        <v>184.68</v>
      </c>
      <c r="N30" s="5">
        <f>L30-Grade16!L30</f>
        <v>450.52301332193019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195.49049541763861</v>
      </c>
      <c r="T30" s="22">
        <f t="shared" si="7"/>
        <v>493.86284621805606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51211.986703013616</v>
      </c>
      <c r="D31" s="5">
        <f t="shared" si="0"/>
        <v>50036.791141814167</v>
      </c>
      <c r="E31" s="5">
        <f t="shared" si="1"/>
        <v>40536.791141814167</v>
      </c>
      <c r="F31" s="5">
        <f t="shared" si="2"/>
        <v>14140.691421983742</v>
      </c>
      <c r="G31" s="5">
        <f t="shared" si="3"/>
        <v>35896.099719830425</v>
      </c>
      <c r="H31" s="22">
        <f t="shared" si="10"/>
        <v>21934.15789826473</v>
      </c>
      <c r="I31" s="5">
        <f t="shared" si="4"/>
        <v>57106.430407452419</v>
      </c>
      <c r="J31" s="26">
        <f t="shared" si="5"/>
        <v>0.19264023956178339</v>
      </c>
      <c r="L31" s="22">
        <f t="shared" si="11"/>
        <v>70732.321829436158</v>
      </c>
      <c r="M31" s="5">
        <f>scrimecost*Meta!O28</f>
        <v>158.48999999999998</v>
      </c>
      <c r="N31" s="5">
        <f>L31-Grade16!L31</f>
        <v>461.78608865496062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200.37775780307183</v>
      </c>
      <c r="T31" s="22">
        <f t="shared" si="7"/>
        <v>534.57119837939115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52492.286370588961</v>
      </c>
      <c r="D32" s="5">
        <f t="shared" si="0"/>
        <v>51274.840920359529</v>
      </c>
      <c r="E32" s="5">
        <f t="shared" si="1"/>
        <v>41774.840920359529</v>
      </c>
      <c r="F32" s="5">
        <f t="shared" si="2"/>
        <v>14668.719652533338</v>
      </c>
      <c r="G32" s="5">
        <f t="shared" si="3"/>
        <v>36606.121267826195</v>
      </c>
      <c r="H32" s="22">
        <f t="shared" si="10"/>
        <v>22482.51184572135</v>
      </c>
      <c r="I32" s="5">
        <f t="shared" si="4"/>
        <v>58346.710222638736</v>
      </c>
      <c r="J32" s="26">
        <f t="shared" si="5"/>
        <v>0.19522478186607267</v>
      </c>
      <c r="L32" s="22">
        <f t="shared" si="11"/>
        <v>72500.629875172075</v>
      </c>
      <c r="M32" s="5">
        <f>scrimecost*Meta!O29</f>
        <v>158.48999999999998</v>
      </c>
      <c r="N32" s="5">
        <f>L32-Grade16!L32</f>
        <v>473.33074087135901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205.38720174815921</v>
      </c>
      <c r="T32" s="22">
        <f t="shared" si="7"/>
        <v>578.63507717814696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53804.593529853686</v>
      </c>
      <c r="D33" s="5">
        <f t="shared" si="0"/>
        <v>52543.841943368512</v>
      </c>
      <c r="E33" s="5">
        <f t="shared" si="1"/>
        <v>43043.841943368512</v>
      </c>
      <c r="F33" s="5">
        <f t="shared" si="2"/>
        <v>15209.94858884667</v>
      </c>
      <c r="G33" s="5">
        <f t="shared" si="3"/>
        <v>37333.893354521846</v>
      </c>
      <c r="H33" s="22">
        <f t="shared" si="10"/>
        <v>23044.574641864383</v>
      </c>
      <c r="I33" s="5">
        <f t="shared" si="4"/>
        <v>59617.997033204709</v>
      </c>
      <c r="J33" s="26">
        <f t="shared" si="5"/>
        <v>0.1977462865531841</v>
      </c>
      <c r="L33" s="22">
        <f t="shared" si="11"/>
        <v>74313.145622051365</v>
      </c>
      <c r="M33" s="5">
        <f>scrimecost*Meta!O30</f>
        <v>158.48999999999998</v>
      </c>
      <c r="N33" s="5">
        <f>L33-Grade16!L33</f>
        <v>485.16400939313462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210.52188179185958</v>
      </c>
      <c r="T33" s="22">
        <f t="shared" si="7"/>
        <v>626.33107349586885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55149.708368100015</v>
      </c>
      <c r="D34" s="5">
        <f t="shared" si="0"/>
        <v>53844.567991952717</v>
      </c>
      <c r="E34" s="5">
        <f t="shared" si="1"/>
        <v>44344.567991952717</v>
      </c>
      <c r="F34" s="5">
        <f t="shared" si="2"/>
        <v>15764.708248567833</v>
      </c>
      <c r="G34" s="5">
        <f t="shared" si="3"/>
        <v>38079.859743384884</v>
      </c>
      <c r="H34" s="22">
        <f t="shared" si="10"/>
        <v>23620.689007910991</v>
      </c>
      <c r="I34" s="5">
        <f t="shared" si="4"/>
        <v>60921.066014034812</v>
      </c>
      <c r="J34" s="26">
        <f t="shared" si="5"/>
        <v>0.20020629112597579</v>
      </c>
      <c r="L34" s="22">
        <f t="shared" si="11"/>
        <v>76170.974262602642</v>
      </c>
      <c r="M34" s="5">
        <f>scrimecost*Meta!O31</f>
        <v>158.48999999999998</v>
      </c>
      <c r="N34" s="5">
        <f>L34-Grade16!L34</f>
        <v>497.29310962796444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215.78492883665666</v>
      </c>
      <c r="T34" s="22">
        <f t="shared" si="7"/>
        <v>677.95857717370802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56528.45107730251</v>
      </c>
      <c r="D35" s="5">
        <f t="shared" si="0"/>
        <v>55177.812191751531</v>
      </c>
      <c r="E35" s="5">
        <f t="shared" si="1"/>
        <v>45677.812191751531</v>
      </c>
      <c r="F35" s="5">
        <f t="shared" si="2"/>
        <v>16333.336899782027</v>
      </c>
      <c r="G35" s="5">
        <f t="shared" si="3"/>
        <v>38844.475291969502</v>
      </c>
      <c r="H35" s="22">
        <f t="shared" si="10"/>
        <v>24211.206233108762</v>
      </c>
      <c r="I35" s="5">
        <f t="shared" si="4"/>
        <v>62256.711719385676</v>
      </c>
      <c r="J35" s="26">
        <f t="shared" si="5"/>
        <v>0.20260629558723597</v>
      </c>
      <c r="L35" s="22">
        <f t="shared" si="11"/>
        <v>78075.248619167702</v>
      </c>
      <c r="M35" s="5">
        <f>scrimecost*Meta!O32</f>
        <v>158.48999999999998</v>
      </c>
      <c r="N35" s="5">
        <f>L35-Grade16!L35</f>
        <v>509.72543736865919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221.17955205757121</v>
      </c>
      <c r="T35" s="22">
        <f t="shared" si="7"/>
        <v>733.84165629525489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57941.662354235072</v>
      </c>
      <c r="D36" s="5">
        <f t="shared" si="0"/>
        <v>56544.387496545314</v>
      </c>
      <c r="E36" s="5">
        <f t="shared" si="1"/>
        <v>47044.387496545314</v>
      </c>
      <c r="F36" s="5">
        <f t="shared" si="2"/>
        <v>16916.181267276577</v>
      </c>
      <c r="G36" s="5">
        <f t="shared" si="3"/>
        <v>39628.206229268733</v>
      </c>
      <c r="H36" s="22">
        <f t="shared" si="10"/>
        <v>24816.486388936482</v>
      </c>
      <c r="I36" s="5">
        <f t="shared" si="4"/>
        <v>63625.748567370312</v>
      </c>
      <c r="J36" s="26">
        <f t="shared" si="5"/>
        <v>0.20494776335431908</v>
      </c>
      <c r="L36" s="22">
        <f t="shared" si="11"/>
        <v>80027.129834646898</v>
      </c>
      <c r="M36" s="5">
        <f>scrimecost*Meta!O33</f>
        <v>122.04</v>
      </c>
      <c r="N36" s="5">
        <f>L36-Grade16!L36</f>
        <v>522.46857330287457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226.70904085901003</v>
      </c>
      <c r="T36" s="22">
        <f t="shared" si="7"/>
        <v>794.33109137608108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59390.203913090947</v>
      </c>
      <c r="D37" s="5">
        <f t="shared" ref="D37:D56" si="15">IF(A37&lt;startage,1,0)*(C37*(1-initialunempprob))+IF(A37=startage,1,0)*(C37*(1-unempprob))+IF(A37&gt;startage,1,0)*(C37*(1-unempprob)+unempprob*300*52)</f>
        <v>57945.127183958946</v>
      </c>
      <c r="E37" s="5">
        <f t="shared" si="1"/>
        <v>48445.127183958946</v>
      </c>
      <c r="F37" s="5">
        <f t="shared" si="2"/>
        <v>17513.596743958489</v>
      </c>
      <c r="G37" s="5">
        <f t="shared" si="3"/>
        <v>40431.530440000453</v>
      </c>
      <c r="H37" s="22">
        <f t="shared" ref="H37:H56" si="16">benefits*B37/expnorm</f>
        <v>25436.89854865989</v>
      </c>
      <c r="I37" s="5">
        <f t="shared" ref="I37:I56" si="17">G37+IF(A37&lt;startage,1,0)*(H37*(1-initialunempprob))+IF(A37&gt;=startage,1,0)*(H37*(1-unempprob))</f>
        <v>65029.011336554569</v>
      </c>
      <c r="J37" s="26">
        <f t="shared" si="5"/>
        <v>0.2072321221514733</v>
      </c>
      <c r="L37" s="22">
        <f t="shared" ref="L37:L56" si="18">(sincome+sbenefits)*(1-sunemp)*B37/expnorm</f>
        <v>82027.808080513074</v>
      </c>
      <c r="M37" s="5">
        <f>scrimecost*Meta!O34</f>
        <v>122.04</v>
      </c>
      <c r="N37" s="5">
        <f>L37-Grade16!L37</f>
        <v>535.53028763546899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232.37676688049504</v>
      </c>
      <c r="T37" s="22">
        <f t="shared" si="7"/>
        <v>859.80657722826447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60874.959010918217</v>
      </c>
      <c r="D38" s="5">
        <f t="shared" si="15"/>
        <v>59380.885363557914</v>
      </c>
      <c r="E38" s="5">
        <f t="shared" si="1"/>
        <v>49880.885363557914</v>
      </c>
      <c r="F38" s="5">
        <f t="shared" si="2"/>
        <v>18125.947607557449</v>
      </c>
      <c r="G38" s="5">
        <f t="shared" si="3"/>
        <v>41254.937756000465</v>
      </c>
      <c r="H38" s="22">
        <f t="shared" si="16"/>
        <v>26072.821012376393</v>
      </c>
      <c r="I38" s="5">
        <f t="shared" si="17"/>
        <v>66467.355674968436</v>
      </c>
      <c r="J38" s="26">
        <f t="shared" si="5"/>
        <v>0.20946076488040422</v>
      </c>
      <c r="L38" s="22">
        <f t="shared" si="18"/>
        <v>84078.503282525882</v>
      </c>
      <c r="M38" s="5">
        <f>scrimecost*Meta!O35</f>
        <v>122.04</v>
      </c>
      <c r="N38" s="5">
        <f>L38-Grade16!L38</f>
        <v>548.91854482633062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238.18618605249654</v>
      </c>
      <c r="T38" s="22">
        <f t="shared" si="7"/>
        <v>930.67910632105441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62396.83298619117</v>
      </c>
      <c r="D39" s="5">
        <f t="shared" si="15"/>
        <v>60852.537497646859</v>
      </c>
      <c r="E39" s="5">
        <f t="shared" si="1"/>
        <v>51352.537497646859</v>
      </c>
      <c r="F39" s="5">
        <f t="shared" si="2"/>
        <v>18753.607242746388</v>
      </c>
      <c r="G39" s="5">
        <f t="shared" si="3"/>
        <v>42098.930254900471</v>
      </c>
      <c r="H39" s="22">
        <f t="shared" si="16"/>
        <v>26724.641537685795</v>
      </c>
      <c r="I39" s="5">
        <f t="shared" si="17"/>
        <v>67941.658621842638</v>
      </c>
      <c r="J39" s="26">
        <f t="shared" si="5"/>
        <v>0.21163505046960521</v>
      </c>
      <c r="L39" s="22">
        <f t="shared" si="18"/>
        <v>86180.46586458903</v>
      </c>
      <c r="M39" s="5">
        <f>scrimecost*Meta!O36</f>
        <v>122.04</v>
      </c>
      <c r="N39" s="5">
        <f>L39-Grade16!L39</f>
        <v>562.64150844700634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244.14084070381654</v>
      </c>
      <c r="T39" s="22">
        <f t="shared" si="7"/>
        <v>1007.3935485988621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63956.753810845941</v>
      </c>
      <c r="D40" s="5">
        <f t="shared" si="15"/>
        <v>62360.980935088024</v>
      </c>
      <c r="E40" s="5">
        <f t="shared" si="1"/>
        <v>52860.980935088024</v>
      </c>
      <c r="F40" s="5">
        <f t="shared" si="2"/>
        <v>19396.958368815041</v>
      </c>
      <c r="G40" s="5">
        <f t="shared" si="3"/>
        <v>42964.022566272979</v>
      </c>
      <c r="H40" s="22">
        <f t="shared" si="16"/>
        <v>27392.75757612794</v>
      </c>
      <c r="I40" s="5">
        <f t="shared" si="17"/>
        <v>69452.819142388704</v>
      </c>
      <c r="J40" s="26">
        <f t="shared" si="5"/>
        <v>0.21375630470297194</v>
      </c>
      <c r="L40" s="22">
        <f t="shared" si="18"/>
        <v>88334.977511203746</v>
      </c>
      <c r="M40" s="5">
        <f>scrimecost*Meta!O37</f>
        <v>122.04</v>
      </c>
      <c r="N40" s="5">
        <f>L40-Grade16!L40</f>
        <v>576.70754615816986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250.24436172140688</v>
      </c>
      <c r="T40" s="22">
        <f t="shared" si="7"/>
        <v>1090.431443948703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65555.67265611708</v>
      </c>
      <c r="D41" s="5">
        <f t="shared" si="15"/>
        <v>63907.135458465214</v>
      </c>
      <c r="E41" s="5">
        <f t="shared" si="1"/>
        <v>54407.135458465214</v>
      </c>
      <c r="F41" s="5">
        <f t="shared" si="2"/>
        <v>20056.393273035414</v>
      </c>
      <c r="G41" s="5">
        <f t="shared" si="3"/>
        <v>43850.742185429801</v>
      </c>
      <c r="H41" s="22">
        <f t="shared" si="16"/>
        <v>28077.576515531135</v>
      </c>
      <c r="I41" s="5">
        <f t="shared" si="17"/>
        <v>71001.758675948411</v>
      </c>
      <c r="J41" s="26">
        <f t="shared" si="5"/>
        <v>0.21582582102820783</v>
      </c>
      <c r="L41" s="22">
        <f t="shared" si="18"/>
        <v>90543.351948983836</v>
      </c>
      <c r="M41" s="5">
        <f>scrimecost*Meta!O38</f>
        <v>74.115000000000009</v>
      </c>
      <c r="N41" s="5">
        <f>L41-Grade16!L41</f>
        <v>591.12523481213429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256.5004707644465</v>
      </c>
      <c r="T41" s="22">
        <f t="shared" si="7"/>
        <v>1180.3140248474699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67194.564472520011</v>
      </c>
      <c r="D42" s="5">
        <f t="shared" si="15"/>
        <v>65491.943844926849</v>
      </c>
      <c r="E42" s="5">
        <f t="shared" si="1"/>
        <v>55991.943844926849</v>
      </c>
      <c r="F42" s="5">
        <f t="shared" si="2"/>
        <v>20732.314049861303</v>
      </c>
      <c r="G42" s="5">
        <f t="shared" si="3"/>
        <v>44759.629795065543</v>
      </c>
      <c r="H42" s="22">
        <f t="shared" si="16"/>
        <v>28779.515928419412</v>
      </c>
      <c r="I42" s="5">
        <f t="shared" si="17"/>
        <v>72589.421697847109</v>
      </c>
      <c r="J42" s="26">
        <f t="shared" si="5"/>
        <v>0.21784486134551118</v>
      </c>
      <c r="L42" s="22">
        <f t="shared" si="18"/>
        <v>92806.935747708427</v>
      </c>
      <c r="M42" s="5">
        <f>scrimecost*Meta!O39</f>
        <v>74.115000000000009</v>
      </c>
      <c r="N42" s="5">
        <f>L42-Grade16!L42</f>
        <v>605.9033656824322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262.91298253355529</v>
      </c>
      <c r="T42" s="22">
        <f t="shared" si="7"/>
        <v>1277.6054881604591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68874.428584333014</v>
      </c>
      <c r="D43" s="5">
        <f t="shared" si="15"/>
        <v>67116.372441050029</v>
      </c>
      <c r="E43" s="5">
        <f t="shared" si="1"/>
        <v>57616.372441050029</v>
      </c>
      <c r="F43" s="5">
        <f t="shared" si="2"/>
        <v>21425.132846107837</v>
      </c>
      <c r="G43" s="5">
        <f t="shared" si="3"/>
        <v>45691.239594942192</v>
      </c>
      <c r="H43" s="22">
        <f t="shared" si="16"/>
        <v>29499.003826629902</v>
      </c>
      <c r="I43" s="5">
        <f t="shared" si="17"/>
        <v>74216.776295293297</v>
      </c>
      <c r="J43" s="26">
        <f t="shared" si="5"/>
        <v>0.21981465677702658</v>
      </c>
      <c r="L43" s="22">
        <f t="shared" si="18"/>
        <v>95127.109141401146</v>
      </c>
      <c r="M43" s="5">
        <f>scrimecost*Meta!O40</f>
        <v>74.115000000000009</v>
      </c>
      <c r="N43" s="5">
        <f>L43-Grade16!L43</f>
        <v>621.05094982450828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269.48580709690077</v>
      </c>
      <c r="T43" s="22">
        <f t="shared" si="7"/>
        <v>1382.9165366299162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70596.289298941323</v>
      </c>
      <c r="D44" s="5">
        <f t="shared" si="15"/>
        <v>68781.411752076267</v>
      </c>
      <c r="E44" s="5">
        <f t="shared" si="1"/>
        <v>59281.411752076267</v>
      </c>
      <c r="F44" s="5">
        <f t="shared" si="2"/>
        <v>22135.272112260529</v>
      </c>
      <c r="G44" s="5">
        <f t="shared" si="3"/>
        <v>46646.139639815738</v>
      </c>
      <c r="H44" s="22">
        <f t="shared" si="16"/>
        <v>30236.478922295639</v>
      </c>
      <c r="I44" s="5">
        <f t="shared" si="17"/>
        <v>75884.814757675616</v>
      </c>
      <c r="J44" s="26">
        <f t="shared" si="5"/>
        <v>0.22173640841752942</v>
      </c>
      <c r="L44" s="22">
        <f t="shared" si="18"/>
        <v>97505.286869936142</v>
      </c>
      <c r="M44" s="5">
        <f>scrimecost*Meta!O41</f>
        <v>74.115000000000009</v>
      </c>
      <c r="N44" s="5">
        <f>L44-Grade16!L44</f>
        <v>636.57722357007151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276.22295227430186</v>
      </c>
      <c r="T44" s="22">
        <f t="shared" si="7"/>
        <v>1496.9082122822674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72361.196531414869</v>
      </c>
      <c r="D45" s="5">
        <f t="shared" si="15"/>
        <v>70488.077045878177</v>
      </c>
      <c r="E45" s="5">
        <f t="shared" si="1"/>
        <v>60988.077045878177</v>
      </c>
      <c r="F45" s="5">
        <f t="shared" si="2"/>
        <v>22863.164860067045</v>
      </c>
      <c r="G45" s="5">
        <f t="shared" si="3"/>
        <v>47624.912185811132</v>
      </c>
      <c r="H45" s="22">
        <f t="shared" si="16"/>
        <v>30992.390895353037</v>
      </c>
      <c r="I45" s="5">
        <f t="shared" si="17"/>
        <v>77594.55418161751</v>
      </c>
      <c r="J45" s="26">
        <f t="shared" si="5"/>
        <v>0.2236112880668005</v>
      </c>
      <c r="L45" s="22">
        <f t="shared" si="18"/>
        <v>99942.919041684581</v>
      </c>
      <c r="M45" s="5">
        <f>scrimecost*Meta!O42</f>
        <v>74.115000000000009</v>
      </c>
      <c r="N45" s="5">
        <f>L45-Grade16!L45</f>
        <v>652.49165415937023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283.12852608117976</v>
      </c>
      <c r="T45" s="22">
        <f t="shared" ref="T45:T69" si="20">S45/sreturn^(A45-startage+1)</f>
        <v>1620.2960458184718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74170.226444700238</v>
      </c>
      <c r="D46" s="5">
        <f t="shared" si="15"/>
        <v>72237.408972025136</v>
      </c>
      <c r="E46" s="5">
        <f t="shared" si="1"/>
        <v>62737.408972025136</v>
      </c>
      <c r="F46" s="5">
        <f t="shared" si="2"/>
        <v>23609.254926568723</v>
      </c>
      <c r="G46" s="5">
        <f t="shared" si="3"/>
        <v>48628.154045456409</v>
      </c>
      <c r="H46" s="22">
        <f t="shared" si="16"/>
        <v>31767.200667736859</v>
      </c>
      <c r="I46" s="5">
        <f t="shared" si="17"/>
        <v>79347.037091157952</v>
      </c>
      <c r="J46" s="26">
        <f t="shared" si="5"/>
        <v>0.22544043894413812</v>
      </c>
      <c r="L46" s="22">
        <f t="shared" si="18"/>
        <v>102441.49201772668</v>
      </c>
      <c r="M46" s="5">
        <f>scrimecost*Meta!O43</f>
        <v>36.99</v>
      </c>
      <c r="N46" s="5">
        <f>L46-Grade16!L46</f>
        <v>668.8039455133403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290.20673923320305</v>
      </c>
      <c r="T46" s="22">
        <f t="shared" si="20"/>
        <v>1753.8545480300129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76024.482105817733</v>
      </c>
      <c r="D47" s="5">
        <f t="shared" si="15"/>
        <v>74030.474196325755</v>
      </c>
      <c r="E47" s="5">
        <f t="shared" si="1"/>
        <v>64530.474196325755</v>
      </c>
      <c r="F47" s="5">
        <f t="shared" si="2"/>
        <v>24373.997244732935</v>
      </c>
      <c r="G47" s="5">
        <f t="shared" si="3"/>
        <v>49656.47695159282</v>
      </c>
      <c r="H47" s="22">
        <f t="shared" si="16"/>
        <v>32561.380684430278</v>
      </c>
      <c r="I47" s="5">
        <f t="shared" si="17"/>
        <v>81143.332073436904</v>
      </c>
      <c r="J47" s="26">
        <f t="shared" si="5"/>
        <v>0.22722497638544312</v>
      </c>
      <c r="L47" s="22">
        <f t="shared" si="18"/>
        <v>105002.52931816984</v>
      </c>
      <c r="M47" s="5">
        <f>scrimecost*Meta!O44</f>
        <v>36.99</v>
      </c>
      <c r="N47" s="5">
        <f>L47-Grade16!L47</f>
        <v>685.52404415117053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297.46190771403172</v>
      </c>
      <c r="T47" s="22">
        <f t="shared" si="20"/>
        <v>1898.4220714380667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77925.09415846318</v>
      </c>
      <c r="D48" s="5">
        <f t="shared" si="15"/>
        <v>75868.366051233897</v>
      </c>
      <c r="E48" s="5">
        <f t="shared" si="1"/>
        <v>66368.366051233897</v>
      </c>
      <c r="F48" s="5">
        <f t="shared" si="2"/>
        <v>25157.858120851255</v>
      </c>
      <c r="G48" s="5">
        <f t="shared" si="3"/>
        <v>50710.507930382642</v>
      </c>
      <c r="H48" s="22">
        <f t="shared" si="16"/>
        <v>33375.415201541036</v>
      </c>
      <c r="I48" s="5">
        <f t="shared" si="17"/>
        <v>82984.534430272819</v>
      </c>
      <c r="J48" s="26">
        <f t="shared" si="5"/>
        <v>0.22896598852330161</v>
      </c>
      <c r="L48" s="22">
        <f t="shared" si="18"/>
        <v>107627.59255112408</v>
      </c>
      <c r="M48" s="5">
        <f>scrimecost*Meta!O45</f>
        <v>36.99</v>
      </c>
      <c r="N48" s="5">
        <f>L48-Grade16!L48</f>
        <v>702.66214525495889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304.89845540688646</v>
      </c>
      <c r="T48" s="22">
        <f t="shared" si="20"/>
        <v>2054.906072668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79873.221512424745</v>
      </c>
      <c r="D49" s="5">
        <f t="shared" si="15"/>
        <v>77752.205202514728</v>
      </c>
      <c r="E49" s="5">
        <f t="shared" si="1"/>
        <v>68252.205202514728</v>
      </c>
      <c r="F49" s="5">
        <f t="shared" si="2"/>
        <v>25961.315518872532</v>
      </c>
      <c r="G49" s="5">
        <f t="shared" si="3"/>
        <v>51790.889683642192</v>
      </c>
      <c r="H49" s="22">
        <f t="shared" si="16"/>
        <v>34209.800581579555</v>
      </c>
      <c r="I49" s="5">
        <f t="shared" si="17"/>
        <v>84871.766846029612</v>
      </c>
      <c r="J49" s="26">
        <f t="shared" si="5"/>
        <v>0.2306645369504807</v>
      </c>
      <c r="L49" s="22">
        <f t="shared" si="18"/>
        <v>110318.28236490216</v>
      </c>
      <c r="M49" s="5">
        <f>scrimecost*Meta!O46</f>
        <v>36.99</v>
      </c>
      <c r="N49" s="5">
        <f>L49-Grade16!L49</f>
        <v>720.22869888630521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312.52091679204665</v>
      </c>
      <c r="T49" s="22">
        <f t="shared" si="20"/>
        <v>2224.2888085940403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81870.052050235376</v>
      </c>
      <c r="D50" s="5">
        <f t="shared" si="15"/>
        <v>79683.140332577605</v>
      </c>
      <c r="E50" s="5">
        <f t="shared" si="1"/>
        <v>70183.140332577605</v>
      </c>
      <c r="F50" s="5">
        <f t="shared" si="2"/>
        <v>26784.859351844349</v>
      </c>
      <c r="G50" s="5">
        <f t="shared" si="3"/>
        <v>52898.280980733252</v>
      </c>
      <c r="H50" s="22">
        <f t="shared" si="16"/>
        <v>35065.045596119046</v>
      </c>
      <c r="I50" s="5">
        <f t="shared" si="17"/>
        <v>86806.180072180374</v>
      </c>
      <c r="J50" s="26">
        <f t="shared" si="5"/>
        <v>0.23232165736724072</v>
      </c>
      <c r="L50" s="22">
        <f t="shared" si="18"/>
        <v>113076.23942402472</v>
      </c>
      <c r="M50" s="5">
        <f>scrimecost*Meta!O47</f>
        <v>36.99</v>
      </c>
      <c r="N50" s="5">
        <f>L50-Grade16!L50</f>
        <v>738.23441635849304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320.33393971186092</v>
      </c>
      <c r="T50" s="22">
        <f t="shared" si="20"/>
        <v>2407.6335020089364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83916.803351491253</v>
      </c>
      <c r="D51" s="5">
        <f t="shared" si="15"/>
        <v>81662.348840892038</v>
      </c>
      <c r="E51" s="5">
        <f t="shared" si="1"/>
        <v>72162.348840892038</v>
      </c>
      <c r="F51" s="5">
        <f t="shared" si="2"/>
        <v>27628.991780640456</v>
      </c>
      <c r="G51" s="5">
        <f t="shared" si="3"/>
        <v>54033.357060251583</v>
      </c>
      <c r="H51" s="22">
        <f t="shared" si="16"/>
        <v>35941.671736022021</v>
      </c>
      <c r="I51" s="5">
        <f t="shared" si="17"/>
        <v>88788.953628984877</v>
      </c>
      <c r="J51" s="26">
        <f t="shared" si="5"/>
        <v>0.2339383602128603</v>
      </c>
      <c r="L51" s="22">
        <f t="shared" si="18"/>
        <v>115903.14540962533</v>
      </c>
      <c r="M51" s="5">
        <f>scrimecost*Meta!O48</f>
        <v>18.495000000000001</v>
      </c>
      <c r="N51" s="5">
        <f>L51-Grade16!L51</f>
        <v>756.69027676746191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328.34228820466029</v>
      </c>
      <c r="T51" s="22">
        <f t="shared" si="20"/>
        <v>2606.091015518658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86014.723435278502</v>
      </c>
      <c r="D52" s="5">
        <f t="shared" si="15"/>
        <v>83691.037561914316</v>
      </c>
      <c r="E52" s="5">
        <f t="shared" si="1"/>
        <v>74191.037561914316</v>
      </c>
      <c r="F52" s="5">
        <f t="shared" si="2"/>
        <v>28494.227520156455</v>
      </c>
      <c r="G52" s="5">
        <f t="shared" si="3"/>
        <v>55196.810041757861</v>
      </c>
      <c r="H52" s="22">
        <f t="shared" si="16"/>
        <v>36840.213529422559</v>
      </c>
      <c r="I52" s="5">
        <f t="shared" si="17"/>
        <v>90821.296524709469</v>
      </c>
      <c r="J52" s="26">
        <f t="shared" si="5"/>
        <v>0.2355156312817574</v>
      </c>
      <c r="L52" s="22">
        <f t="shared" si="18"/>
        <v>118800.72404486594</v>
      </c>
      <c r="M52" s="5">
        <f>scrimecost*Meta!O49</f>
        <v>18.495000000000001</v>
      </c>
      <c r="N52" s="5">
        <f>L52-Grade16!L52</f>
        <v>775.60753368661972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336.55084540976435</v>
      </c>
      <c r="T52" s="22">
        <f t="shared" si="20"/>
        <v>2820.9070755576945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88165.091521160488</v>
      </c>
      <c r="D53" s="5">
        <f t="shared" si="15"/>
        <v>85770.443500962196</v>
      </c>
      <c r="E53" s="5">
        <f t="shared" si="1"/>
        <v>76270.443500962196</v>
      </c>
      <c r="F53" s="5">
        <f t="shared" si="2"/>
        <v>29381.094153160378</v>
      </c>
      <c r="G53" s="5">
        <f t="shared" si="3"/>
        <v>56389.349347801821</v>
      </c>
      <c r="H53" s="22">
        <f t="shared" si="16"/>
        <v>37761.218867658128</v>
      </c>
      <c r="I53" s="5">
        <f t="shared" si="17"/>
        <v>92904.447992827219</v>
      </c>
      <c r="J53" s="26">
        <f t="shared" si="5"/>
        <v>0.23705443232458395</v>
      </c>
      <c r="L53" s="22">
        <f t="shared" si="18"/>
        <v>121770.74214598761</v>
      </c>
      <c r="M53" s="5">
        <f>scrimecost*Meta!O50</f>
        <v>18.495000000000001</v>
      </c>
      <c r="N53" s="5">
        <f>L53-Grade16!L53</f>
        <v>794.99772202881286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344.96461654502042</v>
      </c>
      <c r="T53" s="22">
        <f t="shared" si="20"/>
        <v>3053.4300918682029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90369.218809189479</v>
      </c>
      <c r="D54" s="5">
        <f t="shared" si="15"/>
        <v>87901.834588486221</v>
      </c>
      <c r="E54" s="5">
        <f t="shared" si="1"/>
        <v>78401.834588486221</v>
      </c>
      <c r="F54" s="5">
        <f t="shared" si="2"/>
        <v>30290.132451989375</v>
      </c>
      <c r="G54" s="5">
        <f t="shared" si="3"/>
        <v>57611.702136496846</v>
      </c>
      <c r="H54" s="22">
        <f t="shared" si="16"/>
        <v>38705.249339349575</v>
      </c>
      <c r="I54" s="5">
        <f t="shared" si="17"/>
        <v>95039.678247647884</v>
      </c>
      <c r="J54" s="26">
        <f t="shared" si="5"/>
        <v>0.23855570163465853</v>
      </c>
      <c r="L54" s="22">
        <f t="shared" si="18"/>
        <v>124815.01069963728</v>
      </c>
      <c r="M54" s="5">
        <f>scrimecost*Meta!O51</f>
        <v>18.495000000000001</v>
      </c>
      <c r="N54" s="5">
        <f>L54-Grade16!L54</f>
        <v>814.87266507951426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353.58873195863771</v>
      </c>
      <c r="T54" s="22">
        <f t="shared" si="20"/>
        <v>3305.119621525454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92628.449279419219</v>
      </c>
      <c r="D55" s="5">
        <f t="shared" si="15"/>
        <v>90086.510453198382</v>
      </c>
      <c r="E55" s="5">
        <f t="shared" si="1"/>
        <v>80586.510453198382</v>
      </c>
      <c r="F55" s="5">
        <f t="shared" si="2"/>
        <v>31221.89670828911</v>
      </c>
      <c r="G55" s="5">
        <f t="shared" si="3"/>
        <v>58864.613744909271</v>
      </c>
      <c r="H55" s="22">
        <f t="shared" si="16"/>
        <v>39672.880572833317</v>
      </c>
      <c r="I55" s="5">
        <f t="shared" si="17"/>
        <v>97228.289258839097</v>
      </c>
      <c r="J55" s="26">
        <f t="shared" si="5"/>
        <v>0.24002035462009716</v>
      </c>
      <c r="L55" s="22">
        <f t="shared" si="18"/>
        <v>127935.38596712821</v>
      </c>
      <c r="M55" s="5">
        <f>scrimecost*Meta!O52</f>
        <v>18.495000000000001</v>
      </c>
      <c r="N55" s="5">
        <f>L55-Grade16!L55</f>
        <v>835.24448170651158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362.42845025760778</v>
      </c>
      <c r="T55" s="22">
        <f t="shared" si="20"/>
        <v>3577.5555306423739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94944.160511404683</v>
      </c>
      <c r="D56" s="5">
        <f t="shared" si="15"/>
        <v>92325.803214528336</v>
      </c>
      <c r="E56" s="5">
        <f t="shared" si="1"/>
        <v>82825.803214528336</v>
      </c>
      <c r="F56" s="5">
        <f t="shared" si="2"/>
        <v>32176.955070996337</v>
      </c>
      <c r="G56" s="5">
        <f t="shared" si="3"/>
        <v>60148.848143531999</v>
      </c>
      <c r="H56" s="22">
        <f t="shared" si="16"/>
        <v>40664.702587154141</v>
      </c>
      <c r="I56" s="5">
        <f t="shared" si="17"/>
        <v>99471.615545310051</v>
      </c>
      <c r="J56" s="26">
        <f t="shared" si="5"/>
        <v>0.24144928436198856</v>
      </c>
      <c r="L56" s="22">
        <f t="shared" si="18"/>
        <v>131133.7706163064</v>
      </c>
      <c r="M56" s="5">
        <f>scrimecost*Meta!O53</f>
        <v>5.13</v>
      </c>
      <c r="N56" s="5">
        <f>L56-Grade16!L56</f>
        <v>856.12559374915145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371.48916151403802</v>
      </c>
      <c r="T56" s="22">
        <f t="shared" si="20"/>
        <v>3872.4479112565687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6.602931534871459E-10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65976</v>
      </c>
      <c r="D2" s="7">
        <f>Meta!C12</f>
        <v>27574</v>
      </c>
      <c r="E2" s="1">
        <f>Meta!D12</f>
        <v>0.03</v>
      </c>
      <c r="F2" s="1">
        <f>Meta!F12</f>
        <v>0.70099999999999996</v>
      </c>
      <c r="G2" s="1">
        <f>Meta!I12</f>
        <v>1.7342811382937739</v>
      </c>
      <c r="H2" s="1">
        <f>Meta!E12</f>
        <v>0.61899999999999999</v>
      </c>
      <c r="I2" s="13"/>
      <c r="J2" s="1">
        <f>Meta!X11</f>
        <v>0.70099999999999996</v>
      </c>
      <c r="K2" s="1">
        <f>Meta!D11</f>
        <v>3.3000000000000002E-2</v>
      </c>
      <c r="L2" s="29"/>
      <c r="N2" s="22">
        <f>Meta!T12</f>
        <v>60229</v>
      </c>
      <c r="O2" s="22">
        <f>Meta!U12</f>
        <v>25694</v>
      </c>
      <c r="P2" s="1">
        <f>Meta!V12</f>
        <v>3.3000000000000002E-2</v>
      </c>
      <c r="Q2" s="1">
        <f>Meta!X12</f>
        <v>0.70099999999999996</v>
      </c>
      <c r="R2" s="22">
        <f>Meta!W12</f>
        <v>135</v>
      </c>
      <c r="T2" s="12">
        <f>IRR(S5:S69)+1</f>
        <v>0.93936253688468918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3365.6264524189924</v>
      </c>
      <c r="D14" s="5">
        <f t="shared" ref="D14:D36" si="0">IF(A14&lt;startage,1,0)*(C14*(1-initialunempprob))+IF(A14=startage,1,0)*(C14*(1-unempprob))+IF(A14&gt;startage,1,0)*(C14*(1-unempprob)+unempprob*300*52)</f>
        <v>3254.5607794891657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248.97389963092118</v>
      </c>
      <c r="G14" s="5">
        <f t="shared" ref="G14:G56" si="3">D14-F14</f>
        <v>3005.5868798582446</v>
      </c>
      <c r="H14" s="22">
        <f>0.1*Grade17!H14</f>
        <v>1441.502015183305</v>
      </c>
      <c r="I14" s="5">
        <f t="shared" ref="I14:I36" si="4">G14+IF(A14&lt;startage,1,0)*(H14*(1-initialunempprob))+IF(A14&gt;=startage,1,0)*(H14*(1-unempprob))</f>
        <v>4399.5193285405003</v>
      </c>
      <c r="J14" s="26">
        <f t="shared" ref="J14:J56" si="5">(F14-(IF(A14&gt;startage,1,0)*(unempprob*300*52)))/(IF(A14&lt;startage,1,0)*((C14+H14)*(1-initialunempprob))+IF(A14&gt;=startage,1,0)*((C14+H14)*(1-unempprob)))</f>
        <v>5.3560129575333404E-2</v>
      </c>
      <c r="L14" s="22">
        <f>0.1*Grade17!L14</f>
        <v>4648.4932281714218</v>
      </c>
      <c r="M14" s="5">
        <f>scrimecost*Meta!O11</f>
        <v>362.745</v>
      </c>
      <c r="N14" s="5">
        <f>L14-Grade17!L14</f>
        <v>-41836.439053542796</v>
      </c>
      <c r="O14" s="5"/>
      <c r="P14" s="22"/>
      <c r="Q14" s="22">
        <f>0.05*feel*Grade17!G14</f>
        <v>346.07253589803344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-50461.51158944083</v>
      </c>
      <c r="T14" s="22">
        <f t="shared" ref="T14:T45" si="7">S14/sreturn^(A14-startage+1)</f>
        <v>-50461.51158944083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38042.27500560187</v>
      </c>
      <c r="D15" s="5">
        <f t="shared" si="0"/>
        <v>36901.006755433817</v>
      </c>
      <c r="E15" s="5">
        <f t="shared" si="1"/>
        <v>27401.006755433817</v>
      </c>
      <c r="F15" s="5">
        <f t="shared" si="2"/>
        <v>9248.1787056491412</v>
      </c>
      <c r="G15" s="5">
        <f t="shared" si="3"/>
        <v>27652.828049784675</v>
      </c>
      <c r="H15" s="22">
        <f t="shared" ref="H15:H36" si="10">benefits*B15/expnorm</f>
        <v>15899.382972663787</v>
      </c>
      <c r="I15" s="5">
        <f t="shared" si="4"/>
        <v>43075.229533268546</v>
      </c>
      <c r="J15" s="26">
        <f t="shared" si="5"/>
        <v>0.17675031151297266</v>
      </c>
      <c r="L15" s="22">
        <f t="shared" ref="L15:L36" si="11">(sincome+sbenefits)*(1-sunemp)*B15/expnorm</f>
        <v>47908.922703122662</v>
      </c>
      <c r="M15" s="5">
        <f>scrimecost*Meta!O12</f>
        <v>347.35500000000002</v>
      </c>
      <c r="N15" s="5">
        <f>L15-Grade17!L15</f>
        <v>261.86711436558835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113.62911639840172</v>
      </c>
      <c r="T15" s="22">
        <f t="shared" si="7"/>
        <v>120.96407077851157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38993.331880741913</v>
      </c>
      <c r="D16" s="5">
        <f t="shared" si="0"/>
        <v>38291.531924319657</v>
      </c>
      <c r="E16" s="5">
        <f t="shared" si="1"/>
        <v>28791.531924319657</v>
      </c>
      <c r="F16" s="5">
        <f t="shared" si="2"/>
        <v>9702.1851732903669</v>
      </c>
      <c r="G16" s="5">
        <f t="shared" si="3"/>
        <v>28589.34675102929</v>
      </c>
      <c r="H16" s="22">
        <f t="shared" si="10"/>
        <v>16296.86754698038</v>
      </c>
      <c r="I16" s="5">
        <f t="shared" si="4"/>
        <v>44397.308271600261</v>
      </c>
      <c r="J16" s="26">
        <f t="shared" si="5"/>
        <v>0.17217840824773997</v>
      </c>
      <c r="L16" s="22">
        <f t="shared" si="11"/>
        <v>49106.645770700721</v>
      </c>
      <c r="M16" s="5">
        <f>scrimecost*Meta!O13</f>
        <v>294.02999999999997</v>
      </c>
      <c r="N16" s="5">
        <f>L16-Grade17!L16</f>
        <v>268.4137922247246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116.46984430836027</v>
      </c>
      <c r="T16" s="22">
        <f t="shared" si="7"/>
        <v>131.99182177220769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39968.165177760457</v>
      </c>
      <c r="D17" s="5">
        <f t="shared" si="0"/>
        <v>39237.120222427642</v>
      </c>
      <c r="E17" s="5">
        <f t="shared" si="1"/>
        <v>29737.120222427642</v>
      </c>
      <c r="F17" s="5">
        <f t="shared" si="2"/>
        <v>10010.919752622625</v>
      </c>
      <c r="G17" s="5">
        <f t="shared" si="3"/>
        <v>29226.200469805015</v>
      </c>
      <c r="H17" s="22">
        <f t="shared" si="10"/>
        <v>16704.289235654891</v>
      </c>
      <c r="I17" s="5">
        <f t="shared" si="4"/>
        <v>45429.36102839026</v>
      </c>
      <c r="J17" s="26">
        <f t="shared" si="5"/>
        <v>0.17359512134193086</v>
      </c>
      <c r="L17" s="22">
        <f t="shared" si="11"/>
        <v>50334.311914968239</v>
      </c>
      <c r="M17" s="5">
        <f>scrimecost*Meta!O14</f>
        <v>294.02999999999997</v>
      </c>
      <c r="N17" s="5">
        <f>L17-Grade17!L17</f>
        <v>275.12413703033963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119.38159041606792</v>
      </c>
      <c r="T17" s="22">
        <f t="shared" si="7"/>
        <v>144.02492329020674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40967.369307204477</v>
      </c>
      <c r="D18" s="5">
        <f t="shared" si="0"/>
        <v>40206.348227988339</v>
      </c>
      <c r="E18" s="5">
        <f t="shared" si="1"/>
        <v>30706.348227988339</v>
      </c>
      <c r="F18" s="5">
        <f t="shared" si="2"/>
        <v>10327.372696438193</v>
      </c>
      <c r="G18" s="5">
        <f t="shared" si="3"/>
        <v>29878.975531550146</v>
      </c>
      <c r="H18" s="22">
        <f t="shared" si="10"/>
        <v>17121.896466546263</v>
      </c>
      <c r="I18" s="5">
        <f t="shared" si="4"/>
        <v>46487.215104100018</v>
      </c>
      <c r="J18" s="26">
        <f t="shared" si="5"/>
        <v>0.17497728045821467</v>
      </c>
      <c r="L18" s="22">
        <f t="shared" si="11"/>
        <v>51592.669712842442</v>
      </c>
      <c r="M18" s="5">
        <f>scrimecost*Meta!O15</f>
        <v>294.02999999999997</v>
      </c>
      <c r="N18" s="5">
        <f>L18-Grade17!L18</f>
        <v>282.00224045610958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122.3661301764746</v>
      </c>
      <c r="T18" s="22">
        <f t="shared" si="7"/>
        <v>157.15502862404398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41991.553539884582</v>
      </c>
      <c r="D19" s="5">
        <f t="shared" si="0"/>
        <v>41199.806933688044</v>
      </c>
      <c r="E19" s="5">
        <f t="shared" si="1"/>
        <v>31699.806933688044</v>
      </c>
      <c r="F19" s="5">
        <f t="shared" si="2"/>
        <v>10651.736963849145</v>
      </c>
      <c r="G19" s="5">
        <f t="shared" si="3"/>
        <v>30548.0699698389</v>
      </c>
      <c r="H19" s="22">
        <f t="shared" si="10"/>
        <v>17549.943878209917</v>
      </c>
      <c r="I19" s="5">
        <f t="shared" si="4"/>
        <v>47571.51553170252</v>
      </c>
      <c r="J19" s="26">
        <f t="shared" si="5"/>
        <v>0.17632572837654031</v>
      </c>
      <c r="L19" s="22">
        <f t="shared" si="11"/>
        <v>52882.4864556635</v>
      </c>
      <c r="M19" s="5">
        <f>scrimecost*Meta!O16</f>
        <v>294.02999999999997</v>
      </c>
      <c r="N19" s="5">
        <f>L19-Grade17!L19</f>
        <v>289.05229646750377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125.42528343088276</v>
      </c>
      <c r="T19" s="22">
        <f t="shared" si="7"/>
        <v>171.4821466841338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43041.342378381691</v>
      </c>
      <c r="D20" s="5">
        <f t="shared" si="0"/>
        <v>42218.102107030238</v>
      </c>
      <c r="E20" s="5">
        <f t="shared" si="1"/>
        <v>32718.102107030238</v>
      </c>
      <c r="F20" s="5">
        <f t="shared" si="2"/>
        <v>10984.210337945373</v>
      </c>
      <c r="G20" s="5">
        <f t="shared" si="3"/>
        <v>31233.891769084865</v>
      </c>
      <c r="H20" s="22">
        <f t="shared" si="10"/>
        <v>17988.692475165164</v>
      </c>
      <c r="I20" s="5">
        <f t="shared" si="4"/>
        <v>48682.923469995076</v>
      </c>
      <c r="J20" s="26">
        <f t="shared" si="5"/>
        <v>0.17764128732124831</v>
      </c>
      <c r="L20" s="22">
        <f t="shared" si="11"/>
        <v>54204.548617055079</v>
      </c>
      <c r="M20" s="5">
        <f>scrimecost*Meta!O17</f>
        <v>294.02999999999997</v>
      </c>
      <c r="N20" s="5">
        <f>L20-Grade17!L20</f>
        <v>296.27860387918918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128.56091551665389</v>
      </c>
      <c r="T20" s="22">
        <f t="shared" si="7"/>
        <v>187.11540374407363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44117.375937841229</v>
      </c>
      <c r="D21" s="5">
        <f t="shared" si="0"/>
        <v>43261.85465970599</v>
      </c>
      <c r="E21" s="5">
        <f t="shared" si="1"/>
        <v>33761.85465970599</v>
      </c>
      <c r="F21" s="5">
        <f t="shared" si="2"/>
        <v>11324.995546394006</v>
      </c>
      <c r="G21" s="5">
        <f t="shared" si="3"/>
        <v>31936.859113311984</v>
      </c>
      <c r="H21" s="22">
        <f t="shared" si="10"/>
        <v>18438.409787044289</v>
      </c>
      <c r="I21" s="5">
        <f t="shared" si="4"/>
        <v>49822.116606744945</v>
      </c>
      <c r="J21" s="26">
        <f t="shared" si="5"/>
        <v>0.17892475946242681</v>
      </c>
      <c r="L21" s="22">
        <f t="shared" si="11"/>
        <v>55559.662332481457</v>
      </c>
      <c r="M21" s="5">
        <f>scrimecost*Meta!O18</f>
        <v>231.93</v>
      </c>
      <c r="N21" s="5">
        <f>L21-Grade17!L21</f>
        <v>303.68556897617236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131.77493840457174</v>
      </c>
      <c r="T21" s="22">
        <f t="shared" si="7"/>
        <v>204.17387462964274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45220.310336287264</v>
      </c>
      <c r="D22" s="5">
        <f t="shared" si="0"/>
        <v>44331.701026198643</v>
      </c>
      <c r="E22" s="5">
        <f t="shared" si="1"/>
        <v>34831.701026198643</v>
      </c>
      <c r="F22" s="5">
        <f t="shared" si="2"/>
        <v>11707.470487673721</v>
      </c>
      <c r="G22" s="5">
        <f t="shared" si="3"/>
        <v>32624.23053852492</v>
      </c>
      <c r="H22" s="22">
        <f t="shared" si="10"/>
        <v>18899.370031720398</v>
      </c>
      <c r="I22" s="5">
        <f t="shared" si="4"/>
        <v>50956.619469293706</v>
      </c>
      <c r="J22" s="26">
        <f t="shared" si="5"/>
        <v>0.18071024232311303</v>
      </c>
      <c r="L22" s="22">
        <f t="shared" si="11"/>
        <v>56948.653890793503</v>
      </c>
      <c r="M22" s="5">
        <f>scrimecost*Meta!O19</f>
        <v>231.93</v>
      </c>
      <c r="N22" s="5">
        <f>L22-Grade17!L22</f>
        <v>311.27770820059231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135.06931186469279</v>
      </c>
      <c r="T22" s="22">
        <f t="shared" si="7"/>
        <v>222.78748968363857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46350.818094694441</v>
      </c>
      <c r="D23" s="5">
        <f t="shared" si="0"/>
        <v>45428.293551853603</v>
      </c>
      <c r="E23" s="5">
        <f t="shared" si="1"/>
        <v>35928.293551853603</v>
      </c>
      <c r="F23" s="5">
        <f t="shared" si="2"/>
        <v>12175.167199865562</v>
      </c>
      <c r="G23" s="5">
        <f t="shared" si="3"/>
        <v>33253.126351988045</v>
      </c>
      <c r="H23" s="22">
        <f t="shared" si="10"/>
        <v>19371.854282513406</v>
      </c>
      <c r="I23" s="5">
        <f t="shared" si="4"/>
        <v>52043.825006026047</v>
      </c>
      <c r="J23" s="26">
        <f t="shared" si="5"/>
        <v>0.18363898026960643</v>
      </c>
      <c r="L23" s="22">
        <f t="shared" si="11"/>
        <v>58372.370238063333</v>
      </c>
      <c r="M23" s="5">
        <f>scrimecost*Meta!O20</f>
        <v>231.93</v>
      </c>
      <c r="N23" s="5">
        <f>L23-Grade17!L23</f>
        <v>319.05965090561222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138.44604466131233</v>
      </c>
      <c r="T23" s="22">
        <f t="shared" si="7"/>
        <v>243.09802441457703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47509.588547061794</v>
      </c>
      <c r="D24" s="5">
        <f t="shared" si="0"/>
        <v>46552.300890649938</v>
      </c>
      <c r="E24" s="5">
        <f t="shared" si="1"/>
        <v>37052.300890649938</v>
      </c>
      <c r="F24" s="5">
        <f t="shared" si="2"/>
        <v>12654.5563298622</v>
      </c>
      <c r="G24" s="5">
        <f t="shared" si="3"/>
        <v>33897.744560787738</v>
      </c>
      <c r="H24" s="22">
        <f t="shared" si="10"/>
        <v>19856.150639576237</v>
      </c>
      <c r="I24" s="5">
        <f t="shared" si="4"/>
        <v>53158.210681176686</v>
      </c>
      <c r="J24" s="26">
        <f t="shared" si="5"/>
        <v>0.18649628558325854</v>
      </c>
      <c r="L24" s="22">
        <f t="shared" si="11"/>
        <v>59831.679494014898</v>
      </c>
      <c r="M24" s="5">
        <f>scrimecost*Meta!O21</f>
        <v>231.93</v>
      </c>
      <c r="N24" s="5">
        <f>L24-Grade17!L24</f>
        <v>327.03614217822178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141.90719577783182</v>
      </c>
      <c r="T24" s="22">
        <f t="shared" si="7"/>
        <v>265.26017936726106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48697.328260738337</v>
      </c>
      <c r="D25" s="5">
        <f t="shared" si="0"/>
        <v>47704.408412916186</v>
      </c>
      <c r="E25" s="5">
        <f t="shared" si="1"/>
        <v>38204.408412916186</v>
      </c>
      <c r="F25" s="5">
        <f t="shared" si="2"/>
        <v>13145.930188108752</v>
      </c>
      <c r="G25" s="5">
        <f t="shared" si="3"/>
        <v>34558.478224807433</v>
      </c>
      <c r="H25" s="22">
        <f t="shared" si="10"/>
        <v>20352.554405565646</v>
      </c>
      <c r="I25" s="5">
        <f t="shared" si="4"/>
        <v>54300.455998206111</v>
      </c>
      <c r="J25" s="26">
        <f t="shared" si="5"/>
        <v>0.18928390052340688</v>
      </c>
      <c r="L25" s="22">
        <f t="shared" si="11"/>
        <v>61327.471481365275</v>
      </c>
      <c r="M25" s="5">
        <f>scrimecost*Meta!O22</f>
        <v>231.93</v>
      </c>
      <c r="N25" s="5">
        <f>L25-Grade17!L25</f>
        <v>335.21204573268915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145.45487567228272</v>
      </c>
      <c r="T25" s="22">
        <f t="shared" si="7"/>
        <v>289.44275844037418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49914.761467256802</v>
      </c>
      <c r="D26" s="5">
        <f t="shared" si="0"/>
        <v>48885.318623239094</v>
      </c>
      <c r="E26" s="5">
        <f t="shared" si="1"/>
        <v>39385.318623239094</v>
      </c>
      <c r="F26" s="5">
        <f t="shared" si="2"/>
        <v>13649.588392811474</v>
      </c>
      <c r="G26" s="5">
        <f t="shared" si="3"/>
        <v>35235.730230427624</v>
      </c>
      <c r="H26" s="22">
        <f t="shared" si="10"/>
        <v>20861.368265704787</v>
      </c>
      <c r="I26" s="5">
        <f t="shared" si="4"/>
        <v>55471.257448161268</v>
      </c>
      <c r="J26" s="26">
        <f t="shared" si="5"/>
        <v>0.19200352485525898</v>
      </c>
      <c r="L26" s="22">
        <f t="shared" si="11"/>
        <v>62860.658268399406</v>
      </c>
      <c r="M26" s="5">
        <f>scrimecost*Meta!O23</f>
        <v>184.68</v>
      </c>
      <c r="N26" s="5">
        <f>L26-Grade17!L26</f>
        <v>343.59234687600838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149.09124756409065</v>
      </c>
      <c r="T26" s="22">
        <f t="shared" si="7"/>
        <v>315.82995462571216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51162.630503938213</v>
      </c>
      <c r="D27" s="5">
        <f t="shared" si="0"/>
        <v>50095.751588820065</v>
      </c>
      <c r="E27" s="5">
        <f t="shared" si="1"/>
        <v>40595.751588820065</v>
      </c>
      <c r="F27" s="5">
        <f t="shared" si="2"/>
        <v>14165.83805263176</v>
      </c>
      <c r="G27" s="5">
        <f t="shared" si="3"/>
        <v>35929.913536188309</v>
      </c>
      <c r="H27" s="22">
        <f t="shared" si="10"/>
        <v>21382.902472347403</v>
      </c>
      <c r="I27" s="5">
        <f t="shared" si="4"/>
        <v>56671.328934365287</v>
      </c>
      <c r="J27" s="26">
        <f t="shared" si="5"/>
        <v>0.19465681688633427</v>
      </c>
      <c r="L27" s="22">
        <f t="shared" si="11"/>
        <v>64432.174725109384</v>
      </c>
      <c r="M27" s="5">
        <f>scrimecost*Meta!O24</f>
        <v>184.68</v>
      </c>
      <c r="N27" s="5">
        <f>L27-Grade17!L27</f>
        <v>352.18215554790368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152.8185287531908</v>
      </c>
      <c r="T27" s="22">
        <f t="shared" si="7"/>
        <v>344.62275296283104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52441.696266536666</v>
      </c>
      <c r="D28" s="5">
        <f t="shared" si="0"/>
        <v>51336.445378540564</v>
      </c>
      <c r="E28" s="5">
        <f t="shared" si="1"/>
        <v>41836.445378540564</v>
      </c>
      <c r="F28" s="5">
        <f t="shared" si="2"/>
        <v>14694.993953947549</v>
      </c>
      <c r="G28" s="5">
        <f t="shared" si="3"/>
        <v>36641.451424593019</v>
      </c>
      <c r="H28" s="22">
        <f t="shared" si="10"/>
        <v>21917.475034156087</v>
      </c>
      <c r="I28" s="5">
        <f t="shared" si="4"/>
        <v>57901.402207724423</v>
      </c>
      <c r="J28" s="26">
        <f t="shared" si="5"/>
        <v>0.1972453944776271</v>
      </c>
      <c r="L28" s="22">
        <f t="shared" si="11"/>
        <v>66042.979093237111</v>
      </c>
      <c r="M28" s="5">
        <f>scrimecost*Meta!O25</f>
        <v>184.68</v>
      </c>
      <c r="N28" s="5">
        <f>L28-Grade17!L28</f>
        <v>360.98670943660545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156.63899197202241</v>
      </c>
      <c r="T28" s="22">
        <f t="shared" si="7"/>
        <v>376.0404613945845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53752.738673200081</v>
      </c>
      <c r="D29" s="5">
        <f t="shared" si="0"/>
        <v>52608.156513004076</v>
      </c>
      <c r="E29" s="5">
        <f t="shared" si="1"/>
        <v>43108.156513004076</v>
      </c>
      <c r="F29" s="5">
        <f t="shared" si="2"/>
        <v>15237.378752796239</v>
      </c>
      <c r="G29" s="5">
        <f t="shared" si="3"/>
        <v>37370.777760207835</v>
      </c>
      <c r="H29" s="22">
        <f t="shared" si="10"/>
        <v>22465.411910009989</v>
      </c>
      <c r="I29" s="5">
        <f t="shared" si="4"/>
        <v>59162.227312917523</v>
      </c>
      <c r="J29" s="26">
        <f t="shared" si="5"/>
        <v>0.19977083603010798</v>
      </c>
      <c r="L29" s="22">
        <f t="shared" si="11"/>
        <v>67694.053570568038</v>
      </c>
      <c r="M29" s="5">
        <f>scrimecost*Meta!O26</f>
        <v>184.68</v>
      </c>
      <c r="N29" s="5">
        <f>L29-Grade17!L29</f>
        <v>370.01137717251549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160.55496677132075</v>
      </c>
      <c r="T29" s="22">
        <f t="shared" si="7"/>
        <v>410.32238118386709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55096.557140030091</v>
      </c>
      <c r="D30" s="5">
        <f t="shared" si="0"/>
        <v>53911.660425829185</v>
      </c>
      <c r="E30" s="5">
        <f t="shared" si="1"/>
        <v>44411.660425829185</v>
      </c>
      <c r="F30" s="5">
        <f t="shared" si="2"/>
        <v>15793.323171616148</v>
      </c>
      <c r="G30" s="5">
        <f t="shared" si="3"/>
        <v>38118.337254213038</v>
      </c>
      <c r="H30" s="22">
        <f t="shared" si="10"/>
        <v>23027.047207760243</v>
      </c>
      <c r="I30" s="5">
        <f t="shared" si="4"/>
        <v>60454.573045740472</v>
      </c>
      <c r="J30" s="26">
        <f t="shared" si="5"/>
        <v>0.2022346814471625</v>
      </c>
      <c r="L30" s="22">
        <f t="shared" si="11"/>
        <v>69386.404909832258</v>
      </c>
      <c r="M30" s="5">
        <f>scrimecost*Meta!O27</f>
        <v>184.68</v>
      </c>
      <c r="N30" s="5">
        <f>L30-Grade17!L30</f>
        <v>379.26166160184948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164.56884094061292</v>
      </c>
      <c r="T30" s="22">
        <f t="shared" si="7"/>
        <v>447.72962961489185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56473.971068530838</v>
      </c>
      <c r="D31" s="5">
        <f t="shared" si="0"/>
        <v>55247.75193647491</v>
      </c>
      <c r="E31" s="5">
        <f t="shared" si="1"/>
        <v>45747.75193647491</v>
      </c>
      <c r="F31" s="5">
        <f t="shared" si="2"/>
        <v>16363.166200906548</v>
      </c>
      <c r="G31" s="5">
        <f t="shared" si="3"/>
        <v>38884.585735568362</v>
      </c>
      <c r="H31" s="22">
        <f t="shared" si="10"/>
        <v>23602.723387954244</v>
      </c>
      <c r="I31" s="5">
        <f t="shared" si="4"/>
        <v>61779.227421883974</v>
      </c>
      <c r="J31" s="26">
        <f t="shared" si="5"/>
        <v>0.20463843307355706</v>
      </c>
      <c r="L31" s="22">
        <f t="shared" si="11"/>
        <v>71121.065032578044</v>
      </c>
      <c r="M31" s="5">
        <f>scrimecost*Meta!O28</f>
        <v>158.48999999999998</v>
      </c>
      <c r="N31" s="5">
        <f>L31-Grade17!L31</f>
        <v>388.74320314188662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168.68306196412428</v>
      </c>
      <c r="T31" s="22">
        <f t="shared" si="7"/>
        <v>488.5471288616954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57885.820345244101</v>
      </c>
      <c r="D32" s="5">
        <f t="shared" si="0"/>
        <v>56617.245734886776</v>
      </c>
      <c r="E32" s="5">
        <f t="shared" si="1"/>
        <v>47117.245734886776</v>
      </c>
      <c r="F32" s="5">
        <f t="shared" si="2"/>
        <v>16947.255305929211</v>
      </c>
      <c r="G32" s="5">
        <f t="shared" si="3"/>
        <v>39669.990428957564</v>
      </c>
      <c r="H32" s="22">
        <f t="shared" si="10"/>
        <v>24192.791472653098</v>
      </c>
      <c r="I32" s="5">
        <f t="shared" si="4"/>
        <v>63136.998157431066</v>
      </c>
      <c r="J32" s="26">
        <f t="shared" si="5"/>
        <v>0.20698355661150308</v>
      </c>
      <c r="L32" s="22">
        <f t="shared" si="11"/>
        <v>72899.091658392485</v>
      </c>
      <c r="M32" s="5">
        <f>scrimecost*Meta!O29</f>
        <v>158.48999999999998</v>
      </c>
      <c r="N32" s="5">
        <f>L32-Grade17!L32</f>
        <v>398.46178322040942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172.90013851321683</v>
      </c>
      <c r="T32" s="22">
        <f t="shared" si="7"/>
        <v>533.08577617320702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59332.965853875205</v>
      </c>
      <c r="D33" s="5">
        <f t="shared" si="0"/>
        <v>58020.976878258945</v>
      </c>
      <c r="E33" s="5">
        <f t="shared" si="1"/>
        <v>48520.976878258945</v>
      </c>
      <c r="F33" s="5">
        <f t="shared" si="2"/>
        <v>17545.946638577439</v>
      </c>
      <c r="G33" s="5">
        <f t="shared" si="3"/>
        <v>40475.03023968151</v>
      </c>
      <c r="H33" s="22">
        <f t="shared" si="10"/>
        <v>24797.611259469428</v>
      </c>
      <c r="I33" s="5">
        <f t="shared" si="4"/>
        <v>64528.713161366853</v>
      </c>
      <c r="J33" s="26">
        <f t="shared" si="5"/>
        <v>0.2092714820143772</v>
      </c>
      <c r="L33" s="22">
        <f t="shared" si="11"/>
        <v>74721.568949852313</v>
      </c>
      <c r="M33" s="5">
        <f>scrimecost*Meta!O30</f>
        <v>158.48999999999998</v>
      </c>
      <c r="N33" s="5">
        <f>L33-Grade17!L33</f>
        <v>408.42332780094875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177.22264197605986</v>
      </c>
      <c r="T33" s="22">
        <f t="shared" si="7"/>
        <v>581.68481190415048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60816.290000222085</v>
      </c>
      <c r="D34" s="5">
        <f t="shared" si="0"/>
        <v>59459.801300215418</v>
      </c>
      <c r="E34" s="5">
        <f t="shared" si="1"/>
        <v>49959.801300215418</v>
      </c>
      <c r="F34" s="5">
        <f t="shared" si="2"/>
        <v>18159.605254541875</v>
      </c>
      <c r="G34" s="5">
        <f t="shared" si="3"/>
        <v>41300.19604567354</v>
      </c>
      <c r="H34" s="22">
        <f t="shared" si="10"/>
        <v>25417.551540956163</v>
      </c>
      <c r="I34" s="5">
        <f t="shared" si="4"/>
        <v>65955.221040401026</v>
      </c>
      <c r="J34" s="26">
        <f t="shared" si="5"/>
        <v>0.21150360435864463</v>
      </c>
      <c r="L34" s="22">
        <f t="shared" si="11"/>
        <v>76589.608173598608</v>
      </c>
      <c r="M34" s="5">
        <f>scrimecost*Meta!O31</f>
        <v>158.48999999999998</v>
      </c>
      <c r="N34" s="5">
        <f>L34-Grade17!L34</f>
        <v>418.63391099596629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181.6532080254587</v>
      </c>
      <c r="T34" s="22">
        <f t="shared" si="7"/>
        <v>634.71440342839105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62336.697250227626</v>
      </c>
      <c r="D35" s="5">
        <f t="shared" si="0"/>
        <v>60934.596332720794</v>
      </c>
      <c r="E35" s="5">
        <f t="shared" si="1"/>
        <v>51434.596332720794</v>
      </c>
      <c r="F35" s="5">
        <f t="shared" si="2"/>
        <v>18788.60533590542</v>
      </c>
      <c r="G35" s="5">
        <f t="shared" si="3"/>
        <v>42145.990996815373</v>
      </c>
      <c r="H35" s="22">
        <f t="shared" si="10"/>
        <v>26052.990329480061</v>
      </c>
      <c r="I35" s="5">
        <f t="shared" si="4"/>
        <v>67417.391616411027</v>
      </c>
      <c r="J35" s="26">
        <f t="shared" si="5"/>
        <v>0.21368128469451536</v>
      </c>
      <c r="L35" s="22">
        <f t="shared" si="11"/>
        <v>78504.348377938572</v>
      </c>
      <c r="M35" s="5">
        <f>scrimecost*Meta!O32</f>
        <v>158.48999999999998</v>
      </c>
      <c r="N35" s="5">
        <f>L35-Grade17!L35</f>
        <v>429.09975877086981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186.19453822609702</v>
      </c>
      <c r="T35" s="22">
        <f t="shared" si="7"/>
        <v>692.57846461676502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63895.114681483312</v>
      </c>
      <c r="D36" s="5">
        <f t="shared" si="0"/>
        <v>62446.26124103881</v>
      </c>
      <c r="E36" s="5">
        <f t="shared" si="1"/>
        <v>52946.26124103881</v>
      </c>
      <c r="F36" s="5">
        <f t="shared" si="2"/>
        <v>19433.330419303053</v>
      </c>
      <c r="G36" s="5">
        <f t="shared" si="3"/>
        <v>43012.930821735761</v>
      </c>
      <c r="H36" s="22">
        <f t="shared" si="10"/>
        <v>26704.315087717059</v>
      </c>
      <c r="I36" s="5">
        <f t="shared" si="4"/>
        <v>68916.116456821299</v>
      </c>
      <c r="J36" s="26">
        <f t="shared" si="5"/>
        <v>0.21580585087585255</v>
      </c>
      <c r="L36" s="22">
        <f t="shared" si="11"/>
        <v>80466.957087387025</v>
      </c>
      <c r="M36" s="5">
        <f>scrimecost*Meta!O33</f>
        <v>122.04</v>
      </c>
      <c r="N36" s="5">
        <f>L36-Grade17!L36</f>
        <v>439.82725274012773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190.84940168174347</v>
      </c>
      <c r="T36" s="22">
        <f t="shared" si="7"/>
        <v>755.71773235332284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65492.492548520393</v>
      </c>
      <c r="D37" s="5">
        <f t="shared" ref="D37:D56" si="15">IF(A37&lt;startage,1,0)*(C37*(1-initialunempprob))+IF(A37=startage,1,0)*(C37*(1-unempprob))+IF(A37&gt;startage,1,0)*(C37*(1-unempprob)+unempprob*300*52)</f>
        <v>63995.717772064781</v>
      </c>
      <c r="E37" s="5">
        <f t="shared" si="1"/>
        <v>54495.717772064781</v>
      </c>
      <c r="F37" s="5">
        <f t="shared" si="2"/>
        <v>20094.17362978563</v>
      </c>
      <c r="G37" s="5">
        <f t="shared" si="3"/>
        <v>43901.544142279148</v>
      </c>
      <c r="H37" s="22">
        <f t="shared" ref="H37:H56" si="16">benefits*B37/expnorm</f>
        <v>27371.922964909987</v>
      </c>
      <c r="I37" s="5">
        <f t="shared" ref="I37:I56" si="17">G37+IF(A37&lt;startage,1,0)*(H37*(1-initialunempprob))+IF(A37&gt;=startage,1,0)*(H37*(1-unempprob))</f>
        <v>70452.309418241843</v>
      </c>
      <c r="J37" s="26">
        <f t="shared" si="5"/>
        <v>0.21787859836984017</v>
      </c>
      <c r="L37" s="22">
        <f t="shared" ref="L37:L56" si="18">(sincome+sbenefits)*(1-sunemp)*B37/expnorm</f>
        <v>82478.631014571685</v>
      </c>
      <c r="M37" s="5">
        <f>scrimecost*Meta!O34</f>
        <v>122.04</v>
      </c>
      <c r="N37" s="5">
        <f>L37-Grade17!L37</f>
        <v>450.82293405861128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195.62063672377852</v>
      </c>
      <c r="T37" s="22">
        <f t="shared" si="7"/>
        <v>824.61312352422351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67129.804862233403</v>
      </c>
      <c r="D38" s="5">
        <f t="shared" si="15"/>
        <v>65583.910716366401</v>
      </c>
      <c r="E38" s="5">
        <f t="shared" si="1"/>
        <v>56083.910716366401</v>
      </c>
      <c r="F38" s="5">
        <f t="shared" si="2"/>
        <v>20771.537920530271</v>
      </c>
      <c r="G38" s="5">
        <f t="shared" si="3"/>
        <v>44812.372795836127</v>
      </c>
      <c r="H38" s="22">
        <f t="shared" si="16"/>
        <v>28056.221039032735</v>
      </c>
      <c r="I38" s="5">
        <f t="shared" si="17"/>
        <v>72026.907203697876</v>
      </c>
      <c r="J38" s="26">
        <f t="shared" si="5"/>
        <v>0.21990079104690119</v>
      </c>
      <c r="L38" s="22">
        <f t="shared" si="18"/>
        <v>84540.596789935997</v>
      </c>
      <c r="M38" s="5">
        <f>scrimecost*Meta!O35</f>
        <v>122.04</v>
      </c>
      <c r="N38" s="5">
        <f>L38-Grade17!L38</f>
        <v>462.0935074101144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200.5111526418894</v>
      </c>
      <c r="T38" s="22">
        <f t="shared" si="7"/>
        <v>899.78939804808681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68808.049983789242</v>
      </c>
      <c r="D39" s="5">
        <f t="shared" si="15"/>
        <v>67211.808484275563</v>
      </c>
      <c r="E39" s="5">
        <f t="shared" si="1"/>
        <v>57711.808484275563</v>
      </c>
      <c r="F39" s="5">
        <f t="shared" si="2"/>
        <v>21465.83631854353</v>
      </c>
      <c r="G39" s="5">
        <f t="shared" si="3"/>
        <v>45745.972165732033</v>
      </c>
      <c r="H39" s="22">
        <f t="shared" si="16"/>
        <v>28757.626565008552</v>
      </c>
      <c r="I39" s="5">
        <f t="shared" si="17"/>
        <v>73640.869933790324</v>
      </c>
      <c r="J39" s="26">
        <f t="shared" si="5"/>
        <v>0.221873661951351</v>
      </c>
      <c r="L39" s="22">
        <f t="shared" si="18"/>
        <v>86654.111709684395</v>
      </c>
      <c r="M39" s="5">
        <f>scrimecost*Meta!O36</f>
        <v>122.04</v>
      </c>
      <c r="N39" s="5">
        <f>L39-Grade17!L39</f>
        <v>473.64584509536508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205.5239314579357</v>
      </c>
      <c r="T39" s="22">
        <f t="shared" si="7"/>
        <v>981.81915584791852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70528.251233383955</v>
      </c>
      <c r="D40" s="5">
        <f t="shared" si="15"/>
        <v>68880.403696382433</v>
      </c>
      <c r="E40" s="5">
        <f t="shared" si="1"/>
        <v>59380.403696382433</v>
      </c>
      <c r="F40" s="5">
        <f t="shared" si="2"/>
        <v>22177.492176507109</v>
      </c>
      <c r="G40" s="5">
        <f t="shared" si="3"/>
        <v>46702.911519875328</v>
      </c>
      <c r="H40" s="22">
        <f t="shared" si="16"/>
        <v>29476.567229133761</v>
      </c>
      <c r="I40" s="5">
        <f t="shared" si="17"/>
        <v>75295.181732135068</v>
      </c>
      <c r="J40" s="26">
        <f t="shared" si="5"/>
        <v>0.22379841405325315</v>
      </c>
      <c r="L40" s="22">
        <f t="shared" si="18"/>
        <v>88820.46450242649</v>
      </c>
      <c r="M40" s="5">
        <f>scrimecost*Meta!O37</f>
        <v>122.04</v>
      </c>
      <c r="N40" s="5">
        <f>L40-Grade17!L40</f>
        <v>485.48699122274411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210.66202974438187</v>
      </c>
      <c r="T40" s="22">
        <f t="shared" si="7"/>
        <v>1071.3271982099936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72291.457514218549</v>
      </c>
      <c r="D41" s="5">
        <f t="shared" si="15"/>
        <v>70590.713788791996</v>
      </c>
      <c r="E41" s="5">
        <f t="shared" si="1"/>
        <v>61090.713788791996</v>
      </c>
      <c r="F41" s="5">
        <f t="shared" si="2"/>
        <v>22906.939430919785</v>
      </c>
      <c r="G41" s="5">
        <f t="shared" si="3"/>
        <v>47683.774357872215</v>
      </c>
      <c r="H41" s="22">
        <f t="shared" si="16"/>
        <v>30213.481409862103</v>
      </c>
      <c r="I41" s="5">
        <f t="shared" si="17"/>
        <v>76990.851325438445</v>
      </c>
      <c r="J41" s="26">
        <f t="shared" si="5"/>
        <v>0.22567622098193829</v>
      </c>
      <c r="L41" s="22">
        <f t="shared" si="18"/>
        <v>91040.976114987148</v>
      </c>
      <c r="M41" s="5">
        <f>scrimecost*Meta!O38</f>
        <v>74.115000000000009</v>
      </c>
      <c r="N41" s="5">
        <f>L41-Grade17!L41</f>
        <v>497.62416600331198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215.9285804879911</v>
      </c>
      <c r="T41" s="22">
        <f t="shared" si="7"/>
        <v>1168.9952867473569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74098.743952074001</v>
      </c>
      <c r="D42" s="5">
        <f t="shared" si="15"/>
        <v>72343.781633511782</v>
      </c>
      <c r="E42" s="5">
        <f t="shared" si="1"/>
        <v>62843.781633511782</v>
      </c>
      <c r="F42" s="5">
        <f t="shared" si="2"/>
        <v>23654.622866692775</v>
      </c>
      <c r="G42" s="5">
        <f t="shared" si="3"/>
        <v>48689.158766819004</v>
      </c>
      <c r="H42" s="22">
        <f t="shared" si="16"/>
        <v>30968.818445108656</v>
      </c>
      <c r="I42" s="5">
        <f t="shared" si="17"/>
        <v>78728.912658574409</v>
      </c>
      <c r="J42" s="26">
        <f t="shared" si="5"/>
        <v>0.22750822774163107</v>
      </c>
      <c r="L42" s="22">
        <f t="shared" si="18"/>
        <v>93317.000517861801</v>
      </c>
      <c r="M42" s="5">
        <f>scrimecost*Meta!O39</f>
        <v>74.115000000000009</v>
      </c>
      <c r="N42" s="5">
        <f>L42-Grade17!L42</f>
        <v>510.06477015337441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221.32679500018207</v>
      </c>
      <c r="T42" s="22">
        <f t="shared" si="7"/>
        <v>1275.5673362169432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75951.212550875847</v>
      </c>
      <c r="D43" s="5">
        <f t="shared" si="15"/>
        <v>74140.676174349574</v>
      </c>
      <c r="E43" s="5">
        <f t="shared" si="1"/>
        <v>64640.676174349574</v>
      </c>
      <c r="F43" s="5">
        <f t="shared" si="2"/>
        <v>24420.998388360094</v>
      </c>
      <c r="G43" s="5">
        <f t="shared" si="3"/>
        <v>49719.677785989479</v>
      </c>
      <c r="H43" s="22">
        <f t="shared" si="16"/>
        <v>31743.038906236372</v>
      </c>
      <c r="I43" s="5">
        <f t="shared" si="17"/>
        <v>80510.425525038765</v>
      </c>
      <c r="J43" s="26">
        <f t="shared" si="5"/>
        <v>0.22929555140962404</v>
      </c>
      <c r="L43" s="22">
        <f t="shared" si="18"/>
        <v>95649.925530808352</v>
      </c>
      <c r="M43" s="5">
        <f>scrimecost*Meta!O40</f>
        <v>74.115000000000009</v>
      </c>
      <c r="N43" s="5">
        <f>L43-Grade17!L43</f>
        <v>522.81638940720586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226.85996487518537</v>
      </c>
      <c r="T43" s="22">
        <f t="shared" si="7"/>
        <v>1391.8550807427566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77849.992864647749</v>
      </c>
      <c r="D44" s="5">
        <f t="shared" si="15"/>
        <v>75982.493078708314</v>
      </c>
      <c r="E44" s="5">
        <f t="shared" si="1"/>
        <v>66482.493078708314</v>
      </c>
      <c r="F44" s="5">
        <f t="shared" si="2"/>
        <v>25206.533298069095</v>
      </c>
      <c r="G44" s="5">
        <f t="shared" si="3"/>
        <v>50775.959780639219</v>
      </c>
      <c r="H44" s="22">
        <f t="shared" si="16"/>
        <v>32536.614878892284</v>
      </c>
      <c r="I44" s="5">
        <f t="shared" si="17"/>
        <v>82336.476213164729</v>
      </c>
      <c r="J44" s="26">
        <f t="shared" si="5"/>
        <v>0.231039281817422</v>
      </c>
      <c r="L44" s="22">
        <f t="shared" si="18"/>
        <v>98041.173669078562</v>
      </c>
      <c r="M44" s="5">
        <f>scrimecost*Meta!O41</f>
        <v>74.115000000000009</v>
      </c>
      <c r="N44" s="5">
        <f>L44-Grade17!L44</f>
        <v>535.88679914241948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232.5314639970795</v>
      </c>
      <c r="T44" s="22">
        <f t="shared" si="7"/>
        <v>1518.7442566027539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79796.24268626394</v>
      </c>
      <c r="D45" s="5">
        <f t="shared" si="15"/>
        <v>77870.355405676019</v>
      </c>
      <c r="E45" s="5">
        <f t="shared" si="1"/>
        <v>68370.355405676019</v>
      </c>
      <c r="F45" s="5">
        <f t="shared" si="2"/>
        <v>26011.706580520822</v>
      </c>
      <c r="G45" s="5">
        <f t="shared" si="3"/>
        <v>51858.648825155193</v>
      </c>
      <c r="H45" s="22">
        <f t="shared" si="16"/>
        <v>33350.030250864584</v>
      </c>
      <c r="I45" s="5">
        <f t="shared" si="17"/>
        <v>84208.178168493847</v>
      </c>
      <c r="J45" s="26">
        <f t="shared" si="5"/>
        <v>0.23274048221527377</v>
      </c>
      <c r="L45" s="22">
        <f t="shared" si="18"/>
        <v>100492.20301080552</v>
      </c>
      <c r="M45" s="5">
        <f>scrimecost*Meta!O42</f>
        <v>74.115000000000009</v>
      </c>
      <c r="N45" s="5">
        <f>L45-Grade17!L45</f>
        <v>549.2839691209374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238.34475059698801</v>
      </c>
      <c r="T45" s="22">
        <f t="shared" si="7"/>
        <v>1657.2013486724727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81791.148753420552</v>
      </c>
      <c r="D46" s="5">
        <f t="shared" si="15"/>
        <v>79805.414290817935</v>
      </c>
      <c r="E46" s="5">
        <f t="shared" si="1"/>
        <v>70305.414290817935</v>
      </c>
      <c r="F46" s="5">
        <f t="shared" si="2"/>
        <v>26837.00919503385</v>
      </c>
      <c r="G46" s="5">
        <f t="shared" si="3"/>
        <v>52968.405095784081</v>
      </c>
      <c r="H46" s="22">
        <f t="shared" si="16"/>
        <v>34183.781007136204</v>
      </c>
      <c r="I46" s="5">
        <f t="shared" si="17"/>
        <v>86126.67267270619</v>
      </c>
      <c r="J46" s="26">
        <f t="shared" si="5"/>
        <v>0.23440018992049499</v>
      </c>
      <c r="L46" s="22">
        <f t="shared" si="18"/>
        <v>103004.50808607569</v>
      </c>
      <c r="M46" s="5">
        <f>scrimecost*Meta!O43</f>
        <v>36.99</v>
      </c>
      <c r="N46" s="5">
        <f>L46-Grade17!L46</f>
        <v>563.01606834901031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244.30336936193419</v>
      </c>
      <c r="T46" s="22">
        <f t="shared" ref="T46:T69" si="20">S46/sreturn^(A46-startage+1)</f>
        <v>1808.280951913189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83835.927472256051</v>
      </c>
      <c r="D47" s="5">
        <f t="shared" si="15"/>
        <v>81788.849648088362</v>
      </c>
      <c r="E47" s="5">
        <f t="shared" si="1"/>
        <v>72288.849648088362</v>
      </c>
      <c r="F47" s="5">
        <f t="shared" si="2"/>
        <v>27682.944374909686</v>
      </c>
      <c r="G47" s="5">
        <f t="shared" si="3"/>
        <v>54105.90527317868</v>
      </c>
      <c r="H47" s="22">
        <f t="shared" si="16"/>
        <v>35038.375532314603</v>
      </c>
      <c r="I47" s="5">
        <f t="shared" si="17"/>
        <v>88093.129539523841</v>
      </c>
      <c r="J47" s="26">
        <f t="shared" si="5"/>
        <v>0.23601941694997899</v>
      </c>
      <c r="L47" s="22">
        <f t="shared" si="18"/>
        <v>105579.62078822755</v>
      </c>
      <c r="M47" s="5">
        <f>scrimecost*Meta!O44</f>
        <v>36.99</v>
      </c>
      <c r="N47" s="5">
        <f>L47-Grade17!L47</f>
        <v>577.09147005771229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250.41095359597242</v>
      </c>
      <c r="T47" s="22">
        <f t="shared" si="20"/>
        <v>1973.1338039707955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85931.825659062451</v>
      </c>
      <c r="D48" s="5">
        <f t="shared" si="15"/>
        <v>83821.870889290571</v>
      </c>
      <c r="E48" s="5">
        <f t="shared" si="1"/>
        <v>74321.870889290571</v>
      </c>
      <c r="F48" s="5">
        <f t="shared" si="2"/>
        <v>28550.027934282429</v>
      </c>
      <c r="G48" s="5">
        <f t="shared" si="3"/>
        <v>55271.842955008142</v>
      </c>
      <c r="H48" s="22">
        <f t="shared" si="16"/>
        <v>35914.334920622467</v>
      </c>
      <c r="I48" s="5">
        <f t="shared" si="17"/>
        <v>90108.747828011925</v>
      </c>
      <c r="J48" s="26">
        <f t="shared" si="5"/>
        <v>0.23759915063728057</v>
      </c>
      <c r="L48" s="22">
        <f t="shared" si="18"/>
        <v>108219.11130793323</v>
      </c>
      <c r="M48" s="5">
        <f>scrimecost*Meta!O45</f>
        <v>36.99</v>
      </c>
      <c r="N48" s="5">
        <f>L48-Grade17!L48</f>
        <v>591.51875680914964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256.67122743586941</v>
      </c>
      <c r="T48" s="22">
        <f t="shared" si="20"/>
        <v>2153.0155500743726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88080.121300539002</v>
      </c>
      <c r="D49" s="5">
        <f t="shared" si="15"/>
        <v>85905.717661522824</v>
      </c>
      <c r="E49" s="5">
        <f t="shared" si="1"/>
        <v>76405.717661522824</v>
      </c>
      <c r="F49" s="5">
        <f t="shared" si="2"/>
        <v>29438.788582639485</v>
      </c>
      <c r="G49" s="5">
        <f t="shared" si="3"/>
        <v>56466.929078883339</v>
      </c>
      <c r="H49" s="22">
        <f t="shared" si="16"/>
        <v>36812.193293638025</v>
      </c>
      <c r="I49" s="5">
        <f t="shared" si="17"/>
        <v>92174.75657371222</v>
      </c>
      <c r="J49" s="26">
        <f t="shared" si="5"/>
        <v>0.23914035423464791</v>
      </c>
      <c r="L49" s="22">
        <f t="shared" si="18"/>
        <v>110924.58909063156</v>
      </c>
      <c r="M49" s="5">
        <f>scrimecost*Meta!O46</f>
        <v>36.99</v>
      </c>
      <c r="N49" s="5">
        <f>L49-Grade17!L49</f>
        <v>606.30672572940239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263.08800812177651</v>
      </c>
      <c r="T49" s="22">
        <f t="shared" si="20"/>
        <v>2349.2963069882558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90282.124333052459</v>
      </c>
      <c r="D50" s="5">
        <f t="shared" si="15"/>
        <v>88041.660603060882</v>
      </c>
      <c r="E50" s="5">
        <f t="shared" si="1"/>
        <v>78541.660603060882</v>
      </c>
      <c r="F50" s="5">
        <f t="shared" si="2"/>
        <v>30349.768247205466</v>
      </c>
      <c r="G50" s="5">
        <f t="shared" si="3"/>
        <v>57691.892355855416</v>
      </c>
      <c r="H50" s="22">
        <f t="shared" si="16"/>
        <v>37732.498125978978</v>
      </c>
      <c r="I50" s="5">
        <f t="shared" si="17"/>
        <v>94292.415538055022</v>
      </c>
      <c r="J50" s="26">
        <f t="shared" si="5"/>
        <v>0.24064396750037215</v>
      </c>
      <c r="L50" s="22">
        <f t="shared" si="18"/>
        <v>113697.70381789733</v>
      </c>
      <c r="M50" s="5">
        <f>scrimecost*Meta!O47</f>
        <v>36.99</v>
      </c>
      <c r="N50" s="5">
        <f>L50-Grade17!L50</f>
        <v>621.46439387260762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269.66520832480802</v>
      </c>
      <c r="T50" s="22">
        <f t="shared" si="20"/>
        <v>2563.4710988675956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92539.177441378779</v>
      </c>
      <c r="D51" s="5">
        <f t="shared" si="15"/>
        <v>90231.002118137418</v>
      </c>
      <c r="E51" s="5">
        <f t="shared" si="1"/>
        <v>80731.002118137418</v>
      </c>
      <c r="F51" s="5">
        <f t="shared" si="2"/>
        <v>31283.52240338561</v>
      </c>
      <c r="G51" s="5">
        <f t="shared" si="3"/>
        <v>58947.479714751811</v>
      </c>
      <c r="H51" s="22">
        <f t="shared" si="16"/>
        <v>38675.810579128454</v>
      </c>
      <c r="I51" s="5">
        <f t="shared" si="17"/>
        <v>96463.015976506402</v>
      </c>
      <c r="J51" s="26">
        <f t="shared" si="5"/>
        <v>0.24211090727181048</v>
      </c>
      <c r="L51" s="22">
        <f t="shared" si="18"/>
        <v>116540.14641334477</v>
      </c>
      <c r="M51" s="5">
        <f>scrimecost*Meta!O48</f>
        <v>18.495000000000001</v>
      </c>
      <c r="N51" s="5">
        <f>L51-Grade17!L51</f>
        <v>637.00100371944427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276.40683853293751</v>
      </c>
      <c r="T51" s="22">
        <f t="shared" si="20"/>
        <v>2797.1712445052699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94852.656877413247</v>
      </c>
      <c r="D52" s="5">
        <f t="shared" si="15"/>
        <v>92475.077171090845</v>
      </c>
      <c r="E52" s="5">
        <f t="shared" si="1"/>
        <v>82975.077171090845</v>
      </c>
      <c r="F52" s="5">
        <f t="shared" si="2"/>
        <v>32240.620413470246</v>
      </c>
      <c r="G52" s="5">
        <f t="shared" si="3"/>
        <v>60234.456757620603</v>
      </c>
      <c r="H52" s="22">
        <f t="shared" si="16"/>
        <v>39642.705843606658</v>
      </c>
      <c r="I52" s="5">
        <f t="shared" si="17"/>
        <v>98687.881425919069</v>
      </c>
      <c r="J52" s="26">
        <f t="shared" si="5"/>
        <v>0.24354206802443323</v>
      </c>
      <c r="L52" s="22">
        <f t="shared" si="18"/>
        <v>119453.65007367838</v>
      </c>
      <c r="M52" s="5">
        <f>scrimecost*Meta!O49</f>
        <v>18.495000000000001</v>
      </c>
      <c r="N52" s="5">
        <f>L52-Grade17!L52</f>
        <v>652.92602881243511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283.31700949626304</v>
      </c>
      <c r="T52" s="22">
        <f t="shared" si="20"/>
        <v>3052.1767827003218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97223.973299348552</v>
      </c>
      <c r="D53" s="5">
        <f t="shared" si="15"/>
        <v>94775.254100368096</v>
      </c>
      <c r="E53" s="5">
        <f t="shared" si="1"/>
        <v>85275.254100368096</v>
      </c>
      <c r="F53" s="5">
        <f t="shared" si="2"/>
        <v>33271.903496818035</v>
      </c>
      <c r="G53" s="5">
        <f t="shared" si="3"/>
        <v>61503.350603550061</v>
      </c>
      <c r="H53" s="22">
        <f t="shared" si="16"/>
        <v>40633.773489696818</v>
      </c>
      <c r="I53" s="5">
        <f t="shared" si="17"/>
        <v>100918.11088855597</v>
      </c>
      <c r="J53" s="26">
        <f t="shared" si="5"/>
        <v>0.2453141589856726</v>
      </c>
      <c r="L53" s="22">
        <f t="shared" si="18"/>
        <v>122439.99132552031</v>
      </c>
      <c r="M53" s="5">
        <f>scrimecost*Meta!O50</f>
        <v>18.495000000000001</v>
      </c>
      <c r="N53" s="5">
        <f>L53-Grade17!L53</f>
        <v>669.24917953270779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290.39993473365303</v>
      </c>
      <c r="T53" s="22">
        <f t="shared" si="20"/>
        <v>3330.430030393778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99654.57263183227</v>
      </c>
      <c r="D54" s="5">
        <f t="shared" si="15"/>
        <v>97132.935452877296</v>
      </c>
      <c r="E54" s="5">
        <f t="shared" si="1"/>
        <v>87632.935452877296</v>
      </c>
      <c r="F54" s="5">
        <f t="shared" si="2"/>
        <v>34348.185034238486</v>
      </c>
      <c r="G54" s="5">
        <f t="shared" si="3"/>
        <v>62784.750418638811</v>
      </c>
      <c r="H54" s="22">
        <f t="shared" si="16"/>
        <v>41649.61782693924</v>
      </c>
      <c r="I54" s="5">
        <f t="shared" si="17"/>
        <v>103184.87971076986</v>
      </c>
      <c r="J54" s="26">
        <f t="shared" si="5"/>
        <v>0.24718322715761409</v>
      </c>
      <c r="L54" s="22">
        <f t="shared" si="18"/>
        <v>125500.99110865835</v>
      </c>
      <c r="M54" s="5">
        <f>scrimecost*Meta!O51</f>
        <v>18.495000000000001</v>
      </c>
      <c r="N54" s="5">
        <f>L54-Grade17!L54</f>
        <v>685.98040902106732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297.65993310201247</v>
      </c>
      <c r="T54" s="22">
        <f t="shared" si="20"/>
        <v>3634.0503768385593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102145.93694762807</v>
      </c>
      <c r="D55" s="5">
        <f t="shared" si="15"/>
        <v>99549.558839199221</v>
      </c>
      <c r="E55" s="5">
        <f t="shared" si="1"/>
        <v>90049.558839199221</v>
      </c>
      <c r="F55" s="5">
        <f t="shared" si="2"/>
        <v>35451.373610094444</v>
      </c>
      <c r="G55" s="5">
        <f t="shared" si="3"/>
        <v>64098.185229104776</v>
      </c>
      <c r="H55" s="22">
        <f t="shared" si="16"/>
        <v>42690.858272612721</v>
      </c>
      <c r="I55" s="5">
        <f t="shared" si="17"/>
        <v>105508.31775353912</v>
      </c>
      <c r="J55" s="26">
        <f t="shared" si="5"/>
        <v>0.24900670830097169</v>
      </c>
      <c r="L55" s="22">
        <f t="shared" si="18"/>
        <v>128638.51588637476</v>
      </c>
      <c r="M55" s="5">
        <f>scrimecost*Meta!O52</f>
        <v>18.495000000000001</v>
      </c>
      <c r="N55" s="5">
        <f>L55-Grade17!L55</f>
        <v>703.12991924655216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305.10143142954468</v>
      </c>
      <c r="T55" s="22">
        <f t="shared" si="20"/>
        <v>3965.3504264845401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104699.58537131877</v>
      </c>
      <c r="D56" s="5">
        <f t="shared" si="15"/>
        <v>102026.5978101792</v>
      </c>
      <c r="E56" s="5">
        <f t="shared" si="1"/>
        <v>92526.597810179199</v>
      </c>
      <c r="F56" s="5">
        <f t="shared" si="2"/>
        <v>36582.141900346804</v>
      </c>
      <c r="G56" s="5">
        <f t="shared" si="3"/>
        <v>65444.455909832395</v>
      </c>
      <c r="H56" s="22">
        <f t="shared" si="16"/>
        <v>43758.12972942803</v>
      </c>
      <c r="I56" s="5">
        <f t="shared" si="17"/>
        <v>107889.84174737759</v>
      </c>
      <c r="J56" s="26">
        <f t="shared" si="5"/>
        <v>0.25078571429449126</v>
      </c>
      <c r="L56" s="22">
        <f t="shared" si="18"/>
        <v>131854.47878353414</v>
      </c>
      <c r="M56" s="5">
        <f>scrimecost*Meta!O53</f>
        <v>5.13</v>
      </c>
      <c r="N56" s="5">
        <f>L56-Grade17!L56</f>
        <v>720.7081672277418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312.72896721529446</v>
      </c>
      <c r="T56" s="22">
        <f t="shared" si="20"/>
        <v>4326.8536135433851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-1.8644641386345029E-10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A30" sqref="A30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0.98899999999999999</v>
      </c>
      <c r="D3" s="8">
        <f>Grade9!T2</f>
        <v>1.0346862264484682</v>
      </c>
      <c r="F3" s="15">
        <f t="shared" ref="F3:F12" si="0">(D3-1)*100</f>
        <v>3.4686226448468194</v>
      </c>
      <c r="G3" s="15">
        <f>K3*M3+K4*M4+K5*M5+K6*M6</f>
        <v>3.7102258916053898</v>
      </c>
      <c r="H3" s="15"/>
      <c r="I3" s="15"/>
      <c r="K3" s="8">
        <f>1-B3</f>
        <v>1.100000000000001E-2</v>
      </c>
      <c r="L3" s="8">
        <f>D3</f>
        <v>1.0346862264484682</v>
      </c>
      <c r="M3" s="8">
        <f t="shared" ref="M3:M12" si="1">(L3-1)*100</f>
        <v>3.4686226448468194</v>
      </c>
    </row>
    <row r="4" spans="1:22" x14ac:dyDescent="0.2">
      <c r="A4" s="18">
        <v>10</v>
      </c>
      <c r="B4" s="11">
        <f>Meta!E4</f>
        <v>0.98899999999999999</v>
      </c>
      <c r="D4" s="8">
        <f>Grade10!T2</f>
        <v>1.0357617420460701</v>
      </c>
      <c r="F4" s="15">
        <f t="shared" si="0"/>
        <v>3.5761742046070077</v>
      </c>
      <c r="G4" s="15">
        <f>N4*P4+N5*P5+N6*P6</f>
        <v>3.7951439576403478</v>
      </c>
      <c r="H4" s="15"/>
      <c r="I4" s="15"/>
      <c r="K4" s="8">
        <f>B3*(1-B4)</f>
        <v>1.087900000000001E-2</v>
      </c>
      <c r="L4" s="8">
        <f>(D3*D4)^0.5</f>
        <v>1.0352238445753363</v>
      </c>
      <c r="M4" s="8">
        <f t="shared" si="1"/>
        <v>3.5223844575336338</v>
      </c>
      <c r="N4" s="8">
        <f>1-B4</f>
        <v>1.100000000000001E-2</v>
      </c>
      <c r="O4" s="8">
        <f>D4</f>
        <v>1.0357617420460701</v>
      </c>
      <c r="P4" s="8">
        <f>(O4-1)*100</f>
        <v>3.5761742046070077</v>
      </c>
    </row>
    <row r="5" spans="1:22" x14ac:dyDescent="0.2">
      <c r="A5" s="18">
        <v>11</v>
      </c>
      <c r="B5" s="11">
        <f>Meta!E5</f>
        <v>0.98899999999999999</v>
      </c>
      <c r="D5" s="8">
        <f>Grade11!T2</f>
        <v>1.0381916606307533</v>
      </c>
      <c r="F5" s="15">
        <f t="shared" si="0"/>
        <v>3.8191660630753299</v>
      </c>
      <c r="G5" s="15">
        <f>Q5*S5+Q6*S6</f>
        <v>3.909128653069903</v>
      </c>
      <c r="H5" s="15"/>
      <c r="I5" s="15"/>
      <c r="K5" s="8">
        <f>B3*B4*(1-B5)</f>
        <v>1.0759331000000009E-2</v>
      </c>
      <c r="L5" s="8">
        <f>(D3*D4*D5)^(1/3)</f>
        <v>1.0362121727366829</v>
      </c>
      <c r="M5" s="8">
        <f t="shared" si="1"/>
        <v>3.6212172736682868</v>
      </c>
      <c r="N5" s="8">
        <f>B4*(1-B5)</f>
        <v>1.087900000000001E-2</v>
      </c>
      <c r="O5" s="8">
        <f>(D4*D5)^0.5</f>
        <v>1.0369759895931108</v>
      </c>
      <c r="P5" s="8">
        <f>(O5-1)*100</f>
        <v>3.697598959311077</v>
      </c>
      <c r="Q5" s="8">
        <f>1-B5</f>
        <v>1.100000000000001E-2</v>
      </c>
      <c r="R5" s="8">
        <f>D5</f>
        <v>1.0381916606307533</v>
      </c>
      <c r="S5" s="8">
        <f>(R5-1)*100</f>
        <v>3.8191660630753299</v>
      </c>
    </row>
    <row r="6" spans="1:22" x14ac:dyDescent="0.2">
      <c r="A6" s="18">
        <v>12</v>
      </c>
      <c r="B6" s="11">
        <f>Meta!E6</f>
        <v>0.98899999999999999</v>
      </c>
      <c r="D6" s="8">
        <f>Grade12!T2</f>
        <v>1.0400117213230191</v>
      </c>
      <c r="F6" s="15">
        <f t="shared" si="0"/>
        <v>4.0011721323019112</v>
      </c>
      <c r="G6" s="15">
        <f>T6*V6</f>
        <v>4.0011721323019112</v>
      </c>
      <c r="H6" s="15"/>
      <c r="I6" s="15"/>
      <c r="K6" s="8">
        <f>B3*B4*B5</f>
        <v>0.96736166899999998</v>
      </c>
      <c r="L6" s="8">
        <f>(D3*D4*D5*D6)^0.25</f>
        <v>1.0371607565394267</v>
      </c>
      <c r="M6" s="8">
        <f t="shared" si="1"/>
        <v>3.7160756539426743</v>
      </c>
      <c r="N6" s="8">
        <f>B4*B5</f>
        <v>0.97812100000000002</v>
      </c>
      <c r="O6" s="8">
        <f>(D4*D5*D6)^(1/3)</f>
        <v>1.0379869143215545</v>
      </c>
      <c r="P6" s="8">
        <f>(O6-1)*100</f>
        <v>3.7986914321554544</v>
      </c>
      <c r="Q6" s="8">
        <f>B5</f>
        <v>0.98899999999999999</v>
      </c>
      <c r="R6" s="8">
        <f>(D5*D6)^0.5</f>
        <v>1.0391012924810523</v>
      </c>
      <c r="S6" s="8">
        <f>(R6-1)*100</f>
        <v>3.9101292481052319</v>
      </c>
      <c r="T6" s="8">
        <v>1</v>
      </c>
      <c r="U6" s="8">
        <f>D6</f>
        <v>1.0400117213230191</v>
      </c>
      <c r="V6" s="8">
        <f>(U6-1)*100</f>
        <v>4.0011721323019112</v>
      </c>
    </row>
    <row r="7" spans="1:22" x14ac:dyDescent="0.2">
      <c r="A7" s="18">
        <v>13</v>
      </c>
      <c r="B7" s="11">
        <f>Meta!E7</f>
        <v>0.84499999999999997</v>
      </c>
      <c r="D7" s="8">
        <f>Grade13!T2</f>
        <v>1.0159540939118099</v>
      </c>
      <c r="F7" s="15">
        <f t="shared" si="0"/>
        <v>1.5954093911809908</v>
      </c>
      <c r="G7" s="15">
        <f>K7*M7+K8*M8+K9*M9+K10*M10</f>
        <v>1.553004522844847</v>
      </c>
      <c r="H7" s="15"/>
      <c r="I7" s="15"/>
      <c r="K7" s="8">
        <f>1-B7</f>
        <v>0.15500000000000003</v>
      </c>
      <c r="L7" s="8">
        <f>D7</f>
        <v>1.0159540939118099</v>
      </c>
      <c r="M7" s="8">
        <f t="shared" si="1"/>
        <v>1.5954093911809908</v>
      </c>
    </row>
    <row r="8" spans="1:22" x14ac:dyDescent="0.2">
      <c r="A8" s="18">
        <v>14</v>
      </c>
      <c r="B8" s="11">
        <f>Meta!E8</f>
        <v>0.84499999999999997</v>
      </c>
      <c r="D8" s="8">
        <f>Grade14!T2</f>
        <v>1.0151524973041672</v>
      </c>
      <c r="F8" s="15">
        <f t="shared" si="0"/>
        <v>1.5152497304167234</v>
      </c>
      <c r="G8" s="15">
        <f>N8*P8+N9*P9+N10*P10</f>
        <v>1.5233459731216423</v>
      </c>
      <c r="H8" s="15"/>
      <c r="I8" s="15"/>
      <c r="K8" s="8">
        <f>B7*(1-B8)</f>
        <v>0.13097500000000001</v>
      </c>
      <c r="L8" s="8">
        <f>(D7*D8)^0.5</f>
        <v>1.0155532165184482</v>
      </c>
      <c r="M8" s="8">
        <f t="shared" si="1"/>
        <v>1.555321651844821</v>
      </c>
      <c r="N8" s="8">
        <f>1-B8</f>
        <v>0.15500000000000003</v>
      </c>
      <c r="O8" s="8">
        <f>D8</f>
        <v>1.0151524973041672</v>
      </c>
      <c r="P8" s="8">
        <f>(O8-1)*100</f>
        <v>1.5152497304167234</v>
      </c>
    </row>
    <row r="9" spans="1:22" x14ac:dyDescent="0.2">
      <c r="A9" s="18">
        <v>15</v>
      </c>
      <c r="B9" s="11">
        <f>Meta!E9</f>
        <v>0.84499999999999997</v>
      </c>
      <c r="D9" s="8">
        <f>Grade15!T2</f>
        <v>1.0153569826633742</v>
      </c>
      <c r="F9" s="15">
        <f t="shared" si="0"/>
        <v>1.5356982663374152</v>
      </c>
      <c r="G9" s="15">
        <f>Q9*S9+Q10*S10</f>
        <v>1.5304145388977348</v>
      </c>
      <c r="H9" s="15"/>
      <c r="I9" s="15"/>
      <c r="K9" s="8">
        <f>B7*B8*(1-B9)</f>
        <v>0.110673875</v>
      </c>
      <c r="L9" s="8">
        <f>(D7*D8*D9)^(1/3)</f>
        <v>1.0154878010198625</v>
      </c>
      <c r="M9" s="8">
        <f t="shared" si="1"/>
        <v>1.5487801019862468</v>
      </c>
      <c r="N9" s="8">
        <f>B8*(1-B9)</f>
        <v>0.13097500000000001</v>
      </c>
      <c r="O9" s="8">
        <f>(D8*D9)^0.5</f>
        <v>1.0152547348355232</v>
      </c>
      <c r="P9" s="8">
        <f>(O9-1)*100</f>
        <v>1.5254734835523198</v>
      </c>
      <c r="Q9" s="8">
        <f>1-B9</f>
        <v>0.15500000000000003</v>
      </c>
      <c r="R9" s="8">
        <f>D9</f>
        <v>1.0153569826633742</v>
      </c>
      <c r="S9" s="8">
        <f>(R9-1)*100</f>
        <v>1.5356982663374152</v>
      </c>
    </row>
    <row r="10" spans="1:22" x14ac:dyDescent="0.2">
      <c r="A10" s="18">
        <v>16</v>
      </c>
      <c r="B10" s="11">
        <f>Meta!E10</f>
        <v>0.84499999999999997</v>
      </c>
      <c r="D10" s="8">
        <f>Grade16!T2</f>
        <v>1.0152319278765278</v>
      </c>
      <c r="F10" s="15">
        <f t="shared" si="0"/>
        <v>1.5231927876527829</v>
      </c>
      <c r="G10" s="15">
        <f>T10*V10</f>
        <v>1.5231927876527829</v>
      </c>
      <c r="H10" s="15"/>
      <c r="I10" s="15"/>
      <c r="K10" s="8">
        <f>B7*B8*B9</f>
        <v>0.60335112499999988</v>
      </c>
      <c r="L10" s="8">
        <f>(D7*D8*D9*D10)^0.25</f>
        <v>1.0154238266888407</v>
      </c>
      <c r="M10" s="8">
        <f t="shared" si="1"/>
        <v>1.5423826688840681</v>
      </c>
      <c r="N10" s="8">
        <f>B8*B9</f>
        <v>0.71402499999999991</v>
      </c>
      <c r="O10" s="8">
        <f>(D8*D9*D10)^(1/3)</f>
        <v>1.0152471324589305</v>
      </c>
      <c r="P10" s="8">
        <f>(O10-1)*100</f>
        <v>1.5247132458930501</v>
      </c>
      <c r="Q10" s="8">
        <f>B9</f>
        <v>0.84499999999999997</v>
      </c>
      <c r="R10" s="8">
        <f>(D9*D10)^0.5</f>
        <v>1.0152944533445614</v>
      </c>
      <c r="S10" s="8">
        <f>(R10-1)*100</f>
        <v>1.5294453344561365</v>
      </c>
      <c r="T10" s="8">
        <v>1</v>
      </c>
      <c r="U10" s="8">
        <f>D10</f>
        <v>1.0152319278765278</v>
      </c>
      <c r="V10" s="8">
        <f>(U10-1)*100</f>
        <v>1.5231927876527829</v>
      </c>
    </row>
    <row r="11" spans="1:22" x14ac:dyDescent="0.2">
      <c r="A11" s="18">
        <v>17</v>
      </c>
      <c r="B11" s="11">
        <f>Meta!E11</f>
        <v>0.61899999999999999</v>
      </c>
      <c r="D11" s="8">
        <f>Grade17!T2</f>
        <v>0.94694480156827554</v>
      </c>
      <c r="F11" s="15">
        <f t="shared" si="0"/>
        <v>-5.305519843172446</v>
      </c>
      <c r="G11" s="15">
        <f>K11*M11+K12*M12</f>
        <v>-5.5406625829579799</v>
      </c>
      <c r="H11" s="15"/>
      <c r="I11" s="15"/>
      <c r="K11" s="8">
        <f>1-B11</f>
        <v>0.38100000000000001</v>
      </c>
      <c r="L11" s="8">
        <f>D11</f>
        <v>0.94694480156827554</v>
      </c>
      <c r="M11" s="8">
        <f t="shared" si="1"/>
        <v>-5.305519843172446</v>
      </c>
    </row>
    <row r="12" spans="1:22" x14ac:dyDescent="0.2">
      <c r="A12" s="18">
        <v>18</v>
      </c>
      <c r="B12" s="11">
        <f>Meta!E12</f>
        <v>0.61899999999999999</v>
      </c>
      <c r="D12" s="8">
        <f>Grade18!T2</f>
        <v>0.93936253688468918</v>
      </c>
      <c r="F12" s="15">
        <f t="shared" si="0"/>
        <v>-6.0637463115310819</v>
      </c>
      <c r="G12" s="15">
        <f>N12*P12</f>
        <v>-6.0637463115310819</v>
      </c>
      <c r="H12" s="15"/>
      <c r="I12" s="15"/>
      <c r="K12" s="8">
        <f>B11</f>
        <v>0.61899999999999999</v>
      </c>
      <c r="L12" s="8">
        <f>(D11*D12)^0.5</f>
        <v>0.94314604971390503</v>
      </c>
      <c r="M12" s="8">
        <f t="shared" si="1"/>
        <v>-5.6853950286094967</v>
      </c>
      <c r="N12" s="8">
        <v>1</v>
      </c>
      <c r="O12" s="8">
        <f>D12</f>
        <v>0.93936253688468918</v>
      </c>
      <c r="P12" s="8">
        <f>(O12-1)*100</f>
        <v>-6.0637463115310819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29635</v>
      </c>
      <c r="D2" s="7">
        <f>Meta!C2</f>
        <v>13342</v>
      </c>
      <c r="E2" s="1">
        <f>Meta!D2</f>
        <v>6.7000000000000004E-2</v>
      </c>
      <c r="F2" s="1">
        <f>Meta!F2</f>
        <v>0.48799999999999999</v>
      </c>
      <c r="G2" s="1">
        <f>Meta!I2</f>
        <v>2.0085479604911836</v>
      </c>
      <c r="H2" s="1">
        <f>Meta!E2</f>
        <v>1</v>
      </c>
      <c r="I2" s="13"/>
      <c r="K2" s="1">
        <f>Meta!D2</f>
        <v>6.7000000000000004E-2</v>
      </c>
      <c r="L2" s="13"/>
      <c r="N2" s="22">
        <f>Meta!T2</f>
        <v>40583</v>
      </c>
      <c r="O2" s="22">
        <f>Meta!U2</f>
        <v>17831</v>
      </c>
      <c r="P2" s="1">
        <f>Meta!V2</f>
        <v>4.8000000000000001E-2</v>
      </c>
      <c r="Q2" s="1">
        <f>Meta!X2</f>
        <v>0.56899999999999995</v>
      </c>
      <c r="R2" s="22">
        <f>Meta!W2</f>
        <v>175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14754.439815692955</v>
      </c>
      <c r="D5" s="5">
        <f>IF(A5&lt;startage,1,0)*(C5*(1-initialunempprob))+IF(A5=startage,1,0)*(C5*(1-unempprob))+IF(A5&gt;startage,1,0)*(C5*(1-unempprob)+unempprob*300*52)</f>
        <v>13765.892348041527</v>
      </c>
      <c r="E5" s="5">
        <f>IF(D5-9500&gt;0,1,0)*(D5-9500)</f>
        <v>4265.8923480415269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1906.2692342334822</v>
      </c>
      <c r="G5" s="5">
        <f>D5-F5</f>
        <v>11859.623113808044</v>
      </c>
      <c r="H5" s="22">
        <f t="shared" ref="H5:H36" si="1">benefits*B5/expnorm</f>
        <v>6642.6096177147092</v>
      </c>
      <c r="I5" s="5">
        <f>G5+IF(A5&lt;startage,1,0)*(H5*(1-initialunempprob))+IF(A5&gt;=startage,1,0)*(H5*(1-unempprob))</f>
        <v>18057.177887135869</v>
      </c>
      <c r="J5" s="26">
        <f t="shared" ref="J5:J36" si="2">(F5-(IF(A5&gt;startage,1,0)*(unempprob*300*52)))/(IF(A5&lt;startage,1,0)*((C5+H5)*(1-initialunempprob))+IF(A5&gt;=startage,1,0)*((C5+H5)*(1-unempprob)))</f>
        <v>9.5487979738377235E-2</v>
      </c>
      <c r="L5" s="22">
        <f t="shared" ref="L5:L36" si="3">(sincome+sbenefits)*(1-sunemp)*B5/expnorm</f>
        <v>27686.731456689104</v>
      </c>
      <c r="M5" s="5">
        <f>scrimecost*Meta!O2</f>
        <v>231.35000000000002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15123.300811085277</v>
      </c>
      <c r="D6" s="5">
        <f t="shared" ref="D6:D36" si="5">IF(A6&lt;startage,1,0)*(C6*(1-initialunempprob))+IF(A6=startage,1,0)*(C6*(1-unempprob))+IF(A6&gt;startage,1,0)*(C6*(1-unempprob)+unempprob*300*52)</f>
        <v>15155.239656742566</v>
      </c>
      <c r="E6" s="5">
        <f t="shared" ref="E6:E56" si="6">IF(D6-9500&gt;0,1,0)*(D6-9500)</f>
        <v>5655.2396567425658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2290.4237650893192</v>
      </c>
      <c r="G6" s="5">
        <f t="shared" ref="G6:G56" si="8">D6-F6</f>
        <v>12864.815891653247</v>
      </c>
      <c r="H6" s="22">
        <f t="shared" si="1"/>
        <v>6808.6748581575766</v>
      </c>
      <c r="I6" s="5">
        <f t="shared" ref="I6:I36" si="9">G6+IF(A6&lt;startage,1,0)*(H6*(1-initialunempprob))+IF(A6&gt;=startage,1,0)*(H6*(1-unempprob))</f>
        <v>19217.309534314267</v>
      </c>
      <c r="J6" s="26">
        <f t="shared" si="2"/>
        <v>6.0853841842036904E-2</v>
      </c>
      <c r="L6" s="22">
        <f t="shared" si="3"/>
        <v>28378.899743106329</v>
      </c>
      <c r="M6" s="5">
        <f>scrimecost*Meta!O3</f>
        <v>380.1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15501.383331362411</v>
      </c>
      <c r="D7" s="5">
        <f t="shared" si="5"/>
        <v>15507.990648161131</v>
      </c>
      <c r="E7" s="5">
        <f t="shared" si="6"/>
        <v>6007.9906481611306</v>
      </c>
      <c r="F7" s="5">
        <f t="shared" si="7"/>
        <v>2387.9594142165524</v>
      </c>
      <c r="G7" s="5">
        <f t="shared" si="8"/>
        <v>13120.031233944577</v>
      </c>
      <c r="H7" s="22">
        <f t="shared" si="1"/>
        <v>6978.891729611516</v>
      </c>
      <c r="I7" s="5">
        <f t="shared" si="9"/>
        <v>19631.337217672124</v>
      </c>
      <c r="J7" s="26">
        <f t="shared" si="2"/>
        <v>6.4019892621980337E-2</v>
      </c>
      <c r="L7" s="22">
        <f t="shared" si="3"/>
        <v>29088.372236683987</v>
      </c>
      <c r="M7" s="5">
        <f>scrimecost*Meta!O4</f>
        <v>460.77499999999998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15888.91791464647</v>
      </c>
      <c r="D8" s="5">
        <f t="shared" si="5"/>
        <v>15869.560414365158</v>
      </c>
      <c r="E8" s="5">
        <f t="shared" si="6"/>
        <v>6369.5604143651581</v>
      </c>
      <c r="F8" s="5">
        <f t="shared" si="7"/>
        <v>2487.9334545719666</v>
      </c>
      <c r="G8" s="5">
        <f t="shared" si="8"/>
        <v>13381.626959793191</v>
      </c>
      <c r="H8" s="22">
        <f t="shared" si="1"/>
        <v>7153.3640228518034</v>
      </c>
      <c r="I8" s="5">
        <f t="shared" si="9"/>
        <v>20055.715593113924</v>
      </c>
      <c r="J8" s="26">
        <f t="shared" si="2"/>
        <v>6.710872265119347E-2</v>
      </c>
      <c r="L8" s="22">
        <f t="shared" si="3"/>
        <v>29815.581542601089</v>
      </c>
      <c r="M8" s="5">
        <f>scrimecost*Meta!O5</f>
        <v>506.09999999999997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16286.14086251263</v>
      </c>
      <c r="D9" s="5">
        <f t="shared" si="5"/>
        <v>16240.169424724285</v>
      </c>
      <c r="E9" s="5">
        <f t="shared" si="6"/>
        <v>6740.1694247242849</v>
      </c>
      <c r="F9" s="5">
        <f t="shared" si="7"/>
        <v>2590.4068459362652</v>
      </c>
      <c r="G9" s="5">
        <f t="shared" si="8"/>
        <v>13649.762578788021</v>
      </c>
      <c r="H9" s="22">
        <f t="shared" si="1"/>
        <v>7332.198123423098</v>
      </c>
      <c r="I9" s="5">
        <f t="shared" si="9"/>
        <v>20490.703427941771</v>
      </c>
      <c r="J9" s="26">
        <f t="shared" si="2"/>
        <v>7.0122215362620866E-2</v>
      </c>
      <c r="L9" s="22">
        <f t="shared" si="3"/>
        <v>30560.971081166113</v>
      </c>
      <c r="M9" s="5">
        <f>scrimecost*Meta!O6</f>
        <v>592.02499999999998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16693.294384075445</v>
      </c>
      <c r="D10" s="5">
        <f t="shared" si="5"/>
        <v>16620.043660342391</v>
      </c>
      <c r="E10" s="5">
        <f t="shared" si="6"/>
        <v>7120.0436603423914</v>
      </c>
      <c r="F10" s="5">
        <f t="shared" si="7"/>
        <v>2695.4420720846711</v>
      </c>
      <c r="G10" s="5">
        <f t="shared" si="8"/>
        <v>13924.601588257719</v>
      </c>
      <c r="H10" s="22">
        <f t="shared" si="1"/>
        <v>7515.5030765086749</v>
      </c>
      <c r="I10" s="5">
        <f t="shared" si="9"/>
        <v>20936.565958640313</v>
      </c>
      <c r="J10" s="26">
        <f t="shared" si="2"/>
        <v>7.3062208251818306E-2</v>
      </c>
      <c r="L10" s="22">
        <f t="shared" si="3"/>
        <v>31324.995358195261</v>
      </c>
      <c r="M10" s="5">
        <f>scrimecost*Meta!O7</f>
        <v>637.17499999999995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17110.626743677327</v>
      </c>
      <c r="D11" s="5">
        <f t="shared" si="5"/>
        <v>17009.414751850945</v>
      </c>
      <c r="E11" s="5">
        <f t="shared" si="6"/>
        <v>7509.4147518509453</v>
      </c>
      <c r="F11" s="5">
        <f t="shared" si="7"/>
        <v>2803.1031788867863</v>
      </c>
      <c r="G11" s="5">
        <f t="shared" si="8"/>
        <v>14206.311572964159</v>
      </c>
      <c r="H11" s="22">
        <f t="shared" si="1"/>
        <v>7703.3906534213911</v>
      </c>
      <c r="I11" s="5">
        <f t="shared" si="9"/>
        <v>21393.575052606317</v>
      </c>
      <c r="J11" s="26">
        <f t="shared" si="2"/>
        <v>7.593049399737678E-2</v>
      </c>
      <c r="L11" s="22">
        <f t="shared" si="3"/>
        <v>32108.12024215014</v>
      </c>
      <c r="M11" s="5">
        <f>scrimecost*Meta!O8</f>
        <v>609.17499999999995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17538.392412269266</v>
      </c>
      <c r="D12" s="5">
        <f t="shared" si="5"/>
        <v>17408.520120647227</v>
      </c>
      <c r="E12" s="5">
        <f t="shared" si="6"/>
        <v>7908.5201206472266</v>
      </c>
      <c r="F12" s="5">
        <f t="shared" si="7"/>
        <v>2913.455813358958</v>
      </c>
      <c r="G12" s="5">
        <f t="shared" si="8"/>
        <v>14495.064307288269</v>
      </c>
      <c r="H12" s="22">
        <f t="shared" si="1"/>
        <v>7895.9754197569264</v>
      </c>
      <c r="I12" s="5">
        <f t="shared" si="9"/>
        <v>21862.009373921483</v>
      </c>
      <c r="J12" s="26">
        <f t="shared" si="2"/>
        <v>7.8728821554019293E-2</v>
      </c>
      <c r="L12" s="22">
        <f t="shared" si="3"/>
        <v>32910.823248203895</v>
      </c>
      <c r="M12" s="5">
        <f>scrimecost*Meta!O9</f>
        <v>545.47500000000002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17976.852222575992</v>
      </c>
      <c r="D13" s="5">
        <f t="shared" si="5"/>
        <v>17817.603123663401</v>
      </c>
      <c r="E13" s="5">
        <f t="shared" si="6"/>
        <v>8317.6031236634008</v>
      </c>
      <c r="F13" s="5">
        <f t="shared" si="7"/>
        <v>3026.5672636929303</v>
      </c>
      <c r="G13" s="5">
        <f t="shared" si="8"/>
        <v>14791.03585997047</v>
      </c>
      <c r="H13" s="22">
        <f t="shared" si="1"/>
        <v>8093.374805250849</v>
      </c>
      <c r="I13" s="5">
        <f t="shared" si="9"/>
        <v>22342.154553269513</v>
      </c>
      <c r="J13" s="26">
        <f t="shared" si="2"/>
        <v>8.1458897219036278E-2</v>
      </c>
      <c r="L13" s="22">
        <f t="shared" si="3"/>
        <v>33733.593829408994</v>
      </c>
      <c r="M13" s="5">
        <f>scrimecost*Meta!O10</f>
        <v>502.42500000000001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18426.273528140387</v>
      </c>
      <c r="D14" s="5">
        <f t="shared" si="5"/>
        <v>18236.913201754982</v>
      </c>
      <c r="E14" s="5">
        <f t="shared" si="6"/>
        <v>8736.9132017549819</v>
      </c>
      <c r="F14" s="5">
        <f t="shared" si="7"/>
        <v>3154.3521603730014</v>
      </c>
      <c r="G14" s="5">
        <f t="shared" si="8"/>
        <v>15082.561041381981</v>
      </c>
      <c r="H14" s="22">
        <f t="shared" si="1"/>
        <v>8295.7091753821187</v>
      </c>
      <c r="I14" s="5">
        <f t="shared" si="9"/>
        <v>22822.457702013497</v>
      </c>
      <c r="J14" s="26">
        <f t="shared" si="2"/>
        <v>8.459751183396344E-2</v>
      </c>
      <c r="L14" s="22">
        <f t="shared" si="3"/>
        <v>34576.93367514421</v>
      </c>
      <c r="M14" s="5">
        <f>scrimecost*Meta!O11</f>
        <v>470.22499999999997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18886.930366343902</v>
      </c>
      <c r="D15" s="5">
        <f t="shared" si="5"/>
        <v>18666.706031798862</v>
      </c>
      <c r="E15" s="5">
        <f t="shared" si="6"/>
        <v>9166.7060317988617</v>
      </c>
      <c r="F15" s="5">
        <f t="shared" si="7"/>
        <v>3294.6795193823282</v>
      </c>
      <c r="G15" s="5">
        <f t="shared" si="8"/>
        <v>15372.026512416534</v>
      </c>
      <c r="H15" s="22">
        <f t="shared" si="1"/>
        <v>8503.1019047666723</v>
      </c>
      <c r="I15" s="5">
        <f t="shared" si="9"/>
        <v>23305.420589563841</v>
      </c>
      <c r="J15" s="26">
        <f t="shared" si="2"/>
        <v>8.8025369294824143E-2</v>
      </c>
      <c r="L15" s="22">
        <f t="shared" si="3"/>
        <v>35441.357017022819</v>
      </c>
      <c r="M15" s="5">
        <f>scrimecost*Meta!O12</f>
        <v>450.27499999999998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19359.103625502499</v>
      </c>
      <c r="D16" s="5">
        <f t="shared" si="5"/>
        <v>19107.243682593835</v>
      </c>
      <c r="E16" s="5">
        <f t="shared" si="6"/>
        <v>9607.2436825938348</v>
      </c>
      <c r="F16" s="5">
        <f t="shared" si="7"/>
        <v>3438.5150623668869</v>
      </c>
      <c r="G16" s="5">
        <f t="shared" si="8"/>
        <v>15668.728620226948</v>
      </c>
      <c r="H16" s="22">
        <f t="shared" si="1"/>
        <v>8715.6794523858371</v>
      </c>
      <c r="I16" s="5">
        <f t="shared" si="9"/>
        <v>23800.457549302933</v>
      </c>
      <c r="J16" s="26">
        <f t="shared" si="2"/>
        <v>9.1369620476151658E-2</v>
      </c>
      <c r="L16" s="22">
        <f t="shared" si="3"/>
        <v>36327.390942448386</v>
      </c>
      <c r="M16" s="5">
        <f>scrimecost*Meta!O13</f>
        <v>381.15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19843.081216140057</v>
      </c>
      <c r="D17" s="5">
        <f t="shared" si="5"/>
        <v>19558.794774658676</v>
      </c>
      <c r="E17" s="5">
        <f t="shared" si="6"/>
        <v>10058.794774658676</v>
      </c>
      <c r="F17" s="5">
        <f t="shared" si="7"/>
        <v>3585.9464939260579</v>
      </c>
      <c r="G17" s="5">
        <f t="shared" si="8"/>
        <v>15972.848280732618</v>
      </c>
      <c r="H17" s="22">
        <f t="shared" si="1"/>
        <v>8933.5714386954842</v>
      </c>
      <c r="I17" s="5">
        <f t="shared" si="9"/>
        <v>24307.870433035503</v>
      </c>
      <c r="J17" s="26">
        <f t="shared" si="2"/>
        <v>9.4632304555495497E-2</v>
      </c>
      <c r="L17" s="22">
        <f t="shared" si="3"/>
        <v>37235.575716009589</v>
      </c>
      <c r="M17" s="5">
        <f>scrimecost*Meta!O14</f>
        <v>381.15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20339.15824654356</v>
      </c>
      <c r="D18" s="5">
        <f t="shared" si="5"/>
        <v>20021.634644025144</v>
      </c>
      <c r="E18" s="5">
        <f t="shared" si="6"/>
        <v>10521.634644025144</v>
      </c>
      <c r="F18" s="5">
        <f t="shared" si="7"/>
        <v>3737.0637112742097</v>
      </c>
      <c r="G18" s="5">
        <f t="shared" si="8"/>
        <v>16284.570932750934</v>
      </c>
      <c r="H18" s="22">
        <f t="shared" si="1"/>
        <v>9156.9107246628701</v>
      </c>
      <c r="I18" s="5">
        <f t="shared" si="9"/>
        <v>24827.968638861392</v>
      </c>
      <c r="J18" s="26">
        <f t="shared" si="2"/>
        <v>9.7815410974367578E-2</v>
      </c>
      <c r="L18" s="22">
        <f t="shared" si="3"/>
        <v>38166.465108909826</v>
      </c>
      <c r="M18" s="5">
        <f>scrimecost*Meta!O15</f>
        <v>381.15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20847.637202707145</v>
      </c>
      <c r="D19" s="5">
        <f t="shared" si="5"/>
        <v>20496.045510125768</v>
      </c>
      <c r="E19" s="5">
        <f t="shared" si="6"/>
        <v>10996.045510125768</v>
      </c>
      <c r="F19" s="5">
        <f t="shared" si="7"/>
        <v>3891.9588590560634</v>
      </c>
      <c r="G19" s="5">
        <f t="shared" si="8"/>
        <v>16604.086651069705</v>
      </c>
      <c r="H19" s="22">
        <f t="shared" si="1"/>
        <v>9385.8334927794403</v>
      </c>
      <c r="I19" s="5">
        <f t="shared" si="9"/>
        <v>25361.069299832925</v>
      </c>
      <c r="J19" s="26">
        <f t="shared" si="2"/>
        <v>0.10092088065131592</v>
      </c>
      <c r="L19" s="22">
        <f t="shared" si="3"/>
        <v>39120.62673663257</v>
      </c>
      <c r="M19" s="5">
        <f>scrimecost*Meta!O16</f>
        <v>381.15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21368.828132774826</v>
      </c>
      <c r="D20" s="5">
        <f t="shared" si="5"/>
        <v>20982.316647878913</v>
      </c>
      <c r="E20" s="5">
        <f t="shared" si="6"/>
        <v>11482.316647878913</v>
      </c>
      <c r="F20" s="5">
        <f t="shared" si="7"/>
        <v>4050.7263855324654</v>
      </c>
      <c r="G20" s="5">
        <f t="shared" si="8"/>
        <v>16931.59026234645</v>
      </c>
      <c r="H20" s="22">
        <f t="shared" si="1"/>
        <v>9620.4793300989295</v>
      </c>
      <c r="I20" s="5">
        <f t="shared" si="9"/>
        <v>25907.497477328754</v>
      </c>
      <c r="J20" s="26">
        <f t="shared" si="2"/>
        <v>0.10395060716541187</v>
      </c>
      <c r="L20" s="22">
        <f t="shared" si="3"/>
        <v>40098.642405048384</v>
      </c>
      <c r="M20" s="5">
        <f>scrimecost*Meta!O17</f>
        <v>381.15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21903.048836094196</v>
      </c>
      <c r="D21" s="5">
        <f t="shared" si="5"/>
        <v>21480.744564075889</v>
      </c>
      <c r="E21" s="5">
        <f t="shared" si="6"/>
        <v>11980.744564075889</v>
      </c>
      <c r="F21" s="5">
        <f t="shared" si="7"/>
        <v>4213.4631001707776</v>
      </c>
      <c r="G21" s="5">
        <f t="shared" si="8"/>
        <v>17267.28146390511</v>
      </c>
      <c r="H21" s="22">
        <f t="shared" si="1"/>
        <v>9860.9913133514019</v>
      </c>
      <c r="I21" s="5">
        <f t="shared" si="9"/>
        <v>26467.586359261968</v>
      </c>
      <c r="J21" s="26">
        <f t="shared" si="2"/>
        <v>0.10690643791087137</v>
      </c>
      <c r="L21" s="22">
        <f t="shared" si="3"/>
        <v>41101.108465174599</v>
      </c>
      <c r="M21" s="5">
        <f>scrimecost*Meta!O18</f>
        <v>300.64999999999998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22450.625056996545</v>
      </c>
      <c r="D22" s="5">
        <f t="shared" si="5"/>
        <v>21991.633178177777</v>
      </c>
      <c r="E22" s="5">
        <f t="shared" si="6"/>
        <v>12491.633178177777</v>
      </c>
      <c r="F22" s="5">
        <f t="shared" si="7"/>
        <v>4380.2682326750437</v>
      </c>
      <c r="G22" s="5">
        <f t="shared" si="8"/>
        <v>17611.364945502733</v>
      </c>
      <c r="H22" s="22">
        <f t="shared" si="1"/>
        <v>10107.516096185185</v>
      </c>
      <c r="I22" s="5">
        <f t="shared" si="9"/>
        <v>27041.677463243512</v>
      </c>
      <c r="J22" s="26">
        <f t="shared" si="2"/>
        <v>0.1097901752235147</v>
      </c>
      <c r="L22" s="22">
        <f t="shared" si="3"/>
        <v>42128.63617680395</v>
      </c>
      <c r="M22" s="5">
        <f>scrimecost*Meta!O19</f>
        <v>300.64999999999998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23011.890683421461</v>
      </c>
      <c r="D23" s="5">
        <f t="shared" si="5"/>
        <v>22515.294007632227</v>
      </c>
      <c r="E23" s="5">
        <f t="shared" si="6"/>
        <v>13015.294007632227</v>
      </c>
      <c r="F23" s="5">
        <f t="shared" si="7"/>
        <v>4551.243493491922</v>
      </c>
      <c r="G23" s="5">
        <f t="shared" si="8"/>
        <v>17964.050514140305</v>
      </c>
      <c r="H23" s="22">
        <f t="shared" si="1"/>
        <v>10360.203998589814</v>
      </c>
      <c r="I23" s="5">
        <f t="shared" si="9"/>
        <v>27630.120844824603</v>
      </c>
      <c r="J23" s="26">
        <f t="shared" si="2"/>
        <v>0.11260357747975221</v>
      </c>
      <c r="L23" s="22">
        <f t="shared" si="3"/>
        <v>43181.85208122406</v>
      </c>
      <c r="M23" s="5">
        <f>scrimecost*Meta!O20</f>
        <v>300.64999999999998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23587.187950506999</v>
      </c>
      <c r="D24" s="5">
        <f t="shared" si="5"/>
        <v>23052.046357823034</v>
      </c>
      <c r="E24" s="5">
        <f t="shared" si="6"/>
        <v>13552.046357823034</v>
      </c>
      <c r="F24" s="5">
        <f t="shared" si="7"/>
        <v>4726.4931358292206</v>
      </c>
      <c r="G24" s="5">
        <f t="shared" si="8"/>
        <v>18325.553221993814</v>
      </c>
      <c r="H24" s="22">
        <f t="shared" si="1"/>
        <v>10619.20909855456</v>
      </c>
      <c r="I24" s="5">
        <f t="shared" si="9"/>
        <v>28233.275310945217</v>
      </c>
      <c r="J24" s="26">
        <f t="shared" si="2"/>
        <v>0.11534836016876436</v>
      </c>
      <c r="L24" s="22">
        <f t="shared" si="3"/>
        <v>44261.398383254658</v>
      </c>
      <c r="M24" s="5">
        <f>scrimecost*Meta!O21</f>
        <v>300.64999999999998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24176.867649269669</v>
      </c>
      <c r="D25" s="5">
        <f t="shared" si="5"/>
        <v>23602.217516768604</v>
      </c>
      <c r="E25" s="5">
        <f t="shared" si="6"/>
        <v>14102.217516768604</v>
      </c>
      <c r="F25" s="5">
        <f t="shared" si="7"/>
        <v>4906.1240192249488</v>
      </c>
      <c r="G25" s="5">
        <f t="shared" si="8"/>
        <v>18696.093497543654</v>
      </c>
      <c r="H25" s="22">
        <f t="shared" si="1"/>
        <v>10884.689326018422</v>
      </c>
      <c r="I25" s="5">
        <f t="shared" si="9"/>
        <v>28851.508638718842</v>
      </c>
      <c r="J25" s="26">
        <f t="shared" si="2"/>
        <v>0.11802619693853228</v>
      </c>
      <c r="L25" s="22">
        <f t="shared" si="3"/>
        <v>45367.933342836019</v>
      </c>
      <c r="M25" s="5">
        <f>scrimecost*Meta!O22</f>
        <v>300.64999999999998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24781.289340501407</v>
      </c>
      <c r="D26" s="5">
        <f t="shared" si="5"/>
        <v>24166.142954687813</v>
      </c>
      <c r="E26" s="5">
        <f t="shared" si="6"/>
        <v>14666.142954687813</v>
      </c>
      <c r="F26" s="5">
        <f t="shared" si="7"/>
        <v>5090.2456747055712</v>
      </c>
      <c r="G26" s="5">
        <f t="shared" si="8"/>
        <v>19075.897279982244</v>
      </c>
      <c r="H26" s="22">
        <f t="shared" si="1"/>
        <v>11156.806559168881</v>
      </c>
      <c r="I26" s="5">
        <f t="shared" si="9"/>
        <v>29485.197799686808</v>
      </c>
      <c r="J26" s="26">
        <f t="shared" si="2"/>
        <v>0.12063872061635467</v>
      </c>
      <c r="L26" s="22">
        <f t="shared" si="3"/>
        <v>46502.13167640692</v>
      </c>
      <c r="M26" s="5">
        <f>scrimecost*Meta!O23</f>
        <v>239.4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25400.821574013942</v>
      </c>
      <c r="D27" s="5">
        <f t="shared" si="5"/>
        <v>24744.166528555012</v>
      </c>
      <c r="E27" s="5">
        <f t="shared" si="6"/>
        <v>15244.166528555012</v>
      </c>
      <c r="F27" s="5">
        <f t="shared" si="7"/>
        <v>5278.9703715732112</v>
      </c>
      <c r="G27" s="5">
        <f t="shared" si="8"/>
        <v>19465.196156981801</v>
      </c>
      <c r="H27" s="22">
        <f t="shared" si="1"/>
        <v>11435.726723148104</v>
      </c>
      <c r="I27" s="5">
        <f t="shared" si="9"/>
        <v>30134.729189678983</v>
      </c>
      <c r="J27" s="26">
        <f t="shared" si="2"/>
        <v>0.1231875242044741</v>
      </c>
      <c r="L27" s="22">
        <f t="shared" si="3"/>
        <v>47664.684968317088</v>
      </c>
      <c r="M27" s="5">
        <f>scrimecost*Meta!O24</f>
        <v>239.4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26035.842113364291</v>
      </c>
      <c r="D28" s="5">
        <f t="shared" si="5"/>
        <v>25336.640691768887</v>
      </c>
      <c r="E28" s="5">
        <f t="shared" si="6"/>
        <v>15836.640691768887</v>
      </c>
      <c r="F28" s="5">
        <f t="shared" si="7"/>
        <v>5472.4131858625415</v>
      </c>
      <c r="G28" s="5">
        <f t="shared" si="8"/>
        <v>19864.227505906347</v>
      </c>
      <c r="H28" s="22">
        <f t="shared" si="1"/>
        <v>11721.619891226806</v>
      </c>
      <c r="I28" s="5">
        <f t="shared" si="9"/>
        <v>30800.498864420959</v>
      </c>
      <c r="J28" s="26">
        <f t="shared" si="2"/>
        <v>0.12567416185141986</v>
      </c>
      <c r="L28" s="22">
        <f t="shared" si="3"/>
        <v>48856.302092525017</v>
      </c>
      <c r="M28" s="5">
        <f>scrimecost*Meta!O25</f>
        <v>239.4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26686.738166198396</v>
      </c>
      <c r="D29" s="5">
        <f t="shared" si="5"/>
        <v>25943.926709063107</v>
      </c>
      <c r="E29" s="5">
        <f t="shared" si="6"/>
        <v>16443.926709063107</v>
      </c>
      <c r="F29" s="5">
        <f t="shared" si="7"/>
        <v>5670.6920705091043</v>
      </c>
      <c r="G29" s="5">
        <f t="shared" si="8"/>
        <v>20273.234638554004</v>
      </c>
      <c r="H29" s="22">
        <f t="shared" si="1"/>
        <v>12014.660388507476</v>
      </c>
      <c r="I29" s="5">
        <f t="shared" si="9"/>
        <v>31482.912781031482</v>
      </c>
      <c r="J29" s="26">
        <f t="shared" si="2"/>
        <v>0.12810014979965961</v>
      </c>
      <c r="L29" s="22">
        <f t="shared" si="3"/>
        <v>50077.709644838134</v>
      </c>
      <c r="M29" s="5">
        <f>scrimecost*Meta!O26</f>
        <v>239.4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27353.906620353355</v>
      </c>
      <c r="D30" s="5">
        <f t="shared" si="5"/>
        <v>26566.394876789684</v>
      </c>
      <c r="E30" s="5">
        <f t="shared" si="6"/>
        <v>17066.394876789684</v>
      </c>
      <c r="F30" s="5">
        <f t="shared" si="7"/>
        <v>5873.9279272718322</v>
      </c>
      <c r="G30" s="5">
        <f t="shared" si="8"/>
        <v>20692.466949517853</v>
      </c>
      <c r="H30" s="22">
        <f t="shared" si="1"/>
        <v>12315.02689822016</v>
      </c>
      <c r="I30" s="5">
        <f t="shared" si="9"/>
        <v>32182.387045557261</v>
      </c>
      <c r="J30" s="26">
        <f t="shared" si="2"/>
        <v>0.13046696731013746</v>
      </c>
      <c r="L30" s="22">
        <f t="shared" si="3"/>
        <v>51329.652385959082</v>
      </c>
      <c r="M30" s="5">
        <f>scrimecost*Meta!O27</f>
        <v>239.4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28037.754285862185</v>
      </c>
      <c r="D31" s="5">
        <f t="shared" si="5"/>
        <v>27204.424748709422</v>
      </c>
      <c r="E31" s="5">
        <f t="shared" si="6"/>
        <v>17704.424748709422</v>
      </c>
      <c r="F31" s="5">
        <f t="shared" si="7"/>
        <v>6082.2446804536266</v>
      </c>
      <c r="G31" s="5">
        <f t="shared" si="8"/>
        <v>21122.180068255795</v>
      </c>
      <c r="H31" s="22">
        <f t="shared" si="1"/>
        <v>12622.902570675664</v>
      </c>
      <c r="I31" s="5">
        <f t="shared" si="9"/>
        <v>32899.348166696189</v>
      </c>
      <c r="J31" s="26">
        <f t="shared" si="2"/>
        <v>0.13277605756426214</v>
      </c>
      <c r="L31" s="22">
        <f t="shared" si="3"/>
        <v>52612.893695608058</v>
      </c>
      <c r="M31" s="5">
        <f>scrimecost*Meta!O28</f>
        <v>205.45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28738.698143008744</v>
      </c>
      <c r="D32" s="5">
        <f t="shared" si="5"/>
        <v>27858.40536742716</v>
      </c>
      <c r="E32" s="5">
        <f t="shared" si="6"/>
        <v>18358.40536742716</v>
      </c>
      <c r="F32" s="5">
        <f t="shared" si="7"/>
        <v>6295.7693524649676</v>
      </c>
      <c r="G32" s="5">
        <f t="shared" si="8"/>
        <v>21562.636014962191</v>
      </c>
      <c r="H32" s="22">
        <f t="shared" si="1"/>
        <v>12938.475134942555</v>
      </c>
      <c r="I32" s="5">
        <f t="shared" si="9"/>
        <v>33634.233315863596</v>
      </c>
      <c r="J32" s="26">
        <f t="shared" si="2"/>
        <v>0.135028828543896</v>
      </c>
      <c r="L32" s="22">
        <f t="shared" si="3"/>
        <v>53928.216037998252</v>
      </c>
      <c r="M32" s="5">
        <f>scrimecost*Meta!O29</f>
        <v>205.45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29457.165596583956</v>
      </c>
      <c r="D33" s="5">
        <f t="shared" si="5"/>
        <v>28528.735501612835</v>
      </c>
      <c r="E33" s="5">
        <f t="shared" si="6"/>
        <v>19028.735501612835</v>
      </c>
      <c r="F33" s="5">
        <f t="shared" si="7"/>
        <v>6514.6321412765901</v>
      </c>
      <c r="G33" s="5">
        <f t="shared" si="8"/>
        <v>22014.103360336245</v>
      </c>
      <c r="H33" s="22">
        <f t="shared" si="1"/>
        <v>13261.937013316117</v>
      </c>
      <c r="I33" s="5">
        <f t="shared" si="9"/>
        <v>34387.490593760187</v>
      </c>
      <c r="J33" s="26">
        <f t="shared" si="2"/>
        <v>0.13722665388988026</v>
      </c>
      <c r="L33" s="22">
        <f t="shared" si="3"/>
        <v>55276.421438948208</v>
      </c>
      <c r="M33" s="5">
        <f>scrimecost*Meta!O30</f>
        <v>205.45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30193.594736498559</v>
      </c>
      <c r="D34" s="5">
        <f t="shared" si="5"/>
        <v>29215.823889153158</v>
      </c>
      <c r="E34" s="5">
        <f t="shared" si="6"/>
        <v>19715.823889153158</v>
      </c>
      <c r="F34" s="5">
        <f t="shared" si="7"/>
        <v>6738.9664998085063</v>
      </c>
      <c r="G34" s="5">
        <f t="shared" si="8"/>
        <v>22476.857389344652</v>
      </c>
      <c r="H34" s="22">
        <f t="shared" si="1"/>
        <v>13593.485438649022</v>
      </c>
      <c r="I34" s="5">
        <f t="shared" si="9"/>
        <v>35159.579303604187</v>
      </c>
      <c r="J34" s="26">
        <f t="shared" si="2"/>
        <v>0.13937087373962101</v>
      </c>
      <c r="L34" s="22">
        <f t="shared" si="3"/>
        <v>56658.331974921915</v>
      </c>
      <c r="M34" s="5">
        <f>scrimecost*Meta!O31</f>
        <v>205.45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30948.434604911014</v>
      </c>
      <c r="D35" s="5">
        <f t="shared" si="5"/>
        <v>29920.089486381978</v>
      </c>
      <c r="E35" s="5">
        <f t="shared" si="6"/>
        <v>20420.089486381978</v>
      </c>
      <c r="F35" s="5">
        <f t="shared" si="7"/>
        <v>6968.9092173037152</v>
      </c>
      <c r="G35" s="5">
        <f t="shared" si="8"/>
        <v>22951.180269078264</v>
      </c>
      <c r="H35" s="22">
        <f t="shared" si="1"/>
        <v>13933.322574615246</v>
      </c>
      <c r="I35" s="5">
        <f t="shared" si="9"/>
        <v>35950.970231194289</v>
      </c>
      <c r="J35" s="26">
        <f t="shared" si="2"/>
        <v>0.14146279554424604</v>
      </c>
      <c r="L35" s="22">
        <f t="shared" si="3"/>
        <v>58074.790274294952</v>
      </c>
      <c r="M35" s="5">
        <f>scrimecost*Meta!O32</f>
        <v>205.45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31722.145470033796</v>
      </c>
      <c r="D36" s="5">
        <f t="shared" si="5"/>
        <v>30641.961723541535</v>
      </c>
      <c r="E36" s="5">
        <f t="shared" si="6"/>
        <v>21141.961723541535</v>
      </c>
      <c r="F36" s="5">
        <f t="shared" si="7"/>
        <v>7204.6005027363117</v>
      </c>
      <c r="G36" s="5">
        <f t="shared" si="8"/>
        <v>23437.361220805222</v>
      </c>
      <c r="H36" s="22">
        <f t="shared" si="1"/>
        <v>14281.655638980628</v>
      </c>
      <c r="I36" s="5">
        <f t="shared" si="9"/>
        <v>36762.145931974148</v>
      </c>
      <c r="J36" s="26">
        <f t="shared" si="2"/>
        <v>0.14350369486583159</v>
      </c>
      <c r="L36" s="22">
        <f t="shared" si="3"/>
        <v>59526.660031152343</v>
      </c>
      <c r="M36" s="5">
        <f>scrimecost*Meta!O33</f>
        <v>158.20000000000002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32515.199106784639</v>
      </c>
      <c r="D37" s="5">
        <f t="shared" ref="D37:D56" si="12">IF(A37&lt;startage,1,0)*(C37*(1-initialunempprob))+IF(A37=startage,1,0)*(C37*(1-unempprob))+IF(A37&gt;startage,1,0)*(C37*(1-unempprob)+unempprob*300*52)</f>
        <v>31381.880766630071</v>
      </c>
      <c r="E37" s="5">
        <f t="shared" si="6"/>
        <v>21881.880766630071</v>
      </c>
      <c r="F37" s="5">
        <f t="shared" si="7"/>
        <v>7446.1840703047183</v>
      </c>
      <c r="G37" s="5">
        <f t="shared" si="8"/>
        <v>23935.696696325351</v>
      </c>
      <c r="H37" s="22">
        <f t="shared" ref="H37:H56" si="13">benefits*B37/expnorm</f>
        <v>14638.697029955143</v>
      </c>
      <c r="I37" s="5">
        <f t="shared" ref="I37:I56" si="14">G37+IF(A37&lt;startage,1,0)*(H37*(1-initialunempprob))+IF(A37&gt;=startage,1,0)*(H37*(1-unempprob))</f>
        <v>37593.6010252735</v>
      </c>
      <c r="J37" s="26">
        <f t="shared" ref="J37:J56" si="15">(F37-(IF(A37&gt;startage,1,0)*(unempprob*300*52)))/(IF(A37&lt;startage,1,0)*((C37+H37)*(1-initialunempprob))+IF(A37&gt;=startage,1,0)*((C37+H37)*(1-unempprob)))</f>
        <v>0.14549481615518325</v>
      </c>
      <c r="L37" s="22">
        <f t="shared" ref="L37:L56" si="16">(sincome+sbenefits)*(1-sunemp)*B37/expnorm</f>
        <v>61014.826531931132</v>
      </c>
      <c r="M37" s="5">
        <f>scrimecost*Meta!O34</f>
        <v>158.20000000000002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33328.07908445425</v>
      </c>
      <c r="D38" s="5">
        <f t="shared" si="12"/>
        <v>32140.297785795818</v>
      </c>
      <c r="E38" s="5">
        <f t="shared" si="6"/>
        <v>22640.297785795818</v>
      </c>
      <c r="F38" s="5">
        <f t="shared" si="7"/>
        <v>7693.8072270623343</v>
      </c>
      <c r="G38" s="5">
        <f t="shared" si="8"/>
        <v>24446.490558733483</v>
      </c>
      <c r="H38" s="22">
        <f t="shared" si="13"/>
        <v>15004.66445570402</v>
      </c>
      <c r="I38" s="5">
        <f t="shared" si="14"/>
        <v>38445.842495905337</v>
      </c>
      <c r="J38" s="26">
        <f t="shared" si="15"/>
        <v>0.14743737351064828</v>
      </c>
      <c r="L38" s="22">
        <f t="shared" si="16"/>
        <v>62540.197195229412</v>
      </c>
      <c r="M38" s="5">
        <f>scrimecost*Meta!O35</f>
        <v>158.20000000000002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34161.281061565605</v>
      </c>
      <c r="D39" s="5">
        <f t="shared" si="12"/>
        <v>32917.675230440713</v>
      </c>
      <c r="E39" s="5">
        <f t="shared" si="6"/>
        <v>23417.675230440713</v>
      </c>
      <c r="F39" s="5">
        <f t="shared" si="7"/>
        <v>7947.6209627388926</v>
      </c>
      <c r="G39" s="5">
        <f t="shared" si="8"/>
        <v>24970.05426770182</v>
      </c>
      <c r="H39" s="22">
        <f t="shared" si="13"/>
        <v>15379.781067096619</v>
      </c>
      <c r="I39" s="5">
        <f t="shared" si="14"/>
        <v>39319.390003302964</v>
      </c>
      <c r="J39" s="26">
        <f t="shared" si="15"/>
        <v>0.14933255141841906</v>
      </c>
      <c r="L39" s="22">
        <f t="shared" si="16"/>
        <v>64103.702125110147</v>
      </c>
      <c r="M39" s="5">
        <f>scrimecost*Meta!O36</f>
        <v>158.20000000000002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35015.31308810474</v>
      </c>
      <c r="D40" s="5">
        <f t="shared" si="12"/>
        <v>33714.487111201721</v>
      </c>
      <c r="E40" s="5">
        <f t="shared" si="6"/>
        <v>24214.487111201721</v>
      </c>
      <c r="F40" s="5">
        <f t="shared" si="7"/>
        <v>8207.7800418073621</v>
      </c>
      <c r="G40" s="5">
        <f t="shared" si="8"/>
        <v>25506.707069394361</v>
      </c>
      <c r="H40" s="22">
        <f t="shared" si="13"/>
        <v>15764.275593774033</v>
      </c>
      <c r="I40" s="5">
        <f t="shared" si="14"/>
        <v>40214.776198385531</v>
      </c>
      <c r="J40" s="26">
        <f t="shared" si="15"/>
        <v>0.15118150547478079</v>
      </c>
      <c r="L40" s="22">
        <f t="shared" si="16"/>
        <v>65706.294678237886</v>
      </c>
      <c r="M40" s="5">
        <f>scrimecost*Meta!O37</f>
        <v>158.20000000000002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35890.695915307362</v>
      </c>
      <c r="D41" s="5">
        <f t="shared" si="12"/>
        <v>34531.219288981767</v>
      </c>
      <c r="E41" s="5">
        <f t="shared" si="6"/>
        <v>25031.219288981767</v>
      </c>
      <c r="F41" s="5">
        <f t="shared" si="7"/>
        <v>8474.443097852547</v>
      </c>
      <c r="G41" s="5">
        <f t="shared" si="8"/>
        <v>26056.776191129218</v>
      </c>
      <c r="H41" s="22">
        <f t="shared" si="13"/>
        <v>16158.382483618387</v>
      </c>
      <c r="I41" s="5">
        <f t="shared" si="14"/>
        <v>41132.547048345172</v>
      </c>
      <c r="J41" s="26">
        <f t="shared" si="15"/>
        <v>0.15298536309074348</v>
      </c>
      <c r="L41" s="22">
        <f t="shared" si="16"/>
        <v>67348.952045193844</v>
      </c>
      <c r="M41" s="5">
        <f>scrimecost*Meta!O38</f>
        <v>96.075000000000003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36787.963313190048</v>
      </c>
      <c r="D42" s="5">
        <f t="shared" si="12"/>
        <v>35368.369771206315</v>
      </c>
      <c r="E42" s="5">
        <f t="shared" si="6"/>
        <v>25868.369771206315</v>
      </c>
      <c r="F42" s="5">
        <f t="shared" si="7"/>
        <v>8747.7727302988624</v>
      </c>
      <c r="G42" s="5">
        <f t="shared" si="8"/>
        <v>26620.597040907451</v>
      </c>
      <c r="H42" s="22">
        <f t="shared" si="13"/>
        <v>16562.342045708843</v>
      </c>
      <c r="I42" s="5">
        <f t="shared" si="14"/>
        <v>42073.262169553804</v>
      </c>
      <c r="J42" s="26">
        <f t="shared" si="15"/>
        <v>0.15474522417948758</v>
      </c>
      <c r="L42" s="22">
        <f t="shared" si="16"/>
        <v>69032.675846323677</v>
      </c>
      <c r="M42" s="5">
        <f>scrimecost*Meta!O39</f>
        <v>96.075000000000003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37707.662396019783</v>
      </c>
      <c r="D43" s="5">
        <f t="shared" si="12"/>
        <v>36226.449015486454</v>
      </c>
      <c r="E43" s="5">
        <f t="shared" si="6"/>
        <v>26726.449015486454</v>
      </c>
      <c r="F43" s="5">
        <f t="shared" si="7"/>
        <v>9027.9356035563269</v>
      </c>
      <c r="G43" s="5">
        <f t="shared" si="8"/>
        <v>27198.513411930129</v>
      </c>
      <c r="H43" s="22">
        <f t="shared" si="13"/>
        <v>16976.400596851559</v>
      </c>
      <c r="I43" s="5">
        <f t="shared" si="14"/>
        <v>43037.495168792637</v>
      </c>
      <c r="J43" s="26">
        <f t="shared" si="15"/>
        <v>0.15646216182704267</v>
      </c>
      <c r="L43" s="22">
        <f t="shared" si="16"/>
        <v>70758.492742481758</v>
      </c>
      <c r="M43" s="5">
        <f>scrimecost*Meta!O40</f>
        <v>96.075000000000003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38650.353955920284</v>
      </c>
      <c r="D44" s="5">
        <f t="shared" si="12"/>
        <v>37105.980240873621</v>
      </c>
      <c r="E44" s="5">
        <f t="shared" si="6"/>
        <v>27605.980240873621</v>
      </c>
      <c r="F44" s="5">
        <f t="shared" si="7"/>
        <v>9315.1025486452381</v>
      </c>
      <c r="G44" s="5">
        <f t="shared" si="8"/>
        <v>27790.877692228383</v>
      </c>
      <c r="H44" s="22">
        <f t="shared" si="13"/>
        <v>17400.810611772853</v>
      </c>
      <c r="I44" s="5">
        <f t="shared" si="14"/>
        <v>44025.833993012457</v>
      </c>
      <c r="J44" s="26">
        <f t="shared" si="15"/>
        <v>0.15813722294660873</v>
      </c>
      <c r="L44" s="22">
        <f t="shared" si="16"/>
        <v>72527.455061043816</v>
      </c>
      <c r="M44" s="5">
        <f>scrimecost*Meta!O41</f>
        <v>96.075000000000003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39616.612804818287</v>
      </c>
      <c r="D45" s="5">
        <f t="shared" si="12"/>
        <v>38007.499746895461</v>
      </c>
      <c r="E45" s="5">
        <f t="shared" si="6"/>
        <v>28507.499746895461</v>
      </c>
      <c r="F45" s="5">
        <f t="shared" si="7"/>
        <v>9609.4486673613683</v>
      </c>
      <c r="G45" s="5">
        <f t="shared" si="8"/>
        <v>28398.051079534092</v>
      </c>
      <c r="H45" s="22">
        <f t="shared" si="13"/>
        <v>17835.830877067172</v>
      </c>
      <c r="I45" s="5">
        <f t="shared" si="14"/>
        <v>45038.881287837765</v>
      </c>
      <c r="J45" s="26">
        <f t="shared" si="15"/>
        <v>0.15977142891691706</v>
      </c>
      <c r="L45" s="22">
        <f t="shared" si="16"/>
        <v>74340.641437569895</v>
      </c>
      <c r="M45" s="5">
        <f>scrimecost*Meta!O42</f>
        <v>96.075000000000003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40607.028124938741</v>
      </c>
      <c r="D46" s="5">
        <f t="shared" si="12"/>
        <v>38931.557240567847</v>
      </c>
      <c r="E46" s="5">
        <f t="shared" si="6"/>
        <v>29431.557240567847</v>
      </c>
      <c r="F46" s="5">
        <f t="shared" si="7"/>
        <v>9911.1534390454017</v>
      </c>
      <c r="G46" s="5">
        <f t="shared" si="8"/>
        <v>29020.403801522443</v>
      </c>
      <c r="H46" s="22">
        <f t="shared" si="13"/>
        <v>18281.726648993848</v>
      </c>
      <c r="I46" s="5">
        <f t="shared" si="14"/>
        <v>46077.254765033707</v>
      </c>
      <c r="J46" s="26">
        <f t="shared" si="15"/>
        <v>0.16136577620502279</v>
      </c>
      <c r="L46" s="22">
        <f t="shared" si="16"/>
        <v>76199.157473509142</v>
      </c>
      <c r="M46" s="5">
        <f>scrimecost*Meta!O43</f>
        <v>47.95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41622.203828062215</v>
      </c>
      <c r="D47" s="5">
        <f t="shared" si="12"/>
        <v>39878.716171582048</v>
      </c>
      <c r="E47" s="5">
        <f t="shared" si="6"/>
        <v>30378.716171582048</v>
      </c>
      <c r="F47" s="5">
        <f t="shared" si="7"/>
        <v>10220.400830021539</v>
      </c>
      <c r="G47" s="5">
        <f t="shared" si="8"/>
        <v>29658.315341560508</v>
      </c>
      <c r="H47" s="22">
        <f t="shared" si="13"/>
        <v>18738.769815218693</v>
      </c>
      <c r="I47" s="5">
        <f t="shared" si="14"/>
        <v>47141.587579159546</v>
      </c>
      <c r="J47" s="26">
        <f t="shared" si="15"/>
        <v>0.1629212369739064</v>
      </c>
      <c r="L47" s="22">
        <f t="shared" si="16"/>
        <v>78104.136410346866</v>
      </c>
      <c r="M47" s="5">
        <f>scrimecost*Meta!O44</f>
        <v>47.95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42662.758923763766</v>
      </c>
      <c r="D48" s="5">
        <f t="shared" si="12"/>
        <v>40849.554075871594</v>
      </c>
      <c r="E48" s="5">
        <f t="shared" si="6"/>
        <v>31349.554075871594</v>
      </c>
      <c r="F48" s="5">
        <f t="shared" si="7"/>
        <v>10537.379405772075</v>
      </c>
      <c r="G48" s="5">
        <f t="shared" si="8"/>
        <v>30312.174670099521</v>
      </c>
      <c r="H48" s="22">
        <f t="shared" si="13"/>
        <v>19207.23906059916</v>
      </c>
      <c r="I48" s="5">
        <f t="shared" si="14"/>
        <v>48232.528713638538</v>
      </c>
      <c r="J48" s="26">
        <f t="shared" si="15"/>
        <v>0.16443875967525623</v>
      </c>
      <c r="L48" s="22">
        <f t="shared" si="16"/>
        <v>80056.739820605537</v>
      </c>
      <c r="M48" s="5">
        <f>scrimecost*Meta!O45</f>
        <v>47.95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43729.327896857852</v>
      </c>
      <c r="D49" s="5">
        <f t="shared" si="12"/>
        <v>41844.662927768375</v>
      </c>
      <c r="E49" s="5">
        <f t="shared" si="6"/>
        <v>32344.662927768375</v>
      </c>
      <c r="F49" s="5">
        <f t="shared" si="7"/>
        <v>10862.282445916375</v>
      </c>
      <c r="G49" s="5">
        <f t="shared" si="8"/>
        <v>30982.380481852</v>
      </c>
      <c r="H49" s="22">
        <f t="shared" si="13"/>
        <v>19687.420037114138</v>
      </c>
      <c r="I49" s="5">
        <f t="shared" si="14"/>
        <v>49350.743376479491</v>
      </c>
      <c r="J49" s="26">
        <f t="shared" si="15"/>
        <v>0.16591926962779269</v>
      </c>
      <c r="L49" s="22">
        <f t="shared" si="16"/>
        <v>82058.158316120651</v>
      </c>
      <c r="M49" s="5">
        <f>scrimecost*Meta!O46</f>
        <v>47.95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44822.561094279306</v>
      </c>
      <c r="D50" s="5">
        <f t="shared" si="12"/>
        <v>42864.649500962594</v>
      </c>
      <c r="E50" s="5">
        <f t="shared" si="6"/>
        <v>33364.649500962594</v>
      </c>
      <c r="F50" s="5">
        <f t="shared" si="7"/>
        <v>11195.308062064287</v>
      </c>
      <c r="G50" s="5">
        <f t="shared" si="8"/>
        <v>31669.341438898307</v>
      </c>
      <c r="H50" s="22">
        <f t="shared" si="13"/>
        <v>20179.605538041989</v>
      </c>
      <c r="I50" s="5">
        <f t="shared" si="14"/>
        <v>50496.913405891486</v>
      </c>
      <c r="J50" s="26">
        <f t="shared" si="15"/>
        <v>0.1673636695814868</v>
      </c>
      <c r="L50" s="22">
        <f t="shared" si="16"/>
        <v>84109.61227402369</v>
      </c>
      <c r="M50" s="5">
        <f>scrimecost*Meta!O47</f>
        <v>47.95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45943.125121636273</v>
      </c>
      <c r="D51" s="5">
        <f t="shared" si="12"/>
        <v>43910.135738486642</v>
      </c>
      <c r="E51" s="5">
        <f t="shared" si="6"/>
        <v>34410.135738486642</v>
      </c>
      <c r="F51" s="5">
        <f t="shared" si="7"/>
        <v>11536.65931861589</v>
      </c>
      <c r="G51" s="5">
        <f t="shared" si="8"/>
        <v>32373.476419870753</v>
      </c>
      <c r="H51" s="22">
        <f t="shared" si="13"/>
        <v>20684.095676493038</v>
      </c>
      <c r="I51" s="5">
        <f t="shared" si="14"/>
        <v>51671.737686038759</v>
      </c>
      <c r="J51" s="26">
        <f t="shared" si="15"/>
        <v>0.16877284026801762</v>
      </c>
      <c r="L51" s="22">
        <f t="shared" si="16"/>
        <v>86212.352580874256</v>
      </c>
      <c r="M51" s="5">
        <f>scrimecost*Meta!O48</f>
        <v>23.975000000000001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47091.703249677186</v>
      </c>
      <c r="D52" s="5">
        <f t="shared" si="12"/>
        <v>44981.759131948813</v>
      </c>
      <c r="E52" s="5">
        <f t="shared" si="6"/>
        <v>35481.759131948813</v>
      </c>
      <c r="F52" s="5">
        <f t="shared" si="7"/>
        <v>11984.72026977617</v>
      </c>
      <c r="G52" s="5">
        <f t="shared" si="8"/>
        <v>32997.038862172645</v>
      </c>
      <c r="H52" s="22">
        <f t="shared" si="13"/>
        <v>21201.198068405367</v>
      </c>
      <c r="I52" s="5">
        <f t="shared" si="14"/>
        <v>52777.756659994855</v>
      </c>
      <c r="J52" s="26">
        <f t="shared" si="15"/>
        <v>0.17168844616246975</v>
      </c>
      <c r="L52" s="22">
        <f t="shared" si="16"/>
        <v>88367.661395396135</v>
      </c>
      <c r="M52" s="5">
        <f>scrimecost*Meta!O49</f>
        <v>23.975000000000001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48268.995830919113</v>
      </c>
      <c r="D53" s="5">
        <f t="shared" si="12"/>
        <v>46080.173110247531</v>
      </c>
      <c r="E53" s="5">
        <f t="shared" si="6"/>
        <v>36580.173110247531</v>
      </c>
      <c r="F53" s="5">
        <f t="shared" si="7"/>
        <v>12453.193831520572</v>
      </c>
      <c r="G53" s="5">
        <f t="shared" si="8"/>
        <v>33626.979278726962</v>
      </c>
      <c r="H53" s="22">
        <f t="shared" si="13"/>
        <v>21731.228020115501</v>
      </c>
      <c r="I53" s="5">
        <f t="shared" si="14"/>
        <v>53902.215021494725</v>
      </c>
      <c r="J53" s="26">
        <f t="shared" si="15"/>
        <v>0.17467397565968548</v>
      </c>
      <c r="L53" s="22">
        <f t="shared" si="16"/>
        <v>90576.852930281035</v>
      </c>
      <c r="M53" s="5">
        <f>scrimecost*Meta!O50</f>
        <v>23.975000000000001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49475.720726692089</v>
      </c>
      <c r="D54" s="5">
        <f t="shared" si="12"/>
        <v>47206.047438003719</v>
      </c>
      <c r="E54" s="5">
        <f t="shared" si="6"/>
        <v>37706.047438003719</v>
      </c>
      <c r="F54" s="5">
        <f t="shared" si="7"/>
        <v>12933.379232308585</v>
      </c>
      <c r="G54" s="5">
        <f t="shared" si="8"/>
        <v>34272.668205695132</v>
      </c>
      <c r="H54" s="22">
        <f t="shared" si="13"/>
        <v>22274.508720618385</v>
      </c>
      <c r="I54" s="5">
        <f t="shared" si="14"/>
        <v>55054.784842032088</v>
      </c>
      <c r="J54" s="26">
        <f t="shared" si="15"/>
        <v>0.17758668736428626</v>
      </c>
      <c r="L54" s="22">
        <f t="shared" si="16"/>
        <v>92841.274253538038</v>
      </c>
      <c r="M54" s="5">
        <f>scrimecost*Meta!O51</f>
        <v>23.975000000000001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50712.613744859387</v>
      </c>
      <c r="D55" s="5">
        <f t="shared" si="12"/>
        <v>48360.068623953804</v>
      </c>
      <c r="E55" s="5">
        <f t="shared" si="6"/>
        <v>38860.068623953804</v>
      </c>
      <c r="F55" s="5">
        <f t="shared" si="7"/>
        <v>13425.569268116298</v>
      </c>
      <c r="G55" s="5">
        <f t="shared" si="8"/>
        <v>34934.499355837506</v>
      </c>
      <c r="H55" s="22">
        <f t="shared" si="13"/>
        <v>22831.371438633843</v>
      </c>
      <c r="I55" s="5">
        <f t="shared" si="14"/>
        <v>56236.16890808288</v>
      </c>
      <c r="J55" s="26">
        <f t="shared" si="15"/>
        <v>0.18042835731999429</v>
      </c>
      <c r="L55" s="22">
        <f t="shared" si="16"/>
        <v>95162.306109876488</v>
      </c>
      <c r="M55" s="5">
        <f>scrimecost*Meta!O52</f>
        <v>23.975000000000001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51980.42908848088</v>
      </c>
      <c r="D56" s="5">
        <f t="shared" si="12"/>
        <v>49542.940339552661</v>
      </c>
      <c r="E56" s="5">
        <f t="shared" si="6"/>
        <v>40042.940339552661</v>
      </c>
      <c r="F56" s="5">
        <f t="shared" si="7"/>
        <v>13930.06405481921</v>
      </c>
      <c r="G56" s="5">
        <f t="shared" si="8"/>
        <v>35612.876284733451</v>
      </c>
      <c r="H56" s="22">
        <f t="shared" si="13"/>
        <v>23402.155724599692</v>
      </c>
      <c r="I56" s="5">
        <f t="shared" si="14"/>
        <v>57447.087575784964</v>
      </c>
      <c r="J56" s="26">
        <f t="shared" si="15"/>
        <v>0.18320071825239245</v>
      </c>
      <c r="L56" s="22">
        <f t="shared" si="16"/>
        <v>97541.363762623412</v>
      </c>
      <c r="M56" s="5">
        <f>scrimecost*Meta!O53</f>
        <v>6.6499999999999995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6.6499999999999995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6.6499999999999995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6.6499999999999995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6.6499999999999995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6.6499999999999995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6.6499999999999995</v>
      </c>
      <c r="N62" s="5"/>
    </row>
    <row r="63" spans="1:14" x14ac:dyDescent="0.2">
      <c r="A63" s="5">
        <v>72</v>
      </c>
      <c r="H63" s="21"/>
      <c r="M63" s="5">
        <f>scrimecost*Meta!O60</f>
        <v>6.6499999999999995</v>
      </c>
      <c r="N63" s="5"/>
    </row>
    <row r="64" spans="1:14" x14ac:dyDescent="0.2">
      <c r="A64" s="5">
        <v>73</v>
      </c>
      <c r="H64" s="21"/>
      <c r="M64" s="5">
        <f>scrimecost*Meta!O61</f>
        <v>6.6499999999999995</v>
      </c>
      <c r="N64" s="5"/>
    </row>
    <row r="65" spans="1:14" x14ac:dyDescent="0.2">
      <c r="A65" s="5">
        <v>74</v>
      </c>
      <c r="H65" s="21"/>
      <c r="M65" s="5">
        <f>scrimecost*Meta!O62</f>
        <v>6.6499999999999995</v>
      </c>
      <c r="N65" s="5"/>
    </row>
    <row r="66" spans="1:14" x14ac:dyDescent="0.2">
      <c r="A66" s="5">
        <v>75</v>
      </c>
      <c r="H66" s="21"/>
      <c r="M66" s="5">
        <f>scrimecost*Meta!O63</f>
        <v>6.6499999999999995</v>
      </c>
      <c r="N66" s="5"/>
    </row>
    <row r="67" spans="1:14" x14ac:dyDescent="0.2">
      <c r="A67" s="5">
        <v>76</v>
      </c>
      <c r="H67" s="21"/>
      <c r="M67" s="5">
        <f>scrimecost*Meta!O64</f>
        <v>6.6499999999999995</v>
      </c>
      <c r="N67" s="5"/>
    </row>
    <row r="68" spans="1:14" x14ac:dyDescent="0.2">
      <c r="A68" s="5">
        <v>77</v>
      </c>
      <c r="H68" s="21"/>
      <c r="M68" s="5">
        <f>scrimecost*Meta!O65</f>
        <v>6.6499999999999995</v>
      </c>
      <c r="N68" s="5"/>
    </row>
    <row r="69" spans="1:14" x14ac:dyDescent="0.2">
      <c r="A69" s="5">
        <v>78</v>
      </c>
      <c r="H69" s="21"/>
      <c r="M69" s="5">
        <f>scrimecost*Meta!O66</f>
        <v>6.6499999999999995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31144</v>
      </c>
      <c r="D2" s="7">
        <f>Meta!C3</f>
        <v>14021</v>
      </c>
      <c r="E2" s="1">
        <f>Meta!D3</f>
        <v>6.3E-2</v>
      </c>
      <c r="F2" s="1">
        <f>Meta!F3</f>
        <v>0.50900000000000001</v>
      </c>
      <c r="G2" s="1">
        <f>Meta!I3</f>
        <v>1.978852107996969</v>
      </c>
      <c r="H2" s="1">
        <f>Meta!E3</f>
        <v>0.98899999999999999</v>
      </c>
      <c r="I2" s="13"/>
      <c r="J2" s="1">
        <f>Meta!X2</f>
        <v>0.56899999999999995</v>
      </c>
      <c r="K2" s="1">
        <f>Meta!D2</f>
        <v>6.7000000000000004E-2</v>
      </c>
      <c r="L2" s="29"/>
      <c r="N2" s="22">
        <f>Meta!T3</f>
        <v>42649</v>
      </c>
      <c r="O2" s="22">
        <f>Meta!U3</f>
        <v>18738</v>
      </c>
      <c r="P2" s="1">
        <f>Meta!V3</f>
        <v>4.4999999999999998E-2</v>
      </c>
      <c r="Q2" s="1">
        <f>Meta!X3</f>
        <v>0.59299999999999997</v>
      </c>
      <c r="R2" s="22">
        <f>Meta!W3</f>
        <v>167</v>
      </c>
      <c r="T2" s="12">
        <f>IRR(S5:S69)+1</f>
        <v>1.0346862264484682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1475.4439815692956</v>
      </c>
      <c r="D5" s="5">
        <f>IF(A5&lt;startage,1,0)*(C5*(1-initialunempprob))+IF(A5=startage,1,0)*(C5*(1-unempprob))+IF(A5&gt;startage,1,0)*(C5*(1-unempprob)+unempprob*300*52)</f>
        <v>1376.589234804153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105.30907646251769</v>
      </c>
      <c r="G5" s="5">
        <f>D5-F5</f>
        <v>1271.2801583416353</v>
      </c>
      <c r="H5" s="22">
        <f>0.1*Grade8!H5</f>
        <v>664.26096177147099</v>
      </c>
      <c r="I5" s="5">
        <f>G5+IF(A5&lt;startage,1,0)*(H5*(1-initialunempprob))+IF(A5&gt;=startage,1,0)*(H5*(1-unempprob))</f>
        <v>1891.0356356744178</v>
      </c>
      <c r="J5" s="26">
        <f t="shared" ref="J5:J36" si="0">(F5-(IF(A5&gt;startage,1,0)*(unempprob*300*52)))/(IF(A5&lt;startage,1,0)*((C5+H5)*(1-initialunempprob))+IF(A5&gt;=startage,1,0)*((C5+H5)*(1-unempprob)))</f>
        <v>5.2750948181585502E-2</v>
      </c>
      <c r="L5" s="22">
        <f>0.1*Grade8!L5</f>
        <v>2768.6731456689104</v>
      </c>
      <c r="M5" s="5"/>
      <c r="N5" s="5">
        <f>L5-Grade8!L5</f>
        <v>-24918.058311020191</v>
      </c>
      <c r="O5" s="5"/>
      <c r="P5" s="22"/>
      <c r="Q5" s="22">
        <f>0.05*feel*Grade8!G5</f>
        <v>166.03472359331263</v>
      </c>
      <c r="R5" s="22">
        <f>hstuition</f>
        <v>11298</v>
      </c>
      <c r="S5" s="22">
        <f t="shared" ref="S5:S36" si="1">IF(A5&lt;startage,1,0)*(N5-Q5-R5)+IF(A5&gt;=startage,1,0)*completionprob*(N5*spart+O5+P5)</f>
        <v>-36382.093034613499</v>
      </c>
      <c r="T5" s="22">
        <f t="shared" ref="T5:T36" si="2">S5/sreturn^(A5-startage+1)</f>
        <v>-36382.093034613499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15738.417173340224</v>
      </c>
      <c r="D6" s="5">
        <f t="shared" ref="D6:D36" si="5">IF(A6&lt;startage,1,0)*(C6*(1-initialunempprob))+IF(A6=startage,1,0)*(C6*(1-unempprob))+IF(A6&gt;startage,1,0)*(C6*(1-unempprob)+unempprob*300*52)</f>
        <v>14746.89689141979</v>
      </c>
      <c r="E6" s="5">
        <f t="shared" ref="E6:E56" si="6">IF(D6-9500&gt;0,1,0)*(D6-9500)</f>
        <v>5246.8968914197903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2177.5169904775721</v>
      </c>
      <c r="G6" s="5">
        <f t="shared" ref="G6:G56" si="8">D6-F6</f>
        <v>12569.379900942218</v>
      </c>
      <c r="H6" s="22">
        <f t="shared" ref="H6:H36" si="9">benefits*B6/expnorm</f>
        <v>7085.4208575456996</v>
      </c>
      <c r="I6" s="5">
        <f t="shared" ref="I6:I36" si="10">G6+IF(A6&lt;startage,1,0)*(H6*(1-initialunempprob))+IF(A6&gt;=startage,1,0)*(H6*(1-unempprob))</f>
        <v>19208.419244462541</v>
      </c>
      <c r="J6" s="26">
        <f t="shared" si="0"/>
        <v>0.10182004503127473</v>
      </c>
      <c r="L6" s="22">
        <f t="shared" ref="L6:L36" si="11">(sincome+sbenefits)*(1-sunemp)*B6/expnorm</f>
        <v>29625.551481631894</v>
      </c>
      <c r="M6" s="5">
        <f>scrimecost*Meta!O3</f>
        <v>362.72400000000005</v>
      </c>
      <c r="N6" s="5">
        <f>L6-Grade8!L6</f>
        <v>1246.6517385255647</v>
      </c>
      <c r="O6" s="5">
        <f>Grade8!M6-M6</f>
        <v>17.375999999999976</v>
      </c>
      <c r="P6" s="22">
        <f t="shared" ref="P6:P37" si="12">(spart-initialspart)*(L6*J6+nptrans)</f>
        <v>229.69139966246678</v>
      </c>
      <c r="S6" s="22">
        <f t="shared" si="1"/>
        <v>975.48222992143724</v>
      </c>
      <c r="T6" s="22">
        <f t="shared" si="2"/>
        <v>942.78072422955984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16131.877602673729</v>
      </c>
      <c r="D7" s="5">
        <f t="shared" si="5"/>
        <v>16098.369313705283</v>
      </c>
      <c r="E7" s="5">
        <f t="shared" si="6"/>
        <v>6598.3693137052833</v>
      </c>
      <c r="F7" s="5">
        <f t="shared" si="7"/>
        <v>2551.1991152395112</v>
      </c>
      <c r="G7" s="5">
        <f t="shared" si="8"/>
        <v>13547.170198465772</v>
      </c>
      <c r="H7" s="22">
        <f t="shared" si="9"/>
        <v>7262.5563789843427</v>
      </c>
      <c r="I7" s="5">
        <f t="shared" si="10"/>
        <v>20352.185525574103</v>
      </c>
      <c r="J7" s="26">
        <f t="shared" si="0"/>
        <v>7.154914619929123E-2</v>
      </c>
      <c r="L7" s="22">
        <f t="shared" si="11"/>
        <v>30366.190268672686</v>
      </c>
      <c r="M7" s="5">
        <f>scrimecost*Meta!O4</f>
        <v>439.71100000000001</v>
      </c>
      <c r="N7" s="5">
        <f>L7-Grade8!L7</f>
        <v>1277.8180319886997</v>
      </c>
      <c r="O7" s="5">
        <f>Grade8!M7-M7</f>
        <v>21.063999999999965</v>
      </c>
      <c r="P7" s="22">
        <f t="shared" si="12"/>
        <v>209.44019968917036</v>
      </c>
      <c r="S7" s="22">
        <f t="shared" si="1"/>
        <v>977.37953943922594</v>
      </c>
      <c r="T7" s="22">
        <f t="shared" si="2"/>
        <v>912.94771814617764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16535.174542740573</v>
      </c>
      <c r="D8" s="5">
        <f t="shared" si="5"/>
        <v>16476.258546547917</v>
      </c>
      <c r="E8" s="5">
        <f t="shared" si="6"/>
        <v>6976.2585465479169</v>
      </c>
      <c r="F8" s="5">
        <f t="shared" si="7"/>
        <v>2655.685488120499</v>
      </c>
      <c r="G8" s="5">
        <f t="shared" si="8"/>
        <v>13820.573058427417</v>
      </c>
      <c r="H8" s="22">
        <f t="shared" si="9"/>
        <v>7444.1202884589502</v>
      </c>
      <c r="I8" s="5">
        <f t="shared" si="10"/>
        <v>20795.713768713453</v>
      </c>
      <c r="J8" s="26">
        <f t="shared" si="0"/>
        <v>7.445437381289717E-2</v>
      </c>
      <c r="L8" s="22">
        <f t="shared" si="11"/>
        <v>31125.345025389503</v>
      </c>
      <c r="M8" s="5">
        <f>scrimecost*Meta!O5</f>
        <v>482.964</v>
      </c>
      <c r="N8" s="5">
        <f>L8-Grade8!L8</f>
        <v>1309.763482788414</v>
      </c>
      <c r="O8" s="5">
        <f>Grade8!M8-M8</f>
        <v>23.135999999999967</v>
      </c>
      <c r="P8" s="22">
        <f t="shared" si="12"/>
        <v>212.91403376581817</v>
      </c>
      <c r="S8" s="22">
        <f t="shared" si="1"/>
        <v>1001.5996414896948</v>
      </c>
      <c r="T8" s="22">
        <f t="shared" si="2"/>
        <v>904.20760782637683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16948.553906309087</v>
      </c>
      <c r="D9" s="5">
        <f t="shared" si="5"/>
        <v>16863.595010211615</v>
      </c>
      <c r="E9" s="5">
        <f t="shared" si="6"/>
        <v>7363.5950102116149</v>
      </c>
      <c r="F9" s="5">
        <f t="shared" si="7"/>
        <v>2762.7840203235119</v>
      </c>
      <c r="G9" s="5">
        <f t="shared" si="8"/>
        <v>14100.810989888103</v>
      </c>
      <c r="H9" s="22">
        <f t="shared" si="9"/>
        <v>7630.2232956704238</v>
      </c>
      <c r="I9" s="5">
        <f t="shared" si="10"/>
        <v>21250.330217931289</v>
      </c>
      <c r="J9" s="26">
        <f t="shared" si="0"/>
        <v>7.7288742216415199E-2</v>
      </c>
      <c r="L9" s="22">
        <f t="shared" si="11"/>
        <v>31903.478651024241</v>
      </c>
      <c r="M9" s="5">
        <f>scrimecost*Meta!O6</f>
        <v>564.96100000000001</v>
      </c>
      <c r="N9" s="5">
        <f>L9-Grade8!L9</f>
        <v>1342.5075698581277</v>
      </c>
      <c r="O9" s="5">
        <f>Grade8!M9-M9</f>
        <v>27.063999999999965</v>
      </c>
      <c r="P9" s="22">
        <f t="shared" si="12"/>
        <v>216.47471369438225</v>
      </c>
      <c r="S9" s="22">
        <f t="shared" si="1"/>
        <v>1028.2095998914292</v>
      </c>
      <c r="T9" s="22">
        <f t="shared" si="2"/>
        <v>897.1126545836953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17372.267753966811</v>
      </c>
      <c r="D10" s="5">
        <f t="shared" si="5"/>
        <v>17260.614885466905</v>
      </c>
      <c r="E10" s="5">
        <f t="shared" si="6"/>
        <v>7760.6148854669045</v>
      </c>
      <c r="F10" s="5">
        <f t="shared" si="7"/>
        <v>2872.5600158315992</v>
      </c>
      <c r="G10" s="5">
        <f t="shared" si="8"/>
        <v>14388.054869635305</v>
      </c>
      <c r="H10" s="22">
        <f t="shared" si="9"/>
        <v>7820.9788780621839</v>
      </c>
      <c r="I10" s="5">
        <f t="shared" si="10"/>
        <v>21716.312078379571</v>
      </c>
      <c r="J10" s="26">
        <f t="shared" si="0"/>
        <v>8.0053979683262E-2</v>
      </c>
      <c r="L10" s="22">
        <f t="shared" si="11"/>
        <v>32701.065617299842</v>
      </c>
      <c r="M10" s="5">
        <f>scrimecost*Meta!O7</f>
        <v>608.04700000000003</v>
      </c>
      <c r="N10" s="5">
        <f>L10-Grade8!L10</f>
        <v>1376.0702591045811</v>
      </c>
      <c r="O10" s="5">
        <f>Grade8!M10-M10</f>
        <v>29.127999999999929</v>
      </c>
      <c r="P10" s="22">
        <f t="shared" si="12"/>
        <v>220.12441062116034</v>
      </c>
      <c r="S10" s="22">
        <f t="shared" si="1"/>
        <v>1053.5441914532048</v>
      </c>
      <c r="T10" s="22">
        <f t="shared" si="2"/>
        <v>888.4017751190853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17806.57444781598</v>
      </c>
      <c r="D11" s="5">
        <f t="shared" si="5"/>
        <v>17667.560257603574</v>
      </c>
      <c r="E11" s="5">
        <f t="shared" si="6"/>
        <v>8167.5602576035744</v>
      </c>
      <c r="F11" s="5">
        <f t="shared" si="7"/>
        <v>2985.0804112273881</v>
      </c>
      <c r="G11" s="5">
        <f t="shared" si="8"/>
        <v>14682.479846376187</v>
      </c>
      <c r="H11" s="22">
        <f t="shared" si="9"/>
        <v>8016.503350013737</v>
      </c>
      <c r="I11" s="5">
        <f t="shared" si="10"/>
        <v>22193.943485339059</v>
      </c>
      <c r="J11" s="26">
        <f t="shared" si="0"/>
        <v>8.2751772333844245E-2</v>
      </c>
      <c r="L11" s="22">
        <f t="shared" si="11"/>
        <v>33518.592257732336</v>
      </c>
      <c r="M11" s="5">
        <f>scrimecost*Meta!O8</f>
        <v>581.327</v>
      </c>
      <c r="N11" s="5">
        <f>L11-Grade8!L11</f>
        <v>1410.472015582196</v>
      </c>
      <c r="O11" s="5">
        <f>Grade8!M11-M11</f>
        <v>27.847999999999956</v>
      </c>
      <c r="P11" s="22">
        <f t="shared" si="12"/>
        <v>223.86534997110789</v>
      </c>
      <c r="S11" s="22">
        <f t="shared" si="1"/>
        <v>1076.1538994040252</v>
      </c>
      <c r="T11" s="22">
        <f t="shared" si="2"/>
        <v>877.04600853291925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18251.738809011378</v>
      </c>
      <c r="D12" s="5">
        <f t="shared" si="5"/>
        <v>18084.679264043662</v>
      </c>
      <c r="E12" s="5">
        <f t="shared" si="6"/>
        <v>8584.6792640436615</v>
      </c>
      <c r="F12" s="5">
        <f t="shared" si="7"/>
        <v>3104.6477797102552</v>
      </c>
      <c r="G12" s="5">
        <f t="shared" si="8"/>
        <v>14980.031484333405</v>
      </c>
      <c r="H12" s="22">
        <f t="shared" si="9"/>
        <v>8216.9159337640813</v>
      </c>
      <c r="I12" s="5">
        <f t="shared" si="10"/>
        <v>22679.28171427035</v>
      </c>
      <c r="J12" s="26">
        <f t="shared" si="0"/>
        <v>8.5554481711215657E-2</v>
      </c>
      <c r="L12" s="22">
        <f t="shared" si="11"/>
        <v>34356.557064175642</v>
      </c>
      <c r="M12" s="5">
        <f>scrimecost*Meta!O9</f>
        <v>520.53899999999999</v>
      </c>
      <c r="N12" s="5">
        <f>L12-Grade8!L12</f>
        <v>1445.7338159717474</v>
      </c>
      <c r="O12" s="5">
        <f>Grade8!M12-M12</f>
        <v>24.936000000000035</v>
      </c>
      <c r="P12" s="22">
        <f t="shared" si="12"/>
        <v>227.84057839217664</v>
      </c>
      <c r="S12" s="22">
        <f t="shared" si="1"/>
        <v>1097.885667219525</v>
      </c>
      <c r="T12" s="22">
        <f t="shared" si="2"/>
        <v>864.76168743280743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18708.032279236664</v>
      </c>
      <c r="D13" s="5">
        <f t="shared" si="5"/>
        <v>18512.226245644753</v>
      </c>
      <c r="E13" s="5">
        <f t="shared" si="6"/>
        <v>9012.2262456447534</v>
      </c>
      <c r="F13" s="5">
        <f t="shared" si="7"/>
        <v>3244.2418692030119</v>
      </c>
      <c r="G13" s="5">
        <f t="shared" si="8"/>
        <v>15267.984376441742</v>
      </c>
      <c r="H13" s="22">
        <f t="shared" si="9"/>
        <v>8422.3388321081839</v>
      </c>
      <c r="I13" s="5">
        <f t="shared" si="10"/>
        <v>23159.715862127112</v>
      </c>
      <c r="J13" s="26">
        <f t="shared" si="0"/>
        <v>8.895904321524721E-2</v>
      </c>
      <c r="L13" s="22">
        <f t="shared" si="11"/>
        <v>35215.470990780035</v>
      </c>
      <c r="M13" s="5">
        <f>scrimecost*Meta!O10</f>
        <v>479.45699999999999</v>
      </c>
      <c r="N13" s="5">
        <f>L13-Grade8!L13</f>
        <v>1481.8771613710414</v>
      </c>
      <c r="O13" s="5">
        <f>Grade8!M13-M13</f>
        <v>22.968000000000018</v>
      </c>
      <c r="P13" s="22">
        <f t="shared" si="12"/>
        <v>232.48163053713827</v>
      </c>
      <c r="S13" s="22">
        <f t="shared" si="1"/>
        <v>1121.7265565706339</v>
      </c>
      <c r="T13" s="22">
        <f t="shared" si="2"/>
        <v>853.92093064833898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19175.733086217577</v>
      </c>
      <c r="D14" s="5">
        <f t="shared" si="5"/>
        <v>18950.461901785871</v>
      </c>
      <c r="E14" s="5">
        <f t="shared" si="6"/>
        <v>9450.4619017858713</v>
      </c>
      <c r="F14" s="5">
        <f t="shared" si="7"/>
        <v>3387.3258109330873</v>
      </c>
      <c r="G14" s="5">
        <f t="shared" si="8"/>
        <v>15563.136090852784</v>
      </c>
      <c r="H14" s="22">
        <f t="shared" si="9"/>
        <v>8632.8973029108856</v>
      </c>
      <c r="I14" s="5">
        <f t="shared" si="10"/>
        <v>23652.160863680285</v>
      </c>
      <c r="J14" s="26">
        <f t="shared" si="0"/>
        <v>9.2280566633814565E-2</v>
      </c>
      <c r="L14" s="22">
        <f t="shared" si="11"/>
        <v>36095.857765549532</v>
      </c>
      <c r="M14" s="5">
        <f>scrimecost*Meta!O11</f>
        <v>448.72899999999998</v>
      </c>
      <c r="N14" s="5">
        <f>L14-Grade8!L14</f>
        <v>1518.9240904053222</v>
      </c>
      <c r="O14" s="5">
        <f>Grade8!M14-M14</f>
        <v>21.495999999999981</v>
      </c>
      <c r="P14" s="22">
        <f t="shared" si="12"/>
        <v>237.23870898572389</v>
      </c>
      <c r="S14" s="22">
        <f t="shared" si="1"/>
        <v>1146.702670955523</v>
      </c>
      <c r="T14" s="22">
        <f t="shared" si="2"/>
        <v>843.6704018372676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19655.126413373015</v>
      </c>
      <c r="D15" s="5">
        <f t="shared" si="5"/>
        <v>19399.653449330515</v>
      </c>
      <c r="E15" s="5">
        <f t="shared" si="6"/>
        <v>9899.6534493305153</v>
      </c>
      <c r="F15" s="5">
        <f t="shared" si="7"/>
        <v>3533.9868512064131</v>
      </c>
      <c r="G15" s="5">
        <f t="shared" si="8"/>
        <v>15865.666598124102</v>
      </c>
      <c r="H15" s="22">
        <f t="shared" si="9"/>
        <v>8848.719735483659</v>
      </c>
      <c r="I15" s="5">
        <f t="shared" si="10"/>
        <v>24156.916990272293</v>
      </c>
      <c r="J15" s="26">
        <f t="shared" si="0"/>
        <v>9.5521077286075326E-2</v>
      </c>
      <c r="L15" s="22">
        <f t="shared" si="11"/>
        <v>36998.254209688268</v>
      </c>
      <c r="M15" s="5">
        <f>scrimecost*Meta!O12</f>
        <v>429.69099999999997</v>
      </c>
      <c r="N15" s="5">
        <f>L15-Grade8!L15</f>
        <v>1556.8971926654485</v>
      </c>
      <c r="O15" s="5">
        <f>Grade8!M15-M15</f>
        <v>20.584000000000003</v>
      </c>
      <c r="P15" s="22">
        <f t="shared" si="12"/>
        <v>242.11471439552406</v>
      </c>
      <c r="S15" s="22">
        <f t="shared" si="1"/>
        <v>1172.8934234000274</v>
      </c>
      <c r="T15" s="22">
        <f t="shared" si="2"/>
        <v>834.01117984555549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20146.504573707338</v>
      </c>
      <c r="D16" s="5">
        <f t="shared" si="5"/>
        <v>19860.074785563775</v>
      </c>
      <c r="E16" s="5">
        <f t="shared" si="6"/>
        <v>10360.074785563775</v>
      </c>
      <c r="F16" s="5">
        <f t="shared" si="7"/>
        <v>3684.3144174865724</v>
      </c>
      <c r="G16" s="5">
        <f t="shared" si="8"/>
        <v>16175.760368077203</v>
      </c>
      <c r="H16" s="22">
        <f t="shared" si="9"/>
        <v>9069.9377288707492</v>
      </c>
      <c r="I16" s="5">
        <f t="shared" si="10"/>
        <v>24674.292020029097</v>
      </c>
      <c r="J16" s="26">
        <f t="shared" si="0"/>
        <v>9.8682551093159057E-2</v>
      </c>
      <c r="L16" s="22">
        <f t="shared" si="11"/>
        <v>37923.210564930472</v>
      </c>
      <c r="M16" s="5">
        <f>scrimecost*Meta!O13</f>
        <v>363.726</v>
      </c>
      <c r="N16" s="5">
        <f>L16-Grade8!L16</f>
        <v>1595.8196224820858</v>
      </c>
      <c r="O16" s="5">
        <f>Grade8!M16-M16</f>
        <v>17.423999999999978</v>
      </c>
      <c r="P16" s="22">
        <f t="shared" si="12"/>
        <v>247.11261994056935</v>
      </c>
      <c r="S16" s="22">
        <f t="shared" si="1"/>
        <v>1197.5382218556492</v>
      </c>
      <c r="T16" s="22">
        <f t="shared" si="2"/>
        <v>822.9890123763256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20650.167188050022</v>
      </c>
      <c r="D17" s="5">
        <f t="shared" si="5"/>
        <v>20332.006655202869</v>
      </c>
      <c r="E17" s="5">
        <f t="shared" si="6"/>
        <v>10832.006655202869</v>
      </c>
      <c r="F17" s="5">
        <f t="shared" si="7"/>
        <v>3838.400172923737</v>
      </c>
      <c r="G17" s="5">
        <f t="shared" si="8"/>
        <v>16493.60648227913</v>
      </c>
      <c r="H17" s="22">
        <f t="shared" si="9"/>
        <v>9296.6861720925172</v>
      </c>
      <c r="I17" s="5">
        <f t="shared" si="10"/>
        <v>25204.601425529821</v>
      </c>
      <c r="J17" s="26">
        <f t="shared" si="0"/>
        <v>0.10176691578299685</v>
      </c>
      <c r="L17" s="22">
        <f t="shared" si="11"/>
        <v>38871.290829053731</v>
      </c>
      <c r="M17" s="5">
        <f>scrimecost*Meta!O14</f>
        <v>363.726</v>
      </c>
      <c r="N17" s="5">
        <f>L17-Grade8!L17</f>
        <v>1635.7151130441416</v>
      </c>
      <c r="O17" s="5">
        <f>Grade8!M17-M17</f>
        <v>17.423999999999978</v>
      </c>
      <c r="P17" s="22">
        <f t="shared" si="12"/>
        <v>252.23547312424074</v>
      </c>
      <c r="S17" s="22">
        <f t="shared" si="1"/>
        <v>1226.0025112726632</v>
      </c>
      <c r="T17" s="22">
        <f t="shared" si="2"/>
        <v>814.30545708050795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21166.421367751271</v>
      </c>
      <c r="D18" s="5">
        <f t="shared" si="5"/>
        <v>20815.736821582941</v>
      </c>
      <c r="E18" s="5">
        <f t="shared" si="6"/>
        <v>11315.736821582941</v>
      </c>
      <c r="F18" s="5">
        <f t="shared" si="7"/>
        <v>3996.3380722468301</v>
      </c>
      <c r="G18" s="5">
        <f t="shared" si="8"/>
        <v>16819.398749336113</v>
      </c>
      <c r="H18" s="22">
        <f t="shared" si="9"/>
        <v>9529.1033263948302</v>
      </c>
      <c r="I18" s="5">
        <f t="shared" si="10"/>
        <v>25748.168566168068</v>
      </c>
      <c r="J18" s="26">
        <f t="shared" si="0"/>
        <v>0.10477605206576542</v>
      </c>
      <c r="L18" s="22">
        <f t="shared" si="11"/>
        <v>39843.073099780078</v>
      </c>
      <c r="M18" s="5">
        <f>scrimecost*Meta!O15</f>
        <v>363.726</v>
      </c>
      <c r="N18" s="5">
        <f>L18-Grade8!L18</f>
        <v>1676.6079908702523</v>
      </c>
      <c r="O18" s="5">
        <f>Grade8!M18-M18</f>
        <v>17.423999999999978</v>
      </c>
      <c r="P18" s="22">
        <f t="shared" si="12"/>
        <v>257.48639763750396</v>
      </c>
      <c r="S18" s="22">
        <f t="shared" si="1"/>
        <v>1255.1784079251045</v>
      </c>
      <c r="T18" s="22">
        <f t="shared" si="2"/>
        <v>805.73601692964667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21695.581901945054</v>
      </c>
      <c r="D19" s="5">
        <f t="shared" si="5"/>
        <v>21311.560242122516</v>
      </c>
      <c r="E19" s="5">
        <f t="shared" si="6"/>
        <v>11811.560242122516</v>
      </c>
      <c r="F19" s="5">
        <f t="shared" si="7"/>
        <v>4158.2244190530018</v>
      </c>
      <c r="G19" s="5">
        <f t="shared" si="8"/>
        <v>17153.335823069516</v>
      </c>
      <c r="H19" s="22">
        <f t="shared" si="9"/>
        <v>9767.3309095546992</v>
      </c>
      <c r="I19" s="5">
        <f t="shared" si="10"/>
        <v>26305.324885322269</v>
      </c>
      <c r="J19" s="26">
        <f t="shared" si="0"/>
        <v>0.10771179478066162</v>
      </c>
      <c r="L19" s="22">
        <f t="shared" si="11"/>
        <v>40839.149927274579</v>
      </c>
      <c r="M19" s="5">
        <f>scrimecost*Meta!O16</f>
        <v>363.726</v>
      </c>
      <c r="N19" s="5">
        <f>L19-Grade8!L19</f>
        <v>1718.5231906420086</v>
      </c>
      <c r="O19" s="5">
        <f>Grade8!M19-M19</f>
        <v>17.423999999999978</v>
      </c>
      <c r="P19" s="22">
        <f t="shared" si="12"/>
        <v>262.86859526359876</v>
      </c>
      <c r="S19" s="22">
        <f t="shared" si="1"/>
        <v>1285.0837019938524</v>
      </c>
      <c r="T19" s="22">
        <f t="shared" si="2"/>
        <v>797.27852326242578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22237.971449493678</v>
      </c>
      <c r="D20" s="5">
        <f t="shared" si="5"/>
        <v>21819.779248175575</v>
      </c>
      <c r="E20" s="5">
        <f t="shared" si="6"/>
        <v>12319.779248175575</v>
      </c>
      <c r="F20" s="5">
        <f t="shared" si="7"/>
        <v>4324.1579245293251</v>
      </c>
      <c r="G20" s="5">
        <f t="shared" si="8"/>
        <v>17495.62132364625</v>
      </c>
      <c r="H20" s="22">
        <f t="shared" si="9"/>
        <v>10011.514182293568</v>
      </c>
      <c r="I20" s="5">
        <f t="shared" si="10"/>
        <v>26876.410112455324</v>
      </c>
      <c r="J20" s="26">
        <f t="shared" si="0"/>
        <v>0.1105759340147066</v>
      </c>
      <c r="L20" s="22">
        <f t="shared" si="11"/>
        <v>41860.128675456428</v>
      </c>
      <c r="M20" s="5">
        <f>scrimecost*Meta!O17</f>
        <v>363.726</v>
      </c>
      <c r="N20" s="5">
        <f>L20-Grade8!L20</f>
        <v>1761.4862704080442</v>
      </c>
      <c r="O20" s="5">
        <f>Grade8!M20-M20</f>
        <v>17.423999999999978</v>
      </c>
      <c r="P20" s="22">
        <f t="shared" si="12"/>
        <v>268.38534783034578</v>
      </c>
      <c r="S20" s="22">
        <f t="shared" si="1"/>
        <v>1315.7366284143106</v>
      </c>
      <c r="T20" s="22">
        <f t="shared" si="2"/>
        <v>788.93086460768609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22793.920735731019</v>
      </c>
      <c r="D21" s="5">
        <f t="shared" si="5"/>
        <v>22340.703729379966</v>
      </c>
      <c r="E21" s="5">
        <f t="shared" si="6"/>
        <v>12840.703729379966</v>
      </c>
      <c r="F21" s="5">
        <f t="shared" si="7"/>
        <v>4494.2397676425589</v>
      </c>
      <c r="G21" s="5">
        <f t="shared" si="8"/>
        <v>17846.463961737405</v>
      </c>
      <c r="H21" s="22">
        <f t="shared" si="9"/>
        <v>10261.802036850908</v>
      </c>
      <c r="I21" s="5">
        <f t="shared" si="10"/>
        <v>27461.772470266704</v>
      </c>
      <c r="J21" s="26">
        <f t="shared" si="0"/>
        <v>0.11337021619426277</v>
      </c>
      <c r="L21" s="22">
        <f t="shared" si="11"/>
        <v>42906.631892342848</v>
      </c>
      <c r="M21" s="5">
        <f>scrimecost*Meta!O18</f>
        <v>286.90600000000001</v>
      </c>
      <c r="N21" s="5">
        <f>L21-Grade8!L21</f>
        <v>1805.5234271682493</v>
      </c>
      <c r="O21" s="5">
        <f>Grade8!M21-M21</f>
        <v>13.743999999999971</v>
      </c>
      <c r="P21" s="22">
        <f t="shared" si="12"/>
        <v>274.04001921126167</v>
      </c>
      <c r="S21" s="22">
        <f t="shared" si="1"/>
        <v>1343.5163579952909</v>
      </c>
      <c r="T21" s="22">
        <f t="shared" si="2"/>
        <v>778.5818448345708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23363.768754124292</v>
      </c>
      <c r="D22" s="5">
        <f t="shared" si="5"/>
        <v>22874.651322614463</v>
      </c>
      <c r="E22" s="5">
        <f t="shared" si="6"/>
        <v>13374.651322614463</v>
      </c>
      <c r="F22" s="5">
        <f t="shared" si="7"/>
        <v>4668.5736568336224</v>
      </c>
      <c r="G22" s="5">
        <f t="shared" si="8"/>
        <v>18206.077665780842</v>
      </c>
      <c r="H22" s="22">
        <f t="shared" si="9"/>
        <v>10518.347087772179</v>
      </c>
      <c r="I22" s="5">
        <f t="shared" si="10"/>
        <v>28061.768887023376</v>
      </c>
      <c r="J22" s="26">
        <f t="shared" si="0"/>
        <v>0.11609634514992728</v>
      </c>
      <c r="L22" s="22">
        <f t="shared" si="11"/>
        <v>43979.297689651423</v>
      </c>
      <c r="M22" s="5">
        <f>scrimecost*Meta!O19</f>
        <v>286.90600000000001</v>
      </c>
      <c r="N22" s="5">
        <f>L22-Grade8!L22</f>
        <v>1850.6615128474732</v>
      </c>
      <c r="O22" s="5">
        <f>Grade8!M22-M22</f>
        <v>13.743999999999971</v>
      </c>
      <c r="P22" s="22">
        <f t="shared" si="12"/>
        <v>279.8360573767003</v>
      </c>
      <c r="S22" s="22">
        <f t="shared" si="1"/>
        <v>1375.7210888158043</v>
      </c>
      <c r="T22" s="22">
        <f t="shared" si="2"/>
        <v>770.51844734989072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23947.8629729774</v>
      </c>
      <c r="D23" s="5">
        <f t="shared" si="5"/>
        <v>23421.947605679823</v>
      </c>
      <c r="E23" s="5">
        <f t="shared" si="6"/>
        <v>13921.947605679823</v>
      </c>
      <c r="F23" s="5">
        <f t="shared" si="7"/>
        <v>4847.2658932544618</v>
      </c>
      <c r="G23" s="5">
        <f t="shared" si="8"/>
        <v>18574.681712425361</v>
      </c>
      <c r="H23" s="22">
        <f t="shared" si="9"/>
        <v>10781.305764966482</v>
      </c>
      <c r="I23" s="5">
        <f t="shared" si="10"/>
        <v>28676.765214198957</v>
      </c>
      <c r="J23" s="26">
        <f t="shared" si="0"/>
        <v>0.11875598315545362</v>
      </c>
      <c r="L23" s="22">
        <f t="shared" si="11"/>
        <v>45078.780131892701</v>
      </c>
      <c r="M23" s="5">
        <f>scrimecost*Meta!O20</f>
        <v>286.90600000000001</v>
      </c>
      <c r="N23" s="5">
        <f>L23-Grade8!L23</f>
        <v>1896.9280506686409</v>
      </c>
      <c r="O23" s="5">
        <f>Grade8!M23-M23</f>
        <v>13.743999999999971</v>
      </c>
      <c r="P23" s="22">
        <f t="shared" si="12"/>
        <v>285.77699649627499</v>
      </c>
      <c r="S23" s="22">
        <f t="shared" si="1"/>
        <v>1408.7309379068083</v>
      </c>
      <c r="T23" s="22">
        <f t="shared" si="2"/>
        <v>762.5565058794889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24546.559547301833</v>
      </c>
      <c r="D24" s="5">
        <f t="shared" si="5"/>
        <v>23982.926295821817</v>
      </c>
      <c r="E24" s="5">
        <f t="shared" si="6"/>
        <v>14482.926295821817</v>
      </c>
      <c r="F24" s="5">
        <f t="shared" si="7"/>
        <v>5030.4254355858229</v>
      </c>
      <c r="G24" s="5">
        <f t="shared" si="8"/>
        <v>18952.500860235996</v>
      </c>
      <c r="H24" s="22">
        <f t="shared" si="9"/>
        <v>11050.838409090644</v>
      </c>
      <c r="I24" s="5">
        <f t="shared" si="10"/>
        <v>29307.136449553931</v>
      </c>
      <c r="J24" s="26">
        <f t="shared" si="0"/>
        <v>0.12135075194133299</v>
      </c>
      <c r="L24" s="22">
        <f t="shared" si="11"/>
        <v>46205.749635190019</v>
      </c>
      <c r="M24" s="5">
        <f>scrimecost*Meta!O21</f>
        <v>286.90600000000001</v>
      </c>
      <c r="N24" s="5">
        <f>L24-Grade8!L24</f>
        <v>1944.3512519353608</v>
      </c>
      <c r="O24" s="5">
        <f>Grade8!M24-M24</f>
        <v>13.743999999999971</v>
      </c>
      <c r="P24" s="22">
        <f t="shared" si="12"/>
        <v>291.86645909383901</v>
      </c>
      <c r="S24" s="22">
        <f t="shared" si="1"/>
        <v>1442.5660332251014</v>
      </c>
      <c r="T24" s="22">
        <f t="shared" si="2"/>
        <v>754.69420002401205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25160.22353598438</v>
      </c>
      <c r="D25" s="5">
        <f t="shared" si="5"/>
        <v>24557.929453217366</v>
      </c>
      <c r="E25" s="5">
        <f t="shared" si="6"/>
        <v>15057.929453217366</v>
      </c>
      <c r="F25" s="5">
        <f t="shared" si="7"/>
        <v>5218.1639664754703</v>
      </c>
      <c r="G25" s="5">
        <f t="shared" si="8"/>
        <v>19339.765486741897</v>
      </c>
      <c r="H25" s="22">
        <f t="shared" si="9"/>
        <v>11327.109369317912</v>
      </c>
      <c r="I25" s="5">
        <f t="shared" si="10"/>
        <v>29953.266965792784</v>
      </c>
      <c r="J25" s="26">
        <f t="shared" si="0"/>
        <v>0.12388223368365439</v>
      </c>
      <c r="L25" s="22">
        <f t="shared" si="11"/>
        <v>47360.893376069769</v>
      </c>
      <c r="M25" s="5">
        <f>scrimecost*Meta!O22</f>
        <v>286.90600000000001</v>
      </c>
      <c r="N25" s="5">
        <f>L25-Grade8!L25</f>
        <v>1992.9600332337504</v>
      </c>
      <c r="O25" s="5">
        <f>Grade8!M25-M25</f>
        <v>13.743999999999971</v>
      </c>
      <c r="P25" s="22">
        <f t="shared" si="12"/>
        <v>298.10815825634222</v>
      </c>
      <c r="S25" s="22">
        <f t="shared" si="1"/>
        <v>1477.2470059263526</v>
      </c>
      <c r="T25" s="22">
        <f t="shared" si="2"/>
        <v>746.92975561185915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25789.229124383986</v>
      </c>
      <c r="D26" s="5">
        <f t="shared" si="5"/>
        <v>25147.307689547797</v>
      </c>
      <c r="E26" s="5">
        <f t="shared" si="6"/>
        <v>15647.307689547797</v>
      </c>
      <c r="F26" s="5">
        <f t="shared" si="7"/>
        <v>5410.5959606373563</v>
      </c>
      <c r="G26" s="5">
        <f t="shared" si="8"/>
        <v>19736.711728910443</v>
      </c>
      <c r="H26" s="22">
        <f t="shared" si="9"/>
        <v>11610.287103550856</v>
      </c>
      <c r="I26" s="5">
        <f t="shared" si="10"/>
        <v>30615.550744937595</v>
      </c>
      <c r="J26" s="26">
        <f t="shared" si="0"/>
        <v>0.12635197196884596</v>
      </c>
      <c r="L26" s="22">
        <f t="shared" si="11"/>
        <v>48544.915710471505</v>
      </c>
      <c r="M26" s="5">
        <f>scrimecost*Meta!O23</f>
        <v>228.45600000000002</v>
      </c>
      <c r="N26" s="5">
        <f>L26-Grade8!L26</f>
        <v>2042.7840340645853</v>
      </c>
      <c r="O26" s="5">
        <f>Grade8!M26-M26</f>
        <v>10.943999999999988</v>
      </c>
      <c r="P26" s="22">
        <f t="shared" si="12"/>
        <v>304.50589989790791</v>
      </c>
      <c r="S26" s="22">
        <f t="shared" si="1"/>
        <v>1510.0258029451265</v>
      </c>
      <c r="T26" s="22">
        <f t="shared" si="2"/>
        <v>737.90821116816835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26433.959852493586</v>
      </c>
      <c r="D27" s="5">
        <f t="shared" si="5"/>
        <v>25751.420381786491</v>
      </c>
      <c r="E27" s="5">
        <f t="shared" si="6"/>
        <v>16251.420381786491</v>
      </c>
      <c r="F27" s="5">
        <f t="shared" si="7"/>
        <v>5607.8387546532895</v>
      </c>
      <c r="G27" s="5">
        <f t="shared" si="8"/>
        <v>20143.581627133201</v>
      </c>
      <c r="H27" s="22">
        <f t="shared" si="9"/>
        <v>11900.544281139626</v>
      </c>
      <c r="I27" s="5">
        <f t="shared" si="10"/>
        <v>31294.391618561029</v>
      </c>
      <c r="J27" s="26">
        <f t="shared" si="0"/>
        <v>0.12876147273488647</v>
      </c>
      <c r="L27" s="22">
        <f t="shared" si="11"/>
        <v>49758.538603233283</v>
      </c>
      <c r="M27" s="5">
        <f>scrimecost*Meta!O24</f>
        <v>228.45600000000002</v>
      </c>
      <c r="N27" s="5">
        <f>L27-Grade8!L27</f>
        <v>2093.853634916195</v>
      </c>
      <c r="O27" s="5">
        <f>Grade8!M27-M27</f>
        <v>10.943999999999988</v>
      </c>
      <c r="P27" s="22">
        <f t="shared" si="12"/>
        <v>311.06358508051272</v>
      </c>
      <c r="S27" s="22">
        <f t="shared" si="1"/>
        <v>1546.4624998893723</v>
      </c>
      <c r="T27" s="22">
        <f t="shared" si="2"/>
        <v>730.37971000502591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27094.808848805922</v>
      </c>
      <c r="D28" s="5">
        <f t="shared" si="5"/>
        <v>26370.635891331149</v>
      </c>
      <c r="E28" s="5">
        <f t="shared" si="6"/>
        <v>16870.635891331149</v>
      </c>
      <c r="F28" s="5">
        <f t="shared" si="7"/>
        <v>5810.0126185196204</v>
      </c>
      <c r="G28" s="5">
        <f t="shared" si="8"/>
        <v>20560.623272811528</v>
      </c>
      <c r="H28" s="22">
        <f t="shared" si="9"/>
        <v>12198.057888168116</v>
      </c>
      <c r="I28" s="5">
        <f t="shared" si="10"/>
        <v>31990.203514025052</v>
      </c>
      <c r="J28" s="26">
        <f t="shared" si="0"/>
        <v>0.13111220518956015</v>
      </c>
      <c r="L28" s="22">
        <f t="shared" si="11"/>
        <v>51002.502068314119</v>
      </c>
      <c r="M28" s="5">
        <f>scrimecost*Meta!O25</f>
        <v>228.45600000000002</v>
      </c>
      <c r="N28" s="5">
        <f>L28-Grade8!L28</f>
        <v>2146.1999757891026</v>
      </c>
      <c r="O28" s="5">
        <f>Grade8!M28-M28</f>
        <v>10.943999999999988</v>
      </c>
      <c r="P28" s="22">
        <f t="shared" si="12"/>
        <v>317.78521239268269</v>
      </c>
      <c r="S28" s="22">
        <f t="shared" si="1"/>
        <v>1583.8101142572286</v>
      </c>
      <c r="T28" s="22">
        <f t="shared" si="2"/>
        <v>722.94249046444565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27772.179070026072</v>
      </c>
      <c r="D29" s="5">
        <f t="shared" si="5"/>
        <v>27005.331788614429</v>
      </c>
      <c r="E29" s="5">
        <f t="shared" si="6"/>
        <v>17505.331788614429</v>
      </c>
      <c r="F29" s="5">
        <f t="shared" si="7"/>
        <v>6017.2408289826108</v>
      </c>
      <c r="G29" s="5">
        <f t="shared" si="8"/>
        <v>20988.090959631816</v>
      </c>
      <c r="H29" s="22">
        <f t="shared" si="9"/>
        <v>12503.00933537232</v>
      </c>
      <c r="I29" s="5">
        <f t="shared" si="10"/>
        <v>32703.410706875678</v>
      </c>
      <c r="J29" s="26">
        <f t="shared" si="0"/>
        <v>0.13340560270631496</v>
      </c>
      <c r="L29" s="22">
        <f t="shared" si="11"/>
        <v>52277.564620021978</v>
      </c>
      <c r="M29" s="5">
        <f>scrimecost*Meta!O26</f>
        <v>228.45600000000002</v>
      </c>
      <c r="N29" s="5">
        <f>L29-Grade8!L29</f>
        <v>2199.8549751838436</v>
      </c>
      <c r="O29" s="5">
        <f>Grade8!M29-M29</f>
        <v>10.943999999999988</v>
      </c>
      <c r="P29" s="22">
        <f t="shared" si="12"/>
        <v>324.67488038765691</v>
      </c>
      <c r="S29" s="22">
        <f t="shared" si="1"/>
        <v>1622.0914189842877</v>
      </c>
      <c r="T29" s="22">
        <f t="shared" si="2"/>
        <v>715.5950006087304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28466.483546776723</v>
      </c>
      <c r="D30" s="5">
        <f t="shared" si="5"/>
        <v>27655.895083329789</v>
      </c>
      <c r="E30" s="5">
        <f t="shared" si="6"/>
        <v>18155.895083329789</v>
      </c>
      <c r="F30" s="5">
        <f t="shared" si="7"/>
        <v>6229.6497447071761</v>
      </c>
      <c r="G30" s="5">
        <f t="shared" si="8"/>
        <v>21426.245338622612</v>
      </c>
      <c r="H30" s="22">
        <f t="shared" si="9"/>
        <v>12815.584568756629</v>
      </c>
      <c r="I30" s="5">
        <f t="shared" si="10"/>
        <v>33434.448079547576</v>
      </c>
      <c r="J30" s="26">
        <f t="shared" si="0"/>
        <v>0.13564306369827092</v>
      </c>
      <c r="L30" s="22">
        <f t="shared" si="11"/>
        <v>53584.503735522521</v>
      </c>
      <c r="M30" s="5">
        <f>scrimecost*Meta!O27</f>
        <v>228.45600000000002</v>
      </c>
      <c r="N30" s="5">
        <f>L30-Grade8!L30</f>
        <v>2254.8513495634397</v>
      </c>
      <c r="O30" s="5">
        <f>Grade8!M30-M30</f>
        <v>10.943999999999988</v>
      </c>
      <c r="P30" s="22">
        <f t="shared" si="12"/>
        <v>331.73679008250554</v>
      </c>
      <c r="S30" s="22">
        <f t="shared" si="1"/>
        <v>1661.329756329515</v>
      </c>
      <c r="T30" s="22">
        <f t="shared" si="2"/>
        <v>708.33572640802117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29178.145635446133</v>
      </c>
      <c r="D31" s="5">
        <f t="shared" si="5"/>
        <v>28322.722460413028</v>
      </c>
      <c r="E31" s="5">
        <f t="shared" si="6"/>
        <v>18822.722460413028</v>
      </c>
      <c r="F31" s="5">
        <f t="shared" si="7"/>
        <v>6447.3688833248534</v>
      </c>
      <c r="G31" s="5">
        <f t="shared" si="8"/>
        <v>21875.353577088175</v>
      </c>
      <c r="H31" s="22">
        <f t="shared" si="9"/>
        <v>13135.97418297554</v>
      </c>
      <c r="I31" s="5">
        <f t="shared" si="10"/>
        <v>34183.761386536258</v>
      </c>
      <c r="J31" s="26">
        <f t="shared" si="0"/>
        <v>0.13782595247091084</v>
      </c>
      <c r="L31" s="22">
        <f t="shared" si="11"/>
        <v>54924.116328910575</v>
      </c>
      <c r="M31" s="5">
        <f>scrimecost*Meta!O28</f>
        <v>196.05799999999999</v>
      </c>
      <c r="N31" s="5">
        <f>L31-Grade8!L31</f>
        <v>2311.2226333025174</v>
      </c>
      <c r="O31" s="5">
        <f>Grade8!M31-M31</f>
        <v>9.3919999999999959</v>
      </c>
      <c r="P31" s="22">
        <f t="shared" si="12"/>
        <v>338.97524751972526</v>
      </c>
      <c r="S31" s="22">
        <f t="shared" si="1"/>
        <v>1700.0141241083688</v>
      </c>
      <c r="T31" s="22">
        <f t="shared" si="2"/>
        <v>700.53068752309593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29907.599276332287</v>
      </c>
      <c r="D32" s="5">
        <f t="shared" si="5"/>
        <v>29006.220521923355</v>
      </c>
      <c r="E32" s="5">
        <f t="shared" si="6"/>
        <v>19506.220521923355</v>
      </c>
      <c r="F32" s="5">
        <f t="shared" si="7"/>
        <v>6670.5310004079747</v>
      </c>
      <c r="G32" s="5">
        <f t="shared" si="8"/>
        <v>22335.689521515378</v>
      </c>
      <c r="H32" s="22">
        <f t="shared" si="9"/>
        <v>13464.373537549929</v>
      </c>
      <c r="I32" s="5">
        <f t="shared" si="10"/>
        <v>34951.807526199664</v>
      </c>
      <c r="J32" s="26">
        <f t="shared" si="0"/>
        <v>0.1399556000539742</v>
      </c>
      <c r="L32" s="22">
        <f t="shared" si="11"/>
        <v>56297.219237133337</v>
      </c>
      <c r="M32" s="5">
        <f>scrimecost*Meta!O29</f>
        <v>196.05799999999999</v>
      </c>
      <c r="N32" s="5">
        <f>L32-Grade8!L32</f>
        <v>2369.0031991350843</v>
      </c>
      <c r="O32" s="5">
        <f>Grade8!M32-M32</f>
        <v>9.3919999999999959</v>
      </c>
      <c r="P32" s="22">
        <f t="shared" si="12"/>
        <v>346.39466639287554</v>
      </c>
      <c r="S32" s="22">
        <f t="shared" si="1"/>
        <v>1741.2389022817006</v>
      </c>
      <c r="T32" s="22">
        <f t="shared" si="2"/>
        <v>693.4646521877338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30655.289258240595</v>
      </c>
      <c r="D33" s="5">
        <f t="shared" si="5"/>
        <v>29706.80603497144</v>
      </c>
      <c r="E33" s="5">
        <f t="shared" si="6"/>
        <v>20206.80603497144</v>
      </c>
      <c r="F33" s="5">
        <f t="shared" si="7"/>
        <v>6899.2721704181749</v>
      </c>
      <c r="G33" s="5">
        <f t="shared" si="8"/>
        <v>22807.533864553265</v>
      </c>
      <c r="H33" s="22">
        <f t="shared" si="9"/>
        <v>13800.982875988677</v>
      </c>
      <c r="I33" s="5">
        <f t="shared" si="10"/>
        <v>35739.054819354657</v>
      </c>
      <c r="J33" s="26">
        <f t="shared" si="0"/>
        <v>0.14203330501306041</v>
      </c>
      <c r="L33" s="22">
        <f t="shared" si="11"/>
        <v>57704.649718061664</v>
      </c>
      <c r="M33" s="5">
        <f>scrimecost*Meta!O30</f>
        <v>196.05799999999999</v>
      </c>
      <c r="N33" s="5">
        <f>L33-Grade8!L33</f>
        <v>2428.2282791134567</v>
      </c>
      <c r="O33" s="5">
        <f>Grade8!M33-M33</f>
        <v>9.3919999999999959</v>
      </c>
      <c r="P33" s="22">
        <f t="shared" si="12"/>
        <v>353.99957073785464</v>
      </c>
      <c r="S33" s="22">
        <f t="shared" si="1"/>
        <v>1783.4942999093607</v>
      </c>
      <c r="T33" s="22">
        <f t="shared" si="2"/>
        <v>686.4817958423871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31421.671489696604</v>
      </c>
      <c r="D34" s="5">
        <f t="shared" si="5"/>
        <v>30424.906185845721</v>
      </c>
      <c r="E34" s="5">
        <f t="shared" si="6"/>
        <v>20924.906185845721</v>
      </c>
      <c r="F34" s="5">
        <f t="shared" si="7"/>
        <v>7133.7318696786278</v>
      </c>
      <c r="G34" s="5">
        <f t="shared" si="8"/>
        <v>23291.174316167093</v>
      </c>
      <c r="H34" s="22">
        <f t="shared" si="9"/>
        <v>14146.007447888393</v>
      </c>
      <c r="I34" s="5">
        <f t="shared" si="10"/>
        <v>36545.983294838516</v>
      </c>
      <c r="J34" s="26">
        <f t="shared" si="0"/>
        <v>0.14406033424143719</v>
      </c>
      <c r="L34" s="22">
        <f t="shared" si="11"/>
        <v>59147.265961013203</v>
      </c>
      <c r="M34" s="5">
        <f>scrimecost*Meta!O31</f>
        <v>196.05799999999999</v>
      </c>
      <c r="N34" s="5">
        <f>L34-Grade8!L34</f>
        <v>2488.9339860912878</v>
      </c>
      <c r="O34" s="5">
        <f>Grade8!M34-M34</f>
        <v>9.3919999999999959</v>
      </c>
      <c r="P34" s="22">
        <f t="shared" si="12"/>
        <v>361.79459769145814</v>
      </c>
      <c r="S34" s="22">
        <f t="shared" si="1"/>
        <v>1826.8060824777124</v>
      </c>
      <c r="T34" s="22">
        <f t="shared" si="2"/>
        <v>679.58076889462927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32207.213276939023</v>
      </c>
      <c r="D35" s="5">
        <f t="shared" si="5"/>
        <v>31160.958840491865</v>
      </c>
      <c r="E35" s="5">
        <f t="shared" si="6"/>
        <v>21660.958840491865</v>
      </c>
      <c r="F35" s="5">
        <f t="shared" si="7"/>
        <v>7374.0530614205945</v>
      </c>
      <c r="G35" s="5">
        <f t="shared" si="8"/>
        <v>23786.905779071269</v>
      </c>
      <c r="H35" s="22">
        <f t="shared" si="9"/>
        <v>14499.657634085603</v>
      </c>
      <c r="I35" s="5">
        <f t="shared" si="10"/>
        <v>37373.084982209475</v>
      </c>
      <c r="J35" s="26">
        <f t="shared" si="0"/>
        <v>0.14603792373253649</v>
      </c>
      <c r="L35" s="22">
        <f t="shared" si="11"/>
        <v>60625.947610038536</v>
      </c>
      <c r="M35" s="5">
        <f>scrimecost*Meta!O32</f>
        <v>196.05799999999999</v>
      </c>
      <c r="N35" s="5">
        <f>L35-Grade8!L35</f>
        <v>2551.1573357435846</v>
      </c>
      <c r="O35" s="5">
        <f>Grade8!M35-M35</f>
        <v>9.3919999999999959</v>
      </c>
      <c r="P35" s="22">
        <f t="shared" si="12"/>
        <v>369.78450031890179</v>
      </c>
      <c r="S35" s="22">
        <f t="shared" si="1"/>
        <v>1871.200659610284</v>
      </c>
      <c r="T35" s="22">
        <f t="shared" si="2"/>
        <v>672.76025352516615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33012.393608862491</v>
      </c>
      <c r="D36" s="5">
        <f t="shared" si="5"/>
        <v>31915.412811504153</v>
      </c>
      <c r="E36" s="5">
        <f t="shared" si="6"/>
        <v>22415.412811504153</v>
      </c>
      <c r="F36" s="5">
        <f t="shared" si="7"/>
        <v>7620.3822829561059</v>
      </c>
      <c r="G36" s="5">
        <f t="shared" si="8"/>
        <v>24295.030528548046</v>
      </c>
      <c r="H36" s="22">
        <f t="shared" si="9"/>
        <v>14862.149074937741</v>
      </c>
      <c r="I36" s="5">
        <f t="shared" si="10"/>
        <v>38220.86421176471</v>
      </c>
      <c r="J36" s="26">
        <f t="shared" si="0"/>
        <v>0.14796727933360893</v>
      </c>
      <c r="L36" s="22">
        <f t="shared" si="11"/>
        <v>62141.596300289486</v>
      </c>
      <c r="M36" s="5">
        <f>scrimecost*Meta!O33</f>
        <v>150.96800000000002</v>
      </c>
      <c r="N36" s="5">
        <f>L36-Grade8!L36</f>
        <v>2614.9362691371425</v>
      </c>
      <c r="O36" s="5">
        <f>Grade8!M36-M36</f>
        <v>7.2319999999999993</v>
      </c>
      <c r="P36" s="22">
        <f t="shared" si="12"/>
        <v>377.97415051203137</v>
      </c>
      <c r="S36" s="22">
        <f t="shared" si="1"/>
        <v>1914.5688611711428</v>
      </c>
      <c r="T36" s="22">
        <f t="shared" si="2"/>
        <v>665.27665953889459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33837.703449084067</v>
      </c>
      <c r="D37" s="5">
        <f t="shared" ref="D37:D56" si="15">IF(A37&lt;startage,1,0)*(C37*(1-initialunempprob))+IF(A37=startage,1,0)*(C37*(1-unempprob))+IF(A37&gt;startage,1,0)*(C37*(1-unempprob)+unempprob*300*52)</f>
        <v>32688.728131791773</v>
      </c>
      <c r="E37" s="5">
        <f t="shared" si="6"/>
        <v>23188.728131791773</v>
      </c>
      <c r="F37" s="5">
        <f t="shared" si="7"/>
        <v>7872.8697350300135</v>
      </c>
      <c r="G37" s="5">
        <f t="shared" si="8"/>
        <v>24815.85839676176</v>
      </c>
      <c r="H37" s="22">
        <f t="shared" ref="H37:H56" si="16">benefits*B37/expnorm</f>
        <v>15233.702801811187</v>
      </c>
      <c r="I37" s="5">
        <f t="shared" ref="I37:I56" si="17">G37+IF(A37&lt;startage,1,0)*(H37*(1-initialunempprob))+IF(A37&gt;=startage,1,0)*(H37*(1-unempprob))</f>
        <v>39089.837922058839</v>
      </c>
      <c r="J37" s="26">
        <f t="shared" ref="J37:J56" si="18">(F37-(IF(A37&gt;startage,1,0)*(unempprob*300*52)))/(IF(A37&lt;startage,1,0)*((C37+H37)*(1-initialunempprob))+IF(A37&gt;=startage,1,0)*((C37+H37)*(1-unempprob)))</f>
        <v>0.14984957748099678</v>
      </c>
      <c r="L37" s="22">
        <f t="shared" ref="L37:L56" si="19">(sincome+sbenefits)*(1-sunemp)*B37/expnorm</f>
        <v>63695.136207796742</v>
      </c>
      <c r="M37" s="5">
        <f>scrimecost*Meta!O34</f>
        <v>150.96800000000002</v>
      </c>
      <c r="N37" s="5">
        <f>L37-Grade8!L37</f>
        <v>2680.3096758656102</v>
      </c>
      <c r="O37" s="5">
        <f>Grade8!M37-M37</f>
        <v>7.2319999999999993</v>
      </c>
      <c r="P37" s="22">
        <f t="shared" si="12"/>
        <v>386.3685419599895</v>
      </c>
      <c r="S37" s="22">
        <f t="shared" ref="S37:S68" si="20">IF(A37&lt;startage,1,0)*(N37-Q37-R37)+IF(A37&gt;=startage,1,0)*completionprob*(N37*spart+O37+P37)</f>
        <v>1961.2109137710647</v>
      </c>
      <c r="T37" s="22">
        <f t="shared" ref="T37:T68" si="21">S37/sreturn^(A37-startage+1)</f>
        <v>658.63822084193623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34683.646035311154</v>
      </c>
      <c r="D38" s="5">
        <f t="shared" si="15"/>
        <v>33481.376335086556</v>
      </c>
      <c r="E38" s="5">
        <f t="shared" si="6"/>
        <v>23981.376335086556</v>
      </c>
      <c r="F38" s="5">
        <f t="shared" si="7"/>
        <v>8131.6693734057608</v>
      </c>
      <c r="G38" s="5">
        <f t="shared" si="8"/>
        <v>25349.706961680793</v>
      </c>
      <c r="H38" s="22">
        <f t="shared" si="16"/>
        <v>15614.545371856464</v>
      </c>
      <c r="I38" s="5">
        <f t="shared" si="17"/>
        <v>39980.535975110302</v>
      </c>
      <c r="J38" s="26">
        <f t="shared" si="18"/>
        <v>0.15168596591747266</v>
      </c>
      <c r="L38" s="22">
        <f t="shared" si="19"/>
        <v>65287.514612991647</v>
      </c>
      <c r="M38" s="5">
        <f>scrimecost*Meta!O35</f>
        <v>150.96800000000002</v>
      </c>
      <c r="N38" s="5">
        <f>L38-Grade8!L38</f>
        <v>2747.317417762235</v>
      </c>
      <c r="O38" s="5">
        <f>Grade8!M38-M38</f>
        <v>7.2319999999999993</v>
      </c>
      <c r="P38" s="22">
        <f t="shared" ref="P38:P56" si="22">(spart-initialspart)*(L38*J38+nptrans)</f>
        <v>394.97279319414639</v>
      </c>
      <c r="S38" s="22">
        <f t="shared" si="20"/>
        <v>2009.0190176859528</v>
      </c>
      <c r="T38" s="22">
        <f t="shared" si="21"/>
        <v>652.07568744894695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35550.737186193932</v>
      </c>
      <c r="D39" s="5">
        <f t="shared" si="15"/>
        <v>34293.840743463719</v>
      </c>
      <c r="E39" s="5">
        <f t="shared" si="6"/>
        <v>24793.840743463719</v>
      </c>
      <c r="F39" s="5">
        <f t="shared" si="7"/>
        <v>8396.9390027409045</v>
      </c>
      <c r="G39" s="5">
        <f t="shared" si="8"/>
        <v>25896.901740722817</v>
      </c>
      <c r="H39" s="22">
        <f t="shared" si="16"/>
        <v>16004.909006152875</v>
      </c>
      <c r="I39" s="5">
        <f t="shared" si="17"/>
        <v>40893.501479488063</v>
      </c>
      <c r="J39" s="26">
        <f t="shared" si="18"/>
        <v>0.15347756439208327</v>
      </c>
      <c r="L39" s="22">
        <f t="shared" si="19"/>
        <v>66919.702478316423</v>
      </c>
      <c r="M39" s="5">
        <f>scrimecost*Meta!O36</f>
        <v>150.96800000000002</v>
      </c>
      <c r="N39" s="5">
        <f>L39-Grade8!L39</f>
        <v>2816.0003532062765</v>
      </c>
      <c r="O39" s="5">
        <f>Grade8!M39-M39</f>
        <v>7.2319999999999993</v>
      </c>
      <c r="P39" s="22">
        <f t="shared" si="22"/>
        <v>403.79215070915711</v>
      </c>
      <c r="S39" s="22">
        <f t="shared" si="20"/>
        <v>2058.0223241987137</v>
      </c>
      <c r="T39" s="22">
        <f t="shared" si="21"/>
        <v>645.58788750645544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36439.505615848779</v>
      </c>
      <c r="D40" s="5">
        <f t="shared" si="15"/>
        <v>35126.616762050311</v>
      </c>
      <c r="E40" s="5">
        <f t="shared" si="6"/>
        <v>25626.616762050311</v>
      </c>
      <c r="F40" s="5">
        <f t="shared" si="7"/>
        <v>8668.8403728094272</v>
      </c>
      <c r="G40" s="5">
        <f t="shared" si="8"/>
        <v>26457.776389240884</v>
      </c>
      <c r="H40" s="22">
        <f t="shared" si="16"/>
        <v>16405.031731306695</v>
      </c>
      <c r="I40" s="5">
        <f t="shared" si="17"/>
        <v>41829.29112147526</v>
      </c>
      <c r="J40" s="26">
        <f t="shared" si="18"/>
        <v>0.15522546534292292</v>
      </c>
      <c r="L40" s="22">
        <f t="shared" si="19"/>
        <v>68592.695040274339</v>
      </c>
      <c r="M40" s="5">
        <f>scrimecost*Meta!O37</f>
        <v>150.96800000000002</v>
      </c>
      <c r="N40" s="5">
        <f>L40-Grade8!L40</f>
        <v>2886.4003620364529</v>
      </c>
      <c r="O40" s="5">
        <f>Grade8!M40-M40</f>
        <v>7.2319999999999993</v>
      </c>
      <c r="P40" s="22">
        <f t="shared" si="22"/>
        <v>412.83199216204321</v>
      </c>
      <c r="S40" s="22">
        <f t="shared" si="20"/>
        <v>2108.2507133743134</v>
      </c>
      <c r="T40" s="22">
        <f t="shared" si="21"/>
        <v>639.17367559449212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37350.493256244998</v>
      </c>
      <c r="D41" s="5">
        <f t="shared" si="15"/>
        <v>35980.212181101568</v>
      </c>
      <c r="E41" s="5">
        <f t="shared" si="6"/>
        <v>26480.212181101568</v>
      </c>
      <c r="F41" s="5">
        <f t="shared" si="7"/>
        <v>8947.5392771296611</v>
      </c>
      <c r="G41" s="5">
        <f t="shared" si="8"/>
        <v>27032.672903971907</v>
      </c>
      <c r="H41" s="22">
        <f t="shared" si="16"/>
        <v>16815.157524589362</v>
      </c>
      <c r="I41" s="5">
        <f t="shared" si="17"/>
        <v>42788.475504512142</v>
      </c>
      <c r="J41" s="26">
        <f t="shared" si="18"/>
        <v>0.15693073456325424</v>
      </c>
      <c r="L41" s="22">
        <f t="shared" si="19"/>
        <v>70307.512416281199</v>
      </c>
      <c r="M41" s="5">
        <f>scrimecost*Meta!O38</f>
        <v>91.683000000000007</v>
      </c>
      <c r="N41" s="5">
        <f>L41-Grade8!L41</f>
        <v>2958.5603710873547</v>
      </c>
      <c r="O41" s="5">
        <f>Grade8!M41-M41</f>
        <v>4.3919999999999959</v>
      </c>
      <c r="P41" s="22">
        <f t="shared" si="22"/>
        <v>422.0978296512514</v>
      </c>
      <c r="S41" s="22">
        <f t="shared" si="20"/>
        <v>2156.9260522792861</v>
      </c>
      <c r="T41" s="22">
        <f t="shared" si="21"/>
        <v>632.00892674403178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38284.255587651125</v>
      </c>
      <c r="D42" s="5">
        <f t="shared" si="15"/>
        <v>36855.14748562911</v>
      </c>
      <c r="E42" s="5">
        <f t="shared" si="6"/>
        <v>27355.14748562911</v>
      </c>
      <c r="F42" s="5">
        <f t="shared" si="7"/>
        <v>9233.2056540579033</v>
      </c>
      <c r="G42" s="5">
        <f t="shared" si="8"/>
        <v>27621.941831571206</v>
      </c>
      <c r="H42" s="22">
        <f t="shared" si="16"/>
        <v>17235.536462704098</v>
      </c>
      <c r="I42" s="5">
        <f t="shared" si="17"/>
        <v>43771.639497124947</v>
      </c>
      <c r="J42" s="26">
        <f t="shared" si="18"/>
        <v>0.1585944118513824</v>
      </c>
      <c r="L42" s="22">
        <f t="shared" si="19"/>
        <v>72065.200226688234</v>
      </c>
      <c r="M42" s="5">
        <f>scrimecost*Meta!O39</f>
        <v>91.683000000000007</v>
      </c>
      <c r="N42" s="5">
        <f>L42-Grade8!L42</f>
        <v>3032.5243803645571</v>
      </c>
      <c r="O42" s="5">
        <f>Grade8!M42-M42</f>
        <v>4.3919999999999959</v>
      </c>
      <c r="P42" s="22">
        <f t="shared" si="22"/>
        <v>431.59531307768992</v>
      </c>
      <c r="S42" s="22">
        <f t="shared" si="20"/>
        <v>2209.6972536568996</v>
      </c>
      <c r="T42" s="22">
        <f t="shared" si="21"/>
        <v>625.76614651650368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39241.3619773424</v>
      </c>
      <c r="D43" s="5">
        <f t="shared" si="15"/>
        <v>37751.956172769831</v>
      </c>
      <c r="E43" s="5">
        <f t="shared" si="6"/>
        <v>28251.956172769831</v>
      </c>
      <c r="F43" s="5">
        <f t="shared" si="7"/>
        <v>9526.0136904093488</v>
      </c>
      <c r="G43" s="5">
        <f t="shared" si="8"/>
        <v>28225.942482360482</v>
      </c>
      <c r="H43" s="22">
        <f t="shared" si="16"/>
        <v>17666.424874271695</v>
      </c>
      <c r="I43" s="5">
        <f t="shared" si="17"/>
        <v>44779.382589553061</v>
      </c>
      <c r="J43" s="26">
        <f t="shared" si="18"/>
        <v>0.16021751164467815</v>
      </c>
      <c r="L43" s="22">
        <f t="shared" si="19"/>
        <v>73866.830232355424</v>
      </c>
      <c r="M43" s="5">
        <f>scrimecost*Meta!O40</f>
        <v>91.683000000000007</v>
      </c>
      <c r="N43" s="5">
        <f>L43-Grade8!L43</f>
        <v>3108.3374898736656</v>
      </c>
      <c r="O43" s="5">
        <f>Grade8!M43-M43</f>
        <v>4.3919999999999959</v>
      </c>
      <c r="P43" s="22">
        <f t="shared" si="22"/>
        <v>441.33023358978932</v>
      </c>
      <c r="S43" s="22">
        <f t="shared" si="20"/>
        <v>2263.7877350689391</v>
      </c>
      <c r="T43" s="22">
        <f t="shared" si="21"/>
        <v>619.59274421440705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40222.396026775954</v>
      </c>
      <c r="D44" s="5">
        <f t="shared" si="15"/>
        <v>38671.185077089074</v>
      </c>
      <c r="E44" s="5">
        <f t="shared" si="6"/>
        <v>29171.185077089074</v>
      </c>
      <c r="F44" s="5">
        <f t="shared" si="7"/>
        <v>9826.1419276695833</v>
      </c>
      <c r="G44" s="5">
        <f t="shared" si="8"/>
        <v>28845.043149419493</v>
      </c>
      <c r="H44" s="22">
        <f t="shared" si="16"/>
        <v>18108.085496128486</v>
      </c>
      <c r="I44" s="5">
        <f t="shared" si="17"/>
        <v>45812.319259291886</v>
      </c>
      <c r="J44" s="26">
        <f t="shared" si="18"/>
        <v>0.16180102363813745</v>
      </c>
      <c r="L44" s="22">
        <f t="shared" si="19"/>
        <v>75713.500988164291</v>
      </c>
      <c r="M44" s="5">
        <f>scrimecost*Meta!O41</f>
        <v>91.683000000000007</v>
      </c>
      <c r="N44" s="5">
        <f>L44-Grade8!L44</f>
        <v>3186.0459271204745</v>
      </c>
      <c r="O44" s="5">
        <f>Grade8!M44-M44</f>
        <v>4.3919999999999959</v>
      </c>
      <c r="P44" s="22">
        <f t="shared" si="22"/>
        <v>451.30852711469117</v>
      </c>
      <c r="S44" s="22">
        <f t="shared" si="20"/>
        <v>2319.2304785162642</v>
      </c>
      <c r="T44" s="22">
        <f t="shared" si="21"/>
        <v>613.48770374100923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41227.95592744535</v>
      </c>
      <c r="D45" s="5">
        <f t="shared" si="15"/>
        <v>39613.394704016297</v>
      </c>
      <c r="E45" s="5">
        <f t="shared" si="6"/>
        <v>30113.394704016297</v>
      </c>
      <c r="F45" s="5">
        <f t="shared" si="7"/>
        <v>10133.773370861321</v>
      </c>
      <c r="G45" s="5">
        <f t="shared" si="8"/>
        <v>29479.621333154973</v>
      </c>
      <c r="H45" s="22">
        <f t="shared" si="16"/>
        <v>18560.787633531698</v>
      </c>
      <c r="I45" s="5">
        <f t="shared" si="17"/>
        <v>46871.079345774175</v>
      </c>
      <c r="J45" s="26">
        <f t="shared" si="18"/>
        <v>0.16334591338785381</v>
      </c>
      <c r="L45" s="22">
        <f t="shared" si="19"/>
        <v>77606.338512868402</v>
      </c>
      <c r="M45" s="5">
        <f>scrimecost*Meta!O42</f>
        <v>91.683000000000007</v>
      </c>
      <c r="N45" s="5">
        <f>L45-Grade8!L45</f>
        <v>3265.6970752985071</v>
      </c>
      <c r="O45" s="5">
        <f>Grade8!M45-M45</f>
        <v>4.3919999999999959</v>
      </c>
      <c r="P45" s="22">
        <f t="shared" si="22"/>
        <v>461.53627797771554</v>
      </c>
      <c r="S45" s="22">
        <f t="shared" si="20"/>
        <v>2376.0592905498033</v>
      </c>
      <c r="T45" s="22">
        <f t="shared" si="21"/>
        <v>607.45003080196511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42258.654825631478</v>
      </c>
      <c r="D46" s="5">
        <f t="shared" si="15"/>
        <v>40579.159571616699</v>
      </c>
      <c r="E46" s="5">
        <f t="shared" si="6"/>
        <v>31079.159571616699</v>
      </c>
      <c r="F46" s="5">
        <f t="shared" si="7"/>
        <v>10449.095600132852</v>
      </c>
      <c r="G46" s="5">
        <f t="shared" si="8"/>
        <v>30130.063971483847</v>
      </c>
      <c r="H46" s="22">
        <f t="shared" si="16"/>
        <v>19024.807324369987</v>
      </c>
      <c r="I46" s="5">
        <f t="shared" si="17"/>
        <v>47956.308434418526</v>
      </c>
      <c r="J46" s="26">
        <f t="shared" si="18"/>
        <v>0.16485312289977219</v>
      </c>
      <c r="L46" s="22">
        <f t="shared" si="19"/>
        <v>79546.496975690112</v>
      </c>
      <c r="M46" s="5">
        <f>scrimecost*Meta!O43</f>
        <v>45.758000000000003</v>
      </c>
      <c r="N46" s="5">
        <f>L46-Grade8!L46</f>
        <v>3347.3395021809702</v>
      </c>
      <c r="O46" s="5">
        <f>Grade8!M46-M46</f>
        <v>2.1920000000000002</v>
      </c>
      <c r="P46" s="22">
        <f t="shared" si="22"/>
        <v>472.01972261231555</v>
      </c>
      <c r="S46" s="22">
        <f t="shared" si="20"/>
        <v>2432.1330228841689</v>
      </c>
      <c r="T46" s="22">
        <f t="shared" si="21"/>
        <v>600.94114692992821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43315.121196272266</v>
      </c>
      <c r="D47" s="5">
        <f t="shared" si="15"/>
        <v>41569.068560907122</v>
      </c>
      <c r="E47" s="5">
        <f t="shared" si="6"/>
        <v>32069.068560907122</v>
      </c>
      <c r="F47" s="5">
        <f t="shared" si="7"/>
        <v>10772.300885136176</v>
      </c>
      <c r="G47" s="5">
        <f t="shared" si="8"/>
        <v>30796.767675770949</v>
      </c>
      <c r="H47" s="22">
        <f t="shared" si="16"/>
        <v>19500.427507479239</v>
      </c>
      <c r="I47" s="5">
        <f t="shared" si="17"/>
        <v>49068.668250278992</v>
      </c>
      <c r="J47" s="26">
        <f t="shared" si="18"/>
        <v>0.16632357120408287</v>
      </c>
      <c r="L47" s="22">
        <f t="shared" si="19"/>
        <v>81535.159400082368</v>
      </c>
      <c r="M47" s="5">
        <f>scrimecost*Meta!O44</f>
        <v>45.758000000000003</v>
      </c>
      <c r="N47" s="5">
        <f>L47-Grade8!L47</f>
        <v>3431.0229897355021</v>
      </c>
      <c r="O47" s="5">
        <f>Grade8!M47-M47</f>
        <v>2.1920000000000002</v>
      </c>
      <c r="P47" s="22">
        <f t="shared" si="22"/>
        <v>482.7652533627807</v>
      </c>
      <c r="S47" s="22">
        <f t="shared" si="20"/>
        <v>2491.8387935268984</v>
      </c>
      <c r="T47" s="22">
        <f t="shared" si="21"/>
        <v>595.05333269813821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44397.999226179069</v>
      </c>
      <c r="D48" s="5">
        <f t="shared" si="15"/>
        <v>42583.725274929791</v>
      </c>
      <c r="E48" s="5">
        <f t="shared" si="6"/>
        <v>33083.725274929791</v>
      </c>
      <c r="F48" s="5">
        <f t="shared" si="7"/>
        <v>11103.586302264577</v>
      </c>
      <c r="G48" s="5">
        <f t="shared" si="8"/>
        <v>31480.138972665212</v>
      </c>
      <c r="H48" s="22">
        <f t="shared" si="16"/>
        <v>19987.938195166218</v>
      </c>
      <c r="I48" s="5">
        <f t="shared" si="17"/>
        <v>50208.83706153596</v>
      </c>
      <c r="J48" s="26">
        <f t="shared" si="18"/>
        <v>0.16775815491560542</v>
      </c>
      <c r="L48" s="22">
        <f t="shared" si="19"/>
        <v>83573.538385084423</v>
      </c>
      <c r="M48" s="5">
        <f>scrimecost*Meta!O45</f>
        <v>45.758000000000003</v>
      </c>
      <c r="N48" s="5">
        <f>L48-Grade8!L48</f>
        <v>3516.798564478886</v>
      </c>
      <c r="O48" s="5">
        <f>Grade8!M48-M48</f>
        <v>2.1920000000000002</v>
      </c>
      <c r="P48" s="22">
        <f t="shared" si="22"/>
        <v>493.77942238200734</v>
      </c>
      <c r="S48" s="22">
        <f t="shared" si="20"/>
        <v>2553.0372084356886</v>
      </c>
      <c r="T48" s="22">
        <f t="shared" si="21"/>
        <v>589.22942369632563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45507.949206833553</v>
      </c>
      <c r="D49" s="5">
        <f t="shared" si="15"/>
        <v>43623.748406803046</v>
      </c>
      <c r="E49" s="5">
        <f t="shared" si="6"/>
        <v>34123.748406803046</v>
      </c>
      <c r="F49" s="5">
        <f t="shared" si="7"/>
        <v>11443.153854821194</v>
      </c>
      <c r="G49" s="5">
        <f t="shared" si="8"/>
        <v>32180.594551981852</v>
      </c>
      <c r="H49" s="22">
        <f t="shared" si="16"/>
        <v>20487.636650045373</v>
      </c>
      <c r="I49" s="5">
        <f t="shared" si="17"/>
        <v>51377.510093074365</v>
      </c>
      <c r="J49" s="26">
        <f t="shared" si="18"/>
        <v>0.16915774878050549</v>
      </c>
      <c r="L49" s="22">
        <f t="shared" si="19"/>
        <v>85662.876844711544</v>
      </c>
      <c r="M49" s="5">
        <f>scrimecost*Meta!O46</f>
        <v>45.758000000000003</v>
      </c>
      <c r="N49" s="5">
        <f>L49-Grade8!L49</f>
        <v>3604.7185285908927</v>
      </c>
      <c r="O49" s="5">
        <f>Grade8!M49-M49</f>
        <v>2.1920000000000002</v>
      </c>
      <c r="P49" s="22">
        <f t="shared" si="22"/>
        <v>505.06894562671476</v>
      </c>
      <c r="S49" s="22">
        <f t="shared" si="20"/>
        <v>2615.7655837172215</v>
      </c>
      <c r="T49" s="22">
        <f t="shared" si="21"/>
        <v>583.46852712501254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46645.647937004382</v>
      </c>
      <c r="D50" s="5">
        <f t="shared" si="15"/>
        <v>44689.772116973108</v>
      </c>
      <c r="E50" s="5">
        <f t="shared" si="6"/>
        <v>35189.772116973108</v>
      </c>
      <c r="F50" s="5">
        <f t="shared" si="7"/>
        <v>11860.187807889031</v>
      </c>
      <c r="G50" s="5">
        <f t="shared" si="8"/>
        <v>32829.584309084079</v>
      </c>
      <c r="H50" s="22">
        <f t="shared" si="16"/>
        <v>20999.827566296502</v>
      </c>
      <c r="I50" s="5">
        <f t="shared" si="17"/>
        <v>52506.422738703899</v>
      </c>
      <c r="J50" s="26">
        <f t="shared" si="18"/>
        <v>0.17161145273670714</v>
      </c>
      <c r="L50" s="22">
        <f t="shared" si="19"/>
        <v>87804.448765829307</v>
      </c>
      <c r="M50" s="5">
        <f>scrimecost*Meta!O47</f>
        <v>45.758000000000003</v>
      </c>
      <c r="N50" s="5">
        <f>L50-Grade8!L50</f>
        <v>3694.8364918056177</v>
      </c>
      <c r="O50" s="5">
        <f>Grade8!M50-M50</f>
        <v>2.1920000000000002</v>
      </c>
      <c r="P50" s="22">
        <f t="shared" si="22"/>
        <v>518.93397622679424</v>
      </c>
      <c r="S50" s="22">
        <f t="shared" si="20"/>
        <v>2682.3302116929826</v>
      </c>
      <c r="T50" s="22">
        <f t="shared" si="21"/>
        <v>578.2587148581182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47811.789135429484</v>
      </c>
      <c r="D51" s="5">
        <f t="shared" si="15"/>
        <v>45782.446419897431</v>
      </c>
      <c r="E51" s="5">
        <f t="shared" si="6"/>
        <v>36282.446419897431</v>
      </c>
      <c r="F51" s="5">
        <f t="shared" si="7"/>
        <v>12326.213398086253</v>
      </c>
      <c r="G51" s="5">
        <f t="shared" si="8"/>
        <v>33456.233021811175</v>
      </c>
      <c r="H51" s="22">
        <f t="shared" si="16"/>
        <v>21524.823255453921</v>
      </c>
      <c r="I51" s="5">
        <f t="shared" si="17"/>
        <v>53624.992412171501</v>
      </c>
      <c r="J51" s="26">
        <f t="shared" si="18"/>
        <v>0.17459891860691554</v>
      </c>
      <c r="L51" s="22">
        <f t="shared" si="19"/>
        <v>89999.559984975029</v>
      </c>
      <c r="M51" s="5">
        <f>scrimecost*Meta!O48</f>
        <v>22.879000000000001</v>
      </c>
      <c r="N51" s="5">
        <f>L51-Grade8!L51</f>
        <v>3787.2074041007727</v>
      </c>
      <c r="O51" s="5">
        <f>Grade8!M51-M51</f>
        <v>1.0960000000000001</v>
      </c>
      <c r="P51" s="22">
        <f t="shared" si="22"/>
        <v>534.42782036339725</v>
      </c>
      <c r="S51" s="22">
        <f t="shared" si="20"/>
        <v>2750.7430950742087</v>
      </c>
      <c r="T51" s="22">
        <f t="shared" si="21"/>
        <v>573.12758137531705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49007.083863815213</v>
      </c>
      <c r="D52" s="5">
        <f t="shared" si="15"/>
        <v>46902.437580394857</v>
      </c>
      <c r="E52" s="5">
        <f t="shared" si="6"/>
        <v>37402.437580394857</v>
      </c>
      <c r="F52" s="5">
        <f t="shared" si="7"/>
        <v>12803.889628038407</v>
      </c>
      <c r="G52" s="5">
        <f t="shared" si="8"/>
        <v>34098.54795235645</v>
      </c>
      <c r="H52" s="22">
        <f t="shared" si="16"/>
        <v>22062.943836840263</v>
      </c>
      <c r="I52" s="5">
        <f t="shared" si="17"/>
        <v>54771.526327475774</v>
      </c>
      <c r="J52" s="26">
        <f t="shared" si="18"/>
        <v>0.17751351945589944</v>
      </c>
      <c r="L52" s="22">
        <f t="shared" si="19"/>
        <v>92249.548984599387</v>
      </c>
      <c r="M52" s="5">
        <f>scrimecost*Meta!O49</f>
        <v>22.879000000000001</v>
      </c>
      <c r="N52" s="5">
        <f>L52-Grade8!L52</f>
        <v>3881.887589203252</v>
      </c>
      <c r="O52" s="5">
        <f>Grade8!M52-M52</f>
        <v>1.0960000000000001</v>
      </c>
      <c r="P52" s="22">
        <f t="shared" si="22"/>
        <v>550.30901060341557</v>
      </c>
      <c r="S52" s="22">
        <f t="shared" si="20"/>
        <v>2821.9773431399335</v>
      </c>
      <c r="T52" s="22">
        <f t="shared" si="21"/>
        <v>568.25875087793224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50232.260960410604</v>
      </c>
      <c r="D53" s="5">
        <f t="shared" si="15"/>
        <v>48050.428519904744</v>
      </c>
      <c r="E53" s="5">
        <f t="shared" si="6"/>
        <v>38550.428519904744</v>
      </c>
      <c r="F53" s="5">
        <f t="shared" si="7"/>
        <v>13293.507763739373</v>
      </c>
      <c r="G53" s="5">
        <f t="shared" si="8"/>
        <v>34756.920756165375</v>
      </c>
      <c r="H53" s="22">
        <f t="shared" si="16"/>
        <v>22614.517432761277</v>
      </c>
      <c r="I53" s="5">
        <f t="shared" si="17"/>
        <v>55946.723590662688</v>
      </c>
      <c r="J53" s="26">
        <f t="shared" si="18"/>
        <v>0.18035703247929843</v>
      </c>
      <c r="L53" s="22">
        <f t="shared" si="19"/>
        <v>94555.78770921439</v>
      </c>
      <c r="M53" s="5">
        <f>scrimecost*Meta!O50</f>
        <v>22.879000000000001</v>
      </c>
      <c r="N53" s="5">
        <f>L53-Grade8!L53</f>
        <v>3978.9347789333551</v>
      </c>
      <c r="O53" s="5">
        <f>Grade8!M53-M53</f>
        <v>1.0960000000000001</v>
      </c>
      <c r="P53" s="22">
        <f t="shared" si="22"/>
        <v>566.58723059943475</v>
      </c>
      <c r="S53" s="22">
        <f t="shared" si="20"/>
        <v>2894.9924474073382</v>
      </c>
      <c r="T53" s="22">
        <f t="shared" si="21"/>
        <v>563.41885528688226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51488.067484420862</v>
      </c>
      <c r="D54" s="5">
        <f t="shared" si="15"/>
        <v>49227.119232902354</v>
      </c>
      <c r="E54" s="5">
        <f t="shared" si="6"/>
        <v>39727.119232902354</v>
      </c>
      <c r="F54" s="5">
        <f t="shared" si="7"/>
        <v>13795.366352832854</v>
      </c>
      <c r="G54" s="5">
        <f t="shared" si="8"/>
        <v>35431.7528800695</v>
      </c>
      <c r="H54" s="22">
        <f t="shared" si="16"/>
        <v>23179.880368580303</v>
      </c>
      <c r="I54" s="5">
        <f t="shared" si="17"/>
        <v>57151.300785429245</v>
      </c>
      <c r="J54" s="26">
        <f t="shared" si="18"/>
        <v>0.18313119152651686</v>
      </c>
      <c r="L54" s="22">
        <f t="shared" si="19"/>
        <v>96919.682401944738</v>
      </c>
      <c r="M54" s="5">
        <f>scrimecost*Meta!O51</f>
        <v>22.879000000000001</v>
      </c>
      <c r="N54" s="5">
        <f>L54-Grade8!L54</f>
        <v>4078.4081484066992</v>
      </c>
      <c r="O54" s="5">
        <f>Grade8!M54-M54</f>
        <v>1.0960000000000001</v>
      </c>
      <c r="P54" s="22">
        <f t="shared" si="22"/>
        <v>583.27240609535397</v>
      </c>
      <c r="S54" s="22">
        <f t="shared" si="20"/>
        <v>2969.8329292814201</v>
      </c>
      <c r="T54" s="22">
        <f t="shared" si="21"/>
        <v>558.60818171519782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52775.269171531385</v>
      </c>
      <c r="D55" s="5">
        <f t="shared" si="15"/>
        <v>50433.227213724917</v>
      </c>
      <c r="E55" s="5">
        <f t="shared" si="6"/>
        <v>40933.227213724917</v>
      </c>
      <c r="F55" s="5">
        <f t="shared" si="7"/>
        <v>14309.771406653676</v>
      </c>
      <c r="G55" s="5">
        <f t="shared" si="8"/>
        <v>36123.455807071237</v>
      </c>
      <c r="H55" s="22">
        <f t="shared" si="16"/>
        <v>23759.377377794804</v>
      </c>
      <c r="I55" s="5">
        <f t="shared" si="17"/>
        <v>58385.992410064966</v>
      </c>
      <c r="J55" s="26">
        <f t="shared" si="18"/>
        <v>0.18583768815794949</v>
      </c>
      <c r="L55" s="22">
        <f t="shared" si="19"/>
        <v>99342.67446199336</v>
      </c>
      <c r="M55" s="5">
        <f>scrimecost*Meta!O52</f>
        <v>22.879000000000001</v>
      </c>
      <c r="N55" s="5">
        <f>L55-Grade8!L55</f>
        <v>4180.3683521168714</v>
      </c>
      <c r="O55" s="5">
        <f>Grade8!M55-M55</f>
        <v>1.0960000000000001</v>
      </c>
      <c r="P55" s="22">
        <f t="shared" si="22"/>
        <v>600.37471097867126</v>
      </c>
      <c r="S55" s="22">
        <f t="shared" si="20"/>
        <v>3046.5444232023524</v>
      </c>
      <c r="T55" s="22">
        <f t="shared" si="21"/>
        <v>553.8269958824568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54094.650900819666</v>
      </c>
      <c r="D56" s="5">
        <f t="shared" si="15"/>
        <v>51669.487894068036</v>
      </c>
      <c r="E56" s="5">
        <f t="shared" si="6"/>
        <v>42169.487894068036</v>
      </c>
      <c r="F56" s="5">
        <f t="shared" si="7"/>
        <v>14837.036586820017</v>
      </c>
      <c r="G56" s="5">
        <f t="shared" si="8"/>
        <v>36832.451307248019</v>
      </c>
      <c r="H56" s="22">
        <f t="shared" si="16"/>
        <v>24353.361812239677</v>
      </c>
      <c r="I56" s="5">
        <f t="shared" si="17"/>
        <v>59651.551325316599</v>
      </c>
      <c r="J56" s="26">
        <f t="shared" si="18"/>
        <v>0.18847817267642036</v>
      </c>
      <c r="L56" s="22">
        <f t="shared" si="19"/>
        <v>101826.24132354319</v>
      </c>
      <c r="M56" s="5">
        <f>scrimecost*Meta!O53</f>
        <v>6.3460000000000001</v>
      </c>
      <c r="N56" s="5">
        <f>L56-Grade8!L56</f>
        <v>4284.8775609197764</v>
      </c>
      <c r="O56" s="5">
        <f>Grade8!M56-M56</f>
        <v>0.30399999999999938</v>
      </c>
      <c r="P56" s="22">
        <f t="shared" si="22"/>
        <v>617.90457348407153</v>
      </c>
      <c r="S56" s="22">
        <f t="shared" si="20"/>
        <v>3124.3904164712944</v>
      </c>
      <c r="T56" s="22">
        <f t="shared" si="21"/>
        <v>548.93792362091006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6.3460000000000001</v>
      </c>
      <c r="N57" s="5">
        <f>L57-Grade8!L57</f>
        <v>0</v>
      </c>
      <c r="O57" s="5">
        <f>Grade8!M57-M57</f>
        <v>0.30399999999999938</v>
      </c>
      <c r="S57" s="22">
        <f t="shared" si="20"/>
        <v>0.30065599999999937</v>
      </c>
      <c r="T57" s="22">
        <f t="shared" si="21"/>
        <v>5.1052750571931531E-2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6.3460000000000001</v>
      </c>
      <c r="N58" s="5">
        <f>L58-Grade8!L58</f>
        <v>0</v>
      </c>
      <c r="O58" s="5">
        <f>Grade8!M58-M58</f>
        <v>0.30399999999999938</v>
      </c>
      <c r="S58" s="22">
        <f t="shared" si="20"/>
        <v>0.30065599999999937</v>
      </c>
      <c r="T58" s="22">
        <f t="shared" si="21"/>
        <v>4.9341287500432561E-2</v>
      </c>
    </row>
    <row r="59" spans="1:20" x14ac:dyDescent="0.2">
      <c r="A59" s="5">
        <v>68</v>
      </c>
      <c r="H59" s="21"/>
      <c r="I59" s="5"/>
      <c r="M59" s="5">
        <f>scrimecost*Meta!O56</f>
        <v>6.3460000000000001</v>
      </c>
      <c r="N59" s="5">
        <f>L59-Grade8!L59</f>
        <v>0</v>
      </c>
      <c r="O59" s="5">
        <f>Grade8!M59-M59</f>
        <v>0.30399999999999938</v>
      </c>
      <c r="S59" s="22">
        <f t="shared" si="20"/>
        <v>0.30065599999999937</v>
      </c>
      <c r="T59" s="22">
        <f t="shared" si="21"/>
        <v>4.7687198533409657E-2</v>
      </c>
    </row>
    <row r="60" spans="1:20" x14ac:dyDescent="0.2">
      <c r="A60" s="5">
        <v>69</v>
      </c>
      <c r="H60" s="21"/>
      <c r="I60" s="5"/>
      <c r="M60" s="5">
        <f>scrimecost*Meta!O57</f>
        <v>6.3460000000000001</v>
      </c>
      <c r="N60" s="5">
        <f>L60-Grade8!L60</f>
        <v>0</v>
      </c>
      <c r="O60" s="5">
        <f>Grade8!M60-M60</f>
        <v>0.30399999999999938</v>
      </c>
      <c r="S60" s="22">
        <f t="shared" si="20"/>
        <v>0.30065599999999937</v>
      </c>
      <c r="T60" s="22">
        <f t="shared" si="21"/>
        <v>4.6088560294355749E-2</v>
      </c>
    </row>
    <row r="61" spans="1:20" x14ac:dyDescent="0.2">
      <c r="A61" s="5">
        <v>70</v>
      </c>
      <c r="H61" s="21"/>
      <c r="I61" s="5"/>
      <c r="M61" s="5">
        <f>scrimecost*Meta!O58</f>
        <v>6.3460000000000001</v>
      </c>
      <c r="N61" s="5">
        <f>L61-Grade8!L61</f>
        <v>0</v>
      </c>
      <c r="O61" s="5">
        <f>Grade8!M61-M61</f>
        <v>0.30399999999999938</v>
      </c>
      <c r="S61" s="22">
        <f t="shared" si="20"/>
        <v>0.30065599999999937</v>
      </c>
      <c r="T61" s="22">
        <f t="shared" si="21"/>
        <v>4.4543513884932502E-2</v>
      </c>
    </row>
    <row r="62" spans="1:20" x14ac:dyDescent="0.2">
      <c r="A62" s="5">
        <v>71</v>
      </c>
      <c r="H62" s="21"/>
      <c r="I62" s="5"/>
      <c r="M62" s="5">
        <f>scrimecost*Meta!O59</f>
        <v>6.3460000000000001</v>
      </c>
      <c r="N62" s="5">
        <f>L62-Grade8!L62</f>
        <v>0</v>
      </c>
      <c r="O62" s="5">
        <f>Grade8!M62-M62</f>
        <v>0.30399999999999938</v>
      </c>
      <c r="S62" s="22">
        <f t="shared" si="20"/>
        <v>0.30065599999999937</v>
      </c>
      <c r="T62" s="22">
        <f t="shared" si="21"/>
        <v>4.3050262723441174E-2</v>
      </c>
    </row>
    <row r="63" spans="1:20" x14ac:dyDescent="0.2">
      <c r="A63" s="5">
        <v>72</v>
      </c>
      <c r="H63" s="21"/>
      <c r="M63" s="5">
        <f>scrimecost*Meta!O60</f>
        <v>6.3460000000000001</v>
      </c>
      <c r="N63" s="5">
        <f>L63-Grade8!L63</f>
        <v>0</v>
      </c>
      <c r="O63" s="5">
        <f>Grade8!M63-M63</f>
        <v>0.30399999999999938</v>
      </c>
      <c r="S63" s="22">
        <f t="shared" si="20"/>
        <v>0.30065599999999937</v>
      </c>
      <c r="T63" s="22">
        <f t="shared" si="21"/>
        <v>4.1607070455755471E-2</v>
      </c>
    </row>
    <row r="64" spans="1:20" x14ac:dyDescent="0.2">
      <c r="A64" s="5">
        <v>73</v>
      </c>
      <c r="H64" s="21"/>
      <c r="M64" s="5">
        <f>scrimecost*Meta!O61</f>
        <v>6.3460000000000001</v>
      </c>
      <c r="N64" s="5">
        <f>L64-Grade8!L64</f>
        <v>0</v>
      </c>
      <c r="O64" s="5">
        <f>Grade8!M64-M64</f>
        <v>0.30399999999999938</v>
      </c>
      <c r="S64" s="22">
        <f t="shared" si="20"/>
        <v>0.30065599999999937</v>
      </c>
      <c r="T64" s="22">
        <f t="shared" si="21"/>
        <v>4.0212258936286993E-2</v>
      </c>
    </row>
    <row r="65" spans="1:20" x14ac:dyDescent="0.2">
      <c r="A65" s="5">
        <v>74</v>
      </c>
      <c r="H65" s="21"/>
      <c r="M65" s="5">
        <f>scrimecost*Meta!O62</f>
        <v>6.3460000000000001</v>
      </c>
      <c r="N65" s="5">
        <f>L65-Grade8!L65</f>
        <v>0</v>
      </c>
      <c r="O65" s="5">
        <f>Grade8!M65-M65</f>
        <v>0.30399999999999938</v>
      </c>
      <c r="S65" s="22">
        <f t="shared" si="20"/>
        <v>0.30065599999999937</v>
      </c>
      <c r="T65" s="22">
        <f t="shared" si="21"/>
        <v>3.8864206276635622E-2</v>
      </c>
    </row>
    <row r="66" spans="1:20" x14ac:dyDescent="0.2">
      <c r="A66" s="5">
        <v>75</v>
      </c>
      <c r="H66" s="21"/>
      <c r="M66" s="5">
        <f>scrimecost*Meta!O63</f>
        <v>6.3460000000000001</v>
      </c>
      <c r="N66" s="5">
        <f>L66-Grade8!L66</f>
        <v>0</v>
      </c>
      <c r="O66" s="5">
        <f>Grade8!M66-M66</f>
        <v>0.30399999999999938</v>
      </c>
      <c r="S66" s="22">
        <f t="shared" si="20"/>
        <v>0.30065599999999937</v>
      </c>
      <c r="T66" s="22">
        <f t="shared" si="21"/>
        <v>3.7561344959655969E-2</v>
      </c>
    </row>
    <row r="67" spans="1:20" x14ac:dyDescent="0.2">
      <c r="A67" s="5">
        <v>76</v>
      </c>
      <c r="H67" s="21"/>
      <c r="M67" s="5">
        <f>scrimecost*Meta!O64</f>
        <v>6.3460000000000001</v>
      </c>
      <c r="N67" s="5">
        <f>L67-Grade8!L67</f>
        <v>0</v>
      </c>
      <c r="O67" s="5">
        <f>Grade8!M67-M67</f>
        <v>0.30399999999999938</v>
      </c>
      <c r="S67" s="22">
        <f t="shared" si="20"/>
        <v>0.30065599999999937</v>
      </c>
      <c r="T67" s="22">
        <f t="shared" si="21"/>
        <v>3.6302160016746576E-2</v>
      </c>
    </row>
    <row r="68" spans="1:20" x14ac:dyDescent="0.2">
      <c r="A68" s="5">
        <v>77</v>
      </c>
      <c r="H68" s="21"/>
      <c r="M68" s="5">
        <f>scrimecost*Meta!O65</f>
        <v>6.3460000000000001</v>
      </c>
      <c r="N68" s="5">
        <f>L68-Grade8!L68</f>
        <v>0</v>
      </c>
      <c r="O68" s="5">
        <f>Grade8!M68-M68</f>
        <v>0.30399999999999938</v>
      </c>
      <c r="S68" s="22">
        <f t="shared" si="20"/>
        <v>0.30065599999999937</v>
      </c>
      <c r="T68" s="22">
        <f t="shared" si="21"/>
        <v>3.5085187266242761E-2</v>
      </c>
    </row>
    <row r="69" spans="1:20" x14ac:dyDescent="0.2">
      <c r="A69" s="5">
        <v>78</v>
      </c>
      <c r="H69" s="21"/>
      <c r="M69" s="5">
        <f>scrimecost*Meta!O66</f>
        <v>6.3460000000000001</v>
      </c>
      <c r="N69" s="5">
        <f>L69-Grade8!L69</f>
        <v>0</v>
      </c>
      <c r="O69" s="5">
        <f>Grade8!M69-M69</f>
        <v>0.30399999999999938</v>
      </c>
      <c r="S69" s="22">
        <f>IF(A69&lt;startage,1,0)*(N69-Q69-R69)+IF(A69&gt;=startage,1,0)*completionprob*(N69*spart+O69+P69)</f>
        <v>0.30065599999999937</v>
      </c>
      <c r="T69" s="22">
        <f>S69/sreturn^(A69-startage+1)</f>
        <v>3.3909011610864584E-2</v>
      </c>
    </row>
    <row r="70" spans="1:20" x14ac:dyDescent="0.2">
      <c r="A70" s="5">
        <v>79</v>
      </c>
      <c r="H70" s="21"/>
      <c r="M70" s="5"/>
      <c r="S70" s="22">
        <f>SUM(T5:T69)</f>
        <v>-3.4447375507618005E-12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32729</v>
      </c>
      <c r="D2" s="7">
        <f>Meta!C4</f>
        <v>14735</v>
      </c>
      <c r="E2" s="1">
        <f>Meta!D4</f>
        <v>5.8999999999999997E-2</v>
      </c>
      <c r="F2" s="1">
        <f>Meta!F4</f>
        <v>0.53</v>
      </c>
      <c r="G2" s="1">
        <f>Meta!I4</f>
        <v>1.9496869757628374</v>
      </c>
      <c r="H2" s="1">
        <f>Meta!E4</f>
        <v>0.98899999999999999</v>
      </c>
      <c r="I2" s="13"/>
      <c r="J2" s="1">
        <f>Meta!X3</f>
        <v>0.59299999999999997</v>
      </c>
      <c r="K2" s="1">
        <f>Meta!D3</f>
        <v>6.3E-2</v>
      </c>
      <c r="L2" s="29"/>
      <c r="N2" s="22">
        <f>Meta!T4</f>
        <v>44821</v>
      </c>
      <c r="O2" s="22">
        <f>Meta!U4</f>
        <v>19692</v>
      </c>
      <c r="P2" s="1">
        <f>Meta!V4</f>
        <v>4.2999999999999997E-2</v>
      </c>
      <c r="Q2" s="1">
        <f>Meta!X4</f>
        <v>0.61799999999999999</v>
      </c>
      <c r="R2" s="22">
        <f>Meta!W4</f>
        <v>159</v>
      </c>
      <c r="T2" s="12">
        <f>IRR(S5:S69)+1</f>
        <v>1.0357617420460701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1573.8417173340224</v>
      </c>
      <c r="D6" s="5">
        <f t="shared" ref="D6:D36" si="0">IF(A6&lt;startage,1,0)*(C6*(1-initialunempprob))+IF(A6=startage,1,0)*(C6*(1-unempprob))+IF(A6&gt;startage,1,0)*(C6*(1-unempprob)+unempprob*300*52)</f>
        <v>1474.689689141979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112.8137612193614</v>
      </c>
      <c r="G6" s="5">
        <f t="shared" ref="G6:G56" si="3">D6-F6</f>
        <v>1361.8759279226176</v>
      </c>
      <c r="H6" s="22">
        <f>0.1*Grade9!H6</f>
        <v>708.54208575457005</v>
      </c>
      <c r="I6" s="5">
        <f t="shared" ref="I6:I36" si="4">G6+IF(A6&lt;startage,1,0)*(H6*(1-initialunempprob))+IF(A6&gt;=startage,1,0)*(H6*(1-unempprob))</f>
        <v>2025.7798622746498</v>
      </c>
      <c r="J6" s="26">
        <f t="shared" ref="J6:J37" si="5">(F6-(IF(A6&gt;startage,1,0)*(unempprob*300*52)))/(IF(A6&lt;startage,1,0)*((C6+H6)*(1-initialunempprob))+IF(A6&gt;=startage,1,0)*((C6+H6)*(1-unempprob)))</f>
        <v>5.2751378279641312E-2</v>
      </c>
      <c r="L6" s="22">
        <f>0.1*Grade9!L6</f>
        <v>2962.5551481631896</v>
      </c>
      <c r="M6" s="5">
        <f>scrimecost*Meta!O3</f>
        <v>345.34800000000001</v>
      </c>
      <c r="N6" s="5">
        <f>L6-Grade9!L6</f>
        <v>-26662.996333468705</v>
      </c>
      <c r="O6" s="5"/>
      <c r="P6" s="22"/>
      <c r="Q6" s="22">
        <f>0.05*feel*Grade9!G6</f>
        <v>175.97131861319107</v>
      </c>
      <c r="R6" s="22">
        <f>hstuition</f>
        <v>11298</v>
      </c>
      <c r="S6" s="22">
        <f t="shared" ref="S6:S37" si="6">IF(A6&lt;startage,1,0)*(N6-Q6-R6)+IF(A6&gt;=startage,1,0)*completionprob*(N6*spart+O6+P6)</f>
        <v>-38136.967652081898</v>
      </c>
      <c r="T6" s="22">
        <f t="shared" ref="T6:T37" si="7">S6/sreturn^(A6-startage+1)</f>
        <v>-38136.967652081898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16786.797268927952</v>
      </c>
      <c r="D7" s="5">
        <f t="shared" si="0"/>
        <v>15796.376230061203</v>
      </c>
      <c r="E7" s="5">
        <f t="shared" si="1"/>
        <v>6296.3762300612034</v>
      </c>
      <c r="F7" s="5">
        <f t="shared" si="2"/>
        <v>2467.698027611923</v>
      </c>
      <c r="G7" s="5">
        <f t="shared" si="3"/>
        <v>13328.67820244928</v>
      </c>
      <c r="H7" s="22">
        <f t="shared" ref="H7:H36" si="10">benefits*B7/expnorm</f>
        <v>7557.6234458019917</v>
      </c>
      <c r="I7" s="5">
        <f t="shared" si="4"/>
        <v>20440.401864948955</v>
      </c>
      <c r="J7" s="26">
        <f t="shared" si="5"/>
        <v>0.10772163728923136</v>
      </c>
      <c r="L7" s="22">
        <f t="shared" ref="L7:L36" si="11">(sincome+sbenefits)*(1-sunemp)*B7/expnorm</f>
        <v>31666.07858979205</v>
      </c>
      <c r="M7" s="5">
        <f>scrimecost*Meta!O4</f>
        <v>418.64699999999999</v>
      </c>
      <c r="N7" s="5">
        <f>L7-Grade9!L7</f>
        <v>1299.8883211193643</v>
      </c>
      <c r="O7" s="5">
        <f>Grade9!M7-M7</f>
        <v>21.064000000000021</v>
      </c>
      <c r="P7" s="22">
        <f t="shared" ref="P7:P38" si="12">(spart-initialspart)*(L7*J7+nptrans)</f>
        <v>249.12804580554706</v>
      </c>
      <c r="Q7" s="22"/>
      <c r="R7" s="22"/>
      <c r="S7" s="22">
        <f t="shared" si="6"/>
        <v>1061.7142749464838</v>
      </c>
      <c r="T7" s="22">
        <f t="shared" si="7"/>
        <v>1025.0564698877045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17206.46720065115</v>
      </c>
      <c r="D8" s="5">
        <f t="shared" si="0"/>
        <v>17111.685635812733</v>
      </c>
      <c r="E8" s="5">
        <f t="shared" si="1"/>
        <v>7611.6856358127334</v>
      </c>
      <c r="F8" s="5">
        <f t="shared" si="2"/>
        <v>2831.3810783022209</v>
      </c>
      <c r="G8" s="5">
        <f t="shared" si="3"/>
        <v>14280.304557510513</v>
      </c>
      <c r="H8" s="22">
        <f t="shared" si="10"/>
        <v>7746.5640319470403</v>
      </c>
      <c r="I8" s="5">
        <f t="shared" si="4"/>
        <v>21569.821311572679</v>
      </c>
      <c r="J8" s="26">
        <f t="shared" si="5"/>
        <v>8.1384828617536958E-2</v>
      </c>
      <c r="L8" s="22">
        <f t="shared" si="11"/>
        <v>32457.730554536847</v>
      </c>
      <c r="M8" s="5">
        <f>scrimecost*Meta!O5</f>
        <v>459.82799999999997</v>
      </c>
      <c r="N8" s="5">
        <f>L8-Grade9!L8</f>
        <v>1332.3855291473446</v>
      </c>
      <c r="O8" s="5">
        <f>Grade9!M8-M8</f>
        <v>23.136000000000024</v>
      </c>
      <c r="P8" s="22">
        <f t="shared" si="12"/>
        <v>229.88917096237958</v>
      </c>
      <c r="Q8" s="22"/>
      <c r="R8" s="22"/>
      <c r="S8" s="22">
        <f t="shared" si="6"/>
        <v>1064.5985942677089</v>
      </c>
      <c r="T8" s="22">
        <f t="shared" si="7"/>
        <v>992.35293272696777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17636.628880667431</v>
      </c>
      <c r="D9" s="5">
        <f t="shared" si="0"/>
        <v>17516.467776708054</v>
      </c>
      <c r="E9" s="5">
        <f t="shared" si="1"/>
        <v>8016.4677767080539</v>
      </c>
      <c r="F9" s="5">
        <f t="shared" si="2"/>
        <v>2943.3033402597771</v>
      </c>
      <c r="G9" s="5">
        <f t="shared" si="3"/>
        <v>14573.164436448276</v>
      </c>
      <c r="H9" s="22">
        <f t="shared" si="10"/>
        <v>7940.2281327457167</v>
      </c>
      <c r="I9" s="5">
        <f t="shared" si="4"/>
        <v>22044.919109361996</v>
      </c>
      <c r="J9" s="26">
        <f t="shared" si="5"/>
        <v>8.405011897084054E-2</v>
      </c>
      <c r="L9" s="22">
        <f t="shared" si="11"/>
        <v>33269.173818400268</v>
      </c>
      <c r="M9" s="5">
        <f>scrimecost*Meta!O6</f>
        <v>537.89700000000005</v>
      </c>
      <c r="N9" s="5">
        <f>L9-Grade9!L9</f>
        <v>1365.6951673760268</v>
      </c>
      <c r="O9" s="5">
        <f>Grade9!M9-M9</f>
        <v>27.063999999999965</v>
      </c>
      <c r="P9" s="22">
        <f t="shared" si="12"/>
        <v>233.75695043745313</v>
      </c>
      <c r="Q9" s="22"/>
      <c r="R9" s="22"/>
      <c r="S9" s="22">
        <f t="shared" si="6"/>
        <v>1092.6675376732035</v>
      </c>
      <c r="T9" s="22">
        <f t="shared" si="7"/>
        <v>983.35072973909678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18077.544602684113</v>
      </c>
      <c r="D10" s="5">
        <f t="shared" si="0"/>
        <v>17931.369471125752</v>
      </c>
      <c r="E10" s="5">
        <f t="shared" si="1"/>
        <v>8431.3694711257522</v>
      </c>
      <c r="F10" s="5">
        <f t="shared" si="2"/>
        <v>3058.0236587662703</v>
      </c>
      <c r="G10" s="5">
        <f t="shared" si="3"/>
        <v>14873.345812359483</v>
      </c>
      <c r="H10" s="22">
        <f t="shared" si="10"/>
        <v>8138.7338360643598</v>
      </c>
      <c r="I10" s="5">
        <f t="shared" si="4"/>
        <v>22531.894352096046</v>
      </c>
      <c r="J10" s="26">
        <f t="shared" si="5"/>
        <v>8.6650402242356192E-2</v>
      </c>
      <c r="L10" s="22">
        <f t="shared" si="11"/>
        <v>34100.903163860276</v>
      </c>
      <c r="M10" s="5">
        <f>scrimecost*Meta!O7</f>
        <v>578.91899999999998</v>
      </c>
      <c r="N10" s="5">
        <f>L10-Grade9!L10</f>
        <v>1399.8375465604331</v>
      </c>
      <c r="O10" s="5">
        <f>Grade9!M10-M10</f>
        <v>29.128000000000043</v>
      </c>
      <c r="P10" s="22">
        <f t="shared" si="12"/>
        <v>237.72142439940347</v>
      </c>
      <c r="Q10" s="22"/>
      <c r="R10" s="22"/>
      <c r="S10" s="22">
        <f t="shared" si="6"/>
        <v>1119.4975888638401</v>
      </c>
      <c r="T10" s="22">
        <f t="shared" si="7"/>
        <v>972.7107170020613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18529.483217751214</v>
      </c>
      <c r="D11" s="5">
        <f t="shared" si="0"/>
        <v>18356.643707903895</v>
      </c>
      <c r="E11" s="5">
        <f t="shared" si="1"/>
        <v>8856.6437079038951</v>
      </c>
      <c r="F11" s="5">
        <f t="shared" si="2"/>
        <v>3193.4441706306216</v>
      </c>
      <c r="G11" s="5">
        <f t="shared" si="3"/>
        <v>15163.199537273274</v>
      </c>
      <c r="H11" s="22">
        <f t="shared" si="10"/>
        <v>8342.2021819659676</v>
      </c>
      <c r="I11" s="5">
        <f t="shared" si="4"/>
        <v>23013.21179050325</v>
      </c>
      <c r="J11" s="26">
        <f t="shared" si="5"/>
        <v>8.9892476534461807E-2</v>
      </c>
      <c r="L11" s="22">
        <f t="shared" si="11"/>
        <v>34953.425742956781</v>
      </c>
      <c r="M11" s="5">
        <f>scrimecost*Meta!O8</f>
        <v>553.47899999999993</v>
      </c>
      <c r="N11" s="5">
        <f>L11-Grade9!L11</f>
        <v>1434.8334852244443</v>
      </c>
      <c r="O11" s="5">
        <f>Grade9!M11-M11</f>
        <v>27.84800000000007</v>
      </c>
      <c r="P11" s="22">
        <f t="shared" si="12"/>
        <v>242.4012500849451</v>
      </c>
      <c r="Q11" s="22"/>
      <c r="R11" s="22"/>
      <c r="S11" s="22">
        <f t="shared" si="6"/>
        <v>1144.2496041701618</v>
      </c>
      <c r="T11" s="22">
        <f t="shared" si="7"/>
        <v>959.88994787817057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18992.720298194996</v>
      </c>
      <c r="D12" s="5">
        <f t="shared" si="0"/>
        <v>18792.549800601493</v>
      </c>
      <c r="E12" s="5">
        <f t="shared" si="1"/>
        <v>9292.5498006014932</v>
      </c>
      <c r="F12" s="5">
        <f t="shared" si="2"/>
        <v>3335.7675098963873</v>
      </c>
      <c r="G12" s="5">
        <f t="shared" si="3"/>
        <v>15456.782290705105</v>
      </c>
      <c r="H12" s="22">
        <f t="shared" si="10"/>
        <v>8550.7572365151154</v>
      </c>
      <c r="I12" s="5">
        <f t="shared" si="4"/>
        <v>23503.044850265829</v>
      </c>
      <c r="J12" s="26">
        <f t="shared" si="5"/>
        <v>9.3191183022032525E-2</v>
      </c>
      <c r="L12" s="22">
        <f t="shared" si="11"/>
        <v>35827.261386530692</v>
      </c>
      <c r="M12" s="5">
        <f>scrimecost*Meta!O9</f>
        <v>495.60300000000001</v>
      </c>
      <c r="N12" s="5">
        <f>L12-Grade9!L12</f>
        <v>1470.70432235505</v>
      </c>
      <c r="O12" s="5">
        <f>Grade9!M12-M12</f>
        <v>24.935999999999979</v>
      </c>
      <c r="P12" s="22">
        <f t="shared" si="12"/>
        <v>247.31962182625975</v>
      </c>
      <c r="Q12" s="22"/>
      <c r="R12" s="22"/>
      <c r="S12" s="22">
        <f t="shared" si="6"/>
        <v>1168.158233218222</v>
      </c>
      <c r="T12" s="22">
        <f t="shared" si="7"/>
        <v>946.11184916216666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19467.538305649869</v>
      </c>
      <c r="D13" s="5">
        <f t="shared" si="0"/>
        <v>19239.35354561653</v>
      </c>
      <c r="E13" s="5">
        <f t="shared" si="1"/>
        <v>9739.35354561653</v>
      </c>
      <c r="F13" s="5">
        <f t="shared" si="2"/>
        <v>3481.6489326437968</v>
      </c>
      <c r="G13" s="5">
        <f t="shared" si="3"/>
        <v>15757.704612972733</v>
      </c>
      <c r="H13" s="22">
        <f t="shared" si="10"/>
        <v>8764.5261674279936</v>
      </c>
      <c r="I13" s="5">
        <f t="shared" si="4"/>
        <v>24005.123736522473</v>
      </c>
      <c r="J13" s="26">
        <f t="shared" si="5"/>
        <v>9.6409433253808824E-2</v>
      </c>
      <c r="L13" s="22">
        <f t="shared" si="11"/>
        <v>36722.942921193957</v>
      </c>
      <c r="M13" s="5">
        <f>scrimecost*Meta!O10</f>
        <v>456.48899999999998</v>
      </c>
      <c r="N13" s="5">
        <f>L13-Grade9!L13</f>
        <v>1507.4719304139217</v>
      </c>
      <c r="O13" s="5">
        <f>Grade9!M13-M13</f>
        <v>22.968000000000018</v>
      </c>
      <c r="P13" s="22">
        <f t="shared" si="12"/>
        <v>252.36095286110722</v>
      </c>
      <c r="Q13" s="22"/>
      <c r="R13" s="22"/>
      <c r="S13" s="22">
        <f t="shared" si="6"/>
        <v>1193.6701931924849</v>
      </c>
      <c r="T13" s="22">
        <f t="shared" si="7"/>
        <v>933.39461569519415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19954.226763291117</v>
      </c>
      <c r="D14" s="5">
        <f t="shared" si="0"/>
        <v>19697.327384256943</v>
      </c>
      <c r="E14" s="5">
        <f t="shared" si="1"/>
        <v>10197.327384256943</v>
      </c>
      <c r="F14" s="5">
        <f t="shared" si="2"/>
        <v>3631.1773909598919</v>
      </c>
      <c r="G14" s="5">
        <f t="shared" si="3"/>
        <v>16066.149993297051</v>
      </c>
      <c r="H14" s="22">
        <f t="shared" si="10"/>
        <v>8983.639321613693</v>
      </c>
      <c r="I14" s="5">
        <f t="shared" si="4"/>
        <v>24519.754594935537</v>
      </c>
      <c r="J14" s="26">
        <f t="shared" si="5"/>
        <v>9.9549189577493036E-2</v>
      </c>
      <c r="L14" s="22">
        <f t="shared" si="11"/>
        <v>37641.016494223812</v>
      </c>
      <c r="M14" s="5">
        <f>scrimecost*Meta!O11</f>
        <v>427.23299999999995</v>
      </c>
      <c r="N14" s="5">
        <f>L14-Grade9!L14</f>
        <v>1545.1587286742797</v>
      </c>
      <c r="O14" s="5">
        <f>Grade9!M14-M14</f>
        <v>21.496000000000038</v>
      </c>
      <c r="P14" s="22">
        <f t="shared" si="12"/>
        <v>257.52831717182596</v>
      </c>
      <c r="Q14" s="22"/>
      <c r="R14" s="22"/>
      <c r="S14" s="22">
        <f t="shared" si="6"/>
        <v>1220.3591549661128</v>
      </c>
      <c r="T14" s="22">
        <f t="shared" si="7"/>
        <v>921.31626869848742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20453.08243237339</v>
      </c>
      <c r="D15" s="5">
        <f t="shared" si="0"/>
        <v>20166.750568863365</v>
      </c>
      <c r="E15" s="5">
        <f t="shared" si="1"/>
        <v>10666.750568863365</v>
      </c>
      <c r="F15" s="5">
        <f t="shared" si="2"/>
        <v>3784.4440607338884</v>
      </c>
      <c r="G15" s="5">
        <f t="shared" si="3"/>
        <v>16382.306508129477</v>
      </c>
      <c r="H15" s="22">
        <f t="shared" si="10"/>
        <v>9208.2303046540364</v>
      </c>
      <c r="I15" s="5">
        <f t="shared" si="4"/>
        <v>25047.251224808926</v>
      </c>
      <c r="J15" s="26">
        <f t="shared" si="5"/>
        <v>0.10261236647864833</v>
      </c>
      <c r="L15" s="22">
        <f t="shared" si="11"/>
        <v>38582.041906579398</v>
      </c>
      <c r="M15" s="5">
        <f>scrimecost*Meta!O12</f>
        <v>409.10699999999997</v>
      </c>
      <c r="N15" s="5">
        <f>L15-Grade9!L15</f>
        <v>1583.7876968911296</v>
      </c>
      <c r="O15" s="5">
        <f>Grade9!M15-M15</f>
        <v>20.584000000000003</v>
      </c>
      <c r="P15" s="22">
        <f t="shared" si="12"/>
        <v>262.82486559031253</v>
      </c>
      <c r="Q15" s="22"/>
      <c r="R15" s="22"/>
      <c r="S15" s="22">
        <f t="shared" si="6"/>
        <v>1248.3055759840713</v>
      </c>
      <c r="T15" s="22">
        <f t="shared" si="7"/>
        <v>909.87581530087436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20964.409493182724</v>
      </c>
      <c r="D16" s="5">
        <f t="shared" si="0"/>
        <v>20647.909333084946</v>
      </c>
      <c r="E16" s="5">
        <f t="shared" si="1"/>
        <v>11147.909333084946</v>
      </c>
      <c r="F16" s="5">
        <f t="shared" si="2"/>
        <v>3941.5423972522349</v>
      </c>
      <c r="G16" s="5">
        <f t="shared" si="3"/>
        <v>16706.36693583271</v>
      </c>
      <c r="H16" s="22">
        <f t="shared" si="10"/>
        <v>9438.4360622703844</v>
      </c>
      <c r="I16" s="5">
        <f t="shared" si="4"/>
        <v>25587.935270429141</v>
      </c>
      <c r="J16" s="26">
        <f t="shared" si="5"/>
        <v>0.10560083174806814</v>
      </c>
      <c r="L16" s="22">
        <f t="shared" si="11"/>
        <v>39546.592954243883</v>
      </c>
      <c r="M16" s="5">
        <f>scrimecost*Meta!O13</f>
        <v>346.30199999999996</v>
      </c>
      <c r="N16" s="5">
        <f>L16-Grade9!L16</f>
        <v>1623.3823893134104</v>
      </c>
      <c r="O16" s="5">
        <f>Grade9!M16-M16</f>
        <v>17.424000000000035</v>
      </c>
      <c r="P16" s="22">
        <f t="shared" si="12"/>
        <v>268.25382771926138</v>
      </c>
      <c r="Q16" s="22"/>
      <c r="R16" s="22"/>
      <c r="S16" s="22">
        <f t="shared" si="6"/>
        <v>1274.7499347274847</v>
      </c>
      <c r="T16" s="22">
        <f t="shared" si="7"/>
        <v>897.07002254495274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21488.519730512293</v>
      </c>
      <c r="D17" s="5">
        <f t="shared" si="0"/>
        <v>21141.097066412069</v>
      </c>
      <c r="E17" s="5">
        <f t="shared" si="1"/>
        <v>11641.097066412069</v>
      </c>
      <c r="F17" s="5">
        <f t="shared" si="2"/>
        <v>4102.5681921835403</v>
      </c>
      <c r="G17" s="5">
        <f t="shared" si="3"/>
        <v>17038.528874228527</v>
      </c>
      <c r="H17" s="22">
        <f t="shared" si="10"/>
        <v>9674.3969638271446</v>
      </c>
      <c r="I17" s="5">
        <f t="shared" si="4"/>
        <v>26142.136417189868</v>
      </c>
      <c r="J17" s="26">
        <f t="shared" si="5"/>
        <v>0.10851640762067283</v>
      </c>
      <c r="L17" s="22">
        <f t="shared" si="11"/>
        <v>40535.257778099978</v>
      </c>
      <c r="M17" s="5">
        <f>scrimecost*Meta!O14</f>
        <v>346.30199999999996</v>
      </c>
      <c r="N17" s="5">
        <f>L17-Grade9!L17</f>
        <v>1663.9669490462475</v>
      </c>
      <c r="O17" s="5">
        <f>Grade9!M17-M17</f>
        <v>17.424000000000035</v>
      </c>
      <c r="P17" s="22">
        <f t="shared" si="12"/>
        <v>273.8185139014339</v>
      </c>
      <c r="Q17" s="22"/>
      <c r="R17" s="22"/>
      <c r="S17" s="22">
        <f t="shared" si="6"/>
        <v>1305.0587734394824</v>
      </c>
      <c r="T17" s="22">
        <f t="shared" si="7"/>
        <v>886.6894697248232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22025.732723775098</v>
      </c>
      <c r="D18" s="5">
        <f t="shared" si="0"/>
        <v>21646.614493072371</v>
      </c>
      <c r="E18" s="5">
        <f t="shared" si="1"/>
        <v>12146.614493072371</v>
      </c>
      <c r="F18" s="5">
        <f t="shared" si="2"/>
        <v>4267.6196319881292</v>
      </c>
      <c r="G18" s="5">
        <f t="shared" si="3"/>
        <v>17378.99486108424</v>
      </c>
      <c r="H18" s="22">
        <f t="shared" si="10"/>
        <v>9916.256887922822</v>
      </c>
      <c r="I18" s="5">
        <f t="shared" si="4"/>
        <v>26710.192592619616</v>
      </c>
      <c r="J18" s="26">
        <f t="shared" si="5"/>
        <v>0.11136087188662865</v>
      </c>
      <c r="L18" s="22">
        <f t="shared" si="11"/>
        <v>41548.639222552476</v>
      </c>
      <c r="M18" s="5">
        <f>scrimecost*Meta!O15</f>
        <v>346.30199999999996</v>
      </c>
      <c r="N18" s="5">
        <f>L18-Grade9!L18</f>
        <v>1705.5661227723976</v>
      </c>
      <c r="O18" s="5">
        <f>Grade9!M18-M18</f>
        <v>17.424000000000035</v>
      </c>
      <c r="P18" s="22">
        <f t="shared" si="12"/>
        <v>279.52231723816072</v>
      </c>
      <c r="Q18" s="22"/>
      <c r="R18" s="22"/>
      <c r="S18" s="22">
        <f t="shared" si="6"/>
        <v>1336.1253331192759</v>
      </c>
      <c r="T18" s="22">
        <f t="shared" si="7"/>
        <v>876.45336577212231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22576.376041869473</v>
      </c>
      <c r="D19" s="5">
        <f t="shared" si="0"/>
        <v>22164.769855399176</v>
      </c>
      <c r="E19" s="5">
        <f t="shared" si="1"/>
        <v>12664.769855399176</v>
      </c>
      <c r="F19" s="5">
        <f t="shared" si="2"/>
        <v>4436.7973577878311</v>
      </c>
      <c r="G19" s="5">
        <f t="shared" si="3"/>
        <v>17727.972497611343</v>
      </c>
      <c r="H19" s="22">
        <f t="shared" si="10"/>
        <v>10164.163310120892</v>
      </c>
      <c r="I19" s="5">
        <f t="shared" si="4"/>
        <v>27292.450172435103</v>
      </c>
      <c r="J19" s="26">
        <f t="shared" si="5"/>
        <v>0.11413595897536599</v>
      </c>
      <c r="L19" s="22">
        <f t="shared" si="11"/>
        <v>42587.355203116284</v>
      </c>
      <c r="M19" s="5">
        <f>scrimecost*Meta!O16</f>
        <v>346.30199999999996</v>
      </c>
      <c r="N19" s="5">
        <f>L19-Grade9!L19</f>
        <v>1748.2052758417049</v>
      </c>
      <c r="O19" s="5">
        <f>Grade9!M19-M19</f>
        <v>17.424000000000035</v>
      </c>
      <c r="P19" s="22">
        <f t="shared" si="12"/>
        <v>285.36871565830575</v>
      </c>
      <c r="Q19" s="22"/>
      <c r="R19" s="22"/>
      <c r="S19" s="22">
        <f t="shared" si="6"/>
        <v>1367.968556791066</v>
      </c>
      <c r="T19" s="22">
        <f t="shared" si="7"/>
        <v>866.35894638699756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23140.785442916211</v>
      </c>
      <c r="D20" s="5">
        <f t="shared" si="0"/>
        <v>22695.879101784158</v>
      </c>
      <c r="E20" s="5">
        <f t="shared" si="1"/>
        <v>13195.879101784158</v>
      </c>
      <c r="F20" s="5">
        <f t="shared" si="2"/>
        <v>4610.2045267325275</v>
      </c>
      <c r="G20" s="5">
        <f t="shared" si="3"/>
        <v>18085.674575051631</v>
      </c>
      <c r="H20" s="22">
        <f t="shared" si="10"/>
        <v>10418.267392873915</v>
      </c>
      <c r="I20" s="5">
        <f t="shared" si="4"/>
        <v>27889.264191745984</v>
      </c>
      <c r="J20" s="26">
        <f t="shared" si="5"/>
        <v>0.11684336101315856</v>
      </c>
      <c r="L20" s="22">
        <f t="shared" si="11"/>
        <v>43652.039083194191</v>
      </c>
      <c r="M20" s="5">
        <f>scrimecost*Meta!O17</f>
        <v>346.30199999999996</v>
      </c>
      <c r="N20" s="5">
        <f>L20-Grade9!L20</f>
        <v>1791.9104077377633</v>
      </c>
      <c r="O20" s="5">
        <f>Grade9!M20-M20</f>
        <v>17.424000000000035</v>
      </c>
      <c r="P20" s="22">
        <f t="shared" si="12"/>
        <v>291.36127403895443</v>
      </c>
      <c r="Q20" s="22"/>
      <c r="R20" s="22"/>
      <c r="S20" s="22">
        <f t="shared" si="6"/>
        <v>1400.6078610546624</v>
      </c>
      <c r="T20" s="22">
        <f t="shared" si="7"/>
        <v>856.40351961432816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23719.305078989109</v>
      </c>
      <c r="D21" s="5">
        <f t="shared" si="0"/>
        <v>23240.266079328754</v>
      </c>
      <c r="E21" s="5">
        <f t="shared" si="1"/>
        <v>13740.266079328754</v>
      </c>
      <c r="F21" s="5">
        <f t="shared" si="2"/>
        <v>4787.9468749008383</v>
      </c>
      <c r="G21" s="5">
        <f t="shared" si="3"/>
        <v>18452.319204427917</v>
      </c>
      <c r="H21" s="22">
        <f t="shared" si="10"/>
        <v>10678.724077695761</v>
      </c>
      <c r="I21" s="5">
        <f t="shared" si="4"/>
        <v>28500.998561539629</v>
      </c>
      <c r="J21" s="26">
        <f t="shared" si="5"/>
        <v>0.11948472885490738</v>
      </c>
      <c r="L21" s="22">
        <f t="shared" si="11"/>
        <v>44743.340060274037</v>
      </c>
      <c r="M21" s="5">
        <f>scrimecost*Meta!O18</f>
        <v>273.16199999999998</v>
      </c>
      <c r="N21" s="5">
        <f>L21-Grade9!L21</f>
        <v>1836.7081679311887</v>
      </c>
      <c r="O21" s="5">
        <f>Grade9!M21-M21</f>
        <v>13.744000000000028</v>
      </c>
      <c r="P21" s="22">
        <f t="shared" si="12"/>
        <v>297.50364637911923</v>
      </c>
      <c r="Q21" s="22"/>
      <c r="R21" s="22"/>
      <c r="S21" s="22">
        <f t="shared" si="6"/>
        <v>1430.4236279248275</v>
      </c>
      <c r="T21" s="22">
        <f t="shared" si="7"/>
        <v>844.43591030116829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24312.287705963841</v>
      </c>
      <c r="D22" s="5">
        <f t="shared" si="0"/>
        <v>23798.262731311977</v>
      </c>
      <c r="E22" s="5">
        <f t="shared" si="1"/>
        <v>14298.262731311977</v>
      </c>
      <c r="F22" s="5">
        <f t="shared" si="2"/>
        <v>4970.1327817733609</v>
      </c>
      <c r="G22" s="5">
        <f t="shared" si="3"/>
        <v>18828.129949538616</v>
      </c>
      <c r="H22" s="22">
        <f t="shared" si="10"/>
        <v>10945.692179638158</v>
      </c>
      <c r="I22" s="5">
        <f t="shared" si="4"/>
        <v>29128.02629057812</v>
      </c>
      <c r="J22" s="26">
        <f t="shared" si="5"/>
        <v>0.12206167309075992</v>
      </c>
      <c r="L22" s="22">
        <f t="shared" si="11"/>
        <v>45861.923561780895</v>
      </c>
      <c r="M22" s="5">
        <f>scrimecost*Meta!O19</f>
        <v>273.16199999999998</v>
      </c>
      <c r="N22" s="5">
        <f>L22-Grade9!L22</f>
        <v>1882.6258721294726</v>
      </c>
      <c r="O22" s="5">
        <f>Grade9!M22-M22</f>
        <v>13.744000000000028</v>
      </c>
      <c r="P22" s="22">
        <f t="shared" si="12"/>
        <v>303.79957802778824</v>
      </c>
      <c r="Q22" s="22"/>
      <c r="R22" s="22"/>
      <c r="S22" s="22">
        <f t="shared" si="6"/>
        <v>1464.7152969667607</v>
      </c>
      <c r="T22" s="22">
        <f t="shared" si="7"/>
        <v>834.82485414488553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24920.094898612937</v>
      </c>
      <c r="D23" s="5">
        <f t="shared" si="0"/>
        <v>24370.209299594775</v>
      </c>
      <c r="E23" s="5">
        <f t="shared" si="1"/>
        <v>14870.209299594775</v>
      </c>
      <c r="F23" s="5">
        <f t="shared" si="2"/>
        <v>5156.8733363176943</v>
      </c>
      <c r="G23" s="5">
        <f t="shared" si="3"/>
        <v>19213.335963277081</v>
      </c>
      <c r="H23" s="22">
        <f t="shared" si="10"/>
        <v>11219.334484129109</v>
      </c>
      <c r="I23" s="5">
        <f t="shared" si="4"/>
        <v>29770.729712842571</v>
      </c>
      <c r="J23" s="26">
        <f t="shared" si="5"/>
        <v>0.12457576502817701</v>
      </c>
      <c r="L23" s="22">
        <f t="shared" si="11"/>
        <v>47008.471650825421</v>
      </c>
      <c r="M23" s="5">
        <f>scrimecost*Meta!O20</f>
        <v>273.16199999999998</v>
      </c>
      <c r="N23" s="5">
        <f>L23-Grade9!L23</f>
        <v>1929.6915189327192</v>
      </c>
      <c r="O23" s="5">
        <f>Grade9!M23-M23</f>
        <v>13.744000000000028</v>
      </c>
      <c r="P23" s="22">
        <f t="shared" si="12"/>
        <v>310.25290796767393</v>
      </c>
      <c r="Q23" s="22"/>
      <c r="R23" s="22"/>
      <c r="S23" s="22">
        <f t="shared" si="6"/>
        <v>1499.8642577347453</v>
      </c>
      <c r="T23" s="22">
        <f t="shared" si="7"/>
        <v>825.34256528092612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25543.097271078259</v>
      </c>
      <c r="D24" s="5">
        <f t="shared" si="0"/>
        <v>24956.454532084645</v>
      </c>
      <c r="E24" s="5">
        <f t="shared" si="1"/>
        <v>15456.454532084645</v>
      </c>
      <c r="F24" s="5">
        <f t="shared" si="2"/>
        <v>5348.2824047256363</v>
      </c>
      <c r="G24" s="5">
        <f t="shared" si="3"/>
        <v>19608.172127359008</v>
      </c>
      <c r="H24" s="22">
        <f t="shared" si="10"/>
        <v>11499.817846232336</v>
      </c>
      <c r="I24" s="5">
        <f t="shared" si="4"/>
        <v>30429.500720663636</v>
      </c>
      <c r="J24" s="26">
        <f t="shared" si="5"/>
        <v>0.12702853765004737</v>
      </c>
      <c r="L24" s="22">
        <f t="shared" si="11"/>
        <v>48183.683442096044</v>
      </c>
      <c r="M24" s="5">
        <f>scrimecost*Meta!O21</f>
        <v>273.16199999999998</v>
      </c>
      <c r="N24" s="5">
        <f>L24-Grade9!L24</f>
        <v>1977.933806906025</v>
      </c>
      <c r="O24" s="5">
        <f>Grade9!M24-M24</f>
        <v>13.744000000000028</v>
      </c>
      <c r="P24" s="22">
        <f t="shared" si="12"/>
        <v>316.86757115605678</v>
      </c>
      <c r="Q24" s="22"/>
      <c r="R24" s="22"/>
      <c r="S24" s="22">
        <f t="shared" si="6"/>
        <v>1535.8919425219165</v>
      </c>
      <c r="T24" s="22">
        <f t="shared" si="7"/>
        <v>815.98670773104732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26181.674702855216</v>
      </c>
      <c r="D25" s="5">
        <f t="shared" si="0"/>
        <v>25557.355895386761</v>
      </c>
      <c r="E25" s="5">
        <f t="shared" si="1"/>
        <v>16057.355895386761</v>
      </c>
      <c r="F25" s="5">
        <f t="shared" si="2"/>
        <v>5544.4766998437772</v>
      </c>
      <c r="G25" s="5">
        <f t="shared" si="3"/>
        <v>20012.879195542984</v>
      </c>
      <c r="H25" s="22">
        <f t="shared" si="10"/>
        <v>11787.313292388144</v>
      </c>
      <c r="I25" s="5">
        <f t="shared" si="4"/>
        <v>31104.741003680228</v>
      </c>
      <c r="J25" s="26">
        <f t="shared" si="5"/>
        <v>0.12942148654943303</v>
      </c>
      <c r="L25" s="22">
        <f t="shared" si="11"/>
        <v>49388.27552814845</v>
      </c>
      <c r="M25" s="5">
        <f>scrimecost*Meta!O22</f>
        <v>273.16199999999998</v>
      </c>
      <c r="N25" s="5">
        <f>L25-Grade9!L25</f>
        <v>2027.3821520786805</v>
      </c>
      <c r="O25" s="5">
        <f>Grade9!M25-M25</f>
        <v>13.744000000000028</v>
      </c>
      <c r="P25" s="22">
        <f t="shared" si="12"/>
        <v>323.64760092414917</v>
      </c>
      <c r="Q25" s="22"/>
      <c r="R25" s="22"/>
      <c r="S25" s="22">
        <f t="shared" si="6"/>
        <v>1572.8203194287771</v>
      </c>
      <c r="T25" s="22">
        <f t="shared" si="7"/>
        <v>806.7550042483939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26836.216570426597</v>
      </c>
      <c r="D26" s="5">
        <f t="shared" si="0"/>
        <v>26173.279792771431</v>
      </c>
      <c r="E26" s="5">
        <f t="shared" si="1"/>
        <v>16673.279792771431</v>
      </c>
      <c r="F26" s="5">
        <f t="shared" si="2"/>
        <v>5745.5758523398727</v>
      </c>
      <c r="G26" s="5">
        <f t="shared" si="3"/>
        <v>20427.703940431558</v>
      </c>
      <c r="H26" s="22">
        <f t="shared" si="10"/>
        <v>12081.996124697849</v>
      </c>
      <c r="I26" s="5">
        <f t="shared" si="4"/>
        <v>31796.862293772236</v>
      </c>
      <c r="J26" s="26">
        <f t="shared" si="5"/>
        <v>0.13175607084151672</v>
      </c>
      <c r="L26" s="22">
        <f t="shared" si="11"/>
        <v>50622.982416352163</v>
      </c>
      <c r="M26" s="5">
        <f>scrimecost*Meta!O23</f>
        <v>217.51200000000003</v>
      </c>
      <c r="N26" s="5">
        <f>L26-Grade9!L26</f>
        <v>2078.0667058806575</v>
      </c>
      <c r="O26" s="5">
        <f>Grade9!M26-M26</f>
        <v>10.943999999999988</v>
      </c>
      <c r="P26" s="22">
        <f t="shared" si="12"/>
        <v>330.59713143644404</v>
      </c>
      <c r="Q26" s="22"/>
      <c r="R26" s="22"/>
      <c r="S26" s="22">
        <f t="shared" si="6"/>
        <v>1607.9027057583125</v>
      </c>
      <c r="T26" s="22">
        <f t="shared" si="7"/>
        <v>796.27385703481855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27507.121984687255</v>
      </c>
      <c r="D27" s="5">
        <f t="shared" si="0"/>
        <v>26804.601787590709</v>
      </c>
      <c r="E27" s="5">
        <f t="shared" si="1"/>
        <v>17304.601787590709</v>
      </c>
      <c r="F27" s="5">
        <f t="shared" si="2"/>
        <v>5951.702483648367</v>
      </c>
      <c r="G27" s="5">
        <f t="shared" si="3"/>
        <v>20852.899303942344</v>
      </c>
      <c r="H27" s="22">
        <f t="shared" si="10"/>
        <v>12384.046027815291</v>
      </c>
      <c r="I27" s="5">
        <f t="shared" si="4"/>
        <v>32506.286616116537</v>
      </c>
      <c r="J27" s="26">
        <f t="shared" si="5"/>
        <v>0.13403371405330555</v>
      </c>
      <c r="L27" s="22">
        <f t="shared" si="11"/>
        <v>51888.556976760956</v>
      </c>
      <c r="M27" s="5">
        <f>scrimecost*Meta!O24</f>
        <v>217.51200000000003</v>
      </c>
      <c r="N27" s="5">
        <f>L27-Grade9!L27</f>
        <v>2130.0183735276732</v>
      </c>
      <c r="O27" s="5">
        <f>Grade9!M27-M27</f>
        <v>10.943999999999988</v>
      </c>
      <c r="P27" s="22">
        <f t="shared" si="12"/>
        <v>337.72040021154612</v>
      </c>
      <c r="Q27" s="22"/>
      <c r="R27" s="22"/>
      <c r="S27" s="22">
        <f t="shared" si="6"/>
        <v>1646.7005817460799</v>
      </c>
      <c r="T27" s="22">
        <f t="shared" si="7"/>
        <v>787.33120547662327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28194.800034304433</v>
      </c>
      <c r="D28" s="5">
        <f t="shared" si="0"/>
        <v>27451.706832280473</v>
      </c>
      <c r="E28" s="5">
        <f t="shared" si="1"/>
        <v>17951.706832280473</v>
      </c>
      <c r="F28" s="5">
        <f t="shared" si="2"/>
        <v>6162.982280739574</v>
      </c>
      <c r="G28" s="5">
        <f t="shared" si="3"/>
        <v>21288.724551540901</v>
      </c>
      <c r="H28" s="22">
        <f t="shared" si="10"/>
        <v>12693.647178510673</v>
      </c>
      <c r="I28" s="5">
        <f t="shared" si="4"/>
        <v>33233.446546519444</v>
      </c>
      <c r="J28" s="26">
        <f t="shared" si="5"/>
        <v>0.13625580499163611</v>
      </c>
      <c r="L28" s="22">
        <f t="shared" si="11"/>
        <v>53185.770901179974</v>
      </c>
      <c r="M28" s="5">
        <f>scrimecost*Meta!O25</f>
        <v>217.51200000000003</v>
      </c>
      <c r="N28" s="5">
        <f>L28-Grade9!L28</f>
        <v>2183.2688328658551</v>
      </c>
      <c r="O28" s="5">
        <f>Grade9!M28-M28</f>
        <v>10.943999999999988</v>
      </c>
      <c r="P28" s="22">
        <f t="shared" si="12"/>
        <v>345.02175070602567</v>
      </c>
      <c r="Q28" s="22"/>
      <c r="R28" s="22"/>
      <c r="S28" s="22">
        <f t="shared" si="6"/>
        <v>1686.4684046335358</v>
      </c>
      <c r="T28" s="22">
        <f t="shared" si="7"/>
        <v>778.50457609217744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28899.670035162042</v>
      </c>
      <c r="D29" s="5">
        <f t="shared" si="0"/>
        <v>28114.989503087483</v>
      </c>
      <c r="E29" s="5">
        <f t="shared" si="1"/>
        <v>18614.989503087483</v>
      </c>
      <c r="F29" s="5">
        <f t="shared" si="2"/>
        <v>6379.5440727580626</v>
      </c>
      <c r="G29" s="5">
        <f t="shared" si="3"/>
        <v>21735.445430329419</v>
      </c>
      <c r="H29" s="22">
        <f t="shared" si="10"/>
        <v>13010.988357973441</v>
      </c>
      <c r="I29" s="5">
        <f t="shared" si="4"/>
        <v>33978.785475182427</v>
      </c>
      <c r="J29" s="26">
        <f t="shared" si="5"/>
        <v>0.13842369859000744</v>
      </c>
      <c r="L29" s="22">
        <f t="shared" si="11"/>
        <v>54515.415173709473</v>
      </c>
      <c r="M29" s="5">
        <f>scrimecost*Meta!O26</f>
        <v>217.51200000000003</v>
      </c>
      <c r="N29" s="5">
        <f>L29-Grade9!L29</f>
        <v>2237.8505536874945</v>
      </c>
      <c r="O29" s="5">
        <f>Grade9!M29-M29</f>
        <v>10.943999999999988</v>
      </c>
      <c r="P29" s="22">
        <f t="shared" si="12"/>
        <v>352.50563496286725</v>
      </c>
      <c r="Q29" s="22"/>
      <c r="R29" s="22"/>
      <c r="S29" s="22">
        <f t="shared" si="6"/>
        <v>1727.2304230931795</v>
      </c>
      <c r="T29" s="22">
        <f t="shared" si="7"/>
        <v>769.79196559347201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29622.161786041099</v>
      </c>
      <c r="D30" s="5">
        <f t="shared" si="0"/>
        <v>28794.854240664677</v>
      </c>
      <c r="E30" s="5">
        <f t="shared" si="1"/>
        <v>19294.854240664677</v>
      </c>
      <c r="F30" s="5">
        <f t="shared" si="2"/>
        <v>6601.5199095770167</v>
      </c>
      <c r="G30" s="5">
        <f t="shared" si="3"/>
        <v>22193.334331087659</v>
      </c>
      <c r="H30" s="22">
        <f t="shared" si="10"/>
        <v>13336.263066922776</v>
      </c>
      <c r="I30" s="5">
        <f t="shared" si="4"/>
        <v>34742.757877061995</v>
      </c>
      <c r="J30" s="26">
        <f t="shared" si="5"/>
        <v>0.14053871673476001</v>
      </c>
      <c r="L30" s="22">
        <f t="shared" si="11"/>
        <v>55878.300553052213</v>
      </c>
      <c r="M30" s="5">
        <f>scrimecost*Meta!O27</f>
        <v>217.51200000000003</v>
      </c>
      <c r="N30" s="5">
        <f>L30-Grade9!L30</f>
        <v>2293.7968175296919</v>
      </c>
      <c r="O30" s="5">
        <f>Grade9!M30-M30</f>
        <v>10.943999999999988</v>
      </c>
      <c r="P30" s="22">
        <f t="shared" si="12"/>
        <v>360.17661632613004</v>
      </c>
      <c r="Q30" s="22"/>
      <c r="R30" s="22"/>
      <c r="S30" s="22">
        <f t="shared" si="6"/>
        <v>1769.0114920143251</v>
      </c>
      <c r="T30" s="22">
        <f t="shared" si="7"/>
        <v>761.1914190525639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30362.715830692123</v>
      </c>
      <c r="D31" s="5">
        <f t="shared" si="0"/>
        <v>29491.71559668129</v>
      </c>
      <c r="E31" s="5">
        <f t="shared" si="1"/>
        <v>19991.71559668129</v>
      </c>
      <c r="F31" s="5">
        <f t="shared" si="2"/>
        <v>6829.0451423164413</v>
      </c>
      <c r="G31" s="5">
        <f t="shared" si="3"/>
        <v>22662.670454364848</v>
      </c>
      <c r="H31" s="22">
        <f t="shared" si="10"/>
        <v>13669.669643595846</v>
      </c>
      <c r="I31" s="5">
        <f t="shared" si="4"/>
        <v>35525.829588988541</v>
      </c>
      <c r="J31" s="26">
        <f t="shared" si="5"/>
        <v>0.14260214907110394</v>
      </c>
      <c r="L31" s="22">
        <f t="shared" si="11"/>
        <v>57275.258066878509</v>
      </c>
      <c r="M31" s="5">
        <f>scrimecost*Meta!O28</f>
        <v>186.666</v>
      </c>
      <c r="N31" s="5">
        <f>L31-Grade9!L31</f>
        <v>2351.1417379679333</v>
      </c>
      <c r="O31" s="5">
        <f>Grade9!M31-M31</f>
        <v>9.3919999999999959</v>
      </c>
      <c r="P31" s="22">
        <f t="shared" si="12"/>
        <v>368.03937222347429</v>
      </c>
      <c r="Q31" s="22"/>
      <c r="R31" s="22"/>
      <c r="S31" s="22">
        <f t="shared" si="6"/>
        <v>1810.3021596584929</v>
      </c>
      <c r="T31" s="22">
        <f t="shared" si="7"/>
        <v>752.06336522098616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31121.78372645942</v>
      </c>
      <c r="D32" s="5">
        <f t="shared" si="0"/>
        <v>30205.998486598317</v>
      </c>
      <c r="E32" s="5">
        <f t="shared" si="1"/>
        <v>20705.998486598317</v>
      </c>
      <c r="F32" s="5">
        <f t="shared" si="2"/>
        <v>7062.2585058743498</v>
      </c>
      <c r="G32" s="5">
        <f t="shared" si="3"/>
        <v>23143.739980723967</v>
      </c>
      <c r="H32" s="22">
        <f t="shared" si="10"/>
        <v>14011.411384685738</v>
      </c>
      <c r="I32" s="5">
        <f t="shared" si="4"/>
        <v>36328.478093713245</v>
      </c>
      <c r="J32" s="26">
        <f t="shared" si="5"/>
        <v>0.14461525378948822</v>
      </c>
      <c r="L32" s="22">
        <f t="shared" si="11"/>
        <v>58707.139518550466</v>
      </c>
      <c r="M32" s="5">
        <f>scrimecost*Meta!O29</f>
        <v>186.666</v>
      </c>
      <c r="N32" s="5">
        <f>L32-Grade9!L32</f>
        <v>2409.9202814171294</v>
      </c>
      <c r="O32" s="5">
        <f>Grade9!M32-M32</f>
        <v>9.3919999999999959</v>
      </c>
      <c r="P32" s="22">
        <f t="shared" si="12"/>
        <v>376.09869701825204</v>
      </c>
      <c r="Q32" s="22"/>
      <c r="R32" s="22"/>
      <c r="S32" s="22">
        <f t="shared" si="6"/>
        <v>1854.1983951937636</v>
      </c>
      <c r="T32" s="22">
        <f t="shared" si="7"/>
        <v>743.70328462835892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31899.828319620905</v>
      </c>
      <c r="D33" s="5">
        <f t="shared" si="0"/>
        <v>30938.138448763275</v>
      </c>
      <c r="E33" s="5">
        <f t="shared" si="1"/>
        <v>21438.138448763275</v>
      </c>
      <c r="F33" s="5">
        <f t="shared" si="2"/>
        <v>7301.3022035212089</v>
      </c>
      <c r="G33" s="5">
        <f t="shared" si="3"/>
        <v>23636.836245242066</v>
      </c>
      <c r="H33" s="22">
        <f t="shared" si="10"/>
        <v>14361.696669302883</v>
      </c>
      <c r="I33" s="5">
        <f t="shared" si="4"/>
        <v>37151.192811056084</v>
      </c>
      <c r="J33" s="26">
        <f t="shared" si="5"/>
        <v>0.14657925839278999</v>
      </c>
      <c r="L33" s="22">
        <f t="shared" si="11"/>
        <v>60174.81800651423</v>
      </c>
      <c r="M33" s="5">
        <f>scrimecost*Meta!O30</f>
        <v>186.666</v>
      </c>
      <c r="N33" s="5">
        <f>L33-Grade9!L33</f>
        <v>2470.1682884525653</v>
      </c>
      <c r="O33" s="5">
        <f>Grade9!M33-M33</f>
        <v>9.3919999999999959</v>
      </c>
      <c r="P33" s="22">
        <f t="shared" si="12"/>
        <v>384.35950493289937</v>
      </c>
      <c r="Q33" s="22"/>
      <c r="R33" s="22"/>
      <c r="S33" s="22">
        <f t="shared" si="6"/>
        <v>1899.1920366174224</v>
      </c>
      <c r="T33" s="22">
        <f t="shared" si="7"/>
        <v>735.44891890586564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32697.324027611427</v>
      </c>
      <c r="D34" s="5">
        <f t="shared" si="0"/>
        <v>31688.581909982357</v>
      </c>
      <c r="E34" s="5">
        <f t="shared" si="1"/>
        <v>22188.581909982357</v>
      </c>
      <c r="F34" s="5">
        <f t="shared" si="2"/>
        <v>7546.3219936092391</v>
      </c>
      <c r="G34" s="5">
        <f t="shared" si="3"/>
        <v>24142.259916373117</v>
      </c>
      <c r="H34" s="22">
        <f t="shared" si="10"/>
        <v>14720.739086035454</v>
      </c>
      <c r="I34" s="5">
        <f t="shared" si="4"/>
        <v>37994.475396332477</v>
      </c>
      <c r="J34" s="26">
        <f t="shared" si="5"/>
        <v>0.14849536044479172</v>
      </c>
      <c r="L34" s="22">
        <f t="shared" si="11"/>
        <v>61679.188456677082</v>
      </c>
      <c r="M34" s="5">
        <f>scrimecost*Meta!O31</f>
        <v>186.666</v>
      </c>
      <c r="N34" s="5">
        <f>L34-Grade9!L34</f>
        <v>2531.9224956638791</v>
      </c>
      <c r="O34" s="5">
        <f>Grade9!M34-M34</f>
        <v>9.3919999999999959</v>
      </c>
      <c r="P34" s="22">
        <f t="shared" si="12"/>
        <v>392.82683304541285</v>
      </c>
      <c r="Q34" s="22"/>
      <c r="R34" s="22"/>
      <c r="S34" s="22">
        <f t="shared" si="6"/>
        <v>1945.3105190766673</v>
      </c>
      <c r="T34" s="22">
        <f t="shared" si="7"/>
        <v>727.29851874804638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33514.75712830171</v>
      </c>
      <c r="D35" s="5">
        <f t="shared" si="0"/>
        <v>32457.786457731912</v>
      </c>
      <c r="E35" s="5">
        <f t="shared" si="1"/>
        <v>22957.786457731912</v>
      </c>
      <c r="F35" s="5">
        <f t="shared" si="2"/>
        <v>7797.4672784494687</v>
      </c>
      <c r="G35" s="5">
        <f t="shared" si="3"/>
        <v>24660.319179282444</v>
      </c>
      <c r="H35" s="22">
        <f t="shared" si="10"/>
        <v>15088.757563186338</v>
      </c>
      <c r="I35" s="5">
        <f t="shared" si="4"/>
        <v>38858.840046240788</v>
      </c>
      <c r="J35" s="26">
        <f t="shared" si="5"/>
        <v>0.15036472830040315</v>
      </c>
      <c r="L35" s="22">
        <f t="shared" si="11"/>
        <v>63221.168168094002</v>
      </c>
      <c r="M35" s="5">
        <f>scrimecost*Meta!O32</f>
        <v>186.666</v>
      </c>
      <c r="N35" s="5">
        <f>L35-Grade9!L35</f>
        <v>2595.2205580554655</v>
      </c>
      <c r="O35" s="5">
        <f>Grade9!M35-M35</f>
        <v>9.3919999999999959</v>
      </c>
      <c r="P35" s="22">
        <f t="shared" si="12"/>
        <v>401.5058443607391</v>
      </c>
      <c r="Q35" s="22"/>
      <c r="R35" s="22"/>
      <c r="S35" s="22">
        <f t="shared" si="6"/>
        <v>1992.5819635973876</v>
      </c>
      <c r="T35" s="22">
        <f t="shared" si="7"/>
        <v>719.25037549899071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34352.626056509253</v>
      </c>
      <c r="D36" s="5">
        <f t="shared" si="0"/>
        <v>33246.221119175207</v>
      </c>
      <c r="E36" s="5">
        <f t="shared" si="1"/>
        <v>23746.221119175207</v>
      </c>
      <c r="F36" s="5">
        <f t="shared" si="2"/>
        <v>8054.8911954107043</v>
      </c>
      <c r="G36" s="5">
        <f t="shared" si="3"/>
        <v>25191.329923764504</v>
      </c>
      <c r="H36" s="22">
        <f t="shared" si="10"/>
        <v>15465.976502265998</v>
      </c>
      <c r="I36" s="5">
        <f t="shared" si="4"/>
        <v>39744.813812396809</v>
      </c>
      <c r="J36" s="26">
        <f t="shared" si="5"/>
        <v>0.15218850181807281</v>
      </c>
      <c r="L36" s="22">
        <f t="shared" si="11"/>
        <v>64801.697372296359</v>
      </c>
      <c r="M36" s="5">
        <f>scrimecost*Meta!O33</f>
        <v>143.73599999999999</v>
      </c>
      <c r="N36" s="5">
        <f>L36-Grade9!L36</f>
        <v>2660.1010720068734</v>
      </c>
      <c r="O36" s="5">
        <f>Grade9!M36-M36</f>
        <v>7.2320000000000277</v>
      </c>
      <c r="P36" s="22">
        <f t="shared" si="12"/>
        <v>410.40183095894861</v>
      </c>
      <c r="Q36" s="22"/>
      <c r="R36" s="22"/>
      <c r="S36" s="22">
        <f t="shared" si="6"/>
        <v>2038.8989542311451</v>
      </c>
      <c r="T36" s="22">
        <f t="shared" si="7"/>
        <v>710.55833816341749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35211.441707921978</v>
      </c>
      <c r="D37" s="5">
        <f t="shared" ref="D37:D56" si="15">IF(A37&lt;startage,1,0)*(C37*(1-initialunempprob))+IF(A37=startage,1,0)*(C37*(1-unempprob))+IF(A37&gt;startage,1,0)*(C37*(1-unempprob)+unempprob*300*52)</f>
        <v>34054.366647154588</v>
      </c>
      <c r="E37" s="5">
        <f t="shared" si="1"/>
        <v>24554.366647154588</v>
      </c>
      <c r="F37" s="5">
        <f t="shared" si="2"/>
        <v>8318.7507102959717</v>
      </c>
      <c r="G37" s="5">
        <f t="shared" si="3"/>
        <v>25735.615936858616</v>
      </c>
      <c r="H37" s="22">
        <f t="shared" ref="H37:H56" si="16">benefits*B37/expnorm</f>
        <v>15852.625914822645</v>
      </c>
      <c r="I37" s="5">
        <f t="shared" ref="I37:I56" si="17">G37+IF(A37&lt;startage,1,0)*(H37*(1-initialunempprob))+IF(A37&gt;=startage,1,0)*(H37*(1-unempprob))</f>
        <v>40652.936922706722</v>
      </c>
      <c r="J37" s="26">
        <f t="shared" si="5"/>
        <v>0.15396779305482378</v>
      </c>
      <c r="L37" s="22">
        <f t="shared" ref="L37:L56" si="18">(sincome+sbenefits)*(1-sunemp)*B37/expnorm</f>
        <v>66421.739806603742</v>
      </c>
      <c r="M37" s="5">
        <f>scrimecost*Meta!O34</f>
        <v>143.73599999999999</v>
      </c>
      <c r="N37" s="5">
        <f>L37-Grade9!L37</f>
        <v>2726.6035988069998</v>
      </c>
      <c r="O37" s="5">
        <f>Grade9!M37-M37</f>
        <v>7.2320000000000277</v>
      </c>
      <c r="P37" s="22">
        <f t="shared" si="12"/>
        <v>419.52021722211322</v>
      </c>
      <c r="Q37" s="22"/>
      <c r="R37" s="22"/>
      <c r="S37" s="22">
        <f t="shared" si="6"/>
        <v>2088.5635156307058</v>
      </c>
      <c r="T37" s="22">
        <f t="shared" si="7"/>
        <v>702.73544413018635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36091.727750620033</v>
      </c>
      <c r="D38" s="5">
        <f t="shared" si="15"/>
        <v>34882.715813333452</v>
      </c>
      <c r="E38" s="5">
        <f t="shared" si="1"/>
        <v>25382.715813333452</v>
      </c>
      <c r="F38" s="5">
        <f t="shared" si="2"/>
        <v>8589.2067130533724</v>
      </c>
      <c r="G38" s="5">
        <f t="shared" si="3"/>
        <v>26293.50910028008</v>
      </c>
      <c r="H38" s="22">
        <f t="shared" si="16"/>
        <v>16248.941562693215</v>
      </c>
      <c r="I38" s="5">
        <f t="shared" si="17"/>
        <v>41583.763110774395</v>
      </c>
      <c r="J38" s="26">
        <f t="shared" ref="J38:J56" si="19">(F38-(IF(A38&gt;startage,1,0)*(unempprob*300*52)))/(IF(A38&lt;startage,1,0)*((C38+H38)*(1-initialunempprob))+IF(A38&gt;=startage,1,0)*((C38+H38)*(1-unempprob)))</f>
        <v>0.15570368694433689</v>
      </c>
      <c r="L38" s="22">
        <f t="shared" si="18"/>
        <v>68082.283301768854</v>
      </c>
      <c r="M38" s="5">
        <f>scrimecost*Meta!O35</f>
        <v>143.73599999999999</v>
      </c>
      <c r="N38" s="5">
        <f>L38-Grade9!L38</f>
        <v>2794.768688777207</v>
      </c>
      <c r="O38" s="5">
        <f>Grade9!M38-M38</f>
        <v>7.2320000000000277</v>
      </c>
      <c r="P38" s="22">
        <f t="shared" si="12"/>
        <v>428.86656314185723</v>
      </c>
      <c r="Q38" s="22"/>
      <c r="R38" s="22"/>
      <c r="S38" s="22">
        <f t="shared" ref="S38:S69" si="20">IF(A38&lt;startage,1,0)*(N38-Q38-R38)+IF(A38&gt;=startage,1,0)*completionprob*(N38*spart+O38+P38)</f>
        <v>2139.4696910653033</v>
      </c>
      <c r="T38" s="22">
        <f t="shared" ref="T38:T69" si="21">S38/sreturn^(A38-startage+1)</f>
        <v>695.0090256402284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36994.020944385527</v>
      </c>
      <c r="D39" s="5">
        <f t="shared" si="15"/>
        <v>35731.773708666784</v>
      </c>
      <c r="E39" s="5">
        <f t="shared" si="1"/>
        <v>26231.773708666784</v>
      </c>
      <c r="F39" s="5">
        <f t="shared" si="2"/>
        <v>8866.4241158797049</v>
      </c>
      <c r="G39" s="5">
        <f t="shared" si="3"/>
        <v>26865.349592787079</v>
      </c>
      <c r="H39" s="22">
        <f t="shared" si="16"/>
        <v>16655.165101760544</v>
      </c>
      <c r="I39" s="5">
        <f t="shared" si="17"/>
        <v>42537.859953543753</v>
      </c>
      <c r="J39" s="26">
        <f t="shared" si="19"/>
        <v>0.15739724195849597</v>
      </c>
      <c r="L39" s="22">
        <f t="shared" si="18"/>
        <v>69784.340384313065</v>
      </c>
      <c r="M39" s="5">
        <f>scrimecost*Meta!O36</f>
        <v>143.73599999999999</v>
      </c>
      <c r="N39" s="5">
        <f>L39-Grade9!L39</f>
        <v>2864.6379059966421</v>
      </c>
      <c r="O39" s="5">
        <f>Grade9!M39-M39</f>
        <v>7.2320000000000277</v>
      </c>
      <c r="P39" s="22">
        <f t="shared" ref="P39:P56" si="22">(spart-initialspart)*(L39*J39+nptrans)</f>
        <v>438.44656770959449</v>
      </c>
      <c r="Q39" s="22"/>
      <c r="R39" s="22"/>
      <c r="S39" s="22">
        <f t="shared" si="20"/>
        <v>2191.6485208857484</v>
      </c>
      <c r="T39" s="22">
        <f t="shared" si="21"/>
        <v>687.37755568139767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37918.871467995166</v>
      </c>
      <c r="D40" s="5">
        <f t="shared" si="15"/>
        <v>36602.058051383457</v>
      </c>
      <c r="E40" s="5">
        <f t="shared" si="1"/>
        <v>27102.058051383457</v>
      </c>
      <c r="F40" s="5">
        <f t="shared" si="2"/>
        <v>9150.5719537767</v>
      </c>
      <c r="G40" s="5">
        <f t="shared" si="3"/>
        <v>27451.486097606758</v>
      </c>
      <c r="H40" s="22">
        <f t="shared" si="16"/>
        <v>17071.544229304556</v>
      </c>
      <c r="I40" s="5">
        <f t="shared" si="17"/>
        <v>43515.809217382346</v>
      </c>
      <c r="J40" s="26">
        <f t="shared" si="19"/>
        <v>0.15904949075279762</v>
      </c>
      <c r="L40" s="22">
        <f t="shared" si="18"/>
        <v>71528.948893920897</v>
      </c>
      <c r="M40" s="5">
        <f>scrimecost*Meta!O37</f>
        <v>143.73599999999999</v>
      </c>
      <c r="N40" s="5">
        <f>L40-Grade9!L40</f>
        <v>2936.2538536465581</v>
      </c>
      <c r="O40" s="5">
        <f>Grade9!M40-M40</f>
        <v>7.2320000000000277</v>
      </c>
      <c r="P40" s="22">
        <f t="shared" si="22"/>
        <v>448.26607239152548</v>
      </c>
      <c r="Q40" s="22"/>
      <c r="R40" s="22"/>
      <c r="S40" s="22">
        <f t="shared" si="20"/>
        <v>2245.1318214517023</v>
      </c>
      <c r="T40" s="22">
        <f t="shared" si="21"/>
        <v>679.83954122086243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38866.843254695043</v>
      </c>
      <c r="D41" s="5">
        <f t="shared" si="15"/>
        <v>37494.099502668039</v>
      </c>
      <c r="E41" s="5">
        <f t="shared" si="1"/>
        <v>27994.099502668039</v>
      </c>
      <c r="F41" s="5">
        <f t="shared" si="2"/>
        <v>9441.8234876211154</v>
      </c>
      <c r="G41" s="5">
        <f t="shared" si="3"/>
        <v>28052.276015046926</v>
      </c>
      <c r="H41" s="22">
        <f t="shared" si="16"/>
        <v>17498.332835037167</v>
      </c>
      <c r="I41" s="5">
        <f t="shared" si="17"/>
        <v>44518.207212816902</v>
      </c>
      <c r="J41" s="26">
        <f t="shared" si="19"/>
        <v>0.16066144079601866</v>
      </c>
      <c r="L41" s="22">
        <f t="shared" si="18"/>
        <v>73317.172616268916</v>
      </c>
      <c r="M41" s="5">
        <f>scrimecost*Meta!O38</f>
        <v>87.291000000000011</v>
      </c>
      <c r="N41" s="5">
        <f>L41-Grade9!L41</f>
        <v>3009.6601999877166</v>
      </c>
      <c r="O41" s="5">
        <f>Grade9!M41-M41</f>
        <v>4.3919999999999959</v>
      </c>
      <c r="P41" s="22">
        <f t="shared" si="22"/>
        <v>458.3310646905046</v>
      </c>
      <c r="Q41" s="22"/>
      <c r="R41" s="22"/>
      <c r="S41" s="22">
        <f t="shared" si="20"/>
        <v>2297.1434445318014</v>
      </c>
      <c r="T41" s="22">
        <f t="shared" si="21"/>
        <v>671.57237819338206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39838.514336062413</v>
      </c>
      <c r="D42" s="5">
        <f t="shared" si="15"/>
        <v>38408.441990234736</v>
      </c>
      <c r="E42" s="5">
        <f t="shared" si="1"/>
        <v>28908.441990234736</v>
      </c>
      <c r="F42" s="5">
        <f t="shared" si="2"/>
        <v>9740.356309811641</v>
      </c>
      <c r="G42" s="5">
        <f t="shared" si="3"/>
        <v>28668.085680423093</v>
      </c>
      <c r="H42" s="22">
        <f t="shared" si="16"/>
        <v>17935.791155913095</v>
      </c>
      <c r="I42" s="5">
        <f t="shared" si="17"/>
        <v>45545.665158137315</v>
      </c>
      <c r="J42" s="26">
        <f t="shared" si="19"/>
        <v>0.16223407498452699</v>
      </c>
      <c r="L42" s="22">
        <f t="shared" si="18"/>
        <v>75150.101931675628</v>
      </c>
      <c r="M42" s="5">
        <f>scrimecost*Meta!O39</f>
        <v>87.291000000000011</v>
      </c>
      <c r="N42" s="5">
        <f>L42-Grade9!L42</f>
        <v>3084.9017049873946</v>
      </c>
      <c r="O42" s="5">
        <f>Grade9!M42-M42</f>
        <v>4.3919999999999959</v>
      </c>
      <c r="P42" s="22">
        <f t="shared" si="22"/>
        <v>468.64768179695818</v>
      </c>
      <c r="Q42" s="22"/>
      <c r="R42" s="22"/>
      <c r="S42" s="22">
        <f t="shared" si="20"/>
        <v>2353.3343371888973</v>
      </c>
      <c r="T42" s="22">
        <f t="shared" si="21"/>
        <v>664.24527832474621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40834.47719446398</v>
      </c>
      <c r="D43" s="5">
        <f t="shared" si="15"/>
        <v>39345.643039990609</v>
      </c>
      <c r="E43" s="5">
        <f t="shared" si="1"/>
        <v>29845.643039990609</v>
      </c>
      <c r="F43" s="5">
        <f t="shared" si="2"/>
        <v>10046.352452556934</v>
      </c>
      <c r="G43" s="5">
        <f t="shared" si="3"/>
        <v>29299.290587433676</v>
      </c>
      <c r="H43" s="22">
        <f t="shared" si="16"/>
        <v>18384.185934810921</v>
      </c>
      <c r="I43" s="5">
        <f t="shared" si="17"/>
        <v>46598.809552090752</v>
      </c>
      <c r="J43" s="26">
        <f t="shared" si="19"/>
        <v>0.16376835224160832</v>
      </c>
      <c r="L43" s="22">
        <f t="shared" si="18"/>
        <v>77028.854479967515</v>
      </c>
      <c r="M43" s="5">
        <f>scrimecost*Meta!O40</f>
        <v>87.291000000000011</v>
      </c>
      <c r="N43" s="5">
        <f>L43-Grade9!L43</f>
        <v>3162.0242476120911</v>
      </c>
      <c r="O43" s="5">
        <f>Grade9!M43-M43</f>
        <v>4.3919999999999959</v>
      </c>
      <c r="P43" s="22">
        <f t="shared" si="22"/>
        <v>479.22221433107319</v>
      </c>
      <c r="Q43" s="22"/>
      <c r="R43" s="22"/>
      <c r="S43" s="22">
        <f t="shared" si="20"/>
        <v>2410.9300021624367</v>
      </c>
      <c r="T43" s="22">
        <f t="shared" si="21"/>
        <v>657.00637020796137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41855.339124325576</v>
      </c>
      <c r="D44" s="5">
        <f t="shared" si="15"/>
        <v>40306.274115990367</v>
      </c>
      <c r="E44" s="5">
        <f t="shared" si="1"/>
        <v>30806.274115990367</v>
      </c>
      <c r="F44" s="5">
        <f t="shared" si="2"/>
        <v>10359.998498870855</v>
      </c>
      <c r="G44" s="5">
        <f t="shared" si="3"/>
        <v>29946.275617119514</v>
      </c>
      <c r="H44" s="22">
        <f t="shared" si="16"/>
        <v>18843.790583181199</v>
      </c>
      <c r="I44" s="5">
        <f t="shared" si="17"/>
        <v>47678.28255589302</v>
      </c>
      <c r="J44" s="26">
        <f t="shared" si="19"/>
        <v>0.16526520810217543</v>
      </c>
      <c r="L44" s="22">
        <f t="shared" si="18"/>
        <v>78954.575841966696</v>
      </c>
      <c r="M44" s="5">
        <f>scrimecost*Meta!O41</f>
        <v>87.291000000000011</v>
      </c>
      <c r="N44" s="5">
        <f>L44-Grade9!L44</f>
        <v>3241.0748538024054</v>
      </c>
      <c r="O44" s="5">
        <f>Grade9!M44-M44</f>
        <v>4.3919999999999959</v>
      </c>
      <c r="P44" s="22">
        <f t="shared" si="22"/>
        <v>490.0611101785409</v>
      </c>
      <c r="Q44" s="22"/>
      <c r="R44" s="22"/>
      <c r="S44" s="22">
        <f t="shared" si="20"/>
        <v>2469.9655587603147</v>
      </c>
      <c r="T44" s="22">
        <f t="shared" si="21"/>
        <v>649.85432105345001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42901.7226024337</v>
      </c>
      <c r="D45" s="5">
        <f t="shared" si="15"/>
        <v>41290.920968890117</v>
      </c>
      <c r="E45" s="5">
        <f t="shared" si="1"/>
        <v>31790.920968890117</v>
      </c>
      <c r="F45" s="5">
        <f t="shared" si="2"/>
        <v>10681.485696342623</v>
      </c>
      <c r="G45" s="5">
        <f t="shared" si="3"/>
        <v>30609.435272547496</v>
      </c>
      <c r="H45" s="22">
        <f t="shared" si="16"/>
        <v>19314.885347760723</v>
      </c>
      <c r="I45" s="5">
        <f t="shared" si="17"/>
        <v>48784.742384790341</v>
      </c>
      <c r="J45" s="26">
        <f t="shared" si="19"/>
        <v>0.16672555528321653</v>
      </c>
      <c r="L45" s="22">
        <f t="shared" si="18"/>
        <v>80928.440238015843</v>
      </c>
      <c r="M45" s="5">
        <f>scrimecost*Meta!O42</f>
        <v>87.291000000000011</v>
      </c>
      <c r="N45" s="5">
        <f>L45-Grade9!L45</f>
        <v>3322.1017251474404</v>
      </c>
      <c r="O45" s="5">
        <f>Grade9!M45-M45</f>
        <v>4.3919999999999959</v>
      </c>
      <c r="P45" s="22">
        <f t="shared" si="22"/>
        <v>501.17097842219528</v>
      </c>
      <c r="Q45" s="22"/>
      <c r="R45" s="22"/>
      <c r="S45" s="22">
        <f t="shared" si="20"/>
        <v>2530.4770042731166</v>
      </c>
      <c r="T45" s="22">
        <f t="shared" si="21"/>
        <v>642.78782629873274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43974.265667494554</v>
      </c>
      <c r="D46" s="5">
        <f t="shared" si="15"/>
        <v>42300.183993112376</v>
      </c>
      <c r="E46" s="5">
        <f t="shared" si="1"/>
        <v>32800.183993112376</v>
      </c>
      <c r="F46" s="5">
        <f t="shared" si="2"/>
        <v>11011.010073751191</v>
      </c>
      <c r="G46" s="5">
        <f t="shared" si="3"/>
        <v>31289.173919361187</v>
      </c>
      <c r="H46" s="22">
        <f t="shared" si="16"/>
        <v>19797.757481454741</v>
      </c>
      <c r="I46" s="5">
        <f t="shared" si="17"/>
        <v>49918.8637094101</v>
      </c>
      <c r="J46" s="26">
        <f t="shared" si="19"/>
        <v>0.16815028424032982</v>
      </c>
      <c r="L46" s="22">
        <f t="shared" si="18"/>
        <v>82951.651243966262</v>
      </c>
      <c r="M46" s="5">
        <f>scrimecost*Meta!O43</f>
        <v>43.566000000000003</v>
      </c>
      <c r="N46" s="5">
        <f>L46-Grade9!L46</f>
        <v>3405.1542682761501</v>
      </c>
      <c r="O46" s="5">
        <f>Grade9!M46-M46</f>
        <v>2.1920000000000002</v>
      </c>
      <c r="P46" s="22">
        <f t="shared" si="22"/>
        <v>512.55859337194136</v>
      </c>
      <c r="Q46" s="22"/>
      <c r="R46" s="22"/>
      <c r="S46" s="22">
        <f t="shared" si="20"/>
        <v>2590.3254359237694</v>
      </c>
      <c r="T46" s="22">
        <f t="shared" si="21"/>
        <v>635.27199833299903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45073.622309181905</v>
      </c>
      <c r="D47" s="5">
        <f t="shared" si="15"/>
        <v>43334.678592940174</v>
      </c>
      <c r="E47" s="5">
        <f t="shared" si="1"/>
        <v>33834.678592940174</v>
      </c>
      <c r="F47" s="5">
        <f t="shared" si="2"/>
        <v>11348.772560594967</v>
      </c>
      <c r="G47" s="5">
        <f t="shared" si="3"/>
        <v>31985.906032345207</v>
      </c>
      <c r="H47" s="22">
        <f t="shared" si="16"/>
        <v>20292.701418491106</v>
      </c>
      <c r="I47" s="5">
        <f t="shared" si="17"/>
        <v>51081.338067145334</v>
      </c>
      <c r="J47" s="26">
        <f t="shared" si="19"/>
        <v>0.16954026371068423</v>
      </c>
      <c r="L47" s="22">
        <f t="shared" si="18"/>
        <v>85025.442525065402</v>
      </c>
      <c r="M47" s="5">
        <f>scrimecost*Meta!O44</f>
        <v>43.566000000000003</v>
      </c>
      <c r="N47" s="5">
        <f>L47-Grade9!L47</f>
        <v>3490.2831249830342</v>
      </c>
      <c r="O47" s="5">
        <f>Grade9!M47-M47</f>
        <v>2.1920000000000002</v>
      </c>
      <c r="P47" s="22">
        <f t="shared" si="22"/>
        <v>524.23089869543082</v>
      </c>
      <c r="Q47" s="22"/>
      <c r="R47" s="22"/>
      <c r="S47" s="22">
        <f t="shared" si="20"/>
        <v>2653.9002733656616</v>
      </c>
      <c r="T47" s="22">
        <f t="shared" si="21"/>
        <v>628.39123164280863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46200.462866911454</v>
      </c>
      <c r="D48" s="5">
        <f t="shared" si="15"/>
        <v>44395.03555776368</v>
      </c>
      <c r="E48" s="5">
        <f t="shared" si="1"/>
        <v>34895.03555776368</v>
      </c>
      <c r="F48" s="5">
        <f t="shared" si="2"/>
        <v>11734.482665386209</v>
      </c>
      <c r="G48" s="5">
        <f t="shared" si="3"/>
        <v>32660.552892377469</v>
      </c>
      <c r="H48" s="22">
        <f t="shared" si="16"/>
        <v>20800.018953953382</v>
      </c>
      <c r="I48" s="5">
        <f t="shared" si="17"/>
        <v>52233.370728047608</v>
      </c>
      <c r="J48" s="26">
        <f t="shared" si="19"/>
        <v>0.17152290986129601</v>
      </c>
      <c r="L48" s="22">
        <f t="shared" si="18"/>
        <v>87151.078588192031</v>
      </c>
      <c r="M48" s="5">
        <f>scrimecost*Meta!O45</f>
        <v>43.566000000000003</v>
      </c>
      <c r="N48" s="5">
        <f>L48-Grade9!L48</f>
        <v>3577.5402031076082</v>
      </c>
      <c r="O48" s="5">
        <f>Grade9!M48-M48</f>
        <v>2.1920000000000002</v>
      </c>
      <c r="P48" s="22">
        <f t="shared" si="22"/>
        <v>537.56016492493006</v>
      </c>
      <c r="Q48" s="22"/>
      <c r="R48" s="22"/>
      <c r="S48" s="22">
        <f t="shared" si="20"/>
        <v>2720.4146183305324</v>
      </c>
      <c r="T48" s="22">
        <f t="shared" si="21"/>
        <v>621.90027905413217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47355.474438584242</v>
      </c>
      <c r="D49" s="5">
        <f t="shared" si="15"/>
        <v>45481.90144670778</v>
      </c>
      <c r="E49" s="5">
        <f t="shared" si="1"/>
        <v>35981.90144670778</v>
      </c>
      <c r="F49" s="5">
        <f t="shared" si="2"/>
        <v>12198.030967020868</v>
      </c>
      <c r="G49" s="5">
        <f t="shared" si="3"/>
        <v>33283.870479686913</v>
      </c>
      <c r="H49" s="22">
        <f t="shared" si="16"/>
        <v>21320.019427802217</v>
      </c>
      <c r="I49" s="5">
        <f t="shared" si="17"/>
        <v>53346.008761248799</v>
      </c>
      <c r="J49" s="26">
        <f t="shared" si="19"/>
        <v>0.17451246965415754</v>
      </c>
      <c r="L49" s="22">
        <f t="shared" si="18"/>
        <v>89329.855552896828</v>
      </c>
      <c r="M49" s="5">
        <f>scrimecost*Meta!O46</f>
        <v>43.566000000000003</v>
      </c>
      <c r="N49" s="5">
        <f>L49-Grade9!L49</f>
        <v>3666.9787081852846</v>
      </c>
      <c r="O49" s="5">
        <f>Grade9!M49-M49</f>
        <v>2.1920000000000002</v>
      </c>
      <c r="P49" s="22">
        <f t="shared" si="22"/>
        <v>553.57934265963013</v>
      </c>
      <c r="Q49" s="22"/>
      <c r="R49" s="22"/>
      <c r="S49" s="22">
        <f t="shared" si="20"/>
        <v>2790.9225782906365</v>
      </c>
      <c r="T49" s="22">
        <f t="shared" si="21"/>
        <v>615.98987742589532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48539.361299548844</v>
      </c>
      <c r="D50" s="5">
        <f t="shared" si="15"/>
        <v>46595.938982875465</v>
      </c>
      <c r="E50" s="5">
        <f t="shared" si="1"/>
        <v>37095.938982875465</v>
      </c>
      <c r="F50" s="5">
        <f t="shared" si="2"/>
        <v>12673.167976196386</v>
      </c>
      <c r="G50" s="5">
        <f t="shared" si="3"/>
        <v>33922.771006679075</v>
      </c>
      <c r="H50" s="22">
        <f t="shared" si="16"/>
        <v>21853.019913497275</v>
      </c>
      <c r="I50" s="5">
        <f t="shared" si="17"/>
        <v>54486.462745280012</v>
      </c>
      <c r="J50" s="26">
        <f t="shared" si="19"/>
        <v>0.17742911335451014</v>
      </c>
      <c r="L50" s="22">
        <f t="shared" si="18"/>
        <v>91563.101941719258</v>
      </c>
      <c r="M50" s="5">
        <f>scrimecost*Meta!O47</f>
        <v>43.566000000000003</v>
      </c>
      <c r="N50" s="5">
        <f>L50-Grade9!L50</f>
        <v>3758.6531758899509</v>
      </c>
      <c r="O50" s="5">
        <f>Grade9!M50-M50</f>
        <v>2.1920000000000002</v>
      </c>
      <c r="P50" s="22">
        <f t="shared" si="22"/>
        <v>569.99899983769728</v>
      </c>
      <c r="Q50" s="22"/>
      <c r="R50" s="22"/>
      <c r="S50" s="22">
        <f t="shared" si="20"/>
        <v>2863.1932372497722</v>
      </c>
      <c r="T50" s="22">
        <f t="shared" si="21"/>
        <v>610.12185291574599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49752.845332037556</v>
      </c>
      <c r="D51" s="5">
        <f t="shared" si="15"/>
        <v>47737.827457447347</v>
      </c>
      <c r="E51" s="5">
        <f t="shared" si="1"/>
        <v>38237.827457447347</v>
      </c>
      <c r="F51" s="5">
        <f t="shared" si="2"/>
        <v>13160.183410601294</v>
      </c>
      <c r="G51" s="5">
        <f t="shared" si="3"/>
        <v>34577.64404684605</v>
      </c>
      <c r="H51" s="22">
        <f t="shared" si="16"/>
        <v>22399.3454113347</v>
      </c>
      <c r="I51" s="5">
        <f t="shared" si="17"/>
        <v>55655.428078912002</v>
      </c>
      <c r="J51" s="26">
        <f t="shared" si="19"/>
        <v>0.18027461940363468</v>
      </c>
      <c r="L51" s="22">
        <f t="shared" si="18"/>
        <v>93852.17949026222</v>
      </c>
      <c r="M51" s="5">
        <f>scrimecost*Meta!O48</f>
        <v>21.783000000000001</v>
      </c>
      <c r="N51" s="5">
        <f>L51-Grade9!L51</f>
        <v>3852.6195052871917</v>
      </c>
      <c r="O51" s="5">
        <f>Grade9!M51-M51</f>
        <v>1.0960000000000001</v>
      </c>
      <c r="P51" s="22">
        <f t="shared" si="22"/>
        <v>586.82914844521622</v>
      </c>
      <c r="Q51" s="22"/>
      <c r="R51" s="22"/>
      <c r="S51" s="22">
        <f t="shared" si="20"/>
        <v>2936.1867186828608</v>
      </c>
      <c r="T51" s="22">
        <f t="shared" si="21"/>
        <v>604.07341824190894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50996.666465338501</v>
      </c>
      <c r="D52" s="5">
        <f t="shared" si="15"/>
        <v>48908.263143883538</v>
      </c>
      <c r="E52" s="5">
        <f t="shared" si="1"/>
        <v>39408.263143883538</v>
      </c>
      <c r="F52" s="5">
        <f t="shared" si="2"/>
        <v>13659.37423086633</v>
      </c>
      <c r="G52" s="5">
        <f t="shared" si="3"/>
        <v>35248.88891301721</v>
      </c>
      <c r="H52" s="22">
        <f t="shared" si="16"/>
        <v>22959.32904661807</v>
      </c>
      <c r="I52" s="5">
        <f t="shared" si="17"/>
        <v>56853.617545884816</v>
      </c>
      <c r="J52" s="26">
        <f t="shared" si="19"/>
        <v>0.18305072286619523</v>
      </c>
      <c r="L52" s="22">
        <f t="shared" si="18"/>
        <v>96198.483977518772</v>
      </c>
      <c r="M52" s="5">
        <f>scrimecost*Meta!O49</f>
        <v>21.783000000000001</v>
      </c>
      <c r="N52" s="5">
        <f>L52-Grade9!L52</f>
        <v>3948.934992919385</v>
      </c>
      <c r="O52" s="5">
        <f>Grade9!M52-M52</f>
        <v>1.0960000000000001</v>
      </c>
      <c r="P52" s="22">
        <f t="shared" si="22"/>
        <v>604.08005076792335</v>
      </c>
      <c r="Q52" s="22"/>
      <c r="R52" s="22"/>
      <c r="S52" s="22">
        <f t="shared" si="20"/>
        <v>3012.1160797517896</v>
      </c>
      <c r="T52" s="22">
        <f t="shared" si="21"/>
        <v>598.29847322521903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52271.583126971949</v>
      </c>
      <c r="D53" s="5">
        <f t="shared" si="15"/>
        <v>50107.959722480606</v>
      </c>
      <c r="E53" s="5">
        <f t="shared" si="1"/>
        <v>40607.959722480606</v>
      </c>
      <c r="F53" s="5">
        <f t="shared" si="2"/>
        <v>14171.044821637979</v>
      </c>
      <c r="G53" s="5">
        <f t="shared" si="3"/>
        <v>35936.914900842625</v>
      </c>
      <c r="H53" s="22">
        <f t="shared" si="16"/>
        <v>23533.312272783514</v>
      </c>
      <c r="I53" s="5">
        <f t="shared" si="17"/>
        <v>58081.761749531914</v>
      </c>
      <c r="J53" s="26">
        <f t="shared" si="19"/>
        <v>0.18575911648820545</v>
      </c>
      <c r="L53" s="22">
        <f t="shared" si="18"/>
        <v>98603.446076956723</v>
      </c>
      <c r="M53" s="5">
        <f>scrimecost*Meta!O50</f>
        <v>21.783000000000001</v>
      </c>
      <c r="N53" s="5">
        <f>L53-Grade9!L53</f>
        <v>4047.6583677423332</v>
      </c>
      <c r="O53" s="5">
        <f>Grade9!M53-M53</f>
        <v>1.0960000000000001</v>
      </c>
      <c r="P53" s="22">
        <f t="shared" si="22"/>
        <v>621.76222564869772</v>
      </c>
      <c r="Q53" s="22"/>
      <c r="R53" s="22"/>
      <c r="S53" s="22">
        <f t="shared" si="20"/>
        <v>3089.9436748474113</v>
      </c>
      <c r="T53" s="22">
        <f t="shared" si="21"/>
        <v>592.56621623245996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53578.372705146263</v>
      </c>
      <c r="D54" s="5">
        <f t="shared" si="15"/>
        <v>51337.648715542637</v>
      </c>
      <c r="E54" s="5">
        <f t="shared" si="1"/>
        <v>41837.648715542637</v>
      </c>
      <c r="F54" s="5">
        <f t="shared" si="2"/>
        <v>14695.507177178933</v>
      </c>
      <c r="G54" s="5">
        <f t="shared" si="3"/>
        <v>36642.141538363707</v>
      </c>
      <c r="H54" s="22">
        <f t="shared" si="16"/>
        <v>24121.645079603109</v>
      </c>
      <c r="I54" s="5">
        <f t="shared" si="17"/>
        <v>59340.609558270233</v>
      </c>
      <c r="J54" s="26">
        <f t="shared" si="19"/>
        <v>0.18840145172919107</v>
      </c>
      <c r="L54" s="22">
        <f t="shared" si="18"/>
        <v>101068.53222888066</v>
      </c>
      <c r="M54" s="5">
        <f>scrimecost*Meta!O51</f>
        <v>21.783000000000001</v>
      </c>
      <c r="N54" s="5">
        <f>L54-Grade9!L54</f>
        <v>4148.8498269359261</v>
      </c>
      <c r="O54" s="5">
        <f>Grade9!M54-M54</f>
        <v>1.0960000000000001</v>
      </c>
      <c r="P54" s="22">
        <f t="shared" si="22"/>
        <v>639.8864549014919</v>
      </c>
      <c r="Q54" s="22"/>
      <c r="R54" s="22"/>
      <c r="S54" s="22">
        <f t="shared" si="20"/>
        <v>3169.7169598204673</v>
      </c>
      <c r="T54" s="22">
        <f t="shared" si="21"/>
        <v>586.87680155043665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54917.832022774914</v>
      </c>
      <c r="D55" s="5">
        <f t="shared" si="15"/>
        <v>52598.079933431196</v>
      </c>
      <c r="E55" s="5">
        <f t="shared" si="1"/>
        <v>43098.079933431196</v>
      </c>
      <c r="F55" s="5">
        <f t="shared" si="2"/>
        <v>15233.081091608405</v>
      </c>
      <c r="G55" s="5">
        <f t="shared" si="3"/>
        <v>37364.998841822788</v>
      </c>
      <c r="H55" s="22">
        <f t="shared" si="16"/>
        <v>24724.686206593185</v>
      </c>
      <c r="I55" s="5">
        <f t="shared" si="17"/>
        <v>60630.928562226982</v>
      </c>
      <c r="J55" s="26">
        <f t="shared" si="19"/>
        <v>0.19097933976917703</v>
      </c>
      <c r="L55" s="22">
        <f t="shared" si="18"/>
        <v>103595.24553460268</v>
      </c>
      <c r="M55" s="5">
        <f>scrimecost*Meta!O52</f>
        <v>21.783000000000001</v>
      </c>
      <c r="N55" s="5">
        <f>L55-Grade9!L55</f>
        <v>4252.5710726093239</v>
      </c>
      <c r="O55" s="5">
        <f>Grade9!M55-M55</f>
        <v>1.0960000000000001</v>
      </c>
      <c r="P55" s="22">
        <f t="shared" si="22"/>
        <v>658.46378988560571</v>
      </c>
      <c r="Q55" s="22"/>
      <c r="R55" s="22"/>
      <c r="S55" s="22">
        <f t="shared" si="20"/>
        <v>3251.4845769178282</v>
      </c>
      <c r="T55" s="22">
        <f t="shared" si="21"/>
        <v>581.23036122184044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56290.777823344273</v>
      </c>
      <c r="D56" s="5">
        <f t="shared" si="15"/>
        <v>53890.021931766969</v>
      </c>
      <c r="E56" s="5">
        <f t="shared" si="1"/>
        <v>44390.021931766969</v>
      </c>
      <c r="F56" s="5">
        <f t="shared" si="2"/>
        <v>15784.094353898612</v>
      </c>
      <c r="G56" s="5">
        <f t="shared" si="3"/>
        <v>38105.927577868359</v>
      </c>
      <c r="H56" s="22">
        <f t="shared" si="16"/>
        <v>25342.803361758008</v>
      </c>
      <c r="I56" s="5">
        <f t="shared" si="17"/>
        <v>61953.505541282648</v>
      </c>
      <c r="J56" s="26">
        <f t="shared" si="19"/>
        <v>0.19349435249111457</v>
      </c>
      <c r="L56" s="22">
        <f t="shared" si="18"/>
        <v>106185.12667296772</v>
      </c>
      <c r="M56" s="5">
        <f>scrimecost*Meta!O53</f>
        <v>6.0419999999999998</v>
      </c>
      <c r="N56" s="5">
        <f>L56-Grade9!L56</f>
        <v>4358.8853494245268</v>
      </c>
      <c r="O56" s="5">
        <f>Grade9!M56-M56</f>
        <v>0.30400000000000027</v>
      </c>
      <c r="P56" s="22">
        <f t="shared" si="22"/>
        <v>677.50555824432229</v>
      </c>
      <c r="Q56" s="22"/>
      <c r="R56" s="22"/>
      <c r="S56" s="22">
        <f t="shared" si="20"/>
        <v>3334.5130964426044</v>
      </c>
      <c r="T56" s="22">
        <f t="shared" si="21"/>
        <v>575.49182108366335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6.0419999999999998</v>
      </c>
      <c r="N57" s="5">
        <f>L57-Grade9!L57</f>
        <v>0</v>
      </c>
      <c r="O57" s="5">
        <f>Grade9!M57-M57</f>
        <v>0.30400000000000027</v>
      </c>
      <c r="Q57" s="22"/>
      <c r="R57" s="22"/>
      <c r="S57" s="22">
        <f t="shared" si="20"/>
        <v>0.30065600000000026</v>
      </c>
      <c r="T57" s="22">
        <f t="shared" si="21"/>
        <v>5.0097578919980477E-2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6.0419999999999998</v>
      </c>
      <c r="N58" s="5">
        <f>L58-Grade9!L58</f>
        <v>0</v>
      </c>
      <c r="O58" s="5">
        <f>Grade9!M58-M58</f>
        <v>0.30400000000000027</v>
      </c>
      <c r="Q58" s="22"/>
      <c r="R58" s="22"/>
      <c r="S58" s="22">
        <f t="shared" si="20"/>
        <v>0.30065600000000026</v>
      </c>
      <c r="T58" s="22">
        <f t="shared" si="21"/>
        <v>4.8367859987777158E-2</v>
      </c>
    </row>
    <row r="59" spans="1:20" x14ac:dyDescent="0.2">
      <c r="A59" s="5">
        <v>68</v>
      </c>
      <c r="H59" s="21"/>
      <c r="I59" s="5"/>
      <c r="M59" s="5">
        <f>scrimecost*Meta!O56</f>
        <v>6.0419999999999998</v>
      </c>
      <c r="N59" s="5">
        <f>L59-Grade9!L59</f>
        <v>0</v>
      </c>
      <c r="O59" s="5">
        <f>Grade9!M59-M59</f>
        <v>0.30400000000000027</v>
      </c>
      <c r="Q59" s="22"/>
      <c r="R59" s="22"/>
      <c r="S59" s="22">
        <f t="shared" si="20"/>
        <v>0.30065600000000026</v>
      </c>
      <c r="T59" s="22">
        <f t="shared" si="21"/>
        <v>4.6697863055098036E-2</v>
      </c>
    </row>
    <row r="60" spans="1:20" x14ac:dyDescent="0.2">
      <c r="A60" s="5">
        <v>69</v>
      </c>
      <c r="H60" s="21"/>
      <c r="I60" s="5"/>
      <c r="M60" s="5">
        <f>scrimecost*Meta!O57</f>
        <v>6.0419999999999998</v>
      </c>
      <c r="N60" s="5">
        <f>L60-Grade9!L60</f>
        <v>0</v>
      </c>
      <c r="O60" s="5">
        <f>Grade9!M60-M60</f>
        <v>0.30400000000000027</v>
      </c>
      <c r="Q60" s="22"/>
      <c r="R60" s="22"/>
      <c r="S60" s="22">
        <f t="shared" si="20"/>
        <v>0.30065600000000026</v>
      </c>
      <c r="T60" s="22">
        <f t="shared" si="21"/>
        <v>4.5085526100674359E-2</v>
      </c>
    </row>
    <row r="61" spans="1:20" x14ac:dyDescent="0.2">
      <c r="A61" s="5">
        <v>70</v>
      </c>
      <c r="H61" s="21"/>
      <c r="I61" s="5"/>
      <c r="M61" s="5">
        <f>scrimecost*Meta!O58</f>
        <v>6.0419999999999998</v>
      </c>
      <c r="N61" s="5">
        <f>L61-Grade9!L61</f>
        <v>0</v>
      </c>
      <c r="O61" s="5">
        <f>Grade9!M61-M61</f>
        <v>0.30400000000000027</v>
      </c>
      <c r="Q61" s="22"/>
      <c r="R61" s="22"/>
      <c r="S61" s="22">
        <f t="shared" si="20"/>
        <v>0.30065600000000026</v>
      </c>
      <c r="T61" s="22">
        <f t="shared" si="21"/>
        <v>4.352885829863852E-2</v>
      </c>
    </row>
    <row r="62" spans="1:20" x14ac:dyDescent="0.2">
      <c r="A62" s="5">
        <v>71</v>
      </c>
      <c r="H62" s="21"/>
      <c r="I62" s="5"/>
      <c r="M62" s="5">
        <f>scrimecost*Meta!O59</f>
        <v>6.0419999999999998</v>
      </c>
      <c r="N62" s="5">
        <f>L62-Grade9!L62</f>
        <v>0</v>
      </c>
      <c r="O62" s="5">
        <f>Grade9!M62-M62</f>
        <v>0.30400000000000027</v>
      </c>
      <c r="Q62" s="22"/>
      <c r="R62" s="22"/>
      <c r="S62" s="22">
        <f t="shared" si="20"/>
        <v>0.30065600000000026</v>
      </c>
      <c r="T62" s="22">
        <f t="shared" si="21"/>
        <v>4.2025937560360646E-2</v>
      </c>
    </row>
    <row r="63" spans="1:20" x14ac:dyDescent="0.2">
      <c r="A63" s="5">
        <v>72</v>
      </c>
      <c r="H63" s="21"/>
      <c r="M63" s="5">
        <f>scrimecost*Meta!O60</f>
        <v>6.0419999999999998</v>
      </c>
      <c r="N63" s="5">
        <f>L63-Grade9!L63</f>
        <v>0</v>
      </c>
      <c r="O63" s="5">
        <f>Grade9!M63-M63</f>
        <v>0.30400000000000027</v>
      </c>
      <c r="Q63" s="22"/>
      <c r="R63" s="22"/>
      <c r="S63" s="22">
        <f t="shared" si="20"/>
        <v>0.30065600000000026</v>
      </c>
      <c r="T63" s="22">
        <f t="shared" si="21"/>
        <v>4.0574908161158309E-2</v>
      </c>
    </row>
    <row r="64" spans="1:20" x14ac:dyDescent="0.2">
      <c r="A64" s="5">
        <v>73</v>
      </c>
      <c r="H64" s="21"/>
      <c r="M64" s="5">
        <f>scrimecost*Meta!O61</f>
        <v>6.0419999999999998</v>
      </c>
      <c r="N64" s="5">
        <f>L64-Grade9!L64</f>
        <v>0</v>
      </c>
      <c r="O64" s="5">
        <f>Grade9!M64-M64</f>
        <v>0.30400000000000027</v>
      </c>
      <c r="Q64" s="22"/>
      <c r="R64" s="22"/>
      <c r="S64" s="22">
        <f t="shared" si="20"/>
        <v>0.30065600000000026</v>
      </c>
      <c r="T64" s="22">
        <f t="shared" si="21"/>
        <v>3.917397844894871E-2</v>
      </c>
    </row>
    <row r="65" spans="1:20" x14ac:dyDescent="0.2">
      <c r="A65" s="5">
        <v>74</v>
      </c>
      <c r="H65" s="21"/>
      <c r="M65" s="5">
        <f>scrimecost*Meta!O62</f>
        <v>6.0419999999999998</v>
      </c>
      <c r="N65" s="5">
        <f>L65-Grade9!L65</f>
        <v>0</v>
      </c>
      <c r="O65" s="5">
        <f>Grade9!M65-M65</f>
        <v>0.30400000000000027</v>
      </c>
      <c r="Q65" s="22"/>
      <c r="R65" s="22"/>
      <c r="S65" s="22">
        <f t="shared" si="20"/>
        <v>0.30065600000000026</v>
      </c>
      <c r="T65" s="22">
        <f t="shared" si="21"/>
        <v>3.7821418632014187E-2</v>
      </c>
    </row>
    <row r="66" spans="1:20" x14ac:dyDescent="0.2">
      <c r="A66" s="5">
        <v>75</v>
      </c>
      <c r="H66" s="21"/>
      <c r="M66" s="5">
        <f>scrimecost*Meta!O63</f>
        <v>6.0419999999999998</v>
      </c>
      <c r="N66" s="5">
        <f>L66-Grade9!L66</f>
        <v>0</v>
      </c>
      <c r="O66" s="5">
        <f>Grade9!M66-M66</f>
        <v>0.30400000000000027</v>
      </c>
      <c r="Q66" s="22"/>
      <c r="R66" s="22"/>
      <c r="S66" s="22">
        <f t="shared" si="20"/>
        <v>0.30065600000000026</v>
      </c>
      <c r="T66" s="22">
        <f t="shared" si="21"/>
        <v>3.6515558643149711E-2</v>
      </c>
    </row>
    <row r="67" spans="1:20" x14ac:dyDescent="0.2">
      <c r="A67" s="5">
        <v>76</v>
      </c>
      <c r="H67" s="21"/>
      <c r="M67" s="5">
        <f>scrimecost*Meta!O64</f>
        <v>6.0419999999999998</v>
      </c>
      <c r="N67" s="5">
        <f>L67-Grade9!L67</f>
        <v>0</v>
      </c>
      <c r="O67" s="5">
        <f>Grade9!M67-M67</f>
        <v>0.30400000000000027</v>
      </c>
      <c r="Q67" s="22"/>
      <c r="R67" s="22"/>
      <c r="S67" s="22">
        <f t="shared" si="20"/>
        <v>0.30065600000000026</v>
      </c>
      <c r="T67" s="22">
        <f t="shared" si="21"/>
        <v>3.525478607755482E-2</v>
      </c>
    </row>
    <row r="68" spans="1:20" x14ac:dyDescent="0.2">
      <c r="A68" s="5">
        <v>77</v>
      </c>
      <c r="H68" s="21"/>
      <c r="M68" s="5">
        <f>scrimecost*Meta!O65</f>
        <v>6.0419999999999998</v>
      </c>
      <c r="N68" s="5">
        <f>L68-Grade9!L68</f>
        <v>0</v>
      </c>
      <c r="O68" s="5">
        <f>Grade9!M68-M68</f>
        <v>0.30400000000000027</v>
      </c>
      <c r="Q68" s="22"/>
      <c r="R68" s="22"/>
      <c r="S68" s="22">
        <f t="shared" si="20"/>
        <v>0.30065600000000026</v>
      </c>
      <c r="T68" s="22">
        <f t="shared" si="21"/>
        <v>3.4037544201923904E-2</v>
      </c>
    </row>
    <row r="69" spans="1:20" x14ac:dyDescent="0.2">
      <c r="A69" s="5">
        <v>78</v>
      </c>
      <c r="H69" s="21"/>
      <c r="M69" s="5">
        <f>scrimecost*Meta!O66</f>
        <v>6.0419999999999998</v>
      </c>
      <c r="N69" s="5">
        <f>L69-Grade9!L69</f>
        <v>0</v>
      </c>
      <c r="O69" s="5">
        <f>Grade9!M69-M69</f>
        <v>0.30400000000000027</v>
      </c>
      <c r="Q69" s="22"/>
      <c r="R69" s="22"/>
      <c r="S69" s="22">
        <f t="shared" si="20"/>
        <v>0.30065600000000026</v>
      </c>
      <c r="T69" s="22">
        <f t="shared" si="21"/>
        <v>3.2862330032276794E-2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-3.671829507112534E-11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34396</v>
      </c>
      <c r="D2" s="7">
        <f>Meta!C5</f>
        <v>15485</v>
      </c>
      <c r="E2" s="1">
        <f>Meta!D5</f>
        <v>5.6000000000000001E-2</v>
      </c>
      <c r="F2" s="1">
        <f>Meta!F5</f>
        <v>0.55200000000000005</v>
      </c>
      <c r="G2" s="1">
        <f>Meta!I5</f>
        <v>1.9210422854781857</v>
      </c>
      <c r="H2" s="1">
        <f>Meta!E5</f>
        <v>0.98899999999999999</v>
      </c>
      <c r="I2" s="13"/>
      <c r="J2" s="1">
        <f>Meta!X4</f>
        <v>0.61799999999999999</v>
      </c>
      <c r="K2" s="1">
        <f>Meta!D4</f>
        <v>5.8999999999999997E-2</v>
      </c>
      <c r="L2" s="29"/>
      <c r="N2" s="22">
        <f>Meta!T5</f>
        <v>47102</v>
      </c>
      <c r="O2" s="22">
        <f>Meta!U5</f>
        <v>20695</v>
      </c>
      <c r="P2" s="1">
        <f>Meta!V5</f>
        <v>0.04</v>
      </c>
      <c r="Q2" s="1">
        <f>Meta!X5</f>
        <v>0.64300000000000002</v>
      </c>
      <c r="R2" s="22">
        <f>Meta!W5</f>
        <v>151</v>
      </c>
      <c r="T2" s="12">
        <f>IRR(S5:S69)+1</f>
        <v>1.0381916606307533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1678.6797268927953</v>
      </c>
      <c r="D7" s="5">
        <f t="shared" ref="D7:D36" si="0">IF(A7&lt;startage,1,0)*(C7*(1-initialunempprob))+IF(A7=startage,1,0)*(C7*(1-unempprob))+IF(A7&gt;startage,1,0)*(C7*(1-unempprob)+unempprob*300*52)</f>
        <v>1579.6376230061205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120.84227815996822</v>
      </c>
      <c r="G7" s="5">
        <f t="shared" ref="G7:G56" si="3">D7-F7</f>
        <v>1458.7953448461524</v>
      </c>
      <c r="H7" s="22">
        <f>0.1*Grade10!H7</f>
        <v>755.76234458019917</v>
      </c>
      <c r="I7" s="5">
        <f t="shared" ref="I7:I36" si="4">G7+IF(A7&lt;startage,1,0)*(H7*(1-initialunempprob))+IF(A7&gt;=startage,1,0)*(H7*(1-unempprob))</f>
        <v>2169.9677110961197</v>
      </c>
      <c r="J7" s="26">
        <f t="shared" ref="J7:J38" si="5">(F7-(IF(A7&gt;startage,1,0)*(unempprob*300*52)))/(IF(A7&lt;startage,1,0)*((C7+H7)*(1-initialunempprob))+IF(A7&gt;=startage,1,0)*((C7+H7)*(1-unempprob)))</f>
        <v>5.2750895415472773E-2</v>
      </c>
      <c r="L7" s="22">
        <f>0.1*Grade10!L7</f>
        <v>3166.607858979205</v>
      </c>
      <c r="M7" s="5">
        <f>scrimecost*Meta!O4</f>
        <v>397.58300000000003</v>
      </c>
      <c r="N7" s="5">
        <f>L7-Grade10!L7</f>
        <v>-28499.470730812845</v>
      </c>
      <c r="O7" s="5"/>
      <c r="P7" s="22"/>
      <c r="Q7" s="22">
        <f>0.05*feel*Grade10!G7</f>
        <v>186.60149483428995</v>
      </c>
      <c r="R7" s="22">
        <f>hstuition</f>
        <v>11298</v>
      </c>
      <c r="S7" s="22">
        <f t="shared" ref="S7:S38" si="6">IF(A7&lt;startage,1,0)*(N7-Q7-R7)+IF(A7&gt;=startage,1,0)*completionprob*(N7*spart+O7+P7)</f>
        <v>-39984.072225647134</v>
      </c>
      <c r="T7" s="22">
        <f t="shared" ref="T7:T38" si="7">S7/sreturn^(A7-startage+1)</f>
        <v>-39984.072225647134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17904.863552463736</v>
      </c>
      <c r="D8" s="5">
        <f t="shared" si="0"/>
        <v>16902.191193525767</v>
      </c>
      <c r="E8" s="5">
        <f t="shared" si="1"/>
        <v>7402.1911935257667</v>
      </c>
      <c r="F8" s="5">
        <f t="shared" si="2"/>
        <v>2773.4558650098743</v>
      </c>
      <c r="G8" s="5">
        <f t="shared" si="3"/>
        <v>14128.735328515893</v>
      </c>
      <c r="H8" s="22">
        <f t="shared" ref="H8:H36" si="10">benefits*B8/expnorm</f>
        <v>8060.7283436998759</v>
      </c>
      <c r="I8" s="5">
        <f t="shared" si="4"/>
        <v>21738.062884968575</v>
      </c>
      <c r="J8" s="26">
        <f t="shared" si="5"/>
        <v>0.11314908281692308</v>
      </c>
      <c r="L8" s="22">
        <f t="shared" ref="L8:L36" si="11">(sincome+sbenefits)*(1-sunemp)*B8/expnorm</f>
        <v>33880.107945567172</v>
      </c>
      <c r="M8" s="5">
        <f>scrimecost*Meta!O5</f>
        <v>436.69200000000001</v>
      </c>
      <c r="N8" s="5">
        <f>L8-Grade10!L8</f>
        <v>1422.3773910303244</v>
      </c>
      <c r="O8" s="5">
        <f>Grade10!M8-M8</f>
        <v>23.135999999999967</v>
      </c>
      <c r="P8" s="22">
        <f t="shared" ref="P8:P39" si="12">(spart-initialspart)*(L8*J8+nptrans)</f>
        <v>259.68757849448207</v>
      </c>
      <c r="Q8" s="22"/>
      <c r="R8" s="22"/>
      <c r="S8" s="22">
        <f t="shared" si="6"/>
        <v>1184.2407062767841</v>
      </c>
      <c r="T8" s="22">
        <f t="shared" si="7"/>
        <v>1140.6763810424934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18352.485141275327</v>
      </c>
      <c r="D9" s="5">
        <f t="shared" si="0"/>
        <v>18198.345973363907</v>
      </c>
      <c r="E9" s="5">
        <f t="shared" si="1"/>
        <v>8698.3459733639065</v>
      </c>
      <c r="F9" s="5">
        <f t="shared" si="2"/>
        <v>3141.7599603033154</v>
      </c>
      <c r="G9" s="5">
        <f t="shared" si="3"/>
        <v>15056.586013060591</v>
      </c>
      <c r="H9" s="22">
        <f t="shared" si="10"/>
        <v>8262.2465522923721</v>
      </c>
      <c r="I9" s="5">
        <f t="shared" si="4"/>
        <v>22856.146758424591</v>
      </c>
      <c r="J9" s="26">
        <f t="shared" si="5"/>
        <v>9.0277514348788238E-2</v>
      </c>
      <c r="L9" s="22">
        <f t="shared" si="11"/>
        <v>34727.110644206346</v>
      </c>
      <c r="M9" s="5">
        <f>scrimecost*Meta!O6</f>
        <v>510.83300000000003</v>
      </c>
      <c r="N9" s="5">
        <f>L9-Grade10!L9</f>
        <v>1457.9368258060786</v>
      </c>
      <c r="O9" s="5">
        <f>Grade10!M9-M9</f>
        <v>27.064000000000021</v>
      </c>
      <c r="P9" s="22">
        <f t="shared" si="12"/>
        <v>242.22693073685758</v>
      </c>
      <c r="Q9" s="22"/>
      <c r="R9" s="22"/>
      <c r="S9" s="22">
        <f t="shared" si="6"/>
        <v>1193.4701223231343</v>
      </c>
      <c r="T9" s="22">
        <f t="shared" si="7"/>
        <v>1107.2775102948119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18811.297269807212</v>
      </c>
      <c r="D10" s="5">
        <f t="shared" si="0"/>
        <v>18631.464622698004</v>
      </c>
      <c r="E10" s="5">
        <f t="shared" si="1"/>
        <v>9131.464622698004</v>
      </c>
      <c r="F10" s="5">
        <f t="shared" si="2"/>
        <v>3283.1731993108983</v>
      </c>
      <c r="G10" s="5">
        <f t="shared" si="3"/>
        <v>15348.291423387105</v>
      </c>
      <c r="H10" s="22">
        <f t="shared" si="10"/>
        <v>8468.8027160996808</v>
      </c>
      <c r="I10" s="5">
        <f t="shared" si="4"/>
        <v>23342.841187385202</v>
      </c>
      <c r="J10" s="26">
        <f t="shared" si="5"/>
        <v>9.3566885152162771E-2</v>
      </c>
      <c r="L10" s="22">
        <f t="shared" si="11"/>
        <v>35595.288410311499</v>
      </c>
      <c r="M10" s="5">
        <f>scrimecost*Meta!O7</f>
        <v>549.79100000000005</v>
      </c>
      <c r="N10" s="5">
        <f>L10-Grade10!L10</f>
        <v>1494.3852464512238</v>
      </c>
      <c r="O10" s="5">
        <f>Grade10!M10-M10</f>
        <v>29.127999999999929</v>
      </c>
      <c r="P10" s="22">
        <f t="shared" si="12"/>
        <v>247.1135065661434</v>
      </c>
      <c r="Q10" s="22"/>
      <c r="R10" s="22"/>
      <c r="S10" s="22">
        <f t="shared" si="6"/>
        <v>1223.522776613903</v>
      </c>
      <c r="T10" s="22">
        <f t="shared" si="7"/>
        <v>1093.4009585205472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19281.579701552389</v>
      </c>
      <c r="D11" s="5">
        <f t="shared" si="0"/>
        <v>19075.411238265453</v>
      </c>
      <c r="E11" s="5">
        <f t="shared" si="1"/>
        <v>9575.411238265453</v>
      </c>
      <c r="F11" s="5">
        <f t="shared" si="2"/>
        <v>3428.1217692936707</v>
      </c>
      <c r="G11" s="5">
        <f t="shared" si="3"/>
        <v>15647.289468971783</v>
      </c>
      <c r="H11" s="22">
        <f t="shared" si="10"/>
        <v>8680.5227840021726</v>
      </c>
      <c r="I11" s="5">
        <f t="shared" si="4"/>
        <v>23841.702977069835</v>
      </c>
      <c r="J11" s="26">
        <f t="shared" si="5"/>
        <v>9.6776027399357409E-2</v>
      </c>
      <c r="L11" s="22">
        <f t="shared" si="11"/>
        <v>36485.17062056929</v>
      </c>
      <c r="M11" s="5">
        <f>scrimecost*Meta!O8</f>
        <v>525.63099999999997</v>
      </c>
      <c r="N11" s="5">
        <f>L11-Grade10!L11</f>
        <v>1531.7448776125093</v>
      </c>
      <c r="O11" s="5">
        <f>Grade10!M11-M11</f>
        <v>27.847999999999956</v>
      </c>
      <c r="P11" s="22">
        <f t="shared" si="12"/>
        <v>252.1222467911613</v>
      </c>
      <c r="Q11" s="22"/>
      <c r="R11" s="22"/>
      <c r="S11" s="22">
        <f t="shared" si="6"/>
        <v>1250.9684988619488</v>
      </c>
      <c r="T11" s="22">
        <f t="shared" si="7"/>
        <v>1076.8029322225223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19763.619194091196</v>
      </c>
      <c r="D12" s="5">
        <f t="shared" si="0"/>
        <v>19530.456519222087</v>
      </c>
      <c r="E12" s="5">
        <f t="shared" si="1"/>
        <v>10030.456519222087</v>
      </c>
      <c r="F12" s="5">
        <f t="shared" si="2"/>
        <v>3576.6940535260114</v>
      </c>
      <c r="G12" s="5">
        <f t="shared" si="3"/>
        <v>15953.762465696076</v>
      </c>
      <c r="H12" s="22">
        <f t="shared" si="10"/>
        <v>8897.5358536022268</v>
      </c>
      <c r="I12" s="5">
        <f t="shared" si="4"/>
        <v>24353.03631149658</v>
      </c>
      <c r="J12" s="26">
        <f t="shared" si="5"/>
        <v>9.9906897884425347E-2</v>
      </c>
      <c r="L12" s="22">
        <f t="shared" si="11"/>
        <v>37397.299886083521</v>
      </c>
      <c r="M12" s="5">
        <f>scrimecost*Meta!O9</f>
        <v>470.66699999999997</v>
      </c>
      <c r="N12" s="5">
        <f>L12-Grade10!L12</f>
        <v>1570.0384995528293</v>
      </c>
      <c r="O12" s="5">
        <f>Grade10!M12-M12</f>
        <v>24.936000000000035</v>
      </c>
      <c r="P12" s="22">
        <f t="shared" si="12"/>
        <v>257.25620552180465</v>
      </c>
      <c r="Q12" s="22"/>
      <c r="R12" s="22"/>
      <c r="S12" s="22">
        <f t="shared" si="6"/>
        <v>1277.5179641661966</v>
      </c>
      <c r="T12" s="22">
        <f t="shared" si="7"/>
        <v>1059.2033253698141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20257.709673943475</v>
      </c>
      <c r="D13" s="5">
        <f t="shared" si="0"/>
        <v>19996.877932202638</v>
      </c>
      <c r="E13" s="5">
        <f t="shared" si="1"/>
        <v>10496.877932202638</v>
      </c>
      <c r="F13" s="5">
        <f t="shared" si="2"/>
        <v>3728.9806448641611</v>
      </c>
      <c r="G13" s="5">
        <f t="shared" si="3"/>
        <v>16267.897287338477</v>
      </c>
      <c r="H13" s="22">
        <f t="shared" si="10"/>
        <v>9119.9742499422828</v>
      </c>
      <c r="I13" s="5">
        <f t="shared" si="4"/>
        <v>24877.152979283994</v>
      </c>
      <c r="J13" s="26">
        <f t="shared" si="5"/>
        <v>0.10296140567473552</v>
      </c>
      <c r="L13" s="22">
        <f t="shared" si="11"/>
        <v>38332.232383235605</v>
      </c>
      <c r="M13" s="5">
        <f>scrimecost*Meta!O10</f>
        <v>433.52100000000002</v>
      </c>
      <c r="N13" s="5">
        <f>L13-Grade10!L13</f>
        <v>1609.2894620416482</v>
      </c>
      <c r="O13" s="5">
        <f>Grade10!M13-M13</f>
        <v>22.967999999999961</v>
      </c>
      <c r="P13" s="22">
        <f t="shared" si="12"/>
        <v>262.51851322071411</v>
      </c>
      <c r="Q13" s="22"/>
      <c r="R13" s="22"/>
      <c r="S13" s="22">
        <f t="shared" si="6"/>
        <v>1305.7367813030455</v>
      </c>
      <c r="T13" s="22">
        <f t="shared" si="7"/>
        <v>1042.7745462323091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20764.152415792061</v>
      </c>
      <c r="D14" s="5">
        <f t="shared" si="0"/>
        <v>20474.959880507704</v>
      </c>
      <c r="E14" s="5">
        <f t="shared" si="1"/>
        <v>10974.959880507704</v>
      </c>
      <c r="F14" s="5">
        <f t="shared" si="2"/>
        <v>3885.0744009857654</v>
      </c>
      <c r="G14" s="5">
        <f t="shared" si="3"/>
        <v>16589.885479521938</v>
      </c>
      <c r="H14" s="22">
        <f t="shared" si="10"/>
        <v>9347.973606190837</v>
      </c>
      <c r="I14" s="5">
        <f t="shared" si="4"/>
        <v>25414.37256376609</v>
      </c>
      <c r="J14" s="26">
        <f t="shared" si="5"/>
        <v>0.10594141327503817</v>
      </c>
      <c r="L14" s="22">
        <f t="shared" si="11"/>
        <v>39290.538192816493</v>
      </c>
      <c r="M14" s="5">
        <f>scrimecost*Meta!O11</f>
        <v>405.73699999999997</v>
      </c>
      <c r="N14" s="5">
        <f>L14-Grade10!L14</f>
        <v>1649.5216985926818</v>
      </c>
      <c r="O14" s="5">
        <f>Grade10!M14-M14</f>
        <v>21.495999999999981</v>
      </c>
      <c r="P14" s="22">
        <f t="shared" si="12"/>
        <v>267.91237861209635</v>
      </c>
      <c r="Q14" s="22"/>
      <c r="R14" s="22"/>
      <c r="S14" s="22">
        <f t="shared" si="6"/>
        <v>1335.2002716683116</v>
      </c>
      <c r="T14" s="22">
        <f t="shared" si="7"/>
        <v>1027.0785509641355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21283.256226186862</v>
      </c>
      <c r="D15" s="5">
        <f t="shared" si="0"/>
        <v>20964.993877520395</v>
      </c>
      <c r="E15" s="5">
        <f t="shared" si="1"/>
        <v>11464.993877520395</v>
      </c>
      <c r="F15" s="5">
        <f t="shared" si="2"/>
        <v>4045.0705010104093</v>
      </c>
      <c r="G15" s="5">
        <f t="shared" si="3"/>
        <v>16919.923376509985</v>
      </c>
      <c r="H15" s="22">
        <f t="shared" si="10"/>
        <v>9581.6729463456086</v>
      </c>
      <c r="I15" s="5">
        <f t="shared" si="4"/>
        <v>25965.022637860238</v>
      </c>
      <c r="J15" s="26">
        <f t="shared" si="5"/>
        <v>0.10884873776313828</v>
      </c>
      <c r="L15" s="22">
        <f t="shared" si="11"/>
        <v>40272.801647636908</v>
      </c>
      <c r="M15" s="5">
        <f>scrimecost*Meta!O12</f>
        <v>388.52299999999997</v>
      </c>
      <c r="N15" s="5">
        <f>L15-Grade10!L15</f>
        <v>1690.7597410575108</v>
      </c>
      <c r="O15" s="5">
        <f>Grade10!M15-M15</f>
        <v>20.584000000000003</v>
      </c>
      <c r="P15" s="22">
        <f t="shared" si="12"/>
        <v>273.44109063826306</v>
      </c>
      <c r="Q15" s="22"/>
      <c r="R15" s="22"/>
      <c r="S15" s="22">
        <f t="shared" si="6"/>
        <v>1365.9905844927218</v>
      </c>
      <c r="T15" s="22">
        <f t="shared" si="7"/>
        <v>1012.1093046203572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21815.337631841532</v>
      </c>
      <c r="D16" s="5">
        <f t="shared" si="0"/>
        <v>21467.278724458403</v>
      </c>
      <c r="E16" s="5">
        <f t="shared" si="1"/>
        <v>11967.278724458403</v>
      </c>
      <c r="F16" s="5">
        <f t="shared" si="2"/>
        <v>4209.0665035356687</v>
      </c>
      <c r="G16" s="5">
        <f t="shared" si="3"/>
        <v>17258.212220922735</v>
      </c>
      <c r="H16" s="22">
        <f t="shared" si="10"/>
        <v>9821.2147700042478</v>
      </c>
      <c r="I16" s="5">
        <f t="shared" si="4"/>
        <v>26529.438963806744</v>
      </c>
      <c r="J16" s="26">
        <f t="shared" si="5"/>
        <v>0.11168515189787011</v>
      </c>
      <c r="L16" s="22">
        <f t="shared" si="11"/>
        <v>41279.621688827829</v>
      </c>
      <c r="M16" s="5">
        <f>scrimecost*Meta!O13</f>
        <v>328.87799999999999</v>
      </c>
      <c r="N16" s="5">
        <f>L16-Grade10!L16</f>
        <v>1733.0287345839461</v>
      </c>
      <c r="O16" s="5">
        <f>Grade10!M16-M16</f>
        <v>17.423999999999978</v>
      </c>
      <c r="P16" s="22">
        <f t="shared" si="12"/>
        <v>279.108020465084</v>
      </c>
      <c r="Q16" s="22"/>
      <c r="R16" s="22"/>
      <c r="S16" s="22">
        <f t="shared" si="6"/>
        <v>1395.349932337733</v>
      </c>
      <c r="T16" s="22">
        <f t="shared" si="7"/>
        <v>995.83024238370251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22360.721072637571</v>
      </c>
      <c r="D17" s="5">
        <f t="shared" si="0"/>
        <v>21982.120692569864</v>
      </c>
      <c r="E17" s="5">
        <f t="shared" si="1"/>
        <v>12482.120692569864</v>
      </c>
      <c r="F17" s="5">
        <f t="shared" si="2"/>
        <v>4377.1624061240609</v>
      </c>
      <c r="G17" s="5">
        <f t="shared" si="3"/>
        <v>17604.958286445803</v>
      </c>
      <c r="H17" s="22">
        <f t="shared" si="10"/>
        <v>10066.745139254352</v>
      </c>
      <c r="I17" s="5">
        <f t="shared" si="4"/>
        <v>27107.965697901909</v>
      </c>
      <c r="J17" s="26">
        <f t="shared" si="5"/>
        <v>0.11445238520004752</v>
      </c>
      <c r="L17" s="22">
        <f t="shared" si="11"/>
        <v>42311.612231048515</v>
      </c>
      <c r="M17" s="5">
        <f>scrimecost*Meta!O14</f>
        <v>328.87799999999999</v>
      </c>
      <c r="N17" s="5">
        <f>L17-Grade10!L17</f>
        <v>1776.3544529485371</v>
      </c>
      <c r="O17" s="5">
        <f>Grade10!M17-M17</f>
        <v>17.423999999999978</v>
      </c>
      <c r="P17" s="22">
        <f t="shared" si="12"/>
        <v>284.91662353757545</v>
      </c>
      <c r="Q17" s="22"/>
      <c r="R17" s="22"/>
      <c r="S17" s="22">
        <f t="shared" si="6"/>
        <v>1428.6466348788663</v>
      </c>
      <c r="T17" s="22">
        <f t="shared" si="7"/>
        <v>982.08586892662083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22919.739099453509</v>
      </c>
      <c r="D18" s="5">
        <f t="shared" si="0"/>
        <v>22509.833709884111</v>
      </c>
      <c r="E18" s="5">
        <f t="shared" si="1"/>
        <v>13009.833709884111</v>
      </c>
      <c r="F18" s="5">
        <f t="shared" si="2"/>
        <v>4549.460706277162</v>
      </c>
      <c r="G18" s="5">
        <f t="shared" si="3"/>
        <v>17960.37300360695</v>
      </c>
      <c r="H18" s="22">
        <f t="shared" si="10"/>
        <v>10318.413767735712</v>
      </c>
      <c r="I18" s="5">
        <f t="shared" si="4"/>
        <v>27700.955600349462</v>
      </c>
      <c r="J18" s="26">
        <f t="shared" si="5"/>
        <v>0.11715212500704984</v>
      </c>
      <c r="L18" s="22">
        <f t="shared" si="11"/>
        <v>43369.402536824731</v>
      </c>
      <c r="M18" s="5">
        <f>scrimecost*Meta!O15</f>
        <v>328.87799999999999</v>
      </c>
      <c r="N18" s="5">
        <f>L18-Grade10!L18</f>
        <v>1820.7633142722552</v>
      </c>
      <c r="O18" s="5">
        <f>Grade10!M18-M18</f>
        <v>17.423999999999978</v>
      </c>
      <c r="P18" s="22">
        <f t="shared" si="12"/>
        <v>290.87044168687913</v>
      </c>
      <c r="Q18" s="22"/>
      <c r="R18" s="22"/>
      <c r="S18" s="22">
        <f t="shared" si="6"/>
        <v>1462.775754983536</v>
      </c>
      <c r="T18" s="22">
        <f t="shared" si="7"/>
        <v>968.55627006050952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23492.732576939845</v>
      </c>
      <c r="D19" s="5">
        <f t="shared" si="0"/>
        <v>23050.73955263121</v>
      </c>
      <c r="E19" s="5">
        <f t="shared" si="1"/>
        <v>13550.73955263121</v>
      </c>
      <c r="F19" s="5">
        <f t="shared" si="2"/>
        <v>4726.0664639340903</v>
      </c>
      <c r="G19" s="5">
        <f t="shared" si="3"/>
        <v>18324.67308869712</v>
      </c>
      <c r="H19" s="22">
        <f t="shared" si="10"/>
        <v>10576.374111929104</v>
      </c>
      <c r="I19" s="5">
        <f t="shared" si="4"/>
        <v>28308.770250358193</v>
      </c>
      <c r="J19" s="26">
        <f t="shared" si="5"/>
        <v>0.11978601750168624</v>
      </c>
      <c r="L19" s="22">
        <f t="shared" si="11"/>
        <v>44453.63760024534</v>
      </c>
      <c r="M19" s="5">
        <f>scrimecost*Meta!O16</f>
        <v>328.87799999999999</v>
      </c>
      <c r="N19" s="5">
        <f>L19-Grade10!L19</f>
        <v>1866.2823971290563</v>
      </c>
      <c r="O19" s="5">
        <f>Grade10!M19-M19</f>
        <v>17.423999999999978</v>
      </c>
      <c r="P19" s="22">
        <f t="shared" si="12"/>
        <v>296.9731052899154</v>
      </c>
      <c r="Q19" s="22"/>
      <c r="R19" s="22"/>
      <c r="S19" s="22">
        <f t="shared" si="6"/>
        <v>1497.7581030908157</v>
      </c>
      <c r="T19" s="22">
        <f t="shared" si="7"/>
        <v>955.23724040416334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24080.050891363338</v>
      </c>
      <c r="D20" s="5">
        <f t="shared" si="0"/>
        <v>23605.168041446988</v>
      </c>
      <c r="E20" s="5">
        <f t="shared" si="1"/>
        <v>14105.168041446988</v>
      </c>
      <c r="F20" s="5">
        <f t="shared" si="2"/>
        <v>4907.0873655324413</v>
      </c>
      <c r="G20" s="5">
        <f t="shared" si="3"/>
        <v>18698.080675914549</v>
      </c>
      <c r="H20" s="22">
        <f t="shared" si="10"/>
        <v>10840.783464727332</v>
      </c>
      <c r="I20" s="5">
        <f t="shared" si="4"/>
        <v>28931.780266617148</v>
      </c>
      <c r="J20" s="26">
        <f t="shared" si="5"/>
        <v>0.12235566871596565</v>
      </c>
      <c r="L20" s="22">
        <f t="shared" si="11"/>
        <v>45564.978540251475</v>
      </c>
      <c r="M20" s="5">
        <f>scrimecost*Meta!O17</f>
        <v>328.87799999999999</v>
      </c>
      <c r="N20" s="5">
        <f>L20-Grade10!L20</f>
        <v>1912.939457057284</v>
      </c>
      <c r="O20" s="5">
        <f>Grade10!M20-M20</f>
        <v>17.423999999999978</v>
      </c>
      <c r="P20" s="22">
        <f t="shared" si="12"/>
        <v>303.22833548302759</v>
      </c>
      <c r="Q20" s="22"/>
      <c r="R20" s="22"/>
      <c r="S20" s="22">
        <f t="shared" si="6"/>
        <v>1533.6150099007818</v>
      </c>
      <c r="T20" s="22">
        <f t="shared" si="7"/>
        <v>942.12468232249194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24682.052163647422</v>
      </c>
      <c r="D21" s="5">
        <f t="shared" si="0"/>
        <v>24173.457242483164</v>
      </c>
      <c r="E21" s="5">
        <f t="shared" si="1"/>
        <v>14673.457242483164</v>
      </c>
      <c r="F21" s="5">
        <f t="shared" si="2"/>
        <v>5092.6337896707528</v>
      </c>
      <c r="G21" s="5">
        <f t="shared" si="3"/>
        <v>19080.823452812412</v>
      </c>
      <c r="H21" s="22">
        <f t="shared" si="10"/>
        <v>11111.803051345514</v>
      </c>
      <c r="I21" s="5">
        <f t="shared" si="4"/>
        <v>29570.365533282577</v>
      </c>
      <c r="J21" s="26">
        <f t="shared" si="5"/>
        <v>0.12486264551038465</v>
      </c>
      <c r="L21" s="22">
        <f t="shared" si="11"/>
        <v>46704.103003757758</v>
      </c>
      <c r="M21" s="5">
        <f>scrimecost*Meta!O18</f>
        <v>259.41800000000001</v>
      </c>
      <c r="N21" s="5">
        <f>L21-Grade10!L21</f>
        <v>1960.7629434837218</v>
      </c>
      <c r="O21" s="5">
        <f>Grade10!M21-M21</f>
        <v>13.743999999999971</v>
      </c>
      <c r="P21" s="22">
        <f t="shared" si="12"/>
        <v>309.63994643096765</v>
      </c>
      <c r="Q21" s="22"/>
      <c r="R21" s="22"/>
      <c r="S21" s="22">
        <f t="shared" si="6"/>
        <v>1566.7288193809998</v>
      </c>
      <c r="T21" s="22">
        <f t="shared" si="7"/>
        <v>927.06103447901705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25299.103467738601</v>
      </c>
      <c r="D22" s="5">
        <f t="shared" si="0"/>
        <v>24755.953673545238</v>
      </c>
      <c r="E22" s="5">
        <f t="shared" si="1"/>
        <v>15255.953673545238</v>
      </c>
      <c r="F22" s="5">
        <f t="shared" si="2"/>
        <v>5282.81887441252</v>
      </c>
      <c r="G22" s="5">
        <f t="shared" si="3"/>
        <v>19473.13479913272</v>
      </c>
      <c r="H22" s="22">
        <f t="shared" si="10"/>
        <v>11389.59812762915</v>
      </c>
      <c r="I22" s="5">
        <f t="shared" si="4"/>
        <v>30224.915431614638</v>
      </c>
      <c r="J22" s="26">
        <f t="shared" si="5"/>
        <v>0.12730847652932997</v>
      </c>
      <c r="L22" s="22">
        <f t="shared" si="11"/>
        <v>47871.705578851695</v>
      </c>
      <c r="M22" s="5">
        <f>scrimecost*Meta!O19</f>
        <v>259.41800000000001</v>
      </c>
      <c r="N22" s="5">
        <f>L22-Grade10!L22</f>
        <v>2009.7820170708001</v>
      </c>
      <c r="O22" s="5">
        <f>Grade10!M22-M22</f>
        <v>13.743999999999971</v>
      </c>
      <c r="P22" s="22">
        <f t="shared" si="12"/>
        <v>316.21184765260614</v>
      </c>
      <c r="Q22" s="22"/>
      <c r="R22" s="22"/>
      <c r="S22" s="22">
        <f t="shared" si="6"/>
        <v>1604.4009820982101</v>
      </c>
      <c r="T22" s="22">
        <f t="shared" si="7"/>
        <v>914.4287636021345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25931.58105443207</v>
      </c>
      <c r="D23" s="5">
        <f t="shared" si="0"/>
        <v>25353.012515383871</v>
      </c>
      <c r="E23" s="5">
        <f t="shared" si="1"/>
        <v>15853.012515383871</v>
      </c>
      <c r="F23" s="5">
        <f t="shared" si="2"/>
        <v>5477.7585862728338</v>
      </c>
      <c r="G23" s="5">
        <f t="shared" si="3"/>
        <v>19875.253929111037</v>
      </c>
      <c r="H23" s="22">
        <f t="shared" si="10"/>
        <v>11674.338080819882</v>
      </c>
      <c r="I23" s="5">
        <f t="shared" si="4"/>
        <v>30895.829077405004</v>
      </c>
      <c r="J23" s="26">
        <f t="shared" si="5"/>
        <v>0.12969465313317904</v>
      </c>
      <c r="L23" s="22">
        <f t="shared" si="11"/>
        <v>49068.498218323002</v>
      </c>
      <c r="M23" s="5">
        <f>scrimecost*Meta!O20</f>
        <v>259.41800000000001</v>
      </c>
      <c r="N23" s="5">
        <f>L23-Grade10!L23</f>
        <v>2060.0265674975817</v>
      </c>
      <c r="O23" s="5">
        <f>Grade10!M23-M23</f>
        <v>13.743999999999971</v>
      </c>
      <c r="P23" s="22">
        <f t="shared" si="12"/>
        <v>322.94804640478571</v>
      </c>
      <c r="Q23" s="22"/>
      <c r="R23" s="22"/>
      <c r="S23" s="22">
        <f t="shared" si="6"/>
        <v>1643.0149488833674</v>
      </c>
      <c r="T23" s="22">
        <f t="shared" si="7"/>
        <v>901.98837043590902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26579.870580792871</v>
      </c>
      <c r="D24" s="5">
        <f t="shared" si="0"/>
        <v>25964.997828268468</v>
      </c>
      <c r="E24" s="5">
        <f t="shared" si="1"/>
        <v>16464.997828268468</v>
      </c>
      <c r="F24" s="5">
        <f t="shared" si="2"/>
        <v>5677.5717909296545</v>
      </c>
      <c r="G24" s="5">
        <f t="shared" si="3"/>
        <v>20287.426037338813</v>
      </c>
      <c r="H24" s="22">
        <f t="shared" si="10"/>
        <v>11966.196532840377</v>
      </c>
      <c r="I24" s="5">
        <f t="shared" si="4"/>
        <v>31583.51556434013</v>
      </c>
      <c r="J24" s="26">
        <f t="shared" si="5"/>
        <v>0.13202263030766601</v>
      </c>
      <c r="L24" s="22">
        <f t="shared" si="11"/>
        <v>50295.210673781075</v>
      </c>
      <c r="M24" s="5">
        <f>scrimecost*Meta!O21</f>
        <v>259.41800000000001</v>
      </c>
      <c r="N24" s="5">
        <f>L24-Grade10!L24</f>
        <v>2111.5272316850314</v>
      </c>
      <c r="O24" s="5">
        <f>Grade10!M24-M24</f>
        <v>13.743999999999971</v>
      </c>
      <c r="P24" s="22">
        <f t="shared" si="12"/>
        <v>329.85265012576969</v>
      </c>
      <c r="Q24" s="22"/>
      <c r="R24" s="22"/>
      <c r="S24" s="22">
        <f t="shared" si="6"/>
        <v>1682.5942648381531</v>
      </c>
      <c r="T24" s="22">
        <f t="shared" si="7"/>
        <v>889.73626301091974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27244.36734531269</v>
      </c>
      <c r="D25" s="5">
        <f t="shared" si="0"/>
        <v>26592.282773975177</v>
      </c>
      <c r="E25" s="5">
        <f t="shared" si="1"/>
        <v>17092.282773975177</v>
      </c>
      <c r="F25" s="5">
        <f t="shared" si="2"/>
        <v>5882.3803257028958</v>
      </c>
      <c r="G25" s="5">
        <f t="shared" si="3"/>
        <v>20709.902448272282</v>
      </c>
      <c r="H25" s="22">
        <f t="shared" si="10"/>
        <v>12265.351446161385</v>
      </c>
      <c r="I25" s="5">
        <f t="shared" si="4"/>
        <v>32288.394213448628</v>
      </c>
      <c r="J25" s="26">
        <f t="shared" si="5"/>
        <v>0.13429382755106789</v>
      </c>
      <c r="L25" s="22">
        <f t="shared" si="11"/>
        <v>51552.590940625589</v>
      </c>
      <c r="M25" s="5">
        <f>scrimecost*Meta!O22</f>
        <v>259.41800000000001</v>
      </c>
      <c r="N25" s="5">
        <f>L25-Grade10!L25</f>
        <v>2164.315412477139</v>
      </c>
      <c r="O25" s="5">
        <f>Grade10!M25-M25</f>
        <v>13.743999999999971</v>
      </c>
      <c r="P25" s="22">
        <f t="shared" si="12"/>
        <v>336.92986893977826</v>
      </c>
      <c r="Q25" s="22"/>
      <c r="R25" s="22"/>
      <c r="S25" s="22">
        <f t="shared" si="6"/>
        <v>1723.1630636917903</v>
      </c>
      <c r="T25" s="22">
        <f t="shared" si="7"/>
        <v>877.66893744679339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27925.476528945506</v>
      </c>
      <c r="D26" s="5">
        <f t="shared" si="0"/>
        <v>27235.249843324556</v>
      </c>
      <c r="E26" s="5">
        <f t="shared" si="1"/>
        <v>17735.249843324556</v>
      </c>
      <c r="F26" s="5">
        <f t="shared" si="2"/>
        <v>6092.3090738454675</v>
      </c>
      <c r="G26" s="5">
        <f t="shared" si="3"/>
        <v>21142.94076947909</v>
      </c>
      <c r="H26" s="22">
        <f t="shared" si="10"/>
        <v>12571.985232315421</v>
      </c>
      <c r="I26" s="5">
        <f t="shared" si="4"/>
        <v>33010.894828784847</v>
      </c>
      <c r="J26" s="26">
        <f t="shared" si="5"/>
        <v>0.13650962973975267</v>
      </c>
      <c r="L26" s="22">
        <f t="shared" si="11"/>
        <v>52841.405714141234</v>
      </c>
      <c r="M26" s="5">
        <f>scrimecost*Meta!O23</f>
        <v>206.56800000000001</v>
      </c>
      <c r="N26" s="5">
        <f>L26-Grade10!L26</f>
        <v>2218.4232977890715</v>
      </c>
      <c r="O26" s="5">
        <f>Grade10!M26-M26</f>
        <v>10.944000000000017</v>
      </c>
      <c r="P26" s="22">
        <f t="shared" si="12"/>
        <v>344.18401822413711</v>
      </c>
      <c r="Q26" s="22"/>
      <c r="R26" s="22"/>
      <c r="S26" s="22">
        <f t="shared" si="6"/>
        <v>1761.9768825167826</v>
      </c>
      <c r="T26" s="22">
        <f t="shared" si="7"/>
        <v>864.42440803112811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28623.613442169146</v>
      </c>
      <c r="D27" s="5">
        <f t="shared" si="0"/>
        <v>27894.29108940767</v>
      </c>
      <c r="E27" s="5">
        <f t="shared" si="1"/>
        <v>18394.29108940767</v>
      </c>
      <c r="F27" s="5">
        <f t="shared" si="2"/>
        <v>6307.486040691605</v>
      </c>
      <c r="G27" s="5">
        <f t="shared" si="3"/>
        <v>21586.805048716065</v>
      </c>
      <c r="H27" s="22">
        <f t="shared" si="10"/>
        <v>12886.284863123306</v>
      </c>
      <c r="I27" s="5">
        <f t="shared" si="4"/>
        <v>33751.457959504463</v>
      </c>
      <c r="J27" s="26">
        <f t="shared" si="5"/>
        <v>0.13867138797261586</v>
      </c>
      <c r="L27" s="22">
        <f t="shared" si="11"/>
        <v>54162.440856994763</v>
      </c>
      <c r="M27" s="5">
        <f>scrimecost*Meta!O24</f>
        <v>206.56800000000001</v>
      </c>
      <c r="N27" s="5">
        <f>L27-Grade10!L27</f>
        <v>2273.8838802338068</v>
      </c>
      <c r="O27" s="5">
        <f>Grade10!M27-M27</f>
        <v>10.944000000000017</v>
      </c>
      <c r="P27" s="22">
        <f t="shared" si="12"/>
        <v>351.61952124060485</v>
      </c>
      <c r="Q27" s="22"/>
      <c r="R27" s="22"/>
      <c r="S27" s="22">
        <f t="shared" si="6"/>
        <v>1804.5994768124024</v>
      </c>
      <c r="T27" s="22">
        <f t="shared" si="7"/>
        <v>852.76645081699735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29339.203778223371</v>
      </c>
      <c r="D28" s="5">
        <f t="shared" si="0"/>
        <v>28569.808366642861</v>
      </c>
      <c r="E28" s="5">
        <f t="shared" si="1"/>
        <v>19069.808366642861</v>
      </c>
      <c r="F28" s="5">
        <f t="shared" si="2"/>
        <v>6528.0424317088946</v>
      </c>
      <c r="G28" s="5">
        <f t="shared" si="3"/>
        <v>22041.765934933966</v>
      </c>
      <c r="H28" s="22">
        <f t="shared" si="10"/>
        <v>13208.441984701387</v>
      </c>
      <c r="I28" s="5">
        <f t="shared" si="4"/>
        <v>34510.535168492075</v>
      </c>
      <c r="J28" s="26">
        <f t="shared" si="5"/>
        <v>0.14078042039492142</v>
      </c>
      <c r="L28" s="22">
        <f t="shared" si="11"/>
        <v>55516.501878419622</v>
      </c>
      <c r="M28" s="5">
        <f>scrimecost*Meta!O25</f>
        <v>206.56800000000001</v>
      </c>
      <c r="N28" s="5">
        <f>L28-Grade10!L28</f>
        <v>2330.7309772396475</v>
      </c>
      <c r="O28" s="5">
        <f>Grade10!M28-M28</f>
        <v>10.944000000000017</v>
      </c>
      <c r="P28" s="22">
        <f t="shared" si="12"/>
        <v>359.2409118324843</v>
      </c>
      <c r="Q28" s="22"/>
      <c r="R28" s="22"/>
      <c r="S28" s="22">
        <f t="shared" si="6"/>
        <v>1848.2876359654042</v>
      </c>
      <c r="T28" s="22">
        <f t="shared" si="7"/>
        <v>841.28142750503014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30072.68387267895</v>
      </c>
      <c r="D29" s="5">
        <f t="shared" si="0"/>
        <v>29262.213575808924</v>
      </c>
      <c r="E29" s="5">
        <f t="shared" si="1"/>
        <v>19762.213575808924</v>
      </c>
      <c r="F29" s="5">
        <f t="shared" si="2"/>
        <v>6754.1127325016132</v>
      </c>
      <c r="G29" s="5">
        <f t="shared" si="3"/>
        <v>22508.100843307311</v>
      </c>
      <c r="H29" s="22">
        <f t="shared" si="10"/>
        <v>13538.653034318921</v>
      </c>
      <c r="I29" s="5">
        <f t="shared" si="4"/>
        <v>35288.589307704373</v>
      </c>
      <c r="J29" s="26">
        <f t="shared" si="5"/>
        <v>0.14283801300204871</v>
      </c>
      <c r="L29" s="22">
        <f t="shared" si="11"/>
        <v>56904.414425380106</v>
      </c>
      <c r="M29" s="5">
        <f>scrimecost*Meta!O26</f>
        <v>206.56800000000001</v>
      </c>
      <c r="N29" s="5">
        <f>L29-Grade10!L29</f>
        <v>2388.9992516706334</v>
      </c>
      <c r="O29" s="5">
        <f>Grade10!M29-M29</f>
        <v>10.944000000000017</v>
      </c>
      <c r="P29" s="22">
        <f t="shared" si="12"/>
        <v>367.05283718916064</v>
      </c>
      <c r="Q29" s="22"/>
      <c r="R29" s="22"/>
      <c r="S29" s="22">
        <f t="shared" si="6"/>
        <v>1893.0679990972305</v>
      </c>
      <c r="T29" s="22">
        <f t="shared" si="7"/>
        <v>829.96622829396563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30824.500969495926</v>
      </c>
      <c r="D30" s="5">
        <f t="shared" si="0"/>
        <v>29971.928915204153</v>
      </c>
      <c r="E30" s="5">
        <f t="shared" si="1"/>
        <v>20471.928915204153</v>
      </c>
      <c r="F30" s="5">
        <f t="shared" si="2"/>
        <v>6985.8347908141559</v>
      </c>
      <c r="G30" s="5">
        <f t="shared" si="3"/>
        <v>22986.094124389998</v>
      </c>
      <c r="H30" s="22">
        <f t="shared" si="10"/>
        <v>13877.119360176892</v>
      </c>
      <c r="I30" s="5">
        <f t="shared" si="4"/>
        <v>36086.094800396982</v>
      </c>
      <c r="J30" s="26">
        <f t="shared" si="5"/>
        <v>0.14484542042363641</v>
      </c>
      <c r="L30" s="22">
        <f t="shared" si="11"/>
        <v>58327.024786014612</v>
      </c>
      <c r="M30" s="5">
        <f>scrimecost*Meta!O27</f>
        <v>206.56800000000001</v>
      </c>
      <c r="N30" s="5">
        <f>L30-Grade10!L30</f>
        <v>2448.7242329623987</v>
      </c>
      <c r="O30" s="5">
        <f>Grade10!M30-M30</f>
        <v>10.944000000000017</v>
      </c>
      <c r="P30" s="22">
        <f t="shared" si="12"/>
        <v>375.06006067975403</v>
      </c>
      <c r="Q30" s="22"/>
      <c r="R30" s="22"/>
      <c r="S30" s="22">
        <f t="shared" si="6"/>
        <v>1938.9678713073561</v>
      </c>
      <c r="T30" s="22">
        <f t="shared" si="7"/>
        <v>818.81781646242337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31595.113493733326</v>
      </c>
      <c r="D31" s="5">
        <f t="shared" si="0"/>
        <v>30699.387138084257</v>
      </c>
      <c r="E31" s="5">
        <f t="shared" si="1"/>
        <v>21199.387138084257</v>
      </c>
      <c r="F31" s="5">
        <f t="shared" si="2"/>
        <v>7223.3499005845097</v>
      </c>
      <c r="G31" s="5">
        <f t="shared" si="3"/>
        <v>23476.037237499746</v>
      </c>
      <c r="H31" s="22">
        <f t="shared" si="10"/>
        <v>14224.047344181316</v>
      </c>
      <c r="I31" s="5">
        <f t="shared" si="4"/>
        <v>36903.537930406907</v>
      </c>
      <c r="J31" s="26">
        <f t="shared" si="5"/>
        <v>0.14680386668859999</v>
      </c>
      <c r="L31" s="22">
        <f t="shared" si="11"/>
        <v>59785.200405664975</v>
      </c>
      <c r="M31" s="5">
        <f>scrimecost*Meta!O28</f>
        <v>177.274</v>
      </c>
      <c r="N31" s="5">
        <f>L31-Grade10!L31</f>
        <v>2509.9423387864663</v>
      </c>
      <c r="O31" s="5">
        <f>Grade10!M31-M31</f>
        <v>9.3919999999999959</v>
      </c>
      <c r="P31" s="22">
        <f t="shared" si="12"/>
        <v>383.26746475761223</v>
      </c>
      <c r="Q31" s="22"/>
      <c r="R31" s="22"/>
      <c r="S31" s="22">
        <f t="shared" si="6"/>
        <v>1984.4803123227398</v>
      </c>
      <c r="T31" s="22">
        <f t="shared" si="7"/>
        <v>807.20887760386393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32384.991331076657</v>
      </c>
      <c r="D32" s="5">
        <f t="shared" si="0"/>
        <v>31445.031816536361</v>
      </c>
      <c r="E32" s="5">
        <f t="shared" si="1"/>
        <v>21945.031816536361</v>
      </c>
      <c r="F32" s="5">
        <f t="shared" si="2"/>
        <v>7466.8028880991224</v>
      </c>
      <c r="G32" s="5">
        <f t="shared" si="3"/>
        <v>23978.228928437238</v>
      </c>
      <c r="H32" s="22">
        <f t="shared" si="10"/>
        <v>14579.648527785848</v>
      </c>
      <c r="I32" s="5">
        <f t="shared" si="4"/>
        <v>37741.417138667079</v>
      </c>
      <c r="J32" s="26">
        <f t="shared" si="5"/>
        <v>0.14871454597149134</v>
      </c>
      <c r="L32" s="22">
        <f t="shared" si="11"/>
        <v>61279.830415806595</v>
      </c>
      <c r="M32" s="5">
        <f>scrimecost*Meta!O29</f>
        <v>177.274</v>
      </c>
      <c r="N32" s="5">
        <f>L32-Grade10!L32</f>
        <v>2572.6908972561287</v>
      </c>
      <c r="O32" s="5">
        <f>Grade10!M32-M32</f>
        <v>9.3919999999999959</v>
      </c>
      <c r="P32" s="22">
        <f t="shared" si="12"/>
        <v>391.68005393741691</v>
      </c>
      <c r="Q32" s="22"/>
      <c r="R32" s="22"/>
      <c r="S32" s="22">
        <f t="shared" si="6"/>
        <v>2032.7038655635035</v>
      </c>
      <c r="T32" s="22">
        <f t="shared" si="7"/>
        <v>796.40817967692442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33194.616114353565</v>
      </c>
      <c r="D33" s="5">
        <f t="shared" si="0"/>
        <v>32209.317611949762</v>
      </c>
      <c r="E33" s="5">
        <f t="shared" si="1"/>
        <v>22709.317611949762</v>
      </c>
      <c r="F33" s="5">
        <f t="shared" si="2"/>
        <v>7716.3422003015967</v>
      </c>
      <c r="G33" s="5">
        <f t="shared" si="3"/>
        <v>24492.975411648164</v>
      </c>
      <c r="H33" s="22">
        <f t="shared" si="10"/>
        <v>14944.139740980492</v>
      </c>
      <c r="I33" s="5">
        <f t="shared" si="4"/>
        <v>38600.24332713375</v>
      </c>
      <c r="J33" s="26">
        <f t="shared" si="5"/>
        <v>0.15057862332065353</v>
      </c>
      <c r="L33" s="22">
        <f t="shared" si="11"/>
        <v>62811.82617620175</v>
      </c>
      <c r="M33" s="5">
        <f>scrimecost*Meta!O30</f>
        <v>177.274</v>
      </c>
      <c r="N33" s="5">
        <f>L33-Grade10!L33</f>
        <v>2637.0081696875204</v>
      </c>
      <c r="O33" s="5">
        <f>Grade10!M33-M33</f>
        <v>9.3919999999999959</v>
      </c>
      <c r="P33" s="22">
        <f t="shared" si="12"/>
        <v>400.30295784671654</v>
      </c>
      <c r="Q33" s="22"/>
      <c r="R33" s="22"/>
      <c r="S33" s="22">
        <f t="shared" si="6"/>
        <v>2082.1330076352788</v>
      </c>
      <c r="T33" s="22">
        <f t="shared" si="7"/>
        <v>785.76473126564599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34024.4815172124</v>
      </c>
      <c r="D34" s="5">
        <f t="shared" si="0"/>
        <v>32992.710552248507</v>
      </c>
      <c r="E34" s="5">
        <f t="shared" si="1"/>
        <v>23492.710552248507</v>
      </c>
      <c r="F34" s="5">
        <f t="shared" si="2"/>
        <v>7972.1199953091382</v>
      </c>
      <c r="G34" s="5">
        <f t="shared" si="3"/>
        <v>25020.590556939369</v>
      </c>
      <c r="H34" s="22">
        <f t="shared" si="10"/>
        <v>15317.743234505004</v>
      </c>
      <c r="I34" s="5">
        <f t="shared" si="4"/>
        <v>39480.540170312088</v>
      </c>
      <c r="J34" s="26">
        <f t="shared" si="5"/>
        <v>0.15239723536861674</v>
      </c>
      <c r="L34" s="22">
        <f t="shared" si="11"/>
        <v>64382.121830606789</v>
      </c>
      <c r="M34" s="5">
        <f>scrimecost*Meta!O31</f>
        <v>177.274</v>
      </c>
      <c r="N34" s="5">
        <f>L34-Grade10!L34</f>
        <v>2702.9333739297072</v>
      </c>
      <c r="O34" s="5">
        <f>Grade10!M34-M34</f>
        <v>9.3919999999999959</v>
      </c>
      <c r="P34" s="22">
        <f t="shared" si="12"/>
        <v>409.14143435374888</v>
      </c>
      <c r="Q34" s="22"/>
      <c r="R34" s="22"/>
      <c r="S34" s="22">
        <f t="shared" si="6"/>
        <v>2132.7978782588543</v>
      </c>
      <c r="T34" s="22">
        <f t="shared" si="7"/>
        <v>775.27579813229477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34875.09355514271</v>
      </c>
      <c r="D35" s="5">
        <f t="shared" si="0"/>
        <v>33795.688316054715</v>
      </c>
      <c r="E35" s="5">
        <f t="shared" si="1"/>
        <v>24295.688316054715</v>
      </c>
      <c r="F35" s="5">
        <f t="shared" si="2"/>
        <v>8234.2922351918642</v>
      </c>
      <c r="G35" s="5">
        <f t="shared" si="3"/>
        <v>25561.396080862851</v>
      </c>
      <c r="H35" s="22">
        <f t="shared" si="10"/>
        <v>15700.686815367628</v>
      </c>
      <c r="I35" s="5">
        <f t="shared" si="4"/>
        <v>40382.844434569888</v>
      </c>
      <c r="J35" s="26">
        <f t="shared" si="5"/>
        <v>0.15417149102516611</v>
      </c>
      <c r="L35" s="22">
        <f t="shared" si="11"/>
        <v>65991.674876371952</v>
      </c>
      <c r="M35" s="5">
        <f>scrimecost*Meta!O32</f>
        <v>177.274</v>
      </c>
      <c r="N35" s="5">
        <f>L35-Grade10!L35</f>
        <v>2770.5067082779497</v>
      </c>
      <c r="O35" s="5">
        <f>Grade10!M35-M35</f>
        <v>9.3919999999999959</v>
      </c>
      <c r="P35" s="22">
        <f t="shared" si="12"/>
        <v>418.20087277345687</v>
      </c>
      <c r="Q35" s="22"/>
      <c r="R35" s="22"/>
      <c r="S35" s="22">
        <f t="shared" si="6"/>
        <v>2184.7293706480204</v>
      </c>
      <c r="T35" s="22">
        <f t="shared" si="7"/>
        <v>764.93870786249977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35746.970894021273</v>
      </c>
      <c r="D36" s="5">
        <f t="shared" si="0"/>
        <v>34618.740523956076</v>
      </c>
      <c r="E36" s="5">
        <f t="shared" si="1"/>
        <v>25118.740523956076</v>
      </c>
      <c r="F36" s="5">
        <f t="shared" si="2"/>
        <v>8503.0187810716598</v>
      </c>
      <c r="G36" s="5">
        <f t="shared" si="3"/>
        <v>26115.721742884416</v>
      </c>
      <c r="H36" s="22">
        <f t="shared" si="10"/>
        <v>16093.203985751818</v>
      </c>
      <c r="I36" s="5">
        <f t="shared" si="4"/>
        <v>41307.706305434127</v>
      </c>
      <c r="J36" s="26">
        <f t="shared" si="5"/>
        <v>0.15590247215350703</v>
      </c>
      <c r="L36" s="22">
        <f t="shared" si="11"/>
        <v>67641.466748281251</v>
      </c>
      <c r="M36" s="5">
        <f>scrimecost*Meta!O33</f>
        <v>136.50399999999999</v>
      </c>
      <c r="N36" s="5">
        <f>L36-Grade10!L36</f>
        <v>2839.7693759848917</v>
      </c>
      <c r="O36" s="5">
        <f>Grade10!M36-M36</f>
        <v>7.2319999999999993</v>
      </c>
      <c r="P36" s="22">
        <f t="shared" si="12"/>
        <v>427.48679715365762</v>
      </c>
      <c r="Q36" s="22"/>
      <c r="R36" s="22"/>
      <c r="S36" s="22">
        <f t="shared" si="6"/>
        <v>2235.8229103469116</v>
      </c>
      <c r="T36" s="22">
        <f t="shared" si="7"/>
        <v>754.03040197906898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36640.645166371811</v>
      </c>
      <c r="D37" s="5">
        <f t="shared" ref="D37:D56" si="15">IF(A37&lt;startage,1,0)*(C37*(1-initialunempprob))+IF(A37=startage,1,0)*(C37*(1-unempprob))+IF(A37&gt;startage,1,0)*(C37*(1-unempprob)+unempprob*300*52)</f>
        <v>35462.369037054988</v>
      </c>
      <c r="E37" s="5">
        <f t="shared" si="1"/>
        <v>25962.369037054988</v>
      </c>
      <c r="F37" s="5">
        <f t="shared" si="2"/>
        <v>8778.4634905984531</v>
      </c>
      <c r="G37" s="5">
        <f t="shared" si="3"/>
        <v>26683.905546456535</v>
      </c>
      <c r="H37" s="22">
        <f t="shared" ref="H37:H56" si="16">benefits*B37/expnorm</f>
        <v>16495.534085395615</v>
      </c>
      <c r="I37" s="5">
        <f t="shared" ref="I37:I56" si="17">G37+IF(A37&lt;startage,1,0)*(H37*(1-initialunempprob))+IF(A37&gt;=startage,1,0)*(H37*(1-unempprob))</f>
        <v>42255.689723069998</v>
      </c>
      <c r="J37" s="26">
        <f t="shared" si="5"/>
        <v>0.15759123422993718</v>
      </c>
      <c r="L37" s="22">
        <f t="shared" ref="L37:L56" si="18">(sincome+sbenefits)*(1-sunemp)*B37/expnorm</f>
        <v>69332.503416988286</v>
      </c>
      <c r="M37" s="5">
        <f>scrimecost*Meta!O34</f>
        <v>136.50399999999999</v>
      </c>
      <c r="N37" s="5">
        <f>L37-Grade10!L37</f>
        <v>2910.7636103845434</v>
      </c>
      <c r="O37" s="5">
        <f>Grade10!M37-M37</f>
        <v>7.2319999999999993</v>
      </c>
      <c r="P37" s="22">
        <f t="shared" si="12"/>
        <v>437.00486964336346</v>
      </c>
      <c r="Q37" s="22"/>
      <c r="R37" s="22"/>
      <c r="S37" s="22">
        <f t="shared" si="6"/>
        <v>2290.3834345382979</v>
      </c>
      <c r="T37" s="22">
        <f t="shared" si="7"/>
        <v>744.01572148261937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37556.661295531099</v>
      </c>
      <c r="D38" s="5">
        <f t="shared" si="15"/>
        <v>36327.088262981357</v>
      </c>
      <c r="E38" s="5">
        <f t="shared" si="1"/>
        <v>26827.088262981357</v>
      </c>
      <c r="F38" s="5">
        <f t="shared" si="2"/>
        <v>9060.7943178634123</v>
      </c>
      <c r="G38" s="5">
        <f t="shared" si="3"/>
        <v>27266.293945117945</v>
      </c>
      <c r="H38" s="22">
        <f t="shared" si="16"/>
        <v>16907.922437530498</v>
      </c>
      <c r="I38" s="5">
        <f t="shared" si="17"/>
        <v>43227.372726146736</v>
      </c>
      <c r="J38" s="26">
        <f t="shared" si="5"/>
        <v>0.15923880698743001</v>
      </c>
      <c r="L38" s="22">
        <f t="shared" si="18"/>
        <v>71065.816002412976</v>
      </c>
      <c r="M38" s="5">
        <f>scrimecost*Meta!O35</f>
        <v>136.50399999999999</v>
      </c>
      <c r="N38" s="5">
        <f>L38-Grade10!L38</f>
        <v>2983.5327006441221</v>
      </c>
      <c r="O38" s="5">
        <f>Grade10!M38-M38</f>
        <v>7.2319999999999993</v>
      </c>
      <c r="P38" s="22">
        <f t="shared" si="12"/>
        <v>446.76089394531175</v>
      </c>
      <c r="Q38" s="22"/>
      <c r="R38" s="22"/>
      <c r="S38" s="22">
        <f t="shared" si="6"/>
        <v>2346.3079718344284</v>
      </c>
      <c r="T38" s="22">
        <f t="shared" si="7"/>
        <v>734.14424507078752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38495.577827919384</v>
      </c>
      <c r="D39" s="5">
        <f t="shared" si="15"/>
        <v>37213.425469555892</v>
      </c>
      <c r="E39" s="5">
        <f t="shared" si="1"/>
        <v>27713.425469555892</v>
      </c>
      <c r="F39" s="5">
        <f t="shared" si="2"/>
        <v>9350.1834158099991</v>
      </c>
      <c r="G39" s="5">
        <f t="shared" si="3"/>
        <v>27863.242053745893</v>
      </c>
      <c r="H39" s="22">
        <f t="shared" si="16"/>
        <v>17330.620498468768</v>
      </c>
      <c r="I39" s="5">
        <f t="shared" si="17"/>
        <v>44223.347804300407</v>
      </c>
      <c r="J39" s="26">
        <f t="shared" ref="J39:J56" si="19">(F39-(IF(A39&gt;startage,1,0)*(unempprob*300*52)))/(IF(A39&lt;startage,1,0)*((C39+H39)*(1-initialunempprob))+IF(A39&gt;=startage,1,0)*((C39+H39)*(1-unempprob)))</f>
        <v>0.16084619504352055</v>
      </c>
      <c r="L39" s="22">
        <f t="shared" si="18"/>
        <v>72842.461402473331</v>
      </c>
      <c r="M39" s="5">
        <f>scrimecost*Meta!O36</f>
        <v>136.50399999999999</v>
      </c>
      <c r="N39" s="5">
        <f>L39-Grade10!L39</f>
        <v>3058.1210181602655</v>
      </c>
      <c r="O39" s="5">
        <f>Grade10!M39-M39</f>
        <v>7.2319999999999993</v>
      </c>
      <c r="P39" s="22">
        <f t="shared" si="12"/>
        <v>456.76081885480892</v>
      </c>
      <c r="Q39" s="22"/>
      <c r="R39" s="22"/>
      <c r="S39" s="22">
        <f t="shared" ref="S39:S69" si="20">IF(A39&lt;startage,1,0)*(N39-Q39-R39)+IF(A39&gt;=startage,1,0)*completionprob*(N39*spart+O39+P39)</f>
        <v>2403.6306225630092</v>
      </c>
      <c r="T39" s="22">
        <f t="shared" ref="T39:T69" si="21">S39/sreturn^(A39-startage+1)</f>
        <v>724.41356625270475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39457.967273617367</v>
      </c>
      <c r="D40" s="5">
        <f t="shared" si="15"/>
        <v>38121.921106294794</v>
      </c>
      <c r="E40" s="5">
        <f t="shared" si="1"/>
        <v>28621.921106294794</v>
      </c>
      <c r="F40" s="5">
        <f t="shared" si="2"/>
        <v>9646.8072412052497</v>
      </c>
      <c r="G40" s="5">
        <f t="shared" si="3"/>
        <v>28475.113865089545</v>
      </c>
      <c r="H40" s="22">
        <f t="shared" si="16"/>
        <v>17763.886010930484</v>
      </c>
      <c r="I40" s="5">
        <f t="shared" si="17"/>
        <v>45244.222259407921</v>
      </c>
      <c r="J40" s="26">
        <f t="shared" si="19"/>
        <v>0.16241437851287727</v>
      </c>
      <c r="L40" s="22">
        <f t="shared" si="18"/>
        <v>74663.522937535148</v>
      </c>
      <c r="M40" s="5">
        <f>scrimecost*Meta!O37</f>
        <v>136.50399999999999</v>
      </c>
      <c r="N40" s="5">
        <f>L40-Grade10!L40</f>
        <v>3134.5740436142514</v>
      </c>
      <c r="O40" s="5">
        <f>Grade10!M40-M40</f>
        <v>7.2319999999999993</v>
      </c>
      <c r="P40" s="22">
        <f t="shared" ref="P40:P56" si="22">(spart-initialspart)*(L40*J40+nptrans)</f>
        <v>467.01074188704354</v>
      </c>
      <c r="Q40" s="22"/>
      <c r="R40" s="22"/>
      <c r="S40" s="22">
        <f t="shared" si="20"/>
        <v>2462.3863395597664</v>
      </c>
      <c r="T40" s="22">
        <f t="shared" si="21"/>
        <v>714.82133070481382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40444.416455457795</v>
      </c>
      <c r="D41" s="5">
        <f t="shared" si="15"/>
        <v>39053.129133952156</v>
      </c>
      <c r="E41" s="5">
        <f t="shared" si="1"/>
        <v>29553.129133952156</v>
      </c>
      <c r="F41" s="5">
        <f t="shared" si="2"/>
        <v>9950.846662235379</v>
      </c>
      <c r="G41" s="5">
        <f t="shared" si="3"/>
        <v>29102.282471716775</v>
      </c>
      <c r="H41" s="22">
        <f t="shared" si="16"/>
        <v>18207.983161203741</v>
      </c>
      <c r="I41" s="5">
        <f t="shared" si="17"/>
        <v>46290.61857589311</v>
      </c>
      <c r="J41" s="26">
        <f t="shared" si="19"/>
        <v>0.1639443136049325</v>
      </c>
      <c r="L41" s="22">
        <f t="shared" si="18"/>
        <v>76530.111010973516</v>
      </c>
      <c r="M41" s="5">
        <f>scrimecost*Meta!O38</f>
        <v>82.899000000000001</v>
      </c>
      <c r="N41" s="5">
        <f>L41-Grade10!L41</f>
        <v>3212.9383947046008</v>
      </c>
      <c r="O41" s="5">
        <f>Grade10!M41-M41</f>
        <v>4.3920000000000101</v>
      </c>
      <c r="P41" s="22">
        <f t="shared" si="22"/>
        <v>477.51691299508389</v>
      </c>
      <c r="Q41" s="22"/>
      <c r="R41" s="22"/>
      <c r="S41" s="22">
        <f t="shared" si="20"/>
        <v>2519.8021894814501</v>
      </c>
      <c r="T41" s="22">
        <f t="shared" si="21"/>
        <v>704.57985740270715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41455.526866844237</v>
      </c>
      <c r="D42" s="5">
        <f t="shared" si="15"/>
        <v>40007.617362300953</v>
      </c>
      <c r="E42" s="5">
        <f t="shared" si="1"/>
        <v>30507.617362300953</v>
      </c>
      <c r="F42" s="5">
        <f t="shared" si="2"/>
        <v>10262.487068791261</v>
      </c>
      <c r="G42" s="5">
        <f t="shared" si="3"/>
        <v>29745.13029350969</v>
      </c>
      <c r="H42" s="22">
        <f t="shared" si="16"/>
        <v>18663.182740233839</v>
      </c>
      <c r="I42" s="5">
        <f t="shared" si="17"/>
        <v>47363.174800290435</v>
      </c>
      <c r="J42" s="26">
        <f t="shared" si="19"/>
        <v>0.16543693320693761</v>
      </c>
      <c r="L42" s="22">
        <f t="shared" si="18"/>
        <v>78443.363786247864</v>
      </c>
      <c r="M42" s="5">
        <f>scrimecost*Meta!O39</f>
        <v>82.899000000000001</v>
      </c>
      <c r="N42" s="5">
        <f>L42-Grade10!L42</f>
        <v>3293.2618545722362</v>
      </c>
      <c r="O42" s="5">
        <f>Grade10!M42-M42</f>
        <v>4.3920000000000101</v>
      </c>
      <c r="P42" s="22">
        <f t="shared" si="22"/>
        <v>488.28573838082536</v>
      </c>
      <c r="Q42" s="22"/>
      <c r="R42" s="22"/>
      <c r="S42" s="22">
        <f t="shared" si="20"/>
        <v>2581.5324146511948</v>
      </c>
      <c r="T42" s="22">
        <f t="shared" si="21"/>
        <v>695.28653831140127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42491.915038515341</v>
      </c>
      <c r="D43" s="5">
        <f t="shared" si="15"/>
        <v>40985.967796358476</v>
      </c>
      <c r="E43" s="5">
        <f t="shared" si="1"/>
        <v>31485.967796358476</v>
      </c>
      <c r="F43" s="5">
        <f t="shared" si="2"/>
        <v>10581.918485511043</v>
      </c>
      <c r="G43" s="5">
        <f t="shared" si="3"/>
        <v>30404.049310847433</v>
      </c>
      <c r="H43" s="22">
        <f t="shared" si="16"/>
        <v>19129.762308739682</v>
      </c>
      <c r="I43" s="5">
        <f t="shared" si="17"/>
        <v>48462.544930297692</v>
      </c>
      <c r="J43" s="26">
        <f t="shared" si="19"/>
        <v>0.16689314745279632</v>
      </c>
      <c r="L43" s="22">
        <f t="shared" si="18"/>
        <v>80404.447880904045</v>
      </c>
      <c r="M43" s="5">
        <f>scrimecost*Meta!O40</f>
        <v>82.899000000000001</v>
      </c>
      <c r="N43" s="5">
        <f>L43-Grade10!L43</f>
        <v>3375.5934009365301</v>
      </c>
      <c r="O43" s="5">
        <f>Grade10!M43-M43</f>
        <v>4.3920000000000101</v>
      </c>
      <c r="P43" s="22">
        <f t="shared" si="22"/>
        <v>499.32378440121039</v>
      </c>
      <c r="Q43" s="22"/>
      <c r="R43" s="22"/>
      <c r="S43" s="22">
        <f t="shared" si="20"/>
        <v>2644.8058954501616</v>
      </c>
      <c r="T43" s="22">
        <f t="shared" si="21"/>
        <v>686.12383536846608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43554.212914478223</v>
      </c>
      <c r="D44" s="5">
        <f t="shared" si="15"/>
        <v>41988.776991267441</v>
      </c>
      <c r="E44" s="5">
        <f t="shared" si="1"/>
        <v>32488.776991267441</v>
      </c>
      <c r="F44" s="5">
        <f t="shared" si="2"/>
        <v>10909.33568764882</v>
      </c>
      <c r="G44" s="5">
        <f t="shared" si="3"/>
        <v>31079.441303618623</v>
      </c>
      <c r="H44" s="22">
        <f t="shared" si="16"/>
        <v>19608.006366458172</v>
      </c>
      <c r="I44" s="5">
        <f t="shared" si="17"/>
        <v>49589.399313555135</v>
      </c>
      <c r="J44" s="26">
        <f t="shared" si="19"/>
        <v>0.16831384427802434</v>
      </c>
      <c r="L44" s="22">
        <f t="shared" si="18"/>
        <v>82414.559077926649</v>
      </c>
      <c r="M44" s="5">
        <f>scrimecost*Meta!O41</f>
        <v>82.899000000000001</v>
      </c>
      <c r="N44" s="5">
        <f>L44-Grade10!L44</f>
        <v>3459.9832359599532</v>
      </c>
      <c r="O44" s="5">
        <f>Grade10!M44-M44</f>
        <v>4.3920000000000101</v>
      </c>
      <c r="P44" s="22">
        <f t="shared" si="22"/>
        <v>510.63778157210498</v>
      </c>
      <c r="Q44" s="22"/>
      <c r="R44" s="22"/>
      <c r="S44" s="22">
        <f t="shared" si="20"/>
        <v>2709.6612132691166</v>
      </c>
      <c r="T44" s="22">
        <f t="shared" si="21"/>
        <v>677.08962791583872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44643.06823734018</v>
      </c>
      <c r="D45" s="5">
        <f t="shared" si="15"/>
        <v>43016.656416049125</v>
      </c>
      <c r="E45" s="5">
        <f t="shared" si="1"/>
        <v>33516.656416049125</v>
      </c>
      <c r="F45" s="5">
        <f t="shared" si="2"/>
        <v>11244.938319840039</v>
      </c>
      <c r="G45" s="5">
        <f t="shared" si="3"/>
        <v>31771.718096209086</v>
      </c>
      <c r="H45" s="22">
        <f t="shared" si="16"/>
        <v>20098.206525619626</v>
      </c>
      <c r="I45" s="5">
        <f t="shared" si="17"/>
        <v>50744.425056394015</v>
      </c>
      <c r="J45" s="26">
        <f t="shared" si="19"/>
        <v>0.16969988996117355</v>
      </c>
      <c r="L45" s="22">
        <f t="shared" si="18"/>
        <v>84474.923054874816</v>
      </c>
      <c r="M45" s="5">
        <f>scrimecost*Meta!O42</f>
        <v>82.899000000000001</v>
      </c>
      <c r="N45" s="5">
        <f>L45-Grade10!L45</f>
        <v>3546.4828168589738</v>
      </c>
      <c r="O45" s="5">
        <f>Grade10!M45-M45</f>
        <v>4.3920000000000101</v>
      </c>
      <c r="P45" s="22">
        <f t="shared" si="22"/>
        <v>522.23462867227204</v>
      </c>
      <c r="Q45" s="22"/>
      <c r="R45" s="22"/>
      <c r="S45" s="22">
        <f t="shared" si="20"/>
        <v>2776.1379140335539</v>
      </c>
      <c r="T45" s="22">
        <f t="shared" si="21"/>
        <v>668.18183919998876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45759.14494327367</v>
      </c>
      <c r="D46" s="5">
        <f t="shared" si="15"/>
        <v>44070.232826450338</v>
      </c>
      <c r="E46" s="5">
        <f t="shared" si="1"/>
        <v>34570.232826450338</v>
      </c>
      <c r="F46" s="5">
        <f t="shared" si="2"/>
        <v>11595.954300481069</v>
      </c>
      <c r="G46" s="5">
        <f t="shared" si="3"/>
        <v>32474.278525969268</v>
      </c>
      <c r="H46" s="22">
        <f t="shared" si="16"/>
        <v>20600.661688760112</v>
      </c>
      <c r="I46" s="5">
        <f t="shared" si="17"/>
        <v>51921.303160158815</v>
      </c>
      <c r="J46" s="26">
        <f t="shared" si="19"/>
        <v>0.17116424447627621</v>
      </c>
      <c r="L46" s="22">
        <f t="shared" si="18"/>
        <v>86586.796131246665</v>
      </c>
      <c r="M46" s="5">
        <f>scrimecost*Meta!O43</f>
        <v>41.374000000000002</v>
      </c>
      <c r="N46" s="5">
        <f>L46-Grade10!L46</f>
        <v>3635.1448872804031</v>
      </c>
      <c r="O46" s="5">
        <f>Grade10!M46-M46</f>
        <v>2.1920000000000002</v>
      </c>
      <c r="P46" s="22">
        <f t="shared" si="22"/>
        <v>534.36408853565524</v>
      </c>
      <c r="Q46" s="22"/>
      <c r="R46" s="22"/>
      <c r="S46" s="22">
        <f t="shared" si="20"/>
        <v>2842.3407542953278</v>
      </c>
      <c r="T46" s="22">
        <f t="shared" si="21"/>
        <v>658.94965709710277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46903.123566855516</v>
      </c>
      <c r="D47" s="5">
        <f t="shared" si="15"/>
        <v>45150.1486471116</v>
      </c>
      <c r="E47" s="5">
        <f t="shared" si="1"/>
        <v>35650.1486471116</v>
      </c>
      <c r="F47" s="5">
        <f t="shared" si="2"/>
        <v>12056.538397993098</v>
      </c>
      <c r="G47" s="5">
        <f t="shared" si="3"/>
        <v>33093.610249118501</v>
      </c>
      <c r="H47" s="22">
        <f t="shared" si="16"/>
        <v>21115.678230979116</v>
      </c>
      <c r="I47" s="5">
        <f t="shared" si="17"/>
        <v>53026.810499162784</v>
      </c>
      <c r="J47" s="26">
        <f t="shared" si="19"/>
        <v>0.17416262468032226</v>
      </c>
      <c r="L47" s="22">
        <f t="shared" si="18"/>
        <v>88751.466034527824</v>
      </c>
      <c r="M47" s="5">
        <f>scrimecost*Meta!O44</f>
        <v>41.374000000000002</v>
      </c>
      <c r="N47" s="5">
        <f>L47-Grade10!L47</f>
        <v>3726.0235094624222</v>
      </c>
      <c r="O47" s="5">
        <f>Grade10!M47-M47</f>
        <v>2.1920000000000002</v>
      </c>
      <c r="P47" s="22">
        <f t="shared" si="22"/>
        <v>550.2797067199964</v>
      </c>
      <c r="Q47" s="22"/>
      <c r="R47" s="22"/>
      <c r="S47" s="22">
        <f t="shared" si="20"/>
        <v>2915.873470247986</v>
      </c>
      <c r="T47" s="22">
        <f t="shared" si="21"/>
        <v>651.12929124969298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48075.701656026897</v>
      </c>
      <c r="D48" s="5">
        <f t="shared" si="15"/>
        <v>46257.062363289384</v>
      </c>
      <c r="E48" s="5">
        <f t="shared" si="1"/>
        <v>36757.062363289384</v>
      </c>
      <c r="F48" s="5">
        <f t="shared" si="2"/>
        <v>12528.637097942923</v>
      </c>
      <c r="G48" s="5">
        <f t="shared" si="3"/>
        <v>33728.425265346465</v>
      </c>
      <c r="H48" s="22">
        <f t="shared" si="16"/>
        <v>21643.57018675359</v>
      </c>
      <c r="I48" s="5">
        <f t="shared" si="17"/>
        <v>54159.955521641852</v>
      </c>
      <c r="J48" s="26">
        <f t="shared" si="19"/>
        <v>0.17708787365987938</v>
      </c>
      <c r="L48" s="22">
        <f t="shared" si="18"/>
        <v>90970.252685391009</v>
      </c>
      <c r="M48" s="5">
        <f>scrimecost*Meta!O45</f>
        <v>41.374000000000002</v>
      </c>
      <c r="N48" s="5">
        <f>L48-Grade10!L48</f>
        <v>3819.1740971989784</v>
      </c>
      <c r="O48" s="5">
        <f>Grade10!M48-M48</f>
        <v>2.1920000000000002</v>
      </c>
      <c r="P48" s="22">
        <f t="shared" si="22"/>
        <v>566.59321535894605</v>
      </c>
      <c r="Q48" s="22"/>
      <c r="R48" s="22"/>
      <c r="S48" s="22">
        <f t="shared" si="20"/>
        <v>2991.2445040994526</v>
      </c>
      <c r="T48" s="22">
        <f t="shared" si="21"/>
        <v>643.38796927757051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49277.59419742757</v>
      </c>
      <c r="D49" s="5">
        <f t="shared" si="15"/>
        <v>47391.64892237162</v>
      </c>
      <c r="E49" s="5">
        <f t="shared" si="1"/>
        <v>37891.64892237162</v>
      </c>
      <c r="F49" s="5">
        <f t="shared" si="2"/>
        <v>13012.538265391497</v>
      </c>
      <c r="G49" s="5">
        <f t="shared" si="3"/>
        <v>34379.11065698012</v>
      </c>
      <c r="H49" s="22">
        <f t="shared" si="16"/>
        <v>22184.659441422431</v>
      </c>
      <c r="I49" s="5">
        <f t="shared" si="17"/>
        <v>55321.429169682895</v>
      </c>
      <c r="J49" s="26">
        <f t="shared" si="19"/>
        <v>0.17994177510334974</v>
      </c>
      <c r="L49" s="22">
        <f t="shared" si="18"/>
        <v>93244.509002525781</v>
      </c>
      <c r="M49" s="5">
        <f>scrimecost*Meta!O46</f>
        <v>41.374000000000002</v>
      </c>
      <c r="N49" s="5">
        <f>L49-Grade10!L49</f>
        <v>3914.6534496289532</v>
      </c>
      <c r="O49" s="5">
        <f>Grade10!M49-M49</f>
        <v>2.1920000000000002</v>
      </c>
      <c r="P49" s="22">
        <f t="shared" si="22"/>
        <v>583.31456171386958</v>
      </c>
      <c r="Q49" s="22"/>
      <c r="R49" s="22"/>
      <c r="S49" s="22">
        <f t="shared" si="20"/>
        <v>3068.4998137972084</v>
      </c>
      <c r="T49" s="22">
        <f t="shared" si="21"/>
        <v>635.72543449745308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50509.534052363262</v>
      </c>
      <c r="D50" s="5">
        <f t="shared" si="15"/>
        <v>48554.600145430915</v>
      </c>
      <c r="E50" s="5">
        <f t="shared" si="1"/>
        <v>39054.600145430915</v>
      </c>
      <c r="F50" s="5">
        <f t="shared" si="2"/>
        <v>13508.536962026286</v>
      </c>
      <c r="G50" s="5">
        <f t="shared" si="3"/>
        <v>35046.063183404629</v>
      </c>
      <c r="H50" s="22">
        <f t="shared" si="16"/>
        <v>22739.275927457991</v>
      </c>
      <c r="I50" s="5">
        <f t="shared" si="17"/>
        <v>56511.939658924966</v>
      </c>
      <c r="J50" s="26">
        <f t="shared" si="19"/>
        <v>0.1827260691945404</v>
      </c>
      <c r="L50" s="22">
        <f t="shared" si="18"/>
        <v>95575.621727588936</v>
      </c>
      <c r="M50" s="5">
        <f>scrimecost*Meta!O47</f>
        <v>41.374000000000002</v>
      </c>
      <c r="N50" s="5">
        <f>L50-Grade10!L50</f>
        <v>4012.5197858696774</v>
      </c>
      <c r="O50" s="5">
        <f>Grade10!M50-M50</f>
        <v>2.1920000000000002</v>
      </c>
      <c r="P50" s="22">
        <f t="shared" si="22"/>
        <v>600.45394172766646</v>
      </c>
      <c r="Q50" s="22"/>
      <c r="R50" s="22"/>
      <c r="S50" s="22">
        <f t="shared" si="20"/>
        <v>3147.6865062374086</v>
      </c>
      <c r="T50" s="22">
        <f t="shared" si="21"/>
        <v>628.14140598293807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51772.272403672345</v>
      </c>
      <c r="D51" s="5">
        <f t="shared" si="15"/>
        <v>49746.625149066691</v>
      </c>
      <c r="E51" s="5">
        <f t="shared" si="1"/>
        <v>40246.625149066691</v>
      </c>
      <c r="F51" s="5">
        <f t="shared" si="2"/>
        <v>14016.935626076944</v>
      </c>
      <c r="G51" s="5">
        <f t="shared" si="3"/>
        <v>35729.689522989749</v>
      </c>
      <c r="H51" s="22">
        <f t="shared" si="16"/>
        <v>23307.757825644439</v>
      </c>
      <c r="I51" s="5">
        <f t="shared" si="17"/>
        <v>57732.212910398099</v>
      </c>
      <c r="J51" s="26">
        <f t="shared" si="19"/>
        <v>0.1854424536737507</v>
      </c>
      <c r="L51" s="22">
        <f t="shared" si="18"/>
        <v>97965.012270778665</v>
      </c>
      <c r="M51" s="5">
        <f>scrimecost*Meta!O48</f>
        <v>20.687000000000001</v>
      </c>
      <c r="N51" s="5">
        <f>L51-Grade10!L51</f>
        <v>4112.8327805164445</v>
      </c>
      <c r="O51" s="5">
        <f>Grade10!M51-M51</f>
        <v>1.0960000000000001</v>
      </c>
      <c r="P51" s="22">
        <f t="shared" si="22"/>
        <v>618.02180624180778</v>
      </c>
      <c r="Q51" s="22"/>
      <c r="R51" s="22"/>
      <c r="S51" s="22">
        <f t="shared" si="20"/>
        <v>3227.7689219886292</v>
      </c>
      <c r="T51" s="22">
        <f t="shared" si="21"/>
        <v>620.42722904245477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53066.57921376414</v>
      </c>
      <c r="D52" s="5">
        <f t="shared" si="15"/>
        <v>50968.450777793347</v>
      </c>
      <c r="E52" s="5">
        <f t="shared" si="1"/>
        <v>41468.450777793347</v>
      </c>
      <c r="F52" s="5">
        <f t="shared" si="2"/>
        <v>14538.044256728863</v>
      </c>
      <c r="G52" s="5">
        <f t="shared" si="3"/>
        <v>36430.406521064484</v>
      </c>
      <c r="H52" s="22">
        <f t="shared" si="16"/>
        <v>23890.451771285549</v>
      </c>
      <c r="I52" s="5">
        <f t="shared" si="17"/>
        <v>58982.992993158041</v>
      </c>
      <c r="J52" s="26">
        <f t="shared" si="19"/>
        <v>0.18809258487298028</v>
      </c>
      <c r="L52" s="22">
        <f t="shared" si="18"/>
        <v>100414.1375775481</v>
      </c>
      <c r="M52" s="5">
        <f>scrimecost*Meta!O49</f>
        <v>20.687000000000001</v>
      </c>
      <c r="N52" s="5">
        <f>L52-Grade10!L52</f>
        <v>4215.6536000293272</v>
      </c>
      <c r="O52" s="5">
        <f>Grade10!M52-M52</f>
        <v>1.0960000000000001</v>
      </c>
      <c r="P52" s="22">
        <f t="shared" si="22"/>
        <v>636.02886736880271</v>
      </c>
      <c r="Q52" s="22"/>
      <c r="R52" s="22"/>
      <c r="S52" s="22">
        <f t="shared" si="20"/>
        <v>3310.9644407335959</v>
      </c>
      <c r="T52" s="22">
        <f t="shared" si="21"/>
        <v>613.00694439572806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54393.243694108241</v>
      </c>
      <c r="D53" s="5">
        <f t="shared" si="15"/>
        <v>52220.822047238173</v>
      </c>
      <c r="E53" s="5">
        <f t="shared" si="1"/>
        <v>42720.822047238173</v>
      </c>
      <c r="F53" s="5">
        <f t="shared" si="2"/>
        <v>15072.180603147081</v>
      </c>
      <c r="G53" s="5">
        <f t="shared" si="3"/>
        <v>37148.641444091088</v>
      </c>
      <c r="H53" s="22">
        <f t="shared" si="16"/>
        <v>24487.713065567688</v>
      </c>
      <c r="I53" s="5">
        <f t="shared" si="17"/>
        <v>60265.042577986984</v>
      </c>
      <c r="J53" s="26">
        <f t="shared" si="19"/>
        <v>0.19067807872588718</v>
      </c>
      <c r="L53" s="22">
        <f t="shared" si="18"/>
        <v>102924.49101698681</v>
      </c>
      <c r="M53" s="5">
        <f>scrimecost*Meta!O50</f>
        <v>20.687000000000001</v>
      </c>
      <c r="N53" s="5">
        <f>L53-Grade10!L53</f>
        <v>4321.0449400300859</v>
      </c>
      <c r="O53" s="5">
        <f>Grade10!M53-M53</f>
        <v>1.0960000000000001</v>
      </c>
      <c r="P53" s="22">
        <f t="shared" si="22"/>
        <v>654.48610502397253</v>
      </c>
      <c r="Q53" s="22"/>
      <c r="R53" s="22"/>
      <c r="S53" s="22">
        <f t="shared" si="20"/>
        <v>3396.2398474472211</v>
      </c>
      <c r="T53" s="22">
        <f t="shared" si="21"/>
        <v>605.66390875390903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55753.074786460937</v>
      </c>
      <c r="D54" s="5">
        <f t="shared" si="15"/>
        <v>53504.502598419123</v>
      </c>
      <c r="E54" s="5">
        <f t="shared" si="1"/>
        <v>44004.502598419123</v>
      </c>
      <c r="F54" s="5">
        <f t="shared" si="2"/>
        <v>15619.670358225754</v>
      </c>
      <c r="G54" s="5">
        <f t="shared" si="3"/>
        <v>37884.832240193369</v>
      </c>
      <c r="H54" s="22">
        <f t="shared" si="16"/>
        <v>25099.905892206876</v>
      </c>
      <c r="I54" s="5">
        <f t="shared" si="17"/>
        <v>61579.143402436661</v>
      </c>
      <c r="J54" s="26">
        <f t="shared" si="19"/>
        <v>0.19320051175311345</v>
      </c>
      <c r="L54" s="22">
        <f t="shared" si="18"/>
        <v>105497.60329241146</v>
      </c>
      <c r="M54" s="5">
        <f>scrimecost*Meta!O51</f>
        <v>20.687000000000001</v>
      </c>
      <c r="N54" s="5">
        <f>L54-Grade10!L54</f>
        <v>4429.0710635307914</v>
      </c>
      <c r="O54" s="5">
        <f>Grade10!M54-M54</f>
        <v>1.0960000000000001</v>
      </c>
      <c r="P54" s="22">
        <f t="shared" si="22"/>
        <v>673.40477362052161</v>
      </c>
      <c r="Q54" s="22"/>
      <c r="R54" s="22"/>
      <c r="S54" s="22">
        <f t="shared" si="20"/>
        <v>3483.6471393286415</v>
      </c>
      <c r="T54" s="22">
        <f t="shared" si="21"/>
        <v>598.39776725900686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57146.901656122478</v>
      </c>
      <c r="D55" s="5">
        <f t="shared" si="15"/>
        <v>54820.275163379614</v>
      </c>
      <c r="E55" s="5">
        <f t="shared" si="1"/>
        <v>45320.275163379614</v>
      </c>
      <c r="F55" s="5">
        <f t="shared" si="2"/>
        <v>16180.847357181407</v>
      </c>
      <c r="G55" s="5">
        <f t="shared" si="3"/>
        <v>38639.427806198204</v>
      </c>
      <c r="H55" s="22">
        <f t="shared" si="16"/>
        <v>25727.403539512052</v>
      </c>
      <c r="I55" s="5">
        <f t="shared" si="17"/>
        <v>62926.096747497577</v>
      </c>
      <c r="J55" s="26">
        <f t="shared" si="19"/>
        <v>0.19566142202357814</v>
      </c>
      <c r="L55" s="22">
        <f t="shared" si="18"/>
        <v>108135.04337472176</v>
      </c>
      <c r="M55" s="5">
        <f>scrimecost*Meta!O52</f>
        <v>20.687000000000001</v>
      </c>
      <c r="N55" s="5">
        <f>L55-Grade10!L55</f>
        <v>4539.7978401190776</v>
      </c>
      <c r="O55" s="5">
        <f>Grade10!M55-M55</f>
        <v>1.0960000000000001</v>
      </c>
      <c r="P55" s="22">
        <f t="shared" si="22"/>
        <v>692.79640893198462</v>
      </c>
      <c r="Q55" s="22"/>
      <c r="R55" s="22"/>
      <c r="S55" s="22">
        <f t="shared" si="20"/>
        <v>3573.2396135071376</v>
      </c>
      <c r="T55" s="22">
        <f t="shared" si="21"/>
        <v>591.208146507881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58575.57419752553</v>
      </c>
      <c r="D56" s="5">
        <f t="shared" si="15"/>
        <v>56168.942042464092</v>
      </c>
      <c r="E56" s="5">
        <f t="shared" si="1"/>
        <v>46668.942042464092</v>
      </c>
      <c r="F56" s="5">
        <f t="shared" si="2"/>
        <v>16756.053781110935</v>
      </c>
      <c r="G56" s="5">
        <f t="shared" si="3"/>
        <v>39412.88826135316</v>
      </c>
      <c r="H56" s="22">
        <f t="shared" si="16"/>
        <v>26370.588627999849</v>
      </c>
      <c r="I56" s="5">
        <f t="shared" si="17"/>
        <v>64306.723926185019</v>
      </c>
      <c r="J56" s="26">
        <f t="shared" si="19"/>
        <v>0.19806231009232411</v>
      </c>
      <c r="L56" s="22">
        <f t="shared" si="18"/>
        <v>110838.41945908978</v>
      </c>
      <c r="M56" s="5">
        <f>scrimecost*Meta!O53</f>
        <v>5.7379999999999995</v>
      </c>
      <c r="N56" s="5">
        <f>L56-Grade10!L56</f>
        <v>4653.2927861220669</v>
      </c>
      <c r="O56" s="5">
        <f>Grade10!M56-M56</f>
        <v>0.30400000000000027</v>
      </c>
      <c r="P56" s="22">
        <f t="shared" si="22"/>
        <v>712.67283512623385</v>
      </c>
      <c r="Q56" s="22"/>
      <c r="R56" s="22"/>
      <c r="S56" s="22">
        <f t="shared" si="20"/>
        <v>3664.2886115400929</v>
      </c>
      <c r="T56" s="22">
        <f t="shared" si="21"/>
        <v>583.96982470567536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5.7379999999999995</v>
      </c>
      <c r="N57" s="5">
        <f>L57-Grade10!L57</f>
        <v>0</v>
      </c>
      <c r="O57" s="5">
        <f>Grade10!M57-M57</f>
        <v>0.30400000000000027</v>
      </c>
      <c r="Q57" s="22"/>
      <c r="R57" s="22"/>
      <c r="S57" s="22">
        <f t="shared" si="20"/>
        <v>0.30065600000000026</v>
      </c>
      <c r="T57" s="22">
        <f t="shared" si="21"/>
        <v>4.6152270658826669E-2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5.7379999999999995</v>
      </c>
      <c r="N58" s="5">
        <f>L58-Grade10!L58</f>
        <v>0</v>
      </c>
      <c r="O58" s="5">
        <f>Grade10!M58-M58</f>
        <v>0.30400000000000027</v>
      </c>
      <c r="Q58" s="22"/>
      <c r="R58" s="22"/>
      <c r="S58" s="22">
        <f t="shared" si="20"/>
        <v>0.30065600000000026</v>
      </c>
      <c r="T58" s="22">
        <f t="shared" si="21"/>
        <v>4.4454480236131792E-2</v>
      </c>
    </row>
    <row r="59" spans="1:20" x14ac:dyDescent="0.2">
      <c r="A59" s="5">
        <v>68</v>
      </c>
      <c r="H59" s="21"/>
      <c r="I59" s="5"/>
      <c r="M59" s="5">
        <f>scrimecost*Meta!O56</f>
        <v>5.7379999999999995</v>
      </c>
      <c r="N59" s="5">
        <f>L59-Grade10!L59</f>
        <v>0</v>
      </c>
      <c r="O59" s="5">
        <f>Grade10!M59-M59</f>
        <v>0.30400000000000027</v>
      </c>
      <c r="Q59" s="22"/>
      <c r="R59" s="22"/>
      <c r="S59" s="22">
        <f t="shared" si="20"/>
        <v>0.30065600000000026</v>
      </c>
      <c r="T59" s="22">
        <f t="shared" si="21"/>
        <v>4.2819145945675846E-2</v>
      </c>
    </row>
    <row r="60" spans="1:20" x14ac:dyDescent="0.2">
      <c r="A60" s="5">
        <v>69</v>
      </c>
      <c r="H60" s="21"/>
      <c r="I60" s="5"/>
      <c r="M60" s="5">
        <f>scrimecost*Meta!O57</f>
        <v>5.7379999999999995</v>
      </c>
      <c r="N60" s="5">
        <f>L60-Grade10!L60</f>
        <v>0</v>
      </c>
      <c r="O60" s="5">
        <f>Grade10!M60-M60</f>
        <v>0.30400000000000027</v>
      </c>
      <c r="Q60" s="22"/>
      <c r="R60" s="22"/>
      <c r="S60" s="22">
        <f t="shared" si="20"/>
        <v>0.30065600000000026</v>
      </c>
      <c r="T60" s="22">
        <f t="shared" si="21"/>
        <v>4.1243970231528419E-2</v>
      </c>
    </row>
    <row r="61" spans="1:20" x14ac:dyDescent="0.2">
      <c r="A61" s="5">
        <v>70</v>
      </c>
      <c r="H61" s="21"/>
      <c r="I61" s="5"/>
      <c r="M61" s="5">
        <f>scrimecost*Meta!O58</f>
        <v>5.7379999999999995</v>
      </c>
      <c r="N61" s="5">
        <f>L61-Grade10!L61</f>
        <v>0</v>
      </c>
      <c r="O61" s="5">
        <f>Grade10!M61-M61</f>
        <v>0.30400000000000027</v>
      </c>
      <c r="Q61" s="22"/>
      <c r="R61" s="22"/>
      <c r="S61" s="22">
        <f t="shared" si="20"/>
        <v>0.30065600000000026</v>
      </c>
      <c r="T61" s="22">
        <f t="shared" si="21"/>
        <v>3.972674005729409E-2</v>
      </c>
    </row>
    <row r="62" spans="1:20" x14ac:dyDescent="0.2">
      <c r="A62" s="5">
        <v>71</v>
      </c>
      <c r="H62" s="21"/>
      <c r="I62" s="5"/>
      <c r="M62" s="5">
        <f>scrimecost*Meta!O59</f>
        <v>5.7379999999999995</v>
      </c>
      <c r="N62" s="5">
        <f>L62-Grade10!L62</f>
        <v>0</v>
      </c>
      <c r="O62" s="5">
        <f>Grade10!M62-M62</f>
        <v>0.30400000000000027</v>
      </c>
      <c r="Q62" s="22"/>
      <c r="R62" s="22"/>
      <c r="S62" s="22">
        <f t="shared" si="20"/>
        <v>0.30065600000000026</v>
      </c>
      <c r="T62" s="22">
        <f t="shared" si="21"/>
        <v>3.826532379691637E-2</v>
      </c>
    </row>
    <row r="63" spans="1:20" x14ac:dyDescent="0.2">
      <c r="A63" s="5">
        <v>72</v>
      </c>
      <c r="H63" s="21"/>
      <c r="M63" s="5">
        <f>scrimecost*Meta!O60</f>
        <v>5.7379999999999995</v>
      </c>
      <c r="N63" s="5">
        <f>L63-Grade10!L63</f>
        <v>0</v>
      </c>
      <c r="O63" s="5">
        <f>Grade10!M63-M63</f>
        <v>0.30400000000000027</v>
      </c>
      <c r="Q63" s="22"/>
      <c r="R63" s="22"/>
      <c r="S63" s="22">
        <f t="shared" si="20"/>
        <v>0.30065600000000026</v>
      </c>
      <c r="T63" s="22">
        <f t="shared" si="21"/>
        <v>3.6857668239858789E-2</v>
      </c>
    </row>
    <row r="64" spans="1:20" x14ac:dyDescent="0.2">
      <c r="A64" s="5">
        <v>73</v>
      </c>
      <c r="H64" s="21"/>
      <c r="M64" s="5">
        <f>scrimecost*Meta!O61</f>
        <v>5.7379999999999995</v>
      </c>
      <c r="N64" s="5">
        <f>L64-Grade10!L64</f>
        <v>0</v>
      </c>
      <c r="O64" s="5">
        <f>Grade10!M64-M64</f>
        <v>0.30400000000000027</v>
      </c>
      <c r="Q64" s="22"/>
      <c r="R64" s="22"/>
      <c r="S64" s="22">
        <f t="shared" si="20"/>
        <v>0.30065600000000026</v>
      </c>
      <c r="T64" s="22">
        <f t="shared" si="21"/>
        <v>3.5501795706455508E-2</v>
      </c>
    </row>
    <row r="65" spans="1:20" x14ac:dyDescent="0.2">
      <c r="A65" s="5">
        <v>74</v>
      </c>
      <c r="H65" s="21"/>
      <c r="M65" s="5">
        <f>scrimecost*Meta!O62</f>
        <v>5.7379999999999995</v>
      </c>
      <c r="N65" s="5">
        <f>L65-Grade10!L65</f>
        <v>0</v>
      </c>
      <c r="O65" s="5">
        <f>Grade10!M65-M65</f>
        <v>0.30400000000000027</v>
      </c>
      <c r="Q65" s="22"/>
      <c r="R65" s="22"/>
      <c r="S65" s="22">
        <f t="shared" si="20"/>
        <v>0.30065600000000026</v>
      </c>
      <c r="T65" s="22">
        <f t="shared" si="21"/>
        <v>3.4195801269378705E-2</v>
      </c>
    </row>
    <row r="66" spans="1:20" x14ac:dyDescent="0.2">
      <c r="A66" s="5">
        <v>75</v>
      </c>
      <c r="H66" s="21"/>
      <c r="M66" s="5">
        <f>scrimecost*Meta!O63</f>
        <v>5.7379999999999995</v>
      </c>
      <c r="N66" s="5">
        <f>L66-Grade10!L66</f>
        <v>0</v>
      </c>
      <c r="O66" s="5">
        <f>Grade10!M66-M66</f>
        <v>0.30400000000000027</v>
      </c>
      <c r="Q66" s="22"/>
      <c r="R66" s="22"/>
      <c r="S66" s="22">
        <f t="shared" si="20"/>
        <v>0.30065600000000026</v>
      </c>
      <c r="T66" s="22">
        <f t="shared" si="21"/>
        <v>3.29378500773191E-2</v>
      </c>
    </row>
    <row r="67" spans="1:20" x14ac:dyDescent="0.2">
      <c r="A67" s="5">
        <v>76</v>
      </c>
      <c r="H67" s="21"/>
      <c r="M67" s="5">
        <f>scrimecost*Meta!O64</f>
        <v>5.7379999999999995</v>
      </c>
      <c r="N67" s="5">
        <f>L67-Grade10!L67</f>
        <v>0</v>
      </c>
      <c r="O67" s="5">
        <f>Grade10!M67-M67</f>
        <v>0.30400000000000027</v>
      </c>
      <c r="Q67" s="22"/>
      <c r="R67" s="22"/>
      <c r="S67" s="22">
        <f t="shared" si="20"/>
        <v>0.30065600000000026</v>
      </c>
      <c r="T67" s="22">
        <f t="shared" si="21"/>
        <v>3.1726174777119392E-2</v>
      </c>
    </row>
    <row r="68" spans="1:20" x14ac:dyDescent="0.2">
      <c r="A68" s="5">
        <v>77</v>
      </c>
      <c r="H68" s="21"/>
      <c r="M68" s="5">
        <f>scrimecost*Meta!O65</f>
        <v>5.7379999999999995</v>
      </c>
      <c r="N68" s="5">
        <f>L68-Grade10!L68</f>
        <v>0</v>
      </c>
      <c r="O68" s="5">
        <f>Grade10!M68-M68</f>
        <v>0.30400000000000027</v>
      </c>
      <c r="Q68" s="22"/>
      <c r="R68" s="22"/>
      <c r="S68" s="22">
        <f t="shared" si="20"/>
        <v>0.30065600000000026</v>
      </c>
      <c r="T68" s="22">
        <f t="shared" si="21"/>
        <v>3.0559073030739004E-2</v>
      </c>
    </row>
    <row r="69" spans="1:20" x14ac:dyDescent="0.2">
      <c r="A69" s="5">
        <v>78</v>
      </c>
      <c r="H69" s="21"/>
      <c r="M69" s="5">
        <f>scrimecost*Meta!O66</f>
        <v>5.7379999999999995</v>
      </c>
      <c r="N69" s="5">
        <f>L69-Grade10!L69</f>
        <v>0</v>
      </c>
      <c r="O69" s="5">
        <f>Grade10!M69-M69</f>
        <v>0.30400000000000027</v>
      </c>
      <c r="Q69" s="22"/>
      <c r="R69" s="22"/>
      <c r="S69" s="22">
        <f t="shared" si="20"/>
        <v>0.30065600000000026</v>
      </c>
      <c r="T69" s="22">
        <f t="shared" si="21"/>
        <v>2.9434905123561519E-2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-1.4700794401245609E-10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40349</v>
      </c>
      <c r="D2" s="7">
        <f>Meta!C6</f>
        <v>18165</v>
      </c>
      <c r="E2" s="1">
        <f>Meta!D6</f>
        <v>4.3999999999999997E-2</v>
      </c>
      <c r="F2" s="1">
        <f>Meta!F6</f>
        <v>0.629</v>
      </c>
      <c r="G2" s="1">
        <f>Meta!I6</f>
        <v>1.8929079672445346</v>
      </c>
      <c r="H2" s="1">
        <f>Meta!E6</f>
        <v>0.98899999999999999</v>
      </c>
      <c r="I2" s="13"/>
      <c r="J2" s="1">
        <f>Meta!X5</f>
        <v>0.64300000000000002</v>
      </c>
      <c r="K2" s="1">
        <f>Meta!D5</f>
        <v>5.6000000000000001E-2</v>
      </c>
      <c r="L2" s="29"/>
      <c r="N2" s="22">
        <f>Meta!T6</f>
        <v>49500</v>
      </c>
      <c r="O2" s="22">
        <f>Meta!U6</f>
        <v>21748</v>
      </c>
      <c r="P2" s="1">
        <f>Meta!V6</f>
        <v>3.7999999999999999E-2</v>
      </c>
      <c r="Q2" s="1">
        <f>Meta!X6</f>
        <v>0.67</v>
      </c>
      <c r="R2" s="22">
        <f>Meta!W6</f>
        <v>144</v>
      </c>
      <c r="T2" s="12">
        <f>IRR(S5:S69)+1</f>
        <v>1.0400117213230191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1790.4863552463737</v>
      </c>
      <c r="D8" s="5">
        <f t="shared" ref="D8:D36" si="0">IF(A8&lt;startage,1,0)*(C8*(1-initialunempprob))+IF(A8=startage,1,0)*(C8*(1-unempprob))+IF(A8&gt;startage,1,0)*(C8*(1-unempprob)+unempprob*300*52)</f>
        <v>1690.2191193525766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129.3017626304721</v>
      </c>
      <c r="G8" s="5">
        <f t="shared" ref="G8:G56" si="3">D8-F8</f>
        <v>1560.9173567221046</v>
      </c>
      <c r="H8" s="22">
        <f>0.1*Grade11!H8</f>
        <v>806.07283436998762</v>
      </c>
      <c r="I8" s="5">
        <f t="shared" ref="I8:I36" si="4">G8+IF(A8&lt;startage,1,0)*(H8*(1-initialunempprob))+IF(A8&gt;=startage,1,0)*(H8*(1-unempprob))</f>
        <v>2321.8501123673727</v>
      </c>
      <c r="J8" s="26">
        <f t="shared" ref="J8:J39" si="5">(F8-(IF(A8&gt;startage,1,0)*(unempprob*300*52)))/(IF(A8&lt;startage,1,0)*((C8+H8)*(1-initialunempprob))+IF(A8&gt;=startage,1,0)*((C8+H8)*(1-unempprob)))</f>
        <v>5.2751428399591023E-2</v>
      </c>
      <c r="L8" s="22">
        <f>0.1*Grade11!L8</f>
        <v>3388.0107945567174</v>
      </c>
      <c r="M8" s="5">
        <f>scrimecost*Meta!O5</f>
        <v>416.44799999999998</v>
      </c>
      <c r="N8" s="5">
        <f>L8-Grade11!L8</f>
        <v>-30492.097151010454</v>
      </c>
      <c r="O8" s="5"/>
      <c r="P8" s="22"/>
      <c r="Q8" s="22">
        <f>0.05*feel*Grade11!G8</f>
        <v>197.80229459922253</v>
      </c>
      <c r="R8" s="22">
        <f>hstuition</f>
        <v>11298</v>
      </c>
      <c r="S8" s="22">
        <f t="shared" ref="S8:S39" si="6">IF(A8&lt;startage,1,0)*(N8-Q8-R8)+IF(A8&gt;=startage,1,0)*completionprob*(N8*spart+O8+P8)</f>
        <v>-41987.899445609677</v>
      </c>
      <c r="T8" s="22">
        <f t="shared" ref="T8:T39" si="7">S8/sreturn^(A8-startage+1)</f>
        <v>-41987.899445609677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21315.880485587037</v>
      </c>
      <c r="D9" s="5">
        <f t="shared" si="0"/>
        <v>20377.981744221208</v>
      </c>
      <c r="E9" s="5">
        <f t="shared" si="1"/>
        <v>10877.981744221208</v>
      </c>
      <c r="F9" s="5">
        <f t="shared" si="2"/>
        <v>3853.4110394882246</v>
      </c>
      <c r="G9" s="5">
        <f t="shared" si="3"/>
        <v>16524.570704732985</v>
      </c>
      <c r="H9" s="22">
        <f t="shared" ref="H9:H36" si="10">benefits*B9/expnorm</f>
        <v>9596.3461057445911</v>
      </c>
      <c r="I9" s="5">
        <f t="shared" si="4"/>
        <v>25698.677581824813</v>
      </c>
      <c r="J9" s="26">
        <f t="shared" si="5"/>
        <v>0.13039386450367962</v>
      </c>
      <c r="L9" s="22">
        <f t="shared" ref="L9:L36" si="11">(sincome+sbenefits)*(1-sunemp)*B9/expnorm</f>
        <v>36209.143384700867</v>
      </c>
      <c r="M9" s="5">
        <f>scrimecost*Meta!O6</f>
        <v>487.15199999999999</v>
      </c>
      <c r="N9" s="5">
        <f>L9-Grade11!L9</f>
        <v>1482.0327404945201</v>
      </c>
      <c r="O9" s="5">
        <f>Grade11!M9-M9</f>
        <v>23.68100000000004</v>
      </c>
      <c r="P9" s="22">
        <f t="shared" ref="P9:P56" si="12">(spart-initialspart)*(L9*J9+nptrans)</f>
        <v>304.43715368007304</v>
      </c>
      <c r="Q9" s="22"/>
      <c r="R9" s="22"/>
      <c r="S9" s="22">
        <f t="shared" si="6"/>
        <v>1306.5482088234762</v>
      </c>
      <c r="T9" s="22">
        <f t="shared" si="7"/>
        <v>1256.2821957058243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21848.777497726711</v>
      </c>
      <c r="D10" s="5">
        <f t="shared" si="0"/>
        <v>21573.831287826735</v>
      </c>
      <c r="E10" s="5">
        <f t="shared" si="1"/>
        <v>12073.831287826735</v>
      </c>
      <c r="F10" s="5">
        <f t="shared" si="2"/>
        <v>4243.8559154754294</v>
      </c>
      <c r="G10" s="5">
        <f t="shared" si="3"/>
        <v>17329.975372351306</v>
      </c>
      <c r="H10" s="22">
        <f t="shared" si="10"/>
        <v>9836.254758388206</v>
      </c>
      <c r="I10" s="5">
        <f t="shared" si="4"/>
        <v>26733.43492137043</v>
      </c>
      <c r="J10" s="26">
        <f t="shared" si="5"/>
        <v>0.11744309319381713</v>
      </c>
      <c r="L10" s="22">
        <f t="shared" si="11"/>
        <v>37114.371969318388</v>
      </c>
      <c r="M10" s="5">
        <f>scrimecost*Meta!O7</f>
        <v>524.30399999999997</v>
      </c>
      <c r="N10" s="5">
        <f>L10-Grade11!L10</f>
        <v>1519.0835590068891</v>
      </c>
      <c r="O10" s="5">
        <f>Grade11!M10-M10</f>
        <v>25.48700000000008</v>
      </c>
      <c r="P10" s="22">
        <f t="shared" si="12"/>
        <v>294.64631944261191</v>
      </c>
      <c r="Q10" s="22"/>
      <c r="R10" s="22"/>
      <c r="S10" s="22">
        <f t="shared" si="6"/>
        <v>1323.2021916334782</v>
      </c>
      <c r="T10" s="22">
        <f t="shared" si="7"/>
        <v>1223.3472317209901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22394.996935169878</v>
      </c>
      <c r="D11" s="5">
        <f t="shared" si="0"/>
        <v>22096.017070022404</v>
      </c>
      <c r="E11" s="5">
        <f t="shared" si="1"/>
        <v>12596.017070022404</v>
      </c>
      <c r="F11" s="5">
        <f t="shared" si="2"/>
        <v>4414.3495733623149</v>
      </c>
      <c r="G11" s="5">
        <f t="shared" si="3"/>
        <v>17681.667496660091</v>
      </c>
      <c r="H11" s="22">
        <f t="shared" si="10"/>
        <v>10082.16112734791</v>
      </c>
      <c r="I11" s="5">
        <f t="shared" si="4"/>
        <v>27320.213534404691</v>
      </c>
      <c r="J11" s="26">
        <f t="shared" si="5"/>
        <v>0.12006989142715922</v>
      </c>
      <c r="L11" s="22">
        <f t="shared" si="11"/>
        <v>38042.231268551346</v>
      </c>
      <c r="M11" s="5">
        <f>scrimecost*Meta!O8</f>
        <v>501.26400000000001</v>
      </c>
      <c r="N11" s="5">
        <f>L11-Grade11!L11</f>
        <v>1557.0606479820563</v>
      </c>
      <c r="O11" s="5">
        <f>Grade11!M11-M11</f>
        <v>24.366999999999962</v>
      </c>
      <c r="P11" s="22">
        <f t="shared" si="12"/>
        <v>300.28661760767</v>
      </c>
      <c r="Q11" s="22"/>
      <c r="R11" s="22"/>
      <c r="S11" s="22">
        <f t="shared" si="6"/>
        <v>1352.8375249863357</v>
      </c>
      <c r="T11" s="22">
        <f t="shared" si="7"/>
        <v>1202.6269704956487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22954.871858549122</v>
      </c>
      <c r="D12" s="5">
        <f t="shared" si="0"/>
        <v>22631.257496772963</v>
      </c>
      <c r="E12" s="5">
        <f t="shared" si="1"/>
        <v>13131.257496772963</v>
      </c>
      <c r="F12" s="5">
        <f t="shared" si="2"/>
        <v>4589.1055726963723</v>
      </c>
      <c r="G12" s="5">
        <f t="shared" si="3"/>
        <v>18042.151924076592</v>
      </c>
      <c r="H12" s="22">
        <f t="shared" si="10"/>
        <v>10334.215155531609</v>
      </c>
      <c r="I12" s="5">
        <f t="shared" si="4"/>
        <v>27921.661612764809</v>
      </c>
      <c r="J12" s="26">
        <f t="shared" si="5"/>
        <v>0.12263262141090761</v>
      </c>
      <c r="L12" s="22">
        <f t="shared" si="11"/>
        <v>38993.287050265128</v>
      </c>
      <c r="M12" s="5">
        <f>scrimecost*Meta!O9</f>
        <v>448.84800000000001</v>
      </c>
      <c r="N12" s="5">
        <f>L12-Grade11!L12</f>
        <v>1595.9871641816062</v>
      </c>
      <c r="O12" s="5">
        <f>Grade11!M12-M12</f>
        <v>21.81899999999996</v>
      </c>
      <c r="P12" s="22">
        <f t="shared" si="12"/>
        <v>306.06792322685453</v>
      </c>
      <c r="Q12" s="22"/>
      <c r="R12" s="22"/>
      <c r="S12" s="22">
        <f t="shared" si="6"/>
        <v>1381.8291416730167</v>
      </c>
      <c r="T12" s="22">
        <f t="shared" si="7"/>
        <v>1181.1400925175299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23528.743655012848</v>
      </c>
      <c r="D13" s="5">
        <f t="shared" si="0"/>
        <v>23179.878934192282</v>
      </c>
      <c r="E13" s="5">
        <f t="shared" si="1"/>
        <v>13679.878934192282</v>
      </c>
      <c r="F13" s="5">
        <f t="shared" si="2"/>
        <v>4768.2304720137799</v>
      </c>
      <c r="G13" s="5">
        <f t="shared" si="3"/>
        <v>18411.648462178502</v>
      </c>
      <c r="H13" s="22">
        <f t="shared" si="10"/>
        <v>10592.570534419898</v>
      </c>
      <c r="I13" s="5">
        <f t="shared" si="4"/>
        <v>28538.145893083922</v>
      </c>
      <c r="J13" s="26">
        <f t="shared" si="5"/>
        <v>0.12513284578529627</v>
      </c>
      <c r="L13" s="22">
        <f t="shared" si="11"/>
        <v>39968.119226521747</v>
      </c>
      <c r="M13" s="5">
        <f>scrimecost*Meta!O10</f>
        <v>413.42399999999998</v>
      </c>
      <c r="N13" s="5">
        <f>L13-Grade11!L13</f>
        <v>1635.8868432861418</v>
      </c>
      <c r="O13" s="5">
        <f>Grade11!M13-M13</f>
        <v>20.097000000000037</v>
      </c>
      <c r="P13" s="22">
        <f t="shared" si="12"/>
        <v>311.99376148651868</v>
      </c>
      <c r="Q13" s="22"/>
      <c r="R13" s="22"/>
      <c r="S13" s="22">
        <f t="shared" si="6"/>
        <v>1412.4254620768631</v>
      </c>
      <c r="T13" s="22">
        <f t="shared" si="7"/>
        <v>1160.8453555287581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24116.962246388171</v>
      </c>
      <c r="D14" s="5">
        <f t="shared" si="0"/>
        <v>23742.215907547092</v>
      </c>
      <c r="E14" s="5">
        <f t="shared" si="1"/>
        <v>14242.215907547092</v>
      </c>
      <c r="F14" s="5">
        <f t="shared" si="2"/>
        <v>4951.8334938141252</v>
      </c>
      <c r="G14" s="5">
        <f t="shared" si="3"/>
        <v>18790.382413732965</v>
      </c>
      <c r="H14" s="22">
        <f t="shared" si="10"/>
        <v>10857.384797780394</v>
      </c>
      <c r="I14" s="5">
        <f t="shared" si="4"/>
        <v>29170.04228041102</v>
      </c>
      <c r="J14" s="26">
        <f t="shared" si="5"/>
        <v>0.12757208907738282</v>
      </c>
      <c r="L14" s="22">
        <f t="shared" si="11"/>
        <v>40967.322207184792</v>
      </c>
      <c r="M14" s="5">
        <f>scrimecost*Meta!O11</f>
        <v>386.928</v>
      </c>
      <c r="N14" s="5">
        <f>L14-Grade11!L14</f>
        <v>1676.7840143682988</v>
      </c>
      <c r="O14" s="5">
        <f>Grade11!M14-M14</f>
        <v>18.808999999999969</v>
      </c>
      <c r="P14" s="22">
        <f t="shared" si="12"/>
        <v>318.06774570267442</v>
      </c>
      <c r="Q14" s="22"/>
      <c r="R14" s="22"/>
      <c r="S14" s="22">
        <f t="shared" si="6"/>
        <v>1444.2584929408108</v>
      </c>
      <c r="T14" s="22">
        <f t="shared" si="7"/>
        <v>1141.3412827641052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24719.886302547875</v>
      </c>
      <c r="D15" s="5">
        <f t="shared" si="0"/>
        <v>24318.611305235769</v>
      </c>
      <c r="E15" s="5">
        <f t="shared" si="1"/>
        <v>14818.611305235769</v>
      </c>
      <c r="F15" s="5">
        <f t="shared" si="2"/>
        <v>5140.0265911594779</v>
      </c>
      <c r="G15" s="5">
        <f t="shared" si="3"/>
        <v>19178.584714076293</v>
      </c>
      <c r="H15" s="22">
        <f t="shared" si="10"/>
        <v>11128.819417724902</v>
      </c>
      <c r="I15" s="5">
        <f t="shared" si="4"/>
        <v>29817.736077421301</v>
      </c>
      <c r="J15" s="26">
        <f t="shared" si="5"/>
        <v>0.12995183863063797</v>
      </c>
      <c r="L15" s="22">
        <f t="shared" si="11"/>
        <v>41991.505262364408</v>
      </c>
      <c r="M15" s="5">
        <f>scrimecost*Meta!O12</f>
        <v>370.512</v>
      </c>
      <c r="N15" s="5">
        <f>L15-Grade11!L15</f>
        <v>1718.7036147274994</v>
      </c>
      <c r="O15" s="5">
        <f>Grade11!M15-M15</f>
        <v>18.010999999999967</v>
      </c>
      <c r="P15" s="22">
        <f t="shared" si="12"/>
        <v>324.29357952423413</v>
      </c>
      <c r="Q15" s="22"/>
      <c r="R15" s="22"/>
      <c r="S15" s="22">
        <f t="shared" si="6"/>
        <v>1477.4038053763502</v>
      </c>
      <c r="T15" s="22">
        <f t="shared" si="7"/>
        <v>1122.6168988042377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25337.883460111567</v>
      </c>
      <c r="D16" s="5">
        <f t="shared" si="0"/>
        <v>24909.416587866657</v>
      </c>
      <c r="E16" s="5">
        <f t="shared" si="1"/>
        <v>15409.416587866657</v>
      </c>
      <c r="F16" s="5">
        <f t="shared" si="2"/>
        <v>5332.9245159384636</v>
      </c>
      <c r="G16" s="5">
        <f t="shared" si="3"/>
        <v>19576.492071928194</v>
      </c>
      <c r="H16" s="22">
        <f t="shared" si="10"/>
        <v>11407.039903168026</v>
      </c>
      <c r="I16" s="5">
        <f t="shared" si="4"/>
        <v>30481.622219356825</v>
      </c>
      <c r="J16" s="26">
        <f t="shared" si="5"/>
        <v>0.13227354551186246</v>
      </c>
      <c r="L16" s="22">
        <f t="shared" si="11"/>
        <v>43041.292893923521</v>
      </c>
      <c r="M16" s="5">
        <f>scrimecost*Meta!O13</f>
        <v>313.63200000000001</v>
      </c>
      <c r="N16" s="5">
        <f>L16-Grade11!L16</f>
        <v>1761.6712050956921</v>
      </c>
      <c r="O16" s="5">
        <f>Grade11!M16-M16</f>
        <v>15.245999999999981</v>
      </c>
      <c r="P16" s="22">
        <f t="shared" si="12"/>
        <v>330.67505919133271</v>
      </c>
      <c r="Q16" s="22"/>
      <c r="R16" s="22"/>
      <c r="S16" s="22">
        <f t="shared" si="6"/>
        <v>1509.4521181727864</v>
      </c>
      <c r="T16" s="22">
        <f t="shared" si="7"/>
        <v>1102.8424370347027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25971.330546614357</v>
      </c>
      <c r="D17" s="5">
        <f t="shared" si="0"/>
        <v>25514.992002563326</v>
      </c>
      <c r="E17" s="5">
        <f t="shared" si="1"/>
        <v>16014.992002563326</v>
      </c>
      <c r="F17" s="5">
        <f t="shared" si="2"/>
        <v>5530.6448888369259</v>
      </c>
      <c r="G17" s="5">
        <f t="shared" si="3"/>
        <v>19984.347113726399</v>
      </c>
      <c r="H17" s="22">
        <f t="shared" si="10"/>
        <v>11692.215900747224</v>
      </c>
      <c r="I17" s="5">
        <f t="shared" si="4"/>
        <v>31162.105514840747</v>
      </c>
      <c r="J17" s="26">
        <f t="shared" si="5"/>
        <v>0.13453862539598399</v>
      </c>
      <c r="L17" s="22">
        <f t="shared" si="11"/>
        <v>44117.325216271602</v>
      </c>
      <c r="M17" s="5">
        <f>scrimecost*Meta!O14</f>
        <v>313.63200000000001</v>
      </c>
      <c r="N17" s="5">
        <f>L17-Grade11!L17</f>
        <v>1805.7129852230864</v>
      </c>
      <c r="O17" s="5">
        <f>Grade11!M17-M17</f>
        <v>15.245999999999981</v>
      </c>
      <c r="P17" s="22">
        <f t="shared" si="12"/>
        <v>337.21607585010889</v>
      </c>
      <c r="Q17" s="22"/>
      <c r="R17" s="22"/>
      <c r="S17" s="22">
        <f t="shared" si="6"/>
        <v>1545.1045884141317</v>
      </c>
      <c r="T17" s="22">
        <f t="shared" si="7"/>
        <v>1085.4598808293158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26620.613810279712</v>
      </c>
      <c r="D18" s="5">
        <f t="shared" si="0"/>
        <v>26135.706802627406</v>
      </c>
      <c r="E18" s="5">
        <f t="shared" si="1"/>
        <v>16635.706802627406</v>
      </c>
      <c r="F18" s="5">
        <f t="shared" si="2"/>
        <v>5733.3082710578483</v>
      </c>
      <c r="G18" s="5">
        <f t="shared" si="3"/>
        <v>20402.398531569557</v>
      </c>
      <c r="H18" s="22">
        <f t="shared" si="10"/>
        <v>11984.521298265905</v>
      </c>
      <c r="I18" s="5">
        <f t="shared" si="4"/>
        <v>31859.600892711762</v>
      </c>
      <c r="J18" s="26">
        <f t="shared" si="5"/>
        <v>0.13674845942927322</v>
      </c>
      <c r="L18" s="22">
        <f t="shared" si="11"/>
        <v>45220.258346678384</v>
      </c>
      <c r="M18" s="5">
        <f>scrimecost*Meta!O15</f>
        <v>313.63200000000001</v>
      </c>
      <c r="N18" s="5">
        <f>L18-Grade11!L18</f>
        <v>1850.8558098536523</v>
      </c>
      <c r="O18" s="5">
        <f>Grade11!M18-M18</f>
        <v>15.245999999999981</v>
      </c>
      <c r="P18" s="22">
        <f t="shared" si="12"/>
        <v>343.92061792535435</v>
      </c>
      <c r="Q18" s="22"/>
      <c r="R18" s="22"/>
      <c r="S18" s="22">
        <f t="shared" si="6"/>
        <v>1581.648370411501</v>
      </c>
      <c r="T18" s="22">
        <f t="shared" si="7"/>
        <v>1068.3845483130258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27286.129155536702</v>
      </c>
      <c r="D19" s="5">
        <f t="shared" si="0"/>
        <v>26771.939472693088</v>
      </c>
      <c r="E19" s="5">
        <f t="shared" si="1"/>
        <v>17271.939472693088</v>
      </c>
      <c r="F19" s="5">
        <f t="shared" si="2"/>
        <v>5941.0382378342929</v>
      </c>
      <c r="G19" s="5">
        <f t="shared" si="3"/>
        <v>20830.901234858793</v>
      </c>
      <c r="H19" s="22">
        <f t="shared" si="10"/>
        <v>12284.134330722552</v>
      </c>
      <c r="I19" s="5">
        <f t="shared" si="4"/>
        <v>32574.533655029554</v>
      </c>
      <c r="J19" s="26">
        <f t="shared" si="5"/>
        <v>0.13890439507150662</v>
      </c>
      <c r="L19" s="22">
        <f t="shared" si="11"/>
        <v>46350.764805345345</v>
      </c>
      <c r="M19" s="5">
        <f>scrimecost*Meta!O16</f>
        <v>313.63200000000001</v>
      </c>
      <c r="N19" s="5">
        <f>L19-Grade11!L19</f>
        <v>1897.1272051000051</v>
      </c>
      <c r="O19" s="5">
        <f>Grade11!M19-M19</f>
        <v>15.245999999999981</v>
      </c>
      <c r="P19" s="22">
        <f t="shared" si="12"/>
        <v>350.79277355248104</v>
      </c>
      <c r="Q19" s="22"/>
      <c r="R19" s="22"/>
      <c r="S19" s="22">
        <f t="shared" si="6"/>
        <v>1619.1057469588204</v>
      </c>
      <c r="T19" s="22">
        <f t="shared" si="7"/>
        <v>1051.6098381727334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27968.282384425122</v>
      </c>
      <c r="D20" s="5">
        <f t="shared" si="0"/>
        <v>27424.077959510418</v>
      </c>
      <c r="E20" s="5">
        <f t="shared" si="1"/>
        <v>17924.077959510418</v>
      </c>
      <c r="F20" s="5">
        <f t="shared" si="2"/>
        <v>6153.9614537801517</v>
      </c>
      <c r="G20" s="5">
        <f t="shared" si="3"/>
        <v>21270.116505730264</v>
      </c>
      <c r="H20" s="22">
        <f t="shared" si="10"/>
        <v>12591.237688990615</v>
      </c>
      <c r="I20" s="5">
        <f t="shared" si="4"/>
        <v>33307.339736405294</v>
      </c>
      <c r="J20" s="26">
        <f t="shared" si="5"/>
        <v>0.14100774691758802</v>
      </c>
      <c r="L20" s="22">
        <f t="shared" si="11"/>
        <v>47509.533925478972</v>
      </c>
      <c r="M20" s="5">
        <f>scrimecost*Meta!O17</f>
        <v>313.63200000000001</v>
      </c>
      <c r="N20" s="5">
        <f>L20-Grade11!L20</f>
        <v>1944.555385227497</v>
      </c>
      <c r="O20" s="5">
        <f>Grade11!M20-M20</f>
        <v>15.245999999999981</v>
      </c>
      <c r="P20" s="22">
        <f t="shared" si="12"/>
        <v>357.83673307028585</v>
      </c>
      <c r="Q20" s="22"/>
      <c r="R20" s="22"/>
      <c r="S20" s="22">
        <f t="shared" si="6"/>
        <v>1657.4995579198089</v>
      </c>
      <c r="T20" s="22">
        <f t="shared" si="7"/>
        <v>1035.1293277414204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28667.489444035746</v>
      </c>
      <c r="D21" s="5">
        <f t="shared" si="0"/>
        <v>28092.519908498172</v>
      </c>
      <c r="E21" s="5">
        <f t="shared" si="1"/>
        <v>18592.519908498172</v>
      </c>
      <c r="F21" s="5">
        <f t="shared" si="2"/>
        <v>6372.2077501246531</v>
      </c>
      <c r="G21" s="5">
        <f t="shared" si="3"/>
        <v>21720.312158373519</v>
      </c>
      <c r="H21" s="22">
        <f t="shared" si="10"/>
        <v>12906.01863121538</v>
      </c>
      <c r="I21" s="5">
        <f t="shared" si="4"/>
        <v>34058.465969815421</v>
      </c>
      <c r="J21" s="26">
        <f t="shared" si="5"/>
        <v>0.14305979749913078</v>
      </c>
      <c r="L21" s="22">
        <f t="shared" si="11"/>
        <v>48697.272273615941</v>
      </c>
      <c r="M21" s="5">
        <f>scrimecost*Meta!O18</f>
        <v>247.392</v>
      </c>
      <c r="N21" s="5">
        <f>L21-Grade11!L21</f>
        <v>1993.1692698581828</v>
      </c>
      <c r="O21" s="5">
        <f>Grade11!M21-M21</f>
        <v>12.02600000000001</v>
      </c>
      <c r="P21" s="22">
        <f t="shared" si="12"/>
        <v>365.05679157603572</v>
      </c>
      <c r="Q21" s="22"/>
      <c r="R21" s="22"/>
      <c r="S21" s="22">
        <f t="shared" si="6"/>
        <v>1693.668634154827</v>
      </c>
      <c r="T21" s="22">
        <f t="shared" si="7"/>
        <v>1017.0244711912061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29384.176680136639</v>
      </c>
      <c r="D22" s="5">
        <f t="shared" si="0"/>
        <v>28777.672906210628</v>
      </c>
      <c r="E22" s="5">
        <f t="shared" si="1"/>
        <v>19277.672906210628</v>
      </c>
      <c r="F22" s="5">
        <f t="shared" si="2"/>
        <v>6595.9102038777701</v>
      </c>
      <c r="G22" s="5">
        <f t="shared" si="3"/>
        <v>22181.762702332857</v>
      </c>
      <c r="H22" s="22">
        <f t="shared" si="10"/>
        <v>13228.669096995762</v>
      </c>
      <c r="I22" s="5">
        <f t="shared" si="4"/>
        <v>34828.370359060806</v>
      </c>
      <c r="J22" s="26">
        <f t="shared" si="5"/>
        <v>0.14506179806648967</v>
      </c>
      <c r="L22" s="22">
        <f t="shared" si="11"/>
        <v>49914.704080456344</v>
      </c>
      <c r="M22" s="5">
        <f>scrimecost*Meta!O19</f>
        <v>247.392</v>
      </c>
      <c r="N22" s="5">
        <f>L22-Grade11!L22</f>
        <v>2042.9985016046485</v>
      </c>
      <c r="O22" s="5">
        <f>Grade11!M22-M22</f>
        <v>12.02600000000001</v>
      </c>
      <c r="P22" s="22">
        <f t="shared" si="12"/>
        <v>372.45735154442951</v>
      </c>
      <c r="Q22" s="22"/>
      <c r="R22" s="22"/>
      <c r="S22" s="22">
        <f t="shared" si="6"/>
        <v>1734.0061317957291</v>
      </c>
      <c r="T22" s="22">
        <f t="shared" si="7"/>
        <v>1001.187348609941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30118.781097140054</v>
      </c>
      <c r="D23" s="5">
        <f t="shared" si="0"/>
        <v>29479.954728865891</v>
      </c>
      <c r="E23" s="5">
        <f t="shared" si="1"/>
        <v>19979.954728865891</v>
      </c>
      <c r="F23" s="5">
        <f t="shared" si="2"/>
        <v>6825.2052189747137</v>
      </c>
      <c r="G23" s="5">
        <f t="shared" si="3"/>
        <v>22654.749509891175</v>
      </c>
      <c r="H23" s="22">
        <f t="shared" si="10"/>
        <v>13559.385824420655</v>
      </c>
      <c r="I23" s="5">
        <f t="shared" si="4"/>
        <v>35617.52235803732</v>
      </c>
      <c r="J23" s="26">
        <f t="shared" si="5"/>
        <v>0.14701496935171782</v>
      </c>
      <c r="L23" s="22">
        <f t="shared" si="11"/>
        <v>51162.571682467751</v>
      </c>
      <c r="M23" s="5">
        <f>scrimecost*Meta!O20</f>
        <v>247.392</v>
      </c>
      <c r="N23" s="5">
        <f>L23-Grade11!L23</f>
        <v>2094.0734641447489</v>
      </c>
      <c r="O23" s="5">
        <f>Grade11!M23-M23</f>
        <v>12.02600000000001</v>
      </c>
      <c r="P23" s="22">
        <f t="shared" si="12"/>
        <v>380.04292551203304</v>
      </c>
      <c r="Q23" s="22"/>
      <c r="R23" s="22"/>
      <c r="S23" s="22">
        <f t="shared" si="6"/>
        <v>1775.3520668776357</v>
      </c>
      <c r="T23" s="22">
        <f t="shared" si="7"/>
        <v>985.62334234824016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30871.750624568558</v>
      </c>
      <c r="D24" s="5">
        <f t="shared" si="0"/>
        <v>30199.793597087541</v>
      </c>
      <c r="E24" s="5">
        <f t="shared" si="1"/>
        <v>20699.793597087541</v>
      </c>
      <c r="F24" s="5">
        <f t="shared" si="2"/>
        <v>7060.2326094490818</v>
      </c>
      <c r="G24" s="5">
        <f t="shared" si="3"/>
        <v>23139.560987638459</v>
      </c>
      <c r="H24" s="22">
        <f t="shared" si="10"/>
        <v>13898.370470031174</v>
      </c>
      <c r="I24" s="5">
        <f t="shared" si="4"/>
        <v>36426.403156988265</v>
      </c>
      <c r="J24" s="26">
        <f t="shared" si="5"/>
        <v>0.14892050231291601</v>
      </c>
      <c r="L24" s="22">
        <f t="shared" si="11"/>
        <v>52441.635974529454</v>
      </c>
      <c r="M24" s="5">
        <f>scrimecost*Meta!O21</f>
        <v>247.392</v>
      </c>
      <c r="N24" s="5">
        <f>L24-Grade11!L24</f>
        <v>2146.4253007483785</v>
      </c>
      <c r="O24" s="5">
        <f>Grade11!M24-M24</f>
        <v>12.02600000000001</v>
      </c>
      <c r="P24" s="22">
        <f t="shared" si="12"/>
        <v>387.8181388288267</v>
      </c>
      <c r="Q24" s="22"/>
      <c r="R24" s="22"/>
      <c r="S24" s="22">
        <f t="shared" si="6"/>
        <v>1817.7316503366078</v>
      </c>
      <c r="T24" s="22">
        <f t="shared" si="7"/>
        <v>970.32679739046227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31643.544390182768</v>
      </c>
      <c r="D25" s="5">
        <f t="shared" si="0"/>
        <v>30937.628437014726</v>
      </c>
      <c r="E25" s="5">
        <f t="shared" si="1"/>
        <v>21437.628437014726</v>
      </c>
      <c r="F25" s="5">
        <f t="shared" si="2"/>
        <v>7301.1356846853078</v>
      </c>
      <c r="G25" s="5">
        <f t="shared" si="3"/>
        <v>23636.492752329417</v>
      </c>
      <c r="H25" s="22">
        <f t="shared" si="10"/>
        <v>14245.829731781952</v>
      </c>
      <c r="I25" s="5">
        <f t="shared" si="4"/>
        <v>37255.505975912965</v>
      </c>
      <c r="J25" s="26">
        <f t="shared" si="5"/>
        <v>0.1507795588604264</v>
      </c>
      <c r="L25" s="22">
        <f t="shared" si="11"/>
        <v>53752.676873892677</v>
      </c>
      <c r="M25" s="5">
        <f>scrimecost*Meta!O22</f>
        <v>247.392</v>
      </c>
      <c r="N25" s="5">
        <f>L25-Grade11!L25</f>
        <v>2200.085933267088</v>
      </c>
      <c r="O25" s="5">
        <f>Grade11!M25-M25</f>
        <v>12.02600000000001</v>
      </c>
      <c r="P25" s="22">
        <f t="shared" si="12"/>
        <v>395.78773247854008</v>
      </c>
      <c r="Q25" s="22"/>
      <c r="R25" s="22"/>
      <c r="S25" s="22">
        <f t="shared" si="6"/>
        <v>1861.1707233820468</v>
      </c>
      <c r="T25" s="22">
        <f t="shared" si="7"/>
        <v>955.29220624212132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32434.632999937334</v>
      </c>
      <c r="D26" s="5">
        <f t="shared" si="0"/>
        <v>31693.909147940092</v>
      </c>
      <c r="E26" s="5">
        <f t="shared" si="1"/>
        <v>22193.909147940092</v>
      </c>
      <c r="F26" s="5">
        <f t="shared" si="2"/>
        <v>7548.0613368024406</v>
      </c>
      <c r="G26" s="5">
        <f t="shared" si="3"/>
        <v>24145.847811137653</v>
      </c>
      <c r="H26" s="22">
        <f t="shared" si="10"/>
        <v>14601.975475076499</v>
      </c>
      <c r="I26" s="5">
        <f t="shared" si="4"/>
        <v>38105.336365310788</v>
      </c>
      <c r="J26" s="26">
        <f t="shared" si="5"/>
        <v>0.15259327256531466</v>
      </c>
      <c r="L26" s="22">
        <f t="shared" si="11"/>
        <v>55096.493795739989</v>
      </c>
      <c r="M26" s="5">
        <f>scrimecost*Meta!O23</f>
        <v>196.99200000000002</v>
      </c>
      <c r="N26" s="5">
        <f>L26-Grade11!L26</f>
        <v>2255.0880815987548</v>
      </c>
      <c r="O26" s="5">
        <f>Grade11!M26-M26</f>
        <v>9.5759999999999934</v>
      </c>
      <c r="P26" s="22">
        <f t="shared" si="12"/>
        <v>403.95656596949641</v>
      </c>
      <c r="Q26" s="22"/>
      <c r="R26" s="22"/>
      <c r="S26" s="22">
        <f t="shared" si="6"/>
        <v>1903.2727232536149</v>
      </c>
      <c r="T26" s="22">
        <f t="shared" si="7"/>
        <v>939.31836126958513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33245.49882493577</v>
      </c>
      <c r="D27" s="5">
        <f t="shared" si="0"/>
        <v>32469.096876638596</v>
      </c>
      <c r="E27" s="5">
        <f t="shared" si="1"/>
        <v>22969.096876638596</v>
      </c>
      <c r="F27" s="5">
        <f t="shared" si="2"/>
        <v>7801.1601302225017</v>
      </c>
      <c r="G27" s="5">
        <f t="shared" si="3"/>
        <v>24667.936746416093</v>
      </c>
      <c r="H27" s="22">
        <f t="shared" si="10"/>
        <v>14967.024861953412</v>
      </c>
      <c r="I27" s="5">
        <f t="shared" si="4"/>
        <v>38976.412514443553</v>
      </c>
      <c r="J27" s="26">
        <f t="shared" si="5"/>
        <v>0.15436274935057145</v>
      </c>
      <c r="L27" s="22">
        <f t="shared" si="11"/>
        <v>56473.906140633495</v>
      </c>
      <c r="M27" s="5">
        <f>scrimecost*Meta!O24</f>
        <v>196.99200000000002</v>
      </c>
      <c r="N27" s="5">
        <f>L27-Grade11!L27</f>
        <v>2311.4652836387322</v>
      </c>
      <c r="O27" s="5">
        <f>Grade11!M27-M27</f>
        <v>9.5759999999999934</v>
      </c>
      <c r="P27" s="22">
        <f t="shared" si="12"/>
        <v>412.32962029772665</v>
      </c>
      <c r="Q27" s="22"/>
      <c r="R27" s="22"/>
      <c r="S27" s="22">
        <f t="shared" si="6"/>
        <v>1948.9108993719849</v>
      </c>
      <c r="T27" s="22">
        <f t="shared" si="7"/>
        <v>924.83772910438677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34076.636295559161</v>
      </c>
      <c r="D28" s="5">
        <f t="shared" si="0"/>
        <v>33263.664298554555</v>
      </c>
      <c r="E28" s="5">
        <f t="shared" si="1"/>
        <v>23763.664298554555</v>
      </c>
      <c r="F28" s="5">
        <f t="shared" si="2"/>
        <v>8060.5863934780627</v>
      </c>
      <c r="G28" s="5">
        <f t="shared" si="3"/>
        <v>25203.07790507649</v>
      </c>
      <c r="H28" s="22">
        <f t="shared" si="10"/>
        <v>15341.200483502247</v>
      </c>
      <c r="I28" s="5">
        <f t="shared" si="4"/>
        <v>39869.265567304639</v>
      </c>
      <c r="J28" s="26">
        <f t="shared" si="5"/>
        <v>0.15608906816545612</v>
      </c>
      <c r="L28" s="22">
        <f t="shared" si="11"/>
        <v>57885.753794149328</v>
      </c>
      <c r="M28" s="5">
        <f>scrimecost*Meta!O25</f>
        <v>196.99200000000002</v>
      </c>
      <c r="N28" s="5">
        <f>L28-Grade11!L28</f>
        <v>2369.2519157297065</v>
      </c>
      <c r="O28" s="5">
        <f>Grade11!M28-M28</f>
        <v>9.5759999999999934</v>
      </c>
      <c r="P28" s="22">
        <f t="shared" si="12"/>
        <v>420.91200098416255</v>
      </c>
      <c r="Q28" s="22"/>
      <c r="R28" s="22"/>
      <c r="S28" s="22">
        <f t="shared" si="6"/>
        <v>1995.6900298933124</v>
      </c>
      <c r="T28" s="22">
        <f t="shared" si="7"/>
        <v>910.60159756990129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34928.552202948136</v>
      </c>
      <c r="D29" s="5">
        <f t="shared" si="0"/>
        <v>34078.095906018418</v>
      </c>
      <c r="E29" s="5">
        <f t="shared" si="1"/>
        <v>24578.095906018418</v>
      </c>
      <c r="F29" s="5">
        <f t="shared" si="2"/>
        <v>8326.4983133150126</v>
      </c>
      <c r="G29" s="5">
        <f t="shared" si="3"/>
        <v>25751.597592703405</v>
      </c>
      <c r="H29" s="22">
        <f t="shared" si="10"/>
        <v>15724.730495589802</v>
      </c>
      <c r="I29" s="5">
        <f t="shared" si="4"/>
        <v>40784.439946487255</v>
      </c>
      <c r="J29" s="26">
        <f t="shared" si="5"/>
        <v>0.15777328164339238</v>
      </c>
      <c r="L29" s="22">
        <f t="shared" si="11"/>
        <v>59332.897639003051</v>
      </c>
      <c r="M29" s="5">
        <f>scrimecost*Meta!O26</f>
        <v>196.99200000000002</v>
      </c>
      <c r="N29" s="5">
        <f>L29-Grade11!L29</f>
        <v>2428.4832136229452</v>
      </c>
      <c r="O29" s="5">
        <f>Grade11!M29-M29</f>
        <v>9.5759999999999934</v>
      </c>
      <c r="P29" s="22">
        <f t="shared" si="12"/>
        <v>429.70894118775936</v>
      </c>
      <c r="Q29" s="22"/>
      <c r="R29" s="22"/>
      <c r="S29" s="22">
        <f t="shared" si="6"/>
        <v>2043.6386386776664</v>
      </c>
      <c r="T29" s="22">
        <f t="shared" si="7"/>
        <v>896.60507232543296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35801.766008021841</v>
      </c>
      <c r="D30" s="5">
        <f t="shared" si="0"/>
        <v>34912.888303668879</v>
      </c>
      <c r="E30" s="5">
        <f t="shared" si="1"/>
        <v>25412.888303668879</v>
      </c>
      <c r="F30" s="5">
        <f t="shared" si="2"/>
        <v>8599.058031147888</v>
      </c>
      <c r="G30" s="5">
        <f t="shared" si="3"/>
        <v>26313.830272520991</v>
      </c>
      <c r="H30" s="22">
        <f t="shared" si="10"/>
        <v>16117.848757979546</v>
      </c>
      <c r="I30" s="5">
        <f t="shared" si="4"/>
        <v>41722.493685149435</v>
      </c>
      <c r="J30" s="26">
        <f t="shared" si="5"/>
        <v>0.15941641674381801</v>
      </c>
      <c r="L30" s="22">
        <f t="shared" si="11"/>
        <v>60816.220079978128</v>
      </c>
      <c r="M30" s="5">
        <f>scrimecost*Meta!O27</f>
        <v>196.99200000000002</v>
      </c>
      <c r="N30" s="5">
        <f>L30-Grade11!L30</f>
        <v>2489.1952939635157</v>
      </c>
      <c r="O30" s="5">
        <f>Grade11!M30-M30</f>
        <v>9.5759999999999934</v>
      </c>
      <c r="P30" s="22">
        <f t="shared" si="12"/>
        <v>438.72580489644611</v>
      </c>
      <c r="Q30" s="22"/>
      <c r="R30" s="22"/>
      <c r="S30" s="22">
        <f t="shared" si="6"/>
        <v>2092.7859626816298</v>
      </c>
      <c r="T30" s="22">
        <f t="shared" si="7"/>
        <v>882.84338219757376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36696.810158222383</v>
      </c>
      <c r="D31" s="5">
        <f t="shared" si="0"/>
        <v>35768.550511260597</v>
      </c>
      <c r="E31" s="5">
        <f t="shared" si="1"/>
        <v>26268.550511260597</v>
      </c>
      <c r="F31" s="5">
        <f t="shared" si="2"/>
        <v>8878.4317419265844</v>
      </c>
      <c r="G31" s="5">
        <f t="shared" si="3"/>
        <v>26890.118769334011</v>
      </c>
      <c r="H31" s="22">
        <f t="shared" si="10"/>
        <v>16520.794976929035</v>
      </c>
      <c r="I31" s="5">
        <f t="shared" si="4"/>
        <v>42683.998767278172</v>
      </c>
      <c r="J31" s="26">
        <f t="shared" si="5"/>
        <v>0.1610194753783796</v>
      </c>
      <c r="L31" s="22">
        <f t="shared" si="11"/>
        <v>62336.625581977576</v>
      </c>
      <c r="M31" s="5">
        <f>scrimecost*Meta!O28</f>
        <v>169.05599999999998</v>
      </c>
      <c r="N31" s="5">
        <f>L31-Grade11!L31</f>
        <v>2551.4251763126013</v>
      </c>
      <c r="O31" s="5">
        <f>Grade11!M31-M31</f>
        <v>8.2180000000000177</v>
      </c>
      <c r="P31" s="22">
        <f t="shared" si="12"/>
        <v>447.96809019785002</v>
      </c>
      <c r="Q31" s="22"/>
      <c r="R31" s="22"/>
      <c r="S31" s="22">
        <f t="shared" si="6"/>
        <v>2141.8189077856928</v>
      </c>
      <c r="T31" s="22">
        <f t="shared" si="7"/>
        <v>868.76710099584932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37614.230412177938</v>
      </c>
      <c r="D32" s="5">
        <f t="shared" si="0"/>
        <v>36645.604274042111</v>
      </c>
      <c r="E32" s="5">
        <f t="shared" si="1"/>
        <v>27145.604274042111</v>
      </c>
      <c r="F32" s="5">
        <f t="shared" si="2"/>
        <v>9164.7897954747496</v>
      </c>
      <c r="G32" s="5">
        <f t="shared" si="3"/>
        <v>27480.814478567361</v>
      </c>
      <c r="H32" s="22">
        <f t="shared" si="10"/>
        <v>16933.814851352261</v>
      </c>
      <c r="I32" s="5">
        <f t="shared" si="4"/>
        <v>43669.541476460123</v>
      </c>
      <c r="J32" s="26">
        <f t="shared" si="5"/>
        <v>0.16258343502185438</v>
      </c>
      <c r="L32" s="22">
        <f t="shared" si="11"/>
        <v>63895.041221527019</v>
      </c>
      <c r="M32" s="5">
        <f>scrimecost*Meta!O29</f>
        <v>169.05599999999998</v>
      </c>
      <c r="N32" s="5">
        <f>L32-Grade11!L32</f>
        <v>2615.2108057204241</v>
      </c>
      <c r="O32" s="5">
        <f>Grade11!M32-M32</f>
        <v>8.2180000000000177</v>
      </c>
      <c r="P32" s="22">
        <f t="shared" si="12"/>
        <v>457.44143263178927</v>
      </c>
      <c r="Q32" s="22"/>
      <c r="R32" s="22"/>
      <c r="S32" s="22">
        <f t="shared" si="6"/>
        <v>2193.4543150673644</v>
      </c>
      <c r="T32" s="22">
        <f t="shared" si="7"/>
        <v>855.48220015510731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38554.586172482392</v>
      </c>
      <c r="D33" s="5">
        <f t="shared" si="0"/>
        <v>37544.584380893168</v>
      </c>
      <c r="E33" s="5">
        <f t="shared" si="1"/>
        <v>28044.584380893168</v>
      </c>
      <c r="F33" s="5">
        <f t="shared" si="2"/>
        <v>9458.306800361619</v>
      </c>
      <c r="G33" s="5">
        <f t="shared" si="3"/>
        <v>28086.277580531547</v>
      </c>
      <c r="H33" s="22">
        <f t="shared" si="10"/>
        <v>17357.160222636063</v>
      </c>
      <c r="I33" s="5">
        <f t="shared" si="4"/>
        <v>44679.722753371621</v>
      </c>
      <c r="J33" s="26">
        <f t="shared" si="5"/>
        <v>0.1641092493081712</v>
      </c>
      <c r="L33" s="22">
        <f t="shared" si="11"/>
        <v>65492.417252065185</v>
      </c>
      <c r="M33" s="5">
        <f>scrimecost*Meta!O30</f>
        <v>169.05599999999998</v>
      </c>
      <c r="N33" s="5">
        <f>L33-Grade11!L33</f>
        <v>2680.5910758634345</v>
      </c>
      <c r="O33" s="5">
        <f>Grade11!M33-M33</f>
        <v>8.2180000000000177</v>
      </c>
      <c r="P33" s="22">
        <f t="shared" si="12"/>
        <v>467.15160862657672</v>
      </c>
      <c r="Q33" s="22"/>
      <c r="R33" s="22"/>
      <c r="S33" s="22">
        <f t="shared" si="6"/>
        <v>2246.3806075310722</v>
      </c>
      <c r="T33" s="22">
        <f t="shared" si="7"/>
        <v>842.41771625444471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39518.45082679444</v>
      </c>
      <c r="D34" s="5">
        <f t="shared" si="0"/>
        <v>38466.038990415487</v>
      </c>
      <c r="E34" s="5">
        <f t="shared" si="1"/>
        <v>28966.038990415487</v>
      </c>
      <c r="F34" s="5">
        <f t="shared" si="2"/>
        <v>9759.1617303706571</v>
      </c>
      <c r="G34" s="5">
        <f t="shared" si="3"/>
        <v>28706.877260044828</v>
      </c>
      <c r="H34" s="22">
        <f t="shared" si="10"/>
        <v>17791.089228201967</v>
      </c>
      <c r="I34" s="5">
        <f t="shared" si="4"/>
        <v>45715.158562205906</v>
      </c>
      <c r="J34" s="26">
        <f t="shared" si="5"/>
        <v>0.16559784861189489</v>
      </c>
      <c r="L34" s="22">
        <f t="shared" si="11"/>
        <v>67129.727683366815</v>
      </c>
      <c r="M34" s="5">
        <f>scrimecost*Meta!O31</f>
        <v>169.05599999999998</v>
      </c>
      <c r="N34" s="5">
        <f>L34-Grade11!L34</f>
        <v>2747.6058527600253</v>
      </c>
      <c r="O34" s="5">
        <f>Grade11!M34-M34</f>
        <v>8.2180000000000177</v>
      </c>
      <c r="P34" s="22">
        <f t="shared" si="12"/>
        <v>477.10453902123396</v>
      </c>
      <c r="Q34" s="22"/>
      <c r="R34" s="22"/>
      <c r="S34" s="22">
        <f t="shared" si="6"/>
        <v>2300.6300573063763</v>
      </c>
      <c r="T34" s="22">
        <f t="shared" si="7"/>
        <v>829.56936512801872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40506.412097464301</v>
      </c>
      <c r="D35" s="5">
        <f t="shared" si="0"/>
        <v>39410.529965175869</v>
      </c>
      <c r="E35" s="5">
        <f t="shared" si="1"/>
        <v>29910.529965175869</v>
      </c>
      <c r="F35" s="5">
        <f t="shared" si="2"/>
        <v>10067.53803362992</v>
      </c>
      <c r="G35" s="5">
        <f t="shared" si="3"/>
        <v>29342.991931545948</v>
      </c>
      <c r="H35" s="22">
        <f t="shared" si="10"/>
        <v>18235.86645890701</v>
      </c>
      <c r="I35" s="5">
        <f t="shared" si="4"/>
        <v>46776.480266261045</v>
      </c>
      <c r="J35" s="26">
        <f t="shared" si="5"/>
        <v>0.16705014061552775</v>
      </c>
      <c r="L35" s="22">
        <f t="shared" si="11"/>
        <v>68807.970875450977</v>
      </c>
      <c r="M35" s="5">
        <f>scrimecost*Meta!O32</f>
        <v>169.05599999999998</v>
      </c>
      <c r="N35" s="5">
        <f>L35-Grade11!L35</f>
        <v>2816.2959990790259</v>
      </c>
      <c r="O35" s="5">
        <f>Grade11!M35-M35</f>
        <v>8.2180000000000177</v>
      </c>
      <c r="P35" s="22">
        <f t="shared" si="12"/>
        <v>487.30629267575739</v>
      </c>
      <c r="Q35" s="22"/>
      <c r="R35" s="22"/>
      <c r="S35" s="22">
        <f t="shared" si="6"/>
        <v>2356.235743326059</v>
      </c>
      <c r="T35" s="22">
        <f t="shared" si="7"/>
        <v>816.9329668691023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41519.072399900906</v>
      </c>
      <c r="D36" s="5">
        <f t="shared" si="0"/>
        <v>40378.633214305264</v>
      </c>
      <c r="E36" s="5">
        <f t="shared" si="1"/>
        <v>30878.633214305264</v>
      </c>
      <c r="F36" s="5">
        <f t="shared" si="2"/>
        <v>10383.623744470668</v>
      </c>
      <c r="G36" s="5">
        <f t="shared" si="3"/>
        <v>29995.009469834597</v>
      </c>
      <c r="H36" s="22">
        <f t="shared" si="10"/>
        <v>18691.763120379688</v>
      </c>
      <c r="I36" s="5">
        <f t="shared" si="4"/>
        <v>47864.335012917581</v>
      </c>
      <c r="J36" s="26">
        <f t="shared" si="5"/>
        <v>0.16846701086297444</v>
      </c>
      <c r="L36" s="22">
        <f t="shared" si="11"/>
        <v>70528.170147337238</v>
      </c>
      <c r="M36" s="5">
        <f>scrimecost*Meta!O33</f>
        <v>130.17600000000002</v>
      </c>
      <c r="N36" s="5">
        <f>L36-Grade11!L36</f>
        <v>2886.7033990559867</v>
      </c>
      <c r="O36" s="5">
        <f>Grade11!M36-M36</f>
        <v>6.3279999999999745</v>
      </c>
      <c r="P36" s="22">
        <f t="shared" si="12"/>
        <v>497.76309017164402</v>
      </c>
      <c r="Q36" s="22"/>
      <c r="R36" s="22"/>
      <c r="S36" s="22">
        <f t="shared" si="6"/>
        <v>2411.3623614962244</v>
      </c>
      <c r="T36" s="22">
        <f t="shared" si="7"/>
        <v>803.8812999467026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42557.049209898425</v>
      </c>
      <c r="D37" s="5">
        <f t="shared" ref="D37:D56" si="15">IF(A37&lt;startage,1,0)*(C37*(1-initialunempprob))+IF(A37=startage,1,0)*(C37*(1-unempprob))+IF(A37&gt;startage,1,0)*(C37*(1-unempprob)+unempprob*300*52)</f>
        <v>41370.939044662897</v>
      </c>
      <c r="E37" s="5">
        <f t="shared" si="1"/>
        <v>31870.939044662897</v>
      </c>
      <c r="F37" s="5">
        <f t="shared" si="2"/>
        <v>10707.611598082436</v>
      </c>
      <c r="G37" s="5">
        <f t="shared" si="3"/>
        <v>30663.327446580461</v>
      </c>
      <c r="H37" s="22">
        <f t="shared" ref="H37:H56" si="16">benefits*B37/expnorm</f>
        <v>19159.057198389179</v>
      </c>
      <c r="I37" s="5">
        <f t="shared" ref="I37:I56" si="17">G37+IF(A37&lt;startage,1,0)*(H37*(1-initialunempprob))+IF(A37&gt;=startage,1,0)*(H37*(1-unempprob))</f>
        <v>48979.386128240512</v>
      </c>
      <c r="J37" s="26">
        <f t="shared" si="5"/>
        <v>0.16984932329950791</v>
      </c>
      <c r="L37" s="22">
        <f t="shared" ref="L37:L56" si="18">(sincome+sbenefits)*(1-sunemp)*B37/expnorm</f>
        <v>72291.374401020672</v>
      </c>
      <c r="M37" s="5">
        <f>scrimecost*Meta!O34</f>
        <v>130.17600000000002</v>
      </c>
      <c r="N37" s="5">
        <f>L37-Grade11!L37</f>
        <v>2958.8709840323863</v>
      </c>
      <c r="O37" s="5">
        <f>Grade11!M37-M37</f>
        <v>6.3279999999999745</v>
      </c>
      <c r="P37" s="22">
        <f t="shared" si="12"/>
        <v>508.48130760492813</v>
      </c>
      <c r="Q37" s="22"/>
      <c r="R37" s="22"/>
      <c r="S37" s="22">
        <f t="shared" si="6"/>
        <v>2469.7830853706541</v>
      </c>
      <c r="T37" s="22">
        <f t="shared" si="7"/>
        <v>791.68064294423505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43620.975440145892</v>
      </c>
      <c r="D38" s="5">
        <f t="shared" si="15"/>
        <v>42388.052520779471</v>
      </c>
      <c r="E38" s="5">
        <f t="shared" si="1"/>
        <v>32888.052520779471</v>
      </c>
      <c r="F38" s="5">
        <f t="shared" si="2"/>
        <v>11039.699148034497</v>
      </c>
      <c r="G38" s="5">
        <f t="shared" si="3"/>
        <v>31348.353372744976</v>
      </c>
      <c r="H38" s="22">
        <f t="shared" si="16"/>
        <v>19638.033628348909</v>
      </c>
      <c r="I38" s="5">
        <f t="shared" si="17"/>
        <v>50122.313521446529</v>
      </c>
      <c r="J38" s="26">
        <f t="shared" si="5"/>
        <v>0.17119792079856483</v>
      </c>
      <c r="L38" s="22">
        <f t="shared" si="18"/>
        <v>74098.658761046201</v>
      </c>
      <c r="M38" s="5">
        <f>scrimecost*Meta!O35</f>
        <v>130.17600000000002</v>
      </c>
      <c r="N38" s="5">
        <f>L38-Grade11!L38</f>
        <v>3032.8427586332255</v>
      </c>
      <c r="O38" s="5">
        <f>Grade11!M38-M38</f>
        <v>6.3279999999999745</v>
      </c>
      <c r="P38" s="22">
        <f t="shared" si="12"/>
        <v>519.46748047404401</v>
      </c>
      <c r="Q38" s="22"/>
      <c r="R38" s="22"/>
      <c r="S38" s="22">
        <f t="shared" si="6"/>
        <v>2529.6643273419636</v>
      </c>
      <c r="T38" s="22">
        <f t="shared" si="7"/>
        <v>779.67907148267477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44711.499826149535</v>
      </c>
      <c r="D39" s="5">
        <f t="shared" si="15"/>
        <v>43430.593833798957</v>
      </c>
      <c r="E39" s="5">
        <f t="shared" si="1"/>
        <v>33930.593833798957</v>
      </c>
      <c r="F39" s="5">
        <f t="shared" si="2"/>
        <v>11380.088886735361</v>
      </c>
      <c r="G39" s="5">
        <f t="shared" si="3"/>
        <v>32050.504947063597</v>
      </c>
      <c r="H39" s="22">
        <f t="shared" si="16"/>
        <v>20128.984469057625</v>
      </c>
      <c r="I39" s="5">
        <f t="shared" si="17"/>
        <v>51293.814099482683</v>
      </c>
      <c r="J39" s="26">
        <f t="shared" si="5"/>
        <v>0.17251362567569362</v>
      </c>
      <c r="L39" s="22">
        <f t="shared" si="18"/>
        <v>75951.125230072328</v>
      </c>
      <c r="M39" s="5">
        <f>scrimecost*Meta!O36</f>
        <v>130.17600000000002</v>
      </c>
      <c r="N39" s="5">
        <f>L39-Grade11!L39</f>
        <v>3108.6638275989972</v>
      </c>
      <c r="O39" s="5">
        <f>Grade11!M39-M39</f>
        <v>6.3279999999999745</v>
      </c>
      <c r="P39" s="22">
        <f t="shared" si="12"/>
        <v>530.72830766488801</v>
      </c>
      <c r="Q39" s="22"/>
      <c r="R39" s="22"/>
      <c r="S39" s="22">
        <f t="shared" si="6"/>
        <v>2591.042600362498</v>
      </c>
      <c r="T39" s="22">
        <f t="shared" si="7"/>
        <v>767.87282786766468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45829.287321803284</v>
      </c>
      <c r="D40" s="5">
        <f t="shared" si="15"/>
        <v>44499.198679643938</v>
      </c>
      <c r="E40" s="5">
        <f t="shared" si="1"/>
        <v>34999.198679643938</v>
      </c>
      <c r="F40" s="5">
        <f t="shared" si="2"/>
        <v>11778.908236868139</v>
      </c>
      <c r="G40" s="5">
        <f t="shared" si="3"/>
        <v>32720.290442775797</v>
      </c>
      <c r="H40" s="22">
        <f t="shared" si="16"/>
        <v>20632.209080784072</v>
      </c>
      <c r="I40" s="5">
        <f t="shared" si="17"/>
        <v>52444.682324005364</v>
      </c>
      <c r="J40" s="26">
        <f t="shared" ref="J40:J56" si="19">(F40-(IF(A40&gt;startage,1,0)*(unempprob*300*52)))/(IF(A40&lt;startage,1,0)*((C40+H40)*(1-initialunempprob))+IF(A40&gt;=startage,1,0)*((C40+H40)*(1-unempprob)))</f>
        <v>0.17458291968765385</v>
      </c>
      <c r="L40" s="22">
        <f t="shared" si="18"/>
        <v>77849.903360824159</v>
      </c>
      <c r="M40" s="5">
        <f>scrimecost*Meta!O37</f>
        <v>130.17600000000002</v>
      </c>
      <c r="N40" s="5">
        <f>L40-Grade11!L40</f>
        <v>3186.3804232890107</v>
      </c>
      <c r="O40" s="5">
        <f>Grade11!M40-M40</f>
        <v>6.3279999999999745</v>
      </c>
      <c r="P40" s="22">
        <f t="shared" si="12"/>
        <v>543.92211250562866</v>
      </c>
      <c r="Q40" s="22"/>
      <c r="R40" s="22"/>
      <c r="S40" s="22">
        <f t="shared" ref="S40:S69" si="20">IF(A40&lt;startage,1,0)*(N40-Q40-R40)+IF(A40&gt;=startage,1,0)*completionprob*(N40*spart+O40+P40)</f>
        <v>2655.5886211520638</v>
      </c>
      <c r="T40" s="22">
        <f t="shared" ref="T40:T69" si="21">S40/sreturn^(A40-startage+1)</f>
        <v>756.72365732383298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46975.019504848351</v>
      </c>
      <c r="D41" s="5">
        <f t="shared" si="15"/>
        <v>45594.518646635021</v>
      </c>
      <c r="E41" s="5">
        <f t="shared" si="1"/>
        <v>36094.518646635021</v>
      </c>
      <c r="F41" s="5">
        <f t="shared" si="2"/>
        <v>12246.062202789837</v>
      </c>
      <c r="G41" s="5">
        <f t="shared" si="3"/>
        <v>33348.456443845185</v>
      </c>
      <c r="H41" s="22">
        <f t="shared" si="16"/>
        <v>21148.014307803667</v>
      </c>
      <c r="I41" s="5">
        <f t="shared" si="17"/>
        <v>53565.95812210549</v>
      </c>
      <c r="J41" s="26">
        <f t="shared" si="19"/>
        <v>0.17749792086619048</v>
      </c>
      <c r="L41" s="22">
        <f t="shared" si="18"/>
        <v>79796.150944844747</v>
      </c>
      <c r="M41" s="5">
        <f>scrimecost*Meta!O38</f>
        <v>79.056000000000012</v>
      </c>
      <c r="N41" s="5">
        <f>L41-Grade11!L41</f>
        <v>3266.0399338712305</v>
      </c>
      <c r="O41" s="5">
        <f>Grade11!M41-M41</f>
        <v>3.8429999999999893</v>
      </c>
      <c r="P41" s="22">
        <f t="shared" si="12"/>
        <v>559.37657391753589</v>
      </c>
      <c r="Q41" s="22"/>
      <c r="R41" s="22"/>
      <c r="S41" s="22">
        <f t="shared" si="20"/>
        <v>2721.2001999855365</v>
      </c>
      <c r="T41" s="22">
        <f t="shared" si="21"/>
        <v>745.58776482899111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48149.394992469555</v>
      </c>
      <c r="D42" s="5">
        <f t="shared" si="15"/>
        <v>46717.221612800895</v>
      </c>
      <c r="E42" s="5">
        <f t="shared" si="1"/>
        <v>37217.221612800895</v>
      </c>
      <c r="F42" s="5">
        <f t="shared" si="2"/>
        <v>12724.895017859581</v>
      </c>
      <c r="G42" s="5">
        <f t="shared" si="3"/>
        <v>33992.326594941318</v>
      </c>
      <c r="H42" s="22">
        <f t="shared" si="16"/>
        <v>21676.714665498759</v>
      </c>
      <c r="I42" s="5">
        <f t="shared" si="17"/>
        <v>54715.265815158127</v>
      </c>
      <c r="J42" s="26">
        <f t="shared" si="19"/>
        <v>0.18034182445500671</v>
      </c>
      <c r="L42" s="22">
        <f t="shared" si="18"/>
        <v>81791.054718465864</v>
      </c>
      <c r="M42" s="5">
        <f>scrimecost*Meta!O39</f>
        <v>79.056000000000012</v>
      </c>
      <c r="N42" s="5">
        <f>L42-Grade11!L42</f>
        <v>3347.6909322179999</v>
      </c>
      <c r="O42" s="5">
        <f>Grade11!M42-M42</f>
        <v>3.8429999999999893</v>
      </c>
      <c r="P42" s="22">
        <f t="shared" si="12"/>
        <v>575.21739686474075</v>
      </c>
      <c r="Q42" s="22"/>
      <c r="R42" s="22"/>
      <c r="S42" s="22">
        <f t="shared" si="20"/>
        <v>2790.9711749148419</v>
      </c>
      <c r="T42" s="22">
        <f t="shared" si="21"/>
        <v>735.2844737602635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49353.129867281299</v>
      </c>
      <c r="D43" s="5">
        <f t="shared" si="15"/>
        <v>47867.992153120918</v>
      </c>
      <c r="E43" s="5">
        <f t="shared" si="1"/>
        <v>38367.992153120918</v>
      </c>
      <c r="F43" s="5">
        <f t="shared" si="2"/>
        <v>13215.698653306072</v>
      </c>
      <c r="G43" s="5">
        <f t="shared" si="3"/>
        <v>34652.293499814848</v>
      </c>
      <c r="H43" s="22">
        <f t="shared" si="16"/>
        <v>22218.632532136227</v>
      </c>
      <c r="I43" s="5">
        <f t="shared" si="17"/>
        <v>55893.306200537081</v>
      </c>
      <c r="J43" s="26">
        <f t="shared" si="19"/>
        <v>0.18311636454165672</v>
      </c>
      <c r="L43" s="22">
        <f t="shared" si="18"/>
        <v>83835.831086427497</v>
      </c>
      <c r="M43" s="5">
        <f>scrimecost*Meta!O40</f>
        <v>79.056000000000012</v>
      </c>
      <c r="N43" s="5">
        <f>L43-Grade11!L43</f>
        <v>3431.3832055234525</v>
      </c>
      <c r="O43" s="5">
        <f>Grade11!M43-M43</f>
        <v>3.8429999999999893</v>
      </c>
      <c r="P43" s="22">
        <f t="shared" si="12"/>
        <v>591.45424038562589</v>
      </c>
      <c r="Q43" s="22"/>
      <c r="R43" s="22"/>
      <c r="S43" s="22">
        <f t="shared" si="20"/>
        <v>2862.486424217389</v>
      </c>
      <c r="T43" s="22">
        <f t="shared" si="21"/>
        <v>725.11225654043869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50586.958113963323</v>
      </c>
      <c r="D44" s="5">
        <f t="shared" si="15"/>
        <v>49047.531956948937</v>
      </c>
      <c r="E44" s="5">
        <f t="shared" si="1"/>
        <v>39547.531956948937</v>
      </c>
      <c r="F44" s="5">
        <f t="shared" si="2"/>
        <v>13718.772379638722</v>
      </c>
      <c r="G44" s="5">
        <f t="shared" si="3"/>
        <v>35328.759577310215</v>
      </c>
      <c r="H44" s="22">
        <f t="shared" si="16"/>
        <v>22774.098345439634</v>
      </c>
      <c r="I44" s="5">
        <f t="shared" si="17"/>
        <v>57100.797595550503</v>
      </c>
      <c r="J44" s="26">
        <f t="shared" si="19"/>
        <v>0.18582323291887617</v>
      </c>
      <c r="L44" s="22">
        <f t="shared" si="18"/>
        <v>85931.726863588192</v>
      </c>
      <c r="M44" s="5">
        <f>scrimecost*Meta!O41</f>
        <v>79.056000000000012</v>
      </c>
      <c r="N44" s="5">
        <f>L44-Grade11!L44</f>
        <v>3517.1677856615424</v>
      </c>
      <c r="O44" s="5">
        <f>Grade11!M44-M44</f>
        <v>3.8429999999999893</v>
      </c>
      <c r="P44" s="22">
        <f t="shared" si="12"/>
        <v>608.09700499453311</v>
      </c>
      <c r="Q44" s="22"/>
      <c r="R44" s="22"/>
      <c r="S44" s="22">
        <f t="shared" si="20"/>
        <v>2935.7895547525009</v>
      </c>
      <c r="T44" s="22">
        <f t="shared" si="21"/>
        <v>715.06990009958452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51851.63206681241</v>
      </c>
      <c r="D45" s="5">
        <f t="shared" si="15"/>
        <v>50256.56025587266</v>
      </c>
      <c r="E45" s="5">
        <f t="shared" si="1"/>
        <v>40756.56025587266</v>
      </c>
      <c r="F45" s="5">
        <f t="shared" si="2"/>
        <v>14234.42294912969</v>
      </c>
      <c r="G45" s="5">
        <f t="shared" si="3"/>
        <v>36022.137306742967</v>
      </c>
      <c r="H45" s="22">
        <f t="shared" si="16"/>
        <v>23343.450804075626</v>
      </c>
      <c r="I45" s="5">
        <f t="shared" si="17"/>
        <v>58338.476275439265</v>
      </c>
      <c r="J45" s="26">
        <f t="shared" si="19"/>
        <v>0.18846408011616353</v>
      </c>
      <c r="L45" s="22">
        <f t="shared" si="18"/>
        <v>88080.020035177906</v>
      </c>
      <c r="M45" s="5">
        <f>scrimecost*Meta!O42</f>
        <v>79.056000000000012</v>
      </c>
      <c r="N45" s="5">
        <f>L45-Grade11!L45</f>
        <v>3605.0969803030894</v>
      </c>
      <c r="O45" s="5">
        <f>Grade11!M45-M45</f>
        <v>3.8429999999999893</v>
      </c>
      <c r="P45" s="22">
        <f t="shared" si="12"/>
        <v>625.15583871866306</v>
      </c>
      <c r="Q45" s="22"/>
      <c r="R45" s="22"/>
      <c r="S45" s="22">
        <f t="shared" si="20"/>
        <v>3010.9252635509943</v>
      </c>
      <c r="T45" s="22">
        <f t="shared" si="21"/>
        <v>705.1561827595433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53147.92286848271</v>
      </c>
      <c r="D46" s="5">
        <f t="shared" si="15"/>
        <v>51495.814262269472</v>
      </c>
      <c r="E46" s="5">
        <f t="shared" si="1"/>
        <v>41995.814262269472</v>
      </c>
      <c r="F46" s="5">
        <f t="shared" si="2"/>
        <v>14762.964782857931</v>
      </c>
      <c r="G46" s="5">
        <f t="shared" si="3"/>
        <v>36732.84947941154</v>
      </c>
      <c r="H46" s="22">
        <f t="shared" si="16"/>
        <v>23927.037074177511</v>
      </c>
      <c r="I46" s="5">
        <f t="shared" si="17"/>
        <v>59607.09692232524</v>
      </c>
      <c r="J46" s="26">
        <f t="shared" si="19"/>
        <v>0.19104051640619993</v>
      </c>
      <c r="L46" s="22">
        <f t="shared" si="18"/>
        <v>90282.020536057345</v>
      </c>
      <c r="M46" s="5">
        <f>scrimecost*Meta!O43</f>
        <v>39.456000000000003</v>
      </c>
      <c r="N46" s="5">
        <f>L46-Grade11!L46</f>
        <v>3695.2244048106804</v>
      </c>
      <c r="O46" s="5">
        <f>Grade11!M46-M46</f>
        <v>1.9179999999999993</v>
      </c>
      <c r="P46" s="22">
        <f t="shared" si="12"/>
        <v>642.64114328589619</v>
      </c>
      <c r="Q46" s="22"/>
      <c r="R46" s="22"/>
      <c r="S46" s="22">
        <f t="shared" si="20"/>
        <v>3086.035540069453</v>
      </c>
      <c r="T46" s="22">
        <f t="shared" si="21"/>
        <v>694.94115497815619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54476.620940194771</v>
      </c>
      <c r="D47" s="5">
        <f t="shared" si="15"/>
        <v>52766.049618826197</v>
      </c>
      <c r="E47" s="5">
        <f t="shared" si="1"/>
        <v>43266.049618826197</v>
      </c>
      <c r="F47" s="5">
        <f t="shared" si="2"/>
        <v>15304.720162429374</v>
      </c>
      <c r="G47" s="5">
        <f t="shared" si="3"/>
        <v>37461.329456396823</v>
      </c>
      <c r="H47" s="22">
        <f t="shared" si="16"/>
        <v>24525.213001031945</v>
      </c>
      <c r="I47" s="5">
        <f t="shared" si="17"/>
        <v>60907.43308538336</v>
      </c>
      <c r="J47" s="26">
        <f t="shared" si="19"/>
        <v>0.19355411278672324</v>
      </c>
      <c r="L47" s="22">
        <f t="shared" si="18"/>
        <v>92539.07104945874</v>
      </c>
      <c r="M47" s="5">
        <f>scrimecost*Meta!O44</f>
        <v>39.456000000000003</v>
      </c>
      <c r="N47" s="5">
        <f>L47-Grade11!L47</f>
        <v>3787.6050149309158</v>
      </c>
      <c r="O47" s="5">
        <f>Grade11!M47-M47</f>
        <v>1.9179999999999993</v>
      </c>
      <c r="P47" s="22">
        <f t="shared" si="12"/>
        <v>660.56358046730998</v>
      </c>
      <c r="Q47" s="22"/>
      <c r="R47" s="22"/>
      <c r="S47" s="22">
        <f t="shared" si="20"/>
        <v>3164.9749941258428</v>
      </c>
      <c r="T47" s="22">
        <f t="shared" si="21"/>
        <v>685.29751585431359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55838.536463699638</v>
      </c>
      <c r="D48" s="5">
        <f t="shared" si="15"/>
        <v>54068.040859296852</v>
      </c>
      <c r="E48" s="5">
        <f t="shared" si="1"/>
        <v>44568.040859296852</v>
      </c>
      <c r="F48" s="5">
        <f t="shared" si="2"/>
        <v>15860.019426490107</v>
      </c>
      <c r="G48" s="5">
        <f t="shared" si="3"/>
        <v>38208.021432806745</v>
      </c>
      <c r="H48" s="22">
        <f t="shared" si="16"/>
        <v>25138.343326057748</v>
      </c>
      <c r="I48" s="5">
        <f t="shared" si="17"/>
        <v>62240.277652517951</v>
      </c>
      <c r="J48" s="26">
        <f t="shared" si="19"/>
        <v>0.19600640193845331</v>
      </c>
      <c r="L48" s="22">
        <f t="shared" si="18"/>
        <v>94852.547825695234</v>
      </c>
      <c r="M48" s="5">
        <f>scrimecost*Meta!O45</f>
        <v>39.456000000000003</v>
      </c>
      <c r="N48" s="5">
        <f>L48-Grade11!L48</f>
        <v>3882.2951403042243</v>
      </c>
      <c r="O48" s="5">
        <f>Grade11!M48-M48</f>
        <v>1.9179999999999993</v>
      </c>
      <c r="P48" s="22">
        <f t="shared" si="12"/>
        <v>678.93407857825935</v>
      </c>
      <c r="Q48" s="22"/>
      <c r="R48" s="22"/>
      <c r="S48" s="22">
        <f t="shared" si="20"/>
        <v>3245.8879345336868</v>
      </c>
      <c r="T48" s="22">
        <f t="shared" si="21"/>
        <v>675.77817560647122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57234.499875292131</v>
      </c>
      <c r="D49" s="5">
        <f t="shared" si="15"/>
        <v>55402.581880779275</v>
      </c>
      <c r="E49" s="5">
        <f t="shared" si="1"/>
        <v>45902.581880779275</v>
      </c>
      <c r="F49" s="5">
        <f t="shared" si="2"/>
        <v>16429.20117215236</v>
      </c>
      <c r="G49" s="5">
        <f t="shared" si="3"/>
        <v>38973.380708626915</v>
      </c>
      <c r="H49" s="22">
        <f t="shared" si="16"/>
        <v>25766.801909209185</v>
      </c>
      <c r="I49" s="5">
        <f t="shared" si="17"/>
        <v>63606.443333830895</v>
      </c>
      <c r="J49" s="26">
        <f t="shared" si="19"/>
        <v>0.19839887915965332</v>
      </c>
      <c r="L49" s="22">
        <f t="shared" si="18"/>
        <v>97223.861521337603</v>
      </c>
      <c r="M49" s="5">
        <f>scrimecost*Meta!O46</f>
        <v>39.456000000000003</v>
      </c>
      <c r="N49" s="5">
        <f>L49-Grade11!L49</f>
        <v>3979.3525188118219</v>
      </c>
      <c r="O49" s="5">
        <f>Grade11!M49-M49</f>
        <v>1.9179999999999993</v>
      </c>
      <c r="P49" s="22">
        <f t="shared" si="12"/>
        <v>697.7638391419822</v>
      </c>
      <c r="Q49" s="22"/>
      <c r="R49" s="22"/>
      <c r="S49" s="22">
        <f t="shared" si="20"/>
        <v>3328.823698451698</v>
      </c>
      <c r="T49" s="22">
        <f t="shared" si="21"/>
        <v>666.38191328900962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58665.362372174422</v>
      </c>
      <c r="D50" s="5">
        <f t="shared" si="15"/>
        <v>56770.486427798744</v>
      </c>
      <c r="E50" s="5">
        <f t="shared" si="1"/>
        <v>47270.486427798744</v>
      </c>
      <c r="F50" s="5">
        <f t="shared" si="2"/>
        <v>17012.612461456163</v>
      </c>
      <c r="G50" s="5">
        <f t="shared" si="3"/>
        <v>39757.87396634258</v>
      </c>
      <c r="H50" s="22">
        <f t="shared" si="16"/>
        <v>26410.971956939418</v>
      </c>
      <c r="I50" s="5">
        <f t="shared" si="17"/>
        <v>65006.763157176661</v>
      </c>
      <c r="J50" s="26">
        <f t="shared" si="19"/>
        <v>0.20073300327789728</v>
      </c>
      <c r="L50" s="22">
        <f t="shared" si="18"/>
        <v>99654.458059371027</v>
      </c>
      <c r="M50" s="5">
        <f>scrimecost*Meta!O47</f>
        <v>39.456000000000003</v>
      </c>
      <c r="N50" s="5">
        <f>L50-Grade11!L50</f>
        <v>4078.8363317820913</v>
      </c>
      <c r="O50" s="5">
        <f>Grade11!M50-M50</f>
        <v>1.9179999999999993</v>
      </c>
      <c r="P50" s="22">
        <f t="shared" si="12"/>
        <v>717.06434371979833</v>
      </c>
      <c r="Q50" s="22"/>
      <c r="R50" s="22"/>
      <c r="S50" s="22">
        <f t="shared" si="20"/>
        <v>3413.8328564676481</v>
      </c>
      <c r="T50" s="22">
        <f t="shared" si="21"/>
        <v>657.10750352703531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60131.996431478787</v>
      </c>
      <c r="D51" s="5">
        <f t="shared" si="15"/>
        <v>58172.588588493716</v>
      </c>
      <c r="E51" s="5">
        <f t="shared" si="1"/>
        <v>48672.588588493716</v>
      </c>
      <c r="F51" s="5">
        <f t="shared" si="2"/>
        <v>17610.609032992568</v>
      </c>
      <c r="G51" s="5">
        <f t="shared" si="3"/>
        <v>40561.979555501151</v>
      </c>
      <c r="H51" s="22">
        <f t="shared" si="16"/>
        <v>27071.246255862901</v>
      </c>
      <c r="I51" s="5">
        <f t="shared" si="17"/>
        <v>66442.09097610609</v>
      </c>
      <c r="J51" s="26">
        <f t="shared" si="19"/>
        <v>0.20301019753959873</v>
      </c>
      <c r="L51" s="22">
        <f t="shared" si="18"/>
        <v>102145.8195108553</v>
      </c>
      <c r="M51" s="5">
        <f>scrimecost*Meta!O48</f>
        <v>19.728000000000002</v>
      </c>
      <c r="N51" s="5">
        <f>L51-Grade11!L51</f>
        <v>4180.8072400766396</v>
      </c>
      <c r="O51" s="5">
        <f>Grade11!M51-M51</f>
        <v>0.95899999999999963</v>
      </c>
      <c r="P51" s="22">
        <f t="shared" si="12"/>
        <v>736.8473609120598</v>
      </c>
      <c r="Q51" s="22"/>
      <c r="R51" s="22"/>
      <c r="S51" s="22">
        <f t="shared" si="20"/>
        <v>3500.0187924340107</v>
      </c>
      <c r="T51" s="22">
        <f t="shared" si="21"/>
        <v>647.77817955345881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61635.296342265756</v>
      </c>
      <c r="D52" s="5">
        <f t="shared" si="15"/>
        <v>59609.743303206058</v>
      </c>
      <c r="E52" s="5">
        <f t="shared" si="1"/>
        <v>50109.743303206058</v>
      </c>
      <c r="F52" s="5">
        <f t="shared" si="2"/>
        <v>18223.555518817386</v>
      </c>
      <c r="G52" s="5">
        <f t="shared" si="3"/>
        <v>41386.187784388676</v>
      </c>
      <c r="H52" s="22">
        <f t="shared" si="16"/>
        <v>27748.027412259475</v>
      </c>
      <c r="I52" s="5">
        <f t="shared" si="17"/>
        <v>67913.301990508728</v>
      </c>
      <c r="J52" s="26">
        <f t="shared" si="19"/>
        <v>0.20523185047784404</v>
      </c>
      <c r="L52" s="22">
        <f t="shared" si="18"/>
        <v>104699.46499862669</v>
      </c>
      <c r="M52" s="5">
        <f>scrimecost*Meta!O49</f>
        <v>19.728000000000002</v>
      </c>
      <c r="N52" s="5">
        <f>L52-Grade11!L52</f>
        <v>4285.3274210785894</v>
      </c>
      <c r="O52" s="5">
        <f>Grade11!M52-M52</f>
        <v>0.95899999999999963</v>
      </c>
      <c r="P52" s="22">
        <f t="shared" si="12"/>
        <v>757.12495353412794</v>
      </c>
      <c r="Q52" s="22"/>
      <c r="R52" s="22"/>
      <c r="S52" s="22">
        <f t="shared" si="20"/>
        <v>3589.3315390745583</v>
      </c>
      <c r="T52" s="22">
        <f t="shared" si="21"/>
        <v>638.75053893557742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63176.178750822386</v>
      </c>
      <c r="D53" s="5">
        <f t="shared" si="15"/>
        <v>61082.826885786199</v>
      </c>
      <c r="E53" s="5">
        <f t="shared" si="1"/>
        <v>51582.826885786199</v>
      </c>
      <c r="F53" s="5">
        <f t="shared" si="2"/>
        <v>18851.825666787816</v>
      </c>
      <c r="G53" s="5">
        <f t="shared" si="3"/>
        <v>42231.001218998383</v>
      </c>
      <c r="H53" s="22">
        <f t="shared" si="16"/>
        <v>28441.728097565952</v>
      </c>
      <c r="I53" s="5">
        <f t="shared" si="17"/>
        <v>69421.293280271435</v>
      </c>
      <c r="J53" s="26">
        <f t="shared" si="19"/>
        <v>0.20739931675905895</v>
      </c>
      <c r="L53" s="22">
        <f t="shared" si="18"/>
        <v>107316.95162359234</v>
      </c>
      <c r="M53" s="5">
        <f>scrimecost*Meta!O50</f>
        <v>19.728000000000002</v>
      </c>
      <c r="N53" s="5">
        <f>L53-Grade11!L53</f>
        <v>4392.4606066055276</v>
      </c>
      <c r="O53" s="5">
        <f>Grade11!M53-M53</f>
        <v>0.95899999999999963</v>
      </c>
      <c r="P53" s="22">
        <f t="shared" si="12"/>
        <v>777.90948597174759</v>
      </c>
      <c r="Q53" s="22"/>
      <c r="R53" s="22"/>
      <c r="S53" s="22">
        <f t="shared" si="20"/>
        <v>3680.8771043810789</v>
      </c>
      <c r="T53" s="22">
        <f t="shared" si="21"/>
        <v>629.84079725134131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64755.583219592954</v>
      </c>
      <c r="D54" s="5">
        <f t="shared" si="15"/>
        <v>62592.737557930865</v>
      </c>
      <c r="E54" s="5">
        <f t="shared" si="1"/>
        <v>53092.737557930865</v>
      </c>
      <c r="F54" s="5">
        <f t="shared" si="2"/>
        <v>19495.802568457515</v>
      </c>
      <c r="G54" s="5">
        <f t="shared" si="3"/>
        <v>43096.934989473346</v>
      </c>
      <c r="H54" s="22">
        <f t="shared" si="16"/>
        <v>29152.771300005104</v>
      </c>
      <c r="I54" s="5">
        <f t="shared" si="17"/>
        <v>70966.984352278232</v>
      </c>
      <c r="J54" s="26">
        <f t="shared" si="19"/>
        <v>0.2095139180090248</v>
      </c>
      <c r="L54" s="22">
        <f t="shared" si="18"/>
        <v>109999.87541418214</v>
      </c>
      <c r="M54" s="5">
        <f>scrimecost*Meta!O51</f>
        <v>19.728000000000002</v>
      </c>
      <c r="N54" s="5">
        <f>L54-Grade11!L54</f>
        <v>4502.2721217706858</v>
      </c>
      <c r="O54" s="5">
        <f>Grade11!M54-M54</f>
        <v>0.95899999999999963</v>
      </c>
      <c r="P54" s="22">
        <f t="shared" si="12"/>
        <v>799.21363172030806</v>
      </c>
      <c r="Q54" s="22"/>
      <c r="R54" s="22"/>
      <c r="S54" s="22">
        <f t="shared" si="20"/>
        <v>3774.7113088202941</v>
      </c>
      <c r="T54" s="22">
        <f t="shared" si="21"/>
        <v>621.04773007942003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66374.47280008276</v>
      </c>
      <c r="D55" s="5">
        <f t="shared" si="15"/>
        <v>64140.395996879117</v>
      </c>
      <c r="E55" s="5">
        <f t="shared" si="1"/>
        <v>54640.395996879117</v>
      </c>
      <c r="F55" s="5">
        <f t="shared" si="2"/>
        <v>20155.878892668945</v>
      </c>
      <c r="G55" s="5">
        <f t="shared" si="3"/>
        <v>43984.517104210172</v>
      </c>
      <c r="H55" s="22">
        <f t="shared" si="16"/>
        <v>29881.590582505225</v>
      </c>
      <c r="I55" s="5">
        <f t="shared" si="17"/>
        <v>72551.317701085165</v>
      </c>
      <c r="J55" s="26">
        <f t="shared" si="19"/>
        <v>0.21157694361874749</v>
      </c>
      <c r="L55" s="22">
        <f t="shared" si="18"/>
        <v>112749.87229953667</v>
      </c>
      <c r="M55" s="5">
        <f>scrimecost*Meta!O52</f>
        <v>19.728000000000002</v>
      </c>
      <c r="N55" s="5">
        <f>L55-Grade11!L55</f>
        <v>4614.8289248149085</v>
      </c>
      <c r="O55" s="5">
        <f>Grade11!M55-M55</f>
        <v>0.95899999999999963</v>
      </c>
      <c r="P55" s="22">
        <f t="shared" si="12"/>
        <v>821.05038111258204</v>
      </c>
      <c r="Q55" s="22"/>
      <c r="R55" s="22"/>
      <c r="S55" s="22">
        <f t="shared" si="20"/>
        <v>3870.8913683704468</v>
      </c>
      <c r="T55" s="22">
        <f t="shared" si="21"/>
        <v>612.37011230705457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68033.834620084846</v>
      </c>
      <c r="D56" s="5">
        <f t="shared" si="15"/>
        <v>65726.745896801105</v>
      </c>
      <c r="E56" s="5">
        <f t="shared" si="1"/>
        <v>56226.745896801105</v>
      </c>
      <c r="F56" s="5">
        <f t="shared" si="2"/>
        <v>20832.457124985671</v>
      </c>
      <c r="G56" s="5">
        <f t="shared" si="3"/>
        <v>44894.288771815438</v>
      </c>
      <c r="H56" s="22">
        <f t="shared" si="16"/>
        <v>30628.630347067865</v>
      </c>
      <c r="I56" s="5">
        <f t="shared" si="17"/>
        <v>74175.259383612312</v>
      </c>
      <c r="J56" s="26">
        <f t="shared" si="19"/>
        <v>0.21358965153067205</v>
      </c>
      <c r="L56" s="22">
        <f t="shared" si="18"/>
        <v>115568.61910702512</v>
      </c>
      <c r="M56" s="5">
        <f>scrimecost*Meta!O53</f>
        <v>5.4719999999999995</v>
      </c>
      <c r="N56" s="5">
        <f>L56-Grade11!L56</f>
        <v>4730.1996479353402</v>
      </c>
      <c r="O56" s="5">
        <f>Grade11!M56-M56</f>
        <v>0.26600000000000001</v>
      </c>
      <c r="P56" s="22">
        <f t="shared" si="12"/>
        <v>843.43304923966321</v>
      </c>
      <c r="Q56" s="22"/>
      <c r="R56" s="22"/>
      <c r="S56" s="22">
        <f t="shared" si="20"/>
        <v>3968.7905524094217</v>
      </c>
      <c r="T56" s="22">
        <f t="shared" si="21"/>
        <v>603.70246447026068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5.4719999999999995</v>
      </c>
      <c r="N57" s="5">
        <f>L57-Grade11!L57</f>
        <v>0</v>
      </c>
      <c r="O57" s="5">
        <f>Grade11!M57-M57</f>
        <v>0.26600000000000001</v>
      </c>
      <c r="Q57" s="22"/>
      <c r="R57" s="22"/>
      <c r="S57" s="22">
        <f t="shared" si="20"/>
        <v>0.26307400000000003</v>
      </c>
      <c r="T57" s="22">
        <f t="shared" si="21"/>
        <v>3.8477288778702962E-2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5.4719999999999995</v>
      </c>
      <c r="N58" s="5">
        <f>L58-Grade11!L58</f>
        <v>0</v>
      </c>
      <c r="O58" s="5">
        <f>Grade11!M58-M58</f>
        <v>0.26600000000000001</v>
      </c>
      <c r="Q58" s="22"/>
      <c r="R58" s="22"/>
      <c r="S58" s="22">
        <f t="shared" si="20"/>
        <v>0.26307400000000003</v>
      </c>
      <c r="T58" s="22">
        <f t="shared" si="21"/>
        <v>3.6996976081918827E-2</v>
      </c>
    </row>
    <row r="59" spans="1:20" x14ac:dyDescent="0.2">
      <c r="A59" s="5">
        <v>68</v>
      </c>
      <c r="H59" s="21"/>
      <c r="I59" s="5"/>
      <c r="M59" s="5">
        <f>scrimecost*Meta!O56</f>
        <v>5.4719999999999995</v>
      </c>
      <c r="N59" s="5">
        <f>L59-Grade11!L59</f>
        <v>0</v>
      </c>
      <c r="O59" s="5">
        <f>Grade11!M59-M59</f>
        <v>0.26600000000000001</v>
      </c>
      <c r="Q59" s="22"/>
      <c r="R59" s="22"/>
      <c r="S59" s="22">
        <f t="shared" si="20"/>
        <v>0.26307400000000003</v>
      </c>
      <c r="T59" s="22">
        <f t="shared" si="21"/>
        <v>3.5573614530857646E-2</v>
      </c>
    </row>
    <row r="60" spans="1:20" x14ac:dyDescent="0.2">
      <c r="A60" s="5">
        <v>69</v>
      </c>
      <c r="H60" s="21"/>
      <c r="I60" s="5"/>
      <c r="M60" s="5">
        <f>scrimecost*Meta!O57</f>
        <v>5.4719999999999995</v>
      </c>
      <c r="N60" s="5">
        <f>L60-Grade11!L60</f>
        <v>0</v>
      </c>
      <c r="O60" s="5">
        <f>Grade11!M60-M60</f>
        <v>0.26600000000000001</v>
      </c>
      <c r="Q60" s="22"/>
      <c r="R60" s="22"/>
      <c r="S60" s="22">
        <f t="shared" si="20"/>
        <v>0.26307400000000003</v>
      </c>
      <c r="T60" s="22">
        <f t="shared" si="21"/>
        <v>3.4205013079663907E-2</v>
      </c>
    </row>
    <row r="61" spans="1:20" x14ac:dyDescent="0.2">
      <c r="A61" s="5">
        <v>70</v>
      </c>
      <c r="H61" s="21"/>
      <c r="I61" s="5"/>
      <c r="M61" s="5">
        <f>scrimecost*Meta!O58</f>
        <v>5.4719999999999995</v>
      </c>
      <c r="N61" s="5">
        <f>L61-Grade11!L61</f>
        <v>0</v>
      </c>
      <c r="O61" s="5">
        <f>Grade11!M61-M61</f>
        <v>0.26600000000000001</v>
      </c>
      <c r="Q61" s="22"/>
      <c r="R61" s="22"/>
      <c r="S61" s="22">
        <f t="shared" si="20"/>
        <v>0.26307400000000003</v>
      </c>
      <c r="T61" s="22">
        <f t="shared" si="21"/>
        <v>3.2889064977220682E-2</v>
      </c>
    </row>
    <row r="62" spans="1:20" x14ac:dyDescent="0.2">
      <c r="A62" s="5">
        <v>71</v>
      </c>
      <c r="H62" s="21"/>
      <c r="I62" s="5"/>
      <c r="M62" s="5">
        <f>scrimecost*Meta!O59</f>
        <v>5.4719999999999995</v>
      </c>
      <c r="N62" s="5">
        <f>L62-Grade11!L62</f>
        <v>0</v>
      </c>
      <c r="O62" s="5">
        <f>Grade11!M62-M62</f>
        <v>0.26600000000000001</v>
      </c>
      <c r="Q62" s="22"/>
      <c r="R62" s="22"/>
      <c r="S62" s="22">
        <f t="shared" si="20"/>
        <v>0.26307400000000003</v>
      </c>
      <c r="T62" s="22">
        <f t="shared" si="21"/>
        <v>3.162374452413081E-2</v>
      </c>
    </row>
    <row r="63" spans="1:20" x14ac:dyDescent="0.2">
      <c r="A63" s="5">
        <v>72</v>
      </c>
      <c r="H63" s="21"/>
      <c r="M63" s="5">
        <f>scrimecost*Meta!O60</f>
        <v>5.4719999999999995</v>
      </c>
      <c r="N63" s="5">
        <f>L63-Grade11!L63</f>
        <v>0</v>
      </c>
      <c r="O63" s="5">
        <f>Grade11!M63-M63</f>
        <v>0.26600000000000001</v>
      </c>
      <c r="Q63" s="22"/>
      <c r="R63" s="22"/>
      <c r="S63" s="22">
        <f t="shared" si="20"/>
        <v>0.26307400000000003</v>
      </c>
      <c r="T63" s="22">
        <f t="shared" si="21"/>
        <v>3.0407103954464696E-2</v>
      </c>
    </row>
    <row r="64" spans="1:20" x14ac:dyDescent="0.2">
      <c r="A64" s="5">
        <v>73</v>
      </c>
      <c r="H64" s="21"/>
      <c r="M64" s="5">
        <f>scrimecost*Meta!O61</f>
        <v>5.4719999999999995</v>
      </c>
      <c r="N64" s="5">
        <f>L64-Grade11!L64</f>
        <v>0</v>
      </c>
      <c r="O64" s="5">
        <f>Grade11!M64-M64</f>
        <v>0.26600000000000001</v>
      </c>
      <c r="Q64" s="22"/>
      <c r="R64" s="22"/>
      <c r="S64" s="22">
        <f t="shared" si="20"/>
        <v>0.26307400000000003</v>
      </c>
      <c r="T64" s="22">
        <f t="shared" si="21"/>
        <v>2.9237270437474715E-2</v>
      </c>
    </row>
    <row r="65" spans="1:20" x14ac:dyDescent="0.2">
      <c r="A65" s="5">
        <v>74</v>
      </c>
      <c r="H65" s="21"/>
      <c r="M65" s="5">
        <f>scrimecost*Meta!O62</f>
        <v>5.4719999999999995</v>
      </c>
      <c r="N65" s="5">
        <f>L65-Grade11!L65</f>
        <v>0</v>
      </c>
      <c r="O65" s="5">
        <f>Grade11!M65-M65</f>
        <v>0.26600000000000001</v>
      </c>
      <c r="Q65" s="22"/>
      <c r="R65" s="22"/>
      <c r="S65" s="22">
        <f t="shared" si="20"/>
        <v>0.26307400000000003</v>
      </c>
      <c r="T65" s="22">
        <f t="shared" si="21"/>
        <v>2.8112443194660743E-2</v>
      </c>
    </row>
    <row r="66" spans="1:20" x14ac:dyDescent="0.2">
      <c r="A66" s="5">
        <v>75</v>
      </c>
      <c r="H66" s="21"/>
      <c r="M66" s="5">
        <f>scrimecost*Meta!O63</f>
        <v>5.4719999999999995</v>
      </c>
      <c r="N66" s="5">
        <f>L66-Grade11!L66</f>
        <v>0</v>
      </c>
      <c r="O66" s="5">
        <f>Grade11!M66-M66</f>
        <v>0.26600000000000001</v>
      </c>
      <c r="Q66" s="22"/>
      <c r="R66" s="22"/>
      <c r="S66" s="22">
        <f t="shared" si="20"/>
        <v>0.26307400000000003</v>
      </c>
      <c r="T66" s="22">
        <f t="shared" si="21"/>
        <v>2.7030890727749064E-2</v>
      </c>
    </row>
    <row r="67" spans="1:20" x14ac:dyDescent="0.2">
      <c r="A67" s="5">
        <v>76</v>
      </c>
      <c r="H67" s="21"/>
      <c r="M67" s="5">
        <f>scrimecost*Meta!O64</f>
        <v>5.4719999999999995</v>
      </c>
      <c r="N67" s="5">
        <f>L67-Grade11!L67</f>
        <v>0</v>
      </c>
      <c r="O67" s="5">
        <f>Grade11!M67-M67</f>
        <v>0.26600000000000001</v>
      </c>
      <c r="Q67" s="22"/>
      <c r="R67" s="22"/>
      <c r="S67" s="22">
        <f t="shared" si="20"/>
        <v>0.26307400000000003</v>
      </c>
      <c r="T67" s="22">
        <f t="shared" si="21"/>
        <v>2.5990948153317484E-2</v>
      </c>
    </row>
    <row r="68" spans="1:20" x14ac:dyDescent="0.2">
      <c r="A68" s="5">
        <v>77</v>
      </c>
      <c r="H68" s="21"/>
      <c r="M68" s="5">
        <f>scrimecost*Meta!O65</f>
        <v>5.4719999999999995</v>
      </c>
      <c r="N68" s="5">
        <f>L68-Grade11!L68</f>
        <v>0</v>
      </c>
      <c r="O68" s="5">
        <f>Grade11!M68-M68</f>
        <v>0.26600000000000001</v>
      </c>
      <c r="Q68" s="22"/>
      <c r="R68" s="22"/>
      <c r="S68" s="22">
        <f t="shared" si="20"/>
        <v>0.26307400000000003</v>
      </c>
      <c r="T68" s="22">
        <f t="shared" si="21"/>
        <v>2.4991014639963768E-2</v>
      </c>
    </row>
    <row r="69" spans="1:20" x14ac:dyDescent="0.2">
      <c r="A69" s="5">
        <v>78</v>
      </c>
      <c r="H69" s="21"/>
      <c r="M69" s="5">
        <f>scrimecost*Meta!O66</f>
        <v>5.4719999999999995</v>
      </c>
      <c r="N69" s="5">
        <f>L69-Grade11!L69</f>
        <v>0</v>
      </c>
      <c r="O69" s="5">
        <f>Grade11!M69-M69</f>
        <v>0.26600000000000001</v>
      </c>
      <c r="Q69" s="22"/>
      <c r="R69" s="22"/>
      <c r="S69" s="22">
        <f t="shared" si="20"/>
        <v>0.26307400000000003</v>
      </c>
      <c r="T69" s="22">
        <f t="shared" si="21"/>
        <v>2.4029550944072258E-2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4.9262035423103256E-11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42021</v>
      </c>
      <c r="D2" s="7">
        <f>Meta!C7</f>
        <v>18817</v>
      </c>
      <c r="E2" s="1">
        <f>Meta!D7</f>
        <v>4.2999999999999997E-2</v>
      </c>
      <c r="F2" s="1">
        <f>Meta!F7</f>
        <v>0.63700000000000001</v>
      </c>
      <c r="G2" s="1">
        <f>Meta!I7</f>
        <v>1.8652741552202943</v>
      </c>
      <c r="H2" s="1">
        <f>Meta!E7</f>
        <v>0.84499999999999997</v>
      </c>
      <c r="I2" s="13"/>
      <c r="J2" s="1">
        <f>Meta!X6</f>
        <v>0.67</v>
      </c>
      <c r="K2" s="1">
        <f>Meta!D6</f>
        <v>4.3999999999999997E-2</v>
      </c>
      <c r="L2" s="29"/>
      <c r="N2" s="22">
        <f>Meta!T7</f>
        <v>51551</v>
      </c>
      <c r="O2" s="22">
        <f>Meta!U7</f>
        <v>22528</v>
      </c>
      <c r="P2" s="1">
        <f>Meta!V7</f>
        <v>3.6999999999999998E-2</v>
      </c>
      <c r="Q2" s="1">
        <f>Meta!X7</f>
        <v>0.67800000000000005</v>
      </c>
      <c r="R2" s="22">
        <f>Meta!W7</f>
        <v>142</v>
      </c>
      <c r="T2" s="12">
        <f>IRR(S5:S69)+1</f>
        <v>1.0159540939118099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2131.5880485587036</v>
      </c>
      <c r="D9" s="5">
        <f t="shared" ref="D9:D36" si="0">IF(A9&lt;startage,1,0)*(C9*(1-initialunempprob))+IF(A9=startage,1,0)*(C9*(1-unempprob))+IF(A9&gt;startage,1,0)*(C9*(1-unempprob)+unempprob*300*52)</f>
        <v>2037.7981744221206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155.89156034329221</v>
      </c>
      <c r="G9" s="5">
        <f t="shared" ref="G9:G56" si="3">D9-F9</f>
        <v>1881.9066140788284</v>
      </c>
      <c r="H9" s="22">
        <f>0.1*Grade12!H9</f>
        <v>959.6346105744592</v>
      </c>
      <c r="I9" s="5">
        <f t="shared" ref="I9:I36" si="4">G9+IF(A9&lt;startage,1,0)*(H9*(1-initialunempprob))+IF(A9&gt;=startage,1,0)*(H9*(1-unempprob))</f>
        <v>2799.3173017880113</v>
      </c>
      <c r="J9" s="26">
        <f t="shared" ref="J9:J56" si="5">(F9-(IF(A9&gt;startage,1,0)*(unempprob*300*52)))/(IF(A9&lt;startage,1,0)*((C9+H9)*(1-initialunempprob))+IF(A9&gt;=startage,1,0)*((C9+H9)*(1-unempprob)))</f>
        <v>5.275145264381173E-2</v>
      </c>
      <c r="L9" s="22">
        <f>0.1*Grade12!L9</f>
        <v>3620.9143384700869</v>
      </c>
      <c r="M9" s="5">
        <f>scrimecost*Meta!O6</f>
        <v>480.38600000000002</v>
      </c>
      <c r="N9" s="5">
        <f>L9-Grade12!L9</f>
        <v>-32588.229046230779</v>
      </c>
      <c r="O9" s="5"/>
      <c r="P9" s="22"/>
      <c r="Q9" s="22">
        <f>0.05*feel*Grade12!G9</f>
        <v>231.34398986626184</v>
      </c>
      <c r="R9" s="22">
        <f>coltuition</f>
        <v>8279</v>
      </c>
      <c r="S9" s="22">
        <f t="shared" ref="S9:S40" si="6">IF(A9&lt;startage,1,0)*(N9-Q9-R9)+IF(A9&gt;=startage,1,0)*completionprob*(N9*spart+O9+P9)</f>
        <v>-41098.573036097041</v>
      </c>
      <c r="T9" s="22">
        <f t="shared" ref="T9:T40" si="7">S9/sreturn^(A9-startage+1)</f>
        <v>-41098.573036097041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22528.055665381369</v>
      </c>
      <c r="D10" s="5">
        <f t="shared" si="0"/>
        <v>21559.34927176997</v>
      </c>
      <c r="E10" s="5">
        <f t="shared" si="1"/>
        <v>12059.34927176997</v>
      </c>
      <c r="F10" s="5">
        <f t="shared" si="2"/>
        <v>4239.1275372328955</v>
      </c>
      <c r="G10" s="5">
        <f t="shared" si="3"/>
        <v>17320.221734537074</v>
      </c>
      <c r="H10" s="22">
        <f t="shared" ref="H10:H36" si="10">benefits*B10/expnorm</f>
        <v>10088.061289723739</v>
      </c>
      <c r="I10" s="5">
        <f t="shared" si="4"/>
        <v>26974.49638880269</v>
      </c>
      <c r="J10" s="26">
        <f t="shared" si="5"/>
        <v>0.13581016889541614</v>
      </c>
      <c r="L10" s="22">
        <f t="shared" ref="L10:L36" si="11">(sincome+sbenefits)*(1-sunemp)*B10/expnorm</f>
        <v>38245.357552587098</v>
      </c>
      <c r="M10" s="5">
        <f>scrimecost*Meta!O7</f>
        <v>517.02200000000005</v>
      </c>
      <c r="N10" s="5">
        <f>L10-Grade12!L10</f>
        <v>1130.9855832687099</v>
      </c>
      <c r="O10" s="5">
        <f>Grade12!M10-M10</f>
        <v>7.2819999999999254</v>
      </c>
      <c r="P10" s="22">
        <f t="shared" ref="P10:P56" si="12">(spart-initialspart)*(L10*J10+nptrans)</f>
        <v>93.984867749459539</v>
      </c>
      <c r="Q10" s="22"/>
      <c r="R10" s="22"/>
      <c r="S10" s="22">
        <f t="shared" si="6"/>
        <v>733.52345375876985</v>
      </c>
      <c r="T10" s="22">
        <f t="shared" si="7"/>
        <v>722.00452575019938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23091.257057015901</v>
      </c>
      <c r="D11" s="5">
        <f t="shared" si="0"/>
        <v>22769.133003564217</v>
      </c>
      <c r="E11" s="5">
        <f t="shared" si="1"/>
        <v>13269.133003564217</v>
      </c>
      <c r="F11" s="5">
        <f t="shared" si="2"/>
        <v>4634.1219256637169</v>
      </c>
      <c r="G11" s="5">
        <f t="shared" si="3"/>
        <v>18135.011077900501</v>
      </c>
      <c r="H11" s="22">
        <f t="shared" si="10"/>
        <v>10340.262821966833</v>
      </c>
      <c r="I11" s="5">
        <f t="shared" si="4"/>
        <v>28030.642598522762</v>
      </c>
      <c r="J11" s="26">
        <f t="shared" si="5"/>
        <v>0.12387717447981679</v>
      </c>
      <c r="L11" s="22">
        <f t="shared" si="11"/>
        <v>39201.491491401772</v>
      </c>
      <c r="M11" s="5">
        <f>scrimecost*Meta!O8</f>
        <v>494.30199999999996</v>
      </c>
      <c r="N11" s="5">
        <f>L11-Grade12!L11</f>
        <v>1159.2602228504256</v>
      </c>
      <c r="O11" s="5">
        <f>Grade12!M11-M11</f>
        <v>6.9620000000000459</v>
      </c>
      <c r="P11" s="22">
        <f t="shared" si="12"/>
        <v>91.281360010795524</v>
      </c>
      <c r="Q11" s="22"/>
      <c r="R11" s="22"/>
      <c r="S11" s="22">
        <f t="shared" si="6"/>
        <v>747.16741348235962</v>
      </c>
      <c r="T11" s="22">
        <f t="shared" si="7"/>
        <v>723.88529281960734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23668.538483441298</v>
      </c>
      <c r="D12" s="5">
        <f t="shared" si="0"/>
        <v>23321.591328653321</v>
      </c>
      <c r="E12" s="5">
        <f t="shared" si="1"/>
        <v>13821.591328653321</v>
      </c>
      <c r="F12" s="5">
        <f t="shared" si="2"/>
        <v>4814.4995688053095</v>
      </c>
      <c r="G12" s="5">
        <f t="shared" si="3"/>
        <v>18507.091759848012</v>
      </c>
      <c r="H12" s="22">
        <f t="shared" si="10"/>
        <v>10598.769392516002</v>
      </c>
      <c r="I12" s="5">
        <f t="shared" si="4"/>
        <v>28650.114068485826</v>
      </c>
      <c r="J12" s="26">
        <f t="shared" si="5"/>
        <v>0.12635613578328522</v>
      </c>
      <c r="L12" s="22">
        <f t="shared" si="11"/>
        <v>40181.528778686821</v>
      </c>
      <c r="M12" s="5">
        <f>scrimecost*Meta!O9</f>
        <v>442.61399999999998</v>
      </c>
      <c r="N12" s="5">
        <f>L12-Grade12!L12</f>
        <v>1188.2417284216936</v>
      </c>
      <c r="O12" s="5">
        <f>Grade12!M12-M12</f>
        <v>6.2340000000000373</v>
      </c>
      <c r="P12" s="22">
        <f t="shared" si="12"/>
        <v>93.049461650717973</v>
      </c>
      <c r="Q12" s="22"/>
      <c r="R12" s="22"/>
      <c r="S12" s="22">
        <f t="shared" si="6"/>
        <v>764.65009372492909</v>
      </c>
      <c r="T12" s="22">
        <f t="shared" si="7"/>
        <v>729.18964370420326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24260.251945527332</v>
      </c>
      <c r="D13" s="5">
        <f t="shared" si="0"/>
        <v>23887.861111869654</v>
      </c>
      <c r="E13" s="5">
        <f t="shared" si="1"/>
        <v>14387.861111869654</v>
      </c>
      <c r="F13" s="5">
        <f t="shared" si="2"/>
        <v>4999.3866530254418</v>
      </c>
      <c r="G13" s="5">
        <f t="shared" si="3"/>
        <v>18888.474458844212</v>
      </c>
      <c r="H13" s="22">
        <f t="shared" si="10"/>
        <v>10863.738627328903</v>
      </c>
      <c r="I13" s="5">
        <f t="shared" si="4"/>
        <v>29285.072325197973</v>
      </c>
      <c r="J13" s="26">
        <f t="shared" si="5"/>
        <v>0.12877463461593733</v>
      </c>
      <c r="L13" s="22">
        <f t="shared" si="11"/>
        <v>41186.06699815399</v>
      </c>
      <c r="M13" s="5">
        <f>scrimecost*Meta!O10</f>
        <v>407.68200000000002</v>
      </c>
      <c r="N13" s="5">
        <f>L13-Grade12!L13</f>
        <v>1217.9477716322435</v>
      </c>
      <c r="O13" s="5">
        <f>Grade12!M13-M13</f>
        <v>5.7419999999999618</v>
      </c>
      <c r="P13" s="22">
        <f t="shared" si="12"/>
        <v>94.861765831638451</v>
      </c>
      <c r="Q13" s="22"/>
      <c r="R13" s="22"/>
      <c r="S13" s="22">
        <f t="shared" si="6"/>
        <v>782.78463997356312</v>
      </c>
      <c r="T13" s="22">
        <f t="shared" si="7"/>
        <v>734.76076285484953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24866.758244165514</v>
      </c>
      <c r="D14" s="5">
        <f t="shared" si="0"/>
        <v>24468.287639666396</v>
      </c>
      <c r="E14" s="5">
        <f t="shared" si="1"/>
        <v>14968.287639666396</v>
      </c>
      <c r="F14" s="5">
        <f t="shared" si="2"/>
        <v>5188.8959143510783</v>
      </c>
      <c r="G14" s="5">
        <f t="shared" si="3"/>
        <v>19279.391725315319</v>
      </c>
      <c r="H14" s="22">
        <f t="shared" si="10"/>
        <v>11135.332093012124</v>
      </c>
      <c r="I14" s="5">
        <f t="shared" si="4"/>
        <v>29935.904538327923</v>
      </c>
      <c r="J14" s="26">
        <f t="shared" si="5"/>
        <v>0.13113414567218332</v>
      </c>
      <c r="L14" s="22">
        <f t="shared" si="11"/>
        <v>42215.718673107833</v>
      </c>
      <c r="M14" s="5">
        <f>scrimecost*Meta!O11</f>
        <v>381.55399999999997</v>
      </c>
      <c r="N14" s="5">
        <f>L14-Grade12!L14</f>
        <v>1248.3964659230405</v>
      </c>
      <c r="O14" s="5">
        <f>Grade12!M14-M14</f>
        <v>5.3740000000000236</v>
      </c>
      <c r="P14" s="22">
        <f t="shared" si="12"/>
        <v>96.719377617081946</v>
      </c>
      <c r="Q14" s="22"/>
      <c r="R14" s="22"/>
      <c r="S14" s="22">
        <f t="shared" si="6"/>
        <v>801.48772337840342</v>
      </c>
      <c r="T14" s="22">
        <f t="shared" si="7"/>
        <v>740.50236684747017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25488.427200269645</v>
      </c>
      <c r="D15" s="5">
        <f t="shared" si="0"/>
        <v>25063.224830658048</v>
      </c>
      <c r="E15" s="5">
        <f t="shared" si="1"/>
        <v>15563.224830658048</v>
      </c>
      <c r="F15" s="5">
        <f t="shared" si="2"/>
        <v>5383.1429072098526</v>
      </c>
      <c r="G15" s="5">
        <f t="shared" si="3"/>
        <v>19680.081923448197</v>
      </c>
      <c r="H15" s="22">
        <f t="shared" si="10"/>
        <v>11413.715395337425</v>
      </c>
      <c r="I15" s="5">
        <f t="shared" si="4"/>
        <v>30603.007556786113</v>
      </c>
      <c r="J15" s="26">
        <f t="shared" si="5"/>
        <v>0.13343610767827691</v>
      </c>
      <c r="L15" s="22">
        <f t="shared" si="11"/>
        <v>43271.111639935523</v>
      </c>
      <c r="M15" s="5">
        <f>scrimecost*Meta!O12</f>
        <v>365.36599999999999</v>
      </c>
      <c r="N15" s="5">
        <f>L15-Grade12!L15</f>
        <v>1279.6063775711154</v>
      </c>
      <c r="O15" s="5">
        <f>Grade12!M15-M15</f>
        <v>5.146000000000015</v>
      </c>
      <c r="P15" s="22">
        <f t="shared" si="12"/>
        <v>98.623429697161512</v>
      </c>
      <c r="Q15" s="22"/>
      <c r="R15" s="22"/>
      <c r="S15" s="22">
        <f t="shared" si="6"/>
        <v>820.78445786836926</v>
      </c>
      <c r="T15" s="22">
        <f t="shared" si="7"/>
        <v>746.4223173141238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26125.63788027639</v>
      </c>
      <c r="D16" s="5">
        <f t="shared" si="0"/>
        <v>25673.035451424505</v>
      </c>
      <c r="E16" s="5">
        <f t="shared" si="1"/>
        <v>16173.035451424505</v>
      </c>
      <c r="F16" s="5">
        <f t="shared" si="2"/>
        <v>5582.2460748901012</v>
      </c>
      <c r="G16" s="5">
        <f t="shared" si="3"/>
        <v>20090.789376534405</v>
      </c>
      <c r="H16" s="22">
        <f t="shared" si="10"/>
        <v>11699.058280220861</v>
      </c>
      <c r="I16" s="5">
        <f t="shared" si="4"/>
        <v>31286.788150705768</v>
      </c>
      <c r="J16" s="26">
        <f t="shared" si="5"/>
        <v>0.13568192426958783</v>
      </c>
      <c r="L16" s="22">
        <f t="shared" si="11"/>
        <v>44352.889430933916</v>
      </c>
      <c r="M16" s="5">
        <f>scrimecost*Meta!O13</f>
        <v>309.27600000000001</v>
      </c>
      <c r="N16" s="5">
        <f>L16-Grade12!L16</f>
        <v>1311.596537010395</v>
      </c>
      <c r="O16" s="5">
        <f>Grade12!M16-M16</f>
        <v>4.3559999999999945</v>
      </c>
      <c r="P16" s="22">
        <f t="shared" si="12"/>
        <v>100.57508307924311</v>
      </c>
      <c r="Q16" s="22"/>
      <c r="R16" s="22"/>
      <c r="S16" s="22">
        <f t="shared" si="6"/>
        <v>840.09353722058586</v>
      </c>
      <c r="T16" s="22">
        <f t="shared" si="7"/>
        <v>751.98478018338005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26778.778827283299</v>
      </c>
      <c r="D17" s="5">
        <f t="shared" si="0"/>
        <v>26298.091337710113</v>
      </c>
      <c r="E17" s="5">
        <f t="shared" si="1"/>
        <v>16798.091337710113</v>
      </c>
      <c r="F17" s="5">
        <f t="shared" si="2"/>
        <v>5786.3268217623518</v>
      </c>
      <c r="G17" s="5">
        <f t="shared" si="3"/>
        <v>20511.764515947762</v>
      </c>
      <c r="H17" s="22">
        <f t="shared" si="10"/>
        <v>11991.534737226382</v>
      </c>
      <c r="I17" s="5">
        <f t="shared" si="4"/>
        <v>31987.663259473411</v>
      </c>
      <c r="J17" s="26">
        <f t="shared" si="5"/>
        <v>0.13787296484647646</v>
      </c>
      <c r="L17" s="22">
        <f t="shared" si="11"/>
        <v>45461.711666707262</v>
      </c>
      <c r="M17" s="5">
        <f>scrimecost*Meta!O14</f>
        <v>309.27600000000001</v>
      </c>
      <c r="N17" s="5">
        <f>L17-Grade12!L17</f>
        <v>1344.3864504356607</v>
      </c>
      <c r="O17" s="5">
        <f>Grade12!M17-M17</f>
        <v>4.3559999999999945</v>
      </c>
      <c r="P17" s="22">
        <f t="shared" si="12"/>
        <v>102.57552779587672</v>
      </c>
      <c r="Q17" s="22"/>
      <c r="R17" s="22"/>
      <c r="S17" s="22">
        <f t="shared" si="6"/>
        <v>860.56958230661019</v>
      </c>
      <c r="T17" s="22">
        <f t="shared" si="7"/>
        <v>758.21664428247573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27448.24829796538</v>
      </c>
      <c r="D18" s="5">
        <f t="shared" si="0"/>
        <v>26938.773621152868</v>
      </c>
      <c r="E18" s="5">
        <f t="shared" si="1"/>
        <v>17438.773621152868</v>
      </c>
      <c r="F18" s="5">
        <f t="shared" si="2"/>
        <v>5995.509587306411</v>
      </c>
      <c r="G18" s="5">
        <f t="shared" si="3"/>
        <v>20943.264033846455</v>
      </c>
      <c r="H18" s="22">
        <f t="shared" si="10"/>
        <v>12291.323105657042</v>
      </c>
      <c r="I18" s="5">
        <f t="shared" si="4"/>
        <v>32706.060245960245</v>
      </c>
      <c r="J18" s="26">
        <f t="shared" si="5"/>
        <v>0.14001056540929466</v>
      </c>
      <c r="L18" s="22">
        <f t="shared" si="11"/>
        <v>46598.254458374933</v>
      </c>
      <c r="M18" s="5">
        <f>scrimecost*Meta!O15</f>
        <v>309.27600000000001</v>
      </c>
      <c r="N18" s="5">
        <f>L18-Grade12!L18</f>
        <v>1377.9961116965496</v>
      </c>
      <c r="O18" s="5">
        <f>Grade12!M18-M18</f>
        <v>4.3559999999999945</v>
      </c>
      <c r="P18" s="22">
        <f t="shared" si="12"/>
        <v>104.62598363042618</v>
      </c>
      <c r="Q18" s="22"/>
      <c r="R18" s="22"/>
      <c r="S18" s="22">
        <f t="shared" si="6"/>
        <v>881.55752851978048</v>
      </c>
      <c r="T18" s="22">
        <f t="shared" si="7"/>
        <v>764.51127769253696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28134.454505414509</v>
      </c>
      <c r="D19" s="5">
        <f t="shared" si="0"/>
        <v>27595.472961681684</v>
      </c>
      <c r="E19" s="5">
        <f t="shared" si="1"/>
        <v>18095.472961681684</v>
      </c>
      <c r="F19" s="5">
        <f t="shared" si="2"/>
        <v>6209.9219219890692</v>
      </c>
      <c r="G19" s="5">
        <f t="shared" si="3"/>
        <v>21385.551039692615</v>
      </c>
      <c r="H19" s="22">
        <f t="shared" si="10"/>
        <v>12598.606183298465</v>
      </c>
      <c r="I19" s="5">
        <f t="shared" si="4"/>
        <v>33442.417157109245</v>
      </c>
      <c r="J19" s="26">
        <f t="shared" si="5"/>
        <v>0.14209602937301968</v>
      </c>
      <c r="L19" s="22">
        <f t="shared" si="11"/>
        <v>47763.210819834305</v>
      </c>
      <c r="M19" s="5">
        <f>scrimecost*Meta!O16</f>
        <v>309.27600000000001</v>
      </c>
      <c r="N19" s="5">
        <f>L19-Grade12!L19</f>
        <v>1412.4460144889599</v>
      </c>
      <c r="O19" s="5">
        <f>Grade12!M19-M19</f>
        <v>4.3559999999999945</v>
      </c>
      <c r="P19" s="22">
        <f t="shared" si="12"/>
        <v>106.72770086083935</v>
      </c>
      <c r="Q19" s="22"/>
      <c r="R19" s="22"/>
      <c r="S19" s="22">
        <f t="shared" si="6"/>
        <v>903.07017338827927</v>
      </c>
      <c r="T19" s="22">
        <f t="shared" si="7"/>
        <v>770.86912495357274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28837.815868049871</v>
      </c>
      <c r="D20" s="5">
        <f t="shared" si="0"/>
        <v>28268.589785723725</v>
      </c>
      <c r="E20" s="5">
        <f t="shared" si="1"/>
        <v>18768.589785723725</v>
      </c>
      <c r="F20" s="5">
        <f t="shared" si="2"/>
        <v>6429.6945650387961</v>
      </c>
      <c r="G20" s="5">
        <f t="shared" si="3"/>
        <v>21838.895220684928</v>
      </c>
      <c r="H20" s="22">
        <f t="shared" si="10"/>
        <v>12913.571337880927</v>
      </c>
      <c r="I20" s="5">
        <f t="shared" si="4"/>
        <v>34197.182991036971</v>
      </c>
      <c r="J20" s="26">
        <f t="shared" si="5"/>
        <v>0.14413062836201979</v>
      </c>
      <c r="L20" s="22">
        <f t="shared" si="11"/>
        <v>48957.29109033016</v>
      </c>
      <c r="M20" s="5">
        <f>scrimecost*Meta!O17</f>
        <v>309.27600000000001</v>
      </c>
      <c r="N20" s="5">
        <f>L20-Grade12!L20</f>
        <v>1447.7571648511876</v>
      </c>
      <c r="O20" s="5">
        <f>Grade12!M20-M20</f>
        <v>4.3559999999999945</v>
      </c>
      <c r="P20" s="22">
        <f t="shared" si="12"/>
        <v>108.88196102201287</v>
      </c>
      <c r="Q20" s="22"/>
      <c r="R20" s="22"/>
      <c r="S20" s="22">
        <f t="shared" si="6"/>
        <v>925.12063437849486</v>
      </c>
      <c r="T20" s="22">
        <f t="shared" si="7"/>
        <v>777.2906363593944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29558.761264751116</v>
      </c>
      <c r="D21" s="5">
        <f t="shared" si="0"/>
        <v>28958.534530366815</v>
      </c>
      <c r="E21" s="5">
        <f t="shared" si="1"/>
        <v>19458.534530366815</v>
      </c>
      <c r="F21" s="5">
        <f t="shared" si="2"/>
        <v>6654.9615241647643</v>
      </c>
      <c r="G21" s="5">
        <f t="shared" si="3"/>
        <v>22303.573006202052</v>
      </c>
      <c r="H21" s="22">
        <f t="shared" si="10"/>
        <v>13236.410621327948</v>
      </c>
      <c r="I21" s="5">
        <f t="shared" si="4"/>
        <v>34970.817970812896</v>
      </c>
      <c r="J21" s="26">
        <f t="shared" si="5"/>
        <v>0.14611560298543444</v>
      </c>
      <c r="L21" s="22">
        <f t="shared" si="11"/>
        <v>50181.22336758842</v>
      </c>
      <c r="M21" s="5">
        <f>scrimecost*Meta!O18</f>
        <v>243.95599999999999</v>
      </c>
      <c r="N21" s="5">
        <f>L21-Grade12!L21</f>
        <v>1483.9510939724787</v>
      </c>
      <c r="O21" s="5">
        <f>Grade12!M21-M21</f>
        <v>3.436000000000007</v>
      </c>
      <c r="P21" s="22">
        <f t="shared" si="12"/>
        <v>111.09007768721574</v>
      </c>
      <c r="Q21" s="22"/>
      <c r="R21" s="22"/>
      <c r="S21" s="22">
        <f t="shared" si="6"/>
        <v>946.94495689347002</v>
      </c>
      <c r="T21" s="22">
        <f t="shared" si="7"/>
        <v>783.13335007721071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30297.730296369893</v>
      </c>
      <c r="D22" s="5">
        <f t="shared" si="0"/>
        <v>29665.727893625986</v>
      </c>
      <c r="E22" s="5">
        <f t="shared" si="1"/>
        <v>20165.727893625986</v>
      </c>
      <c r="F22" s="5">
        <f t="shared" si="2"/>
        <v>6885.860157268884</v>
      </c>
      <c r="G22" s="5">
        <f t="shared" si="3"/>
        <v>22779.867736357104</v>
      </c>
      <c r="H22" s="22">
        <f t="shared" si="10"/>
        <v>13567.320886861147</v>
      </c>
      <c r="I22" s="5">
        <f t="shared" si="4"/>
        <v>35763.793825083223</v>
      </c>
      <c r="J22" s="26">
        <f t="shared" si="5"/>
        <v>0.1480521635936439</v>
      </c>
      <c r="L22" s="22">
        <f t="shared" si="11"/>
        <v>51435.753951778119</v>
      </c>
      <c r="M22" s="5">
        <f>scrimecost*Meta!O19</f>
        <v>243.95599999999999</v>
      </c>
      <c r="N22" s="5">
        <f>L22-Grade12!L22</f>
        <v>1521.0498713217748</v>
      </c>
      <c r="O22" s="5">
        <f>Grade12!M22-M22</f>
        <v>3.436000000000007</v>
      </c>
      <c r="P22" s="22">
        <f t="shared" si="12"/>
        <v>113.35339726904866</v>
      </c>
      <c r="Q22" s="22"/>
      <c r="R22" s="22"/>
      <c r="S22" s="22">
        <f t="shared" si="6"/>
        <v>970.11172247130412</v>
      </c>
      <c r="T22" s="22">
        <f t="shared" si="7"/>
        <v>789.69365988352536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31055.173553779139</v>
      </c>
      <c r="D23" s="5">
        <f t="shared" si="0"/>
        <v>30390.601090966633</v>
      </c>
      <c r="E23" s="5">
        <f t="shared" si="1"/>
        <v>20890.601090966633</v>
      </c>
      <c r="F23" s="5">
        <f t="shared" si="2"/>
        <v>7122.5312562006056</v>
      </c>
      <c r="G23" s="5">
        <f t="shared" si="3"/>
        <v>23268.069834766029</v>
      </c>
      <c r="H23" s="22">
        <f t="shared" si="10"/>
        <v>13906.503909032675</v>
      </c>
      <c r="I23" s="5">
        <f t="shared" si="4"/>
        <v>36576.594075710294</v>
      </c>
      <c r="J23" s="26">
        <f t="shared" si="5"/>
        <v>0.14994149101628729</v>
      </c>
      <c r="L23" s="22">
        <f t="shared" si="11"/>
        <v>52721.647800572573</v>
      </c>
      <c r="M23" s="5">
        <f>scrimecost*Meta!O20</f>
        <v>243.95599999999999</v>
      </c>
      <c r="N23" s="5">
        <f>L23-Grade12!L23</f>
        <v>1559.0761181048219</v>
      </c>
      <c r="O23" s="5">
        <f>Grade12!M23-M23</f>
        <v>3.436000000000007</v>
      </c>
      <c r="P23" s="22">
        <f t="shared" si="12"/>
        <v>115.67329984042743</v>
      </c>
      <c r="Q23" s="22"/>
      <c r="R23" s="22"/>
      <c r="S23" s="22">
        <f t="shared" si="6"/>
        <v>993.85765718859477</v>
      </c>
      <c r="T23" s="22">
        <f t="shared" si="7"/>
        <v>796.31886092775005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31831.552892623611</v>
      </c>
      <c r="D24" s="5">
        <f t="shared" si="0"/>
        <v>31133.596118240795</v>
      </c>
      <c r="E24" s="5">
        <f t="shared" si="1"/>
        <v>21633.596118240795</v>
      </c>
      <c r="F24" s="5">
        <f t="shared" si="2"/>
        <v>7365.1191326056205</v>
      </c>
      <c r="G24" s="5">
        <f t="shared" si="3"/>
        <v>23768.476985635174</v>
      </c>
      <c r="H24" s="22">
        <f t="shared" si="10"/>
        <v>14254.166506758491</v>
      </c>
      <c r="I24" s="5">
        <f t="shared" si="4"/>
        <v>37409.714332603049</v>
      </c>
      <c r="J24" s="26">
        <f t="shared" si="5"/>
        <v>0.15178473728228084</v>
      </c>
      <c r="L24" s="22">
        <f t="shared" si="11"/>
        <v>54039.688995586883</v>
      </c>
      <c r="M24" s="5">
        <f>scrimecost*Meta!O21</f>
        <v>243.95599999999999</v>
      </c>
      <c r="N24" s="5">
        <f>L24-Grade12!L24</f>
        <v>1598.0530210574289</v>
      </c>
      <c r="O24" s="5">
        <f>Grade12!M24-M24</f>
        <v>3.436000000000007</v>
      </c>
      <c r="P24" s="22">
        <f t="shared" si="12"/>
        <v>118.05119997609064</v>
      </c>
      <c r="Q24" s="22"/>
      <c r="R24" s="22"/>
      <c r="S24" s="22">
        <f t="shared" si="6"/>
        <v>1018.197240273808</v>
      </c>
      <c r="T24" s="22">
        <f t="shared" si="7"/>
        <v>803.00942924539083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32627.341714939208</v>
      </c>
      <c r="D25" s="5">
        <f t="shared" si="0"/>
        <v>31895.166021196819</v>
      </c>
      <c r="E25" s="5">
        <f t="shared" si="1"/>
        <v>22395.166021196819</v>
      </c>
      <c r="F25" s="5">
        <f t="shared" si="2"/>
        <v>7613.7717059207616</v>
      </c>
      <c r="G25" s="5">
        <f t="shared" si="3"/>
        <v>24281.394315276058</v>
      </c>
      <c r="H25" s="22">
        <f t="shared" si="10"/>
        <v>14610.520669427457</v>
      </c>
      <c r="I25" s="5">
        <f t="shared" si="4"/>
        <v>38263.662595918133</v>
      </c>
      <c r="J25" s="26">
        <f t="shared" si="5"/>
        <v>0.15358302632227452</v>
      </c>
      <c r="L25" s="22">
        <f t="shared" si="11"/>
        <v>55390.681220476559</v>
      </c>
      <c r="M25" s="5">
        <f>scrimecost*Meta!O22</f>
        <v>243.95599999999999</v>
      </c>
      <c r="N25" s="5">
        <f>L25-Grade12!L25</f>
        <v>1638.0043465838826</v>
      </c>
      <c r="O25" s="5">
        <f>Grade12!M25-M25</f>
        <v>3.436000000000007</v>
      </c>
      <c r="P25" s="22">
        <f t="shared" si="12"/>
        <v>120.48854761514545</v>
      </c>
      <c r="Q25" s="22"/>
      <c r="R25" s="22"/>
      <c r="S25" s="22">
        <f t="shared" si="6"/>
        <v>1043.1453129361701</v>
      </c>
      <c r="T25" s="22">
        <f t="shared" si="7"/>
        <v>809.76584670832483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33443.025257812689</v>
      </c>
      <c r="D26" s="5">
        <f t="shared" si="0"/>
        <v>32675.775171726742</v>
      </c>
      <c r="E26" s="5">
        <f t="shared" si="1"/>
        <v>23175.775171726742</v>
      </c>
      <c r="F26" s="5">
        <f t="shared" si="2"/>
        <v>7868.6405935687817</v>
      </c>
      <c r="G26" s="5">
        <f t="shared" si="3"/>
        <v>24807.134578157958</v>
      </c>
      <c r="H26" s="22">
        <f t="shared" si="10"/>
        <v>14975.78368616314</v>
      </c>
      <c r="I26" s="5">
        <f t="shared" si="4"/>
        <v>39138.959565816083</v>
      </c>
      <c r="J26" s="26">
        <f t="shared" si="5"/>
        <v>0.15533745465397572</v>
      </c>
      <c r="L26" s="22">
        <f t="shared" si="11"/>
        <v>56775.448250988469</v>
      </c>
      <c r="M26" s="5">
        <f>scrimecost*Meta!O23</f>
        <v>194.25600000000003</v>
      </c>
      <c r="N26" s="5">
        <f>L26-Grade12!L26</f>
        <v>1678.9544552484804</v>
      </c>
      <c r="O26" s="5">
        <f>Grade12!M26-M26</f>
        <v>2.73599999999999</v>
      </c>
      <c r="P26" s="22">
        <f t="shared" si="12"/>
        <v>122.98682894517664</v>
      </c>
      <c r="Q26" s="22"/>
      <c r="R26" s="22"/>
      <c r="S26" s="22">
        <f t="shared" si="6"/>
        <v>1068.1255874150813</v>
      </c>
      <c r="T26" s="22">
        <f t="shared" si="7"/>
        <v>816.13664593343344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34279.100889257999</v>
      </c>
      <c r="D27" s="5">
        <f t="shared" si="0"/>
        <v>33475.899551019909</v>
      </c>
      <c r="E27" s="5">
        <f t="shared" si="1"/>
        <v>23975.899551019909</v>
      </c>
      <c r="F27" s="5">
        <f t="shared" si="2"/>
        <v>8129.8812034080001</v>
      </c>
      <c r="G27" s="5">
        <f t="shared" si="3"/>
        <v>25346.018347611909</v>
      </c>
      <c r="H27" s="22">
        <f t="shared" si="10"/>
        <v>15350.178278317217</v>
      </c>
      <c r="I27" s="5">
        <f t="shared" si="4"/>
        <v>40036.138959961485</v>
      </c>
      <c r="J27" s="26">
        <f t="shared" si="5"/>
        <v>0.15704909205075734</v>
      </c>
      <c r="L27" s="22">
        <f t="shared" si="11"/>
        <v>58194.834457263176</v>
      </c>
      <c r="M27" s="5">
        <f>scrimecost*Meta!O24</f>
        <v>194.25600000000003</v>
      </c>
      <c r="N27" s="5">
        <f>L27-Grade12!L27</f>
        <v>1720.9283166296809</v>
      </c>
      <c r="O27" s="5">
        <f>Grade12!M27-M27</f>
        <v>2.73599999999999</v>
      </c>
      <c r="P27" s="22">
        <f t="shared" si="12"/>
        <v>125.5475673084586</v>
      </c>
      <c r="Q27" s="22"/>
      <c r="R27" s="22"/>
      <c r="S27" s="22">
        <f t="shared" si="6"/>
        <v>1094.3366562559581</v>
      </c>
      <c r="T27" s="22">
        <f t="shared" si="7"/>
        <v>823.03332808617211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35136.078411489449</v>
      </c>
      <c r="D28" s="5">
        <f t="shared" si="0"/>
        <v>34296.027039795401</v>
      </c>
      <c r="E28" s="5">
        <f t="shared" si="1"/>
        <v>24796.027039795401</v>
      </c>
      <c r="F28" s="5">
        <f t="shared" si="2"/>
        <v>8397.6528284931992</v>
      </c>
      <c r="G28" s="5">
        <f t="shared" si="3"/>
        <v>25898.374211302202</v>
      </c>
      <c r="H28" s="22">
        <f t="shared" si="10"/>
        <v>15733.932735275148</v>
      </c>
      <c r="I28" s="5">
        <f t="shared" si="4"/>
        <v>40955.747838960517</v>
      </c>
      <c r="J28" s="26">
        <f t="shared" si="5"/>
        <v>0.15871898219395891</v>
      </c>
      <c r="L28" s="22">
        <f t="shared" si="11"/>
        <v>59649.705318694752</v>
      </c>
      <c r="M28" s="5">
        <f>scrimecost*Meta!O25</f>
        <v>194.25600000000003</v>
      </c>
      <c r="N28" s="5">
        <f>L28-Grade12!L28</f>
        <v>1763.951524545424</v>
      </c>
      <c r="O28" s="5">
        <f>Grade12!M28-M28</f>
        <v>2.73599999999999</v>
      </c>
      <c r="P28" s="22">
        <f t="shared" si="12"/>
        <v>128.17232413082257</v>
      </c>
      <c r="Q28" s="22"/>
      <c r="R28" s="22"/>
      <c r="S28" s="22">
        <f t="shared" si="6"/>
        <v>1121.2030018178639</v>
      </c>
      <c r="T28" s="22">
        <f t="shared" si="7"/>
        <v>829.99722883675975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36014.480371776692</v>
      </c>
      <c r="D29" s="5">
        <f t="shared" si="0"/>
        <v>35136.657715790294</v>
      </c>
      <c r="E29" s="5">
        <f t="shared" si="1"/>
        <v>25636.657715790294</v>
      </c>
      <c r="F29" s="5">
        <f t="shared" si="2"/>
        <v>8672.1187442055307</v>
      </c>
      <c r="G29" s="5">
        <f t="shared" si="3"/>
        <v>26464.538971584763</v>
      </c>
      <c r="H29" s="22">
        <f t="shared" si="10"/>
        <v>16127.281053657027</v>
      </c>
      <c r="I29" s="5">
        <f t="shared" si="4"/>
        <v>41898.346939934534</v>
      </c>
      <c r="J29" s="26">
        <f t="shared" si="5"/>
        <v>0.16034814330927757</v>
      </c>
      <c r="L29" s="22">
        <f t="shared" si="11"/>
        <v>61140.947951662121</v>
      </c>
      <c r="M29" s="5">
        <f>scrimecost*Meta!O26</f>
        <v>194.25600000000003</v>
      </c>
      <c r="N29" s="5">
        <f>L29-Grade12!L29</f>
        <v>1808.0503126590702</v>
      </c>
      <c r="O29" s="5">
        <f>Grade12!M29-M29</f>
        <v>2.73599999999999</v>
      </c>
      <c r="P29" s="22">
        <f t="shared" si="12"/>
        <v>130.8626998737457</v>
      </c>
      <c r="Q29" s="22"/>
      <c r="R29" s="22"/>
      <c r="S29" s="22">
        <f t="shared" si="6"/>
        <v>1148.7410060188231</v>
      </c>
      <c r="T29" s="22">
        <f t="shared" si="7"/>
        <v>837.02885542766967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36914.842381071103</v>
      </c>
      <c r="D30" s="5">
        <f t="shared" si="0"/>
        <v>35998.304158685045</v>
      </c>
      <c r="E30" s="5">
        <f t="shared" si="1"/>
        <v>26498.304158685045</v>
      </c>
      <c r="F30" s="5">
        <f t="shared" si="2"/>
        <v>8953.4463078106673</v>
      </c>
      <c r="G30" s="5">
        <f t="shared" si="3"/>
        <v>27044.857850874378</v>
      </c>
      <c r="H30" s="22">
        <f t="shared" si="10"/>
        <v>16530.463079998452</v>
      </c>
      <c r="I30" s="5">
        <f t="shared" si="4"/>
        <v>42864.511018432895</v>
      </c>
      <c r="J30" s="26">
        <f t="shared" si="5"/>
        <v>0.16193756878763718</v>
      </c>
      <c r="L30" s="22">
        <f t="shared" si="11"/>
        <v>62669.47165045367</v>
      </c>
      <c r="M30" s="5">
        <f>scrimecost*Meta!O27</f>
        <v>194.25600000000003</v>
      </c>
      <c r="N30" s="5">
        <f>L30-Grade12!L30</f>
        <v>1853.2515704755424</v>
      </c>
      <c r="O30" s="5">
        <f>Grade12!M30-M30</f>
        <v>2.73599999999999</v>
      </c>
      <c r="P30" s="22">
        <f t="shared" si="12"/>
        <v>133.62033501024189</v>
      </c>
      <c r="Q30" s="22"/>
      <c r="R30" s="22"/>
      <c r="S30" s="22">
        <f t="shared" si="6"/>
        <v>1176.9674603247977</v>
      </c>
      <c r="T30" s="22">
        <f t="shared" si="7"/>
        <v>844.12872105091731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37837.713440597872</v>
      </c>
      <c r="D31" s="5">
        <f t="shared" si="0"/>
        <v>36881.491762652164</v>
      </c>
      <c r="E31" s="5">
        <f t="shared" si="1"/>
        <v>27381.491762652164</v>
      </c>
      <c r="F31" s="5">
        <f t="shared" si="2"/>
        <v>9241.8070605059311</v>
      </c>
      <c r="G31" s="5">
        <f t="shared" si="3"/>
        <v>27639.684702146231</v>
      </c>
      <c r="H31" s="22">
        <f t="shared" si="10"/>
        <v>16943.724656998409</v>
      </c>
      <c r="I31" s="5">
        <f t="shared" si="4"/>
        <v>43854.829198893705</v>
      </c>
      <c r="J31" s="26">
        <f t="shared" si="5"/>
        <v>0.16348822779091485</v>
      </c>
      <c r="L31" s="22">
        <f t="shared" si="11"/>
        <v>64236.208441715004</v>
      </c>
      <c r="M31" s="5">
        <f>scrimecost*Meta!O28</f>
        <v>166.708</v>
      </c>
      <c r="N31" s="5">
        <f>L31-Grade12!L31</f>
        <v>1899.5828597374275</v>
      </c>
      <c r="O31" s="5">
        <f>Grade12!M31-M31</f>
        <v>2.3479999999999848</v>
      </c>
      <c r="P31" s="22">
        <f t="shared" si="12"/>
        <v>136.44691102515046</v>
      </c>
      <c r="Q31" s="22"/>
      <c r="R31" s="22"/>
      <c r="S31" s="22">
        <f t="shared" si="6"/>
        <v>1205.5717159884216</v>
      </c>
      <c r="T31" s="22">
        <f t="shared" si="7"/>
        <v>851.06589413999461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38783.656276612819</v>
      </c>
      <c r="D32" s="5">
        <f t="shared" si="0"/>
        <v>37786.759056718467</v>
      </c>
      <c r="E32" s="5">
        <f t="shared" si="1"/>
        <v>28286.759056718467</v>
      </c>
      <c r="F32" s="5">
        <f t="shared" si="2"/>
        <v>9537.3768320185791</v>
      </c>
      <c r="G32" s="5">
        <f t="shared" si="3"/>
        <v>28249.38222469989</v>
      </c>
      <c r="H32" s="22">
        <f t="shared" si="10"/>
        <v>17367.317773423369</v>
      </c>
      <c r="I32" s="5">
        <f t="shared" si="4"/>
        <v>44869.905333866052</v>
      </c>
      <c r="J32" s="26">
        <f t="shared" si="5"/>
        <v>0.16500106584289309</v>
      </c>
      <c r="L32" s="22">
        <f t="shared" si="11"/>
        <v>65842.113652757878</v>
      </c>
      <c r="M32" s="5">
        <f>scrimecost*Meta!O29</f>
        <v>166.708</v>
      </c>
      <c r="N32" s="5">
        <f>L32-Grade12!L32</f>
        <v>1947.0724312308594</v>
      </c>
      <c r="O32" s="5">
        <f>Grade12!M32-M32</f>
        <v>2.3479999999999848</v>
      </c>
      <c r="P32" s="22">
        <f t="shared" si="12"/>
        <v>139.34415144043174</v>
      </c>
      <c r="Q32" s="22"/>
      <c r="R32" s="22"/>
      <c r="S32" s="22">
        <f t="shared" si="6"/>
        <v>1235.2271345436366</v>
      </c>
      <c r="T32" s="22">
        <f t="shared" si="7"/>
        <v>858.30743595524939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39753.247683528141</v>
      </c>
      <c r="D33" s="5">
        <f t="shared" si="0"/>
        <v>38714.658033136431</v>
      </c>
      <c r="E33" s="5">
        <f t="shared" si="1"/>
        <v>29214.658033136431</v>
      </c>
      <c r="F33" s="5">
        <f t="shared" si="2"/>
        <v>9840.3358478190457</v>
      </c>
      <c r="G33" s="5">
        <f t="shared" si="3"/>
        <v>28874.322185317385</v>
      </c>
      <c r="H33" s="22">
        <f t="shared" si="10"/>
        <v>17801.500717758954</v>
      </c>
      <c r="I33" s="5">
        <f t="shared" si="4"/>
        <v>45910.358372212708</v>
      </c>
      <c r="J33" s="26">
        <f t="shared" si="5"/>
        <v>0.16647700540579868</v>
      </c>
      <c r="L33" s="22">
        <f t="shared" si="11"/>
        <v>67488.166494076824</v>
      </c>
      <c r="M33" s="5">
        <f>scrimecost*Meta!O30</f>
        <v>166.708</v>
      </c>
      <c r="N33" s="5">
        <f>L33-Grade12!L33</f>
        <v>1995.7492420116396</v>
      </c>
      <c r="O33" s="5">
        <f>Grade12!M33-M33</f>
        <v>2.3479999999999848</v>
      </c>
      <c r="P33" s="22">
        <f t="shared" si="12"/>
        <v>142.31382286609505</v>
      </c>
      <c r="Q33" s="22"/>
      <c r="R33" s="22"/>
      <c r="S33" s="22">
        <f t="shared" si="6"/>
        <v>1265.6239385627389</v>
      </c>
      <c r="T33" s="22">
        <f t="shared" si="7"/>
        <v>865.61873530789558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40747.078875616346</v>
      </c>
      <c r="D34" s="5">
        <f t="shared" si="0"/>
        <v>39665.754483964847</v>
      </c>
      <c r="E34" s="5">
        <f t="shared" si="1"/>
        <v>30165.754483964847</v>
      </c>
      <c r="F34" s="5">
        <f t="shared" si="2"/>
        <v>10150.868839014522</v>
      </c>
      <c r="G34" s="5">
        <f t="shared" si="3"/>
        <v>29514.885644950326</v>
      </c>
      <c r="H34" s="22">
        <f t="shared" si="10"/>
        <v>18246.538235702927</v>
      </c>
      <c r="I34" s="5">
        <f t="shared" si="4"/>
        <v>46976.822736518021</v>
      </c>
      <c r="J34" s="26">
        <f t="shared" si="5"/>
        <v>0.1679169464427798</v>
      </c>
      <c r="L34" s="22">
        <f t="shared" si="11"/>
        <v>69175.370656428742</v>
      </c>
      <c r="M34" s="5">
        <f>scrimecost*Meta!O31</f>
        <v>166.708</v>
      </c>
      <c r="N34" s="5">
        <f>L34-Grade12!L34</f>
        <v>2045.6429730619275</v>
      </c>
      <c r="O34" s="5">
        <f>Grade12!M34-M34</f>
        <v>2.3479999999999848</v>
      </c>
      <c r="P34" s="22">
        <f t="shared" si="12"/>
        <v>145.35773607740003</v>
      </c>
      <c r="Q34" s="22"/>
      <c r="R34" s="22"/>
      <c r="S34" s="22">
        <f t="shared" si="6"/>
        <v>1296.7806626823119</v>
      </c>
      <c r="T34" s="22">
        <f t="shared" si="7"/>
        <v>873.00033039538675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41765.755847506742</v>
      </c>
      <c r="D35" s="5">
        <f t="shared" si="0"/>
        <v>40640.628346063953</v>
      </c>
      <c r="E35" s="5">
        <f t="shared" si="1"/>
        <v>31140.628346063953</v>
      </c>
      <c r="F35" s="5">
        <f t="shared" si="2"/>
        <v>10469.165154989882</v>
      </c>
      <c r="G35" s="5">
        <f t="shared" si="3"/>
        <v>30171.463191074072</v>
      </c>
      <c r="H35" s="22">
        <f t="shared" si="10"/>
        <v>18702.701691595496</v>
      </c>
      <c r="I35" s="5">
        <f t="shared" si="4"/>
        <v>48069.948709930963</v>
      </c>
      <c r="J35" s="26">
        <f t="shared" si="5"/>
        <v>0.16932176696666373</v>
      </c>
      <c r="L35" s="22">
        <f t="shared" si="11"/>
        <v>70904.754922839449</v>
      </c>
      <c r="M35" s="5">
        <f>scrimecost*Meta!O32</f>
        <v>166.708</v>
      </c>
      <c r="N35" s="5">
        <f>L35-Grade12!L35</f>
        <v>2096.7840473884717</v>
      </c>
      <c r="O35" s="5">
        <f>Grade12!M35-M35</f>
        <v>2.3479999999999848</v>
      </c>
      <c r="P35" s="22">
        <f t="shared" si="12"/>
        <v>148.47774711898751</v>
      </c>
      <c r="Q35" s="22"/>
      <c r="R35" s="22"/>
      <c r="S35" s="22">
        <f t="shared" si="6"/>
        <v>1328.7163049048738</v>
      </c>
      <c r="T35" s="22">
        <f t="shared" si="7"/>
        <v>880.45276550925666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42809.899743694412</v>
      </c>
      <c r="D36" s="5">
        <f t="shared" si="0"/>
        <v>41639.874054715554</v>
      </c>
      <c r="E36" s="5">
        <f t="shared" si="1"/>
        <v>32139.874054715554</v>
      </c>
      <c r="F36" s="5">
        <f t="shared" si="2"/>
        <v>10795.418878864628</v>
      </c>
      <c r="G36" s="5">
        <f t="shared" si="3"/>
        <v>30844.455175850926</v>
      </c>
      <c r="H36" s="22">
        <f t="shared" si="10"/>
        <v>19170.269233885385</v>
      </c>
      <c r="I36" s="5">
        <f t="shared" si="4"/>
        <v>49190.40283267924</v>
      </c>
      <c r="J36" s="26">
        <f t="shared" si="5"/>
        <v>0.17069232357533098</v>
      </c>
      <c r="L36" s="22">
        <f t="shared" si="11"/>
        <v>72677.373795910418</v>
      </c>
      <c r="M36" s="5">
        <f>scrimecost*Meta!O33</f>
        <v>128.36799999999999</v>
      </c>
      <c r="N36" s="5">
        <f>L36-Grade12!L36</f>
        <v>2149.2036485731805</v>
      </c>
      <c r="O36" s="5">
        <f>Grade12!M36-M36</f>
        <v>1.8080000000000211</v>
      </c>
      <c r="P36" s="22">
        <f t="shared" si="12"/>
        <v>151.67575843661473</v>
      </c>
      <c r="Q36" s="22"/>
      <c r="R36" s="22"/>
      <c r="S36" s="22">
        <f t="shared" si="6"/>
        <v>1360.9940381830004</v>
      </c>
      <c r="T36" s="22">
        <f t="shared" si="7"/>
        <v>887.67897924486363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43880.147237286765</v>
      </c>
      <c r="D37" s="5">
        <f t="shared" ref="D37:D56" si="15">IF(A37&lt;startage,1,0)*(C37*(1-initialunempprob))+IF(A37=startage,1,0)*(C37*(1-unempprob))+IF(A37&gt;startage,1,0)*(C37*(1-unempprob)+unempprob*300*52)</f>
        <v>42664.100906083433</v>
      </c>
      <c r="E37" s="5">
        <f t="shared" si="1"/>
        <v>33164.100906083433</v>
      </c>
      <c r="F37" s="5">
        <f t="shared" si="2"/>
        <v>11129.828945836241</v>
      </c>
      <c r="G37" s="5">
        <f t="shared" si="3"/>
        <v>31534.271960247192</v>
      </c>
      <c r="H37" s="22">
        <f t="shared" ref="H37:H56" si="16">benefits*B37/expnorm</f>
        <v>19649.525964732515</v>
      </c>
      <c r="I37" s="5">
        <f t="shared" ref="I37:I56" si="17">G37+IF(A37&lt;startage,1,0)*(H37*(1-initialunempprob))+IF(A37&gt;=startage,1,0)*(H37*(1-unempprob))</f>
        <v>50338.86830849621</v>
      </c>
      <c r="J37" s="26">
        <f t="shared" si="5"/>
        <v>0.17202945197403077</v>
      </c>
      <c r="L37" s="22">
        <f t="shared" ref="L37:L56" si="18">(sincome+sbenefits)*(1-sunemp)*B37/expnorm</f>
        <v>74494.308140808193</v>
      </c>
      <c r="M37" s="5">
        <f>scrimecost*Meta!O34</f>
        <v>128.36799999999999</v>
      </c>
      <c r="N37" s="5">
        <f>L37-Grade12!L37</f>
        <v>2202.9337397875206</v>
      </c>
      <c r="O37" s="5">
        <f>Grade12!M37-M37</f>
        <v>1.8080000000000211</v>
      </c>
      <c r="P37" s="22">
        <f t="shared" si="12"/>
        <v>154.95372003718265</v>
      </c>
      <c r="Q37" s="22"/>
      <c r="R37" s="22"/>
      <c r="S37" s="22">
        <f t="shared" si="6"/>
        <v>1394.5464222930877</v>
      </c>
      <c r="T37" s="22">
        <f t="shared" si="7"/>
        <v>895.27942539654896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44977.150918218933</v>
      </c>
      <c r="D38" s="5">
        <f t="shared" si="15"/>
        <v>43713.933428735523</v>
      </c>
      <c r="E38" s="5">
        <f t="shared" si="1"/>
        <v>34213.933428735523</v>
      </c>
      <c r="F38" s="5">
        <f t="shared" si="2"/>
        <v>11472.599264482149</v>
      </c>
      <c r="G38" s="5">
        <f t="shared" si="3"/>
        <v>32241.334164253374</v>
      </c>
      <c r="H38" s="22">
        <f t="shared" si="16"/>
        <v>20140.764113850826</v>
      </c>
      <c r="I38" s="5">
        <f t="shared" si="17"/>
        <v>51516.045421208619</v>
      </c>
      <c r="J38" s="26">
        <f t="shared" si="5"/>
        <v>0.17333396748495744</v>
      </c>
      <c r="L38" s="22">
        <f t="shared" si="18"/>
        <v>76356.665844328381</v>
      </c>
      <c r="M38" s="5">
        <f>scrimecost*Meta!O35</f>
        <v>128.36799999999999</v>
      </c>
      <c r="N38" s="5">
        <f>L38-Grade12!L38</f>
        <v>2258.0070832821802</v>
      </c>
      <c r="O38" s="5">
        <f>Grade12!M38-M38</f>
        <v>1.8080000000000211</v>
      </c>
      <c r="P38" s="22">
        <f t="shared" si="12"/>
        <v>158.31363067776473</v>
      </c>
      <c r="Q38" s="22"/>
      <c r="R38" s="22"/>
      <c r="S38" s="22">
        <f t="shared" si="6"/>
        <v>1428.9376160059051</v>
      </c>
      <c r="T38" s="22">
        <f t="shared" si="7"/>
        <v>902.95230796325006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46101.579691174418</v>
      </c>
      <c r="D39" s="5">
        <f t="shared" si="15"/>
        <v>44790.01176445392</v>
      </c>
      <c r="E39" s="5">
        <f t="shared" si="1"/>
        <v>35290.01176445392</v>
      </c>
      <c r="F39" s="5">
        <f t="shared" si="2"/>
        <v>11902.940017539597</v>
      </c>
      <c r="G39" s="5">
        <f t="shared" si="3"/>
        <v>32887.071746914327</v>
      </c>
      <c r="H39" s="22">
        <f t="shared" si="16"/>
        <v>20644.283216697102</v>
      </c>
      <c r="I39" s="5">
        <f t="shared" si="17"/>
        <v>52643.650785293452</v>
      </c>
      <c r="J39" s="26">
        <f t="shared" si="5"/>
        <v>0.17584345925688993</v>
      </c>
      <c r="L39" s="22">
        <f t="shared" si="18"/>
        <v>78265.582490436616</v>
      </c>
      <c r="M39" s="5">
        <f>scrimecost*Meta!O36</f>
        <v>128.36799999999999</v>
      </c>
      <c r="N39" s="5">
        <f>L39-Grade12!L39</f>
        <v>2314.4572603642882</v>
      </c>
      <c r="O39" s="5">
        <f>Grade12!M39-M39</f>
        <v>1.8080000000000211</v>
      </c>
      <c r="P39" s="22">
        <f t="shared" si="12"/>
        <v>162.53192612699092</v>
      </c>
      <c r="Q39" s="22"/>
      <c r="R39" s="22"/>
      <c r="S39" s="22">
        <f t="shared" si="6"/>
        <v>1464.8429466126117</v>
      </c>
      <c r="T39" s="22">
        <f t="shared" si="7"/>
        <v>911.10519508171785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47254.11918345376</v>
      </c>
      <c r="D40" s="5">
        <f t="shared" si="15"/>
        <v>45892.992058565251</v>
      </c>
      <c r="E40" s="5">
        <f t="shared" si="1"/>
        <v>36392.992058565251</v>
      </c>
      <c r="F40" s="5">
        <f t="shared" si="2"/>
        <v>12373.36111297808</v>
      </c>
      <c r="G40" s="5">
        <f t="shared" si="3"/>
        <v>33519.630945587167</v>
      </c>
      <c r="H40" s="22">
        <f t="shared" si="16"/>
        <v>21160.390297114522</v>
      </c>
      <c r="I40" s="5">
        <f t="shared" si="17"/>
        <v>53770.124459925762</v>
      </c>
      <c r="J40" s="26">
        <f t="shared" si="5"/>
        <v>0.17873959209978146</v>
      </c>
      <c r="L40" s="22">
        <f t="shared" si="18"/>
        <v>80222.2220526975</v>
      </c>
      <c r="M40" s="5">
        <f>scrimecost*Meta!O37</f>
        <v>128.36799999999999</v>
      </c>
      <c r="N40" s="5">
        <f>L40-Grade12!L40</f>
        <v>2372.3186918733409</v>
      </c>
      <c r="O40" s="5">
        <f>Grade12!M40-M40</f>
        <v>1.8080000000000211</v>
      </c>
      <c r="P40" s="22">
        <f t="shared" si="12"/>
        <v>167.14309797629809</v>
      </c>
      <c r="Q40" s="22"/>
      <c r="R40" s="22"/>
      <c r="S40" s="22">
        <f t="shared" si="6"/>
        <v>1501.8887795511278</v>
      </c>
      <c r="T40" s="22">
        <f t="shared" si="7"/>
        <v>919.47758561272235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48435.472163040118</v>
      </c>
      <c r="D41" s="5">
        <f t="shared" si="15"/>
        <v>47023.546860029397</v>
      </c>
      <c r="E41" s="5">
        <f t="shared" si="1"/>
        <v>37523.546860029397</v>
      </c>
      <c r="F41" s="5">
        <f t="shared" si="2"/>
        <v>12855.542735802537</v>
      </c>
      <c r="G41" s="5">
        <f t="shared" si="3"/>
        <v>34168.004124226863</v>
      </c>
      <c r="H41" s="22">
        <f t="shared" si="16"/>
        <v>21689.400054542395</v>
      </c>
      <c r="I41" s="5">
        <f t="shared" si="17"/>
        <v>54924.759976423935</v>
      </c>
      <c r="J41" s="26">
        <f t="shared" si="5"/>
        <v>0.18156508755626108</v>
      </c>
      <c r="L41" s="22">
        <f t="shared" si="18"/>
        <v>82227.777604014962</v>
      </c>
      <c r="M41" s="5">
        <f>scrimecost*Meta!O38</f>
        <v>77.958000000000013</v>
      </c>
      <c r="N41" s="5">
        <f>L41-Grade12!L41</f>
        <v>2431.6266591702151</v>
      </c>
      <c r="O41" s="5">
        <f>Grade12!M41-M41</f>
        <v>1.097999999999999</v>
      </c>
      <c r="P41" s="22">
        <f t="shared" si="12"/>
        <v>171.86954912183808</v>
      </c>
      <c r="Q41" s="22"/>
      <c r="R41" s="22"/>
      <c r="S41" s="22">
        <f t="shared" ref="S41:S69" si="19">IF(A41&lt;startage,1,0)*(N41-Q41-R41)+IF(A41&gt;=startage,1,0)*completionprob*(N41*spart+O41+P41)</f>
        <v>1539.2608083131613</v>
      </c>
      <c r="T41" s="22">
        <f t="shared" ref="T41:T69" si="20">S41/sreturn^(A41-startage+1)</f>
        <v>927.55890906453862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49646.35896711611</v>
      </c>
      <c r="D42" s="5">
        <f t="shared" si="15"/>
        <v>48182.365531530115</v>
      </c>
      <c r="E42" s="5">
        <f t="shared" si="1"/>
        <v>38682.365531530115</v>
      </c>
      <c r="F42" s="5">
        <f t="shared" si="2"/>
        <v>13349.778899197594</v>
      </c>
      <c r="G42" s="5">
        <f t="shared" si="3"/>
        <v>34832.586632332517</v>
      </c>
      <c r="H42" s="22">
        <f t="shared" si="16"/>
        <v>22231.63505590595</v>
      </c>
      <c r="I42" s="5">
        <f t="shared" si="17"/>
        <v>56108.261380834512</v>
      </c>
      <c r="J42" s="26">
        <f t="shared" si="5"/>
        <v>0.18432166848941181</v>
      </c>
      <c r="L42" s="22">
        <f t="shared" si="18"/>
        <v>84283.472044115319</v>
      </c>
      <c r="M42" s="5">
        <f>scrimecost*Meta!O39</f>
        <v>77.958000000000013</v>
      </c>
      <c r="N42" s="5">
        <f>L42-Grade12!L42</f>
        <v>2492.4173256494541</v>
      </c>
      <c r="O42" s="5">
        <f>Grade12!M42-M42</f>
        <v>1.097999999999999</v>
      </c>
      <c r="P42" s="22">
        <f t="shared" si="12"/>
        <v>176.71416154601641</v>
      </c>
      <c r="Q42" s="22"/>
      <c r="R42" s="22"/>
      <c r="S42" s="22">
        <f t="shared" si="19"/>
        <v>1578.1820865442126</v>
      </c>
      <c r="T42" s="22">
        <f t="shared" si="20"/>
        <v>936.07859427292374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50887.517941294012</v>
      </c>
      <c r="D43" s="5">
        <f t="shared" si="15"/>
        <v>49370.154669818374</v>
      </c>
      <c r="E43" s="5">
        <f t="shared" si="1"/>
        <v>39870.154669818374</v>
      </c>
      <c r="F43" s="5">
        <f t="shared" si="2"/>
        <v>13856.370966677538</v>
      </c>
      <c r="G43" s="5">
        <f t="shared" si="3"/>
        <v>35513.783703140834</v>
      </c>
      <c r="H43" s="22">
        <f t="shared" si="16"/>
        <v>22787.425932303595</v>
      </c>
      <c r="I43" s="5">
        <f t="shared" si="17"/>
        <v>57321.35032035537</v>
      </c>
      <c r="J43" s="26">
        <f t="shared" si="5"/>
        <v>0.18701101574126636</v>
      </c>
      <c r="L43" s="22">
        <f t="shared" si="18"/>
        <v>86390.558845218198</v>
      </c>
      <c r="M43" s="5">
        <f>scrimecost*Meta!O40</f>
        <v>77.958000000000013</v>
      </c>
      <c r="N43" s="5">
        <f>L43-Grade12!L43</f>
        <v>2554.727758790701</v>
      </c>
      <c r="O43" s="5">
        <f>Grade12!M43-M43</f>
        <v>1.097999999999999</v>
      </c>
      <c r="P43" s="22">
        <f t="shared" si="12"/>
        <v>181.67988928079936</v>
      </c>
      <c r="Q43" s="22"/>
      <c r="R43" s="22"/>
      <c r="S43" s="22">
        <f t="shared" si="19"/>
        <v>1618.0763967310561</v>
      </c>
      <c r="T43" s="22">
        <f t="shared" si="20"/>
        <v>944.67004144069119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52159.705889826357</v>
      </c>
      <c r="D44" s="5">
        <f t="shared" si="15"/>
        <v>50587.638536563827</v>
      </c>
      <c r="E44" s="5">
        <f t="shared" si="1"/>
        <v>41087.638536563827</v>
      </c>
      <c r="F44" s="5">
        <f t="shared" si="2"/>
        <v>14375.627835844472</v>
      </c>
      <c r="G44" s="5">
        <f t="shared" si="3"/>
        <v>36212.010700719358</v>
      </c>
      <c r="H44" s="22">
        <f t="shared" si="16"/>
        <v>23357.111580611185</v>
      </c>
      <c r="I44" s="5">
        <f t="shared" si="17"/>
        <v>58564.766483364263</v>
      </c>
      <c r="J44" s="26">
        <f t="shared" si="5"/>
        <v>0.18963476915770966</v>
      </c>
      <c r="L44" s="22">
        <f t="shared" si="18"/>
        <v>88550.322816348649</v>
      </c>
      <c r="M44" s="5">
        <f>scrimecost*Meta!O41</f>
        <v>77.958000000000013</v>
      </c>
      <c r="N44" s="5">
        <f>L44-Grade12!L44</f>
        <v>2618.5959527604573</v>
      </c>
      <c r="O44" s="5">
        <f>Grade12!M44-M44</f>
        <v>1.097999999999999</v>
      </c>
      <c r="P44" s="22">
        <f t="shared" si="12"/>
        <v>186.76976020895174</v>
      </c>
      <c r="Q44" s="22"/>
      <c r="R44" s="22"/>
      <c r="S44" s="22">
        <f t="shared" si="19"/>
        <v>1658.9680646725578</v>
      </c>
      <c r="T44" s="22">
        <f t="shared" si="20"/>
        <v>953.33395384859716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53463.698537072007</v>
      </c>
      <c r="D45" s="5">
        <f t="shared" si="15"/>
        <v>51835.559499977913</v>
      </c>
      <c r="E45" s="5">
        <f t="shared" si="1"/>
        <v>42335.559499977913</v>
      </c>
      <c r="F45" s="5">
        <f t="shared" si="2"/>
        <v>14907.866126740581</v>
      </c>
      <c r="G45" s="5">
        <f t="shared" si="3"/>
        <v>36927.693373237329</v>
      </c>
      <c r="H45" s="22">
        <f t="shared" si="16"/>
        <v>23941.039370126462</v>
      </c>
      <c r="I45" s="5">
        <f t="shared" si="17"/>
        <v>59839.268050448351</v>
      </c>
      <c r="J45" s="26">
        <f t="shared" si="5"/>
        <v>0.19219452858838612</v>
      </c>
      <c r="L45" s="22">
        <f t="shared" si="18"/>
        <v>90764.080886757351</v>
      </c>
      <c r="M45" s="5">
        <f>scrimecost*Meta!O42</f>
        <v>77.958000000000013</v>
      </c>
      <c r="N45" s="5">
        <f>L45-Grade12!L45</f>
        <v>2684.0608515794447</v>
      </c>
      <c r="O45" s="5">
        <f>Grade12!M45-M45</f>
        <v>1.097999999999999</v>
      </c>
      <c r="P45" s="22">
        <f t="shared" si="12"/>
        <v>191.98687791030798</v>
      </c>
      <c r="Q45" s="22"/>
      <c r="R45" s="22"/>
      <c r="S45" s="22">
        <f t="shared" si="19"/>
        <v>1700.8820243125899</v>
      </c>
      <c r="T45" s="22">
        <f t="shared" si="20"/>
        <v>962.07104002922938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54800.291000498815</v>
      </c>
      <c r="D46" s="5">
        <f t="shared" si="15"/>
        <v>53114.678487477366</v>
      </c>
      <c r="E46" s="5">
        <f t="shared" si="1"/>
        <v>43614.678487477366</v>
      </c>
      <c r="F46" s="5">
        <f t="shared" si="2"/>
        <v>15453.410374909097</v>
      </c>
      <c r="G46" s="5">
        <f t="shared" si="3"/>
        <v>37661.268112568272</v>
      </c>
      <c r="H46" s="22">
        <f t="shared" si="16"/>
        <v>24539.565354379625</v>
      </c>
      <c r="I46" s="5">
        <f t="shared" si="17"/>
        <v>61145.632156709573</v>
      </c>
      <c r="J46" s="26">
        <f t="shared" si="5"/>
        <v>0.1946918548622168</v>
      </c>
      <c r="L46" s="22">
        <f t="shared" si="18"/>
        <v>93033.182908926305</v>
      </c>
      <c r="M46" s="5">
        <f>scrimecost*Meta!O43</f>
        <v>38.908000000000001</v>
      </c>
      <c r="N46" s="5">
        <f>L46-Grade12!L46</f>
        <v>2751.1623728689592</v>
      </c>
      <c r="O46" s="5">
        <f>Grade12!M46-M46</f>
        <v>0.54800000000000182</v>
      </c>
      <c r="P46" s="22">
        <f t="shared" si="12"/>
        <v>197.33442355419814</v>
      </c>
      <c r="Q46" s="22"/>
      <c r="R46" s="22"/>
      <c r="S46" s="22">
        <f t="shared" si="19"/>
        <v>1743.3790829436532</v>
      </c>
      <c r="T46" s="22">
        <f t="shared" si="20"/>
        <v>970.62326507735872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56170.298275511275</v>
      </c>
      <c r="D47" s="5">
        <f t="shared" si="15"/>
        <v>54425.775449664288</v>
      </c>
      <c r="E47" s="5">
        <f t="shared" si="1"/>
        <v>44925.775449664288</v>
      </c>
      <c r="F47" s="5">
        <f t="shared" si="2"/>
        <v>16012.593229281818</v>
      </c>
      <c r="G47" s="5">
        <f t="shared" si="3"/>
        <v>38413.18222038247</v>
      </c>
      <c r="H47" s="22">
        <f t="shared" si="16"/>
        <v>25153.054488239115</v>
      </c>
      <c r="I47" s="5">
        <f t="shared" si="17"/>
        <v>62484.655365627303</v>
      </c>
      <c r="J47" s="26">
        <f t="shared" si="5"/>
        <v>0.19712827073912473</v>
      </c>
      <c r="L47" s="22">
        <f t="shared" si="18"/>
        <v>95359.01248164945</v>
      </c>
      <c r="M47" s="5">
        <f>scrimecost*Meta!O44</f>
        <v>38.908000000000001</v>
      </c>
      <c r="N47" s="5">
        <f>L47-Grade12!L47</f>
        <v>2819.9414321907097</v>
      </c>
      <c r="O47" s="5">
        <f>Grade12!M47-M47</f>
        <v>0.54800000000000182</v>
      </c>
      <c r="P47" s="22">
        <f t="shared" si="12"/>
        <v>202.81565783918552</v>
      </c>
      <c r="Q47" s="22"/>
      <c r="R47" s="22"/>
      <c r="S47" s="22">
        <f t="shared" si="19"/>
        <v>1787.4149367904913</v>
      </c>
      <c r="T47" s="22">
        <f t="shared" si="20"/>
        <v>979.51290899789933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57574.555732399051</v>
      </c>
      <c r="D48" s="5">
        <f t="shared" si="15"/>
        <v>55769.64983590589</v>
      </c>
      <c r="E48" s="5">
        <f t="shared" si="1"/>
        <v>46269.64983590589</v>
      </c>
      <c r="F48" s="5">
        <f t="shared" si="2"/>
        <v>16585.755655013862</v>
      </c>
      <c r="G48" s="5">
        <f t="shared" si="3"/>
        <v>39183.894180892028</v>
      </c>
      <c r="H48" s="22">
        <f t="shared" si="16"/>
        <v>25781.880850445083</v>
      </c>
      <c r="I48" s="5">
        <f t="shared" si="17"/>
        <v>63857.154154767966</v>
      </c>
      <c r="J48" s="26">
        <f t="shared" si="5"/>
        <v>0.19950526183854717</v>
      </c>
      <c r="L48" s="22">
        <f t="shared" si="18"/>
        <v>97742.987793690656</v>
      </c>
      <c r="M48" s="5">
        <f>scrimecost*Meta!O45</f>
        <v>38.908000000000001</v>
      </c>
      <c r="N48" s="5">
        <f>L48-Grade12!L48</f>
        <v>2890.4399679954222</v>
      </c>
      <c r="O48" s="5">
        <f>Grade12!M48-M48</f>
        <v>0.54800000000000182</v>
      </c>
      <c r="P48" s="22">
        <f t="shared" si="12"/>
        <v>208.43392298129757</v>
      </c>
      <c r="Q48" s="22"/>
      <c r="R48" s="22"/>
      <c r="S48" s="22">
        <f t="shared" si="19"/>
        <v>1832.5516869834539</v>
      </c>
      <c r="T48" s="22">
        <f t="shared" si="20"/>
        <v>988.47782061966211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59013.919625709037</v>
      </c>
      <c r="D49" s="5">
        <f t="shared" si="15"/>
        <v>57147.121081803547</v>
      </c>
      <c r="E49" s="5">
        <f t="shared" si="1"/>
        <v>47647.121081803547</v>
      </c>
      <c r="F49" s="5">
        <f t="shared" si="2"/>
        <v>17173.247141389213</v>
      </c>
      <c r="G49" s="5">
        <f t="shared" si="3"/>
        <v>39973.873940414334</v>
      </c>
      <c r="H49" s="22">
        <f t="shared" si="16"/>
        <v>26426.427871706215</v>
      </c>
      <c r="I49" s="5">
        <f t="shared" si="17"/>
        <v>65263.965413637183</v>
      </c>
      <c r="J49" s="26">
        <f t="shared" si="5"/>
        <v>0.2018242775453008</v>
      </c>
      <c r="L49" s="22">
        <f t="shared" si="18"/>
        <v>100186.56248853293</v>
      </c>
      <c r="M49" s="5">
        <f>scrimecost*Meta!O46</f>
        <v>38.908000000000001</v>
      </c>
      <c r="N49" s="5">
        <f>L49-Grade12!L49</f>
        <v>2962.7009671953274</v>
      </c>
      <c r="O49" s="5">
        <f>Grade12!M49-M49</f>
        <v>0.54800000000000182</v>
      </c>
      <c r="P49" s="22">
        <f t="shared" si="12"/>
        <v>214.19264475196252</v>
      </c>
      <c r="Q49" s="22"/>
      <c r="R49" s="22"/>
      <c r="S49" s="22">
        <f t="shared" si="19"/>
        <v>1878.8168559312835</v>
      </c>
      <c r="T49" s="22">
        <f t="shared" si="20"/>
        <v>997.51873111388943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60489.267616351746</v>
      </c>
      <c r="D50" s="5">
        <f t="shared" si="15"/>
        <v>58559.029108848619</v>
      </c>
      <c r="E50" s="5">
        <f t="shared" si="1"/>
        <v>49059.029108848619</v>
      </c>
      <c r="F50" s="5">
        <f t="shared" si="2"/>
        <v>17775.425914923937</v>
      </c>
      <c r="G50" s="5">
        <f t="shared" si="3"/>
        <v>40783.603193924682</v>
      </c>
      <c r="H50" s="22">
        <f t="shared" si="16"/>
        <v>27087.088568498868</v>
      </c>
      <c r="I50" s="5">
        <f t="shared" si="17"/>
        <v>66705.946953978098</v>
      </c>
      <c r="J50" s="26">
        <f t="shared" si="5"/>
        <v>0.204086731893353</v>
      </c>
      <c r="L50" s="22">
        <f t="shared" si="18"/>
        <v>102691.22655074624</v>
      </c>
      <c r="M50" s="5">
        <f>scrimecost*Meta!O47</f>
        <v>38.908000000000001</v>
      </c>
      <c r="N50" s="5">
        <f>L50-Grade12!L50</f>
        <v>3036.7684913752164</v>
      </c>
      <c r="O50" s="5">
        <f>Grade12!M50-M50</f>
        <v>0.54800000000000182</v>
      </c>
      <c r="P50" s="22">
        <f t="shared" si="12"/>
        <v>220.09533456689397</v>
      </c>
      <c r="Q50" s="22"/>
      <c r="R50" s="22"/>
      <c r="S50" s="22">
        <f t="shared" si="19"/>
        <v>1926.2386541028011</v>
      </c>
      <c r="T50" s="22">
        <f t="shared" si="20"/>
        <v>1006.6363772040947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62001.499306760539</v>
      </c>
      <c r="D51" s="5">
        <f t="shared" si="15"/>
        <v>60006.234836569834</v>
      </c>
      <c r="E51" s="5">
        <f t="shared" si="1"/>
        <v>50506.234836569834</v>
      </c>
      <c r="F51" s="5">
        <f t="shared" si="2"/>
        <v>18392.659157797036</v>
      </c>
      <c r="G51" s="5">
        <f t="shared" si="3"/>
        <v>41613.575678772802</v>
      </c>
      <c r="H51" s="22">
        <f t="shared" si="16"/>
        <v>27764.265782711336</v>
      </c>
      <c r="I51" s="5">
        <f t="shared" si="17"/>
        <v>68183.978032827552</v>
      </c>
      <c r="J51" s="26">
        <f t="shared" si="5"/>
        <v>0.20629400442803819</v>
      </c>
      <c r="L51" s="22">
        <f t="shared" si="18"/>
        <v>105258.5072145149</v>
      </c>
      <c r="M51" s="5">
        <f>scrimecost*Meta!O48</f>
        <v>19.454000000000001</v>
      </c>
      <c r="N51" s="5">
        <f>L51-Grade12!L51</f>
        <v>3112.6877036595979</v>
      </c>
      <c r="O51" s="5">
        <f>Grade12!M51-M51</f>
        <v>0.27400000000000091</v>
      </c>
      <c r="P51" s="22">
        <f t="shared" si="12"/>
        <v>226.14559162719883</v>
      </c>
      <c r="Q51" s="22"/>
      <c r="R51" s="22"/>
      <c r="S51" s="22">
        <f t="shared" si="19"/>
        <v>1974.6144672286032</v>
      </c>
      <c r="T51" s="22">
        <f t="shared" si="20"/>
        <v>1015.7124056313883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63551.536789429556</v>
      </c>
      <c r="D52" s="5">
        <f t="shared" si="15"/>
        <v>61489.620707484086</v>
      </c>
      <c r="E52" s="5">
        <f t="shared" si="1"/>
        <v>51989.620707484086</v>
      </c>
      <c r="F52" s="5">
        <f t="shared" si="2"/>
        <v>19025.323231741961</v>
      </c>
      <c r="G52" s="5">
        <f t="shared" si="3"/>
        <v>42464.297475742125</v>
      </c>
      <c r="H52" s="22">
        <f t="shared" si="16"/>
        <v>28458.372427279119</v>
      </c>
      <c r="I52" s="5">
        <f t="shared" si="17"/>
        <v>69698.959888648242</v>
      </c>
      <c r="J52" s="26">
        <f t="shared" si="5"/>
        <v>0.20844744104724322</v>
      </c>
      <c r="L52" s="22">
        <f t="shared" si="18"/>
        <v>107889.96989487777</v>
      </c>
      <c r="M52" s="5">
        <f>scrimecost*Meta!O49</f>
        <v>19.454000000000001</v>
      </c>
      <c r="N52" s="5">
        <f>L52-Grade12!L52</f>
        <v>3190.5048962510773</v>
      </c>
      <c r="O52" s="5">
        <f>Grade12!M52-M52</f>
        <v>0.27400000000000091</v>
      </c>
      <c r="P52" s="22">
        <f t="shared" si="12"/>
        <v>232.34710511401124</v>
      </c>
      <c r="Q52" s="22"/>
      <c r="R52" s="22"/>
      <c r="S52" s="22">
        <f t="shared" si="19"/>
        <v>2024.4369939325441</v>
      </c>
      <c r="T52" s="22">
        <f t="shared" si="20"/>
        <v>1024.9876258409258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65140.32520916529</v>
      </c>
      <c r="D53" s="5">
        <f t="shared" si="15"/>
        <v>63010.091225171185</v>
      </c>
      <c r="E53" s="5">
        <f t="shared" si="1"/>
        <v>53510.091225171185</v>
      </c>
      <c r="F53" s="5">
        <f t="shared" si="2"/>
        <v>19673.803907535512</v>
      </c>
      <c r="G53" s="5">
        <f t="shared" si="3"/>
        <v>43336.287317635673</v>
      </c>
      <c r="H53" s="22">
        <f t="shared" si="16"/>
        <v>29169.831737961096</v>
      </c>
      <c r="I53" s="5">
        <f t="shared" si="17"/>
        <v>71251.816290864444</v>
      </c>
      <c r="J53" s="26">
        <f t="shared" si="5"/>
        <v>0.21054835482207743</v>
      </c>
      <c r="L53" s="22">
        <f t="shared" si="18"/>
        <v>110587.21914224971</v>
      </c>
      <c r="M53" s="5">
        <f>scrimecost*Meta!O50</f>
        <v>19.454000000000001</v>
      </c>
      <c r="N53" s="5">
        <f>L53-Grade12!L53</f>
        <v>3270.2675186573761</v>
      </c>
      <c r="O53" s="5">
        <f>Grade12!M53-M53</f>
        <v>0.27400000000000091</v>
      </c>
      <c r="P53" s="22">
        <f t="shared" si="12"/>
        <v>238.70365643799403</v>
      </c>
      <c r="Q53" s="22"/>
      <c r="R53" s="22"/>
      <c r="S53" s="22">
        <f t="shared" si="19"/>
        <v>2075.505083804102</v>
      </c>
      <c r="T53" s="22">
        <f t="shared" si="20"/>
        <v>1034.3417964084588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66768.833339394405</v>
      </c>
      <c r="D54" s="5">
        <f t="shared" si="15"/>
        <v>64568.573505800443</v>
      </c>
      <c r="E54" s="5">
        <f t="shared" si="1"/>
        <v>55068.573505800443</v>
      </c>
      <c r="F54" s="5">
        <f t="shared" si="2"/>
        <v>20338.496600223891</v>
      </c>
      <c r="G54" s="5">
        <f t="shared" si="3"/>
        <v>44230.076905576556</v>
      </c>
      <c r="H54" s="22">
        <f t="shared" si="16"/>
        <v>29899.077531410119</v>
      </c>
      <c r="I54" s="5">
        <f t="shared" si="17"/>
        <v>72843.494103136036</v>
      </c>
      <c r="J54" s="26">
        <f t="shared" si="5"/>
        <v>0.21259802679752535</v>
      </c>
      <c r="L54" s="22">
        <f t="shared" si="18"/>
        <v>113351.89962080593</v>
      </c>
      <c r="M54" s="5">
        <f>scrimecost*Meta!O51</f>
        <v>19.454000000000001</v>
      </c>
      <c r="N54" s="5">
        <f>L54-Grade12!L54</f>
        <v>3352.0242066237843</v>
      </c>
      <c r="O54" s="5">
        <f>Grade12!M54-M54</f>
        <v>0.27400000000000091</v>
      </c>
      <c r="P54" s="22">
        <f t="shared" si="12"/>
        <v>245.21912154507623</v>
      </c>
      <c r="Q54" s="22"/>
      <c r="R54" s="22"/>
      <c r="S54" s="22">
        <f t="shared" si="19"/>
        <v>2127.8498759224212</v>
      </c>
      <c r="T54" s="22">
        <f t="shared" si="20"/>
        <v>1043.775677376296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68438.054172879274</v>
      </c>
      <c r="D55" s="5">
        <f t="shared" si="15"/>
        <v>66166.017843445457</v>
      </c>
      <c r="E55" s="5">
        <f t="shared" si="1"/>
        <v>56666.017843445457</v>
      </c>
      <c r="F55" s="5">
        <f t="shared" si="2"/>
        <v>21019.806610229487</v>
      </c>
      <c r="G55" s="5">
        <f t="shared" si="3"/>
        <v>45146.211233215974</v>
      </c>
      <c r="H55" s="22">
        <f t="shared" si="16"/>
        <v>30646.554469695373</v>
      </c>
      <c r="I55" s="5">
        <f t="shared" si="17"/>
        <v>74474.963860714444</v>
      </c>
      <c r="J55" s="26">
        <f t="shared" si="5"/>
        <v>0.21459770677357209</v>
      </c>
      <c r="L55" s="22">
        <f t="shared" si="18"/>
        <v>116185.69711132608</v>
      </c>
      <c r="M55" s="5">
        <f>scrimecost*Meta!O52</f>
        <v>19.454000000000001</v>
      </c>
      <c r="N55" s="5">
        <f>L55-Grade12!L55</f>
        <v>3435.8248117894109</v>
      </c>
      <c r="O55" s="5">
        <f>Grade12!M55-M55</f>
        <v>0.27400000000000091</v>
      </c>
      <c r="P55" s="22">
        <f t="shared" si="12"/>
        <v>251.89747327983557</v>
      </c>
      <c r="Q55" s="22"/>
      <c r="R55" s="22"/>
      <c r="S55" s="22">
        <f t="shared" si="19"/>
        <v>2181.5032878437323</v>
      </c>
      <c r="T55" s="22">
        <f t="shared" si="20"/>
        <v>1053.2900346577451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70149.00552720124</v>
      </c>
      <c r="D56" s="5">
        <f t="shared" si="15"/>
        <v>67803.398289531586</v>
      </c>
      <c r="E56" s="5">
        <f t="shared" si="1"/>
        <v>58303.398289531586</v>
      </c>
      <c r="F56" s="5">
        <f t="shared" si="2"/>
        <v>21718.149370485218</v>
      </c>
      <c r="G56" s="5">
        <f t="shared" si="3"/>
        <v>46085.248919046368</v>
      </c>
      <c r="H56" s="22">
        <f t="shared" si="16"/>
        <v>31412.718331437751</v>
      </c>
      <c r="I56" s="5">
        <f t="shared" si="17"/>
        <v>76147.2203622323</v>
      </c>
      <c r="J56" s="26">
        <f t="shared" si="5"/>
        <v>0.21654861406727632</v>
      </c>
      <c r="L56" s="22">
        <f t="shared" si="18"/>
        <v>119090.33953910921</v>
      </c>
      <c r="M56" s="5">
        <f>scrimecost*Meta!O53</f>
        <v>5.3959999999999999</v>
      </c>
      <c r="N56" s="5">
        <f>L56-Grade12!L56</f>
        <v>3521.7204320840829</v>
      </c>
      <c r="O56" s="5">
        <f>Grade12!M56-M56</f>
        <v>7.5999999999999623E-2</v>
      </c>
      <c r="P56" s="22">
        <f t="shared" si="12"/>
        <v>258.74278380796386</v>
      </c>
      <c r="Q56" s="22"/>
      <c r="R56" s="22"/>
      <c r="S56" s="22">
        <f t="shared" si="19"/>
        <v>2236.3307250630214</v>
      </c>
      <c r="T56" s="22">
        <f t="shared" si="20"/>
        <v>1062.8061267777491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5.3959999999999999</v>
      </c>
      <c r="N57" s="5">
        <f>L57-Grade12!L57</f>
        <v>0</v>
      </c>
      <c r="O57" s="5">
        <f>Grade12!M57-M57</f>
        <v>7.5999999999999623E-2</v>
      </c>
      <c r="Q57" s="22"/>
      <c r="R57" s="22"/>
      <c r="S57" s="22">
        <f t="shared" si="19"/>
        <v>6.421999999999968E-2</v>
      </c>
      <c r="T57" s="22">
        <f t="shared" si="20"/>
        <v>3.0040989618896716E-2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5.3959999999999999</v>
      </c>
      <c r="N58" s="5">
        <f>L58-Grade12!L58</f>
        <v>0</v>
      </c>
      <c r="O58" s="5">
        <f>Grade12!M58-M58</f>
        <v>7.5999999999999623E-2</v>
      </c>
      <c r="Q58" s="22"/>
      <c r="R58" s="22"/>
      <c r="S58" s="22">
        <f t="shared" si="19"/>
        <v>6.421999999999968E-2</v>
      </c>
      <c r="T58" s="22">
        <f t="shared" si="20"/>
        <v>2.9569239199802297E-2</v>
      </c>
    </row>
    <row r="59" spans="1:20" x14ac:dyDescent="0.2">
      <c r="A59" s="5">
        <v>68</v>
      </c>
      <c r="H59" s="21"/>
      <c r="I59" s="5"/>
      <c r="M59" s="5">
        <f>scrimecost*Meta!O56</f>
        <v>5.3959999999999999</v>
      </c>
      <c r="N59" s="5">
        <f>L59-Grade12!L59</f>
        <v>0</v>
      </c>
      <c r="O59" s="5">
        <f>Grade12!M59-M59</f>
        <v>7.5999999999999623E-2</v>
      </c>
      <c r="Q59" s="22"/>
      <c r="R59" s="22"/>
      <c r="S59" s="22">
        <f t="shared" si="19"/>
        <v>6.421999999999968E-2</v>
      </c>
      <c r="T59" s="22">
        <f t="shared" si="20"/>
        <v>2.9104896940716555E-2</v>
      </c>
    </row>
    <row r="60" spans="1:20" x14ac:dyDescent="0.2">
      <c r="A60" s="5">
        <v>69</v>
      </c>
      <c r="H60" s="21"/>
      <c r="I60" s="5"/>
      <c r="M60" s="5">
        <f>scrimecost*Meta!O57</f>
        <v>5.3959999999999999</v>
      </c>
      <c r="N60" s="5">
        <f>L60-Grade12!L60</f>
        <v>0</v>
      </c>
      <c r="O60" s="5">
        <f>Grade12!M60-M60</f>
        <v>7.5999999999999623E-2</v>
      </c>
      <c r="Q60" s="22"/>
      <c r="R60" s="22"/>
      <c r="S60" s="22">
        <f t="shared" si="19"/>
        <v>6.421999999999968E-2</v>
      </c>
      <c r="T60" s="22">
        <f t="shared" si="20"/>
        <v>2.864784650717005E-2</v>
      </c>
    </row>
    <row r="61" spans="1:20" x14ac:dyDescent="0.2">
      <c r="A61" s="5">
        <v>70</v>
      </c>
      <c r="H61" s="21"/>
      <c r="I61" s="5"/>
      <c r="M61" s="5">
        <f>scrimecost*Meta!O58</f>
        <v>5.3959999999999999</v>
      </c>
      <c r="N61" s="5">
        <f>L61-Grade12!L61</f>
        <v>0</v>
      </c>
      <c r="O61" s="5">
        <f>Grade12!M61-M61</f>
        <v>7.5999999999999623E-2</v>
      </c>
      <c r="Q61" s="22"/>
      <c r="R61" s="22"/>
      <c r="S61" s="22">
        <f t="shared" si="19"/>
        <v>6.421999999999968E-2</v>
      </c>
      <c r="T61" s="22">
        <f t="shared" si="20"/>
        <v>2.8197973391558412E-2</v>
      </c>
    </row>
    <row r="62" spans="1:20" x14ac:dyDescent="0.2">
      <c r="A62" s="5">
        <v>71</v>
      </c>
      <c r="H62" s="21"/>
      <c r="I62" s="5"/>
      <c r="M62" s="5">
        <f>scrimecost*Meta!O59</f>
        <v>5.3959999999999999</v>
      </c>
      <c r="N62" s="5">
        <f>L62-Grade12!L62</f>
        <v>0</v>
      </c>
      <c r="O62" s="5">
        <f>Grade12!M62-M62</f>
        <v>7.5999999999999623E-2</v>
      </c>
      <c r="Q62" s="22"/>
      <c r="R62" s="22"/>
      <c r="S62" s="22">
        <f t="shared" si="19"/>
        <v>6.421999999999968E-2</v>
      </c>
      <c r="T62" s="22">
        <f t="shared" si="20"/>
        <v>2.7755164884454064E-2</v>
      </c>
    </row>
    <row r="63" spans="1:20" x14ac:dyDescent="0.2">
      <c r="A63" s="5">
        <v>72</v>
      </c>
      <c r="H63" s="21"/>
      <c r="M63" s="5">
        <f>scrimecost*Meta!O60</f>
        <v>5.3959999999999999</v>
      </c>
      <c r="N63" s="5">
        <f>L63-Grade12!L63</f>
        <v>0</v>
      </c>
      <c r="O63" s="5">
        <f>Grade12!M63-M63</f>
        <v>7.5999999999999623E-2</v>
      </c>
      <c r="Q63" s="22"/>
      <c r="R63" s="22"/>
      <c r="S63" s="22">
        <f t="shared" si="19"/>
        <v>6.421999999999968E-2</v>
      </c>
      <c r="T63" s="22">
        <f t="shared" si="20"/>
        <v>2.7319310046368454E-2</v>
      </c>
    </row>
    <row r="64" spans="1:20" x14ac:dyDescent="0.2">
      <c r="A64" s="5">
        <v>73</v>
      </c>
      <c r="H64" s="21"/>
      <c r="M64" s="5">
        <f>scrimecost*Meta!O61</f>
        <v>5.3959999999999999</v>
      </c>
      <c r="N64" s="5">
        <f>L64-Grade12!L64</f>
        <v>0</v>
      </c>
      <c r="O64" s="5">
        <f>Grade12!M64-M64</f>
        <v>7.5999999999999623E-2</v>
      </c>
      <c r="Q64" s="22"/>
      <c r="R64" s="22"/>
      <c r="S64" s="22">
        <f t="shared" si="19"/>
        <v>6.421999999999968E-2</v>
      </c>
      <c r="T64" s="22">
        <f t="shared" si="20"/>
        <v>2.6890299679957697E-2</v>
      </c>
    </row>
    <row r="65" spans="1:20" x14ac:dyDescent="0.2">
      <c r="A65" s="5">
        <v>74</v>
      </c>
      <c r="H65" s="21"/>
      <c r="M65" s="5">
        <f>scrimecost*Meta!O62</f>
        <v>5.3959999999999999</v>
      </c>
      <c r="N65" s="5">
        <f>L65-Grade12!L65</f>
        <v>0</v>
      </c>
      <c r="O65" s="5">
        <f>Grade12!M65-M65</f>
        <v>7.5999999999999623E-2</v>
      </c>
      <c r="Q65" s="22"/>
      <c r="R65" s="22"/>
      <c r="S65" s="22">
        <f t="shared" si="19"/>
        <v>6.421999999999968E-2</v>
      </c>
      <c r="T65" s="22">
        <f t="shared" si="20"/>
        <v>2.6468026302664725E-2</v>
      </c>
    </row>
    <row r="66" spans="1:20" x14ac:dyDescent="0.2">
      <c r="A66" s="5">
        <v>75</v>
      </c>
      <c r="H66" s="21"/>
      <c r="M66" s="5">
        <f>scrimecost*Meta!O63</f>
        <v>5.3959999999999999</v>
      </c>
      <c r="N66" s="5">
        <f>L66-Grade12!L66</f>
        <v>0</v>
      </c>
      <c r="O66" s="5">
        <f>Grade12!M66-M66</f>
        <v>7.5999999999999623E-2</v>
      </c>
      <c r="Q66" s="22"/>
      <c r="R66" s="22"/>
      <c r="S66" s="22">
        <f t="shared" si="19"/>
        <v>6.421999999999968E-2</v>
      </c>
      <c r="T66" s="22">
        <f t="shared" si="20"/>
        <v>2.6052384119791036E-2</v>
      </c>
    </row>
    <row r="67" spans="1:20" x14ac:dyDescent="0.2">
      <c r="A67" s="5">
        <v>76</v>
      </c>
      <c r="H67" s="21"/>
      <c r="M67" s="5">
        <f>scrimecost*Meta!O64</f>
        <v>5.3959999999999999</v>
      </c>
      <c r="N67" s="5">
        <f>L67-Grade12!L67</f>
        <v>0</v>
      </c>
      <c r="O67" s="5">
        <f>Grade12!M67-M67</f>
        <v>7.5999999999999623E-2</v>
      </c>
      <c r="Q67" s="22"/>
      <c r="R67" s="22"/>
      <c r="S67" s="22">
        <f t="shared" si="19"/>
        <v>6.421999999999968E-2</v>
      </c>
      <c r="T67" s="22">
        <f t="shared" si="20"/>
        <v>2.5643268997991277E-2</v>
      </c>
    </row>
    <row r="68" spans="1:20" x14ac:dyDescent="0.2">
      <c r="A68" s="5">
        <v>77</v>
      </c>
      <c r="H68" s="21"/>
      <c r="M68" s="5">
        <f>scrimecost*Meta!O65</f>
        <v>5.3959999999999999</v>
      </c>
      <c r="N68" s="5">
        <f>L68-Grade12!L68</f>
        <v>0</v>
      </c>
      <c r="O68" s="5">
        <f>Grade12!M68-M68</f>
        <v>7.5999999999999623E-2</v>
      </c>
      <c r="Q68" s="22"/>
      <c r="R68" s="22"/>
      <c r="S68" s="22">
        <f t="shared" si="19"/>
        <v>6.421999999999968E-2</v>
      </c>
      <c r="T68" s="22">
        <f t="shared" si="20"/>
        <v>2.5240578439184137E-2</v>
      </c>
    </row>
    <row r="69" spans="1:20" x14ac:dyDescent="0.2">
      <c r="A69" s="5">
        <v>78</v>
      </c>
      <c r="H69" s="21"/>
      <c r="M69" s="5">
        <f>scrimecost*Meta!O66</f>
        <v>5.3959999999999999</v>
      </c>
      <c r="N69" s="5">
        <f>L69-Grade12!L69</f>
        <v>0</v>
      </c>
      <c r="O69" s="5">
        <f>Grade12!M69-M69</f>
        <v>7.5999999999999623E-2</v>
      </c>
      <c r="Q69" s="22"/>
      <c r="R69" s="22"/>
      <c r="S69" s="22">
        <f t="shared" si="19"/>
        <v>6.421999999999968E-2</v>
      </c>
      <c r="T69" s="22">
        <f t="shared" si="20"/>
        <v>2.4844211554872823E-2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-6.7290215066684311E-11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43762</v>
      </c>
      <c r="D2" s="7">
        <f>Meta!C8</f>
        <v>19491</v>
      </c>
      <c r="E2" s="1">
        <f>Meta!D8</f>
        <v>4.2000000000000003E-2</v>
      </c>
      <c r="F2" s="1">
        <f>Meta!F8</f>
        <v>0.64400000000000002</v>
      </c>
      <c r="G2" s="1">
        <f>Meta!I8</f>
        <v>1.8381311833585117</v>
      </c>
      <c r="H2" s="1">
        <f>Meta!E8</f>
        <v>0.84499999999999997</v>
      </c>
      <c r="I2" s="13"/>
      <c r="J2" s="1">
        <f>Meta!X7</f>
        <v>0.67800000000000005</v>
      </c>
      <c r="K2" s="1">
        <f>Meta!D7</f>
        <v>4.2999999999999997E-2</v>
      </c>
      <c r="L2" s="29"/>
      <c r="N2" s="22">
        <f>Meta!T8</f>
        <v>53687</v>
      </c>
      <c r="O2" s="22">
        <f>Meta!U8</f>
        <v>23336</v>
      </c>
      <c r="P2" s="1">
        <f>Meta!V8</f>
        <v>3.5999999999999997E-2</v>
      </c>
      <c r="Q2" s="1">
        <f>Meta!X8</f>
        <v>0.68500000000000005</v>
      </c>
      <c r="R2" s="22">
        <f>Meta!W8</f>
        <v>140</v>
      </c>
      <c r="T2" s="12">
        <f>IRR(S5:S69)+1</f>
        <v>1.0151524973041672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2252.8055665381371</v>
      </c>
      <c r="D10" s="5">
        <f t="shared" ref="D10:D36" si="0">IF(A10&lt;startage,1,0)*(C10*(1-initialunempprob))+IF(A10=startage,1,0)*(C10*(1-unempprob))+IF(A10&gt;startage,1,0)*(C10*(1-unempprob)+unempprob*300*52)</f>
        <v>2155.934927176997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164.92902192904026</v>
      </c>
      <c r="G10" s="5">
        <f t="shared" ref="G10:G56" si="3">D10-F10</f>
        <v>1991.0059052479567</v>
      </c>
      <c r="H10" s="22">
        <f>0.1*Grade13!H10</f>
        <v>1008.8061289723739</v>
      </c>
      <c r="I10" s="5">
        <f t="shared" ref="I10:I36" si="4">G10+IF(A10&lt;startage,1,0)*(H10*(1-initialunempprob))+IF(A10&gt;=startage,1,0)*(H10*(1-unempprob))</f>
        <v>2956.4333706745183</v>
      </c>
      <c r="J10" s="26">
        <f t="shared" ref="J10:J56" si="5">(F10-(IF(A10&gt;startage,1,0)*(unempprob*300*52)))/(IF(A10&lt;startage,1,0)*((C10+H10)*(1-initialunempprob))+IF(A10&gt;=startage,1,0)*((C10+H10)*(1-unempprob)))</f>
        <v>5.2838793188467729E-2</v>
      </c>
      <c r="L10" s="22">
        <f>0.1*Grade13!L10</f>
        <v>3824.5357552587102</v>
      </c>
      <c r="M10" s="5">
        <f>scrimecost*Meta!O7</f>
        <v>509.74</v>
      </c>
      <c r="N10" s="5">
        <f>L10-Grade13!L10</f>
        <v>-34420.82179732839</v>
      </c>
      <c r="O10" s="5"/>
      <c r="P10" s="22"/>
      <c r="Q10" s="22">
        <f>0.05*feel*Grade13!G10</f>
        <v>242.48310428351905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-42942.304901611911</v>
      </c>
      <c r="T10" s="22">
        <f t="shared" ref="T10:T41" si="7">S10/sreturn^(A10-startage+1)</f>
        <v>-42942.304901611911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23807.876388909834</v>
      </c>
      <c r="D11" s="5">
        <f t="shared" si="0"/>
        <v>22807.945580575619</v>
      </c>
      <c r="E11" s="5">
        <f t="shared" si="1"/>
        <v>13307.945580575619</v>
      </c>
      <c r="F11" s="5">
        <f t="shared" si="2"/>
        <v>4646.7942320579396</v>
      </c>
      <c r="G11" s="5">
        <f t="shared" si="3"/>
        <v>18161.15134851768</v>
      </c>
      <c r="H11" s="22">
        <f t="shared" ref="H11:H36" si="10">benefits*B11/expnorm</f>
        <v>10603.704554093541</v>
      </c>
      <c r="I11" s="5">
        <f t="shared" si="4"/>
        <v>28319.500311339292</v>
      </c>
      <c r="J11" s="26">
        <f t="shared" si="5"/>
        <v>0.14095591562287482</v>
      </c>
      <c r="L11" s="22">
        <f t="shared" ref="L11:L36" si="11">(sincome+sbenefits)*(1-sunemp)*B11/expnorm</f>
        <v>40394.381354400939</v>
      </c>
      <c r="M11" s="5">
        <f>scrimecost*Meta!O8</f>
        <v>487.34</v>
      </c>
      <c r="N11" s="5">
        <f>L11-Grade13!L11</f>
        <v>1192.8898629991672</v>
      </c>
      <c r="O11" s="5">
        <f>Grade13!M11-M11</f>
        <v>6.9619999999999891</v>
      </c>
      <c r="P11" s="22">
        <f t="shared" ref="P11:P56" si="12">(spart-initialspart)*(L11*J11+nptrans)</f>
        <v>85.734789068804247</v>
      </c>
      <c r="Q11" s="22"/>
      <c r="R11" s="22"/>
      <c r="S11" s="22">
        <f t="shared" si="6"/>
        <v>768.80326171363254</v>
      </c>
      <c r="T11" s="22">
        <f t="shared" si="7"/>
        <v>757.32785345577315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24403.073298632575</v>
      </c>
      <c r="D12" s="5">
        <f t="shared" si="0"/>
        <v>24033.344220090006</v>
      </c>
      <c r="E12" s="5">
        <f t="shared" si="1"/>
        <v>14533.344220090006</v>
      </c>
      <c r="F12" s="5">
        <f t="shared" si="2"/>
        <v>5046.8868878593876</v>
      </c>
      <c r="G12" s="5">
        <f t="shared" si="3"/>
        <v>18986.457332230617</v>
      </c>
      <c r="H12" s="22">
        <f t="shared" si="10"/>
        <v>10868.797167945879</v>
      </c>
      <c r="I12" s="5">
        <f t="shared" si="4"/>
        <v>29398.765019122766</v>
      </c>
      <c r="J12" s="26">
        <f t="shared" si="5"/>
        <v>0.12996827920350865</v>
      </c>
      <c r="L12" s="22">
        <f t="shared" si="11"/>
        <v>41404.240888260952</v>
      </c>
      <c r="M12" s="5">
        <f>scrimecost*Meta!O9</f>
        <v>436.38</v>
      </c>
      <c r="N12" s="5">
        <f>L12-Grade13!L12</f>
        <v>1222.7121095741313</v>
      </c>
      <c r="O12" s="5">
        <f>Grade13!M12-M12</f>
        <v>6.2339999999999804</v>
      </c>
      <c r="P12" s="22">
        <f t="shared" si="12"/>
        <v>83.546665579823866</v>
      </c>
      <c r="Q12" s="22"/>
      <c r="R12" s="22"/>
      <c r="S12" s="22">
        <f t="shared" si="6"/>
        <v>783.60099923919779</v>
      </c>
      <c r="T12" s="22">
        <f t="shared" si="7"/>
        <v>760.38301356108536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25013.150131098391</v>
      </c>
      <c r="D13" s="5">
        <f t="shared" si="0"/>
        <v>24617.797825592257</v>
      </c>
      <c r="E13" s="5">
        <f t="shared" si="1"/>
        <v>15117.797825592257</v>
      </c>
      <c r="F13" s="5">
        <f t="shared" si="2"/>
        <v>5237.7109900558717</v>
      </c>
      <c r="G13" s="5">
        <f t="shared" si="3"/>
        <v>19380.086835536385</v>
      </c>
      <c r="H13" s="22">
        <f t="shared" si="10"/>
        <v>11140.517097144526</v>
      </c>
      <c r="I13" s="5">
        <f t="shared" si="4"/>
        <v>30052.702214600838</v>
      </c>
      <c r="J13" s="26">
        <f t="shared" si="5"/>
        <v>0.13230786145239468</v>
      </c>
      <c r="L13" s="22">
        <f t="shared" si="11"/>
        <v>42439.34691046748</v>
      </c>
      <c r="M13" s="5">
        <f>scrimecost*Meta!O10</f>
        <v>401.94</v>
      </c>
      <c r="N13" s="5">
        <f>L13-Grade13!L13</f>
        <v>1253.2799123134901</v>
      </c>
      <c r="O13" s="5">
        <f>Grade13!M13-M13</f>
        <v>5.7420000000000186</v>
      </c>
      <c r="P13" s="22">
        <f t="shared" si="12"/>
        <v>85.183414618121787</v>
      </c>
      <c r="Q13" s="22"/>
      <c r="R13" s="22"/>
      <c r="S13" s="22">
        <f t="shared" si="6"/>
        <v>802.26172059716885</v>
      </c>
      <c r="T13" s="22">
        <f t="shared" si="7"/>
        <v>766.87081249178561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25638.478884375851</v>
      </c>
      <c r="D14" s="5">
        <f t="shared" si="0"/>
        <v>25216.862771232063</v>
      </c>
      <c r="E14" s="5">
        <f t="shared" si="1"/>
        <v>15716.862771232063</v>
      </c>
      <c r="F14" s="5">
        <f t="shared" si="2"/>
        <v>5433.3056948072681</v>
      </c>
      <c r="G14" s="5">
        <f t="shared" si="3"/>
        <v>19783.557076424797</v>
      </c>
      <c r="H14" s="22">
        <f t="shared" si="10"/>
        <v>11419.03002457314</v>
      </c>
      <c r="I14" s="5">
        <f t="shared" si="4"/>
        <v>30722.987839965863</v>
      </c>
      <c r="J14" s="26">
        <f t="shared" si="5"/>
        <v>0.13459038071960061</v>
      </c>
      <c r="L14" s="22">
        <f t="shared" si="11"/>
        <v>43500.330583229166</v>
      </c>
      <c r="M14" s="5">
        <f>scrimecost*Meta!O11</f>
        <v>376.17999999999995</v>
      </c>
      <c r="N14" s="5">
        <f>L14-Grade13!L14</f>
        <v>1284.6119101213335</v>
      </c>
      <c r="O14" s="5">
        <f>Grade13!M14-M14</f>
        <v>5.3740000000000236</v>
      </c>
      <c r="P14" s="22">
        <f t="shared" si="12"/>
        <v>86.861082382377163</v>
      </c>
      <c r="Q14" s="22"/>
      <c r="R14" s="22"/>
      <c r="S14" s="22">
        <f t="shared" si="6"/>
        <v>821.50413348908967</v>
      </c>
      <c r="T14" s="22">
        <f t="shared" si="7"/>
        <v>773.54325506390069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26279.440856485242</v>
      </c>
      <c r="D15" s="5">
        <f t="shared" si="0"/>
        <v>25830.904340512861</v>
      </c>
      <c r="E15" s="5">
        <f t="shared" si="1"/>
        <v>16330.904340512861</v>
      </c>
      <c r="F15" s="5">
        <f t="shared" si="2"/>
        <v>5633.7902671774491</v>
      </c>
      <c r="G15" s="5">
        <f t="shared" si="3"/>
        <v>20197.114073335411</v>
      </c>
      <c r="H15" s="22">
        <f t="shared" si="10"/>
        <v>11704.505775187465</v>
      </c>
      <c r="I15" s="5">
        <f t="shared" si="4"/>
        <v>31410.030605965003</v>
      </c>
      <c r="J15" s="26">
        <f t="shared" si="5"/>
        <v>0.13681722878516742</v>
      </c>
      <c r="L15" s="22">
        <f t="shared" si="11"/>
        <v>44587.838847809886</v>
      </c>
      <c r="M15" s="5">
        <f>scrimecost*Meta!O12</f>
        <v>360.21999999999997</v>
      </c>
      <c r="N15" s="5">
        <f>L15-Grade13!L15</f>
        <v>1316.7272078743626</v>
      </c>
      <c r="O15" s="5">
        <f>Grade13!M15-M15</f>
        <v>5.146000000000015</v>
      </c>
      <c r="P15" s="22">
        <f t="shared" si="12"/>
        <v>88.580691840738936</v>
      </c>
      <c r="Q15" s="22"/>
      <c r="R15" s="22"/>
      <c r="S15" s="22">
        <f t="shared" si="6"/>
        <v>841.35368070330253</v>
      </c>
      <c r="T15" s="22">
        <f t="shared" si="7"/>
        <v>780.40880790480867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26936.426877897375</v>
      </c>
      <c r="D16" s="5">
        <f t="shared" si="0"/>
        <v>26460.296949025684</v>
      </c>
      <c r="E16" s="5">
        <f t="shared" si="1"/>
        <v>16960.296949025684</v>
      </c>
      <c r="F16" s="5">
        <f t="shared" si="2"/>
        <v>5839.2869538568857</v>
      </c>
      <c r="G16" s="5">
        <f t="shared" si="3"/>
        <v>20621.009995168799</v>
      </c>
      <c r="H16" s="22">
        <f t="shared" si="10"/>
        <v>11997.11841956715</v>
      </c>
      <c r="I16" s="5">
        <f t="shared" si="4"/>
        <v>32114.249441114131</v>
      </c>
      <c r="J16" s="26">
        <f t="shared" si="5"/>
        <v>0.13898976348328135</v>
      </c>
      <c r="L16" s="22">
        <f t="shared" si="11"/>
        <v>45702.534819005137</v>
      </c>
      <c r="M16" s="5">
        <f>scrimecost*Meta!O13</f>
        <v>304.92</v>
      </c>
      <c r="N16" s="5">
        <f>L16-Grade13!L16</f>
        <v>1349.6453880712215</v>
      </c>
      <c r="O16" s="5">
        <f>Grade13!M16-M16</f>
        <v>4.3559999999999945</v>
      </c>
      <c r="P16" s="22">
        <f t="shared" si="12"/>
        <v>90.343291535559757</v>
      </c>
      <c r="Q16" s="22"/>
      <c r="R16" s="22"/>
      <c r="S16" s="22">
        <f t="shared" si="6"/>
        <v>861.22939309787273</v>
      </c>
      <c r="T16" s="22">
        <f t="shared" si="7"/>
        <v>786.92097165031237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27609.837549844804</v>
      </c>
      <c r="D17" s="5">
        <f t="shared" si="0"/>
        <v>27105.42437275132</v>
      </c>
      <c r="E17" s="5">
        <f t="shared" si="1"/>
        <v>17605.42437275132</v>
      </c>
      <c r="F17" s="5">
        <f t="shared" si="2"/>
        <v>6049.9210577033064</v>
      </c>
      <c r="G17" s="5">
        <f t="shared" si="3"/>
        <v>21055.503315048016</v>
      </c>
      <c r="H17" s="22">
        <f t="shared" si="10"/>
        <v>12297.046380056328</v>
      </c>
      <c r="I17" s="5">
        <f t="shared" si="4"/>
        <v>32836.073747141978</v>
      </c>
      <c r="J17" s="26">
        <f t="shared" si="5"/>
        <v>0.14110930953022174</v>
      </c>
      <c r="L17" s="22">
        <f t="shared" si="11"/>
        <v>46845.098189480261</v>
      </c>
      <c r="M17" s="5">
        <f>scrimecost*Meta!O14</f>
        <v>304.92</v>
      </c>
      <c r="N17" s="5">
        <f>L17-Grade13!L17</f>
        <v>1383.3865227729984</v>
      </c>
      <c r="O17" s="5">
        <f>Grade13!M17-M17</f>
        <v>4.3559999999999945</v>
      </c>
      <c r="P17" s="22">
        <f t="shared" si="12"/>
        <v>92.149956222751086</v>
      </c>
      <c r="Q17" s="22"/>
      <c r="R17" s="22"/>
      <c r="S17" s="22">
        <f t="shared" si="6"/>
        <v>882.28623705230552</v>
      </c>
      <c r="T17" s="22">
        <f t="shared" si="7"/>
        <v>794.12797128163356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28300.083488590924</v>
      </c>
      <c r="D18" s="5">
        <f t="shared" si="0"/>
        <v>27766.679982070105</v>
      </c>
      <c r="E18" s="5">
        <f t="shared" si="1"/>
        <v>18266.679982070105</v>
      </c>
      <c r="F18" s="5">
        <f t="shared" si="2"/>
        <v>6265.8210141458894</v>
      </c>
      <c r="G18" s="5">
        <f t="shared" si="3"/>
        <v>21500.858967924214</v>
      </c>
      <c r="H18" s="22">
        <f t="shared" si="10"/>
        <v>12604.472539557737</v>
      </c>
      <c r="I18" s="5">
        <f t="shared" si="4"/>
        <v>33575.943660820529</v>
      </c>
      <c r="J18" s="26">
        <f t="shared" si="5"/>
        <v>0.14317715933211483</v>
      </c>
      <c r="L18" s="22">
        <f t="shared" si="11"/>
        <v>48016.225644217266</v>
      </c>
      <c r="M18" s="5">
        <f>scrimecost*Meta!O15</f>
        <v>304.92</v>
      </c>
      <c r="N18" s="5">
        <f>L18-Grade13!L18</f>
        <v>1417.9711858423325</v>
      </c>
      <c r="O18" s="5">
        <f>Grade13!M18-M18</f>
        <v>4.3559999999999945</v>
      </c>
      <c r="P18" s="22">
        <f t="shared" si="12"/>
        <v>94.001787527122204</v>
      </c>
      <c r="Q18" s="22"/>
      <c r="R18" s="22"/>
      <c r="S18" s="22">
        <f t="shared" si="6"/>
        <v>903.86950210560644</v>
      </c>
      <c r="T18" s="22">
        <f t="shared" si="7"/>
        <v>801.41124919458048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29007.585575805697</v>
      </c>
      <c r="D19" s="5">
        <f t="shared" si="0"/>
        <v>28444.466981621856</v>
      </c>
      <c r="E19" s="5">
        <f t="shared" si="1"/>
        <v>18944.466981621856</v>
      </c>
      <c r="F19" s="5">
        <f t="shared" si="2"/>
        <v>6487.1184694995354</v>
      </c>
      <c r="G19" s="5">
        <f t="shared" si="3"/>
        <v>21957.34851212232</v>
      </c>
      <c r="H19" s="22">
        <f t="shared" si="10"/>
        <v>12919.584353046681</v>
      </c>
      <c r="I19" s="5">
        <f t="shared" si="4"/>
        <v>34334.310322341044</v>
      </c>
      <c r="J19" s="26">
        <f t="shared" si="5"/>
        <v>0.14519457377298611</v>
      </c>
      <c r="L19" s="22">
        <f t="shared" si="11"/>
        <v>49216.631285322692</v>
      </c>
      <c r="M19" s="5">
        <f>scrimecost*Meta!O16</f>
        <v>304.92</v>
      </c>
      <c r="N19" s="5">
        <f>L19-Grade13!L19</f>
        <v>1453.420465488387</v>
      </c>
      <c r="O19" s="5">
        <f>Grade13!M19-M19</f>
        <v>4.3559999999999945</v>
      </c>
      <c r="P19" s="22">
        <f t="shared" si="12"/>
        <v>95.899914614102585</v>
      </c>
      <c r="Q19" s="22"/>
      <c r="R19" s="22"/>
      <c r="S19" s="22">
        <f t="shared" si="6"/>
        <v>925.99234878523237</v>
      </c>
      <c r="T19" s="22">
        <f t="shared" si="7"/>
        <v>808.77145029682958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29732.775215200832</v>
      </c>
      <c r="D20" s="5">
        <f t="shared" si="0"/>
        <v>29139.198656162396</v>
      </c>
      <c r="E20" s="5">
        <f t="shared" si="1"/>
        <v>19639.198656162396</v>
      </c>
      <c r="F20" s="5">
        <f t="shared" si="2"/>
        <v>6713.9483612370223</v>
      </c>
      <c r="G20" s="5">
        <f t="shared" si="3"/>
        <v>22425.250294925376</v>
      </c>
      <c r="H20" s="22">
        <f t="shared" si="10"/>
        <v>13242.573961872844</v>
      </c>
      <c r="I20" s="5">
        <f t="shared" si="4"/>
        <v>35111.636150399558</v>
      </c>
      <c r="J20" s="26">
        <f t="shared" si="5"/>
        <v>0.14716278298359228</v>
      </c>
      <c r="L20" s="22">
        <f t="shared" si="11"/>
        <v>50447.047067455751</v>
      </c>
      <c r="M20" s="5">
        <f>scrimecost*Meta!O17</f>
        <v>304.92</v>
      </c>
      <c r="N20" s="5">
        <f>L20-Grade13!L20</f>
        <v>1489.755977125591</v>
      </c>
      <c r="O20" s="5">
        <f>Grade13!M20-M20</f>
        <v>4.3559999999999945</v>
      </c>
      <c r="P20" s="22">
        <f t="shared" si="12"/>
        <v>97.845494878257483</v>
      </c>
      <c r="Q20" s="22"/>
      <c r="R20" s="22"/>
      <c r="S20" s="22">
        <f t="shared" si="6"/>
        <v>948.66826663184804</v>
      </c>
      <c r="T20" s="22">
        <f t="shared" si="7"/>
        <v>816.20922717047654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30476.094595580857</v>
      </c>
      <c r="D21" s="5">
        <f t="shared" si="0"/>
        <v>29851.298622566461</v>
      </c>
      <c r="E21" s="5">
        <f t="shared" si="1"/>
        <v>20351.298622566461</v>
      </c>
      <c r="F21" s="5">
        <f t="shared" si="2"/>
        <v>6946.4490002679495</v>
      </c>
      <c r="G21" s="5">
        <f t="shared" si="3"/>
        <v>22904.849622298512</v>
      </c>
      <c r="H21" s="22">
        <f t="shared" si="10"/>
        <v>13573.638310919667</v>
      </c>
      <c r="I21" s="5">
        <f t="shared" si="4"/>
        <v>35908.39512415955</v>
      </c>
      <c r="J21" s="26">
        <f t="shared" si="5"/>
        <v>0.14908298709150072</v>
      </c>
      <c r="L21" s="22">
        <f t="shared" si="11"/>
        <v>51708.223244142144</v>
      </c>
      <c r="M21" s="5">
        <f>scrimecost*Meta!O18</f>
        <v>240.51999999999998</v>
      </c>
      <c r="N21" s="5">
        <f>L21-Grade13!L21</f>
        <v>1526.9998765537239</v>
      </c>
      <c r="O21" s="5">
        <f>Grade13!M21-M21</f>
        <v>3.436000000000007</v>
      </c>
      <c r="P21" s="22">
        <f t="shared" si="12"/>
        <v>99.839714649016258</v>
      </c>
      <c r="Q21" s="22"/>
      <c r="R21" s="22"/>
      <c r="S21" s="22">
        <f t="shared" si="6"/>
        <v>971.13368242462798</v>
      </c>
      <c r="T21" s="22">
        <f t="shared" si="7"/>
        <v>823.06636915112551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31237.996960470373</v>
      </c>
      <c r="D22" s="5">
        <f t="shared" si="0"/>
        <v>30581.201088130616</v>
      </c>
      <c r="E22" s="5">
        <f t="shared" si="1"/>
        <v>21081.201088130616</v>
      </c>
      <c r="F22" s="5">
        <f t="shared" si="2"/>
        <v>7184.762155274645</v>
      </c>
      <c r="G22" s="5">
        <f t="shared" si="3"/>
        <v>23396.43893285597</v>
      </c>
      <c r="H22" s="22">
        <f t="shared" si="10"/>
        <v>13912.979268692658</v>
      </c>
      <c r="I22" s="5">
        <f t="shared" si="4"/>
        <v>36725.073072263534</v>
      </c>
      <c r="J22" s="26">
        <f t="shared" si="5"/>
        <v>0.15095635695287477</v>
      </c>
      <c r="L22" s="22">
        <f t="shared" si="11"/>
        <v>53000.928825245697</v>
      </c>
      <c r="M22" s="5">
        <f>scrimecost*Meta!O19</f>
        <v>240.51999999999998</v>
      </c>
      <c r="N22" s="5">
        <f>L22-Grade13!L22</f>
        <v>1565.1748734675784</v>
      </c>
      <c r="O22" s="5">
        <f>Grade13!M22-M22</f>
        <v>3.436000000000007</v>
      </c>
      <c r="P22" s="22">
        <f t="shared" si="12"/>
        <v>101.88378991404397</v>
      </c>
      <c r="Q22" s="22"/>
      <c r="R22" s="22"/>
      <c r="S22" s="22">
        <f t="shared" si="6"/>
        <v>994.95756861223822</v>
      </c>
      <c r="T22" s="22">
        <f t="shared" si="7"/>
        <v>830.67112080172319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32018.946884482135</v>
      </c>
      <c r="D23" s="5">
        <f t="shared" si="0"/>
        <v>31329.351115333884</v>
      </c>
      <c r="E23" s="5">
        <f t="shared" si="1"/>
        <v>21829.351115333884</v>
      </c>
      <c r="F23" s="5">
        <f t="shared" si="2"/>
        <v>7429.0331391565132</v>
      </c>
      <c r="G23" s="5">
        <f t="shared" si="3"/>
        <v>23900.317976177372</v>
      </c>
      <c r="H23" s="22">
        <f t="shared" si="10"/>
        <v>14260.803750409972</v>
      </c>
      <c r="I23" s="5">
        <f t="shared" si="4"/>
        <v>37562.167969070128</v>
      </c>
      <c r="J23" s="26">
        <f t="shared" si="5"/>
        <v>0.15278403486641051</v>
      </c>
      <c r="L23" s="22">
        <f t="shared" si="11"/>
        <v>54325.952045876831</v>
      </c>
      <c r="M23" s="5">
        <f>scrimecost*Meta!O20</f>
        <v>240.51999999999998</v>
      </c>
      <c r="N23" s="5">
        <f>L23-Grade13!L23</f>
        <v>1604.3042453042581</v>
      </c>
      <c r="O23" s="5">
        <f>Grade13!M23-M23</f>
        <v>3.436000000000007</v>
      </c>
      <c r="P23" s="22">
        <f t="shared" si="12"/>
        <v>103.97896706069744</v>
      </c>
      <c r="Q23" s="22"/>
      <c r="R23" s="22"/>
      <c r="S23" s="22">
        <f t="shared" si="6"/>
        <v>1019.3770519545265</v>
      </c>
      <c r="T23" s="22">
        <f t="shared" si="7"/>
        <v>838.35530575998189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32819.420556594188</v>
      </c>
      <c r="D24" s="5">
        <f t="shared" si="0"/>
        <v>32096.204893217233</v>
      </c>
      <c r="E24" s="5">
        <f t="shared" si="1"/>
        <v>22596.204893217233</v>
      </c>
      <c r="F24" s="5">
        <f t="shared" si="2"/>
        <v>7679.4108976354264</v>
      </c>
      <c r="G24" s="5">
        <f t="shared" si="3"/>
        <v>24416.793995581807</v>
      </c>
      <c r="H24" s="22">
        <f t="shared" si="10"/>
        <v>14617.323844170221</v>
      </c>
      <c r="I24" s="5">
        <f t="shared" si="4"/>
        <v>38420.190238296876</v>
      </c>
      <c r="J24" s="26">
        <f t="shared" si="5"/>
        <v>0.15456713526985999</v>
      </c>
      <c r="L24" s="22">
        <f t="shared" si="11"/>
        <v>55684.100847023758</v>
      </c>
      <c r="M24" s="5">
        <f>scrimecost*Meta!O21</f>
        <v>240.51999999999998</v>
      </c>
      <c r="N24" s="5">
        <f>L24-Grade13!L24</f>
        <v>1644.4118514368747</v>
      </c>
      <c r="O24" s="5">
        <f>Grade13!M24-M24</f>
        <v>3.436000000000007</v>
      </c>
      <c r="P24" s="22">
        <f t="shared" si="12"/>
        <v>106.12652363601721</v>
      </c>
      <c r="Q24" s="22"/>
      <c r="R24" s="22"/>
      <c r="S24" s="22">
        <f t="shared" si="6"/>
        <v>1044.4070223803835</v>
      </c>
      <c r="T24" s="22">
        <f t="shared" si="7"/>
        <v>846.11961003777412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33639.906070509038</v>
      </c>
      <c r="D25" s="5">
        <f t="shared" si="0"/>
        <v>32882.230015547655</v>
      </c>
      <c r="E25" s="5">
        <f t="shared" si="1"/>
        <v>23382.230015547655</v>
      </c>
      <c r="F25" s="5">
        <f t="shared" si="2"/>
        <v>7936.0481000763093</v>
      </c>
      <c r="G25" s="5">
        <f t="shared" si="3"/>
        <v>24946.181915471345</v>
      </c>
      <c r="H25" s="22">
        <f t="shared" si="10"/>
        <v>14982.756940274476</v>
      </c>
      <c r="I25" s="5">
        <f t="shared" si="4"/>
        <v>39299.663064254288</v>
      </c>
      <c r="J25" s="26">
        <f t="shared" si="5"/>
        <v>0.15630674541956671</v>
      </c>
      <c r="L25" s="22">
        <f t="shared" si="11"/>
        <v>57076.203368199342</v>
      </c>
      <c r="M25" s="5">
        <f>scrimecost*Meta!O22</f>
        <v>240.51999999999998</v>
      </c>
      <c r="N25" s="5">
        <f>L25-Grade13!L25</f>
        <v>1685.5221477227824</v>
      </c>
      <c r="O25" s="5">
        <f>Grade13!M25-M25</f>
        <v>3.436000000000007</v>
      </c>
      <c r="P25" s="22">
        <f t="shared" si="12"/>
        <v>108.32776912571995</v>
      </c>
      <c r="Q25" s="22"/>
      <c r="R25" s="22"/>
      <c r="S25" s="22">
        <f t="shared" si="6"/>
        <v>1070.0627420668729</v>
      </c>
      <c r="T25" s="22">
        <f t="shared" si="7"/>
        <v>853.96472756335709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34480.903722271767</v>
      </c>
      <c r="D26" s="5">
        <f t="shared" si="0"/>
        <v>33687.905765936346</v>
      </c>
      <c r="E26" s="5">
        <f t="shared" si="1"/>
        <v>24187.905765936346</v>
      </c>
      <c r="F26" s="5">
        <f t="shared" si="2"/>
        <v>8199.1012325782176</v>
      </c>
      <c r="G26" s="5">
        <f t="shared" si="3"/>
        <v>25488.804533358129</v>
      </c>
      <c r="H26" s="22">
        <f t="shared" si="10"/>
        <v>15357.32586378134</v>
      </c>
      <c r="I26" s="5">
        <f t="shared" si="4"/>
        <v>40201.122710860654</v>
      </c>
      <c r="J26" s="26">
        <f t="shared" si="5"/>
        <v>0.158003926053427</v>
      </c>
      <c r="L26" s="22">
        <f t="shared" si="11"/>
        <v>58503.10845240434</v>
      </c>
      <c r="M26" s="5">
        <f>scrimecost*Meta!O23</f>
        <v>191.52</v>
      </c>
      <c r="N26" s="5">
        <f>L26-Grade13!L26</f>
        <v>1727.6602014158707</v>
      </c>
      <c r="O26" s="5">
        <f>Grade13!M26-M26</f>
        <v>2.7360000000000184</v>
      </c>
      <c r="P26" s="22">
        <f t="shared" si="12"/>
        <v>110.5840457526653</v>
      </c>
      <c r="Q26" s="22"/>
      <c r="R26" s="22"/>
      <c r="S26" s="22">
        <f t="shared" si="6"/>
        <v>1095.7683547455438</v>
      </c>
      <c r="T26" s="22">
        <f t="shared" si="7"/>
        <v>861.4263589559655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35342.926315328557</v>
      </c>
      <c r="D27" s="5">
        <f t="shared" si="0"/>
        <v>34513.723410084756</v>
      </c>
      <c r="E27" s="5">
        <f t="shared" si="1"/>
        <v>25013.723410084756</v>
      </c>
      <c r="F27" s="5">
        <f t="shared" si="2"/>
        <v>8468.7306933926739</v>
      </c>
      <c r="G27" s="5">
        <f t="shared" si="3"/>
        <v>26044.992716692082</v>
      </c>
      <c r="H27" s="22">
        <f t="shared" si="10"/>
        <v>15741.259010375872</v>
      </c>
      <c r="I27" s="5">
        <f t="shared" si="4"/>
        <v>41125.11884863217</v>
      </c>
      <c r="J27" s="26">
        <f t="shared" si="5"/>
        <v>0.15965971203768098</v>
      </c>
      <c r="L27" s="22">
        <f t="shared" si="11"/>
        <v>59965.686163714439</v>
      </c>
      <c r="M27" s="5">
        <f>scrimecost*Meta!O24</f>
        <v>191.52</v>
      </c>
      <c r="N27" s="5">
        <f>L27-Grade13!L27</f>
        <v>1770.8517064512635</v>
      </c>
      <c r="O27" s="5">
        <f>Grade13!M27-M27</f>
        <v>2.7360000000000184</v>
      </c>
      <c r="P27" s="22">
        <f t="shared" si="12"/>
        <v>112.89672929528429</v>
      </c>
      <c r="Q27" s="22"/>
      <c r="R27" s="22"/>
      <c r="S27" s="22">
        <f t="shared" si="6"/>
        <v>1122.7228952411679</v>
      </c>
      <c r="T27" s="22">
        <f t="shared" si="7"/>
        <v>869.44215747915973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36226.49947321177</v>
      </c>
      <c r="D28" s="5">
        <f t="shared" si="0"/>
        <v>35360.186495336871</v>
      </c>
      <c r="E28" s="5">
        <f t="shared" si="1"/>
        <v>25860.186495336871</v>
      </c>
      <c r="F28" s="5">
        <f t="shared" si="2"/>
        <v>8745.1008907274881</v>
      </c>
      <c r="G28" s="5">
        <f t="shared" si="3"/>
        <v>26615.085604609383</v>
      </c>
      <c r="H28" s="22">
        <f t="shared" si="10"/>
        <v>16134.790485635267</v>
      </c>
      <c r="I28" s="5">
        <f t="shared" si="4"/>
        <v>42072.214889847965</v>
      </c>
      <c r="J28" s="26">
        <f t="shared" si="5"/>
        <v>0.16127511299792865</v>
      </c>
      <c r="L28" s="22">
        <f t="shared" si="11"/>
        <v>61464.828317807296</v>
      </c>
      <c r="M28" s="5">
        <f>scrimecost*Meta!O25</f>
        <v>191.52</v>
      </c>
      <c r="N28" s="5">
        <f>L28-Grade13!L28</f>
        <v>1815.1229991125438</v>
      </c>
      <c r="O28" s="5">
        <f>Grade13!M28-M28</f>
        <v>2.7360000000000184</v>
      </c>
      <c r="P28" s="22">
        <f t="shared" si="12"/>
        <v>115.26722992646869</v>
      </c>
      <c r="Q28" s="22"/>
      <c r="R28" s="22"/>
      <c r="S28" s="22">
        <f t="shared" si="6"/>
        <v>1150.3512992491844</v>
      </c>
      <c r="T28" s="22">
        <f t="shared" si="7"/>
        <v>877.54079551729171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37132.16196004206</v>
      </c>
      <c r="D29" s="5">
        <f t="shared" si="0"/>
        <v>36227.811157720287</v>
      </c>
      <c r="E29" s="5">
        <f t="shared" si="1"/>
        <v>26727.811157720287</v>
      </c>
      <c r="F29" s="5">
        <f t="shared" si="2"/>
        <v>9028.3803429956733</v>
      </c>
      <c r="G29" s="5">
        <f t="shared" si="3"/>
        <v>27199.430814724612</v>
      </c>
      <c r="H29" s="22">
        <f t="shared" si="10"/>
        <v>16538.160247776148</v>
      </c>
      <c r="I29" s="5">
        <f t="shared" si="4"/>
        <v>43042.988332094159</v>
      </c>
      <c r="J29" s="26">
        <f t="shared" si="5"/>
        <v>0.16285111393475568</v>
      </c>
      <c r="L29" s="22">
        <f t="shared" si="11"/>
        <v>63001.449025752481</v>
      </c>
      <c r="M29" s="5">
        <f>scrimecost*Meta!O26</f>
        <v>191.52</v>
      </c>
      <c r="N29" s="5">
        <f>L29-Grade13!L29</f>
        <v>1860.5010740903599</v>
      </c>
      <c r="O29" s="5">
        <f>Grade13!M29-M29</f>
        <v>2.7360000000000184</v>
      </c>
      <c r="P29" s="22">
        <f t="shared" si="12"/>
        <v>117.69699307343276</v>
      </c>
      <c r="Q29" s="22"/>
      <c r="R29" s="22"/>
      <c r="S29" s="22">
        <f t="shared" si="6"/>
        <v>1178.6704133574035</v>
      </c>
      <c r="T29" s="22">
        <f t="shared" si="7"/>
        <v>885.72300079875629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38060.466009043113</v>
      </c>
      <c r="D30" s="5">
        <f t="shared" si="0"/>
        <v>37117.126436663297</v>
      </c>
      <c r="E30" s="5">
        <f t="shared" si="1"/>
        <v>27617.126436663297</v>
      </c>
      <c r="F30" s="5">
        <f t="shared" si="2"/>
        <v>9318.7417815705667</v>
      </c>
      <c r="G30" s="5">
        <f t="shared" si="3"/>
        <v>27798.38465509273</v>
      </c>
      <c r="H30" s="22">
        <f t="shared" si="10"/>
        <v>16951.614253970554</v>
      </c>
      <c r="I30" s="5">
        <f t="shared" si="4"/>
        <v>44038.031110396521</v>
      </c>
      <c r="J30" s="26">
        <f t="shared" si="5"/>
        <v>0.16438867582434308</v>
      </c>
      <c r="L30" s="22">
        <f t="shared" si="11"/>
        <v>64576.485251396291</v>
      </c>
      <c r="M30" s="5">
        <f>scrimecost*Meta!O27</f>
        <v>191.52</v>
      </c>
      <c r="N30" s="5">
        <f>L30-Grade13!L30</f>
        <v>1907.0136009426205</v>
      </c>
      <c r="O30" s="5">
        <f>Grade13!M30-M30</f>
        <v>2.7360000000000184</v>
      </c>
      <c r="P30" s="22">
        <f t="shared" si="12"/>
        <v>120.1875002990709</v>
      </c>
      <c r="Q30" s="22"/>
      <c r="R30" s="22"/>
      <c r="S30" s="22">
        <f t="shared" si="6"/>
        <v>1207.6975053183276</v>
      </c>
      <c r="T30" s="22">
        <f t="shared" si="7"/>
        <v>893.98950924356166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39011.977659269185</v>
      </c>
      <c r="D31" s="5">
        <f t="shared" si="0"/>
        <v>38028.674597579877</v>
      </c>
      <c r="E31" s="5">
        <f t="shared" si="1"/>
        <v>28528.674597579877</v>
      </c>
      <c r="F31" s="5">
        <f t="shared" si="2"/>
        <v>9616.3622561098291</v>
      </c>
      <c r="G31" s="5">
        <f t="shared" si="3"/>
        <v>28412.312341470046</v>
      </c>
      <c r="H31" s="22">
        <f t="shared" si="10"/>
        <v>17375.404610319812</v>
      </c>
      <c r="I31" s="5">
        <f t="shared" si="4"/>
        <v>45057.949958156431</v>
      </c>
      <c r="J31" s="26">
        <f t="shared" si="5"/>
        <v>0.16588873620442834</v>
      </c>
      <c r="L31" s="22">
        <f t="shared" si="11"/>
        <v>66190.897382681185</v>
      </c>
      <c r="M31" s="5">
        <f>scrimecost*Meta!O28</f>
        <v>164.35999999999999</v>
      </c>
      <c r="N31" s="5">
        <f>L31-Grade13!L31</f>
        <v>1954.6889409661817</v>
      </c>
      <c r="O31" s="5">
        <f>Grade13!M31-M31</f>
        <v>2.3480000000000132</v>
      </c>
      <c r="P31" s="22">
        <f t="shared" si="12"/>
        <v>122.74027020535</v>
      </c>
      <c r="Q31" s="22"/>
      <c r="R31" s="22"/>
      <c r="S31" s="22">
        <f t="shared" si="6"/>
        <v>1237.122414578271</v>
      </c>
      <c r="T31" s="22">
        <f t="shared" si="7"/>
        <v>902.10199154742304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39987.277100750915</v>
      </c>
      <c r="D32" s="5">
        <f t="shared" si="0"/>
        <v>38963.011462519375</v>
      </c>
      <c r="E32" s="5">
        <f t="shared" si="1"/>
        <v>29463.011462519375</v>
      </c>
      <c r="F32" s="5">
        <f t="shared" si="2"/>
        <v>9921.4232425125756</v>
      </c>
      <c r="G32" s="5">
        <f t="shared" si="3"/>
        <v>29041.588220006801</v>
      </c>
      <c r="H32" s="22">
        <f t="shared" si="10"/>
        <v>17809.789725577808</v>
      </c>
      <c r="I32" s="5">
        <f t="shared" si="4"/>
        <v>46103.366777110336</v>
      </c>
      <c r="J32" s="26">
        <f t="shared" si="5"/>
        <v>0.16735220974597495</v>
      </c>
      <c r="L32" s="22">
        <f t="shared" si="11"/>
        <v>67845.669817248214</v>
      </c>
      <c r="M32" s="5">
        <f>scrimecost*Meta!O29</f>
        <v>164.35999999999999</v>
      </c>
      <c r="N32" s="5">
        <f>L32-Grade13!L32</f>
        <v>2003.5561644903355</v>
      </c>
      <c r="O32" s="5">
        <f>Grade13!M32-M32</f>
        <v>2.3480000000000132</v>
      </c>
      <c r="P32" s="22">
        <f t="shared" si="12"/>
        <v>125.35685935928612</v>
      </c>
      <c r="Q32" s="22"/>
      <c r="R32" s="22"/>
      <c r="S32" s="22">
        <f t="shared" si="6"/>
        <v>1267.6190030697151</v>
      </c>
      <c r="T32" s="22">
        <f t="shared" si="7"/>
        <v>910.54291564779919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40986.959028269681</v>
      </c>
      <c r="D33" s="5">
        <f t="shared" si="0"/>
        <v>39920.706749082347</v>
      </c>
      <c r="E33" s="5">
        <f t="shared" si="1"/>
        <v>30420.706749082347</v>
      </c>
      <c r="F33" s="5">
        <f t="shared" si="2"/>
        <v>10234.110753575387</v>
      </c>
      <c r="G33" s="5">
        <f t="shared" si="3"/>
        <v>29686.595995506959</v>
      </c>
      <c r="H33" s="22">
        <f t="shared" si="10"/>
        <v>18255.034468717251</v>
      </c>
      <c r="I33" s="5">
        <f t="shared" si="4"/>
        <v>47174.919016538086</v>
      </c>
      <c r="J33" s="26">
        <f t="shared" si="5"/>
        <v>0.16877998881089842</v>
      </c>
      <c r="L33" s="22">
        <f t="shared" si="11"/>
        <v>69541.811562679417</v>
      </c>
      <c r="M33" s="5">
        <f>scrimecost*Meta!O30</f>
        <v>164.35999999999999</v>
      </c>
      <c r="N33" s="5">
        <f>L33-Grade13!L33</f>
        <v>2053.6450686025928</v>
      </c>
      <c r="O33" s="5">
        <f>Grade13!M33-M33</f>
        <v>2.3480000000000132</v>
      </c>
      <c r="P33" s="22">
        <f t="shared" si="12"/>
        <v>128.03886324207056</v>
      </c>
      <c r="Q33" s="22"/>
      <c r="R33" s="22"/>
      <c r="S33" s="22">
        <f t="shared" si="6"/>
        <v>1298.8780062734456</v>
      </c>
      <c r="T33" s="22">
        <f t="shared" si="7"/>
        <v>919.07034718674197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42011.633003976429</v>
      </c>
      <c r="D34" s="5">
        <f t="shared" si="0"/>
        <v>40902.344417809414</v>
      </c>
      <c r="E34" s="5">
        <f t="shared" si="1"/>
        <v>31402.344417809414</v>
      </c>
      <c r="F34" s="5">
        <f t="shared" si="2"/>
        <v>10554.615452414773</v>
      </c>
      <c r="G34" s="5">
        <f t="shared" si="3"/>
        <v>30347.728965394643</v>
      </c>
      <c r="H34" s="22">
        <f t="shared" si="10"/>
        <v>18711.410330435185</v>
      </c>
      <c r="I34" s="5">
        <f t="shared" si="4"/>
        <v>48273.260061951551</v>
      </c>
      <c r="J34" s="26">
        <f t="shared" si="5"/>
        <v>0.17017294399618962</v>
      </c>
      <c r="L34" s="22">
        <f t="shared" si="11"/>
        <v>71280.356851746401</v>
      </c>
      <c r="M34" s="5">
        <f>scrimecost*Meta!O31</f>
        <v>164.35999999999999</v>
      </c>
      <c r="N34" s="5">
        <f>L34-Grade13!L34</f>
        <v>2104.9861953176587</v>
      </c>
      <c r="O34" s="5">
        <f>Grade13!M34-M34</f>
        <v>2.3480000000000132</v>
      </c>
      <c r="P34" s="22">
        <f t="shared" si="12"/>
        <v>130.78791722192466</v>
      </c>
      <c r="Q34" s="22"/>
      <c r="R34" s="22"/>
      <c r="S34" s="22">
        <f t="shared" si="6"/>
        <v>1330.9184845572702</v>
      </c>
      <c r="T34" s="22">
        <f t="shared" si="7"/>
        <v>927.68505628000548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43061.923829075837</v>
      </c>
      <c r="D35" s="5">
        <f t="shared" si="0"/>
        <v>41908.523028254647</v>
      </c>
      <c r="E35" s="5">
        <f t="shared" si="1"/>
        <v>32408.523028254647</v>
      </c>
      <c r="F35" s="5">
        <f t="shared" si="2"/>
        <v>10883.132768725143</v>
      </c>
      <c r="G35" s="5">
        <f t="shared" si="3"/>
        <v>31025.390259529504</v>
      </c>
      <c r="H35" s="22">
        <f t="shared" si="10"/>
        <v>19179.19558869606</v>
      </c>
      <c r="I35" s="5">
        <f t="shared" si="4"/>
        <v>49399.059633500328</v>
      </c>
      <c r="J35" s="26">
        <f t="shared" si="5"/>
        <v>0.17153192466476647</v>
      </c>
      <c r="L35" s="22">
        <f t="shared" si="11"/>
        <v>73062.365773040045</v>
      </c>
      <c r="M35" s="5">
        <f>scrimecost*Meta!O32</f>
        <v>164.35999999999999</v>
      </c>
      <c r="N35" s="5">
        <f>L35-Grade13!L35</f>
        <v>2157.6108502005955</v>
      </c>
      <c r="O35" s="5">
        <f>Grade13!M35-M35</f>
        <v>2.3480000000000132</v>
      </c>
      <c r="P35" s="22">
        <f t="shared" si="12"/>
        <v>133.60569755127511</v>
      </c>
      <c r="Q35" s="22"/>
      <c r="R35" s="22"/>
      <c r="S35" s="22">
        <f t="shared" si="6"/>
        <v>1363.7599747981872</v>
      </c>
      <c r="T35" s="22">
        <f t="shared" si="7"/>
        <v>936.38782154453872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44138.471924802725</v>
      </c>
      <c r="D36" s="5">
        <f t="shared" si="0"/>
        <v>42939.856103961007</v>
      </c>
      <c r="E36" s="5">
        <f t="shared" si="1"/>
        <v>33439.856103961007</v>
      </c>
      <c r="F36" s="5">
        <f t="shared" si="2"/>
        <v>11219.863017943269</v>
      </c>
      <c r="G36" s="5">
        <f t="shared" si="3"/>
        <v>31719.993086017737</v>
      </c>
      <c r="H36" s="22">
        <f t="shared" si="10"/>
        <v>19658.675478413461</v>
      </c>
      <c r="I36" s="5">
        <f t="shared" si="4"/>
        <v>50553.004194337831</v>
      </c>
      <c r="J36" s="26">
        <f t="shared" si="5"/>
        <v>0.17285775946337795</v>
      </c>
      <c r="L36" s="22">
        <f t="shared" si="11"/>
        <v>74888.924917366036</v>
      </c>
      <c r="M36" s="5">
        <f>scrimecost*Meta!O33</f>
        <v>126.56</v>
      </c>
      <c r="N36" s="5">
        <f>L36-Grade13!L36</f>
        <v>2211.5511214556172</v>
      </c>
      <c r="O36" s="5">
        <f>Grade13!M36-M36</f>
        <v>1.8079999999999927</v>
      </c>
      <c r="P36" s="22">
        <f t="shared" si="12"/>
        <v>136.49392238885932</v>
      </c>
      <c r="Q36" s="22"/>
      <c r="R36" s="22"/>
      <c r="S36" s="22">
        <f t="shared" si="6"/>
        <v>1396.9662022951338</v>
      </c>
      <c r="T36" s="22">
        <f t="shared" si="7"/>
        <v>944.8708009762862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45241.933722922789</v>
      </c>
      <c r="D37" s="5">
        <f t="shared" ref="D37:D56" si="15">IF(A37&lt;startage,1,0)*(C37*(1-initialunempprob))+IF(A37=startage,1,0)*(C37*(1-unempprob))+IF(A37&gt;startage,1,0)*(C37*(1-unempprob)+unempprob*300*52)</f>
        <v>43996.972506560029</v>
      </c>
      <c r="E37" s="5">
        <f t="shared" si="1"/>
        <v>34496.972506560029</v>
      </c>
      <c r="F37" s="5">
        <f t="shared" si="2"/>
        <v>11565.01152339185</v>
      </c>
      <c r="G37" s="5">
        <f t="shared" si="3"/>
        <v>32431.960983168181</v>
      </c>
      <c r="H37" s="22">
        <f t="shared" ref="H37:H56" si="16">benefits*B37/expnorm</f>
        <v>20150.142365373795</v>
      </c>
      <c r="I37" s="5">
        <f t="shared" ref="I37:I56" si="17">G37+IF(A37&lt;startage,1,0)*(H37*(1-initialunempprob))+IF(A37&gt;=startage,1,0)*(H37*(1-unempprob))</f>
        <v>51735.797369196276</v>
      </c>
      <c r="J37" s="26">
        <f t="shared" si="5"/>
        <v>0.17415125682787697</v>
      </c>
      <c r="L37" s="22">
        <f t="shared" ref="L37:L56" si="18">(sincome+sbenefits)*(1-sunemp)*B37/expnorm</f>
        <v>76761.148040300191</v>
      </c>
      <c r="M37" s="5">
        <f>scrimecost*Meta!O34</f>
        <v>126.56</v>
      </c>
      <c r="N37" s="5">
        <f>L37-Grade13!L37</f>
        <v>2266.8398994919989</v>
      </c>
      <c r="O37" s="5">
        <f>Grade13!M37-M37</f>
        <v>1.8079999999999927</v>
      </c>
      <c r="P37" s="22">
        <f t="shared" si="12"/>
        <v>139.45435284738315</v>
      </c>
      <c r="Q37" s="22"/>
      <c r="R37" s="22"/>
      <c r="S37" s="22">
        <f t="shared" si="6"/>
        <v>1431.4702929794951</v>
      </c>
      <c r="T37" s="22">
        <f t="shared" si="7"/>
        <v>953.75665547524864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46372.982065995857</v>
      </c>
      <c r="D38" s="5">
        <f t="shared" si="15"/>
        <v>45080.516819224023</v>
      </c>
      <c r="E38" s="5">
        <f t="shared" si="1"/>
        <v>35580.516819224023</v>
      </c>
      <c r="F38" s="5">
        <f t="shared" si="2"/>
        <v>12026.840423399048</v>
      </c>
      <c r="G38" s="5">
        <f t="shared" si="3"/>
        <v>33053.676395824979</v>
      </c>
      <c r="H38" s="22">
        <f t="shared" si="16"/>
        <v>20653.895924508142</v>
      </c>
      <c r="I38" s="5">
        <f t="shared" si="17"/>
        <v>52840.108691503774</v>
      </c>
      <c r="J38" s="26">
        <f t="shared" si="5"/>
        <v>0.17709594552626531</v>
      </c>
      <c r="L38" s="22">
        <f t="shared" si="18"/>
        <v>78680.176741307703</v>
      </c>
      <c r="M38" s="5">
        <f>scrimecost*Meta!O35</f>
        <v>126.56</v>
      </c>
      <c r="N38" s="5">
        <f>L38-Grade13!L38</f>
        <v>2323.5108969793218</v>
      </c>
      <c r="O38" s="5">
        <f>Grade13!M38-M38</f>
        <v>1.8079999999999927</v>
      </c>
      <c r="P38" s="22">
        <f t="shared" si="12"/>
        <v>143.415582059229</v>
      </c>
      <c r="Q38" s="22"/>
      <c r="R38" s="22"/>
      <c r="S38" s="22">
        <f t="shared" si="6"/>
        <v>1467.6201217841044</v>
      </c>
      <c r="T38" s="22">
        <f t="shared" si="7"/>
        <v>963.24688248274924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47532.306617645751</v>
      </c>
      <c r="D39" s="5">
        <f t="shared" si="15"/>
        <v>46191.149739704626</v>
      </c>
      <c r="E39" s="5">
        <f t="shared" si="1"/>
        <v>36691.149739704626</v>
      </c>
      <c r="F39" s="5">
        <f t="shared" si="2"/>
        <v>12500.525363984023</v>
      </c>
      <c r="G39" s="5">
        <f t="shared" si="3"/>
        <v>33690.624375720603</v>
      </c>
      <c r="H39" s="22">
        <f t="shared" si="16"/>
        <v>21170.243322620845</v>
      </c>
      <c r="I39" s="5">
        <f t="shared" si="17"/>
        <v>53971.717478791368</v>
      </c>
      <c r="J39" s="26">
        <f t="shared" si="5"/>
        <v>0.17997352740809533</v>
      </c>
      <c r="L39" s="22">
        <f t="shared" si="18"/>
        <v>80647.181159840373</v>
      </c>
      <c r="M39" s="5">
        <f>scrimecost*Meta!O36</f>
        <v>126.56</v>
      </c>
      <c r="N39" s="5">
        <f>L39-Grade13!L39</f>
        <v>2381.5986694037565</v>
      </c>
      <c r="O39" s="5">
        <f>Grade13!M39-M39</f>
        <v>1.8079999999999927</v>
      </c>
      <c r="P39" s="22">
        <f t="shared" si="12"/>
        <v>147.47850368199323</v>
      </c>
      <c r="Q39" s="22"/>
      <c r="R39" s="22"/>
      <c r="S39" s="22">
        <f t="shared" si="6"/>
        <v>1504.6759454289138</v>
      </c>
      <c r="T39" s="22">
        <f t="shared" si="7"/>
        <v>972.82706684448988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48720.614283086899</v>
      </c>
      <c r="D40" s="5">
        <f t="shared" si="15"/>
        <v>47329.548483197243</v>
      </c>
      <c r="E40" s="5">
        <f t="shared" si="1"/>
        <v>37829.548483197243</v>
      </c>
      <c r="F40" s="5">
        <f t="shared" si="2"/>
        <v>12986.052428083625</v>
      </c>
      <c r="G40" s="5">
        <f t="shared" si="3"/>
        <v>34343.496055113617</v>
      </c>
      <c r="H40" s="22">
        <f t="shared" si="16"/>
        <v>21699.499405686369</v>
      </c>
      <c r="I40" s="5">
        <f t="shared" si="17"/>
        <v>55131.616485761158</v>
      </c>
      <c r="J40" s="26">
        <f t="shared" si="5"/>
        <v>0.18278092436597829</v>
      </c>
      <c r="L40" s="22">
        <f t="shared" si="18"/>
        <v>82663.360688836401</v>
      </c>
      <c r="M40" s="5">
        <f>scrimecost*Meta!O37</f>
        <v>126.56</v>
      </c>
      <c r="N40" s="5">
        <f>L40-Grade13!L40</f>
        <v>2441.1386361389013</v>
      </c>
      <c r="O40" s="5">
        <f>Grade13!M40-M40</f>
        <v>1.8079999999999927</v>
      </c>
      <c r="P40" s="22">
        <f t="shared" si="12"/>
        <v>151.64299834532665</v>
      </c>
      <c r="Q40" s="22"/>
      <c r="R40" s="22"/>
      <c r="S40" s="22">
        <f t="shared" si="6"/>
        <v>1542.6581646649006</v>
      </c>
      <c r="T40" s="22">
        <f t="shared" si="7"/>
        <v>982.49665844248136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49938.629640164057</v>
      </c>
      <c r="D41" s="5">
        <f t="shared" si="15"/>
        <v>48496.407195277163</v>
      </c>
      <c r="E41" s="5">
        <f t="shared" si="1"/>
        <v>38996.407195277163</v>
      </c>
      <c r="F41" s="5">
        <f t="shared" si="2"/>
        <v>13483.71766878571</v>
      </c>
      <c r="G41" s="5">
        <f t="shared" si="3"/>
        <v>35012.689526491449</v>
      </c>
      <c r="H41" s="22">
        <f t="shared" si="16"/>
        <v>22241.986890828521</v>
      </c>
      <c r="I41" s="5">
        <f t="shared" si="17"/>
        <v>56320.512967905175</v>
      </c>
      <c r="J41" s="26">
        <f t="shared" si="5"/>
        <v>0.18551984822732742</v>
      </c>
      <c r="L41" s="22">
        <f t="shared" si="18"/>
        <v>84729.944706057286</v>
      </c>
      <c r="M41" s="5">
        <f>scrimecost*Meta!O38</f>
        <v>76.86</v>
      </c>
      <c r="N41" s="5">
        <f>L41-Grade13!L41</f>
        <v>2502.1671020423237</v>
      </c>
      <c r="O41" s="5">
        <f>Grade13!M41-M41</f>
        <v>1.0980000000000132</v>
      </c>
      <c r="P41" s="22">
        <f t="shared" si="12"/>
        <v>155.91160537524328</v>
      </c>
      <c r="Q41" s="22"/>
      <c r="R41" s="22"/>
      <c r="S41" s="22">
        <f t="shared" si="6"/>
        <v>1580.9899893817285</v>
      </c>
      <c r="T41" s="22">
        <f t="shared" si="7"/>
        <v>991.88018106492336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51187.095381168176</v>
      </c>
      <c r="D42" s="5">
        <f t="shared" si="15"/>
        <v>49692.437375159105</v>
      </c>
      <c r="E42" s="5">
        <f t="shared" si="1"/>
        <v>40192.437375159105</v>
      </c>
      <c r="F42" s="5">
        <f t="shared" si="2"/>
        <v>13993.824540505357</v>
      </c>
      <c r="G42" s="5">
        <f t="shared" si="3"/>
        <v>35698.612834653744</v>
      </c>
      <c r="H42" s="22">
        <f t="shared" si="16"/>
        <v>22798.036563099238</v>
      </c>
      <c r="I42" s="5">
        <f t="shared" si="17"/>
        <v>57539.131862102819</v>
      </c>
      <c r="J42" s="26">
        <f t="shared" si="5"/>
        <v>0.18819196906766814</v>
      </c>
      <c r="L42" s="22">
        <f t="shared" si="18"/>
        <v>86848.193323708736</v>
      </c>
      <c r="M42" s="5">
        <f>scrimecost*Meta!O39</f>
        <v>76.86</v>
      </c>
      <c r="N42" s="5">
        <f>L42-Grade13!L42</f>
        <v>2564.7212795934174</v>
      </c>
      <c r="O42" s="5">
        <f>Grade13!M42-M42</f>
        <v>1.0980000000000132</v>
      </c>
      <c r="P42" s="22">
        <f t="shared" si="12"/>
        <v>160.28692758090796</v>
      </c>
      <c r="Q42" s="22"/>
      <c r="R42" s="22"/>
      <c r="S42" s="22">
        <f t="shared" ref="S42:S69" si="19">IF(A42&lt;startage,1,0)*(N42-Q42-R42)+IF(A42&gt;=startage,1,0)*completionprob*(N42*spart+O42+P42)</f>
        <v>1620.8950584665272</v>
      </c>
      <c r="T42" s="22">
        <f t="shared" ref="T42:T69" si="20">S42/sreturn^(A42-startage+1)</f>
        <v>1001.7369732418094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52466.772765697366</v>
      </c>
      <c r="D43" s="5">
        <f t="shared" si="15"/>
        <v>50918.368309538069</v>
      </c>
      <c r="E43" s="5">
        <f t="shared" si="1"/>
        <v>41418.368309538069</v>
      </c>
      <c r="F43" s="5">
        <f t="shared" si="2"/>
        <v>14516.684084017987</v>
      </c>
      <c r="G43" s="5">
        <f t="shared" si="3"/>
        <v>36401.684225520083</v>
      </c>
      <c r="H43" s="22">
        <f t="shared" si="16"/>
        <v>23367.987477176714</v>
      </c>
      <c r="I43" s="5">
        <f t="shared" si="17"/>
        <v>58788.216228655372</v>
      </c>
      <c r="J43" s="26">
        <f t="shared" si="5"/>
        <v>0.19079891622897613</v>
      </c>
      <c r="L43" s="22">
        <f t="shared" si="18"/>
        <v>89019.398156801442</v>
      </c>
      <c r="M43" s="5">
        <f>scrimecost*Meta!O40</f>
        <v>76.86</v>
      </c>
      <c r="N43" s="5">
        <f>L43-Grade13!L43</f>
        <v>2628.8393115832441</v>
      </c>
      <c r="O43" s="5">
        <f>Grade13!M43-M43</f>
        <v>1.0980000000000132</v>
      </c>
      <c r="P43" s="22">
        <f t="shared" si="12"/>
        <v>164.77163284171417</v>
      </c>
      <c r="Q43" s="22"/>
      <c r="R43" s="22"/>
      <c r="S43" s="22">
        <f t="shared" si="19"/>
        <v>1661.7977542784197</v>
      </c>
      <c r="T43" s="22">
        <f t="shared" si="20"/>
        <v>1011.6858730578072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53778.4420848398</v>
      </c>
      <c r="D44" s="5">
        <f t="shared" si="15"/>
        <v>52174.947517276523</v>
      </c>
      <c r="E44" s="5">
        <f t="shared" si="1"/>
        <v>42674.947517276523</v>
      </c>
      <c r="F44" s="5">
        <f t="shared" si="2"/>
        <v>15052.615116118437</v>
      </c>
      <c r="G44" s="5">
        <f t="shared" si="3"/>
        <v>37122.332401158084</v>
      </c>
      <c r="H44" s="22">
        <f t="shared" si="16"/>
        <v>23952.18716410613</v>
      </c>
      <c r="I44" s="5">
        <f t="shared" si="17"/>
        <v>60068.527704371751</v>
      </c>
      <c r="J44" s="26">
        <f t="shared" si="5"/>
        <v>0.19334227931317907</v>
      </c>
      <c r="L44" s="22">
        <f t="shared" si="18"/>
        <v>91244.883110721479</v>
      </c>
      <c r="M44" s="5">
        <f>scrimecost*Meta!O41</f>
        <v>76.86</v>
      </c>
      <c r="N44" s="5">
        <f>L44-Grade13!L44</f>
        <v>2694.56029437283</v>
      </c>
      <c r="O44" s="5">
        <f>Grade13!M44-M44</f>
        <v>1.0980000000000132</v>
      </c>
      <c r="P44" s="22">
        <f t="shared" si="12"/>
        <v>169.36845573404057</v>
      </c>
      <c r="Q44" s="22"/>
      <c r="R44" s="22"/>
      <c r="S44" s="22">
        <f t="shared" si="19"/>
        <v>1703.7230174856174</v>
      </c>
      <c r="T44" s="22">
        <f t="shared" si="20"/>
        <v>1021.7278263709767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55122.903136960791</v>
      </c>
      <c r="D45" s="5">
        <f t="shared" si="15"/>
        <v>53462.94120520843</v>
      </c>
      <c r="E45" s="5">
        <f t="shared" si="1"/>
        <v>43962.94120520843</v>
      </c>
      <c r="F45" s="5">
        <f t="shared" si="2"/>
        <v>15601.944424021394</v>
      </c>
      <c r="G45" s="5">
        <f t="shared" si="3"/>
        <v>37860.996781187037</v>
      </c>
      <c r="H45" s="22">
        <f t="shared" si="16"/>
        <v>24550.991843208787</v>
      </c>
      <c r="I45" s="5">
        <f t="shared" si="17"/>
        <v>61380.846966981058</v>
      </c>
      <c r="J45" s="26">
        <f t="shared" si="5"/>
        <v>0.1958236091514258</v>
      </c>
      <c r="L45" s="22">
        <f t="shared" si="18"/>
        <v>93526.005188489507</v>
      </c>
      <c r="M45" s="5">
        <f>scrimecost*Meta!O42</f>
        <v>76.86</v>
      </c>
      <c r="N45" s="5">
        <f>L45-Grade13!L45</f>
        <v>2761.9243017321569</v>
      </c>
      <c r="O45" s="5">
        <f>Grade13!M45-M45</f>
        <v>1.0980000000000132</v>
      </c>
      <c r="P45" s="22">
        <f t="shared" si="12"/>
        <v>174.08019919867507</v>
      </c>
      <c r="Q45" s="22"/>
      <c r="R45" s="22"/>
      <c r="S45" s="22">
        <f t="shared" si="19"/>
        <v>1746.696412272996</v>
      </c>
      <c r="T45" s="22">
        <f t="shared" si="20"/>
        <v>1031.8637874330257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56500.975715384804</v>
      </c>
      <c r="D46" s="5">
        <f t="shared" si="15"/>
        <v>54783.134735338637</v>
      </c>
      <c r="E46" s="5">
        <f t="shared" si="1"/>
        <v>45283.134735338637</v>
      </c>
      <c r="F46" s="5">
        <f t="shared" si="2"/>
        <v>16165.006964621929</v>
      </c>
      <c r="G46" s="5">
        <f t="shared" si="3"/>
        <v>38618.12777071671</v>
      </c>
      <c r="H46" s="22">
        <f t="shared" si="16"/>
        <v>25164.766639289002</v>
      </c>
      <c r="I46" s="5">
        <f t="shared" si="17"/>
        <v>62725.974211155575</v>
      </c>
      <c r="J46" s="26">
        <f t="shared" si="5"/>
        <v>0.19824441874971532</v>
      </c>
      <c r="L46" s="22">
        <f t="shared" si="18"/>
        <v>95864.155318201738</v>
      </c>
      <c r="M46" s="5">
        <f>scrimecost*Meta!O43</f>
        <v>38.36</v>
      </c>
      <c r="N46" s="5">
        <f>L46-Grade13!L46</f>
        <v>2830.9724092754332</v>
      </c>
      <c r="O46" s="5">
        <f>Grade13!M46-M46</f>
        <v>0.54800000000000182</v>
      </c>
      <c r="P46" s="22">
        <f t="shared" si="12"/>
        <v>178.90973624992552</v>
      </c>
      <c r="Q46" s="22"/>
      <c r="R46" s="22"/>
      <c r="S46" s="22">
        <f t="shared" si="19"/>
        <v>1790.2793919300398</v>
      </c>
      <c r="T46" s="22">
        <f t="shared" si="20"/>
        <v>1041.8242652032816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57913.500108269436</v>
      </c>
      <c r="D47" s="5">
        <f t="shared" si="15"/>
        <v>56136.333103722114</v>
      </c>
      <c r="E47" s="5">
        <f t="shared" si="1"/>
        <v>46636.333103722114</v>
      </c>
      <c r="F47" s="5">
        <f t="shared" si="2"/>
        <v>16742.146068737482</v>
      </c>
      <c r="G47" s="5">
        <f t="shared" si="3"/>
        <v>39394.187034984629</v>
      </c>
      <c r="H47" s="22">
        <f t="shared" si="16"/>
        <v>25793.885805271228</v>
      </c>
      <c r="I47" s="5">
        <f t="shared" si="17"/>
        <v>64104.729636434466</v>
      </c>
      <c r="J47" s="26">
        <f t="shared" si="5"/>
        <v>0.20060618421146117</v>
      </c>
      <c r="L47" s="22">
        <f t="shared" si="18"/>
        <v>98260.75920115679</v>
      </c>
      <c r="M47" s="5">
        <f>scrimecost*Meta!O44</f>
        <v>38.36</v>
      </c>
      <c r="N47" s="5">
        <f>L47-Grade13!L47</f>
        <v>2901.7467195073405</v>
      </c>
      <c r="O47" s="5">
        <f>Grade13!M47-M47</f>
        <v>0.54800000000000182</v>
      </c>
      <c r="P47" s="22">
        <f t="shared" si="12"/>
        <v>183.86001172745719</v>
      </c>
      <c r="Q47" s="22"/>
      <c r="R47" s="22"/>
      <c r="S47" s="22">
        <f t="shared" si="19"/>
        <v>1835.4283148285379</v>
      </c>
      <c r="T47" s="22">
        <f t="shared" si="20"/>
        <v>1052.1551754404211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59361.337610976167</v>
      </c>
      <c r="D48" s="5">
        <f t="shared" si="15"/>
        <v>57523.361431315163</v>
      </c>
      <c r="E48" s="5">
        <f t="shared" si="1"/>
        <v>48023.361431315163</v>
      </c>
      <c r="F48" s="5">
        <f t="shared" si="2"/>
        <v>17333.713650455917</v>
      </c>
      <c r="G48" s="5">
        <f t="shared" si="3"/>
        <v>40189.647780859246</v>
      </c>
      <c r="H48" s="22">
        <f t="shared" si="16"/>
        <v>26438.732950403006</v>
      </c>
      <c r="I48" s="5">
        <f t="shared" si="17"/>
        <v>65517.953947345326</v>
      </c>
      <c r="J48" s="26">
        <f t="shared" si="5"/>
        <v>0.20291034563755472</v>
      </c>
      <c r="L48" s="22">
        <f t="shared" si="18"/>
        <v>100717.27818118568</v>
      </c>
      <c r="M48" s="5">
        <f>scrimecost*Meta!O45</f>
        <v>38.36</v>
      </c>
      <c r="N48" s="5">
        <f>L48-Grade13!L48</f>
        <v>2974.290387495028</v>
      </c>
      <c r="O48" s="5">
        <f>Grade13!M48-M48</f>
        <v>0.54800000000000182</v>
      </c>
      <c r="P48" s="22">
        <f t="shared" si="12"/>
        <v>188.93404409192712</v>
      </c>
      <c r="Q48" s="22"/>
      <c r="R48" s="22"/>
      <c r="S48" s="22">
        <f t="shared" si="19"/>
        <v>1881.7059607994881</v>
      </c>
      <c r="T48" s="22">
        <f t="shared" si="20"/>
        <v>1062.5829472223472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60845.371051250549</v>
      </c>
      <c r="D49" s="5">
        <f t="shared" si="15"/>
        <v>58945.065467098022</v>
      </c>
      <c r="E49" s="5">
        <f t="shared" si="1"/>
        <v>49445.065467098022</v>
      </c>
      <c r="F49" s="5">
        <f t="shared" si="2"/>
        <v>17940.070421717308</v>
      </c>
      <c r="G49" s="5">
        <f t="shared" si="3"/>
        <v>41004.995045380711</v>
      </c>
      <c r="H49" s="22">
        <f t="shared" si="16"/>
        <v>27099.701274163075</v>
      </c>
      <c r="I49" s="5">
        <f t="shared" si="17"/>
        <v>66966.508866028933</v>
      </c>
      <c r="J49" s="26">
        <f t="shared" si="5"/>
        <v>0.20515830800447518</v>
      </c>
      <c r="L49" s="22">
        <f t="shared" si="18"/>
        <v>103235.21013571532</v>
      </c>
      <c r="M49" s="5">
        <f>scrimecost*Meta!O46</f>
        <v>38.36</v>
      </c>
      <c r="N49" s="5">
        <f>L49-Grade13!L49</f>
        <v>3048.6476471823844</v>
      </c>
      <c r="O49" s="5">
        <f>Grade13!M49-M49</f>
        <v>0.54800000000000182</v>
      </c>
      <c r="P49" s="22">
        <f t="shared" si="12"/>
        <v>194.13492726550879</v>
      </c>
      <c r="Q49" s="22"/>
      <c r="R49" s="22"/>
      <c r="S49" s="22">
        <f t="shared" si="19"/>
        <v>1929.1405479196987</v>
      </c>
      <c r="T49" s="22">
        <f t="shared" si="20"/>
        <v>1073.1085702130933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62366.505327531821</v>
      </c>
      <c r="D50" s="5">
        <f t="shared" si="15"/>
        <v>60402.312103775475</v>
      </c>
      <c r="E50" s="5">
        <f t="shared" si="1"/>
        <v>50902.312103775475</v>
      </c>
      <c r="F50" s="5">
        <f t="shared" si="2"/>
        <v>18561.58611226024</v>
      </c>
      <c r="G50" s="5">
        <f t="shared" si="3"/>
        <v>41840.725991515239</v>
      </c>
      <c r="H50" s="22">
        <f t="shared" si="16"/>
        <v>27777.193806017156</v>
      </c>
      <c r="I50" s="5">
        <f t="shared" si="17"/>
        <v>68451.277657679675</v>
      </c>
      <c r="J50" s="26">
        <f t="shared" si="5"/>
        <v>0.20735144202098299</v>
      </c>
      <c r="L50" s="22">
        <f t="shared" si="18"/>
        <v>105816.09038910821</v>
      </c>
      <c r="M50" s="5">
        <f>scrimecost*Meta!O47</f>
        <v>38.36</v>
      </c>
      <c r="N50" s="5">
        <f>L50-Grade13!L50</f>
        <v>3124.8638383619691</v>
      </c>
      <c r="O50" s="5">
        <f>Grade13!M50-M50</f>
        <v>0.54800000000000182</v>
      </c>
      <c r="P50" s="22">
        <f t="shared" si="12"/>
        <v>199.46583251843003</v>
      </c>
      <c r="Q50" s="22"/>
      <c r="R50" s="22"/>
      <c r="S50" s="22">
        <f t="shared" si="19"/>
        <v>1977.7609997179402</v>
      </c>
      <c r="T50" s="22">
        <f t="shared" si="20"/>
        <v>1083.7330429297979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63925.667960720108</v>
      </c>
      <c r="D51" s="5">
        <f t="shared" si="15"/>
        <v>61895.989906369861</v>
      </c>
      <c r="E51" s="5">
        <f t="shared" si="1"/>
        <v>52395.989906369861</v>
      </c>
      <c r="F51" s="5">
        <f t="shared" si="2"/>
        <v>19198.639695066748</v>
      </c>
      <c r="G51" s="5">
        <f t="shared" si="3"/>
        <v>42697.350211303114</v>
      </c>
      <c r="H51" s="22">
        <f t="shared" si="16"/>
        <v>28471.623651167578</v>
      </c>
      <c r="I51" s="5">
        <f t="shared" si="17"/>
        <v>69973.165669121649</v>
      </c>
      <c r="J51" s="26">
        <f t="shared" si="5"/>
        <v>0.20949108496391747</v>
      </c>
      <c r="L51" s="22">
        <f t="shared" si="18"/>
        <v>108461.49264883589</v>
      </c>
      <c r="M51" s="5">
        <f>scrimecost*Meta!O48</f>
        <v>19.18</v>
      </c>
      <c r="N51" s="5">
        <f>L51-Grade13!L51</f>
        <v>3202.9854343209881</v>
      </c>
      <c r="O51" s="5">
        <f>Grade13!M51-M51</f>
        <v>0.27400000000000091</v>
      </c>
      <c r="P51" s="22">
        <f t="shared" si="12"/>
        <v>204.9300104026743</v>
      </c>
      <c r="Q51" s="22"/>
      <c r="R51" s="22"/>
      <c r="S51" s="22">
        <f t="shared" si="19"/>
        <v>2027.3654328111056</v>
      </c>
      <c r="T51" s="22">
        <f t="shared" si="20"/>
        <v>1094.3323974524512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65523.809659738108</v>
      </c>
      <c r="D52" s="5">
        <f t="shared" si="15"/>
        <v>63427.009654029105</v>
      </c>
      <c r="E52" s="5">
        <f t="shared" si="1"/>
        <v>53927.009654029105</v>
      </c>
      <c r="F52" s="5">
        <f t="shared" si="2"/>
        <v>19851.619617443415</v>
      </c>
      <c r="G52" s="5">
        <f t="shared" si="3"/>
        <v>43575.39003658569</v>
      </c>
      <c r="H52" s="22">
        <f t="shared" si="16"/>
        <v>29183.414242446768</v>
      </c>
      <c r="I52" s="5">
        <f t="shared" si="17"/>
        <v>71533.100880849699</v>
      </c>
      <c r="J52" s="26">
        <f t="shared" si="5"/>
        <v>0.21157854149360961</v>
      </c>
      <c r="L52" s="22">
        <f t="shared" si="18"/>
        <v>111173.02996505679</v>
      </c>
      <c r="M52" s="5">
        <f>scrimecost*Meta!O49</f>
        <v>19.18</v>
      </c>
      <c r="N52" s="5">
        <f>L52-Grade13!L52</f>
        <v>3283.0600701790245</v>
      </c>
      <c r="O52" s="5">
        <f>Grade13!M52-M52</f>
        <v>0.27400000000000091</v>
      </c>
      <c r="P52" s="22">
        <f t="shared" si="12"/>
        <v>210.53079273402469</v>
      </c>
      <c r="Q52" s="22"/>
      <c r="R52" s="22"/>
      <c r="S52" s="22">
        <f t="shared" si="19"/>
        <v>2078.4472949816245</v>
      </c>
      <c r="T52" s="22">
        <f t="shared" si="20"/>
        <v>1105.159466494053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67161.904901231552</v>
      </c>
      <c r="D53" s="5">
        <f t="shared" si="15"/>
        <v>64996.304895379821</v>
      </c>
      <c r="E53" s="5">
        <f t="shared" si="1"/>
        <v>55496.304895379821</v>
      </c>
      <c r="F53" s="5">
        <f t="shared" si="2"/>
        <v>20520.924037879493</v>
      </c>
      <c r="G53" s="5">
        <f t="shared" si="3"/>
        <v>44475.380857500328</v>
      </c>
      <c r="H53" s="22">
        <f t="shared" si="16"/>
        <v>29912.999598507937</v>
      </c>
      <c r="I53" s="5">
        <f t="shared" si="17"/>
        <v>73132.034472870931</v>
      </c>
      <c r="J53" s="26">
        <f t="shared" si="5"/>
        <v>0.2136150844494068</v>
      </c>
      <c r="L53" s="22">
        <f t="shared" si="18"/>
        <v>113952.3557141832</v>
      </c>
      <c r="M53" s="5">
        <f>scrimecost*Meta!O50</f>
        <v>19.18</v>
      </c>
      <c r="N53" s="5">
        <f>L53-Grade13!L53</f>
        <v>3365.1365719334863</v>
      </c>
      <c r="O53" s="5">
        <f>Grade13!M53-M53</f>
        <v>0.27400000000000091</v>
      </c>
      <c r="P53" s="22">
        <f t="shared" si="12"/>
        <v>216.27159462365881</v>
      </c>
      <c r="Q53" s="22"/>
      <c r="R53" s="22"/>
      <c r="S53" s="22">
        <f t="shared" si="19"/>
        <v>2130.8062037063924</v>
      </c>
      <c r="T53" s="22">
        <f t="shared" si="20"/>
        <v>1116.0884070617267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68840.952523762346</v>
      </c>
      <c r="D54" s="5">
        <f t="shared" si="15"/>
        <v>66604.832517764327</v>
      </c>
      <c r="E54" s="5">
        <f t="shared" si="1"/>
        <v>57104.832517764327</v>
      </c>
      <c r="F54" s="5">
        <f t="shared" si="2"/>
        <v>21206.961068826487</v>
      </c>
      <c r="G54" s="5">
        <f t="shared" si="3"/>
        <v>45397.87144893784</v>
      </c>
      <c r="H54" s="22">
        <f t="shared" si="16"/>
        <v>30660.824588470634</v>
      </c>
      <c r="I54" s="5">
        <f t="shared" si="17"/>
        <v>74770.941404692712</v>
      </c>
      <c r="J54" s="26">
        <f t="shared" si="5"/>
        <v>0.2156019556257944</v>
      </c>
      <c r="L54" s="22">
        <f t="shared" si="18"/>
        <v>116801.16460703779</v>
      </c>
      <c r="M54" s="5">
        <f>scrimecost*Meta!O51</f>
        <v>19.18</v>
      </c>
      <c r="N54" s="5">
        <f>L54-Grade13!L54</f>
        <v>3449.2649862318649</v>
      </c>
      <c r="O54" s="5">
        <f>Grade13!M54-M54</f>
        <v>0.27400000000000091</v>
      </c>
      <c r="P54" s="22">
        <f t="shared" si="12"/>
        <v>222.15591656053388</v>
      </c>
      <c r="Q54" s="22"/>
      <c r="R54" s="22"/>
      <c r="S54" s="22">
        <f t="shared" si="19"/>
        <v>2184.4740851493107</v>
      </c>
      <c r="T54" s="22">
        <f t="shared" si="20"/>
        <v>1127.1202544786686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70561.976336856402</v>
      </c>
      <c r="D55" s="5">
        <f t="shared" si="15"/>
        <v>68253.57333070843</v>
      </c>
      <c r="E55" s="5">
        <f t="shared" si="1"/>
        <v>58753.57333070843</v>
      </c>
      <c r="F55" s="5">
        <f t="shared" si="2"/>
        <v>21910.149025547144</v>
      </c>
      <c r="G55" s="5">
        <f t="shared" si="3"/>
        <v>46343.424305161287</v>
      </c>
      <c r="H55" s="22">
        <f t="shared" si="16"/>
        <v>31427.345203182394</v>
      </c>
      <c r="I55" s="5">
        <f t="shared" si="17"/>
        <v>76450.821009810024</v>
      </c>
      <c r="J55" s="26">
        <f t="shared" si="5"/>
        <v>0.21754036652958705</v>
      </c>
      <c r="L55" s="22">
        <f t="shared" si="18"/>
        <v>119721.19372221371</v>
      </c>
      <c r="M55" s="5">
        <f>scrimecost*Meta!O52</f>
        <v>19.18</v>
      </c>
      <c r="N55" s="5">
        <f>L55-Grade13!L55</f>
        <v>3535.4966108876251</v>
      </c>
      <c r="O55" s="5">
        <f>Grade13!M55-M55</f>
        <v>0.27400000000000091</v>
      </c>
      <c r="P55" s="22">
        <f t="shared" si="12"/>
        <v>228.18734654583065</v>
      </c>
      <c r="Q55" s="22"/>
      <c r="R55" s="22"/>
      <c r="S55" s="22">
        <f t="shared" si="19"/>
        <v>2239.4836636282562</v>
      </c>
      <c r="T55" s="22">
        <f t="shared" si="20"/>
        <v>1138.2560534079009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72326.025745277817</v>
      </c>
      <c r="D56" s="5">
        <f t="shared" si="15"/>
        <v>69943.532663976148</v>
      </c>
      <c r="E56" s="5">
        <f t="shared" si="1"/>
        <v>60443.532663976148</v>
      </c>
      <c r="F56" s="5">
        <f t="shared" si="2"/>
        <v>22630.916681185827</v>
      </c>
      <c r="G56" s="5">
        <f t="shared" si="3"/>
        <v>47312.615982790318</v>
      </c>
      <c r="H56" s="22">
        <f t="shared" si="16"/>
        <v>32213.028833261957</v>
      </c>
      <c r="I56" s="5">
        <f t="shared" si="17"/>
        <v>78172.697605055262</v>
      </c>
      <c r="J56" s="26">
        <f t="shared" si="5"/>
        <v>0.21943149911865317</v>
      </c>
      <c r="L56" s="22">
        <f t="shared" si="18"/>
        <v>122714.22356526907</v>
      </c>
      <c r="M56" s="5">
        <f>scrimecost*Meta!O53</f>
        <v>5.32</v>
      </c>
      <c r="N56" s="5">
        <f>L56-Grade13!L56</f>
        <v>3623.8840261598671</v>
      </c>
      <c r="O56" s="5">
        <f>Grade13!M56-M56</f>
        <v>7.5999999999999623E-2</v>
      </c>
      <c r="P56" s="22">
        <f t="shared" si="12"/>
        <v>234.36956228076005</v>
      </c>
      <c r="Q56" s="22"/>
      <c r="R56" s="22"/>
      <c r="S56" s="22">
        <f t="shared" si="19"/>
        <v>2295.7011715692274</v>
      </c>
      <c r="T56" s="22">
        <f t="shared" si="20"/>
        <v>1149.4130890787571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5.32</v>
      </c>
      <c r="N57" s="5">
        <f>L57-Grade13!L57</f>
        <v>0</v>
      </c>
      <c r="O57" s="5">
        <f>Grade13!M57-M57</f>
        <v>7.5999999999999623E-2</v>
      </c>
      <c r="Q57" s="22"/>
      <c r="R57" s="22"/>
      <c r="S57" s="22">
        <f t="shared" si="19"/>
        <v>6.421999999999968E-2</v>
      </c>
      <c r="T57" s="22">
        <f t="shared" si="20"/>
        <v>3.16737727486874E-2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5.32</v>
      </c>
      <c r="N58" s="5">
        <f>L58-Grade13!L58</f>
        <v>0</v>
      </c>
      <c r="O58" s="5">
        <f>Grade13!M58-M58</f>
        <v>7.5999999999999623E-2</v>
      </c>
      <c r="Q58" s="22"/>
      <c r="R58" s="22"/>
      <c r="S58" s="22">
        <f t="shared" si="19"/>
        <v>6.421999999999968E-2</v>
      </c>
      <c r="T58" s="22">
        <f t="shared" si="20"/>
        <v>3.1200999685072024E-2</v>
      </c>
    </row>
    <row r="59" spans="1:20" x14ac:dyDescent="0.2">
      <c r="A59" s="5">
        <v>68</v>
      </c>
      <c r="H59" s="21"/>
      <c r="I59" s="5"/>
      <c r="M59" s="5">
        <f>scrimecost*Meta!O56</f>
        <v>5.32</v>
      </c>
      <c r="N59" s="5">
        <f>L59-Grade13!L59</f>
        <v>0</v>
      </c>
      <c r="O59" s="5">
        <f>Grade13!M59-M59</f>
        <v>7.5999999999999623E-2</v>
      </c>
      <c r="Q59" s="22"/>
      <c r="R59" s="22"/>
      <c r="S59" s="22">
        <f t="shared" si="19"/>
        <v>6.421999999999968E-2</v>
      </c>
      <c r="T59" s="22">
        <f t="shared" si="20"/>
        <v>3.0735283386416526E-2</v>
      </c>
    </row>
    <row r="60" spans="1:20" x14ac:dyDescent="0.2">
      <c r="A60" s="5">
        <v>69</v>
      </c>
      <c r="H60" s="21"/>
      <c r="I60" s="5"/>
      <c r="M60" s="5">
        <f>scrimecost*Meta!O57</f>
        <v>5.32</v>
      </c>
      <c r="N60" s="5">
        <f>L60-Grade13!L60</f>
        <v>0</v>
      </c>
      <c r="O60" s="5">
        <f>Grade13!M60-M60</f>
        <v>7.5999999999999623E-2</v>
      </c>
      <c r="Q60" s="22"/>
      <c r="R60" s="22"/>
      <c r="S60" s="22">
        <f t="shared" si="19"/>
        <v>6.421999999999968E-2</v>
      </c>
      <c r="T60" s="22">
        <f t="shared" si="20"/>
        <v>3.0276518521145306E-2</v>
      </c>
    </row>
    <row r="61" spans="1:20" x14ac:dyDescent="0.2">
      <c r="A61" s="5">
        <v>70</v>
      </c>
      <c r="H61" s="21"/>
      <c r="I61" s="5"/>
      <c r="M61" s="5">
        <f>scrimecost*Meta!O58</f>
        <v>5.32</v>
      </c>
      <c r="N61" s="5">
        <f>L61-Grade13!L61</f>
        <v>0</v>
      </c>
      <c r="O61" s="5">
        <f>Grade13!M61-M61</f>
        <v>7.5999999999999623E-2</v>
      </c>
      <c r="Q61" s="22"/>
      <c r="R61" s="22"/>
      <c r="S61" s="22">
        <f t="shared" si="19"/>
        <v>6.421999999999968E-2</v>
      </c>
      <c r="T61" s="22">
        <f t="shared" si="20"/>
        <v>2.9824601329896196E-2</v>
      </c>
    </row>
    <row r="62" spans="1:20" x14ac:dyDescent="0.2">
      <c r="A62" s="5">
        <v>71</v>
      </c>
      <c r="H62" s="21"/>
      <c r="I62" s="5"/>
      <c r="M62" s="5">
        <f>scrimecost*Meta!O59</f>
        <v>5.32</v>
      </c>
      <c r="N62" s="5">
        <f>L62-Grade13!L62</f>
        <v>0</v>
      </c>
      <c r="O62" s="5">
        <f>Grade13!M62-M62</f>
        <v>7.5999999999999623E-2</v>
      </c>
      <c r="Q62" s="22"/>
      <c r="R62" s="22"/>
      <c r="S62" s="22">
        <f t="shared" si="19"/>
        <v>6.421999999999968E-2</v>
      </c>
      <c r="T62" s="22">
        <f t="shared" si="20"/>
        <v>2.9379429602053107E-2</v>
      </c>
    </row>
    <row r="63" spans="1:20" x14ac:dyDescent="0.2">
      <c r="A63" s="5">
        <v>72</v>
      </c>
      <c r="H63" s="21"/>
      <c r="M63" s="5">
        <f>scrimecost*Meta!O60</f>
        <v>5.32</v>
      </c>
      <c r="N63" s="5">
        <f>L63-Grade13!L63</f>
        <v>0</v>
      </c>
      <c r="O63" s="5">
        <f>Grade13!M63-M63</f>
        <v>7.5999999999999623E-2</v>
      </c>
      <c r="Q63" s="22"/>
      <c r="R63" s="22"/>
      <c r="S63" s="22">
        <f t="shared" si="19"/>
        <v>6.421999999999968E-2</v>
      </c>
      <c r="T63" s="22">
        <f t="shared" si="20"/>
        <v>2.8940902652628987E-2</v>
      </c>
    </row>
    <row r="64" spans="1:20" x14ac:dyDescent="0.2">
      <c r="A64" s="5">
        <v>73</v>
      </c>
      <c r="H64" s="21"/>
      <c r="M64" s="5">
        <f>scrimecost*Meta!O61</f>
        <v>5.32</v>
      </c>
      <c r="N64" s="5">
        <f>L64-Grade13!L64</f>
        <v>0</v>
      </c>
      <c r="O64" s="5">
        <f>Grade13!M64-M64</f>
        <v>7.5999999999999623E-2</v>
      </c>
      <c r="Q64" s="22"/>
      <c r="R64" s="22"/>
      <c r="S64" s="22">
        <f t="shared" si="19"/>
        <v>6.421999999999968E-2</v>
      </c>
      <c r="T64" s="22">
        <f t="shared" si="20"/>
        <v>2.850892129949369E-2</v>
      </c>
    </row>
    <row r="65" spans="1:20" x14ac:dyDescent="0.2">
      <c r="A65" s="5">
        <v>74</v>
      </c>
      <c r="H65" s="21"/>
      <c r="M65" s="5">
        <f>scrimecost*Meta!O62</f>
        <v>5.32</v>
      </c>
      <c r="N65" s="5">
        <f>L65-Grade13!L65</f>
        <v>0</v>
      </c>
      <c r="O65" s="5">
        <f>Grade13!M65-M65</f>
        <v>7.5999999999999623E-2</v>
      </c>
      <c r="Q65" s="22"/>
      <c r="R65" s="22"/>
      <c r="S65" s="22">
        <f t="shared" si="19"/>
        <v>6.421999999999968E-2</v>
      </c>
      <c r="T65" s="22">
        <f t="shared" si="20"/>
        <v>2.8083387840941939E-2</v>
      </c>
    </row>
    <row r="66" spans="1:20" x14ac:dyDescent="0.2">
      <c r="A66" s="5">
        <v>75</v>
      </c>
      <c r="H66" s="21"/>
      <c r="M66" s="5">
        <f>scrimecost*Meta!O63</f>
        <v>5.32</v>
      </c>
      <c r="N66" s="5">
        <f>L66-Grade13!L66</f>
        <v>0</v>
      </c>
      <c r="O66" s="5">
        <f>Grade13!M66-M66</f>
        <v>7.5999999999999623E-2</v>
      </c>
      <c r="Q66" s="22"/>
      <c r="R66" s="22"/>
      <c r="S66" s="22">
        <f t="shared" si="19"/>
        <v>6.421999999999968E-2</v>
      </c>
      <c r="T66" s="22">
        <f t="shared" si="20"/>
        <v>2.7664206033595946E-2</v>
      </c>
    </row>
    <row r="67" spans="1:20" x14ac:dyDescent="0.2">
      <c r="A67" s="5">
        <v>76</v>
      </c>
      <c r="H67" s="21"/>
      <c r="M67" s="5">
        <f>scrimecost*Meta!O64</f>
        <v>5.32</v>
      </c>
      <c r="N67" s="5">
        <f>L67-Grade13!L67</f>
        <v>0</v>
      </c>
      <c r="O67" s="5">
        <f>Grade13!M67-M67</f>
        <v>7.5999999999999623E-2</v>
      </c>
      <c r="Q67" s="22"/>
      <c r="R67" s="22"/>
      <c r="S67" s="22">
        <f t="shared" si="19"/>
        <v>6.421999999999968E-2</v>
      </c>
      <c r="T67" s="22">
        <f t="shared" si="20"/>
        <v>2.7251281070638001E-2</v>
      </c>
    </row>
    <row r="68" spans="1:20" x14ac:dyDescent="0.2">
      <c r="A68" s="5">
        <v>77</v>
      </c>
      <c r="H68" s="21"/>
      <c r="M68" s="5">
        <f>scrimecost*Meta!O65</f>
        <v>5.32</v>
      </c>
      <c r="N68" s="5">
        <f>L68-Grade13!L68</f>
        <v>0</v>
      </c>
      <c r="O68" s="5">
        <f>Grade13!M68-M68</f>
        <v>7.5999999999999623E-2</v>
      </c>
      <c r="Q68" s="22"/>
      <c r="R68" s="22"/>
      <c r="S68" s="22">
        <f t="shared" si="19"/>
        <v>6.421999999999968E-2</v>
      </c>
      <c r="T68" s="22">
        <f t="shared" si="20"/>
        <v>2.6844519560367864E-2</v>
      </c>
    </row>
    <row r="69" spans="1:20" x14ac:dyDescent="0.2">
      <c r="A69" s="5">
        <v>78</v>
      </c>
      <c r="H69" s="21"/>
      <c r="M69" s="5">
        <f>scrimecost*Meta!O66</f>
        <v>5.32</v>
      </c>
      <c r="N69" s="5">
        <f>L69-Grade13!L69</f>
        <v>0</v>
      </c>
      <c r="O69" s="5">
        <f>Grade13!M69-M69</f>
        <v>7.5999999999999623E-2</v>
      </c>
      <c r="Q69" s="22"/>
      <c r="R69" s="22"/>
      <c r="S69" s="22">
        <f t="shared" si="19"/>
        <v>6.421999999999968E-2</v>
      </c>
      <c r="T69" s="22">
        <f t="shared" si="20"/>
        <v>2.6443829505080278E-2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1.0043920556368491E-11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2015-04-20T20:29:29Z</dcterms:modified>
</cp:coreProperties>
</file>