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20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B4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O2" i="56"/>
  <c r="N2" i="56"/>
  <c r="K2" i="56"/>
  <c r="J2" i="56"/>
  <c r="H2" i="56"/>
  <c r="F2" i="56"/>
  <c r="E2" i="56"/>
  <c r="D2" i="56"/>
  <c r="C2" i="56"/>
  <c r="B2" i="56"/>
  <c r="B40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H24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11" i="52"/>
  <c r="P2" i="52"/>
  <c r="O2" i="52"/>
  <c r="N2" i="52"/>
  <c r="H2" i="52"/>
  <c r="F2" i="52"/>
  <c r="E2" i="52"/>
  <c r="D2" i="52"/>
  <c r="H17" i="52"/>
  <c r="C2" i="52"/>
  <c r="B2" i="52"/>
  <c r="B41" i="52"/>
  <c r="K2" i="52"/>
  <c r="R2" i="1"/>
  <c r="S2" i="4"/>
  <c r="F2" i="1"/>
  <c r="E2" i="1"/>
  <c r="Q2" i="1"/>
  <c r="P2" i="1"/>
  <c r="O2" i="1"/>
  <c r="N2" i="1"/>
  <c r="D2" i="1"/>
  <c r="C2" i="1"/>
  <c r="B7" i="50"/>
  <c r="B3" i="50"/>
  <c r="B4" i="50"/>
  <c r="B5" i="50"/>
  <c r="B6" i="50"/>
  <c r="B8" i="50"/>
  <c r="B9" i="50"/>
  <c r="B10" i="50"/>
  <c r="B11" i="50"/>
  <c r="K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B31" i="56"/>
  <c r="B54" i="52"/>
  <c r="B12" i="52"/>
  <c r="B27" i="52"/>
  <c r="B43" i="52"/>
  <c r="B41" i="55"/>
  <c r="B48" i="56"/>
  <c r="M31" i="54"/>
  <c r="M17" i="54"/>
  <c r="M22" i="56"/>
  <c r="B23" i="56"/>
  <c r="B20" i="56"/>
  <c r="B19" i="56"/>
  <c r="B45" i="56"/>
  <c r="B17" i="56"/>
  <c r="B10" i="56"/>
  <c r="B28" i="56"/>
  <c r="B54" i="56"/>
  <c r="B33" i="56"/>
  <c r="M16" i="60"/>
  <c r="M20" i="60"/>
  <c r="O20" i="61" s="1"/>
  <c r="M21" i="56"/>
  <c r="M11" i="56"/>
  <c r="M63" i="56"/>
  <c r="K12" i="50"/>
  <c r="B43" i="1"/>
  <c r="B6" i="1"/>
  <c r="B7" i="52"/>
  <c r="B50" i="52"/>
  <c r="B30" i="52"/>
  <c r="B33" i="52"/>
  <c r="B31" i="52"/>
  <c r="B52" i="52"/>
  <c r="B17" i="52"/>
  <c r="B19" i="52"/>
  <c r="B18" i="52"/>
  <c r="B14" i="52"/>
  <c r="B46" i="52"/>
  <c r="B49" i="52"/>
  <c r="B29" i="52"/>
  <c r="B24" i="52"/>
  <c r="B36" i="52"/>
  <c r="B13" i="52"/>
  <c r="B8" i="52"/>
  <c r="B11" i="52"/>
  <c r="M67" i="54"/>
  <c r="M55" i="54"/>
  <c r="M57" i="54"/>
  <c r="M65" i="54"/>
  <c r="M51" i="54"/>
  <c r="M47" i="54"/>
  <c r="B30" i="55"/>
  <c r="M61" i="55"/>
  <c r="B48" i="1"/>
  <c r="M37" i="54"/>
  <c r="M56" i="54"/>
  <c r="B10" i="1"/>
  <c r="M43" i="54"/>
  <c r="B22" i="52"/>
  <c r="B56" i="52"/>
  <c r="B16" i="52"/>
  <c r="B45" i="52"/>
  <c r="B10" i="52"/>
  <c r="M44" i="52"/>
  <c r="M32" i="58"/>
  <c r="M48" i="59"/>
  <c r="B7" i="1"/>
  <c r="K7" i="50"/>
  <c r="M25" i="54"/>
  <c r="M40" i="54"/>
  <c r="B49" i="1"/>
  <c r="M10" i="54"/>
  <c r="B26" i="52"/>
  <c r="B25" i="52"/>
  <c r="B39" i="52"/>
  <c r="B34" i="52"/>
  <c r="B15" i="52"/>
  <c r="B40" i="1"/>
  <c r="B11" i="55"/>
  <c r="M7" i="54"/>
  <c r="M12" i="54"/>
  <c r="B35" i="52"/>
  <c r="B28" i="52"/>
  <c r="B55" i="52"/>
  <c r="B38" i="52"/>
  <c r="B48" i="52"/>
  <c r="M28" i="53"/>
  <c r="M13" i="53"/>
  <c r="M65" i="53"/>
  <c r="M42" i="53"/>
  <c r="M9" i="56"/>
  <c r="M67" i="60"/>
  <c r="B43" i="56"/>
  <c r="B46" i="56"/>
  <c r="B36" i="56"/>
  <c r="B51" i="56"/>
  <c r="B34" i="56"/>
  <c r="B53" i="56"/>
  <c r="B13" i="56"/>
  <c r="B29" i="56"/>
  <c r="B42" i="56"/>
  <c r="M24" i="56"/>
  <c r="M13" i="56"/>
  <c r="M20" i="56"/>
  <c r="B14" i="56"/>
  <c r="M19" i="60"/>
  <c r="B15" i="56"/>
  <c r="M12" i="56"/>
  <c r="M56" i="56"/>
  <c r="M40" i="60"/>
  <c r="M37" i="60"/>
  <c r="B37" i="56"/>
  <c r="B50" i="56"/>
  <c r="B21" i="56"/>
  <c r="B32" i="56"/>
  <c r="B55" i="56"/>
  <c r="B30" i="56"/>
  <c r="B25" i="56"/>
  <c r="B16" i="56"/>
  <c r="B12" i="56"/>
  <c r="M24" i="60"/>
  <c r="M16" i="56"/>
  <c r="B18" i="56"/>
  <c r="M59" i="53"/>
  <c r="M41" i="53"/>
  <c r="M52" i="56"/>
  <c r="M19" i="56"/>
  <c r="B11" i="56"/>
  <c r="B22" i="56"/>
  <c r="B41" i="56"/>
  <c r="B47" i="56"/>
  <c r="B38" i="56"/>
  <c r="B49" i="56"/>
  <c r="B26" i="56"/>
  <c r="B24" i="56"/>
  <c r="B27" i="56"/>
  <c r="M69" i="56"/>
  <c r="B13" i="54"/>
  <c r="M38" i="58"/>
  <c r="M19" i="53"/>
  <c r="M24" i="53"/>
  <c r="B17" i="59"/>
  <c r="B55" i="58"/>
  <c r="B18" i="58"/>
  <c r="B54" i="58"/>
  <c r="B30" i="58"/>
  <c r="B17" i="58"/>
  <c r="B33" i="58"/>
  <c r="B40" i="58"/>
  <c r="B31" i="58"/>
  <c r="B27" i="58"/>
  <c r="B34" i="58"/>
  <c r="B49" i="58"/>
  <c r="B46" i="54"/>
  <c r="B54" i="54"/>
  <c r="B47" i="54"/>
  <c r="B52" i="54"/>
  <c r="B36" i="54"/>
  <c r="B45" i="54"/>
  <c r="M66" i="58"/>
  <c r="M49" i="58"/>
  <c r="M37" i="58"/>
  <c r="M15" i="58"/>
  <c r="M52" i="58"/>
  <c r="M40" i="58"/>
  <c r="M28" i="58"/>
  <c r="M67" i="58"/>
  <c r="M43" i="58"/>
  <c r="M11" i="58"/>
  <c r="M54" i="58"/>
  <c r="M30" i="58"/>
  <c r="M53" i="58"/>
  <c r="M33" i="58"/>
  <c r="M60" i="58"/>
  <c r="M21" i="58"/>
  <c r="M51" i="58"/>
  <c r="M35" i="58"/>
  <c r="M68" i="58"/>
  <c r="M46" i="58"/>
  <c r="M34" i="58"/>
  <c r="M12" i="58"/>
  <c r="M20" i="58"/>
  <c r="M14" i="58"/>
  <c r="M41" i="58"/>
  <c r="M23" i="58"/>
  <c r="M44" i="58"/>
  <c r="M13" i="58"/>
  <c r="M69" i="58"/>
  <c r="M19" i="58"/>
  <c r="M42" i="58"/>
  <c r="M26" i="58"/>
  <c r="M16" i="58"/>
  <c r="M64" i="58"/>
  <c r="M29" i="58"/>
  <c r="M22" i="58"/>
  <c r="M57" i="58"/>
  <c r="M55" i="58"/>
  <c r="M27" i="58"/>
  <c r="M65" i="58"/>
  <c r="M24" i="58"/>
  <c r="B27" i="59"/>
  <c r="B45" i="59"/>
  <c r="B37" i="59"/>
  <c r="B54" i="59"/>
  <c r="B22" i="59"/>
  <c r="B46" i="59"/>
  <c r="B35" i="59"/>
  <c r="B20" i="59"/>
  <c r="B30" i="59"/>
  <c r="B44" i="59"/>
  <c r="B56" i="59"/>
  <c r="B29" i="59"/>
  <c r="B39" i="59"/>
  <c r="B25" i="59"/>
  <c r="M35" i="59"/>
  <c r="M22" i="59"/>
  <c r="M57" i="59"/>
  <c r="M43" i="59"/>
  <c r="O43" i="59" s="1"/>
  <c r="M15" i="59"/>
  <c r="O15" i="59" s="1"/>
  <c r="M36" i="59"/>
  <c r="M55" i="59"/>
  <c r="M31" i="59"/>
  <c r="M46" i="59"/>
  <c r="M30" i="59"/>
  <c r="M65" i="59"/>
  <c r="M61" i="59"/>
  <c r="M17" i="60"/>
  <c r="M61" i="60"/>
  <c r="M21" i="60"/>
  <c r="M50" i="60"/>
  <c r="M66" i="60"/>
  <c r="M41" i="60"/>
  <c r="M49" i="60"/>
  <c r="M56" i="60"/>
  <c r="M43" i="60"/>
  <c r="M63" i="60"/>
  <c r="M68" i="60"/>
  <c r="M64" i="60"/>
  <c r="M28" i="60"/>
  <c r="M45" i="60"/>
  <c r="M14" i="60"/>
  <c r="M38" i="60"/>
  <c r="M40" i="59"/>
  <c r="O40" i="60" s="1"/>
  <c r="M53" i="59"/>
  <c r="M42" i="59"/>
  <c r="O42" i="59" s="1"/>
  <c r="M25" i="59"/>
  <c r="M69" i="60"/>
  <c r="M13" i="60"/>
  <c r="B43" i="54"/>
  <c r="M62" i="60"/>
  <c r="B27" i="54"/>
  <c r="M50" i="58"/>
  <c r="M39" i="58"/>
  <c r="M36" i="58"/>
  <c r="M25" i="58"/>
  <c r="M39" i="59"/>
  <c r="B13" i="59"/>
  <c r="B23" i="59"/>
  <c r="M14" i="52"/>
  <c r="B51" i="55"/>
  <c r="B37" i="55"/>
  <c r="B39" i="55"/>
  <c r="B46" i="55"/>
  <c r="B23" i="55"/>
  <c r="B54" i="55"/>
  <c r="M44" i="59"/>
  <c r="M59" i="59"/>
  <c r="M50" i="59"/>
  <c r="O50" i="60" s="1"/>
  <c r="M17" i="59"/>
  <c r="M46" i="60"/>
  <c r="M57" i="60"/>
  <c r="M59" i="60"/>
  <c r="B22" i="55"/>
  <c r="B41" i="54"/>
  <c r="M22" i="60"/>
  <c r="B8" i="54"/>
  <c r="B45" i="55"/>
  <c r="M47" i="58"/>
  <c r="M48" i="58"/>
  <c r="O48" i="59" s="1"/>
  <c r="M61" i="58"/>
  <c r="B18" i="59"/>
  <c r="M47" i="59"/>
  <c r="O47" i="59" s="1"/>
  <c r="B32" i="59"/>
  <c r="B43" i="59"/>
  <c r="B19" i="59"/>
  <c r="M50" i="53"/>
  <c r="M17" i="53"/>
  <c r="M52" i="53"/>
  <c r="M14" i="53"/>
  <c r="M60" i="53"/>
  <c r="M66" i="53"/>
  <c r="M6" i="53"/>
  <c r="M26" i="53"/>
  <c r="M11" i="53"/>
  <c r="M45" i="53"/>
  <c r="M30" i="53"/>
  <c r="M7" i="53"/>
  <c r="M58" i="53"/>
  <c r="M49" i="53"/>
  <c r="B32" i="52"/>
  <c r="B23" i="52"/>
  <c r="B42" i="52"/>
  <c r="B53" i="52"/>
  <c r="B37" i="52"/>
  <c r="B47" i="52"/>
  <c r="B20" i="52"/>
  <c r="B44" i="52"/>
  <c r="B21" i="52"/>
  <c r="B40" i="52"/>
  <c r="B51" i="52"/>
  <c r="B9" i="52"/>
  <c r="B48" i="57"/>
  <c r="B27" i="57"/>
  <c r="M63" i="55"/>
  <c r="M37" i="55"/>
  <c r="M66" i="55"/>
  <c r="M41" i="55"/>
  <c r="M46" i="55"/>
  <c r="M47" i="55"/>
  <c r="M29" i="55"/>
  <c r="M34" i="55"/>
  <c r="M35" i="55"/>
  <c r="M33" i="55"/>
  <c r="M38" i="55"/>
  <c r="M39" i="55"/>
  <c r="M60" i="55"/>
  <c r="M36" i="55"/>
  <c r="M18" i="55"/>
  <c r="M27" i="55"/>
  <c r="M19" i="55"/>
  <c r="O19" i="56" s="1"/>
  <c r="M25" i="55"/>
  <c r="O25" i="55" s="1"/>
  <c r="M30" i="55"/>
  <c r="M31" i="55"/>
  <c r="M10" i="55"/>
  <c r="O10" i="55" s="1"/>
  <c r="M21" i="55"/>
  <c r="M28" i="55"/>
  <c r="M22" i="55"/>
  <c r="M23" i="55"/>
  <c r="M67" i="55"/>
  <c r="O67" i="55" s="1"/>
  <c r="S67" i="55" s="1"/>
  <c r="M42" i="55"/>
  <c r="M13" i="55"/>
  <c r="O13" i="56" s="1"/>
  <c r="M59" i="55"/>
  <c r="M57" i="55"/>
  <c r="M69" i="55"/>
  <c r="O69" i="56" s="1"/>
  <c r="S69" i="56" s="1"/>
  <c r="M49" i="55"/>
  <c r="M55" i="55"/>
  <c r="M62" i="55"/>
  <c r="M40" i="55"/>
  <c r="M52" i="55"/>
  <c r="M26" i="55"/>
  <c r="M43" i="55"/>
  <c r="M12" i="55"/>
  <c r="M14" i="55"/>
  <c r="M8" i="55"/>
  <c r="M45" i="55"/>
  <c r="M51" i="55"/>
  <c r="O51" i="55" s="1"/>
  <c r="S51" i="55" s="1"/>
  <c r="M65" i="55"/>
  <c r="M16" i="55"/>
  <c r="M48" i="55"/>
  <c r="M20" i="55"/>
  <c r="O20" i="56" s="1"/>
  <c r="M53" i="55"/>
  <c r="M68" i="55"/>
  <c r="M64" i="55"/>
  <c r="M58" i="55"/>
  <c r="M56" i="55"/>
  <c r="M54" i="55"/>
  <c r="M24" i="55"/>
  <c r="O24" i="56" s="1"/>
  <c r="M15" i="55"/>
  <c r="M17" i="55"/>
  <c r="O17" i="55" s="1"/>
  <c r="S17" i="55" s="1"/>
  <c r="M50" i="55"/>
  <c r="M11" i="55"/>
  <c r="O11" i="56" s="1"/>
  <c r="S11" i="56" s="1"/>
  <c r="B11" i="1"/>
  <c r="B44" i="54"/>
  <c r="B25" i="54"/>
  <c r="B16" i="54"/>
  <c r="B40" i="54"/>
  <c r="B31" i="54"/>
  <c r="B56" i="54"/>
  <c r="B10" i="54"/>
  <c r="B30" i="54"/>
  <c r="B48" i="54"/>
  <c r="B35" i="54"/>
  <c r="B12" i="54"/>
  <c r="B35" i="56"/>
  <c r="B44" i="56"/>
  <c r="B56" i="56"/>
  <c r="B52" i="56"/>
  <c r="B39" i="56"/>
  <c r="M35" i="56"/>
  <c r="M39" i="56"/>
  <c r="B6" i="52"/>
  <c r="O17" i="60"/>
  <c r="O44" i="59"/>
  <c r="O21" i="56"/>
  <c r="O56" i="56"/>
  <c r="O22" i="59"/>
  <c r="O56" i="55"/>
  <c r="B24" i="1"/>
  <c r="B53" i="1"/>
  <c r="B18" i="1"/>
  <c r="B30" i="1"/>
  <c r="B36" i="1"/>
  <c r="B41" i="1"/>
  <c r="B38" i="1"/>
  <c r="B19" i="1"/>
  <c r="B35" i="1"/>
  <c r="B25" i="1"/>
  <c r="B9" i="1"/>
  <c r="B47" i="1"/>
  <c r="B56" i="1"/>
  <c r="B45" i="1"/>
  <c r="B46" i="1"/>
  <c r="B54" i="1"/>
  <c r="B39" i="1"/>
  <c r="B22" i="1"/>
  <c r="B17" i="1"/>
  <c r="B5" i="1"/>
  <c r="B31" i="1"/>
  <c r="B8" i="1"/>
  <c r="B27" i="1"/>
  <c r="B33" i="1"/>
  <c r="B50" i="1"/>
  <c r="B32" i="1"/>
  <c r="B26" i="1"/>
  <c r="M35" i="52"/>
  <c r="M56" i="52"/>
  <c r="M58" i="52"/>
  <c r="O58" i="53" s="1"/>
  <c r="S58" i="53" s="1"/>
  <c r="B23" i="1"/>
  <c r="B20" i="1"/>
  <c r="B15" i="1"/>
  <c r="B44" i="1"/>
  <c r="M68" i="53"/>
  <c r="M16" i="53"/>
  <c r="M8" i="53"/>
  <c r="M40" i="53"/>
  <c r="M23" i="53"/>
  <c r="M31" i="53"/>
  <c r="M69" i="53"/>
  <c r="M44" i="53"/>
  <c r="M48" i="53"/>
  <c r="M20" i="53"/>
  <c r="M12" i="53"/>
  <c r="M62" i="53"/>
  <c r="M32" i="53"/>
  <c r="M57" i="53"/>
  <c r="O57" i="54" s="1"/>
  <c r="S57" i="54" s="1"/>
  <c r="M39" i="53"/>
  <c r="M64" i="53"/>
  <c r="M47" i="53"/>
  <c r="O47" i="54" s="1"/>
  <c r="M55" i="53"/>
  <c r="M15" i="53"/>
  <c r="B51" i="1"/>
  <c r="B52" i="57"/>
  <c r="B14" i="57"/>
  <c r="M54" i="53"/>
  <c r="M18" i="53"/>
  <c r="M33" i="53"/>
  <c r="M25" i="53"/>
  <c r="O25" i="54" s="1"/>
  <c r="S25" i="54" s="1"/>
  <c r="M38" i="53"/>
  <c r="M10" i="53"/>
  <c r="M21" i="53"/>
  <c r="M63" i="53"/>
  <c r="M53" i="53"/>
  <c r="M9" i="53"/>
  <c r="M27" i="53"/>
  <c r="M61" i="53"/>
  <c r="O65" i="55"/>
  <c r="B12" i="1"/>
  <c r="B55" i="1"/>
  <c r="B16" i="1"/>
  <c r="M34" i="60"/>
  <c r="M26" i="60"/>
  <c r="M58" i="60"/>
  <c r="M44" i="60"/>
  <c r="M42" i="60"/>
  <c r="O42" i="60" s="1"/>
  <c r="S42" i="60" s="1"/>
  <c r="M18" i="60"/>
  <c r="M31" i="60"/>
  <c r="O31" i="60" s="1"/>
  <c r="S31" i="60" s="1"/>
  <c r="M33" i="60"/>
  <c r="M65" i="60"/>
  <c r="M27" i="60"/>
  <c r="M25" i="60"/>
  <c r="O25" i="60" s="1"/>
  <c r="M30" i="60"/>
  <c r="O30" i="60" s="1"/>
  <c r="M60" i="60"/>
  <c r="M55" i="60"/>
  <c r="M15" i="60"/>
  <c r="M39" i="60"/>
  <c r="M54" i="60"/>
  <c r="M32" i="60"/>
  <c r="M51" i="60"/>
  <c r="M47" i="60"/>
  <c r="M35" i="60"/>
  <c r="O35" i="60"/>
  <c r="M23" i="60"/>
  <c r="M48" i="60"/>
  <c r="M36" i="60"/>
  <c r="M29" i="60"/>
  <c r="M52" i="60"/>
  <c r="M53" i="60"/>
  <c r="B34" i="1"/>
  <c r="B21" i="1"/>
  <c r="B28" i="1"/>
  <c r="M46" i="53"/>
  <c r="M67" i="53"/>
  <c r="O67" i="54" s="1"/>
  <c r="S67" i="54" s="1"/>
  <c r="M35" i="53"/>
  <c r="M22" i="53"/>
  <c r="M56" i="53"/>
  <c r="M51" i="53"/>
  <c r="O51" i="54" s="1"/>
  <c r="S51" i="54" s="1"/>
  <c r="M36" i="53"/>
  <c r="M34" i="53"/>
  <c r="M37" i="53"/>
  <c r="M43" i="53"/>
  <c r="O43" i="54" s="1"/>
  <c r="M29" i="53"/>
  <c r="B13" i="1"/>
  <c r="B37" i="1"/>
  <c r="B14" i="1"/>
  <c r="B29" i="1"/>
  <c r="B42" i="1"/>
  <c r="B52" i="1"/>
  <c r="B50" i="54"/>
  <c r="B42" i="54"/>
  <c r="B51" i="54"/>
  <c r="B14" i="54"/>
  <c r="B11" i="54"/>
  <c r="B38" i="54"/>
  <c r="B55" i="54"/>
  <c r="B20" i="54"/>
  <c r="B21" i="54"/>
  <c r="B32" i="54"/>
  <c r="B22" i="54"/>
  <c r="M15" i="54"/>
  <c r="O15" i="55" s="1"/>
  <c r="M61" i="54"/>
  <c r="M52" i="54"/>
  <c r="O52" i="55" s="1"/>
  <c r="M32" i="54"/>
  <c r="M63" i="54"/>
  <c r="M64" i="54"/>
  <c r="O64" i="55" s="1"/>
  <c r="S64" i="55" s="1"/>
  <c r="M62" i="54"/>
  <c r="O62" i="55" s="1"/>
  <c r="S62" i="55" s="1"/>
  <c r="M38" i="54"/>
  <c r="M39" i="54"/>
  <c r="O39" i="55" s="1"/>
  <c r="S39" i="55" s="1"/>
  <c r="M54" i="54"/>
  <c r="M24" i="54"/>
  <c r="O24" i="55" s="1"/>
  <c r="M23" i="54"/>
  <c r="O23" i="55" s="1"/>
  <c r="M9" i="54"/>
  <c r="M14" i="54"/>
  <c r="O14" i="54" s="1"/>
  <c r="S14" i="54" s="1"/>
  <c r="O14" i="55"/>
  <c r="B53" i="55"/>
  <c r="B55" i="55"/>
  <c r="B49" i="55"/>
  <c r="B50" i="55"/>
  <c r="B26" i="55"/>
  <c r="B34" i="55"/>
  <c r="B15" i="55"/>
  <c r="B20" i="55"/>
  <c r="B48" i="55"/>
  <c r="B9" i="55"/>
  <c r="B27" i="55"/>
  <c r="B16" i="55"/>
  <c r="B31" i="55"/>
  <c r="B42" i="55"/>
  <c r="B41" i="59"/>
  <c r="B16" i="59"/>
  <c r="B40" i="59"/>
  <c r="B14" i="59"/>
  <c r="B38" i="59"/>
  <c r="B48" i="59"/>
  <c r="B26" i="59"/>
  <c r="B42" i="59"/>
  <c r="B49" i="59"/>
  <c r="B33" i="59"/>
  <c r="B51" i="59"/>
  <c r="B55" i="59"/>
  <c r="B52" i="59"/>
  <c r="B24" i="59"/>
  <c r="B53" i="59"/>
  <c r="M20" i="59"/>
  <c r="M38" i="59"/>
  <c r="M67" i="59"/>
  <c r="M51" i="59"/>
  <c r="O51" i="60" s="1"/>
  <c r="M27" i="59"/>
  <c r="M32" i="59"/>
  <c r="M12" i="59"/>
  <c r="M28" i="59"/>
  <c r="M52" i="59"/>
  <c r="M13" i="59"/>
  <c r="O13" i="59" s="1"/>
  <c r="M26" i="59"/>
  <c r="O26" i="59" s="1"/>
  <c r="M33" i="59"/>
  <c r="M37" i="59"/>
  <c r="O37" i="60" s="1"/>
  <c r="M14" i="59"/>
  <c r="M63" i="59"/>
  <c r="M21" i="59"/>
  <c r="M16" i="59"/>
  <c r="M64" i="59"/>
  <c r="M18" i="59"/>
  <c r="O18" i="60" s="1"/>
  <c r="M66" i="59"/>
  <c r="M49" i="59"/>
  <c r="O49" i="59" s="1"/>
  <c r="S49" i="59" s="1"/>
  <c r="M29" i="59"/>
  <c r="M23" i="59"/>
  <c r="O23" i="60" s="1"/>
  <c r="S23" i="60" s="1"/>
  <c r="M58" i="59"/>
  <c r="M60" i="59"/>
  <c r="O60" i="59" s="1"/>
  <c r="S60" i="59" s="1"/>
  <c r="I3" i="4"/>
  <c r="G2" i="52"/>
  <c r="B43" i="57"/>
  <c r="B37" i="57"/>
  <c r="B34" i="57"/>
  <c r="B38" i="57"/>
  <c r="B19" i="57"/>
  <c r="B18" i="57"/>
  <c r="B26" i="57"/>
  <c r="B55" i="57"/>
  <c r="B39" i="57"/>
  <c r="B44" i="57"/>
  <c r="B24" i="57"/>
  <c r="B45" i="57"/>
  <c r="B53" i="57"/>
  <c r="B36" i="57"/>
  <c r="B30" i="57"/>
  <c r="B20" i="57"/>
  <c r="B32" i="57"/>
  <c r="B46" i="57"/>
  <c r="B16" i="57"/>
  <c r="B28" i="57"/>
  <c r="B17" i="57"/>
  <c r="B25" i="57"/>
  <c r="B22" i="57"/>
  <c r="B51" i="57"/>
  <c r="B40" i="57"/>
  <c r="B49" i="57"/>
  <c r="O39" i="56"/>
  <c r="B56" i="57"/>
  <c r="B21" i="57"/>
  <c r="B33" i="57"/>
  <c r="O49" i="60"/>
  <c r="O43" i="55"/>
  <c r="B31" i="57"/>
  <c r="B50" i="57"/>
  <c r="B11" i="57"/>
  <c r="B35" i="57"/>
  <c r="B12" i="57"/>
  <c r="B23" i="57"/>
  <c r="B13" i="57"/>
  <c r="B41" i="57"/>
  <c r="B47" i="57"/>
  <c r="B29" i="57"/>
  <c r="B54" i="57"/>
  <c r="B15" i="57"/>
  <c r="M26" i="56"/>
  <c r="M40" i="56"/>
  <c r="M15" i="56"/>
  <c r="M41" i="56"/>
  <c r="O41" i="56" s="1"/>
  <c r="S41" i="56" s="1"/>
  <c r="M23" i="56"/>
  <c r="M36" i="56"/>
  <c r="O36" i="56" s="1"/>
  <c r="M10" i="56"/>
  <c r="O10" i="56" s="1"/>
  <c r="M57" i="56"/>
  <c r="M42" i="56"/>
  <c r="M17" i="56"/>
  <c r="O17" i="56" s="1"/>
  <c r="M58" i="56"/>
  <c r="M61" i="56"/>
  <c r="M60" i="56"/>
  <c r="M14" i="56"/>
  <c r="M37" i="56"/>
  <c r="O37" i="56" s="1"/>
  <c r="M64" i="56"/>
  <c r="M53" i="56"/>
  <c r="M59" i="56"/>
  <c r="O59" i="56" s="1"/>
  <c r="M45" i="56"/>
  <c r="O45" i="56" s="1"/>
  <c r="M47" i="56"/>
  <c r="O47" i="56" s="1"/>
  <c r="M51" i="56"/>
  <c r="M66" i="56"/>
  <c r="M46" i="56"/>
  <c r="M27" i="56"/>
  <c r="M55" i="56"/>
  <c r="M43" i="56"/>
  <c r="M34" i="56"/>
  <c r="M18" i="56"/>
  <c r="M32" i="56"/>
  <c r="M62" i="56"/>
  <c r="O62" i="56"/>
  <c r="M44" i="56"/>
  <c r="M48" i="56"/>
  <c r="M33" i="56"/>
  <c r="M38" i="56"/>
  <c r="O38" i="56" s="1"/>
  <c r="M50" i="56"/>
  <c r="M49" i="56"/>
  <c r="M29" i="56"/>
  <c r="Q6" i="50"/>
  <c r="Q5" i="50"/>
  <c r="M25" i="52"/>
  <c r="O25" i="53" s="1"/>
  <c r="S25" i="53" s="1"/>
  <c r="M26" i="52"/>
  <c r="M40" i="52"/>
  <c r="M64" i="52"/>
  <c r="B53" i="54"/>
  <c r="B26" i="54"/>
  <c r="B18" i="54"/>
  <c r="B23" i="54"/>
  <c r="B28" i="54"/>
  <c r="B49" i="54"/>
  <c r="B24" i="54"/>
  <c r="B37" i="54"/>
  <c r="B9" i="54"/>
  <c r="B15" i="54"/>
  <c r="B17" i="54"/>
  <c r="B29" i="54"/>
  <c r="B39" i="54"/>
  <c r="B33" i="54"/>
  <c r="B19" i="54"/>
  <c r="B34" i="54"/>
  <c r="M36" i="54"/>
  <c r="O36" i="55" s="1"/>
  <c r="M50" i="54"/>
  <c r="M30" i="54"/>
  <c r="O30" i="55"/>
  <c r="M66" i="54"/>
  <c r="O66" i="55"/>
  <c r="M27" i="54"/>
  <c r="M58" i="54"/>
  <c r="O58" i="55" s="1"/>
  <c r="S58" i="55" s="1"/>
  <c r="M26" i="54"/>
  <c r="M22" i="54"/>
  <c r="M19" i="54"/>
  <c r="M69" i="54"/>
  <c r="M42" i="54"/>
  <c r="M60" i="54"/>
  <c r="O60" i="54" s="1"/>
  <c r="S60" i="54" s="1"/>
  <c r="M53" i="54"/>
  <c r="O53" i="55" s="1"/>
  <c r="S53" i="55" s="1"/>
  <c r="M29" i="54"/>
  <c r="M44" i="54"/>
  <c r="M16" i="54"/>
  <c r="O16" i="54" s="1"/>
  <c r="S16" i="54" s="1"/>
  <c r="M34" i="54"/>
  <c r="O34" i="55" s="1"/>
  <c r="S34" i="55" s="1"/>
  <c r="M48" i="54"/>
  <c r="M33" i="54"/>
  <c r="O33" i="55" s="1"/>
  <c r="M59" i="54"/>
  <c r="M20" i="54"/>
  <c r="M11" i="54"/>
  <c r="O11" i="55" s="1"/>
  <c r="M13" i="54"/>
  <c r="O13" i="55" s="1"/>
  <c r="M49" i="54"/>
  <c r="M45" i="54"/>
  <c r="M21" i="54"/>
  <c r="M35" i="54"/>
  <c r="O35" i="55"/>
  <c r="M41" i="54"/>
  <c r="M28" i="54"/>
  <c r="O28" i="55" s="1"/>
  <c r="M68" i="54"/>
  <c r="M8" i="54"/>
  <c r="M46" i="54"/>
  <c r="O46" i="55" s="1"/>
  <c r="M18" i="54"/>
  <c r="O18" i="55" s="1"/>
  <c r="S18" i="55" s="1"/>
  <c r="B35" i="55"/>
  <c r="B33" i="55"/>
  <c r="B47" i="55"/>
  <c r="B36" i="55"/>
  <c r="B38" i="55"/>
  <c r="B18" i="55"/>
  <c r="B28" i="55"/>
  <c r="B29" i="55"/>
  <c r="B13" i="55"/>
  <c r="B25" i="55"/>
  <c r="B44" i="55"/>
  <c r="B17" i="55"/>
  <c r="B12" i="55"/>
  <c r="B21" i="55"/>
  <c r="B52" i="55"/>
  <c r="B32" i="55"/>
  <c r="B19" i="55"/>
  <c r="B56" i="55"/>
  <c r="B43" i="55"/>
  <c r="B10" i="55"/>
  <c r="B24" i="55"/>
  <c r="B40" i="55"/>
  <c r="B14" i="55"/>
  <c r="M9" i="55"/>
  <c r="M32" i="55"/>
  <c r="O32" i="56" s="1"/>
  <c r="S32" i="56" s="1"/>
  <c r="M44" i="55"/>
  <c r="M54" i="56"/>
  <c r="O66" i="56"/>
  <c r="M30" i="56"/>
  <c r="M25" i="56"/>
  <c r="M28" i="56"/>
  <c r="O28" i="56" s="1"/>
  <c r="M31" i="56"/>
  <c r="M68" i="56"/>
  <c r="M65" i="56"/>
  <c r="M67" i="56"/>
  <c r="O67" i="56"/>
  <c r="O23" i="54"/>
  <c r="M69" i="1"/>
  <c r="M68" i="1"/>
  <c r="M18" i="1"/>
  <c r="O18" i="52" s="1"/>
  <c r="S18" i="52" s="1"/>
  <c r="M41" i="1"/>
  <c r="M42" i="1"/>
  <c r="M58" i="1"/>
  <c r="M52" i="1"/>
  <c r="M31" i="1"/>
  <c r="M30" i="1"/>
  <c r="M53" i="1"/>
  <c r="M35" i="1"/>
  <c r="M38" i="1"/>
  <c r="M16" i="1"/>
  <c r="M50" i="1"/>
  <c r="M13" i="1"/>
  <c r="M66" i="1"/>
  <c r="M20" i="1"/>
  <c r="L18" i="52"/>
  <c r="L13" i="52"/>
  <c r="L8" i="52"/>
  <c r="L15" i="52"/>
  <c r="L26" i="52"/>
  <c r="L39" i="52"/>
  <c r="L10" i="52"/>
  <c r="L50" i="52"/>
  <c r="L54" i="52"/>
  <c r="L25" i="52"/>
  <c r="L24" i="52"/>
  <c r="L38" i="52"/>
  <c r="B49" i="60"/>
  <c r="B46" i="60"/>
  <c r="B47" i="60"/>
  <c r="B53" i="60"/>
  <c r="B52" i="60"/>
  <c r="B21" i="60"/>
  <c r="B18" i="60"/>
  <c r="B28" i="60"/>
  <c r="B54" i="60"/>
  <c r="B44" i="60"/>
  <c r="B24" i="61"/>
  <c r="B16" i="61"/>
  <c r="B39" i="61"/>
  <c r="L40" i="52"/>
  <c r="H54" i="52"/>
  <c r="B53" i="53"/>
  <c r="B38" i="53"/>
  <c r="B51" i="53"/>
  <c r="B32" i="53"/>
  <c r="B35" i="53"/>
  <c r="B10" i="53"/>
  <c r="B31" i="53"/>
  <c r="B56" i="53"/>
  <c r="B11" i="53"/>
  <c r="B49" i="53"/>
  <c r="B17" i="53"/>
  <c r="B30" i="53"/>
  <c r="B54" i="53"/>
  <c r="B48" i="53"/>
  <c r="B26" i="53"/>
  <c r="B29" i="53"/>
  <c r="B21" i="53"/>
  <c r="B55" i="53"/>
  <c r="B23" i="53"/>
  <c r="B18" i="53"/>
  <c r="B9" i="53"/>
  <c r="B41" i="53"/>
  <c r="B20" i="53"/>
  <c r="B46" i="53"/>
  <c r="B43" i="53"/>
  <c r="B16" i="53"/>
  <c r="B7" i="53"/>
  <c r="B19" i="53"/>
  <c r="B22" i="53"/>
  <c r="B12" i="53"/>
  <c r="B28" i="53"/>
  <c r="B39" i="53"/>
  <c r="B40" i="53"/>
  <c r="B50" i="53"/>
  <c r="B15" i="53"/>
  <c r="B25" i="53"/>
  <c r="B52" i="53"/>
  <c r="B13" i="53"/>
  <c r="B44" i="53"/>
  <c r="B34" i="53"/>
  <c r="B14" i="53"/>
  <c r="B8" i="53"/>
  <c r="B27" i="53"/>
  <c r="B24" i="53"/>
  <c r="B36" i="53"/>
  <c r="B33" i="53"/>
  <c r="B37" i="53"/>
  <c r="B47" i="53"/>
  <c r="B42" i="53"/>
  <c r="O14" i="56"/>
  <c r="B45" i="53"/>
  <c r="M12" i="1"/>
  <c r="O11" i="54"/>
  <c r="O26" i="54"/>
  <c r="O26" i="53"/>
  <c r="O65" i="59"/>
  <c r="S65" i="59"/>
  <c r="O46" i="59"/>
  <c r="O27" i="59"/>
  <c r="O51" i="59"/>
  <c r="O12" i="54"/>
  <c r="O64" i="53"/>
  <c r="S64" i="53"/>
  <c r="I2" i="4"/>
  <c r="G2" i="1"/>
  <c r="L15" i="1"/>
  <c r="O61" i="55"/>
  <c r="O38" i="60"/>
  <c r="O65" i="54"/>
  <c r="O61" i="59"/>
  <c r="S61" i="59"/>
  <c r="O15" i="54"/>
  <c r="C22" i="1"/>
  <c r="B16" i="60"/>
  <c r="B17" i="60"/>
  <c r="B51" i="60"/>
  <c r="B22" i="60"/>
  <c r="B29" i="60"/>
  <c r="B26" i="60"/>
  <c r="B55" i="60"/>
  <c r="B36" i="60"/>
  <c r="B43" i="60"/>
  <c r="B15" i="60"/>
  <c r="B37" i="60"/>
  <c r="B45" i="60"/>
  <c r="B48" i="60"/>
  <c r="B30" i="60"/>
  <c r="B31" i="60"/>
  <c r="B23" i="60"/>
  <c r="B27" i="60"/>
  <c r="B38" i="60"/>
  <c r="B39" i="60"/>
  <c r="B24" i="60"/>
  <c r="B20" i="60"/>
  <c r="B32" i="60"/>
  <c r="B33" i="60"/>
  <c r="B19" i="60"/>
  <c r="B50" i="60"/>
  <c r="B25" i="60"/>
  <c r="B40" i="60"/>
  <c r="B56" i="60"/>
  <c r="B42" i="60"/>
  <c r="B41" i="60"/>
  <c r="B14" i="60"/>
  <c r="B34" i="60"/>
  <c r="B35" i="60"/>
  <c r="O60" i="60"/>
  <c r="B17" i="61"/>
  <c r="B46" i="61"/>
  <c r="B45" i="61"/>
  <c r="B22" i="61"/>
  <c r="B41" i="61"/>
  <c r="B27" i="61"/>
  <c r="B29" i="61"/>
  <c r="B25" i="61"/>
  <c r="B35" i="61"/>
  <c r="B47" i="61"/>
  <c r="B36" i="61"/>
  <c r="B20" i="61"/>
  <c r="B56" i="61"/>
  <c r="B55" i="61"/>
  <c r="B37" i="61"/>
  <c r="B18" i="61"/>
  <c r="B23" i="61"/>
  <c r="B34" i="61"/>
  <c r="B51" i="61"/>
  <c r="B30" i="61"/>
  <c r="B50" i="61"/>
  <c r="B38" i="61"/>
  <c r="B40" i="61"/>
  <c r="B26" i="61"/>
  <c r="B31" i="61"/>
  <c r="B44" i="61"/>
  <c r="B49" i="61"/>
  <c r="B54" i="61"/>
  <c r="B52" i="61"/>
  <c r="B19" i="61"/>
  <c r="B42" i="61"/>
  <c r="B28" i="61"/>
  <c r="B33" i="61"/>
  <c r="B15" i="61"/>
  <c r="B53" i="61"/>
  <c r="B21" i="61"/>
  <c r="B48" i="61"/>
  <c r="B32" i="61"/>
  <c r="B43" i="61"/>
  <c r="M44" i="61"/>
  <c r="M47" i="61"/>
  <c r="O47" i="61"/>
  <c r="M59" i="52"/>
  <c r="M67" i="52"/>
  <c r="M50" i="52"/>
  <c r="O50" i="53"/>
  <c r="M63" i="52"/>
  <c r="O63" i="53"/>
  <c r="S63" i="53" s="1"/>
  <c r="M43" i="52"/>
  <c r="M19" i="52"/>
  <c r="M49" i="52"/>
  <c r="M51" i="52"/>
  <c r="O51" i="53" s="1"/>
  <c r="S51" i="53" s="1"/>
  <c r="M18" i="52"/>
  <c r="M38" i="52"/>
  <c r="M45" i="52"/>
  <c r="M33" i="52"/>
  <c r="O33" i="53" s="1"/>
  <c r="S33" i="53" s="1"/>
  <c r="M30" i="52"/>
  <c r="M17" i="52"/>
  <c r="M32" i="52"/>
  <c r="O32" i="53" s="1"/>
  <c r="S32" i="53" s="1"/>
  <c r="C47" i="1"/>
  <c r="B15" i="59"/>
  <c r="B36" i="59"/>
  <c r="B47" i="59"/>
  <c r="B31" i="59"/>
  <c r="B34" i="59"/>
  <c r="B50" i="59"/>
  <c r="B21" i="59"/>
  <c r="B28" i="59"/>
  <c r="M19" i="59"/>
  <c r="M24" i="59"/>
  <c r="M34" i="59"/>
  <c r="M45" i="59"/>
  <c r="M62" i="59"/>
  <c r="O62" i="60" s="1"/>
  <c r="S62" i="60" s="1"/>
  <c r="M68" i="59"/>
  <c r="M69" i="59"/>
  <c r="M41" i="59"/>
  <c r="M54" i="59"/>
  <c r="M56" i="59"/>
  <c r="O56" i="60" s="1"/>
  <c r="I5" i="4"/>
  <c r="G2" i="54"/>
  <c r="I6" i="4"/>
  <c r="G2" i="55"/>
  <c r="I10" i="4"/>
  <c r="G2" i="59"/>
  <c r="I11" i="4"/>
  <c r="G2" i="60"/>
  <c r="I12" i="4"/>
  <c r="G2" i="61"/>
  <c r="H39" i="61"/>
  <c r="I7" i="4"/>
  <c r="G2" i="56"/>
  <c r="I8" i="4"/>
  <c r="G2" i="57"/>
  <c r="I9" i="4"/>
  <c r="G2" i="58"/>
  <c r="I4" i="4"/>
  <c r="G2" i="53"/>
  <c r="L38" i="53"/>
  <c r="B50" i="58"/>
  <c r="B42" i="58"/>
  <c r="B48" i="58"/>
  <c r="B51" i="58"/>
  <c r="B56" i="58"/>
  <c r="B29" i="58"/>
  <c r="B13" i="58"/>
  <c r="B14" i="58"/>
  <c r="B36" i="58"/>
  <c r="B39" i="58"/>
  <c r="B25" i="58"/>
  <c r="B43" i="58"/>
  <c r="B52" i="58"/>
  <c r="B26" i="58"/>
  <c r="B53" i="58"/>
  <c r="B23" i="58"/>
  <c r="B24" i="58"/>
  <c r="B19" i="58"/>
  <c r="B45" i="58"/>
  <c r="B46" i="58"/>
  <c r="B44" i="58"/>
  <c r="B38" i="58"/>
  <c r="B47" i="58"/>
  <c r="B12" i="58"/>
  <c r="B16" i="58"/>
  <c r="B37" i="58"/>
  <c r="B21" i="58"/>
  <c r="B22" i="58"/>
  <c r="B32" i="58"/>
  <c r="B28" i="58"/>
  <c r="B20" i="58"/>
  <c r="B35" i="58"/>
  <c r="B15" i="58"/>
  <c r="B41" i="58"/>
  <c r="M58" i="58"/>
  <c r="O58" i="59" s="1"/>
  <c r="S58" i="59" s="1"/>
  <c r="M56" i="58"/>
  <c r="M18" i="58"/>
  <c r="O18" i="59" s="1"/>
  <c r="M31" i="58"/>
  <c r="O31" i="59" s="1"/>
  <c r="M62" i="58"/>
  <c r="O62" i="59" s="1"/>
  <c r="S62" i="59" s="1"/>
  <c r="M45" i="58"/>
  <c r="M59" i="58"/>
  <c r="M63" i="58"/>
  <c r="M17" i="58"/>
  <c r="C21" i="1"/>
  <c r="D21" i="1"/>
  <c r="L22" i="1"/>
  <c r="N22" i="52"/>
  <c r="O68" i="54"/>
  <c r="O27" i="60"/>
  <c r="O50" i="52"/>
  <c r="O22" i="54"/>
  <c r="C44" i="1"/>
  <c r="O56" i="53"/>
  <c r="C39" i="1"/>
  <c r="C24" i="1"/>
  <c r="O21" i="59"/>
  <c r="O21" i="60"/>
  <c r="O46" i="54"/>
  <c r="O30" i="54"/>
  <c r="O16" i="59"/>
  <c r="O16" i="60"/>
  <c r="O37" i="59"/>
  <c r="O38" i="54"/>
  <c r="O38" i="55"/>
  <c r="C31" i="1"/>
  <c r="O35" i="52"/>
  <c r="O52" i="54"/>
  <c r="O26" i="60"/>
  <c r="O61" i="54"/>
  <c r="O54" i="54"/>
  <c r="O39" i="54"/>
  <c r="L54" i="1"/>
  <c r="N54" i="52"/>
  <c r="L17" i="1"/>
  <c r="L8" i="1"/>
  <c r="O24" i="54"/>
  <c r="O58" i="56"/>
  <c r="O33" i="59"/>
  <c r="O64" i="60"/>
  <c r="O63" i="54"/>
  <c r="O63" i="55"/>
  <c r="O66" i="59"/>
  <c r="S66" i="59" s="1"/>
  <c r="L23" i="52"/>
  <c r="L9" i="52"/>
  <c r="O45" i="54"/>
  <c r="O45" i="55"/>
  <c r="O20" i="54"/>
  <c r="O20" i="55"/>
  <c r="O27" i="54"/>
  <c r="O27" i="55"/>
  <c r="L17" i="52"/>
  <c r="L44" i="52"/>
  <c r="L12" i="52"/>
  <c r="L35" i="52"/>
  <c r="L34" i="52"/>
  <c r="N34" i="52"/>
  <c r="O53" i="54"/>
  <c r="O41" i="54"/>
  <c r="O41" i="55"/>
  <c r="O49" i="55"/>
  <c r="O49" i="54"/>
  <c r="O60" i="55"/>
  <c r="O29" i="56"/>
  <c r="O34" i="56"/>
  <c r="O15" i="56"/>
  <c r="O34" i="54"/>
  <c r="O36" i="54"/>
  <c r="L5" i="1"/>
  <c r="L5" i="52"/>
  <c r="N5" i="52"/>
  <c r="C54" i="1"/>
  <c r="L33" i="1"/>
  <c r="O61" i="56"/>
  <c r="H32" i="52"/>
  <c r="L41" i="52"/>
  <c r="L51" i="52"/>
  <c r="L55" i="52"/>
  <c r="L14" i="52"/>
  <c r="L27" i="52"/>
  <c r="L7" i="52"/>
  <c r="L46" i="52"/>
  <c r="L21" i="52"/>
  <c r="L49" i="52"/>
  <c r="L45" i="52"/>
  <c r="L20" i="52"/>
  <c r="L56" i="52"/>
  <c r="O28" i="54"/>
  <c r="O50" i="54"/>
  <c r="O43" i="56"/>
  <c r="O46" i="56"/>
  <c r="O42" i="54"/>
  <c r="O33" i="56"/>
  <c r="O30" i="56"/>
  <c r="O18" i="54"/>
  <c r="O18" i="56"/>
  <c r="O27" i="56"/>
  <c r="O57" i="56"/>
  <c r="O19" i="54"/>
  <c r="O64" i="56"/>
  <c r="H31" i="52"/>
  <c r="H43" i="52"/>
  <c r="H38" i="52"/>
  <c r="L48" i="52"/>
  <c r="L36" i="52"/>
  <c r="L16" i="52"/>
  <c r="L37" i="52"/>
  <c r="L19" i="52"/>
  <c r="L28" i="52"/>
  <c r="L29" i="52"/>
  <c r="O31" i="56"/>
  <c r="O54" i="56"/>
  <c r="H49" i="60"/>
  <c r="O44" i="56"/>
  <c r="L23" i="1"/>
  <c r="L39" i="1"/>
  <c r="N39" i="52"/>
  <c r="C17" i="1"/>
  <c r="L13" i="1"/>
  <c r="N13" i="52"/>
  <c r="H53" i="52"/>
  <c r="H20" i="52"/>
  <c r="H9" i="52"/>
  <c r="H34" i="52"/>
  <c r="L22" i="52"/>
  <c r="L43" i="52"/>
  <c r="L33" i="52"/>
  <c r="N33" i="52"/>
  <c r="L11" i="52"/>
  <c r="L6" i="52"/>
  <c r="L52" i="52"/>
  <c r="L30" i="52"/>
  <c r="N30" i="53"/>
  <c r="L47" i="52"/>
  <c r="L53" i="52"/>
  <c r="L42" i="52"/>
  <c r="L32" i="52"/>
  <c r="N32" i="52"/>
  <c r="L31" i="52"/>
  <c r="O25" i="56"/>
  <c r="O48" i="54"/>
  <c r="O48" i="55"/>
  <c r="O29" i="54"/>
  <c r="O29" i="55"/>
  <c r="O49" i="56"/>
  <c r="O48" i="56"/>
  <c r="O51" i="56"/>
  <c r="O23" i="56"/>
  <c r="O42" i="56"/>
  <c r="O58" i="54"/>
  <c r="O66" i="54"/>
  <c r="L9" i="55"/>
  <c r="L9" i="1"/>
  <c r="C16" i="1"/>
  <c r="D16" i="1"/>
  <c r="L36" i="60"/>
  <c r="N15" i="52"/>
  <c r="L52" i="60"/>
  <c r="L32" i="55"/>
  <c r="L42" i="55"/>
  <c r="N8" i="52"/>
  <c r="L49" i="60"/>
  <c r="L14" i="55"/>
  <c r="C20" i="1"/>
  <c r="D20" i="1"/>
  <c r="C10" i="1"/>
  <c r="C38" i="1"/>
  <c r="D38" i="1"/>
  <c r="C53" i="1"/>
  <c r="D53" i="1"/>
  <c r="L24" i="1"/>
  <c r="N24" i="52"/>
  <c r="C55" i="1"/>
  <c r="D55" i="1"/>
  <c r="L38" i="1"/>
  <c r="N38" i="52"/>
  <c r="C27" i="1"/>
  <c r="C56" i="1"/>
  <c r="D56" i="1"/>
  <c r="E56" i="1"/>
  <c r="F56" i="1"/>
  <c r="L21" i="1"/>
  <c r="C9" i="1"/>
  <c r="D9" i="1"/>
  <c r="L27" i="1"/>
  <c r="L29" i="1"/>
  <c r="C41" i="1"/>
  <c r="D41" i="1"/>
  <c r="C12" i="1"/>
  <c r="D12" i="1"/>
  <c r="L45" i="1"/>
  <c r="C6" i="1"/>
  <c r="D6" i="1"/>
  <c r="L34" i="1"/>
  <c r="L31" i="1"/>
  <c r="N31" i="52"/>
  <c r="C7" i="1"/>
  <c r="D7" i="1"/>
  <c r="E7" i="1"/>
  <c r="F7" i="1"/>
  <c r="C42" i="1"/>
  <c r="D42" i="1"/>
  <c r="C48" i="1"/>
  <c r="D48" i="1"/>
  <c r="C36" i="1"/>
  <c r="D36" i="1"/>
  <c r="L35" i="1"/>
  <c r="N35" i="52"/>
  <c r="L7" i="1"/>
  <c r="L30" i="1"/>
  <c r="N30" i="52"/>
  <c r="L37" i="1"/>
  <c r="C5" i="1"/>
  <c r="C40" i="1"/>
  <c r="D40" i="1"/>
  <c r="E40" i="1"/>
  <c r="F40" i="1"/>
  <c r="C19" i="1"/>
  <c r="D19" i="1"/>
  <c r="C52" i="1"/>
  <c r="D52" i="1"/>
  <c r="L53" i="1"/>
  <c r="N53" i="52"/>
  <c r="C46" i="1"/>
  <c r="C34" i="1"/>
  <c r="D34" i="1"/>
  <c r="L40" i="1"/>
  <c r="N40" i="52"/>
  <c r="C33" i="1"/>
  <c r="D33" i="1"/>
  <c r="C43" i="1"/>
  <c r="D43" i="1"/>
  <c r="C49" i="1"/>
  <c r="D49" i="1"/>
  <c r="L28" i="1"/>
  <c r="L26" i="1"/>
  <c r="N26" i="52"/>
  <c r="C18" i="1"/>
  <c r="D18" i="1"/>
  <c r="L47" i="1"/>
  <c r="N47" i="52"/>
  <c r="L6" i="1"/>
  <c r="L12" i="1"/>
  <c r="C28" i="1"/>
  <c r="D28" i="1"/>
  <c r="C14" i="1"/>
  <c r="L55" i="1"/>
  <c r="N55" i="52"/>
  <c r="C8" i="1"/>
  <c r="D8" i="1"/>
  <c r="C29" i="1"/>
  <c r="C15" i="1"/>
  <c r="D15" i="1"/>
  <c r="C26" i="1"/>
  <c r="L56" i="1"/>
  <c r="L19" i="1"/>
  <c r="N19" i="52"/>
  <c r="L43" i="1"/>
  <c r="L44" i="1"/>
  <c r="L46" i="1"/>
  <c r="L50" i="1"/>
  <c r="N50" i="52"/>
  <c r="L32" i="1"/>
  <c r="L10" i="1"/>
  <c r="N10" i="52"/>
  <c r="L11" i="1"/>
  <c r="N11" i="52"/>
  <c r="C13" i="1"/>
  <c r="L20" i="1"/>
  <c r="N20" i="52"/>
  <c r="C37" i="1"/>
  <c r="D37" i="1"/>
  <c r="C50" i="1"/>
  <c r="D50" i="1"/>
  <c r="C23" i="1"/>
  <c r="D23" i="1"/>
  <c r="L52" i="1"/>
  <c r="C32" i="1"/>
  <c r="L42" i="1"/>
  <c r="C51" i="1"/>
  <c r="D51" i="1"/>
  <c r="C11" i="1"/>
  <c r="D11" i="1"/>
  <c r="C30" i="1"/>
  <c r="D30" i="1"/>
  <c r="C25" i="1"/>
  <c r="D25" i="1"/>
  <c r="L25" i="1"/>
  <c r="N25" i="52"/>
  <c r="L18" i="1"/>
  <c r="N18" i="52"/>
  <c r="L14" i="1"/>
  <c r="N14" i="52"/>
  <c r="L49" i="1"/>
  <c r="N49" i="52"/>
  <c r="L41" i="1"/>
  <c r="N41" i="52"/>
  <c r="L16" i="1"/>
  <c r="C35" i="1"/>
  <c r="L48" i="1"/>
  <c r="N48" i="52"/>
  <c r="L51" i="1"/>
  <c r="C45" i="1"/>
  <c r="D45" i="1"/>
  <c r="E45" i="1"/>
  <c r="F45" i="1"/>
  <c r="L36" i="1"/>
  <c r="N38" i="53"/>
  <c r="H35" i="58"/>
  <c r="H50" i="58"/>
  <c r="L27" i="54"/>
  <c r="L36" i="54"/>
  <c r="L49" i="54"/>
  <c r="L8" i="54"/>
  <c r="H13" i="54"/>
  <c r="L11" i="54"/>
  <c r="L39" i="54"/>
  <c r="L54" i="54"/>
  <c r="L37" i="54"/>
  <c r="L42" i="54"/>
  <c r="L17" i="54"/>
  <c r="L26" i="54"/>
  <c r="L13" i="54"/>
  <c r="H45" i="54"/>
  <c r="L9" i="54"/>
  <c r="N9" i="55"/>
  <c r="L45" i="54"/>
  <c r="L28" i="54"/>
  <c r="L22" i="54"/>
  <c r="H9" i="54"/>
  <c r="H32" i="54"/>
  <c r="L14" i="54"/>
  <c r="L51" i="54"/>
  <c r="H55" i="54"/>
  <c r="H8" i="54"/>
  <c r="H8" i="55"/>
  <c r="L41" i="54"/>
  <c r="H23" i="54"/>
  <c r="L24" i="54"/>
  <c r="H43" i="54"/>
  <c r="L32" i="54"/>
  <c r="L20" i="54"/>
  <c r="L15" i="54"/>
  <c r="L38" i="54"/>
  <c r="L23" i="54"/>
  <c r="H22" i="54"/>
  <c r="H21" i="54"/>
  <c r="H19" i="54"/>
  <c r="H39" i="54"/>
  <c r="H52" i="54"/>
  <c r="L46" i="54"/>
  <c r="H42" i="54"/>
  <c r="L31" i="54"/>
  <c r="L43" i="54"/>
  <c r="H53" i="54"/>
  <c r="L10" i="54"/>
  <c r="L25" i="54"/>
  <c r="L18" i="54"/>
  <c r="L19" i="54"/>
  <c r="H29" i="54"/>
  <c r="L50" i="54"/>
  <c r="H44" i="54"/>
  <c r="H12" i="54"/>
  <c r="L40" i="54"/>
  <c r="H35" i="54"/>
  <c r="L55" i="54"/>
  <c r="L44" i="54"/>
  <c r="L48" i="54"/>
  <c r="L12" i="54"/>
  <c r="L16" i="54"/>
  <c r="L56" i="54"/>
  <c r="H51" i="54"/>
  <c r="H34" i="54"/>
  <c r="L35" i="54"/>
  <c r="H33" i="54"/>
  <c r="L30" i="54"/>
  <c r="H10" i="54"/>
  <c r="H11" i="54"/>
  <c r="H49" i="61"/>
  <c r="C49" i="61"/>
  <c r="D49" i="61"/>
  <c r="H51" i="61"/>
  <c r="H29" i="61"/>
  <c r="O17" i="59"/>
  <c r="H53" i="58"/>
  <c r="H14" i="58"/>
  <c r="L14" i="58"/>
  <c r="N14" i="58"/>
  <c r="L37" i="53"/>
  <c r="C47" i="60"/>
  <c r="H54" i="60"/>
  <c r="C54" i="60"/>
  <c r="L18" i="60"/>
  <c r="H46" i="60"/>
  <c r="H21" i="60"/>
  <c r="H18" i="60"/>
  <c r="L46" i="60"/>
  <c r="H53" i="60"/>
  <c r="C21" i="60"/>
  <c r="C53" i="60"/>
  <c r="H44" i="60"/>
  <c r="H28" i="60"/>
  <c r="L47" i="60"/>
  <c r="C46" i="60"/>
  <c r="L54" i="60"/>
  <c r="C28" i="60"/>
  <c r="C52" i="60"/>
  <c r="H47" i="60"/>
  <c r="L21" i="60"/>
  <c r="H52" i="60"/>
  <c r="L44" i="60"/>
  <c r="C36" i="59"/>
  <c r="L53" i="54"/>
  <c r="O45" i="53"/>
  <c r="H24" i="61"/>
  <c r="C48" i="61"/>
  <c r="D48" i="61"/>
  <c r="H48" i="61"/>
  <c r="C15" i="61"/>
  <c r="D15" i="61"/>
  <c r="H15" i="61"/>
  <c r="H44" i="61"/>
  <c r="C44" i="61"/>
  <c r="D44" i="61"/>
  <c r="H56" i="61"/>
  <c r="C56" i="61"/>
  <c r="D56" i="61"/>
  <c r="H27" i="61"/>
  <c r="C27" i="61"/>
  <c r="D27" i="61"/>
  <c r="L28" i="60"/>
  <c r="H56" i="60"/>
  <c r="L56" i="60"/>
  <c r="C56" i="60"/>
  <c r="C20" i="60"/>
  <c r="H20" i="60"/>
  <c r="L20" i="60"/>
  <c r="H30" i="60"/>
  <c r="C30" i="60"/>
  <c r="L30" i="60"/>
  <c r="C15" i="60"/>
  <c r="H15" i="60"/>
  <c r="C22" i="60"/>
  <c r="L22" i="60"/>
  <c r="H22" i="60"/>
  <c r="C44" i="60"/>
  <c r="H16" i="61"/>
  <c r="O63" i="59"/>
  <c r="S63" i="59" s="1"/>
  <c r="H38" i="58"/>
  <c r="H19" i="58"/>
  <c r="H25" i="58"/>
  <c r="H13" i="58"/>
  <c r="L43" i="57"/>
  <c r="L37" i="57"/>
  <c r="L49" i="57"/>
  <c r="L31" i="57"/>
  <c r="L42" i="57"/>
  <c r="L50" i="57"/>
  <c r="L39" i="57"/>
  <c r="H26" i="57"/>
  <c r="L41" i="57"/>
  <c r="H46" i="57"/>
  <c r="L40" i="57"/>
  <c r="L52" i="57"/>
  <c r="L22" i="57"/>
  <c r="L25" i="57"/>
  <c r="L29" i="57"/>
  <c r="L21" i="57"/>
  <c r="H18" i="57"/>
  <c r="L19" i="57"/>
  <c r="H48" i="57"/>
  <c r="H32" i="57"/>
  <c r="L44" i="57"/>
  <c r="H35" i="57"/>
  <c r="L55" i="57"/>
  <c r="H33" i="57"/>
  <c r="L36" i="57"/>
  <c r="L47" i="57"/>
  <c r="L11" i="57"/>
  <c r="H20" i="57"/>
  <c r="L13" i="57"/>
  <c r="L34" i="57"/>
  <c r="H45" i="57"/>
  <c r="H56" i="57"/>
  <c r="L27" i="57"/>
  <c r="L53" i="57"/>
  <c r="H23" i="57"/>
  <c r="H24" i="57"/>
  <c r="L28" i="57"/>
  <c r="L16" i="57"/>
  <c r="H14" i="57"/>
  <c r="H31" i="57"/>
  <c r="L20" i="57"/>
  <c r="L32" i="57"/>
  <c r="L24" i="57"/>
  <c r="L35" i="57"/>
  <c r="L51" i="57"/>
  <c r="H42" i="57"/>
  <c r="L33" i="57"/>
  <c r="H22" i="57"/>
  <c r="L17" i="57"/>
  <c r="L56" i="57"/>
  <c r="H53" i="57"/>
  <c r="H28" i="57"/>
  <c r="L12" i="57"/>
  <c r="H49" i="57"/>
  <c r="H50" i="57"/>
  <c r="H55" i="57"/>
  <c r="L54" i="57"/>
  <c r="L15" i="57"/>
  <c r="H36" i="57"/>
  <c r="H25" i="57"/>
  <c r="H13" i="57"/>
  <c r="H34" i="57"/>
  <c r="L45" i="57"/>
  <c r="L23" i="57"/>
  <c r="L14" i="57"/>
  <c r="L46" i="57"/>
  <c r="L18" i="57"/>
  <c r="L48" i="57"/>
  <c r="H47" i="57"/>
  <c r="L26" i="57"/>
  <c r="L38" i="57"/>
  <c r="H16" i="57"/>
  <c r="L30" i="57"/>
  <c r="C20" i="59"/>
  <c r="D20" i="59"/>
  <c r="C17" i="59"/>
  <c r="D17" i="59"/>
  <c r="C49" i="59"/>
  <c r="D49" i="59"/>
  <c r="C55" i="59"/>
  <c r="D55" i="59"/>
  <c r="C51" i="59"/>
  <c r="D51" i="59"/>
  <c r="C56" i="59"/>
  <c r="D56" i="59"/>
  <c r="C39" i="59"/>
  <c r="D39" i="59"/>
  <c r="C27" i="59"/>
  <c r="D27" i="59"/>
  <c r="C45" i="59"/>
  <c r="D45" i="59"/>
  <c r="C37" i="59"/>
  <c r="D37" i="59"/>
  <c r="C44" i="59"/>
  <c r="D44" i="59"/>
  <c r="C32" i="59"/>
  <c r="D32" i="59"/>
  <c r="C18" i="59"/>
  <c r="D18" i="59"/>
  <c r="C22" i="59"/>
  <c r="D22" i="59"/>
  <c r="C23" i="59"/>
  <c r="D23" i="59"/>
  <c r="C40" i="59"/>
  <c r="D40" i="59"/>
  <c r="C43" i="59"/>
  <c r="D43" i="59"/>
  <c r="C26" i="59"/>
  <c r="D26" i="59"/>
  <c r="C14" i="59"/>
  <c r="D14" i="59"/>
  <c r="L16" i="59"/>
  <c r="N16" i="60"/>
  <c r="C42" i="59"/>
  <c r="D42" i="59"/>
  <c r="C25" i="59"/>
  <c r="D25" i="59"/>
  <c r="C30" i="59"/>
  <c r="D30" i="59"/>
  <c r="C53" i="59"/>
  <c r="D53" i="59"/>
  <c r="C41" i="59"/>
  <c r="D41" i="59"/>
  <c r="C29" i="59"/>
  <c r="D29" i="59"/>
  <c r="C52" i="59"/>
  <c r="D52" i="59"/>
  <c r="C19" i="59"/>
  <c r="D19" i="59"/>
  <c r="E19" i="59"/>
  <c r="C33" i="59"/>
  <c r="D33" i="59"/>
  <c r="C35" i="59"/>
  <c r="D35" i="59"/>
  <c r="C16" i="59"/>
  <c r="D16" i="59"/>
  <c r="C48" i="59"/>
  <c r="D48" i="59"/>
  <c r="C13" i="59"/>
  <c r="C24" i="59"/>
  <c r="D24" i="59"/>
  <c r="C54" i="59"/>
  <c r="D54" i="59"/>
  <c r="E54" i="59"/>
  <c r="L39" i="59"/>
  <c r="C38" i="59"/>
  <c r="D38" i="59"/>
  <c r="C46" i="59"/>
  <c r="D46" i="59"/>
  <c r="O69" i="59"/>
  <c r="S69" i="59"/>
  <c r="C28" i="59"/>
  <c r="D28" i="59"/>
  <c r="C34" i="59"/>
  <c r="D34" i="59"/>
  <c r="C15" i="59"/>
  <c r="D15" i="59"/>
  <c r="L52" i="54"/>
  <c r="L47" i="54"/>
  <c r="O38" i="52"/>
  <c r="O38" i="53"/>
  <c r="O19" i="53"/>
  <c r="C18" i="60"/>
  <c r="H21" i="61"/>
  <c r="C21" i="61"/>
  <c r="D21" i="61"/>
  <c r="H33" i="61"/>
  <c r="C33" i="61"/>
  <c r="D33" i="61"/>
  <c r="C52" i="61"/>
  <c r="D52" i="61"/>
  <c r="H52" i="61"/>
  <c r="C31" i="61"/>
  <c r="D31" i="61"/>
  <c r="L31" i="61"/>
  <c r="H31" i="61"/>
  <c r="C50" i="61"/>
  <c r="D50" i="61"/>
  <c r="H50" i="61"/>
  <c r="C34" i="61"/>
  <c r="D34" i="61"/>
  <c r="H34" i="61"/>
  <c r="H37" i="61"/>
  <c r="C37" i="61"/>
  <c r="D37" i="61"/>
  <c r="C20" i="61"/>
  <c r="D20" i="61"/>
  <c r="H20" i="61"/>
  <c r="H41" i="61"/>
  <c r="C41" i="61"/>
  <c r="D41" i="61"/>
  <c r="H17" i="61"/>
  <c r="C17" i="61"/>
  <c r="D17" i="61"/>
  <c r="L15" i="60"/>
  <c r="L29" i="60"/>
  <c r="C14" i="60"/>
  <c r="H14" i="60"/>
  <c r="H14" i="61"/>
  <c r="H40" i="60"/>
  <c r="C40" i="60"/>
  <c r="L40" i="60"/>
  <c r="C24" i="60"/>
  <c r="H24" i="60"/>
  <c r="L24" i="60"/>
  <c r="L23" i="60"/>
  <c r="C23" i="60"/>
  <c r="H23" i="60"/>
  <c r="C48" i="60"/>
  <c r="L48" i="60"/>
  <c r="H48" i="60"/>
  <c r="C26" i="60"/>
  <c r="L26" i="60"/>
  <c r="H26" i="60"/>
  <c r="L51" i="60"/>
  <c r="H51" i="60"/>
  <c r="C51" i="60"/>
  <c r="E21" i="1"/>
  <c r="F21" i="1"/>
  <c r="H22" i="58"/>
  <c r="H23" i="58"/>
  <c r="H36" i="58"/>
  <c r="L22" i="53"/>
  <c r="C35" i="53"/>
  <c r="L27" i="53"/>
  <c r="N27" i="53"/>
  <c r="H38" i="53"/>
  <c r="H48" i="53"/>
  <c r="L35" i="53"/>
  <c r="H19" i="53"/>
  <c r="L48" i="53"/>
  <c r="L51" i="53"/>
  <c r="H7" i="53"/>
  <c r="H7" i="54"/>
  <c r="H51" i="53"/>
  <c r="L32" i="53"/>
  <c r="H44" i="53"/>
  <c r="H27" i="53"/>
  <c r="H32" i="53"/>
  <c r="L54" i="53"/>
  <c r="H26" i="53"/>
  <c r="L21" i="53"/>
  <c r="C42" i="53"/>
  <c r="H35" i="53"/>
  <c r="L44" i="53"/>
  <c r="L53" i="53"/>
  <c r="L16" i="53"/>
  <c r="L28" i="53"/>
  <c r="H12" i="53"/>
  <c r="L12" i="53"/>
  <c r="H45" i="53"/>
  <c r="H28" i="53"/>
  <c r="L19" i="53"/>
  <c r="L43" i="53"/>
  <c r="N43" i="54"/>
  <c r="C53" i="53"/>
  <c r="C7" i="53"/>
  <c r="C22" i="53"/>
  <c r="C16" i="53"/>
  <c r="H22" i="53"/>
  <c r="C37" i="53"/>
  <c r="C12" i="53"/>
  <c r="C19" i="53"/>
  <c r="H21" i="53"/>
  <c r="C54" i="53"/>
  <c r="L42" i="53"/>
  <c r="H42" i="53"/>
  <c r="C32" i="53"/>
  <c r="L14" i="53"/>
  <c r="H33" i="53"/>
  <c r="H34" i="53"/>
  <c r="H24" i="53"/>
  <c r="L20" i="53"/>
  <c r="L30" i="53"/>
  <c r="H17" i="53"/>
  <c r="H11" i="53"/>
  <c r="L56" i="53"/>
  <c r="L31" i="53"/>
  <c r="L10" i="53"/>
  <c r="C46" i="53"/>
  <c r="L41" i="53"/>
  <c r="H18" i="53"/>
  <c r="H52" i="53"/>
  <c r="L25" i="53"/>
  <c r="L15" i="53"/>
  <c r="L50" i="53"/>
  <c r="C40" i="53"/>
  <c r="H39" i="53"/>
  <c r="C28" i="53"/>
  <c r="C51" i="53"/>
  <c r="C45" i="53"/>
  <c r="H54" i="53"/>
  <c r="C48" i="53"/>
  <c r="H43" i="53"/>
  <c r="C43" i="53"/>
  <c r="H29" i="53"/>
  <c r="L36" i="53"/>
  <c r="L8" i="53"/>
  <c r="C34" i="53"/>
  <c r="H47" i="53"/>
  <c r="H9" i="53"/>
  <c r="L23" i="53"/>
  <c r="C30" i="53"/>
  <c r="L49" i="53"/>
  <c r="C11" i="53"/>
  <c r="C56" i="53"/>
  <c r="C31" i="53"/>
  <c r="L46" i="53"/>
  <c r="L55" i="53"/>
  <c r="L13" i="53"/>
  <c r="C50" i="53"/>
  <c r="L40" i="53"/>
  <c r="C39" i="53"/>
  <c r="H37" i="53"/>
  <c r="C36" i="53"/>
  <c r="C8" i="53"/>
  <c r="L24" i="53"/>
  <c r="H20" i="53"/>
  <c r="C23" i="53"/>
  <c r="C17" i="53"/>
  <c r="L11" i="53"/>
  <c r="H31" i="53"/>
  <c r="C41" i="53"/>
  <c r="H55" i="53"/>
  <c r="H25" i="53"/>
  <c r="L26" i="53"/>
  <c r="C26" i="53"/>
  <c r="L45" i="53"/>
  <c r="C27" i="53"/>
  <c r="C14" i="53"/>
  <c r="C33" i="53"/>
  <c r="L34" i="53"/>
  <c r="L47" i="53"/>
  <c r="C20" i="53"/>
  <c r="H23" i="53"/>
  <c r="L17" i="53"/>
  <c r="H46" i="53"/>
  <c r="L18" i="53"/>
  <c r="C52" i="53"/>
  <c r="C15" i="53"/>
  <c r="C21" i="53"/>
  <c r="L7" i="53"/>
  <c r="H16" i="53"/>
  <c r="C29" i="53"/>
  <c r="H36" i="53"/>
  <c r="H8" i="53"/>
  <c r="C24" i="53"/>
  <c r="L9" i="53"/>
  <c r="C49" i="53"/>
  <c r="H10" i="53"/>
  <c r="H41" i="53"/>
  <c r="C55" i="53"/>
  <c r="H13" i="53"/>
  <c r="C25" i="53"/>
  <c r="H50" i="53"/>
  <c r="L39" i="53"/>
  <c r="C38" i="53"/>
  <c r="C44" i="53"/>
  <c r="H49" i="53"/>
  <c r="C18" i="53"/>
  <c r="H40" i="53"/>
  <c r="L33" i="53"/>
  <c r="H30" i="53"/>
  <c r="H15" i="53"/>
  <c r="L29" i="53"/>
  <c r="C10" i="53"/>
  <c r="H14" i="53"/>
  <c r="C9" i="53"/>
  <c r="H56" i="53"/>
  <c r="L52" i="53"/>
  <c r="C13" i="53"/>
  <c r="C47" i="53"/>
  <c r="C39" i="61"/>
  <c r="D39" i="61"/>
  <c r="C16" i="61"/>
  <c r="D16" i="61"/>
  <c r="C24" i="61"/>
  <c r="D24" i="61"/>
  <c r="O19" i="60"/>
  <c r="C47" i="59"/>
  <c r="D47" i="59"/>
  <c r="C32" i="61"/>
  <c r="D32" i="61"/>
  <c r="H32" i="61"/>
  <c r="H42" i="61"/>
  <c r="C42" i="61"/>
  <c r="D42" i="61"/>
  <c r="C18" i="61"/>
  <c r="D18" i="61"/>
  <c r="H18" i="61"/>
  <c r="C35" i="60"/>
  <c r="L35" i="60"/>
  <c r="H35" i="60"/>
  <c r="H50" i="60"/>
  <c r="C50" i="60"/>
  <c r="H19" i="60"/>
  <c r="C19" i="60"/>
  <c r="L19" i="60"/>
  <c r="C38" i="60"/>
  <c r="H38" i="60"/>
  <c r="C31" i="60"/>
  <c r="L31" i="60"/>
  <c r="H31" i="60"/>
  <c r="L37" i="60"/>
  <c r="H37" i="60"/>
  <c r="C37" i="60"/>
  <c r="C16" i="60"/>
  <c r="H16" i="60"/>
  <c r="L16" i="60"/>
  <c r="H21" i="58"/>
  <c r="L45" i="58"/>
  <c r="N45" i="58"/>
  <c r="H45" i="58"/>
  <c r="H43" i="58"/>
  <c r="H51" i="58"/>
  <c r="H27" i="58"/>
  <c r="H54" i="58"/>
  <c r="L49" i="58"/>
  <c r="N49" i="58"/>
  <c r="L33" i="58"/>
  <c r="N33" i="58"/>
  <c r="H33" i="58"/>
  <c r="H30" i="58"/>
  <c r="H55" i="58"/>
  <c r="H31" i="58"/>
  <c r="H17" i="58"/>
  <c r="H49" i="58"/>
  <c r="H40" i="58"/>
  <c r="H18" i="58"/>
  <c r="H34" i="58"/>
  <c r="C50" i="59"/>
  <c r="D50" i="59"/>
  <c r="L34" i="54"/>
  <c r="O49" i="53"/>
  <c r="H19" i="61"/>
  <c r="C19" i="61"/>
  <c r="D19" i="61"/>
  <c r="C38" i="61"/>
  <c r="D38" i="61"/>
  <c r="H38" i="61"/>
  <c r="C35" i="61"/>
  <c r="D35" i="61"/>
  <c r="H35" i="61"/>
  <c r="L46" i="61"/>
  <c r="H46" i="61"/>
  <c r="C46" i="61"/>
  <c r="D46" i="61"/>
  <c r="L14" i="60"/>
  <c r="L34" i="60"/>
  <c r="H34" i="60"/>
  <c r="C34" i="60"/>
  <c r="H27" i="60"/>
  <c r="C27" i="60"/>
  <c r="L27" i="60"/>
  <c r="C55" i="60"/>
  <c r="L55" i="60"/>
  <c r="H55" i="60"/>
  <c r="H15" i="58"/>
  <c r="H32" i="58"/>
  <c r="H16" i="58"/>
  <c r="L16" i="58"/>
  <c r="N16" i="58"/>
  <c r="H44" i="58"/>
  <c r="H24" i="58"/>
  <c r="L24" i="58"/>
  <c r="N24" i="58"/>
  <c r="H39" i="58"/>
  <c r="H29" i="58"/>
  <c r="L29" i="58"/>
  <c r="N29" i="58"/>
  <c r="H42" i="58"/>
  <c r="H53" i="53"/>
  <c r="L24" i="56"/>
  <c r="L14" i="56"/>
  <c r="L28" i="56"/>
  <c r="L41" i="56"/>
  <c r="N41" i="57"/>
  <c r="L46" i="56"/>
  <c r="H16" i="56"/>
  <c r="H48" i="56"/>
  <c r="L50" i="56"/>
  <c r="N50" i="57"/>
  <c r="L19" i="56"/>
  <c r="H47" i="56"/>
  <c r="L49" i="56"/>
  <c r="L16" i="56"/>
  <c r="L11" i="56"/>
  <c r="H14" i="56"/>
  <c r="L38" i="56"/>
  <c r="H13" i="56"/>
  <c r="H46" i="56"/>
  <c r="L53" i="56"/>
  <c r="L13" i="56"/>
  <c r="L33" i="56"/>
  <c r="L55" i="56"/>
  <c r="H25" i="56"/>
  <c r="H11" i="56"/>
  <c r="H12" i="56"/>
  <c r="H40" i="56"/>
  <c r="H54" i="56"/>
  <c r="H49" i="56"/>
  <c r="H50" i="56"/>
  <c r="H34" i="56"/>
  <c r="L54" i="56"/>
  <c r="H43" i="56"/>
  <c r="L42" i="56"/>
  <c r="H17" i="56"/>
  <c r="L30" i="56"/>
  <c r="H15" i="56"/>
  <c r="L31" i="56"/>
  <c r="N31" i="56"/>
  <c r="H51" i="56"/>
  <c r="L10" i="56"/>
  <c r="L37" i="56"/>
  <c r="L34" i="56"/>
  <c r="H18" i="56"/>
  <c r="H27" i="56"/>
  <c r="H19" i="56"/>
  <c r="L18" i="56"/>
  <c r="L25" i="56"/>
  <c r="L43" i="56"/>
  <c r="H41" i="56"/>
  <c r="H36" i="56"/>
  <c r="L27" i="56"/>
  <c r="H29" i="56"/>
  <c r="H55" i="56"/>
  <c r="H21" i="56"/>
  <c r="H23" i="56"/>
  <c r="H22" i="56"/>
  <c r="H32" i="56"/>
  <c r="H38" i="56"/>
  <c r="L26" i="56"/>
  <c r="H26" i="56"/>
  <c r="L22" i="56"/>
  <c r="L51" i="56"/>
  <c r="H31" i="56"/>
  <c r="L47" i="56"/>
  <c r="L23" i="56"/>
  <c r="H28" i="56"/>
  <c r="H30" i="56"/>
  <c r="L21" i="56"/>
  <c r="N21" i="57"/>
  <c r="L36" i="56"/>
  <c r="L15" i="56"/>
  <c r="N15" i="57"/>
  <c r="H42" i="56"/>
  <c r="L12" i="56"/>
  <c r="L45" i="56"/>
  <c r="H37" i="56"/>
  <c r="L32" i="56"/>
  <c r="L40" i="56"/>
  <c r="H52" i="56"/>
  <c r="H39" i="56"/>
  <c r="L35" i="56"/>
  <c r="H20" i="56"/>
  <c r="H33" i="56"/>
  <c r="L29" i="56"/>
  <c r="N29" i="56"/>
  <c r="H10" i="56"/>
  <c r="H10" i="57"/>
  <c r="L20" i="56"/>
  <c r="L17" i="56"/>
  <c r="H24" i="56"/>
  <c r="L44" i="56"/>
  <c r="H56" i="56"/>
  <c r="H53" i="56"/>
  <c r="L52" i="56"/>
  <c r="L56" i="56"/>
  <c r="L39" i="56"/>
  <c r="H35" i="56"/>
  <c r="H44" i="56"/>
  <c r="H45" i="56"/>
  <c r="L23" i="55"/>
  <c r="L10" i="55"/>
  <c r="H48" i="55"/>
  <c r="H17" i="55"/>
  <c r="H41" i="55"/>
  <c r="L15" i="55"/>
  <c r="H19" i="55"/>
  <c r="L56" i="55"/>
  <c r="L29" i="55"/>
  <c r="N29" i="55"/>
  <c r="L38" i="55"/>
  <c r="L35" i="55"/>
  <c r="N35" i="56"/>
  <c r="H15" i="55"/>
  <c r="H21" i="55"/>
  <c r="L31" i="55"/>
  <c r="L17" i="55"/>
  <c r="N17" i="56"/>
  <c r="L22" i="55"/>
  <c r="L50" i="55"/>
  <c r="H22" i="55"/>
  <c r="L40" i="55"/>
  <c r="H51" i="55"/>
  <c r="H45" i="55"/>
  <c r="H40" i="55"/>
  <c r="H23" i="55"/>
  <c r="H37" i="55"/>
  <c r="L54" i="55"/>
  <c r="L49" i="55"/>
  <c r="L19" i="55"/>
  <c r="N19" i="56"/>
  <c r="L39" i="55"/>
  <c r="L37" i="55"/>
  <c r="L51" i="55"/>
  <c r="H54" i="55"/>
  <c r="H31" i="55"/>
  <c r="L34" i="55"/>
  <c r="H29" i="55"/>
  <c r="H18" i="55"/>
  <c r="H38" i="55"/>
  <c r="H53" i="55"/>
  <c r="H44" i="55"/>
  <c r="L45" i="55"/>
  <c r="N45" i="55"/>
  <c r="L24" i="55"/>
  <c r="L46" i="55"/>
  <c r="H39" i="55"/>
  <c r="H10" i="55"/>
  <c r="H56" i="55"/>
  <c r="L43" i="55"/>
  <c r="N43" i="55"/>
  <c r="H34" i="55"/>
  <c r="H28" i="55"/>
  <c r="L18" i="55"/>
  <c r="H36" i="55"/>
  <c r="L53" i="55"/>
  <c r="H55" i="55"/>
  <c r="H52" i="55"/>
  <c r="H33" i="55"/>
  <c r="H42" i="55"/>
  <c r="H14" i="55"/>
  <c r="L30" i="55"/>
  <c r="H20" i="55"/>
  <c r="L21" i="55"/>
  <c r="H13" i="55"/>
  <c r="H26" i="55"/>
  <c r="L27" i="55"/>
  <c r="H9" i="55"/>
  <c r="H9" i="56"/>
  <c r="L44" i="55"/>
  <c r="N44" i="56"/>
  <c r="H43" i="55"/>
  <c r="L26" i="55"/>
  <c r="H46" i="55"/>
  <c r="H32" i="55"/>
  <c r="L36" i="55"/>
  <c r="L48" i="55"/>
  <c r="H11" i="55"/>
  <c r="L13" i="55"/>
  <c r="N13" i="55"/>
  <c r="L25" i="55"/>
  <c r="H50" i="55"/>
  <c r="L41" i="55"/>
  <c r="L47" i="55"/>
  <c r="L33" i="55"/>
  <c r="H16" i="55"/>
  <c r="H27" i="55"/>
  <c r="L28" i="55"/>
  <c r="H35" i="55"/>
  <c r="L11" i="55"/>
  <c r="H49" i="55"/>
  <c r="L16" i="55"/>
  <c r="N16" i="55"/>
  <c r="H30" i="55"/>
  <c r="L12" i="55"/>
  <c r="H47" i="55"/>
  <c r="L52" i="55"/>
  <c r="L20" i="55"/>
  <c r="H25" i="55"/>
  <c r="H12" i="55"/>
  <c r="O68" i="60"/>
  <c r="S68" i="60"/>
  <c r="O68" i="59"/>
  <c r="S68" i="59"/>
  <c r="O24" i="60"/>
  <c r="O24" i="59"/>
  <c r="C31" i="59"/>
  <c r="D31" i="59"/>
  <c r="L55" i="55"/>
  <c r="N55" i="56"/>
  <c r="L21" i="54"/>
  <c r="H37" i="54"/>
  <c r="O30" i="52"/>
  <c r="O30" i="53"/>
  <c r="O59" i="53"/>
  <c r="S59" i="53"/>
  <c r="L19" i="61"/>
  <c r="N19" i="61"/>
  <c r="H43" i="61"/>
  <c r="C43" i="61"/>
  <c r="D43" i="61"/>
  <c r="H53" i="61"/>
  <c r="C53" i="61"/>
  <c r="D53" i="61"/>
  <c r="L53" i="61"/>
  <c r="H28" i="61"/>
  <c r="C28" i="61"/>
  <c r="D28" i="61"/>
  <c r="H54" i="61"/>
  <c r="C54" i="61"/>
  <c r="D54" i="61"/>
  <c r="C26" i="61"/>
  <c r="D26" i="61"/>
  <c r="H26" i="61"/>
  <c r="H30" i="61"/>
  <c r="C30" i="61"/>
  <c r="D30" i="61"/>
  <c r="H23" i="61"/>
  <c r="C23" i="61"/>
  <c r="D23" i="61"/>
  <c r="E23" i="61"/>
  <c r="F23" i="61"/>
  <c r="J23" i="61"/>
  <c r="H55" i="61"/>
  <c r="C55" i="61"/>
  <c r="D55" i="61"/>
  <c r="L36" i="61"/>
  <c r="N36" i="61"/>
  <c r="C36" i="61"/>
  <c r="D36" i="61"/>
  <c r="H36" i="61"/>
  <c r="C25" i="61"/>
  <c r="D25" i="61"/>
  <c r="H25" i="61"/>
  <c r="C22" i="61"/>
  <c r="D22" i="61"/>
  <c r="H22" i="61"/>
  <c r="L38" i="60"/>
  <c r="L25" i="60"/>
  <c r="L50" i="60"/>
  <c r="L41" i="60"/>
  <c r="H41" i="60"/>
  <c r="C41" i="60"/>
  <c r="C25" i="60"/>
  <c r="H25" i="60"/>
  <c r="L33" i="60"/>
  <c r="C33" i="60"/>
  <c r="H33" i="60"/>
  <c r="C39" i="60"/>
  <c r="H39" i="60"/>
  <c r="L39" i="60"/>
  <c r="C45" i="60"/>
  <c r="L45" i="60"/>
  <c r="H45" i="60"/>
  <c r="H43" i="60"/>
  <c r="L43" i="60"/>
  <c r="C43" i="60"/>
  <c r="H29" i="60"/>
  <c r="C29" i="60"/>
  <c r="C17" i="60"/>
  <c r="L17" i="60"/>
  <c r="H17" i="60"/>
  <c r="L48" i="56"/>
  <c r="L53" i="60"/>
  <c r="C49" i="60"/>
  <c r="G45" i="1"/>
  <c r="O56" i="59"/>
  <c r="H12" i="58"/>
  <c r="H12" i="59"/>
  <c r="H56" i="58"/>
  <c r="C21" i="59"/>
  <c r="D21" i="59"/>
  <c r="L33" i="54"/>
  <c r="N33" i="54"/>
  <c r="L29" i="54"/>
  <c r="H40" i="61"/>
  <c r="C40" i="61"/>
  <c r="D40" i="61"/>
  <c r="C47" i="61"/>
  <c r="D47" i="61"/>
  <c r="H47" i="61"/>
  <c r="C45" i="61"/>
  <c r="D45" i="61"/>
  <c r="E45" i="61"/>
  <c r="L45" i="61"/>
  <c r="N45" i="61"/>
  <c r="H45" i="61"/>
  <c r="H42" i="60"/>
  <c r="L42" i="60"/>
  <c r="C42" i="60"/>
  <c r="L32" i="60"/>
  <c r="H32" i="60"/>
  <c r="C32" i="60"/>
  <c r="H36" i="60"/>
  <c r="C36" i="60"/>
  <c r="L9" i="56"/>
  <c r="N9" i="56"/>
  <c r="N12" i="52"/>
  <c r="N42" i="52"/>
  <c r="N43" i="52"/>
  <c r="N6" i="52"/>
  <c r="N37" i="52"/>
  <c r="N29" i="52"/>
  <c r="N14" i="55"/>
  <c r="N52" i="52"/>
  <c r="N27" i="52"/>
  <c r="N16" i="52"/>
  <c r="N9" i="52"/>
  <c r="N56" i="52"/>
  <c r="N21" i="52"/>
  <c r="N32" i="55"/>
  <c r="N44" i="52"/>
  <c r="N28" i="52"/>
  <c r="N23" i="52"/>
  <c r="N46" i="52"/>
  <c r="N42" i="55"/>
  <c r="N36" i="52"/>
  <c r="L6" i="53"/>
  <c r="N6" i="53"/>
  <c r="E23" i="1"/>
  <c r="F23" i="1"/>
  <c r="E18" i="1"/>
  <c r="F18" i="1"/>
  <c r="E38" i="1"/>
  <c r="F38" i="1"/>
  <c r="E51" i="1"/>
  <c r="F51" i="1"/>
  <c r="E37" i="1"/>
  <c r="F37" i="1"/>
  <c r="E49" i="1"/>
  <c r="F49" i="1"/>
  <c r="E43" i="1"/>
  <c r="F43" i="1"/>
  <c r="E34" i="1"/>
  <c r="F34" i="1"/>
  <c r="C5" i="52"/>
  <c r="D5" i="52"/>
  <c r="D5" i="1"/>
  <c r="E42" i="1"/>
  <c r="F42" i="1"/>
  <c r="E41" i="1"/>
  <c r="F41" i="1"/>
  <c r="E53" i="1"/>
  <c r="F53" i="1"/>
  <c r="E25" i="1"/>
  <c r="F25" i="1"/>
  <c r="E19" i="1"/>
  <c r="F19" i="1"/>
  <c r="E6" i="1"/>
  <c r="F6" i="1"/>
  <c r="E30" i="1"/>
  <c r="F30" i="1"/>
  <c r="E50" i="1"/>
  <c r="F50" i="1"/>
  <c r="E28" i="1"/>
  <c r="F28" i="1"/>
  <c r="E36" i="1"/>
  <c r="F36" i="1"/>
  <c r="E55" i="1"/>
  <c r="F55" i="1"/>
  <c r="G55" i="1"/>
  <c r="E16" i="1"/>
  <c r="F16" i="1"/>
  <c r="E15" i="1"/>
  <c r="F15" i="1"/>
  <c r="E33" i="1"/>
  <c r="F33" i="1"/>
  <c r="E48" i="1"/>
  <c r="F48" i="1"/>
  <c r="E9" i="1"/>
  <c r="F9" i="1"/>
  <c r="E20" i="1"/>
  <c r="F20" i="1"/>
  <c r="E11" i="1"/>
  <c r="F11" i="1"/>
  <c r="E8" i="1"/>
  <c r="F8" i="1"/>
  <c r="E52" i="1"/>
  <c r="F52" i="1"/>
  <c r="E12" i="1"/>
  <c r="F12" i="1"/>
  <c r="N10" i="55"/>
  <c r="N27" i="56"/>
  <c r="N49" i="56"/>
  <c r="E46" i="61"/>
  <c r="F46" i="61"/>
  <c r="J46" i="61"/>
  <c r="N34" i="53"/>
  <c r="N40" i="53"/>
  <c r="E17" i="61"/>
  <c r="F17" i="61"/>
  <c r="J17" i="61"/>
  <c r="E46" i="59"/>
  <c r="F46" i="59"/>
  <c r="E24" i="59"/>
  <c r="F24" i="59"/>
  <c r="E18" i="59"/>
  <c r="F18" i="59"/>
  <c r="E55" i="59"/>
  <c r="F55" i="59"/>
  <c r="N36" i="57"/>
  <c r="N49" i="57"/>
  <c r="N23" i="54"/>
  <c r="N17" i="54"/>
  <c r="N37" i="54"/>
  <c r="L8" i="55"/>
  <c r="N8" i="55"/>
  <c r="N8" i="54"/>
  <c r="F45" i="61"/>
  <c r="J45" i="61"/>
  <c r="P45" i="61"/>
  <c r="N34" i="55"/>
  <c r="N49" i="55"/>
  <c r="N11" i="56"/>
  <c r="E19" i="61"/>
  <c r="F19" i="61"/>
  <c r="J19" i="61"/>
  <c r="N43" i="53"/>
  <c r="N35" i="53"/>
  <c r="C14" i="61"/>
  <c r="D14" i="61"/>
  <c r="E34" i="61"/>
  <c r="F34" i="61"/>
  <c r="J34" i="61"/>
  <c r="E28" i="59"/>
  <c r="F28" i="59"/>
  <c r="E38" i="59"/>
  <c r="F38" i="59"/>
  <c r="D13" i="59"/>
  <c r="C13" i="60"/>
  <c r="E29" i="59"/>
  <c r="F29" i="59"/>
  <c r="E14" i="59"/>
  <c r="F14" i="59"/>
  <c r="E26" i="59"/>
  <c r="F26" i="59"/>
  <c r="E43" i="59"/>
  <c r="F43" i="59"/>
  <c r="E32" i="59"/>
  <c r="F32" i="59"/>
  <c r="E45" i="59"/>
  <c r="F45" i="59"/>
  <c r="E49" i="59"/>
  <c r="F49" i="59"/>
  <c r="N14" i="57"/>
  <c r="N12" i="57"/>
  <c r="N24" i="57"/>
  <c r="N29" i="57"/>
  <c r="E27" i="61"/>
  <c r="F27" i="61"/>
  <c r="J27" i="61"/>
  <c r="E56" i="61"/>
  <c r="F56" i="61"/>
  <c r="J56" i="61"/>
  <c r="E49" i="61"/>
  <c r="F49" i="61"/>
  <c r="J49" i="61"/>
  <c r="N35" i="54"/>
  <c r="N16" i="54"/>
  <c r="N25" i="54"/>
  <c r="N41" i="54"/>
  <c r="N51" i="54"/>
  <c r="N9" i="54"/>
  <c r="N13" i="54"/>
  <c r="N42" i="54"/>
  <c r="N39" i="54"/>
  <c r="N49" i="54"/>
  <c r="E55" i="61"/>
  <c r="F55" i="61"/>
  <c r="J55" i="61"/>
  <c r="E54" i="61"/>
  <c r="F54" i="61"/>
  <c r="N39" i="56"/>
  <c r="N36" i="56"/>
  <c r="N43" i="56"/>
  <c r="N10" i="56"/>
  <c r="L10" i="57"/>
  <c r="N10" i="57"/>
  <c r="N41" i="56"/>
  <c r="E38" i="61"/>
  <c r="F38" i="61"/>
  <c r="J38" i="61"/>
  <c r="N9" i="53"/>
  <c r="N49" i="53"/>
  <c r="G37" i="61"/>
  <c r="I37" i="61"/>
  <c r="E37" i="61"/>
  <c r="F37" i="61"/>
  <c r="J37" i="61"/>
  <c r="E34" i="59"/>
  <c r="F34" i="59"/>
  <c r="F54" i="59"/>
  <c r="F19" i="59"/>
  <c r="N16" i="59"/>
  <c r="E40" i="59"/>
  <c r="F40" i="59"/>
  <c r="E44" i="59"/>
  <c r="F44" i="59"/>
  <c r="N26" i="57"/>
  <c r="N46" i="57"/>
  <c r="N55" i="57"/>
  <c r="N22" i="57"/>
  <c r="N39" i="57"/>
  <c r="N43" i="57"/>
  <c r="N31" i="54"/>
  <c r="E43" i="61"/>
  <c r="F43" i="61"/>
  <c r="J43" i="61"/>
  <c r="N55" i="55"/>
  <c r="N25" i="55"/>
  <c r="N50" i="55"/>
  <c r="N56" i="56"/>
  <c r="N20" i="56"/>
  <c r="N25" i="56"/>
  <c r="E50" i="59"/>
  <c r="F50" i="59"/>
  <c r="E36" i="61"/>
  <c r="F36" i="61"/>
  <c r="J36" i="61"/>
  <c r="E30" i="61"/>
  <c r="F30" i="61"/>
  <c r="J30" i="61"/>
  <c r="E31" i="59"/>
  <c r="F31" i="59"/>
  <c r="N52" i="55"/>
  <c r="N30" i="55"/>
  <c r="N18" i="55"/>
  <c r="N51" i="55"/>
  <c r="N54" i="55"/>
  <c r="N32" i="56"/>
  <c r="N15" i="56"/>
  <c r="N21" i="56"/>
  <c r="N23" i="56"/>
  <c r="N22" i="56"/>
  <c r="N26" i="56"/>
  <c r="N30" i="56"/>
  <c r="E18" i="61"/>
  <c r="F18" i="61"/>
  <c r="J18" i="61"/>
  <c r="E24" i="61"/>
  <c r="F24" i="61"/>
  <c r="E16" i="61"/>
  <c r="F16" i="61"/>
  <c r="J16" i="61"/>
  <c r="N52" i="53"/>
  <c r="N33" i="53"/>
  <c r="L7" i="54"/>
  <c r="N7" i="54"/>
  <c r="N18" i="53"/>
  <c r="N26" i="53"/>
  <c r="N13" i="53"/>
  <c r="N23" i="53"/>
  <c r="N8" i="53"/>
  <c r="N50" i="53"/>
  <c r="N31" i="53"/>
  <c r="N42" i="53"/>
  <c r="N19" i="53"/>
  <c r="N44" i="53"/>
  <c r="N22" i="53"/>
  <c r="E52" i="61"/>
  <c r="F52" i="61"/>
  <c r="J52" i="61"/>
  <c r="E21" i="61"/>
  <c r="F21" i="61"/>
  <c r="J21" i="61"/>
  <c r="N47" i="54"/>
  <c r="E35" i="59"/>
  <c r="F35" i="59"/>
  <c r="E33" i="59"/>
  <c r="F33" i="59"/>
  <c r="E52" i="59"/>
  <c r="F52" i="59"/>
  <c r="E41" i="59"/>
  <c r="F41" i="59"/>
  <c r="E25" i="59"/>
  <c r="F25" i="59"/>
  <c r="E23" i="59"/>
  <c r="F23" i="59"/>
  <c r="E27" i="59"/>
  <c r="F27" i="59"/>
  <c r="E39" i="59"/>
  <c r="F39" i="59"/>
  <c r="E17" i="59"/>
  <c r="F17" i="59"/>
  <c r="G17" i="59"/>
  <c r="E20" i="59"/>
  <c r="F20" i="59"/>
  <c r="N30" i="57"/>
  <c r="N38" i="57"/>
  <c r="N45" i="57"/>
  <c r="N53" i="57"/>
  <c r="N13" i="57"/>
  <c r="L11" i="58"/>
  <c r="N11" i="58"/>
  <c r="N11" i="57"/>
  <c r="N19" i="57"/>
  <c r="N40" i="57"/>
  <c r="N37" i="57"/>
  <c r="E48" i="61"/>
  <c r="F48" i="61"/>
  <c r="N30" i="54"/>
  <c r="N55" i="54"/>
  <c r="N40" i="54"/>
  <c r="N15" i="54"/>
  <c r="N24" i="54"/>
  <c r="N14" i="54"/>
  <c r="N54" i="54"/>
  <c r="N11" i="54"/>
  <c r="N36" i="54"/>
  <c r="N29" i="54"/>
  <c r="E25" i="61"/>
  <c r="F25" i="61"/>
  <c r="J25" i="61"/>
  <c r="N12" i="55"/>
  <c r="N36" i="55"/>
  <c r="N24" i="55"/>
  <c r="N39" i="55"/>
  <c r="N19" i="55"/>
  <c r="N15" i="55"/>
  <c r="N54" i="56"/>
  <c r="E47" i="59"/>
  <c r="F47" i="59"/>
  <c r="N39" i="53"/>
  <c r="N46" i="53"/>
  <c r="N25" i="53"/>
  <c r="N16" i="53"/>
  <c r="E50" i="61"/>
  <c r="F50" i="61"/>
  <c r="J50" i="61"/>
  <c r="E15" i="59"/>
  <c r="F15" i="59"/>
  <c r="G15" i="59"/>
  <c r="E16" i="59"/>
  <c r="F16" i="59"/>
  <c r="G16" i="59"/>
  <c r="E30" i="59"/>
  <c r="F30" i="59"/>
  <c r="G30" i="59"/>
  <c r="E22" i="59"/>
  <c r="F22" i="59"/>
  <c r="E37" i="59"/>
  <c r="F37" i="59"/>
  <c r="N54" i="57"/>
  <c r="N20" i="57"/>
  <c r="N44" i="57"/>
  <c r="N37" i="53"/>
  <c r="N18" i="54"/>
  <c r="N20" i="54"/>
  <c r="N22" i="54"/>
  <c r="E22" i="61"/>
  <c r="F22" i="61"/>
  <c r="G22" i="61"/>
  <c r="N56" i="55"/>
  <c r="N23" i="55"/>
  <c r="N24" i="56"/>
  <c r="E35" i="61"/>
  <c r="F35" i="61"/>
  <c r="J35" i="61"/>
  <c r="E40" i="61"/>
  <c r="F40" i="61"/>
  <c r="J40" i="61"/>
  <c r="E26" i="61"/>
  <c r="F26" i="61"/>
  <c r="J26" i="61"/>
  <c r="E47" i="61"/>
  <c r="F47" i="61"/>
  <c r="J47" i="61"/>
  <c r="E21" i="59"/>
  <c r="F21" i="59"/>
  <c r="E28" i="61"/>
  <c r="F28" i="61"/>
  <c r="E53" i="61"/>
  <c r="F53" i="61"/>
  <c r="J53" i="61"/>
  <c r="N20" i="55"/>
  <c r="N11" i="55"/>
  <c r="N41" i="55"/>
  <c r="N48" i="55"/>
  <c r="N26" i="55"/>
  <c r="N27" i="55"/>
  <c r="N21" i="55"/>
  <c r="N53" i="55"/>
  <c r="N46" i="55"/>
  <c r="N37" i="55"/>
  <c r="N22" i="55"/>
  <c r="N31" i="55"/>
  <c r="N38" i="55"/>
  <c r="N12" i="56"/>
  <c r="N37" i="56"/>
  <c r="N53" i="56"/>
  <c r="N38" i="56"/>
  <c r="N50" i="56"/>
  <c r="N46" i="56"/>
  <c r="N14" i="56"/>
  <c r="L14" i="61"/>
  <c r="N14" i="61"/>
  <c r="N34" i="54"/>
  <c r="E42" i="61"/>
  <c r="F42" i="61"/>
  <c r="J42" i="61"/>
  <c r="E32" i="61"/>
  <c r="F32" i="61"/>
  <c r="E39" i="61"/>
  <c r="F39" i="61"/>
  <c r="J39" i="61"/>
  <c r="N29" i="53"/>
  <c r="N47" i="53"/>
  <c r="N11" i="53"/>
  <c r="N24" i="53"/>
  <c r="N55" i="53"/>
  <c r="N36" i="53"/>
  <c r="N15" i="53"/>
  <c r="N41" i="53"/>
  <c r="N56" i="53"/>
  <c r="N20" i="53"/>
  <c r="N14" i="53"/>
  <c r="D7" i="53"/>
  <c r="C7" i="54"/>
  <c r="D7" i="54"/>
  <c r="N28" i="53"/>
  <c r="N54" i="53"/>
  <c r="N32" i="53"/>
  <c r="N48" i="53"/>
  <c r="G21" i="1"/>
  <c r="E41" i="61"/>
  <c r="F41" i="61"/>
  <c r="J41" i="61"/>
  <c r="E20" i="61"/>
  <c r="F20" i="61"/>
  <c r="J20" i="61"/>
  <c r="E31" i="61"/>
  <c r="F31" i="61"/>
  <c r="J31" i="61"/>
  <c r="P31" i="61"/>
  <c r="E33" i="61"/>
  <c r="F33" i="61"/>
  <c r="N52" i="54"/>
  <c r="E48" i="59"/>
  <c r="F48" i="59"/>
  <c r="G48" i="59"/>
  <c r="E53" i="59"/>
  <c r="F53" i="59"/>
  <c r="E42" i="59"/>
  <c r="F42" i="59"/>
  <c r="E56" i="59"/>
  <c r="F56" i="59"/>
  <c r="E51" i="59"/>
  <c r="F51" i="59"/>
  <c r="N23" i="57"/>
  <c r="N56" i="57"/>
  <c r="N17" i="57"/>
  <c r="N35" i="57"/>
  <c r="N32" i="57"/>
  <c r="N28" i="57"/>
  <c r="N27" i="57"/>
  <c r="N47" i="57"/>
  <c r="N25" i="57"/>
  <c r="E44" i="61"/>
  <c r="F44" i="61"/>
  <c r="E15" i="61"/>
  <c r="F15" i="61"/>
  <c r="J15" i="61"/>
  <c r="N56" i="54"/>
  <c r="N48" i="54"/>
  <c r="N44" i="54"/>
  <c r="N50" i="54"/>
  <c r="N19" i="54"/>
  <c r="N46" i="54"/>
  <c r="N38" i="54"/>
  <c r="N32" i="54"/>
  <c r="N28" i="54"/>
  <c r="N45" i="54"/>
  <c r="N26" i="54"/>
  <c r="G35" i="59"/>
  <c r="G36" i="1"/>
  <c r="G53" i="61"/>
  <c r="I53" i="61"/>
  <c r="G47" i="61"/>
  <c r="I47" i="61"/>
  <c r="G11" i="1"/>
  <c r="G9" i="1"/>
  <c r="G15" i="1"/>
  <c r="G16" i="1"/>
  <c r="G41" i="1"/>
  <c r="G34" i="59"/>
  <c r="G27" i="61"/>
  <c r="I27" i="61"/>
  <c r="G26" i="59"/>
  <c r="G17" i="61"/>
  <c r="I17" i="61"/>
  <c r="G40" i="1"/>
  <c r="G20" i="1"/>
  <c r="G28" i="1"/>
  <c r="G53" i="1"/>
  <c r="G42" i="1"/>
  <c r="G27" i="59"/>
  <c r="G21" i="61"/>
  <c r="I21" i="61"/>
  <c r="G51" i="1"/>
  <c r="G43" i="61"/>
  <c r="I43" i="61"/>
  <c r="G19" i="59"/>
  <c r="G55" i="59"/>
  <c r="G8" i="1"/>
  <c r="G50" i="1"/>
  <c r="G30" i="1"/>
  <c r="G37" i="1"/>
  <c r="G7" i="1"/>
  <c r="G42" i="61"/>
  <c r="I42" i="61"/>
  <c r="G40" i="61"/>
  <c r="I40" i="61"/>
  <c r="G37" i="59"/>
  <c r="G50" i="61"/>
  <c r="I50" i="61"/>
  <c r="G25" i="61"/>
  <c r="I25" i="61"/>
  <c r="G20" i="59"/>
  <c r="G38" i="59"/>
  <c r="E5" i="1"/>
  <c r="F5" i="1"/>
  <c r="G56" i="59"/>
  <c r="G53" i="59"/>
  <c r="G25" i="59"/>
  <c r="G49" i="61"/>
  <c r="I49" i="61"/>
  <c r="G45" i="59"/>
  <c r="G45" i="61"/>
  <c r="I45" i="61"/>
  <c r="G24" i="59"/>
  <c r="G52" i="1"/>
  <c r="G33" i="1"/>
  <c r="G56" i="1"/>
  <c r="G19" i="1"/>
  <c r="G34" i="1"/>
  <c r="G38" i="1"/>
  <c r="G23" i="1"/>
  <c r="G18" i="61"/>
  <c r="I18" i="61"/>
  <c r="G28" i="59"/>
  <c r="G48" i="1"/>
  <c r="G6" i="1"/>
  <c r="G25" i="1"/>
  <c r="E5" i="52"/>
  <c r="F5" i="52"/>
  <c r="G43" i="1"/>
  <c r="G49" i="1"/>
  <c r="G42" i="59"/>
  <c r="G30" i="61"/>
  <c r="I30" i="61"/>
  <c r="G50" i="59"/>
  <c r="G40" i="59"/>
  <c r="G38" i="61"/>
  <c r="I38" i="61"/>
  <c r="E13" i="59"/>
  <c r="F13" i="59"/>
  <c r="G13" i="59"/>
  <c r="G52" i="61"/>
  <c r="I52" i="61"/>
  <c r="G16" i="61"/>
  <c r="I16" i="61"/>
  <c r="G44" i="59"/>
  <c r="G54" i="59"/>
  <c r="G55" i="61"/>
  <c r="I55" i="61"/>
  <c r="G43" i="59"/>
  <c r="G14" i="59"/>
  <c r="G29" i="59"/>
  <c r="G34" i="61"/>
  <c r="I34" i="61"/>
  <c r="E14" i="61"/>
  <c r="F14" i="61"/>
  <c r="G14" i="61"/>
  <c r="J14" i="61"/>
  <c r="G18" i="59"/>
  <c r="G46" i="59"/>
  <c r="G46" i="61"/>
  <c r="I46" i="61"/>
  <c r="E7" i="54"/>
  <c r="F7" i="54"/>
  <c r="G31" i="61"/>
  <c r="I31" i="61"/>
  <c r="G20" i="61"/>
  <c r="I20" i="61"/>
  <c r="E7" i="53"/>
  <c r="F7" i="53"/>
  <c r="J7" i="53"/>
  <c r="P7" i="53"/>
  <c r="G26" i="61"/>
  <c r="I26" i="61"/>
  <c r="I22" i="61"/>
  <c r="G47" i="59"/>
  <c r="G39" i="59"/>
  <c r="G23" i="59"/>
  <c r="G52" i="59"/>
  <c r="G33" i="59"/>
  <c r="G31" i="59"/>
  <c r="G56" i="61"/>
  <c r="I56" i="61"/>
  <c r="G19" i="61"/>
  <c r="I19" i="61"/>
  <c r="G5" i="52"/>
  <c r="G7" i="53"/>
  <c r="I7" i="53"/>
  <c r="G5" i="1"/>
  <c r="Q5" i="52"/>
  <c r="S5" i="52"/>
  <c r="I14" i="61"/>
  <c r="Q7" i="54"/>
  <c r="S7" i="54"/>
  <c r="N27" i="54"/>
  <c r="N31" i="57"/>
  <c r="N45" i="56"/>
  <c r="N44" i="55"/>
  <c r="N13" i="56"/>
  <c r="N35" i="55"/>
  <c r="N33" i="55"/>
  <c r="P19" i="61"/>
  <c r="O18" i="53"/>
  <c r="N31" i="61"/>
  <c r="N45" i="52"/>
  <c r="N45" i="53"/>
  <c r="N7" i="52"/>
  <c r="N7" i="53"/>
  <c r="N51" i="52"/>
  <c r="N51" i="53"/>
  <c r="N28" i="56"/>
  <c r="N28" i="55"/>
  <c r="N47" i="55"/>
  <c r="N47" i="56"/>
  <c r="N40" i="55"/>
  <c r="N40" i="56"/>
  <c r="N52" i="57"/>
  <c r="N52" i="56"/>
  <c r="N51" i="57"/>
  <c r="N51" i="56"/>
  <c r="N18" i="57"/>
  <c r="N18" i="56"/>
  <c r="N34" i="56"/>
  <c r="N34" i="57"/>
  <c r="N42" i="57"/>
  <c r="N42" i="56"/>
  <c r="N33" i="56"/>
  <c r="N33" i="57"/>
  <c r="N16" i="56"/>
  <c r="N16" i="57"/>
  <c r="P46" i="61"/>
  <c r="N46" i="61"/>
  <c r="N10" i="53"/>
  <c r="N10" i="54"/>
  <c r="N12" i="54"/>
  <c r="N12" i="53"/>
  <c r="N53" i="53"/>
  <c r="N53" i="54"/>
  <c r="N21" i="54"/>
  <c r="N21" i="53"/>
  <c r="O43" i="53"/>
  <c r="O53" i="56"/>
  <c r="O60" i="56"/>
  <c r="O22" i="60"/>
  <c r="O39" i="59"/>
  <c r="O39" i="60"/>
  <c r="O53" i="60"/>
  <c r="O53" i="59"/>
  <c r="O61" i="60"/>
  <c r="M55" i="57"/>
  <c r="O55" i="57" s="1"/>
  <c r="M35" i="57"/>
  <c r="O35" i="58" s="1"/>
  <c r="M24" i="57"/>
  <c r="M20" i="57"/>
  <c r="O20" i="58" s="1"/>
  <c r="M23" i="57"/>
  <c r="O23" i="57" s="1"/>
  <c r="S23" i="57" s="1"/>
  <c r="M26" i="57"/>
  <c r="M13" i="57"/>
  <c r="M62" i="57"/>
  <c r="M15" i="57"/>
  <c r="M61" i="57"/>
  <c r="O61" i="58" s="1"/>
  <c r="S61" i="58" s="1"/>
  <c r="M11" i="57"/>
  <c r="O11" i="57"/>
  <c r="M58" i="57"/>
  <c r="M44" i="57"/>
  <c r="M53" i="57"/>
  <c r="O53" i="58"/>
  <c r="M16" i="57"/>
  <c r="M66" i="57"/>
  <c r="M12" i="57"/>
  <c r="M68" i="57"/>
  <c r="O68" i="58" s="1"/>
  <c r="S68" i="58" s="1"/>
  <c r="M47" i="57"/>
  <c r="M27" i="57"/>
  <c r="M31" i="57"/>
  <c r="M18" i="57"/>
  <c r="M64" i="57"/>
  <c r="O64" i="57"/>
  <c r="M21" i="57"/>
  <c r="M25" i="57"/>
  <c r="O25" i="57" s="1"/>
  <c r="M69" i="57"/>
  <c r="M30" i="57"/>
  <c r="O30" i="58" s="1"/>
  <c r="S30" i="58" s="1"/>
  <c r="M33" i="57"/>
  <c r="O33" i="57" s="1"/>
  <c r="S33" i="57" s="1"/>
  <c r="M42" i="57"/>
  <c r="M14" i="57"/>
  <c r="O14" i="57" s="1"/>
  <c r="M40" i="57"/>
  <c r="O40" i="57" s="1"/>
  <c r="M19" i="57"/>
  <c r="O19" i="57" s="1"/>
  <c r="M54" i="57"/>
  <c r="M67" i="57"/>
  <c r="M17" i="57"/>
  <c r="M48" i="57"/>
  <c r="M46" i="57"/>
  <c r="O46" i="58" s="1"/>
  <c r="M60" i="57"/>
  <c r="O60" i="58" s="1"/>
  <c r="S60" i="58" s="1"/>
  <c r="M43" i="57"/>
  <c r="M63" i="57"/>
  <c r="O63" i="58" s="1"/>
  <c r="S63" i="58" s="1"/>
  <c r="M39" i="57"/>
  <c r="M56" i="57"/>
  <c r="M10" i="57"/>
  <c r="M29" i="57"/>
  <c r="M50" i="57"/>
  <c r="M52" i="57"/>
  <c r="O52" i="58"/>
  <c r="M45" i="57"/>
  <c r="M34" i="57"/>
  <c r="O34" i="58" s="1"/>
  <c r="M22" i="57"/>
  <c r="M36" i="57"/>
  <c r="M37" i="57"/>
  <c r="M49" i="57"/>
  <c r="O49" i="57"/>
  <c r="M57" i="57"/>
  <c r="M38" i="57"/>
  <c r="M59" i="57"/>
  <c r="M28" i="57"/>
  <c r="M51" i="57"/>
  <c r="M32" i="57"/>
  <c r="M65" i="57"/>
  <c r="O65" i="58"/>
  <c r="M41" i="57"/>
  <c r="L52" i="58"/>
  <c r="N52" i="58"/>
  <c r="L53" i="58"/>
  <c r="N53" i="58"/>
  <c r="L28" i="58"/>
  <c r="N28" i="58"/>
  <c r="L35" i="58"/>
  <c r="N35" i="58"/>
  <c r="L20" i="58"/>
  <c r="N20" i="58"/>
  <c r="L37" i="58"/>
  <c r="N37" i="58"/>
  <c r="L19" i="58"/>
  <c r="N19" i="58"/>
  <c r="L13" i="58"/>
  <c r="N13" i="58"/>
  <c r="L23" i="58"/>
  <c r="N23" i="58"/>
  <c r="L46" i="58"/>
  <c r="N46" i="58"/>
  <c r="L41" i="58"/>
  <c r="N41" i="58"/>
  <c r="L25" i="58"/>
  <c r="N25" i="58"/>
  <c r="L48" i="58"/>
  <c r="N48" i="58"/>
  <c r="L36" i="58"/>
  <c r="N36" i="58"/>
  <c r="L50" i="58"/>
  <c r="N50" i="58"/>
  <c r="L38" i="58"/>
  <c r="N38" i="58"/>
  <c r="L22" i="58"/>
  <c r="N22" i="58"/>
  <c r="L21" i="58"/>
  <c r="N21" i="58"/>
  <c r="L18" i="58"/>
  <c r="N18" i="58"/>
  <c r="L30" i="58"/>
  <c r="N30" i="58"/>
  <c r="L31" i="58"/>
  <c r="N31" i="58"/>
  <c r="L27" i="58"/>
  <c r="N27" i="58"/>
  <c r="L32" i="58"/>
  <c r="N32" i="58"/>
  <c r="L44" i="58"/>
  <c r="N44" i="58"/>
  <c r="L39" i="58"/>
  <c r="N39" i="58"/>
  <c r="L42" i="58"/>
  <c r="N42" i="58"/>
  <c r="L43" i="58"/>
  <c r="N43" i="58"/>
  <c r="L55" i="58"/>
  <c r="N55" i="58"/>
  <c r="L34" i="58"/>
  <c r="N34" i="58"/>
  <c r="L40" i="58"/>
  <c r="N40" i="58"/>
  <c r="L54" i="58"/>
  <c r="N54" i="58"/>
  <c r="L15" i="58"/>
  <c r="N15" i="58"/>
  <c r="L12" i="58"/>
  <c r="L47" i="58"/>
  <c r="N47" i="58"/>
  <c r="L26" i="58"/>
  <c r="N26" i="58"/>
  <c r="L51" i="58"/>
  <c r="N51" i="58"/>
  <c r="L17" i="58"/>
  <c r="N17" i="58"/>
  <c r="L56" i="58"/>
  <c r="N56" i="58"/>
  <c r="L34" i="59"/>
  <c r="L33" i="59"/>
  <c r="L19" i="59"/>
  <c r="L22" i="59"/>
  <c r="L49" i="59"/>
  <c r="N49" i="59"/>
  <c r="L42" i="59"/>
  <c r="L18" i="59"/>
  <c r="L55" i="59"/>
  <c r="L51" i="59"/>
  <c r="L24" i="59"/>
  <c r="L13" i="59"/>
  <c r="L32" i="59"/>
  <c r="L28" i="59"/>
  <c r="L15" i="59"/>
  <c r="L30" i="59"/>
  <c r="L56" i="59"/>
  <c r="L23" i="59"/>
  <c r="L27" i="59"/>
  <c r="L35" i="59"/>
  <c r="L14" i="59"/>
  <c r="L41" i="59"/>
  <c r="L29" i="59"/>
  <c r="L36" i="59"/>
  <c r="L45" i="59"/>
  <c r="L53" i="59"/>
  <c r="L17" i="59"/>
  <c r="L20" i="59"/>
  <c r="L25" i="59"/>
  <c r="N25" i="59"/>
  <c r="L38" i="59"/>
  <c r="L54" i="59"/>
  <c r="L48" i="59"/>
  <c r="L40" i="59"/>
  <c r="L46" i="59"/>
  <c r="L47" i="59"/>
  <c r="L37" i="59"/>
  <c r="L43" i="59"/>
  <c r="L44" i="59"/>
  <c r="L21" i="59"/>
  <c r="L52" i="59"/>
  <c r="N52" i="59"/>
  <c r="L26" i="59"/>
  <c r="L50" i="59"/>
  <c r="L31" i="59"/>
  <c r="N31" i="59"/>
  <c r="S60" i="60"/>
  <c r="S64" i="60"/>
  <c r="S61" i="60"/>
  <c r="L51" i="61"/>
  <c r="N51" i="61"/>
  <c r="L52" i="61"/>
  <c r="N52" i="61"/>
  <c r="L34" i="61"/>
  <c r="L20" i="61"/>
  <c r="N20" i="61"/>
  <c r="L24" i="61"/>
  <c r="N24" i="61"/>
  <c r="L49" i="61"/>
  <c r="N49" i="61"/>
  <c r="L56" i="61"/>
  <c r="N56" i="61"/>
  <c r="L41" i="61"/>
  <c r="N41" i="61"/>
  <c r="L50" i="61"/>
  <c r="N50" i="61"/>
  <c r="L17" i="61"/>
  <c r="L39" i="61"/>
  <c r="N39" i="61"/>
  <c r="L48" i="61"/>
  <c r="N48" i="61"/>
  <c r="L44" i="61"/>
  <c r="N44" i="61"/>
  <c r="L27" i="61"/>
  <c r="L21" i="61"/>
  <c r="N21" i="61"/>
  <c r="L37" i="61"/>
  <c r="N37" i="61"/>
  <c r="L16" i="61"/>
  <c r="L32" i="61"/>
  <c r="N32" i="61"/>
  <c r="L28" i="61"/>
  <c r="N28" i="61"/>
  <c r="L54" i="61"/>
  <c r="N54" i="61"/>
  <c r="L30" i="61"/>
  <c r="L25" i="61"/>
  <c r="N25" i="61"/>
  <c r="L40" i="61"/>
  <c r="N40" i="61"/>
  <c r="L29" i="61"/>
  <c r="N29" i="61"/>
  <c r="L42" i="61"/>
  <c r="N42" i="61"/>
  <c r="L18" i="61"/>
  <c r="L38" i="61"/>
  <c r="N38" i="61"/>
  <c r="L35" i="61"/>
  <c r="N35" i="61"/>
  <c r="L23" i="61"/>
  <c r="N23" i="61"/>
  <c r="L47" i="61"/>
  <c r="L33" i="61"/>
  <c r="N33" i="61"/>
  <c r="L15" i="61"/>
  <c r="N15" i="61"/>
  <c r="L43" i="61"/>
  <c r="N43" i="61"/>
  <c r="L26" i="61"/>
  <c r="N26" i="61"/>
  <c r="L55" i="61"/>
  <c r="N55" i="61"/>
  <c r="L22" i="61"/>
  <c r="N22" i="61"/>
  <c r="M30" i="61"/>
  <c r="O30" i="61" s="1"/>
  <c r="S30" i="61" s="1"/>
  <c r="M39" i="61"/>
  <c r="O39" i="61" s="1"/>
  <c r="M32" i="61"/>
  <c r="M40" i="61"/>
  <c r="O40" i="61" s="1"/>
  <c r="M67" i="61"/>
  <c r="M28" i="61"/>
  <c r="O28" i="61" s="1"/>
  <c r="S28" i="61" s="1"/>
  <c r="M29" i="61"/>
  <c r="O29" i="61" s="1"/>
  <c r="S29" i="61" s="1"/>
  <c r="M66" i="61"/>
  <c r="M21" i="61"/>
  <c r="O21" i="61" s="1"/>
  <c r="M37" i="61"/>
  <c r="O37" i="61" s="1"/>
  <c r="S37" i="61" s="1"/>
  <c r="M18" i="61"/>
  <c r="O18" i="61" s="1"/>
  <c r="M33" i="61"/>
  <c r="O33" i="61"/>
  <c r="M45" i="61"/>
  <c r="O45" i="61" s="1"/>
  <c r="S45" i="61" s="1"/>
  <c r="M41" i="61"/>
  <c r="O41" i="61" s="1"/>
  <c r="M15" i="61"/>
  <c r="M38" i="61"/>
  <c r="O38" i="61"/>
  <c r="M50" i="61"/>
  <c r="O50" i="61" s="1"/>
  <c r="M65" i="61"/>
  <c r="O65" i="61"/>
  <c r="S65" i="61" s="1"/>
  <c r="M56" i="61"/>
  <c r="O56" i="61" s="1"/>
  <c r="S56" i="61" s="1"/>
  <c r="M58" i="61"/>
  <c r="O58" i="61" s="1"/>
  <c r="S58" i="61" s="1"/>
  <c r="M16" i="61"/>
  <c r="O16" i="61" s="1"/>
  <c r="S16" i="61" s="1"/>
  <c r="M14" i="61"/>
  <c r="M55" i="61"/>
  <c r="O55" i="61" s="1"/>
  <c r="S55" i="61" s="1"/>
  <c r="M31" i="61"/>
  <c r="O31" i="61" s="1"/>
  <c r="S31" i="61" s="1"/>
  <c r="M69" i="61"/>
  <c r="M49" i="61"/>
  <c r="O49" i="61" s="1"/>
  <c r="S49" i="61" s="1"/>
  <c r="M62" i="61"/>
  <c r="O62" i="61" s="1"/>
  <c r="S62" i="61" s="1"/>
  <c r="M42" i="61"/>
  <c r="O42" i="61"/>
  <c r="M64" i="61"/>
  <c r="O64" i="61" s="1"/>
  <c r="S64" i="61" s="1"/>
  <c r="M57" i="61"/>
  <c r="O57" i="61" s="1"/>
  <c r="S57" i="61" s="1"/>
  <c r="M51" i="61"/>
  <c r="O51" i="61" s="1"/>
  <c r="M24" i="61"/>
  <c r="O24" i="61" s="1"/>
  <c r="S24" i="61" s="1"/>
  <c r="M61" i="61"/>
  <c r="O61" i="61" s="1"/>
  <c r="S61" i="61" s="1"/>
  <c r="M52" i="61"/>
  <c r="O52" i="61" s="1"/>
  <c r="S52" i="61" s="1"/>
  <c r="M17" i="61"/>
  <c r="M46" i="61"/>
  <c r="M59" i="61"/>
  <c r="O59" i="61" s="1"/>
  <c r="S59" i="61" s="1"/>
  <c r="M25" i="61"/>
  <c r="O25" i="61" s="1"/>
  <c r="S25" i="61" s="1"/>
  <c r="M68" i="61"/>
  <c r="O68" i="61" s="1"/>
  <c r="S68" i="61" s="1"/>
  <c r="M63" i="61"/>
  <c r="O63" i="61" s="1"/>
  <c r="S63" i="61" s="1"/>
  <c r="M19" i="61"/>
  <c r="O19" i="61" s="1"/>
  <c r="S19" i="61" s="1"/>
  <c r="M26" i="61"/>
  <c r="O26" i="61" s="1"/>
  <c r="S26" i="61" s="1"/>
  <c r="M60" i="61"/>
  <c r="O60" i="61" s="1"/>
  <c r="S60" i="61" s="1"/>
  <c r="M48" i="61"/>
  <c r="O48" i="61"/>
  <c r="M43" i="61"/>
  <c r="M35" i="61"/>
  <c r="O35" i="61" s="1"/>
  <c r="S35" i="61" s="1"/>
  <c r="M23" i="61"/>
  <c r="O23" i="61" s="1"/>
  <c r="S23" i="61" s="1"/>
  <c r="M27" i="61"/>
  <c r="O27" i="61"/>
  <c r="M36" i="61"/>
  <c r="O36" i="61" s="1"/>
  <c r="S36" i="61" s="1"/>
  <c r="M54" i="61"/>
  <c r="O54" i="61" s="1"/>
  <c r="S54" i="61" s="1"/>
  <c r="M53" i="61"/>
  <c r="O53" i="61" s="1"/>
  <c r="M34" i="61"/>
  <c r="O34" i="61"/>
  <c r="M22" i="61"/>
  <c r="O22" i="61" s="1"/>
  <c r="P40" i="61"/>
  <c r="N17" i="55"/>
  <c r="N39" i="60"/>
  <c r="N48" i="57"/>
  <c r="N48" i="56"/>
  <c r="N53" i="61"/>
  <c r="P53" i="61"/>
  <c r="N17" i="52"/>
  <c r="N17" i="53"/>
  <c r="P21" i="61"/>
  <c r="O54" i="59"/>
  <c r="O54" i="60"/>
  <c r="O48" i="60"/>
  <c r="P15" i="61"/>
  <c r="P39" i="61"/>
  <c r="P50" i="61"/>
  <c r="P43" i="61"/>
  <c r="P38" i="61"/>
  <c r="N49" i="60"/>
  <c r="N52" i="60"/>
  <c r="P25" i="61"/>
  <c r="P36" i="61"/>
  <c r="P55" i="61"/>
  <c r="P23" i="61"/>
  <c r="O58" i="52"/>
  <c r="O59" i="55"/>
  <c r="O59" i="54"/>
  <c r="S59" i="54" s="1"/>
  <c r="O63" i="60"/>
  <c r="S63" i="60" s="1"/>
  <c r="O19" i="55"/>
  <c r="M65" i="52"/>
  <c r="O65" i="53" s="1"/>
  <c r="S65" i="53" s="1"/>
  <c r="O30" i="57"/>
  <c r="O8" i="54"/>
  <c r="O46" i="57"/>
  <c r="O22" i="55"/>
  <c r="O22" i="56"/>
  <c r="O11" i="53"/>
  <c r="O31" i="55"/>
  <c r="M59" i="1"/>
  <c r="O59" i="52" s="1"/>
  <c r="S59" i="52" s="1"/>
  <c r="M9" i="1"/>
  <c r="M11" i="1"/>
  <c r="O11" i="52" s="1"/>
  <c r="S11" i="52" s="1"/>
  <c r="M45" i="1"/>
  <c r="O45" i="52" s="1"/>
  <c r="M49" i="1"/>
  <c r="O49" i="52"/>
  <c r="M34" i="1"/>
  <c r="M21" i="1"/>
  <c r="M29" i="1"/>
  <c r="M37" i="1"/>
  <c r="M8" i="1"/>
  <c r="M23" i="1"/>
  <c r="M7" i="1"/>
  <c r="M5" i="1"/>
  <c r="M60" i="1"/>
  <c r="M39" i="1"/>
  <c r="M46" i="1"/>
  <c r="M62" i="1"/>
  <c r="M63" i="1"/>
  <c r="O63" i="52" s="1"/>
  <c r="S63" i="52" s="1"/>
  <c r="M44" i="1"/>
  <c r="O44" i="52" s="1"/>
  <c r="M48" i="1"/>
  <c r="M40" i="1"/>
  <c r="O40" i="52" s="1"/>
  <c r="S40" i="52" s="1"/>
  <c r="M43" i="1"/>
  <c r="O43" i="52" s="1"/>
  <c r="M28" i="1"/>
  <c r="M22" i="1"/>
  <c r="M25" i="1"/>
  <c r="O25" i="52" s="1"/>
  <c r="M67" i="1"/>
  <c r="O67" i="52" s="1"/>
  <c r="S67" i="52" s="1"/>
  <c r="M24" i="1"/>
  <c r="M54" i="1"/>
  <c r="M17" i="1"/>
  <c r="O17" i="52" s="1"/>
  <c r="M36" i="1"/>
  <c r="M55" i="1"/>
  <c r="M27" i="1"/>
  <c r="M19" i="1"/>
  <c r="O19" i="52" s="1"/>
  <c r="S19" i="52" s="1"/>
  <c r="M26" i="1"/>
  <c r="O26" i="52" s="1"/>
  <c r="M56" i="1"/>
  <c r="O56" i="52"/>
  <c r="M47" i="1"/>
  <c r="M10" i="1"/>
  <c r="M33" i="1"/>
  <c r="O33" i="52"/>
  <c r="M51" i="1"/>
  <c r="O51" i="52" s="1"/>
  <c r="M64" i="1"/>
  <c r="O64" i="52" s="1"/>
  <c r="S64" i="52" s="1"/>
  <c r="M57" i="1"/>
  <c r="M61" i="1"/>
  <c r="M15" i="1"/>
  <c r="M65" i="1"/>
  <c r="O65" i="52" s="1"/>
  <c r="S65" i="52" s="1"/>
  <c r="M32" i="1"/>
  <c r="O32" i="52" s="1"/>
  <c r="M14" i="1"/>
  <c r="O14" i="52"/>
  <c r="M6" i="1"/>
  <c r="M23" i="52"/>
  <c r="O23" i="53" s="1"/>
  <c r="M24" i="52"/>
  <c r="M34" i="52"/>
  <c r="O34" i="53" s="1"/>
  <c r="M8" i="52"/>
  <c r="O8" i="53"/>
  <c r="M37" i="52"/>
  <c r="O37" i="53" s="1"/>
  <c r="M62" i="52"/>
  <c r="O62" i="53" s="1"/>
  <c r="S62" i="53" s="1"/>
  <c r="M9" i="52"/>
  <c r="O9" i="53" s="1"/>
  <c r="M41" i="52"/>
  <c r="M42" i="52"/>
  <c r="O42" i="53" s="1"/>
  <c r="M53" i="52"/>
  <c r="O53" i="52" s="1"/>
  <c r="M39" i="52"/>
  <c r="O39" i="53" s="1"/>
  <c r="M29" i="52"/>
  <c r="M54" i="52"/>
  <c r="O54" i="53" s="1"/>
  <c r="S54" i="53" s="1"/>
  <c r="M31" i="52"/>
  <c r="M46" i="52"/>
  <c r="O46" i="53"/>
  <c r="M68" i="52"/>
  <c r="O68" i="52" s="1"/>
  <c r="S68" i="52" s="1"/>
  <c r="M27" i="52"/>
  <c r="O27" i="53" s="1"/>
  <c r="S27" i="53" s="1"/>
  <c r="M12" i="52"/>
  <c r="O12" i="53" s="1"/>
  <c r="M22" i="52"/>
  <c r="O22" i="53"/>
  <c r="M28" i="52"/>
  <c r="O28" i="53" s="1"/>
  <c r="M60" i="52"/>
  <c r="O60" i="52" s="1"/>
  <c r="S60" i="52" s="1"/>
  <c r="M69" i="52"/>
  <c r="O69" i="52" s="1"/>
  <c r="S69" i="52" s="1"/>
  <c r="M16" i="52"/>
  <c r="M52" i="52"/>
  <c r="M6" i="52"/>
  <c r="M20" i="52"/>
  <c r="O20" i="53" s="1"/>
  <c r="M55" i="52"/>
  <c r="O55" i="52"/>
  <c r="M36" i="52"/>
  <c r="O36" i="52" s="1"/>
  <c r="M61" i="52"/>
  <c r="O61" i="52" s="1"/>
  <c r="S61" i="52" s="1"/>
  <c r="M15" i="52"/>
  <c r="O15" i="53"/>
  <c r="M66" i="52"/>
  <c r="O66" i="53" s="1"/>
  <c r="S66" i="53" s="1"/>
  <c r="M13" i="52"/>
  <c r="M47" i="52"/>
  <c r="O47" i="53" s="1"/>
  <c r="M21" i="52"/>
  <c r="O21" i="53" s="1"/>
  <c r="S21" i="53" s="1"/>
  <c r="M57" i="52"/>
  <c r="O57" i="53" s="1"/>
  <c r="S57" i="53" s="1"/>
  <c r="M10" i="52"/>
  <c r="O10" i="53"/>
  <c r="M48" i="52"/>
  <c r="M7" i="52"/>
  <c r="O7" i="53" s="1"/>
  <c r="S7" i="53" s="1"/>
  <c r="O12" i="56"/>
  <c r="O12" i="55"/>
  <c r="O40" i="56"/>
  <c r="O40" i="55"/>
  <c r="O69" i="54"/>
  <c r="O34" i="57"/>
  <c r="O58" i="60"/>
  <c r="S58" i="60" s="1"/>
  <c r="O47" i="60"/>
  <c r="O44" i="53"/>
  <c r="O20" i="57"/>
  <c r="O13" i="54"/>
  <c r="O61" i="57"/>
  <c r="O38" i="59"/>
  <c r="O56" i="54"/>
  <c r="O65" i="60"/>
  <c r="S65" i="60" s="1"/>
  <c r="O10" i="54"/>
  <c r="O42" i="55"/>
  <c r="O66" i="60"/>
  <c r="S66" i="60" s="1"/>
  <c r="O17" i="61"/>
  <c r="O64" i="58"/>
  <c r="S64" i="58"/>
  <c r="O19" i="59"/>
  <c r="O23" i="59"/>
  <c r="O35" i="59"/>
  <c r="O33" i="58"/>
  <c r="O49" i="58"/>
  <c r="O52" i="56"/>
  <c r="O37" i="55"/>
  <c r="O47" i="55"/>
  <c r="O55" i="54"/>
  <c r="O69" i="55"/>
  <c r="O28" i="59"/>
  <c r="O55" i="60"/>
  <c r="O64" i="54"/>
  <c r="O48" i="53"/>
  <c r="O35" i="57"/>
  <c r="O26" i="56"/>
  <c r="Q13" i="60"/>
  <c r="G7" i="54"/>
  <c r="I7" i="54"/>
  <c r="J7" i="54"/>
  <c r="I44" i="59"/>
  <c r="G51" i="59"/>
  <c r="J24" i="61"/>
  <c r="P24" i="61"/>
  <c r="G24" i="61"/>
  <c r="I24" i="61"/>
  <c r="I33" i="59"/>
  <c r="G23" i="61"/>
  <c r="I23" i="61"/>
  <c r="G22" i="59"/>
  <c r="I22" i="59"/>
  <c r="J50" i="59"/>
  <c r="P50" i="59"/>
  <c r="G49" i="59"/>
  <c r="G32" i="59"/>
  <c r="I56" i="1"/>
  <c r="I52" i="59"/>
  <c r="G36" i="61"/>
  <c r="I36" i="61"/>
  <c r="I52" i="1"/>
  <c r="J42" i="59"/>
  <c r="P42" i="59"/>
  <c r="J33" i="61"/>
  <c r="P33" i="61"/>
  <c r="S33" i="61"/>
  <c r="G33" i="61"/>
  <c r="I33" i="61"/>
  <c r="J21" i="59"/>
  <c r="P21" i="59"/>
  <c r="G21" i="59"/>
  <c r="J54" i="61"/>
  <c r="P54" i="61"/>
  <c r="G54" i="61"/>
  <c r="I54" i="61"/>
  <c r="G35" i="61"/>
  <c r="I35" i="61"/>
  <c r="G41" i="61"/>
  <c r="I41" i="61"/>
  <c r="G39" i="61"/>
  <c r="I39" i="61"/>
  <c r="J44" i="61"/>
  <c r="P44" i="61"/>
  <c r="G44" i="61"/>
  <c r="I44" i="61"/>
  <c r="J32" i="61"/>
  <c r="G32" i="61"/>
  <c r="I32" i="61"/>
  <c r="G12" i="1"/>
  <c r="I12" i="1"/>
  <c r="G18" i="1"/>
  <c r="Q10" i="50"/>
  <c r="Q9" i="50"/>
  <c r="N5" i="50"/>
  <c r="N4" i="50"/>
  <c r="N6" i="50"/>
  <c r="K6" i="50"/>
  <c r="H39" i="1"/>
  <c r="H17" i="1"/>
  <c r="H54" i="1"/>
  <c r="H43" i="1"/>
  <c r="I43" i="1"/>
  <c r="H24" i="1"/>
  <c r="H35" i="1"/>
  <c r="H22" i="1"/>
  <c r="H32" i="1"/>
  <c r="H53" i="1"/>
  <c r="I53" i="1"/>
  <c r="H46" i="1"/>
  <c r="H25" i="1"/>
  <c r="H16" i="1"/>
  <c r="I16" i="1"/>
  <c r="H50" i="1"/>
  <c r="I50" i="1"/>
  <c r="H34" i="1"/>
  <c r="J34" i="1"/>
  <c r="H41" i="1"/>
  <c r="I41" i="1"/>
  <c r="H30" i="1"/>
  <c r="I30" i="1"/>
  <c r="H12" i="1"/>
  <c r="J12" i="1"/>
  <c r="H26" i="1"/>
  <c r="H56" i="1"/>
  <c r="H15" i="1"/>
  <c r="I15" i="1"/>
  <c r="H5" i="1"/>
  <c r="H21" i="1"/>
  <c r="H8" i="1"/>
  <c r="H55" i="1"/>
  <c r="H27" i="1"/>
  <c r="H51" i="1"/>
  <c r="I51" i="1"/>
  <c r="H42" i="1"/>
  <c r="I42" i="1"/>
  <c r="H45" i="1"/>
  <c r="I45" i="1"/>
  <c r="H19" i="1"/>
  <c r="I19" i="1"/>
  <c r="H36" i="1"/>
  <c r="I36" i="1"/>
  <c r="H28" i="1"/>
  <c r="H33" i="1"/>
  <c r="I33" i="1"/>
  <c r="H29" i="1"/>
  <c r="H23" i="1"/>
  <c r="I23" i="1"/>
  <c r="H49" i="1"/>
  <c r="J49" i="1"/>
  <c r="H7" i="1"/>
  <c r="I7" i="1"/>
  <c r="H18" i="1"/>
  <c r="J18" i="1"/>
  <c r="H14" i="1"/>
  <c r="H44" i="1"/>
  <c r="H40" i="1"/>
  <c r="I40" i="1"/>
  <c r="H13" i="1"/>
  <c r="H10" i="1"/>
  <c r="H37" i="1"/>
  <c r="I37" i="1"/>
  <c r="H48" i="1"/>
  <c r="I48" i="1"/>
  <c r="H9" i="1"/>
  <c r="I9" i="1"/>
  <c r="H20" i="1"/>
  <c r="I20" i="1"/>
  <c r="H11" i="1"/>
  <c r="I11" i="1"/>
  <c r="H6" i="1"/>
  <c r="J6" i="1"/>
  <c r="H47" i="1"/>
  <c r="H31" i="1"/>
  <c r="H52" i="1"/>
  <c r="H38" i="1"/>
  <c r="I38" i="1"/>
  <c r="C7" i="52"/>
  <c r="D7" i="52"/>
  <c r="C55" i="52"/>
  <c r="D55" i="52"/>
  <c r="C28" i="52"/>
  <c r="D28" i="52"/>
  <c r="C29" i="52"/>
  <c r="D29" i="52"/>
  <c r="C10" i="52"/>
  <c r="D10" i="52"/>
  <c r="C41" i="52"/>
  <c r="D41" i="52"/>
  <c r="C37" i="52"/>
  <c r="D37" i="52"/>
  <c r="C30" i="52"/>
  <c r="D30" i="52"/>
  <c r="C12" i="52"/>
  <c r="D12" i="52"/>
  <c r="C56" i="52"/>
  <c r="D56" i="52"/>
  <c r="C26" i="52"/>
  <c r="D26" i="52"/>
  <c r="C52" i="52"/>
  <c r="D52" i="52"/>
  <c r="C35" i="52"/>
  <c r="D35" i="52"/>
  <c r="C25" i="52"/>
  <c r="D25" i="52"/>
  <c r="C54" i="52"/>
  <c r="D54" i="52"/>
  <c r="C33" i="52"/>
  <c r="D33" i="52"/>
  <c r="C39" i="52"/>
  <c r="D39" i="52"/>
  <c r="C45" i="52"/>
  <c r="D45" i="52"/>
  <c r="C22" i="52"/>
  <c r="D22" i="52"/>
  <c r="C6" i="52"/>
  <c r="C9" i="52"/>
  <c r="D9" i="52"/>
  <c r="C38" i="52"/>
  <c r="D38" i="52"/>
  <c r="C53" i="52"/>
  <c r="D53" i="52"/>
  <c r="C47" i="52"/>
  <c r="D47" i="52"/>
  <c r="C36" i="52"/>
  <c r="D36" i="52"/>
  <c r="C51" i="52"/>
  <c r="D51" i="52"/>
  <c r="C48" i="52"/>
  <c r="D48" i="52"/>
  <c r="C31" i="52"/>
  <c r="D31" i="52"/>
  <c r="C15" i="52"/>
  <c r="D15" i="52"/>
  <c r="C34" i="52"/>
  <c r="D34" i="52"/>
  <c r="C49" i="52"/>
  <c r="D49" i="52"/>
  <c r="C19" i="52"/>
  <c r="D19" i="52"/>
  <c r="C13" i="52"/>
  <c r="D13" i="52"/>
  <c r="C27" i="52"/>
  <c r="D27" i="52"/>
  <c r="C23" i="52"/>
  <c r="D23" i="52"/>
  <c r="C11" i="52"/>
  <c r="D11" i="52"/>
  <c r="C24" i="52"/>
  <c r="D24" i="52"/>
  <c r="C40" i="52"/>
  <c r="D40" i="52"/>
  <c r="C46" i="52"/>
  <c r="D46" i="52"/>
  <c r="C14" i="52"/>
  <c r="D14" i="52"/>
  <c r="C42" i="52"/>
  <c r="D42" i="52"/>
  <c r="C21" i="52"/>
  <c r="D21" i="52"/>
  <c r="C50" i="52"/>
  <c r="D50" i="52"/>
  <c r="C44" i="52"/>
  <c r="D44" i="52"/>
  <c r="C16" i="52"/>
  <c r="D16" i="52"/>
  <c r="C43" i="52"/>
  <c r="D43" i="52"/>
  <c r="C20" i="52"/>
  <c r="D20" i="52"/>
  <c r="C18" i="52"/>
  <c r="D18" i="52"/>
  <c r="C17" i="52"/>
  <c r="D17" i="52"/>
  <c r="C8" i="52"/>
  <c r="D8" i="52"/>
  <c r="C32" i="52"/>
  <c r="D32" i="52"/>
  <c r="S58" i="52"/>
  <c r="D42" i="53"/>
  <c r="D22" i="53"/>
  <c r="D54" i="53"/>
  <c r="D32" i="53"/>
  <c r="D28" i="53"/>
  <c r="D45" i="53"/>
  <c r="D30" i="53"/>
  <c r="D50" i="53"/>
  <c r="D8" i="53"/>
  <c r="D23" i="53"/>
  <c r="D14" i="53"/>
  <c r="D52" i="53"/>
  <c r="D21" i="53"/>
  <c r="D29" i="53"/>
  <c r="D24" i="53"/>
  <c r="D44" i="53"/>
  <c r="D35" i="53"/>
  <c r="D53" i="53"/>
  <c r="D37" i="53"/>
  <c r="D19" i="53"/>
  <c r="D46" i="53"/>
  <c r="D40" i="53"/>
  <c r="D56" i="53"/>
  <c r="D9" i="53"/>
  <c r="D13" i="53"/>
  <c r="D43" i="53"/>
  <c r="D15" i="53"/>
  <c r="D36" i="53"/>
  <c r="D33" i="53"/>
  <c r="D20" i="53"/>
  <c r="D10" i="53"/>
  <c r="D17" i="53"/>
  <c r="D41" i="53"/>
  <c r="D25" i="53"/>
  <c r="D38" i="53"/>
  <c r="D16" i="53"/>
  <c r="D51" i="53"/>
  <c r="D27" i="53"/>
  <c r="C17" i="54"/>
  <c r="D17" i="54"/>
  <c r="C26" i="54"/>
  <c r="D26" i="54"/>
  <c r="C15" i="54"/>
  <c r="D15" i="54"/>
  <c r="C45" i="54"/>
  <c r="D45" i="54"/>
  <c r="C42" i="54"/>
  <c r="D42" i="54"/>
  <c r="C9" i="54"/>
  <c r="D9" i="54"/>
  <c r="C34" i="54"/>
  <c r="D34" i="54"/>
  <c r="C39" i="54"/>
  <c r="D39" i="54"/>
  <c r="C25" i="54"/>
  <c r="D25" i="54"/>
  <c r="C16" i="54"/>
  <c r="D16" i="54"/>
  <c r="C35" i="54"/>
  <c r="D35" i="54"/>
  <c r="C52" i="54"/>
  <c r="D52" i="54"/>
  <c r="C53" i="54"/>
  <c r="D53" i="54"/>
  <c r="C49" i="54"/>
  <c r="D49" i="54"/>
  <c r="C51" i="54"/>
  <c r="D51" i="54"/>
  <c r="C20" i="54"/>
  <c r="D20" i="54"/>
  <c r="C27" i="54"/>
  <c r="D27" i="54"/>
  <c r="C32" i="54"/>
  <c r="D32" i="54"/>
  <c r="C33" i="54"/>
  <c r="D33" i="54"/>
  <c r="C56" i="54"/>
  <c r="D56" i="54"/>
  <c r="C47" i="54"/>
  <c r="D47" i="54"/>
  <c r="C38" i="54"/>
  <c r="D38" i="54"/>
  <c r="C14" i="54"/>
  <c r="D14" i="54"/>
  <c r="C24" i="54"/>
  <c r="D24" i="54"/>
  <c r="C54" i="54"/>
  <c r="D54" i="54"/>
  <c r="C30" i="54"/>
  <c r="D30" i="54"/>
  <c r="C22" i="54"/>
  <c r="D22" i="54"/>
  <c r="C10" i="54"/>
  <c r="D10" i="54"/>
  <c r="C13" i="54"/>
  <c r="D13" i="54"/>
  <c r="C43" i="54"/>
  <c r="D43" i="54"/>
  <c r="C8" i="54"/>
  <c r="C44" i="54"/>
  <c r="D44" i="54"/>
  <c r="C19" i="54"/>
  <c r="D19" i="54"/>
  <c r="C40" i="54"/>
  <c r="D40" i="54"/>
  <c r="C46" i="54"/>
  <c r="D46" i="54"/>
  <c r="C31" i="54"/>
  <c r="D31" i="54"/>
  <c r="C36" i="54"/>
  <c r="D36" i="54"/>
  <c r="C50" i="54"/>
  <c r="D50" i="54"/>
  <c r="C23" i="54"/>
  <c r="D23" i="54"/>
  <c r="C18" i="54"/>
  <c r="D18" i="54"/>
  <c r="C55" i="54"/>
  <c r="D55" i="54"/>
  <c r="C48" i="54"/>
  <c r="D48" i="54"/>
  <c r="C29" i="54"/>
  <c r="D29" i="54"/>
  <c r="C12" i="54"/>
  <c r="D12" i="54"/>
  <c r="C28" i="54"/>
  <c r="D28" i="54"/>
  <c r="C37" i="54"/>
  <c r="D37" i="54"/>
  <c r="C21" i="54"/>
  <c r="D21" i="54"/>
  <c r="C11" i="54"/>
  <c r="D11" i="54"/>
  <c r="C41" i="54"/>
  <c r="D41" i="54"/>
  <c r="S63" i="54"/>
  <c r="S69" i="54"/>
  <c r="S65" i="54"/>
  <c r="S58" i="54"/>
  <c r="S61" i="54"/>
  <c r="C40" i="55"/>
  <c r="D40" i="55"/>
  <c r="C20" i="55"/>
  <c r="D20" i="55"/>
  <c r="C11" i="55"/>
  <c r="D11" i="55"/>
  <c r="C42" i="55"/>
  <c r="D42" i="55"/>
  <c r="C41" i="55"/>
  <c r="D41" i="55"/>
  <c r="C22" i="55"/>
  <c r="D22" i="55"/>
  <c r="C28" i="55"/>
  <c r="D28" i="55"/>
  <c r="C38" i="55"/>
  <c r="D38" i="55"/>
  <c r="C51" i="55"/>
  <c r="D51" i="55"/>
  <c r="C33" i="55"/>
  <c r="D33" i="55"/>
  <c r="C48" i="55"/>
  <c r="D48" i="55"/>
  <c r="C17" i="55"/>
  <c r="D17" i="55"/>
  <c r="C45" i="55"/>
  <c r="D45" i="55"/>
  <c r="C23" i="55"/>
  <c r="D23" i="55"/>
  <c r="C39" i="55"/>
  <c r="D39" i="55"/>
  <c r="C56" i="55"/>
  <c r="D56" i="55"/>
  <c r="C36" i="55"/>
  <c r="D36" i="55"/>
  <c r="C24" i="55"/>
  <c r="D24" i="55"/>
  <c r="C43" i="55"/>
  <c r="D43" i="55"/>
  <c r="C53" i="55"/>
  <c r="D53" i="55"/>
  <c r="C18" i="55"/>
  <c r="D18" i="55"/>
  <c r="C12" i="55"/>
  <c r="D12" i="55"/>
  <c r="C16" i="55"/>
  <c r="D16" i="55"/>
  <c r="C50" i="55"/>
  <c r="D50" i="55"/>
  <c r="C31" i="55"/>
  <c r="D31" i="55"/>
  <c r="C26" i="55"/>
  <c r="D26" i="55"/>
  <c r="C52" i="55"/>
  <c r="D52" i="55"/>
  <c r="C44" i="55"/>
  <c r="D44" i="55"/>
  <c r="C14" i="55"/>
  <c r="D14" i="55"/>
  <c r="C9" i="55"/>
  <c r="C37" i="55"/>
  <c r="D37" i="55"/>
  <c r="C15" i="55"/>
  <c r="D15" i="55"/>
  <c r="C10" i="55"/>
  <c r="D10" i="55"/>
  <c r="C19" i="55"/>
  <c r="D19" i="55"/>
  <c r="C21" i="55"/>
  <c r="D21" i="55"/>
  <c r="C27" i="55"/>
  <c r="D27" i="55"/>
  <c r="C29" i="55"/>
  <c r="D29" i="55"/>
  <c r="C49" i="55"/>
  <c r="D49" i="55"/>
  <c r="C47" i="55"/>
  <c r="D47" i="55"/>
  <c r="C35" i="55"/>
  <c r="D35" i="55"/>
  <c r="C30" i="55"/>
  <c r="D30" i="55"/>
  <c r="C54" i="55"/>
  <c r="D54" i="55"/>
  <c r="C34" i="55"/>
  <c r="D34" i="55"/>
  <c r="C25" i="55"/>
  <c r="D25" i="55"/>
  <c r="C55" i="55"/>
  <c r="D55" i="55"/>
  <c r="C13" i="55"/>
  <c r="D13" i="55"/>
  <c r="C46" i="55"/>
  <c r="D46" i="55"/>
  <c r="C32" i="55"/>
  <c r="D32" i="55"/>
  <c r="S65" i="55"/>
  <c r="S63" i="55"/>
  <c r="S61" i="55"/>
  <c r="C48" i="56"/>
  <c r="D48" i="56"/>
  <c r="C19" i="56"/>
  <c r="D19" i="56"/>
  <c r="C29" i="56"/>
  <c r="D29" i="56"/>
  <c r="C38" i="56"/>
  <c r="D38" i="56"/>
  <c r="C25" i="56"/>
  <c r="D25" i="56"/>
  <c r="C24" i="56"/>
  <c r="D24" i="56"/>
  <c r="C16" i="56"/>
  <c r="D16" i="56"/>
  <c r="C51" i="56"/>
  <c r="D51" i="56"/>
  <c r="C26" i="56"/>
  <c r="D26" i="56"/>
  <c r="C17" i="56"/>
  <c r="D17" i="56"/>
  <c r="C10" i="56"/>
  <c r="C42" i="56"/>
  <c r="D42" i="56"/>
  <c r="C23" i="56"/>
  <c r="D23" i="56"/>
  <c r="C32" i="56"/>
  <c r="D32" i="56"/>
  <c r="C20" i="56"/>
  <c r="D20" i="56"/>
  <c r="C28" i="56"/>
  <c r="D28" i="56"/>
  <c r="C55" i="56"/>
  <c r="D55" i="56"/>
  <c r="C49" i="56"/>
  <c r="D49" i="56"/>
  <c r="C30" i="56"/>
  <c r="D30" i="56"/>
  <c r="C43" i="56"/>
  <c r="D43" i="56"/>
  <c r="C36" i="56"/>
  <c r="D36" i="56"/>
  <c r="C56" i="56"/>
  <c r="D56" i="56"/>
  <c r="C47" i="56"/>
  <c r="D47" i="56"/>
  <c r="C35" i="56"/>
  <c r="D35" i="56"/>
  <c r="C39" i="56"/>
  <c r="D39" i="56"/>
  <c r="C33" i="56"/>
  <c r="D33" i="56"/>
  <c r="C21" i="56"/>
  <c r="D21" i="56"/>
  <c r="C41" i="56"/>
  <c r="D41" i="56"/>
  <c r="C40" i="56"/>
  <c r="D40" i="56"/>
  <c r="C52" i="56"/>
  <c r="D52" i="56"/>
  <c r="C18" i="56"/>
  <c r="D18" i="56"/>
  <c r="C12" i="56"/>
  <c r="D12" i="56"/>
  <c r="C34" i="56"/>
  <c r="D34" i="56"/>
  <c r="C46" i="56"/>
  <c r="D46" i="56"/>
  <c r="C13" i="56"/>
  <c r="D13" i="56"/>
  <c r="C44" i="56"/>
  <c r="D44" i="56"/>
  <c r="C37" i="56"/>
  <c r="D37" i="56"/>
  <c r="C50" i="56"/>
  <c r="D50" i="56"/>
  <c r="C27" i="56"/>
  <c r="D27" i="56"/>
  <c r="C45" i="56"/>
  <c r="D45" i="56"/>
  <c r="C22" i="56"/>
  <c r="D22" i="56"/>
  <c r="C53" i="56"/>
  <c r="D53" i="56"/>
  <c r="C31" i="56"/>
  <c r="D31" i="56"/>
  <c r="C15" i="56"/>
  <c r="D15" i="56"/>
  <c r="C11" i="56"/>
  <c r="D11" i="56"/>
  <c r="C54" i="56"/>
  <c r="D54" i="56"/>
  <c r="C14" i="56"/>
  <c r="D14" i="56"/>
  <c r="S60" i="56"/>
  <c r="S57" i="56"/>
  <c r="S58" i="56"/>
  <c r="C24" i="57"/>
  <c r="D24" i="57"/>
  <c r="C54" i="57"/>
  <c r="D54" i="57"/>
  <c r="C46" i="57"/>
  <c r="D46" i="57"/>
  <c r="C21" i="57"/>
  <c r="D21" i="57"/>
  <c r="C26" i="57"/>
  <c r="D26" i="57"/>
  <c r="C18" i="57"/>
  <c r="D18" i="57"/>
  <c r="C32" i="57"/>
  <c r="D32" i="57"/>
  <c r="C14" i="57"/>
  <c r="D14" i="57"/>
  <c r="C16" i="57"/>
  <c r="D16" i="57"/>
  <c r="C50" i="57"/>
  <c r="D50" i="57"/>
  <c r="C15" i="57"/>
  <c r="D15" i="57"/>
  <c r="C40" i="57"/>
  <c r="D40" i="57"/>
  <c r="C22" i="57"/>
  <c r="D22" i="57"/>
  <c r="C17" i="57"/>
  <c r="D17" i="57"/>
  <c r="C55" i="57"/>
  <c r="D55" i="57"/>
  <c r="C11" i="57"/>
  <c r="C34" i="57"/>
  <c r="D34" i="57"/>
  <c r="C27" i="57"/>
  <c r="D27" i="57"/>
  <c r="C30" i="57"/>
  <c r="D30" i="57"/>
  <c r="C35" i="57"/>
  <c r="D35" i="57"/>
  <c r="C31" i="57"/>
  <c r="D31" i="57"/>
  <c r="C44" i="57"/>
  <c r="D44" i="57"/>
  <c r="C12" i="57"/>
  <c r="D12" i="57"/>
  <c r="C36" i="57"/>
  <c r="D36" i="57"/>
  <c r="C33" i="57"/>
  <c r="D33" i="57"/>
  <c r="C37" i="57"/>
  <c r="D37" i="57"/>
  <c r="C49" i="57"/>
  <c r="D49" i="57"/>
  <c r="C19" i="57"/>
  <c r="D19" i="57"/>
  <c r="C41" i="57"/>
  <c r="D41" i="57"/>
  <c r="C53" i="57"/>
  <c r="D53" i="57"/>
  <c r="C48" i="57"/>
  <c r="D48" i="57"/>
  <c r="C42" i="57"/>
  <c r="D42" i="57"/>
  <c r="C52" i="57"/>
  <c r="D52" i="57"/>
  <c r="C45" i="57"/>
  <c r="D45" i="57"/>
  <c r="C56" i="57"/>
  <c r="D56" i="57"/>
  <c r="C39" i="57"/>
  <c r="D39" i="57"/>
  <c r="C25" i="57"/>
  <c r="D25" i="57"/>
  <c r="C13" i="57"/>
  <c r="D13" i="57"/>
  <c r="C47" i="57"/>
  <c r="D47" i="57"/>
  <c r="C29" i="57"/>
  <c r="D29" i="57"/>
  <c r="C28" i="57"/>
  <c r="D28" i="57"/>
  <c r="C38" i="57"/>
  <c r="D38" i="57"/>
  <c r="C23" i="57"/>
  <c r="D23" i="57"/>
  <c r="C43" i="57"/>
  <c r="D43" i="57"/>
  <c r="C51" i="57"/>
  <c r="D51" i="57"/>
  <c r="C20" i="57"/>
  <c r="D20" i="57"/>
  <c r="S64" i="57"/>
  <c r="C50" i="58"/>
  <c r="D50" i="58"/>
  <c r="C35" i="58"/>
  <c r="D35" i="58"/>
  <c r="C46" i="58"/>
  <c r="D46" i="58"/>
  <c r="C38" i="58"/>
  <c r="D38" i="58"/>
  <c r="C25" i="58"/>
  <c r="D25" i="58"/>
  <c r="C14" i="58"/>
  <c r="D14" i="58"/>
  <c r="C19" i="58"/>
  <c r="D19" i="58"/>
  <c r="C13" i="58"/>
  <c r="D13" i="58"/>
  <c r="C52" i="58"/>
  <c r="D52" i="58"/>
  <c r="C22" i="58"/>
  <c r="D22" i="58"/>
  <c r="C31" i="58"/>
  <c r="D31" i="58"/>
  <c r="C18" i="58"/>
  <c r="D18" i="58"/>
  <c r="C30" i="58"/>
  <c r="D30" i="58"/>
  <c r="C34" i="58"/>
  <c r="D34" i="58"/>
  <c r="C15" i="58"/>
  <c r="D15" i="58"/>
  <c r="C16" i="58"/>
  <c r="D16" i="58"/>
  <c r="C42" i="58"/>
  <c r="D42" i="58"/>
  <c r="C37" i="58"/>
  <c r="D37" i="58"/>
  <c r="C26" i="58"/>
  <c r="D26" i="58"/>
  <c r="C48" i="58"/>
  <c r="D48" i="58"/>
  <c r="C36" i="58"/>
  <c r="D36" i="58"/>
  <c r="C21" i="58"/>
  <c r="D21" i="58"/>
  <c r="C43" i="58"/>
  <c r="D43" i="58"/>
  <c r="C32" i="58"/>
  <c r="D32" i="58"/>
  <c r="C44" i="58"/>
  <c r="D44" i="58"/>
  <c r="C20" i="58"/>
  <c r="D20" i="58"/>
  <c r="C41" i="58"/>
  <c r="D41" i="58"/>
  <c r="C23" i="58"/>
  <c r="D23" i="58"/>
  <c r="C27" i="58"/>
  <c r="D27" i="58"/>
  <c r="C54" i="58"/>
  <c r="D54" i="58"/>
  <c r="C33" i="58"/>
  <c r="D33" i="58"/>
  <c r="C29" i="58"/>
  <c r="D29" i="58"/>
  <c r="C47" i="58"/>
  <c r="D47" i="58"/>
  <c r="C55" i="58"/>
  <c r="D55" i="58"/>
  <c r="C51" i="58"/>
  <c r="D51" i="58"/>
  <c r="C40" i="58"/>
  <c r="D40" i="58"/>
  <c r="C24" i="58"/>
  <c r="D24" i="58"/>
  <c r="C39" i="58"/>
  <c r="D39" i="58"/>
  <c r="C56" i="58"/>
  <c r="D56" i="58"/>
  <c r="C53" i="58"/>
  <c r="D53" i="58"/>
  <c r="C45" i="58"/>
  <c r="D45" i="58"/>
  <c r="C49" i="58"/>
  <c r="D49" i="58"/>
  <c r="C12" i="58"/>
  <c r="C17" i="58"/>
  <c r="D17" i="58"/>
  <c r="C28" i="58"/>
  <c r="D28" i="58"/>
  <c r="S65" i="58"/>
  <c r="H22" i="59"/>
  <c r="J22" i="59"/>
  <c r="P22" i="59"/>
  <c r="H17" i="59"/>
  <c r="I17" i="59"/>
  <c r="H43" i="59"/>
  <c r="H35" i="59"/>
  <c r="H14" i="59"/>
  <c r="H46" i="59"/>
  <c r="I46" i="59"/>
  <c r="H26" i="59"/>
  <c r="I26" i="59"/>
  <c r="H39" i="59"/>
  <c r="I39" i="59"/>
  <c r="H29" i="59"/>
  <c r="H23" i="59"/>
  <c r="J23" i="59"/>
  <c r="P23" i="59"/>
  <c r="H48" i="59"/>
  <c r="J48" i="59"/>
  <c r="P48" i="59"/>
  <c r="H38" i="59"/>
  <c r="I38" i="59"/>
  <c r="H41" i="59"/>
  <c r="H52" i="59"/>
  <c r="H32" i="59"/>
  <c r="J32" i="59"/>
  <c r="H42" i="59"/>
  <c r="I42" i="59"/>
  <c r="H40" i="59"/>
  <c r="I40" i="59"/>
  <c r="H30" i="59"/>
  <c r="I30" i="59"/>
  <c r="H34" i="59"/>
  <c r="H27" i="59"/>
  <c r="I27" i="59"/>
  <c r="H25" i="59"/>
  <c r="I25" i="59"/>
  <c r="H18" i="59"/>
  <c r="I18" i="59"/>
  <c r="H16" i="59"/>
  <c r="J16" i="59"/>
  <c r="P16" i="59"/>
  <c r="S16" i="59"/>
  <c r="H33" i="59"/>
  <c r="J33" i="59"/>
  <c r="P33" i="59"/>
  <c r="H50" i="59"/>
  <c r="I50" i="59"/>
  <c r="H56" i="59"/>
  <c r="I56" i="59"/>
  <c r="H13" i="59"/>
  <c r="H13" i="60"/>
  <c r="H19" i="59"/>
  <c r="J19" i="59"/>
  <c r="P19" i="59"/>
  <c r="H51" i="59"/>
  <c r="J51" i="59"/>
  <c r="P51" i="59"/>
  <c r="H45" i="59"/>
  <c r="I45" i="59"/>
  <c r="H47" i="59"/>
  <c r="I47" i="59"/>
  <c r="H54" i="59"/>
  <c r="I54" i="59"/>
  <c r="H20" i="59"/>
  <c r="I20" i="59"/>
  <c r="H55" i="59"/>
  <c r="H36" i="59"/>
  <c r="H49" i="59"/>
  <c r="J49" i="59"/>
  <c r="P49" i="59"/>
  <c r="H15" i="59"/>
  <c r="I15" i="59"/>
  <c r="H44" i="59"/>
  <c r="H24" i="59"/>
  <c r="I24" i="59"/>
  <c r="H28" i="59"/>
  <c r="I28" i="59"/>
  <c r="H31" i="59"/>
  <c r="I31" i="59"/>
  <c r="H21" i="59"/>
  <c r="H37" i="59"/>
  <c r="I37" i="59"/>
  <c r="H53" i="59"/>
  <c r="I53" i="59"/>
  <c r="D46" i="60"/>
  <c r="D52" i="60"/>
  <c r="D20" i="60"/>
  <c r="D18" i="60"/>
  <c r="D40" i="60"/>
  <c r="D23" i="60"/>
  <c r="D38" i="60"/>
  <c r="D34" i="60"/>
  <c r="D51" i="60"/>
  <c r="D35" i="60"/>
  <c r="D19" i="60"/>
  <c r="D37" i="60"/>
  <c r="D55" i="60"/>
  <c r="D43" i="60"/>
  <c r="D36" i="60"/>
  <c r="D22" i="60"/>
  <c r="D44" i="60"/>
  <c r="D54" i="60"/>
  <c r="D21" i="60"/>
  <c r="D50" i="60"/>
  <c r="D14" i="60"/>
  <c r="D13" i="60"/>
  <c r="D39" i="60"/>
  <c r="D45" i="60"/>
  <c r="D49" i="60"/>
  <c r="D53" i="60"/>
  <c r="J53" i="59"/>
  <c r="P53" i="59"/>
  <c r="J27" i="59"/>
  <c r="P27" i="59"/>
  <c r="J41" i="59"/>
  <c r="P41" i="59"/>
  <c r="G41" i="59"/>
  <c r="I41" i="59"/>
  <c r="I49" i="1"/>
  <c r="G15" i="61"/>
  <c r="I15" i="61"/>
  <c r="J28" i="61"/>
  <c r="P28" i="61"/>
  <c r="G28" i="61"/>
  <c r="I28" i="61"/>
  <c r="J22" i="61"/>
  <c r="P22" i="61"/>
  <c r="J30" i="59"/>
  <c r="P30" i="59"/>
  <c r="J48" i="61"/>
  <c r="P48" i="61"/>
  <c r="G48" i="61"/>
  <c r="I48" i="61"/>
  <c r="J31" i="59"/>
  <c r="P31" i="59"/>
  <c r="J40" i="59"/>
  <c r="J18" i="59"/>
  <c r="P18" i="59"/>
  <c r="J39" i="59"/>
  <c r="P39" i="59"/>
  <c r="J52" i="59"/>
  <c r="P52" i="59"/>
  <c r="J44" i="59"/>
  <c r="P44" i="59"/>
  <c r="D24" i="60"/>
  <c r="J37" i="59"/>
  <c r="P37" i="59"/>
  <c r="J25" i="59"/>
  <c r="J54" i="59"/>
  <c r="P54" i="59"/>
  <c r="J11" i="1"/>
  <c r="J9" i="1"/>
  <c r="J42" i="1"/>
  <c r="J15" i="59"/>
  <c r="P15" i="59"/>
  <c r="J47" i="59"/>
  <c r="P47" i="59"/>
  <c r="J45" i="59"/>
  <c r="J28" i="59"/>
  <c r="P28" i="59"/>
  <c r="J52" i="1"/>
  <c r="J19" i="1"/>
  <c r="J53" i="1"/>
  <c r="D29" i="60"/>
  <c r="J40" i="1"/>
  <c r="J7" i="1"/>
  <c r="J56" i="1"/>
  <c r="J24" i="59"/>
  <c r="P24" i="59"/>
  <c r="J48" i="1"/>
  <c r="J15" i="1"/>
  <c r="D17" i="60"/>
  <c r="D15" i="60"/>
  <c r="I55" i="1"/>
  <c r="J50" i="1"/>
  <c r="J30" i="1"/>
  <c r="J41" i="1"/>
  <c r="J37" i="1"/>
  <c r="D42" i="60"/>
  <c r="D25" i="60"/>
  <c r="D18" i="53"/>
  <c r="D39" i="53"/>
  <c r="D11" i="53"/>
  <c r="J38" i="59"/>
  <c r="P38" i="59"/>
  <c r="J46" i="59"/>
  <c r="P46" i="59"/>
  <c r="J16" i="1"/>
  <c r="J55" i="1"/>
  <c r="J43" i="1"/>
  <c r="J38" i="1"/>
  <c r="D32" i="60"/>
  <c r="D33" i="60"/>
  <c r="D41" i="60"/>
  <c r="D16" i="60"/>
  <c r="D47" i="53"/>
  <c r="D26" i="53"/>
  <c r="D26" i="60"/>
  <c r="D27" i="60"/>
  <c r="D49" i="53"/>
  <c r="D48" i="53"/>
  <c r="D12" i="53"/>
  <c r="D31" i="60"/>
  <c r="D55" i="53"/>
  <c r="D31" i="53"/>
  <c r="D34" i="53"/>
  <c r="D48" i="60"/>
  <c r="J45" i="1"/>
  <c r="D47" i="60"/>
  <c r="S66" i="54"/>
  <c r="D17" i="1"/>
  <c r="D13" i="1"/>
  <c r="D22" i="1"/>
  <c r="D39" i="1"/>
  <c r="D14" i="1"/>
  <c r="N10" i="50"/>
  <c r="N9" i="50"/>
  <c r="K9" i="50"/>
  <c r="K10" i="50"/>
  <c r="N8" i="50"/>
  <c r="K8" i="50"/>
  <c r="K5" i="50"/>
  <c r="K3" i="50"/>
  <c r="K4" i="50"/>
  <c r="H13" i="52"/>
  <c r="H7" i="52"/>
  <c r="H26" i="52"/>
  <c r="H28" i="52"/>
  <c r="H6" i="52"/>
  <c r="H6" i="53"/>
  <c r="H37" i="52"/>
  <c r="H44" i="52"/>
  <c r="H33" i="52"/>
  <c r="H12" i="52"/>
  <c r="H40" i="52"/>
  <c r="H47" i="52"/>
  <c r="H25" i="52"/>
  <c r="H51" i="52"/>
  <c r="H48" i="52"/>
  <c r="H27" i="52"/>
  <c r="H8" i="52"/>
  <c r="H41" i="52"/>
  <c r="H50" i="52"/>
  <c r="H11" i="52"/>
  <c r="H56" i="52"/>
  <c r="H55" i="52"/>
  <c r="H14" i="52"/>
  <c r="H16" i="52"/>
  <c r="H21" i="52"/>
  <c r="H52" i="52"/>
  <c r="H49" i="52"/>
  <c r="H10" i="52"/>
  <c r="H45" i="52"/>
  <c r="H30" i="52"/>
  <c r="H22" i="52"/>
  <c r="H15" i="52"/>
  <c r="H29" i="52"/>
  <c r="H35" i="52"/>
  <c r="H23" i="52"/>
  <c r="H24" i="52"/>
  <c r="H46" i="52"/>
  <c r="H36" i="52"/>
  <c r="H39" i="52"/>
  <c r="H18" i="52"/>
  <c r="H19" i="52"/>
  <c r="H42" i="52"/>
  <c r="H15" i="54"/>
  <c r="H41" i="54"/>
  <c r="H36" i="54"/>
  <c r="H49" i="54"/>
  <c r="H18" i="54"/>
  <c r="H20" i="54"/>
  <c r="H24" i="54"/>
  <c r="H30" i="54"/>
  <c r="H50" i="54"/>
  <c r="H31" i="54"/>
  <c r="H25" i="54"/>
  <c r="H17" i="54"/>
  <c r="H38" i="54"/>
  <c r="H28" i="54"/>
  <c r="H26" i="54"/>
  <c r="H27" i="54"/>
  <c r="H48" i="54"/>
  <c r="H14" i="54"/>
  <c r="H46" i="54"/>
  <c r="H16" i="54"/>
  <c r="H56" i="54"/>
  <c r="H54" i="54"/>
  <c r="H40" i="54"/>
  <c r="H47" i="54"/>
  <c r="H43" i="57"/>
  <c r="H15" i="57"/>
  <c r="H38" i="57"/>
  <c r="H51" i="57"/>
  <c r="H12" i="57"/>
  <c r="H11" i="57"/>
  <c r="H11" i="58"/>
  <c r="H40" i="57"/>
  <c r="H52" i="57"/>
  <c r="H19" i="57"/>
  <c r="H44" i="57"/>
  <c r="H37" i="57"/>
  <c r="H54" i="57"/>
  <c r="H17" i="57"/>
  <c r="H30" i="57"/>
  <c r="H39" i="57"/>
  <c r="H41" i="57"/>
  <c r="H29" i="57"/>
  <c r="H21" i="57"/>
  <c r="H27" i="57"/>
  <c r="H46" i="58"/>
  <c r="H28" i="58"/>
  <c r="H52" i="58"/>
  <c r="H20" i="58"/>
  <c r="H47" i="58"/>
  <c r="H41" i="58"/>
  <c r="H37" i="58"/>
  <c r="H26" i="58"/>
  <c r="H48" i="58"/>
  <c r="D36" i="59"/>
  <c r="C51" i="61"/>
  <c r="D51" i="61"/>
  <c r="C29" i="61"/>
  <c r="D29" i="61"/>
  <c r="D30" i="60"/>
  <c r="S67" i="56"/>
  <c r="S59" i="55"/>
  <c r="S66" i="55"/>
  <c r="S62" i="56"/>
  <c r="D35" i="1"/>
  <c r="D26" i="1"/>
  <c r="D10" i="1"/>
  <c r="D56" i="60"/>
  <c r="D28" i="60"/>
  <c r="D32" i="1"/>
  <c r="D29" i="1"/>
  <c r="D46" i="1"/>
  <c r="D27" i="1"/>
  <c r="S60" i="55"/>
  <c r="D44" i="1"/>
  <c r="D24" i="1"/>
  <c r="S68" i="54"/>
  <c r="D47" i="1"/>
  <c r="S64" i="54"/>
  <c r="S64" i="56"/>
  <c r="D54" i="1"/>
  <c r="D31" i="1"/>
  <c r="S66" i="56"/>
  <c r="S61" i="56"/>
  <c r="S69" i="55"/>
  <c r="S61" i="57"/>
  <c r="S31" i="59"/>
  <c r="S59" i="56"/>
  <c r="O67" i="53"/>
  <c r="S67" i="53"/>
  <c r="O50" i="56"/>
  <c r="O50" i="55"/>
  <c r="O68" i="55"/>
  <c r="S68" i="55"/>
  <c r="O68" i="56"/>
  <c r="S68" i="56"/>
  <c r="O16" i="56"/>
  <c r="O16" i="55"/>
  <c r="O55" i="56"/>
  <c r="O55" i="55"/>
  <c r="O46" i="60"/>
  <c r="O46" i="61"/>
  <c r="S46" i="61" s="1"/>
  <c r="O59" i="60"/>
  <c r="S59" i="60" s="1"/>
  <c r="O59" i="59"/>
  <c r="S59" i="59" s="1"/>
  <c r="O31" i="53"/>
  <c r="O31" i="52"/>
  <c r="O25" i="58"/>
  <c r="O25" i="59"/>
  <c r="O69" i="61"/>
  <c r="S69" i="61" s="1"/>
  <c r="O69" i="60"/>
  <c r="S69" i="60" s="1"/>
  <c r="O28" i="60"/>
  <c r="O43" i="61"/>
  <c r="S43" i="61" s="1"/>
  <c r="O43" i="60"/>
  <c r="O40" i="59"/>
  <c r="O31" i="58"/>
  <c r="O31" i="57"/>
  <c r="O12" i="58"/>
  <c r="O12" i="57"/>
  <c r="O13" i="53"/>
  <c r="O13" i="52"/>
  <c r="O35" i="53"/>
  <c r="O35" i="54"/>
  <c r="O44" i="60"/>
  <c r="O44" i="61"/>
  <c r="O40" i="54"/>
  <c r="O40" i="53"/>
  <c r="O61" i="53"/>
  <c r="S61" i="53" s="1"/>
  <c r="O41" i="59"/>
  <c r="O41" i="60"/>
  <c r="O21" i="55"/>
  <c r="O21" i="54"/>
  <c r="O44" i="54"/>
  <c r="O44" i="55"/>
  <c r="O34" i="59"/>
  <c r="O34" i="60"/>
  <c r="O65" i="56"/>
  <c r="S65" i="56" s="1"/>
  <c r="O65" i="57"/>
  <c r="S65" i="57" s="1"/>
  <c r="O32" i="59"/>
  <c r="O32" i="60"/>
  <c r="O67" i="60"/>
  <c r="S67" i="60" s="1"/>
  <c r="O67" i="59"/>
  <c r="S67" i="59" s="1"/>
  <c r="O17" i="54"/>
  <c r="O17" i="53"/>
  <c r="O55" i="53"/>
  <c r="O45" i="59"/>
  <c r="O45" i="60"/>
  <c r="O57" i="52"/>
  <c r="S57" i="52" s="1"/>
  <c r="O29" i="60"/>
  <c r="O29" i="59"/>
  <c r="O14" i="59"/>
  <c r="O14" i="60"/>
  <c r="O52" i="60"/>
  <c r="O52" i="59"/>
  <c r="S52" i="59"/>
  <c r="O54" i="55"/>
  <c r="O64" i="59"/>
  <c r="S64" i="59" s="1"/>
  <c r="O37" i="54"/>
  <c r="O26" i="55"/>
  <c r="O29" i="52"/>
  <c r="O29" i="53"/>
  <c r="O41" i="52"/>
  <c r="O41" i="53"/>
  <c r="O19" i="58"/>
  <c r="O40" i="58"/>
  <c r="O32" i="54"/>
  <c r="O32" i="55"/>
  <c r="O62" i="54"/>
  <c r="S62" i="54" s="1"/>
  <c r="O24" i="52"/>
  <c r="O24" i="53"/>
  <c r="O36" i="60"/>
  <c r="O36" i="59"/>
  <c r="O57" i="60"/>
  <c r="S57" i="60" s="1"/>
  <c r="O57" i="59"/>
  <c r="S57" i="59" s="1"/>
  <c r="O55" i="58"/>
  <c r="O55" i="59"/>
  <c r="O67" i="61"/>
  <c r="S67" i="61" s="1"/>
  <c r="O63" i="57"/>
  <c r="S63" i="57" s="1"/>
  <c r="O66" i="61"/>
  <c r="S66" i="61" s="1"/>
  <c r="O31" i="54"/>
  <c r="O23" i="58"/>
  <c r="O20" i="59"/>
  <c r="O20" i="60"/>
  <c r="O9" i="55"/>
  <c r="O9" i="54"/>
  <c r="O32" i="61"/>
  <c r="O15" i="61"/>
  <c r="S15" i="61" s="1"/>
  <c r="O15" i="60"/>
  <c r="O35" i="56"/>
  <c r="O63" i="56"/>
  <c r="S63" i="56" s="1"/>
  <c r="S48" i="61"/>
  <c r="S51" i="59"/>
  <c r="O16" i="53"/>
  <c r="O16" i="52"/>
  <c r="O9" i="52"/>
  <c r="N18" i="61"/>
  <c r="S18" i="61"/>
  <c r="P18" i="61"/>
  <c r="N26" i="59"/>
  <c r="N26" i="60"/>
  <c r="N40" i="60"/>
  <c r="N40" i="59"/>
  <c r="N14" i="59"/>
  <c r="N14" i="60"/>
  <c r="N55" i="60"/>
  <c r="N55" i="59"/>
  <c r="O32" i="58"/>
  <c r="O32" i="57"/>
  <c r="O67" i="58"/>
  <c r="S67" i="58" s="1"/>
  <c r="O67" i="57"/>
  <c r="S67" i="57" s="1"/>
  <c r="O18" i="57"/>
  <c r="O18" i="58"/>
  <c r="O14" i="58"/>
  <c r="S46" i="59"/>
  <c r="P25" i="59"/>
  <c r="S25" i="59"/>
  <c r="S22" i="61"/>
  <c r="S53" i="59"/>
  <c r="P32" i="59"/>
  <c r="S21" i="59"/>
  <c r="O47" i="52"/>
  <c r="O27" i="52"/>
  <c r="O54" i="52"/>
  <c r="O22" i="52"/>
  <c r="O48" i="52"/>
  <c r="O46" i="52"/>
  <c r="N25" i="60"/>
  <c r="N21" i="60"/>
  <c r="N21" i="59"/>
  <c r="N47" i="59"/>
  <c r="S47" i="59"/>
  <c r="N47" i="60"/>
  <c r="N54" i="59"/>
  <c r="N54" i="60"/>
  <c r="N17" i="59"/>
  <c r="N17" i="60"/>
  <c r="N29" i="59"/>
  <c r="N29" i="60"/>
  <c r="N27" i="60"/>
  <c r="N27" i="59"/>
  <c r="N15" i="59"/>
  <c r="N15" i="60"/>
  <c r="N24" i="60"/>
  <c r="N24" i="59"/>
  <c r="S24" i="59"/>
  <c r="N42" i="59"/>
  <c r="N42" i="60"/>
  <c r="N33" i="59"/>
  <c r="S33" i="59"/>
  <c r="N33" i="60"/>
  <c r="O41" i="58"/>
  <c r="O41" i="57"/>
  <c r="O28" i="58"/>
  <c r="O28" i="57"/>
  <c r="O29" i="58"/>
  <c r="O29" i="57"/>
  <c r="O48" i="58"/>
  <c r="O48" i="57"/>
  <c r="O21" i="58"/>
  <c r="O21" i="57"/>
  <c r="O27" i="58"/>
  <c r="O27" i="57"/>
  <c r="O66" i="57"/>
  <c r="S66" i="57" s="1"/>
  <c r="O66" i="58"/>
  <c r="S66" i="58" s="1"/>
  <c r="O58" i="57"/>
  <c r="S58" i="57" s="1"/>
  <c r="O58" i="58"/>
  <c r="S58" i="58" s="1"/>
  <c r="O62" i="57"/>
  <c r="S62" i="57" s="1"/>
  <c r="O62" i="58"/>
  <c r="S62" i="58" s="1"/>
  <c r="O60" i="57"/>
  <c r="S60" i="57" s="1"/>
  <c r="P56" i="61"/>
  <c r="S22" i="59"/>
  <c r="O34" i="52"/>
  <c r="O66" i="52"/>
  <c r="S66" i="52" s="1"/>
  <c r="N47" i="61"/>
  <c r="P47" i="61"/>
  <c r="N17" i="61"/>
  <c r="P17" i="61"/>
  <c r="N56" i="59"/>
  <c r="N56" i="60"/>
  <c r="N22" i="60"/>
  <c r="N22" i="59"/>
  <c r="O38" i="58"/>
  <c r="O38" i="57"/>
  <c r="O69" i="57"/>
  <c r="S69" i="57" s="1"/>
  <c r="O69" i="58"/>
  <c r="S69" i="58" s="1"/>
  <c r="O68" i="57"/>
  <c r="S68" i="57"/>
  <c r="O52" i="57"/>
  <c r="S52" i="57" s="1"/>
  <c r="S40" i="59"/>
  <c r="P45" i="59"/>
  <c r="S39" i="59"/>
  <c r="S23" i="59"/>
  <c r="O52" i="53"/>
  <c r="O52" i="52"/>
  <c r="O6" i="52"/>
  <c r="O15" i="52"/>
  <c r="O28" i="52"/>
  <c r="O39" i="52"/>
  <c r="O23" i="52"/>
  <c r="O21" i="52"/>
  <c r="O42" i="52"/>
  <c r="P52" i="61"/>
  <c r="S38" i="61"/>
  <c r="S40" i="61"/>
  <c r="S21" i="61"/>
  <c r="N34" i="61"/>
  <c r="S34" i="61"/>
  <c r="P34" i="61"/>
  <c r="N50" i="59"/>
  <c r="N50" i="60"/>
  <c r="N44" i="59"/>
  <c r="S44" i="59"/>
  <c r="N44" i="60"/>
  <c r="N46" i="60"/>
  <c r="N46" i="59"/>
  <c r="N38" i="59"/>
  <c r="S38" i="59"/>
  <c r="N38" i="60"/>
  <c r="N53" i="60"/>
  <c r="N53" i="59"/>
  <c r="N41" i="59"/>
  <c r="S41" i="59"/>
  <c r="N41" i="60"/>
  <c r="N23" i="60"/>
  <c r="N23" i="59"/>
  <c r="N28" i="60"/>
  <c r="N28" i="59"/>
  <c r="S28" i="59"/>
  <c r="N51" i="60"/>
  <c r="N51" i="59"/>
  <c r="N34" i="59"/>
  <c r="S34" i="59"/>
  <c r="N34" i="60"/>
  <c r="O59" i="57"/>
  <c r="S59" i="57" s="1"/>
  <c r="O59" i="58"/>
  <c r="S59" i="58" s="1"/>
  <c r="O37" i="58"/>
  <c r="O37" i="57"/>
  <c r="O45" i="58"/>
  <c r="O45" i="57"/>
  <c r="O43" i="58"/>
  <c r="O43" i="57"/>
  <c r="O17" i="58"/>
  <c r="O17" i="57"/>
  <c r="O47" i="58"/>
  <c r="O47" i="57"/>
  <c r="O16" i="58"/>
  <c r="O16" i="57"/>
  <c r="O13" i="58"/>
  <c r="O13" i="57"/>
  <c r="O24" i="58"/>
  <c r="O24" i="57"/>
  <c r="O53" i="57"/>
  <c r="P35" i="61"/>
  <c r="P27" i="61"/>
  <c r="N27" i="61"/>
  <c r="N43" i="59"/>
  <c r="N43" i="60"/>
  <c r="N45" i="60"/>
  <c r="S45" i="60"/>
  <c r="N45" i="59"/>
  <c r="S45" i="59"/>
  <c r="N32" i="59"/>
  <c r="N32" i="60"/>
  <c r="O36" i="57"/>
  <c r="O36" i="58"/>
  <c r="O56" i="57"/>
  <c r="O56" i="58"/>
  <c r="O26" i="58"/>
  <c r="O26" i="57"/>
  <c r="P26" i="61"/>
  <c r="S15" i="59"/>
  <c r="S54" i="59"/>
  <c r="P40" i="59"/>
  <c r="S27" i="59"/>
  <c r="P32" i="61"/>
  <c r="S32" i="61"/>
  <c r="S42" i="59"/>
  <c r="O10" i="52"/>
  <c r="O62" i="52"/>
  <c r="S62" i="52" s="1"/>
  <c r="O37" i="52"/>
  <c r="O20" i="52"/>
  <c r="O12" i="52"/>
  <c r="P37" i="61"/>
  <c r="S39" i="61"/>
  <c r="P41" i="61"/>
  <c r="S41" i="61"/>
  <c r="S53" i="61"/>
  <c r="P49" i="61"/>
  <c r="P30" i="61"/>
  <c r="N30" i="61"/>
  <c r="P16" i="61"/>
  <c r="N16" i="61"/>
  <c r="S50" i="61"/>
  <c r="N37" i="59"/>
  <c r="S37" i="59"/>
  <c r="N37" i="60"/>
  <c r="N48" i="60"/>
  <c r="N48" i="59"/>
  <c r="S48" i="59"/>
  <c r="N20" i="59"/>
  <c r="N20" i="60"/>
  <c r="N36" i="60"/>
  <c r="N36" i="59"/>
  <c r="S36" i="59"/>
  <c r="N35" i="59"/>
  <c r="N35" i="60"/>
  <c r="N30" i="59"/>
  <c r="N30" i="60"/>
  <c r="L13" i="60"/>
  <c r="N13" i="60"/>
  <c r="S13" i="60"/>
  <c r="N13" i="59"/>
  <c r="N18" i="59"/>
  <c r="S18" i="59"/>
  <c r="N18" i="60"/>
  <c r="N19" i="59"/>
  <c r="S19" i="59"/>
  <c r="N19" i="60"/>
  <c r="L12" i="59"/>
  <c r="N12" i="59"/>
  <c r="N12" i="58"/>
  <c r="O51" i="58"/>
  <c r="O51" i="57"/>
  <c r="O57" i="58"/>
  <c r="S57" i="58"/>
  <c r="O57" i="57"/>
  <c r="S57" i="57" s="1"/>
  <c r="O22" i="58"/>
  <c r="S22" i="58" s="1"/>
  <c r="O22" i="57"/>
  <c r="O50" i="58"/>
  <c r="O50" i="57"/>
  <c r="O39" i="58"/>
  <c r="O39" i="57"/>
  <c r="O54" i="58"/>
  <c r="O54" i="57"/>
  <c r="O42" i="58"/>
  <c r="O42" i="57"/>
  <c r="O44" i="58"/>
  <c r="O44" i="57"/>
  <c r="O15" i="58"/>
  <c r="O15" i="57"/>
  <c r="N39" i="59"/>
  <c r="N31" i="60"/>
  <c r="P20" i="61"/>
  <c r="S20" i="61"/>
  <c r="P42" i="61"/>
  <c r="S42" i="61"/>
  <c r="E56" i="60"/>
  <c r="F56" i="60"/>
  <c r="J56" i="60"/>
  <c r="P56" i="60"/>
  <c r="S56" i="60"/>
  <c r="E10" i="1"/>
  <c r="F10" i="1"/>
  <c r="J10" i="1"/>
  <c r="E55" i="53"/>
  <c r="F55" i="53"/>
  <c r="J55" i="53"/>
  <c r="P55" i="53"/>
  <c r="S55" i="53"/>
  <c r="E41" i="60"/>
  <c r="F41" i="60"/>
  <c r="J41" i="60"/>
  <c r="P41" i="60"/>
  <c r="E21" i="60"/>
  <c r="F21" i="60"/>
  <c r="J21" i="60"/>
  <c r="P21" i="60"/>
  <c r="S21" i="60"/>
  <c r="E19" i="60"/>
  <c r="F19" i="60"/>
  <c r="J19" i="60"/>
  <c r="P19" i="60"/>
  <c r="S19" i="60"/>
  <c r="J34" i="59"/>
  <c r="P34" i="59"/>
  <c r="I34" i="59"/>
  <c r="I43" i="59"/>
  <c r="J43" i="59"/>
  <c r="P43" i="59"/>
  <c r="S43" i="59"/>
  <c r="E55" i="58"/>
  <c r="F55" i="58"/>
  <c r="J55" i="58"/>
  <c r="P55" i="58"/>
  <c r="S55" i="58"/>
  <c r="G21" i="58"/>
  <c r="I21" i="58"/>
  <c r="E21" i="58"/>
  <c r="F21" i="58"/>
  <c r="J21" i="58"/>
  <c r="P21" i="58"/>
  <c r="S21" i="58"/>
  <c r="E22" i="58"/>
  <c r="F22" i="58"/>
  <c r="J22" i="58"/>
  <c r="P22" i="58"/>
  <c r="E39" i="57"/>
  <c r="F39" i="57"/>
  <c r="J39" i="57"/>
  <c r="P39" i="57"/>
  <c r="S39" i="57"/>
  <c r="E36" i="57"/>
  <c r="F36" i="57"/>
  <c r="J36" i="57"/>
  <c r="P36" i="57"/>
  <c r="C11" i="58"/>
  <c r="D11" i="58"/>
  <c r="D11" i="57"/>
  <c r="E21" i="57"/>
  <c r="F21" i="57"/>
  <c r="J21" i="57"/>
  <c r="P21" i="57"/>
  <c r="S21" i="57"/>
  <c r="E37" i="56"/>
  <c r="F37" i="56"/>
  <c r="J37" i="56"/>
  <c r="P37" i="56"/>
  <c r="S37" i="56"/>
  <c r="E39" i="56"/>
  <c r="F39" i="56"/>
  <c r="J39" i="56"/>
  <c r="P39" i="56"/>
  <c r="S39" i="56"/>
  <c r="E23" i="56"/>
  <c r="F23" i="56"/>
  <c r="J23" i="56"/>
  <c r="P23" i="56"/>
  <c r="S23" i="56"/>
  <c r="E48" i="56"/>
  <c r="F48" i="56"/>
  <c r="J48" i="56"/>
  <c r="P48" i="56"/>
  <c r="S48" i="56"/>
  <c r="E32" i="55"/>
  <c r="F32" i="55"/>
  <c r="J32" i="55"/>
  <c r="P32" i="55"/>
  <c r="E27" i="55"/>
  <c r="F27" i="55"/>
  <c r="J27" i="55"/>
  <c r="P27" i="55"/>
  <c r="S27" i="55"/>
  <c r="E50" i="55"/>
  <c r="F50" i="55"/>
  <c r="J50" i="55"/>
  <c r="P50" i="55"/>
  <c r="E17" i="55"/>
  <c r="F17" i="55"/>
  <c r="J17" i="55"/>
  <c r="P17" i="55"/>
  <c r="E28" i="54"/>
  <c r="F28" i="54"/>
  <c r="J28" i="54"/>
  <c r="P28" i="54"/>
  <c r="S28" i="54"/>
  <c r="E19" i="54"/>
  <c r="F19" i="54"/>
  <c r="J19" i="54"/>
  <c r="P19" i="54"/>
  <c r="S19" i="54"/>
  <c r="E47" i="54"/>
  <c r="F47" i="54"/>
  <c r="J47" i="54"/>
  <c r="P47" i="54"/>
  <c r="S47" i="54"/>
  <c r="G25" i="54"/>
  <c r="I25" i="54"/>
  <c r="E25" i="54"/>
  <c r="F25" i="54"/>
  <c r="J25" i="54"/>
  <c r="P25" i="54"/>
  <c r="E38" i="53"/>
  <c r="F38" i="53"/>
  <c r="J38" i="53"/>
  <c r="P38" i="53"/>
  <c r="S38" i="53"/>
  <c r="G56" i="53"/>
  <c r="I56" i="53"/>
  <c r="E56" i="53"/>
  <c r="F56" i="53"/>
  <c r="J56" i="53"/>
  <c r="P56" i="53"/>
  <c r="S56" i="53"/>
  <c r="E14" i="53"/>
  <c r="F14" i="53"/>
  <c r="J14" i="53"/>
  <c r="P14" i="53"/>
  <c r="E8" i="52"/>
  <c r="F8" i="52"/>
  <c r="J8" i="52"/>
  <c r="P8" i="52"/>
  <c r="E40" i="52"/>
  <c r="F40" i="52"/>
  <c r="J40" i="52"/>
  <c r="P40" i="52"/>
  <c r="E51" i="52"/>
  <c r="F51" i="52"/>
  <c r="J51" i="52"/>
  <c r="P51" i="52"/>
  <c r="S51" i="52"/>
  <c r="E25" i="52"/>
  <c r="F25" i="52"/>
  <c r="J25" i="52"/>
  <c r="P25" i="52"/>
  <c r="S25" i="52"/>
  <c r="E55" i="52"/>
  <c r="F55" i="52"/>
  <c r="J55" i="52"/>
  <c r="P55" i="52"/>
  <c r="S55" i="52"/>
  <c r="I48" i="59"/>
  <c r="S52" i="60"/>
  <c r="S32" i="59"/>
  <c r="E24" i="1"/>
  <c r="F24" i="1"/>
  <c r="J24" i="1"/>
  <c r="G24" i="1"/>
  <c r="I24" i="1"/>
  <c r="E44" i="1"/>
  <c r="F44" i="1"/>
  <c r="J44" i="1"/>
  <c r="G44" i="1"/>
  <c r="I44" i="1"/>
  <c r="E46" i="1"/>
  <c r="F46" i="1"/>
  <c r="J46" i="1"/>
  <c r="G46" i="1"/>
  <c r="I46" i="1"/>
  <c r="E29" i="61"/>
  <c r="F29" i="61"/>
  <c r="J29" i="61"/>
  <c r="P29" i="61"/>
  <c r="G29" i="61"/>
  <c r="I29" i="61"/>
  <c r="E13" i="1"/>
  <c r="F13" i="1"/>
  <c r="J13" i="1"/>
  <c r="G13" i="1"/>
  <c r="I13" i="1"/>
  <c r="E31" i="53"/>
  <c r="F31" i="53"/>
  <c r="J31" i="53"/>
  <c r="P31" i="53"/>
  <c r="G31" i="53"/>
  <c r="I31" i="53"/>
  <c r="E48" i="53"/>
  <c r="F48" i="53"/>
  <c r="J48" i="53"/>
  <c r="P48" i="53"/>
  <c r="S48" i="53"/>
  <c r="G48" i="53"/>
  <c r="I48" i="53"/>
  <c r="E16" i="60"/>
  <c r="F16" i="60"/>
  <c r="J16" i="60"/>
  <c r="P16" i="60"/>
  <c r="S16" i="60"/>
  <c r="G16" i="60"/>
  <c r="I16" i="60"/>
  <c r="J23" i="1"/>
  <c r="E11" i="53"/>
  <c r="F11" i="53"/>
  <c r="J11" i="53"/>
  <c r="P11" i="53"/>
  <c r="S11" i="53"/>
  <c r="E15" i="60"/>
  <c r="F15" i="60"/>
  <c r="J15" i="60"/>
  <c r="P15" i="60"/>
  <c r="J20" i="1"/>
  <c r="I16" i="59"/>
  <c r="J17" i="59"/>
  <c r="P17" i="59"/>
  <c r="E45" i="60"/>
  <c r="F45" i="60"/>
  <c r="J45" i="60"/>
  <c r="P45" i="60"/>
  <c r="G45" i="60"/>
  <c r="I45" i="60"/>
  <c r="E50" i="60"/>
  <c r="F50" i="60"/>
  <c r="J50" i="60"/>
  <c r="P50" i="60"/>
  <c r="S50" i="60"/>
  <c r="G50" i="60"/>
  <c r="I50" i="60"/>
  <c r="E22" i="60"/>
  <c r="F22" i="60"/>
  <c r="J22" i="60"/>
  <c r="P22" i="60"/>
  <c r="S22" i="60"/>
  <c r="G22" i="60"/>
  <c r="I22" i="60"/>
  <c r="E37" i="60"/>
  <c r="F37" i="60"/>
  <c r="J37" i="60"/>
  <c r="P37" i="60"/>
  <c r="S37" i="60"/>
  <c r="G37" i="60"/>
  <c r="I37" i="60"/>
  <c r="E34" i="60"/>
  <c r="F34" i="60"/>
  <c r="J34" i="60"/>
  <c r="P34" i="60"/>
  <c r="G34" i="60"/>
  <c r="I34" i="60"/>
  <c r="E18" i="60"/>
  <c r="F18" i="60"/>
  <c r="J18" i="60"/>
  <c r="P18" i="60"/>
  <c r="S18" i="60"/>
  <c r="G18" i="60"/>
  <c r="I18" i="60"/>
  <c r="I35" i="59"/>
  <c r="J35" i="59"/>
  <c r="P35" i="59"/>
  <c r="C12" i="59"/>
  <c r="D12" i="59"/>
  <c r="D12" i="58"/>
  <c r="E56" i="58"/>
  <c r="F56" i="58"/>
  <c r="J56" i="58"/>
  <c r="P56" i="58"/>
  <c r="S56" i="58"/>
  <c r="G56" i="58"/>
  <c r="I56" i="58"/>
  <c r="E51" i="58"/>
  <c r="F51" i="58"/>
  <c r="J51" i="58"/>
  <c r="P51" i="58"/>
  <c r="S51" i="58"/>
  <c r="G51" i="58"/>
  <c r="I51" i="58"/>
  <c r="E33" i="58"/>
  <c r="F33" i="58"/>
  <c r="J33" i="58"/>
  <c r="P33" i="58"/>
  <c r="S33" i="58"/>
  <c r="G33" i="58"/>
  <c r="I33" i="58"/>
  <c r="E41" i="58"/>
  <c r="F41" i="58"/>
  <c r="J41" i="58"/>
  <c r="P41" i="58"/>
  <c r="S41" i="58"/>
  <c r="E43" i="58"/>
  <c r="F43" i="58"/>
  <c r="J43" i="58"/>
  <c r="P43" i="58"/>
  <c r="G43" i="58"/>
  <c r="I43" i="58"/>
  <c r="E26" i="58"/>
  <c r="F26" i="58"/>
  <c r="J26" i="58"/>
  <c r="P26" i="58"/>
  <c r="G26" i="58"/>
  <c r="I26" i="58"/>
  <c r="E15" i="58"/>
  <c r="F15" i="58"/>
  <c r="J15" i="58"/>
  <c r="P15" i="58"/>
  <c r="S15" i="58"/>
  <c r="G15" i="58"/>
  <c r="I15" i="58"/>
  <c r="E31" i="58"/>
  <c r="F31" i="58"/>
  <c r="J31" i="58"/>
  <c r="P31" i="58"/>
  <c r="S31" i="58"/>
  <c r="G31" i="58"/>
  <c r="I31" i="58"/>
  <c r="E19" i="58"/>
  <c r="F19" i="58"/>
  <c r="J19" i="58"/>
  <c r="P19" i="58"/>
  <c r="G19" i="58"/>
  <c r="I19" i="58"/>
  <c r="E46" i="58"/>
  <c r="F46" i="58"/>
  <c r="J46" i="58"/>
  <c r="P46" i="58"/>
  <c r="S46" i="58"/>
  <c r="G46" i="58"/>
  <c r="I46" i="58"/>
  <c r="E51" i="57"/>
  <c r="F51" i="57"/>
  <c r="J51" i="57"/>
  <c r="P51" i="57"/>
  <c r="S51" i="57"/>
  <c r="G51" i="57"/>
  <c r="I51" i="57"/>
  <c r="E28" i="57"/>
  <c r="F28" i="57"/>
  <c r="J28" i="57"/>
  <c r="P28" i="57"/>
  <c r="S28" i="57"/>
  <c r="G28" i="57"/>
  <c r="I28" i="57"/>
  <c r="E25" i="57"/>
  <c r="F25" i="57"/>
  <c r="J25" i="57"/>
  <c r="P25" i="57"/>
  <c r="S25" i="57"/>
  <c r="E52" i="57"/>
  <c r="F52" i="57"/>
  <c r="J52" i="57"/>
  <c r="P52" i="57"/>
  <c r="G52" i="57"/>
  <c r="I52" i="57"/>
  <c r="E41" i="57"/>
  <c r="F41" i="57"/>
  <c r="J41" i="57"/>
  <c r="P41" i="57"/>
  <c r="S41" i="57"/>
  <c r="G41" i="57"/>
  <c r="I41" i="57"/>
  <c r="E33" i="57"/>
  <c r="F33" i="57"/>
  <c r="J33" i="57"/>
  <c r="P33" i="57"/>
  <c r="G33" i="57"/>
  <c r="I33" i="57"/>
  <c r="E31" i="57"/>
  <c r="F31" i="57"/>
  <c r="J31" i="57"/>
  <c r="P31" i="57"/>
  <c r="S31" i="57"/>
  <c r="G31" i="57"/>
  <c r="I31" i="57"/>
  <c r="E34" i="57"/>
  <c r="F34" i="57"/>
  <c r="J34" i="57"/>
  <c r="P34" i="57"/>
  <c r="S34" i="57"/>
  <c r="G34" i="57"/>
  <c r="I34" i="57"/>
  <c r="E22" i="57"/>
  <c r="F22" i="57"/>
  <c r="J22" i="57"/>
  <c r="P22" i="57"/>
  <c r="S22" i="57"/>
  <c r="G22" i="57"/>
  <c r="I22" i="57"/>
  <c r="E16" i="57"/>
  <c r="F16" i="57"/>
  <c r="J16" i="57"/>
  <c r="P16" i="57"/>
  <c r="S16" i="57"/>
  <c r="G16" i="57"/>
  <c r="I16" i="57"/>
  <c r="E26" i="57"/>
  <c r="F26" i="57"/>
  <c r="J26" i="57"/>
  <c r="P26" i="57"/>
  <c r="S26" i="57"/>
  <c r="G26" i="57"/>
  <c r="I26" i="57"/>
  <c r="E24" i="57"/>
  <c r="F24" i="57"/>
  <c r="J24" i="57"/>
  <c r="P24" i="57"/>
  <c r="S24" i="57"/>
  <c r="G24" i="57"/>
  <c r="I24" i="57"/>
  <c r="E54" i="56"/>
  <c r="F54" i="56"/>
  <c r="J54" i="56"/>
  <c r="P54" i="56"/>
  <c r="S54" i="56"/>
  <c r="G54" i="56"/>
  <c r="I54" i="56"/>
  <c r="E53" i="56"/>
  <c r="F53" i="56"/>
  <c r="J53" i="56"/>
  <c r="P53" i="56"/>
  <c r="S53" i="56"/>
  <c r="E50" i="56"/>
  <c r="F50" i="56"/>
  <c r="J50" i="56"/>
  <c r="P50" i="56"/>
  <c r="G50" i="56"/>
  <c r="I50" i="56"/>
  <c r="E46" i="56"/>
  <c r="F46" i="56"/>
  <c r="J46" i="56"/>
  <c r="P46" i="56"/>
  <c r="S46" i="56"/>
  <c r="G46" i="56"/>
  <c r="I46" i="56"/>
  <c r="E52" i="56"/>
  <c r="F52" i="56"/>
  <c r="J52" i="56"/>
  <c r="P52" i="56"/>
  <c r="S52" i="56"/>
  <c r="G52" i="56"/>
  <c r="I52" i="56"/>
  <c r="E33" i="56"/>
  <c r="F33" i="56"/>
  <c r="J33" i="56"/>
  <c r="P33" i="56"/>
  <c r="S33" i="56"/>
  <c r="G33" i="56"/>
  <c r="I33" i="56"/>
  <c r="E56" i="56"/>
  <c r="F56" i="56"/>
  <c r="J56" i="56"/>
  <c r="P56" i="56"/>
  <c r="S56" i="56"/>
  <c r="G56" i="56"/>
  <c r="I56" i="56"/>
  <c r="E49" i="56"/>
  <c r="F49" i="56"/>
  <c r="J49" i="56"/>
  <c r="P49" i="56"/>
  <c r="S49" i="56"/>
  <c r="G49" i="56"/>
  <c r="I49" i="56"/>
  <c r="E32" i="56"/>
  <c r="F32" i="56"/>
  <c r="J32" i="56"/>
  <c r="P32" i="56"/>
  <c r="G32" i="56"/>
  <c r="I32" i="56"/>
  <c r="E17" i="56"/>
  <c r="F17" i="56"/>
  <c r="J17" i="56"/>
  <c r="P17" i="56"/>
  <c r="S17" i="56"/>
  <c r="G17" i="56"/>
  <c r="I17" i="56"/>
  <c r="E24" i="56"/>
  <c r="F24" i="56"/>
  <c r="J24" i="56"/>
  <c r="P24" i="56"/>
  <c r="S24" i="56"/>
  <c r="G24" i="56"/>
  <c r="I24" i="56"/>
  <c r="E19" i="56"/>
  <c r="F19" i="56"/>
  <c r="J19" i="56"/>
  <c r="P19" i="56"/>
  <c r="S19" i="56"/>
  <c r="G19" i="56"/>
  <c r="I19" i="56"/>
  <c r="E55" i="55"/>
  <c r="F55" i="55"/>
  <c r="J55" i="55"/>
  <c r="P55" i="55"/>
  <c r="S55" i="55"/>
  <c r="G55" i="55"/>
  <c r="I55" i="55"/>
  <c r="E30" i="55"/>
  <c r="F30" i="55"/>
  <c r="J30" i="55"/>
  <c r="P30" i="55"/>
  <c r="S30" i="55"/>
  <c r="E29" i="55"/>
  <c r="F29" i="55"/>
  <c r="J29" i="55"/>
  <c r="P29" i="55"/>
  <c r="S29" i="55"/>
  <c r="G29" i="55"/>
  <c r="I29" i="55"/>
  <c r="E10" i="55"/>
  <c r="F10" i="55"/>
  <c r="J10" i="55"/>
  <c r="P10" i="55"/>
  <c r="S10" i="55"/>
  <c r="E14" i="55"/>
  <c r="F14" i="55"/>
  <c r="J14" i="55"/>
  <c r="P14" i="55"/>
  <c r="S14" i="55"/>
  <c r="G14" i="55"/>
  <c r="I14" i="55"/>
  <c r="E31" i="55"/>
  <c r="F31" i="55"/>
  <c r="J31" i="55"/>
  <c r="P31" i="55"/>
  <c r="S31" i="55"/>
  <c r="E18" i="55"/>
  <c r="F18" i="55"/>
  <c r="J18" i="55"/>
  <c r="P18" i="55"/>
  <c r="G18" i="55"/>
  <c r="I18" i="55"/>
  <c r="E36" i="55"/>
  <c r="F36" i="55"/>
  <c r="J36" i="55"/>
  <c r="P36" i="55"/>
  <c r="S36" i="55"/>
  <c r="E45" i="55"/>
  <c r="F45" i="55"/>
  <c r="J45" i="55"/>
  <c r="P45" i="55"/>
  <c r="S45" i="55"/>
  <c r="G45" i="55"/>
  <c r="I45" i="55"/>
  <c r="E51" i="55"/>
  <c r="F51" i="55"/>
  <c r="J51" i="55"/>
  <c r="P51" i="55"/>
  <c r="E41" i="55"/>
  <c r="F41" i="55"/>
  <c r="J41" i="55"/>
  <c r="P41" i="55"/>
  <c r="S41" i="55"/>
  <c r="G41" i="55"/>
  <c r="I41" i="55"/>
  <c r="E40" i="55"/>
  <c r="F40" i="55"/>
  <c r="J40" i="55"/>
  <c r="P40" i="55"/>
  <c r="S40" i="55"/>
  <c r="E37" i="54"/>
  <c r="F37" i="54"/>
  <c r="J37" i="54"/>
  <c r="P37" i="54"/>
  <c r="S37" i="54"/>
  <c r="G37" i="54"/>
  <c r="I37" i="54"/>
  <c r="E48" i="54"/>
  <c r="F48" i="54"/>
  <c r="J48" i="54"/>
  <c r="P48" i="54"/>
  <c r="S48" i="54"/>
  <c r="E50" i="54"/>
  <c r="F50" i="54"/>
  <c r="J50" i="54"/>
  <c r="P50" i="54"/>
  <c r="S50" i="54"/>
  <c r="G50" i="54"/>
  <c r="I50" i="54"/>
  <c r="E40" i="54"/>
  <c r="F40" i="54"/>
  <c r="J40" i="54"/>
  <c r="P40" i="54"/>
  <c r="E43" i="54"/>
  <c r="F43" i="54"/>
  <c r="J43" i="54"/>
  <c r="P43" i="54"/>
  <c r="S43" i="54"/>
  <c r="G43" i="54"/>
  <c r="I43" i="54"/>
  <c r="E30" i="54"/>
  <c r="F30" i="54"/>
  <c r="J30" i="54"/>
  <c r="P30" i="54"/>
  <c r="S30" i="54"/>
  <c r="E38" i="54"/>
  <c r="F38" i="54"/>
  <c r="J38" i="54"/>
  <c r="P38" i="54"/>
  <c r="S38" i="54"/>
  <c r="G38" i="54"/>
  <c r="I38" i="54"/>
  <c r="E32" i="54"/>
  <c r="F32" i="54"/>
  <c r="J32" i="54"/>
  <c r="P32" i="54"/>
  <c r="S32" i="54"/>
  <c r="E49" i="54"/>
  <c r="F49" i="54"/>
  <c r="J49" i="54"/>
  <c r="P49" i="54"/>
  <c r="S49" i="54"/>
  <c r="G49" i="54"/>
  <c r="I49" i="54"/>
  <c r="E16" i="54"/>
  <c r="F16" i="54"/>
  <c r="J16" i="54"/>
  <c r="P16" i="54"/>
  <c r="E9" i="54"/>
  <c r="F9" i="54"/>
  <c r="J9" i="54"/>
  <c r="P9" i="54"/>
  <c r="S9" i="54"/>
  <c r="G9" i="54"/>
  <c r="I9" i="54"/>
  <c r="E26" i="54"/>
  <c r="F26" i="54"/>
  <c r="J26" i="54"/>
  <c r="P26" i="54"/>
  <c r="S26" i="54"/>
  <c r="E16" i="53"/>
  <c r="F16" i="53"/>
  <c r="J16" i="53"/>
  <c r="P16" i="53"/>
  <c r="S16" i="53"/>
  <c r="G16" i="53"/>
  <c r="I16" i="53"/>
  <c r="E17" i="53"/>
  <c r="F17" i="53"/>
  <c r="J17" i="53"/>
  <c r="P17" i="53"/>
  <c r="E36" i="53"/>
  <c r="F36" i="53"/>
  <c r="J36" i="53"/>
  <c r="P36" i="53"/>
  <c r="G36" i="53"/>
  <c r="I36" i="53"/>
  <c r="E9" i="53"/>
  <c r="F9" i="53"/>
  <c r="J9" i="53"/>
  <c r="P9" i="53"/>
  <c r="S9" i="53"/>
  <c r="E19" i="53"/>
  <c r="F19" i="53"/>
  <c r="J19" i="53"/>
  <c r="P19" i="53"/>
  <c r="S19" i="53"/>
  <c r="G19" i="53"/>
  <c r="I19" i="53"/>
  <c r="E44" i="53"/>
  <c r="F44" i="53"/>
  <c r="J44" i="53"/>
  <c r="P44" i="53"/>
  <c r="S44" i="53"/>
  <c r="E52" i="53"/>
  <c r="F52" i="53"/>
  <c r="J52" i="53"/>
  <c r="P52" i="53"/>
  <c r="S52" i="53"/>
  <c r="G52" i="53"/>
  <c r="I52" i="53"/>
  <c r="E50" i="53"/>
  <c r="F50" i="53"/>
  <c r="J50" i="53"/>
  <c r="P50" i="53"/>
  <c r="S50" i="53"/>
  <c r="E32" i="53"/>
  <c r="F32" i="53"/>
  <c r="J32" i="53"/>
  <c r="P32" i="53"/>
  <c r="G32" i="53"/>
  <c r="I32" i="53"/>
  <c r="G32" i="52"/>
  <c r="I32" i="52"/>
  <c r="E32" i="52"/>
  <c r="F32" i="52"/>
  <c r="J32" i="52"/>
  <c r="P32" i="52"/>
  <c r="S32" i="52"/>
  <c r="E20" i="52"/>
  <c r="F20" i="52"/>
  <c r="J20" i="52"/>
  <c r="P20" i="52"/>
  <c r="G20" i="52"/>
  <c r="I20" i="52"/>
  <c r="G50" i="52"/>
  <c r="I50" i="52"/>
  <c r="E50" i="52"/>
  <c r="F50" i="52"/>
  <c r="J50" i="52"/>
  <c r="P50" i="52"/>
  <c r="S50" i="52"/>
  <c r="E46" i="52"/>
  <c r="F46" i="52"/>
  <c r="J46" i="52"/>
  <c r="P46" i="52"/>
  <c r="S46" i="52"/>
  <c r="G46" i="52"/>
  <c r="I46" i="52"/>
  <c r="E23" i="52"/>
  <c r="F23" i="52"/>
  <c r="J23" i="52"/>
  <c r="P23" i="52"/>
  <c r="E49" i="52"/>
  <c r="F49" i="52"/>
  <c r="J49" i="52"/>
  <c r="P49" i="52"/>
  <c r="S49" i="52"/>
  <c r="G49" i="52"/>
  <c r="I49" i="52"/>
  <c r="E48" i="52"/>
  <c r="F48" i="52"/>
  <c r="J48" i="52"/>
  <c r="P48" i="52"/>
  <c r="S48" i="52"/>
  <c r="E53" i="52"/>
  <c r="F53" i="52"/>
  <c r="J53" i="52"/>
  <c r="P53" i="52"/>
  <c r="S53" i="52"/>
  <c r="G53" i="52"/>
  <c r="I53" i="52"/>
  <c r="E22" i="52"/>
  <c r="F22" i="52"/>
  <c r="J22" i="52"/>
  <c r="P22" i="52"/>
  <c r="S22" i="52"/>
  <c r="E54" i="52"/>
  <c r="F54" i="52"/>
  <c r="J54" i="52"/>
  <c r="P54" i="52"/>
  <c r="S54" i="52"/>
  <c r="G54" i="52"/>
  <c r="I54" i="52"/>
  <c r="E26" i="52"/>
  <c r="F26" i="52"/>
  <c r="J26" i="52"/>
  <c r="P26" i="52"/>
  <c r="S26" i="52"/>
  <c r="E37" i="52"/>
  <c r="F37" i="52"/>
  <c r="J37" i="52"/>
  <c r="P37" i="52"/>
  <c r="S37" i="52"/>
  <c r="E28" i="52"/>
  <c r="F28" i="52"/>
  <c r="J28" i="52"/>
  <c r="P28" i="52"/>
  <c r="S28" i="52"/>
  <c r="J28" i="1"/>
  <c r="I28" i="1"/>
  <c r="J8" i="1"/>
  <c r="I8" i="1"/>
  <c r="J25" i="1"/>
  <c r="I25" i="1"/>
  <c r="J33" i="1"/>
  <c r="J20" i="59"/>
  <c r="P20" i="59"/>
  <c r="S20" i="59"/>
  <c r="I21" i="59"/>
  <c r="I34" i="1"/>
  <c r="I23" i="59"/>
  <c r="S15" i="60"/>
  <c r="S32" i="55"/>
  <c r="E51" i="61"/>
  <c r="F51" i="61"/>
  <c r="J51" i="61"/>
  <c r="P51" i="61"/>
  <c r="S51" i="61"/>
  <c r="G51" i="61"/>
  <c r="I51" i="61"/>
  <c r="E14" i="1"/>
  <c r="F14" i="1"/>
  <c r="J14" i="1"/>
  <c r="E49" i="53"/>
  <c r="F49" i="53"/>
  <c r="J49" i="53"/>
  <c r="P49" i="53"/>
  <c r="S49" i="53"/>
  <c r="G49" i="53"/>
  <c r="I49" i="53"/>
  <c r="E25" i="60"/>
  <c r="F25" i="60"/>
  <c r="J25" i="60"/>
  <c r="P25" i="60"/>
  <c r="S25" i="60"/>
  <c r="E17" i="60"/>
  <c r="F17" i="60"/>
  <c r="J17" i="60"/>
  <c r="P17" i="60"/>
  <c r="S17" i="60"/>
  <c r="G17" i="60"/>
  <c r="I17" i="60"/>
  <c r="E29" i="60"/>
  <c r="F29" i="60"/>
  <c r="J29" i="60"/>
  <c r="P29" i="60"/>
  <c r="S29" i="60"/>
  <c r="E36" i="60"/>
  <c r="F36" i="60"/>
  <c r="J36" i="60"/>
  <c r="P36" i="60"/>
  <c r="G36" i="60"/>
  <c r="I36" i="60"/>
  <c r="E20" i="60"/>
  <c r="F20" i="60"/>
  <c r="J20" i="60"/>
  <c r="P20" i="60"/>
  <c r="S20" i="60"/>
  <c r="E49" i="58"/>
  <c r="F49" i="58"/>
  <c r="J49" i="58"/>
  <c r="P49" i="58"/>
  <c r="S49" i="58"/>
  <c r="E54" i="58"/>
  <c r="F54" i="58"/>
  <c r="J54" i="58"/>
  <c r="P54" i="58"/>
  <c r="S54" i="58"/>
  <c r="E37" i="58"/>
  <c r="F37" i="58"/>
  <c r="J37" i="58"/>
  <c r="P37" i="58"/>
  <c r="G37" i="58"/>
  <c r="I37" i="58"/>
  <c r="E14" i="58"/>
  <c r="F14" i="58"/>
  <c r="J14" i="58"/>
  <c r="P14" i="58"/>
  <c r="S14" i="58"/>
  <c r="E43" i="57"/>
  <c r="F43" i="57"/>
  <c r="J43" i="57"/>
  <c r="P43" i="57"/>
  <c r="S43" i="57"/>
  <c r="G43" i="57"/>
  <c r="I43" i="57"/>
  <c r="E42" i="57"/>
  <c r="F42" i="57"/>
  <c r="J42" i="57"/>
  <c r="P42" i="57"/>
  <c r="S42" i="57"/>
  <c r="E35" i="57"/>
  <c r="F35" i="57"/>
  <c r="J35" i="57"/>
  <c r="P35" i="57"/>
  <c r="S35" i="57"/>
  <c r="G35" i="57"/>
  <c r="I35" i="57"/>
  <c r="E14" i="57"/>
  <c r="F14" i="57"/>
  <c r="J14" i="57"/>
  <c r="P14" i="57"/>
  <c r="E11" i="56"/>
  <c r="F11" i="56"/>
  <c r="J11" i="56"/>
  <c r="P11" i="56"/>
  <c r="G11" i="56"/>
  <c r="I11" i="56"/>
  <c r="E34" i="56"/>
  <c r="F34" i="56"/>
  <c r="J34" i="56"/>
  <c r="P34" i="56"/>
  <c r="S34" i="56"/>
  <c r="E36" i="56"/>
  <c r="F36" i="56"/>
  <c r="J36" i="56"/>
  <c r="P36" i="56"/>
  <c r="S36" i="56"/>
  <c r="G36" i="56"/>
  <c r="I36" i="56"/>
  <c r="E26" i="56"/>
  <c r="F26" i="56"/>
  <c r="J26" i="56"/>
  <c r="P26" i="56"/>
  <c r="S26" i="56"/>
  <c r="E35" i="55"/>
  <c r="F35" i="55"/>
  <c r="J35" i="55"/>
  <c r="P35" i="55"/>
  <c r="S35" i="55"/>
  <c r="G35" i="55"/>
  <c r="I35" i="55"/>
  <c r="E44" i="55"/>
  <c r="F44" i="55"/>
  <c r="J44" i="55"/>
  <c r="P44" i="55"/>
  <c r="E53" i="55"/>
  <c r="F53" i="55"/>
  <c r="J53" i="55"/>
  <c r="P53" i="55"/>
  <c r="G53" i="55"/>
  <c r="I53" i="55"/>
  <c r="E38" i="55"/>
  <c r="F38" i="55"/>
  <c r="J38" i="55"/>
  <c r="P38" i="55"/>
  <c r="S38" i="55"/>
  <c r="E55" i="54"/>
  <c r="F55" i="54"/>
  <c r="J55" i="54"/>
  <c r="P55" i="54"/>
  <c r="S55" i="54"/>
  <c r="G55" i="54"/>
  <c r="I55" i="54"/>
  <c r="E54" i="54"/>
  <c r="F54" i="54"/>
  <c r="J54" i="54"/>
  <c r="P54" i="54"/>
  <c r="S54" i="54"/>
  <c r="E53" i="54"/>
  <c r="F53" i="54"/>
  <c r="J53" i="54"/>
  <c r="P53" i="54"/>
  <c r="S53" i="54"/>
  <c r="G53" i="54"/>
  <c r="I53" i="54"/>
  <c r="E42" i="54"/>
  <c r="F42" i="54"/>
  <c r="J42" i="54"/>
  <c r="P42" i="54"/>
  <c r="S42" i="54"/>
  <c r="E10" i="53"/>
  <c r="F10" i="53"/>
  <c r="J10" i="53"/>
  <c r="P10" i="53"/>
  <c r="S10" i="53"/>
  <c r="G10" i="53"/>
  <c r="I10" i="53"/>
  <c r="G37" i="53"/>
  <c r="I37" i="53"/>
  <c r="E37" i="53"/>
  <c r="F37" i="53"/>
  <c r="J37" i="53"/>
  <c r="P37" i="53"/>
  <c r="S37" i="53"/>
  <c r="E30" i="53"/>
  <c r="F30" i="53"/>
  <c r="J30" i="53"/>
  <c r="P30" i="53"/>
  <c r="S30" i="53"/>
  <c r="G30" i="53"/>
  <c r="I30" i="53"/>
  <c r="E21" i="52"/>
  <c r="F21" i="52"/>
  <c r="J21" i="52"/>
  <c r="P21" i="52"/>
  <c r="S21" i="52"/>
  <c r="E34" i="52"/>
  <c r="F34" i="52"/>
  <c r="J34" i="52"/>
  <c r="P34" i="52"/>
  <c r="S34" i="52"/>
  <c r="G34" i="52"/>
  <c r="I34" i="52"/>
  <c r="E45" i="52"/>
  <c r="F45" i="52"/>
  <c r="J45" i="52"/>
  <c r="P45" i="52"/>
  <c r="S45" i="52"/>
  <c r="E41" i="52"/>
  <c r="F41" i="52"/>
  <c r="J41" i="52"/>
  <c r="P41" i="52"/>
  <c r="S41" i="52"/>
  <c r="G41" i="52"/>
  <c r="I41" i="52"/>
  <c r="J13" i="59"/>
  <c r="P13" i="59"/>
  <c r="S13" i="59"/>
  <c r="S19" i="58"/>
  <c r="S44" i="54"/>
  <c r="S40" i="54"/>
  <c r="S50" i="55"/>
  <c r="E31" i="1"/>
  <c r="F31" i="1"/>
  <c r="J31" i="1"/>
  <c r="G31" i="1"/>
  <c r="I31" i="1"/>
  <c r="E47" i="1"/>
  <c r="F47" i="1"/>
  <c r="J47" i="1"/>
  <c r="E32" i="1"/>
  <c r="F32" i="1"/>
  <c r="J32" i="1"/>
  <c r="G32" i="1"/>
  <c r="I32" i="1"/>
  <c r="E26" i="1"/>
  <c r="F26" i="1"/>
  <c r="J26" i="1"/>
  <c r="E36" i="59"/>
  <c r="F36" i="59"/>
  <c r="J36" i="59"/>
  <c r="P36" i="59"/>
  <c r="G36" i="59"/>
  <c r="I36" i="59"/>
  <c r="E39" i="1"/>
  <c r="F39" i="1"/>
  <c r="J39" i="1"/>
  <c r="E48" i="60"/>
  <c r="F48" i="60"/>
  <c r="J48" i="60"/>
  <c r="P48" i="60"/>
  <c r="S48" i="60"/>
  <c r="G48" i="60"/>
  <c r="I48" i="60"/>
  <c r="E31" i="60"/>
  <c r="F31" i="60"/>
  <c r="J31" i="60"/>
  <c r="P31" i="60"/>
  <c r="E26" i="53"/>
  <c r="F26" i="53"/>
  <c r="J26" i="53"/>
  <c r="P26" i="53"/>
  <c r="S26" i="53"/>
  <c r="G26" i="53"/>
  <c r="I26" i="53"/>
  <c r="E33" i="60"/>
  <c r="F33" i="60"/>
  <c r="J33" i="60"/>
  <c r="P33" i="60"/>
  <c r="E18" i="53"/>
  <c r="F18" i="53"/>
  <c r="J18" i="53"/>
  <c r="P18" i="53"/>
  <c r="S18" i="53"/>
  <c r="G18" i="53"/>
  <c r="I18" i="53"/>
  <c r="E42" i="60"/>
  <c r="F42" i="60"/>
  <c r="J42" i="60"/>
  <c r="P42" i="60"/>
  <c r="J51" i="1"/>
  <c r="E24" i="60"/>
  <c r="F24" i="60"/>
  <c r="J24" i="60"/>
  <c r="P24" i="60"/>
  <c r="S24" i="60"/>
  <c r="E53" i="60"/>
  <c r="F53" i="60"/>
  <c r="J53" i="60"/>
  <c r="P53" i="60"/>
  <c r="S53" i="60"/>
  <c r="G53" i="60"/>
  <c r="I53" i="60"/>
  <c r="E13" i="60"/>
  <c r="F13" i="60"/>
  <c r="J13" i="60"/>
  <c r="E54" i="60"/>
  <c r="F54" i="60"/>
  <c r="J54" i="60"/>
  <c r="P54" i="60"/>
  <c r="S54" i="60"/>
  <c r="G54" i="60"/>
  <c r="I54" i="60"/>
  <c r="E43" i="60"/>
  <c r="F43" i="60"/>
  <c r="J43" i="60"/>
  <c r="P43" i="60"/>
  <c r="S43" i="60"/>
  <c r="E35" i="60"/>
  <c r="F35" i="60"/>
  <c r="J35" i="60"/>
  <c r="P35" i="60"/>
  <c r="S35" i="60"/>
  <c r="G35" i="60"/>
  <c r="I35" i="60"/>
  <c r="E23" i="60"/>
  <c r="F23" i="60"/>
  <c r="J23" i="60"/>
  <c r="P23" i="60"/>
  <c r="E52" i="60"/>
  <c r="F52" i="60"/>
  <c r="J52" i="60"/>
  <c r="P52" i="60"/>
  <c r="J55" i="59"/>
  <c r="P55" i="59"/>
  <c r="S55" i="59"/>
  <c r="I55" i="59"/>
  <c r="E28" i="58"/>
  <c r="F28" i="58"/>
  <c r="J28" i="58"/>
  <c r="P28" i="58"/>
  <c r="G28" i="58"/>
  <c r="I28" i="58"/>
  <c r="E45" i="58"/>
  <c r="F45" i="58"/>
  <c r="J45" i="58"/>
  <c r="P45" i="58"/>
  <c r="S45" i="58"/>
  <c r="E24" i="58"/>
  <c r="F24" i="58"/>
  <c r="J24" i="58"/>
  <c r="P24" i="58"/>
  <c r="S24" i="58"/>
  <c r="G24" i="58"/>
  <c r="I24" i="58"/>
  <c r="E47" i="58"/>
  <c r="F47" i="58"/>
  <c r="J47" i="58"/>
  <c r="P47" i="58"/>
  <c r="E27" i="58"/>
  <c r="F27" i="58"/>
  <c r="J27" i="58"/>
  <c r="P27" i="58"/>
  <c r="G27" i="58"/>
  <c r="I27" i="58"/>
  <c r="E44" i="58"/>
  <c r="F44" i="58"/>
  <c r="J44" i="58"/>
  <c r="P44" i="58"/>
  <c r="S44" i="58"/>
  <c r="E36" i="58"/>
  <c r="F36" i="58"/>
  <c r="J36" i="58"/>
  <c r="P36" i="58"/>
  <c r="S36" i="58"/>
  <c r="E42" i="58"/>
  <c r="F42" i="58"/>
  <c r="J42" i="58"/>
  <c r="P42" i="58"/>
  <c r="S42" i="58"/>
  <c r="E30" i="58"/>
  <c r="F30" i="58"/>
  <c r="J30" i="58"/>
  <c r="P30" i="58"/>
  <c r="G30" i="58"/>
  <c r="I30" i="58"/>
  <c r="E52" i="58"/>
  <c r="F52" i="58"/>
  <c r="J52" i="58"/>
  <c r="P52" i="58"/>
  <c r="S52" i="58"/>
  <c r="E25" i="58"/>
  <c r="F25" i="58"/>
  <c r="J25" i="58"/>
  <c r="P25" i="58"/>
  <c r="G25" i="58"/>
  <c r="I25" i="58"/>
  <c r="E50" i="58"/>
  <c r="F50" i="58"/>
  <c r="J50" i="58"/>
  <c r="P50" i="58"/>
  <c r="S50" i="58"/>
  <c r="E23" i="57"/>
  <c r="F23" i="57"/>
  <c r="J23" i="57"/>
  <c r="P23" i="57"/>
  <c r="G23" i="57"/>
  <c r="I23" i="57"/>
  <c r="E47" i="57"/>
  <c r="F47" i="57"/>
  <c r="J47" i="57"/>
  <c r="P47" i="57"/>
  <c r="S47" i="57"/>
  <c r="E56" i="57"/>
  <c r="F56" i="57"/>
  <c r="J56" i="57"/>
  <c r="P56" i="57"/>
  <c r="S56" i="57"/>
  <c r="G56" i="57"/>
  <c r="I56" i="57"/>
  <c r="E48" i="57"/>
  <c r="F48" i="57"/>
  <c r="J48" i="57"/>
  <c r="P48" i="57"/>
  <c r="S48" i="57"/>
  <c r="E49" i="57"/>
  <c r="F49" i="57"/>
  <c r="J49" i="57"/>
  <c r="P49" i="57"/>
  <c r="S49" i="57"/>
  <c r="G49" i="57"/>
  <c r="I49" i="57"/>
  <c r="E12" i="57"/>
  <c r="F12" i="57"/>
  <c r="J12" i="57"/>
  <c r="P12" i="57"/>
  <c r="S12" i="57"/>
  <c r="E30" i="57"/>
  <c r="F30" i="57"/>
  <c r="J30" i="57"/>
  <c r="P30" i="57"/>
  <c r="S30" i="57"/>
  <c r="G30" i="57"/>
  <c r="I30" i="57"/>
  <c r="E55" i="57"/>
  <c r="F55" i="57"/>
  <c r="J55" i="57"/>
  <c r="P55" i="57"/>
  <c r="S55" i="57"/>
  <c r="E15" i="57"/>
  <c r="F15" i="57"/>
  <c r="J15" i="57"/>
  <c r="P15" i="57"/>
  <c r="S15" i="57"/>
  <c r="G15" i="57"/>
  <c r="I15" i="57"/>
  <c r="E32" i="57"/>
  <c r="F32" i="57"/>
  <c r="J32" i="57"/>
  <c r="P32" i="57"/>
  <c r="S32" i="57"/>
  <c r="E46" i="57"/>
  <c r="F46" i="57"/>
  <c r="J46" i="57"/>
  <c r="P46" i="57"/>
  <c r="S46" i="57"/>
  <c r="G46" i="57"/>
  <c r="I46" i="57"/>
  <c r="E15" i="56"/>
  <c r="F15" i="56"/>
  <c r="J15" i="56"/>
  <c r="P15" i="56"/>
  <c r="S15" i="56"/>
  <c r="E45" i="56"/>
  <c r="F45" i="56"/>
  <c r="J45" i="56"/>
  <c r="P45" i="56"/>
  <c r="S45" i="56"/>
  <c r="G45" i="56"/>
  <c r="I45" i="56"/>
  <c r="E44" i="56"/>
  <c r="F44" i="56"/>
  <c r="J44" i="56"/>
  <c r="P44" i="56"/>
  <c r="S44" i="56"/>
  <c r="E12" i="56"/>
  <c r="F12" i="56"/>
  <c r="J12" i="56"/>
  <c r="P12" i="56"/>
  <c r="S12" i="56"/>
  <c r="E41" i="56"/>
  <c r="F41" i="56"/>
  <c r="J41" i="56"/>
  <c r="P41" i="56"/>
  <c r="E35" i="56"/>
  <c r="F35" i="56"/>
  <c r="J35" i="56"/>
  <c r="P35" i="56"/>
  <c r="S35" i="56"/>
  <c r="G35" i="56"/>
  <c r="I35" i="56"/>
  <c r="E43" i="56"/>
  <c r="F43" i="56"/>
  <c r="J43" i="56"/>
  <c r="P43" i="56"/>
  <c r="S43" i="56"/>
  <c r="E28" i="56"/>
  <c r="F28" i="56"/>
  <c r="J28" i="56"/>
  <c r="P28" i="56"/>
  <c r="S28" i="56"/>
  <c r="G28" i="56"/>
  <c r="I28" i="56"/>
  <c r="E42" i="56"/>
  <c r="F42" i="56"/>
  <c r="J42" i="56"/>
  <c r="P42" i="56"/>
  <c r="S42" i="56"/>
  <c r="E51" i="56"/>
  <c r="F51" i="56"/>
  <c r="J51" i="56"/>
  <c r="P51" i="56"/>
  <c r="S51" i="56"/>
  <c r="G51" i="56"/>
  <c r="I51" i="56"/>
  <c r="E38" i="56"/>
  <c r="F38" i="56"/>
  <c r="J38" i="56"/>
  <c r="P38" i="56"/>
  <c r="S38" i="56"/>
  <c r="E46" i="55"/>
  <c r="F46" i="55"/>
  <c r="J46" i="55"/>
  <c r="P46" i="55"/>
  <c r="S46" i="55"/>
  <c r="E34" i="55"/>
  <c r="F34" i="55"/>
  <c r="J34" i="55"/>
  <c r="P34" i="55"/>
  <c r="E47" i="55"/>
  <c r="F47" i="55"/>
  <c r="J47" i="55"/>
  <c r="P47" i="55"/>
  <c r="S47" i="55"/>
  <c r="E21" i="55"/>
  <c r="F21" i="55"/>
  <c r="J21" i="55"/>
  <c r="P21" i="55"/>
  <c r="S21" i="55"/>
  <c r="E37" i="55"/>
  <c r="F37" i="55"/>
  <c r="J37" i="55"/>
  <c r="P37" i="55"/>
  <c r="S37" i="55"/>
  <c r="G37" i="55"/>
  <c r="I37" i="55"/>
  <c r="E52" i="55"/>
  <c r="F52" i="55"/>
  <c r="J52" i="55"/>
  <c r="P52" i="55"/>
  <c r="S52" i="55"/>
  <c r="E16" i="55"/>
  <c r="F16" i="55"/>
  <c r="J16" i="55"/>
  <c r="P16" i="55"/>
  <c r="S16" i="55"/>
  <c r="G16" i="55"/>
  <c r="I16" i="55"/>
  <c r="E43" i="55"/>
  <c r="F43" i="55"/>
  <c r="J43" i="55"/>
  <c r="P43" i="55"/>
  <c r="S43" i="55"/>
  <c r="E39" i="55"/>
  <c r="F39" i="55"/>
  <c r="J39" i="55"/>
  <c r="P39" i="55"/>
  <c r="G39" i="55"/>
  <c r="I39" i="55"/>
  <c r="G48" i="55"/>
  <c r="I48" i="55"/>
  <c r="E48" i="55"/>
  <c r="F48" i="55"/>
  <c r="J48" i="55"/>
  <c r="P48" i="55"/>
  <c r="S48" i="55"/>
  <c r="E28" i="55"/>
  <c r="F28" i="55"/>
  <c r="J28" i="55"/>
  <c r="P28" i="55"/>
  <c r="S28" i="55"/>
  <c r="G28" i="55"/>
  <c r="I28" i="55"/>
  <c r="E11" i="55"/>
  <c r="F11" i="55"/>
  <c r="J11" i="55"/>
  <c r="P11" i="55"/>
  <c r="S11" i="55"/>
  <c r="E11" i="54"/>
  <c r="F11" i="54"/>
  <c r="J11" i="54"/>
  <c r="P11" i="54"/>
  <c r="S11" i="54"/>
  <c r="G11" i="54"/>
  <c r="I11" i="54"/>
  <c r="E12" i="54"/>
  <c r="F12" i="54"/>
  <c r="J12" i="54"/>
  <c r="P12" i="54"/>
  <c r="S12" i="54"/>
  <c r="E18" i="54"/>
  <c r="F18" i="54"/>
  <c r="J18" i="54"/>
  <c r="P18" i="54"/>
  <c r="S18" i="54"/>
  <c r="G18" i="54"/>
  <c r="I18" i="54"/>
  <c r="E31" i="54"/>
  <c r="F31" i="54"/>
  <c r="J31" i="54"/>
  <c r="P31" i="54"/>
  <c r="S31" i="54"/>
  <c r="E44" i="54"/>
  <c r="F44" i="54"/>
  <c r="J44" i="54"/>
  <c r="P44" i="54"/>
  <c r="G44" i="54"/>
  <c r="I44" i="54"/>
  <c r="E10" i="54"/>
  <c r="F10" i="54"/>
  <c r="J10" i="54"/>
  <c r="P10" i="54"/>
  <c r="S10" i="54"/>
  <c r="E24" i="54"/>
  <c r="F24" i="54"/>
  <c r="J24" i="54"/>
  <c r="P24" i="54"/>
  <c r="S24" i="54"/>
  <c r="G24" i="54"/>
  <c r="I24" i="54"/>
  <c r="G56" i="54"/>
  <c r="I56" i="54"/>
  <c r="E56" i="54"/>
  <c r="F56" i="54"/>
  <c r="J56" i="54"/>
  <c r="P56" i="54"/>
  <c r="S56" i="54"/>
  <c r="E20" i="54"/>
  <c r="F20" i="54"/>
  <c r="J20" i="54"/>
  <c r="P20" i="54"/>
  <c r="S20" i="54"/>
  <c r="G20" i="54"/>
  <c r="I20" i="54"/>
  <c r="E52" i="54"/>
  <c r="F52" i="54"/>
  <c r="J52" i="54"/>
  <c r="P52" i="54"/>
  <c r="S52" i="54"/>
  <c r="E39" i="54"/>
  <c r="F39" i="54"/>
  <c r="J39" i="54"/>
  <c r="P39" i="54"/>
  <c r="S39" i="54"/>
  <c r="G39" i="54"/>
  <c r="I39" i="54"/>
  <c r="E45" i="54"/>
  <c r="F45" i="54"/>
  <c r="J45" i="54"/>
  <c r="P45" i="54"/>
  <c r="S45" i="54"/>
  <c r="E27" i="53"/>
  <c r="F27" i="53"/>
  <c r="J27" i="53"/>
  <c r="P27" i="53"/>
  <c r="G27" i="53"/>
  <c r="I27" i="53"/>
  <c r="E25" i="53"/>
  <c r="F25" i="53"/>
  <c r="J25" i="53"/>
  <c r="P25" i="53"/>
  <c r="E20" i="53"/>
  <c r="F20" i="53"/>
  <c r="J20" i="53"/>
  <c r="P20" i="53"/>
  <c r="S20" i="53"/>
  <c r="G20" i="53"/>
  <c r="I20" i="53"/>
  <c r="E43" i="53"/>
  <c r="F43" i="53"/>
  <c r="J43" i="53"/>
  <c r="P43" i="53"/>
  <c r="S43" i="53"/>
  <c r="E40" i="53"/>
  <c r="F40" i="53"/>
  <c r="J40" i="53"/>
  <c r="P40" i="53"/>
  <c r="S40" i="53"/>
  <c r="G40" i="53"/>
  <c r="I40" i="53"/>
  <c r="E53" i="53"/>
  <c r="F53" i="53"/>
  <c r="J53" i="53"/>
  <c r="P53" i="53"/>
  <c r="E29" i="53"/>
  <c r="F29" i="53"/>
  <c r="J29" i="53"/>
  <c r="P29" i="53"/>
  <c r="G29" i="53"/>
  <c r="I29" i="53"/>
  <c r="E23" i="53"/>
  <c r="F23" i="53"/>
  <c r="J23" i="53"/>
  <c r="P23" i="53"/>
  <c r="S23" i="53"/>
  <c r="E45" i="53"/>
  <c r="F45" i="53"/>
  <c r="J45" i="53"/>
  <c r="P45" i="53"/>
  <c r="S45" i="53"/>
  <c r="G45" i="53"/>
  <c r="I45" i="53"/>
  <c r="E22" i="53"/>
  <c r="F22" i="53"/>
  <c r="J22" i="53"/>
  <c r="P22" i="53"/>
  <c r="S22" i="53"/>
  <c r="E17" i="52"/>
  <c r="F17" i="52"/>
  <c r="J17" i="52"/>
  <c r="P17" i="52"/>
  <c r="S17" i="52"/>
  <c r="G17" i="52"/>
  <c r="I17" i="52"/>
  <c r="E16" i="52"/>
  <c r="F16" i="52"/>
  <c r="J16" i="52"/>
  <c r="P16" i="52"/>
  <c r="S16" i="52"/>
  <c r="E42" i="52"/>
  <c r="F42" i="52"/>
  <c r="J42" i="52"/>
  <c r="P42" i="52"/>
  <c r="S42" i="52"/>
  <c r="G42" i="52"/>
  <c r="I42" i="52"/>
  <c r="E24" i="52"/>
  <c r="F24" i="52"/>
  <c r="J24" i="52"/>
  <c r="P24" i="52"/>
  <c r="E13" i="52"/>
  <c r="F13" i="52"/>
  <c r="J13" i="52"/>
  <c r="P13" i="52"/>
  <c r="G13" i="52"/>
  <c r="I13" i="52"/>
  <c r="E15" i="52"/>
  <c r="F15" i="52"/>
  <c r="J15" i="52"/>
  <c r="P15" i="52"/>
  <c r="S15" i="52"/>
  <c r="E36" i="52"/>
  <c r="F36" i="52"/>
  <c r="J36" i="52"/>
  <c r="P36" i="52"/>
  <c r="S36" i="52"/>
  <c r="G36" i="52"/>
  <c r="I36" i="52"/>
  <c r="E9" i="52"/>
  <c r="F9" i="52"/>
  <c r="J9" i="52"/>
  <c r="P9" i="52"/>
  <c r="S9" i="52"/>
  <c r="E39" i="52"/>
  <c r="F39" i="52"/>
  <c r="J39" i="52"/>
  <c r="P39" i="52"/>
  <c r="S39" i="52"/>
  <c r="G39" i="52"/>
  <c r="I39" i="52"/>
  <c r="E35" i="52"/>
  <c r="F35" i="52"/>
  <c r="J35" i="52"/>
  <c r="P35" i="52"/>
  <c r="S35" i="52"/>
  <c r="E12" i="52"/>
  <c r="F12" i="52"/>
  <c r="J12" i="52"/>
  <c r="P12" i="52"/>
  <c r="S12" i="52"/>
  <c r="E10" i="52"/>
  <c r="F10" i="52"/>
  <c r="J10" i="52"/>
  <c r="P10" i="52"/>
  <c r="S10" i="52"/>
  <c r="E7" i="52"/>
  <c r="F7" i="52"/>
  <c r="J7" i="52"/>
  <c r="P7" i="52"/>
  <c r="G7" i="52"/>
  <c r="I7" i="52"/>
  <c r="H5" i="52"/>
  <c r="J5" i="1"/>
  <c r="I18" i="1"/>
  <c r="I19" i="59"/>
  <c r="S36" i="60"/>
  <c r="S29" i="53"/>
  <c r="S44" i="55"/>
  <c r="S25" i="58"/>
  <c r="E29" i="1"/>
  <c r="F29" i="1"/>
  <c r="J29" i="1"/>
  <c r="G29" i="1"/>
  <c r="I29" i="1"/>
  <c r="E17" i="1"/>
  <c r="F17" i="1"/>
  <c r="J17" i="1"/>
  <c r="E26" i="60"/>
  <c r="F26" i="60"/>
  <c r="J26" i="60"/>
  <c r="P26" i="60"/>
  <c r="S26" i="60"/>
  <c r="G26" i="60"/>
  <c r="I26" i="60"/>
  <c r="G39" i="53"/>
  <c r="I39" i="53"/>
  <c r="E39" i="53"/>
  <c r="F39" i="53"/>
  <c r="J39" i="53"/>
  <c r="P39" i="53"/>
  <c r="S39" i="53"/>
  <c r="E39" i="60"/>
  <c r="F39" i="60"/>
  <c r="J39" i="60"/>
  <c r="P39" i="60"/>
  <c r="S39" i="60"/>
  <c r="G39" i="60"/>
  <c r="I39" i="60"/>
  <c r="E38" i="60"/>
  <c r="F38" i="60"/>
  <c r="J38" i="60"/>
  <c r="P38" i="60"/>
  <c r="S38" i="60"/>
  <c r="E39" i="58"/>
  <c r="F39" i="58"/>
  <c r="J39" i="58"/>
  <c r="P39" i="58"/>
  <c r="S39" i="58"/>
  <c r="G39" i="58"/>
  <c r="I39" i="58"/>
  <c r="E20" i="58"/>
  <c r="F20" i="58"/>
  <c r="J20" i="58"/>
  <c r="P20" i="58"/>
  <c r="S20" i="58"/>
  <c r="E34" i="58"/>
  <c r="F34" i="58"/>
  <c r="J34" i="58"/>
  <c r="P34" i="58"/>
  <c r="S34" i="58"/>
  <c r="G34" i="58"/>
  <c r="I34" i="58"/>
  <c r="E35" i="58"/>
  <c r="F35" i="58"/>
  <c r="J35" i="58"/>
  <c r="P35" i="58"/>
  <c r="S35" i="58"/>
  <c r="E29" i="57"/>
  <c r="F29" i="57"/>
  <c r="J29" i="57"/>
  <c r="P29" i="57"/>
  <c r="S29" i="57"/>
  <c r="G29" i="57"/>
  <c r="I29" i="57"/>
  <c r="E19" i="57"/>
  <c r="F19" i="57"/>
  <c r="J19" i="57"/>
  <c r="P19" i="57"/>
  <c r="S19" i="57"/>
  <c r="E40" i="57"/>
  <c r="F40" i="57"/>
  <c r="J40" i="57"/>
  <c r="P40" i="57"/>
  <c r="S40" i="57"/>
  <c r="E22" i="56"/>
  <c r="F22" i="56"/>
  <c r="J22" i="56"/>
  <c r="P22" i="56"/>
  <c r="S22" i="56"/>
  <c r="E40" i="56"/>
  <c r="F40" i="56"/>
  <c r="J40" i="56"/>
  <c r="P40" i="56"/>
  <c r="S40" i="56"/>
  <c r="G40" i="56"/>
  <c r="I40" i="56"/>
  <c r="E55" i="56"/>
  <c r="F55" i="56"/>
  <c r="J55" i="56"/>
  <c r="P55" i="56"/>
  <c r="S55" i="56"/>
  <c r="E25" i="56"/>
  <c r="F25" i="56"/>
  <c r="J25" i="56"/>
  <c r="P25" i="56"/>
  <c r="S25" i="56"/>
  <c r="G25" i="56"/>
  <c r="I25" i="56"/>
  <c r="E25" i="55"/>
  <c r="F25" i="55"/>
  <c r="J25" i="55"/>
  <c r="P25" i="55"/>
  <c r="S25" i="55"/>
  <c r="E15" i="55"/>
  <c r="F15" i="55"/>
  <c r="J15" i="55"/>
  <c r="P15" i="55"/>
  <c r="S15" i="55"/>
  <c r="G15" i="55"/>
  <c r="I15" i="55"/>
  <c r="E56" i="55"/>
  <c r="F56" i="55"/>
  <c r="J56" i="55"/>
  <c r="P56" i="55"/>
  <c r="S56" i="55"/>
  <c r="E42" i="55"/>
  <c r="F42" i="55"/>
  <c r="J42" i="55"/>
  <c r="P42" i="55"/>
  <c r="S42" i="55"/>
  <c r="G42" i="55"/>
  <c r="I42" i="55"/>
  <c r="E41" i="54"/>
  <c r="F41" i="54"/>
  <c r="J41" i="54"/>
  <c r="P41" i="54"/>
  <c r="S41" i="54"/>
  <c r="E36" i="54"/>
  <c r="F36" i="54"/>
  <c r="J36" i="54"/>
  <c r="P36" i="54"/>
  <c r="S36" i="54"/>
  <c r="E13" i="54"/>
  <c r="F13" i="54"/>
  <c r="J13" i="54"/>
  <c r="P13" i="54"/>
  <c r="S13" i="54"/>
  <c r="E27" i="54"/>
  <c r="F27" i="54"/>
  <c r="J27" i="54"/>
  <c r="P27" i="54"/>
  <c r="S27" i="54"/>
  <c r="G27" i="54"/>
  <c r="I27" i="54"/>
  <c r="G17" i="54"/>
  <c r="I17" i="54"/>
  <c r="E17" i="54"/>
  <c r="F17" i="54"/>
  <c r="J17" i="54"/>
  <c r="P17" i="54"/>
  <c r="S17" i="54"/>
  <c r="E15" i="53"/>
  <c r="F15" i="53"/>
  <c r="J15" i="53"/>
  <c r="P15" i="53"/>
  <c r="S15" i="53"/>
  <c r="G15" i="53"/>
  <c r="I15" i="53"/>
  <c r="E24" i="53"/>
  <c r="F24" i="53"/>
  <c r="J24" i="53"/>
  <c r="P24" i="53"/>
  <c r="S24" i="53"/>
  <c r="E54" i="53"/>
  <c r="F54" i="53"/>
  <c r="J54" i="53"/>
  <c r="P54" i="53"/>
  <c r="G54" i="53"/>
  <c r="I54" i="53"/>
  <c r="E43" i="52"/>
  <c r="F43" i="52"/>
  <c r="J43" i="52"/>
  <c r="P43" i="52"/>
  <c r="S43" i="52"/>
  <c r="E27" i="52"/>
  <c r="F27" i="52"/>
  <c r="J27" i="52"/>
  <c r="P27" i="52"/>
  <c r="S27" i="52"/>
  <c r="G27" i="52"/>
  <c r="I27" i="52"/>
  <c r="E38" i="52"/>
  <c r="F38" i="52"/>
  <c r="J38" i="52"/>
  <c r="P38" i="52"/>
  <c r="S38" i="52"/>
  <c r="E56" i="52"/>
  <c r="F56" i="52"/>
  <c r="J56" i="52"/>
  <c r="P56" i="52"/>
  <c r="S56" i="52"/>
  <c r="J21" i="1"/>
  <c r="I21" i="1"/>
  <c r="I32" i="59"/>
  <c r="S24" i="52"/>
  <c r="S14" i="57"/>
  <c r="S29" i="59"/>
  <c r="S17" i="53"/>
  <c r="S34" i="60"/>
  <c r="S44" i="61"/>
  <c r="S13" i="52"/>
  <c r="S31" i="53"/>
  <c r="S50" i="56"/>
  <c r="E54" i="1"/>
  <c r="F54" i="1"/>
  <c r="J54" i="1"/>
  <c r="G54" i="1"/>
  <c r="I54" i="1"/>
  <c r="E27" i="1"/>
  <c r="F27" i="1"/>
  <c r="J27" i="1"/>
  <c r="G27" i="1"/>
  <c r="I27" i="1"/>
  <c r="E28" i="60"/>
  <c r="F28" i="60"/>
  <c r="J28" i="60"/>
  <c r="P28" i="60"/>
  <c r="G28" i="60"/>
  <c r="I28" i="60"/>
  <c r="E35" i="1"/>
  <c r="F35" i="1"/>
  <c r="J35" i="1"/>
  <c r="G35" i="1"/>
  <c r="I35" i="1"/>
  <c r="E30" i="60"/>
  <c r="F30" i="60"/>
  <c r="J30" i="60"/>
  <c r="P30" i="60"/>
  <c r="G30" i="60"/>
  <c r="I30" i="60"/>
  <c r="E22" i="1"/>
  <c r="F22" i="1"/>
  <c r="J22" i="1"/>
  <c r="G22" i="1"/>
  <c r="I22" i="1"/>
  <c r="E47" i="60"/>
  <c r="F47" i="60"/>
  <c r="J47" i="60"/>
  <c r="P47" i="60"/>
  <c r="S47" i="60"/>
  <c r="G47" i="60"/>
  <c r="I47" i="60"/>
  <c r="E34" i="53"/>
  <c r="F34" i="53"/>
  <c r="J34" i="53"/>
  <c r="P34" i="53"/>
  <c r="S34" i="53"/>
  <c r="G34" i="53"/>
  <c r="I34" i="53"/>
  <c r="E12" i="53"/>
  <c r="F12" i="53"/>
  <c r="J12" i="53"/>
  <c r="P12" i="53"/>
  <c r="S12" i="53"/>
  <c r="G12" i="53"/>
  <c r="I12" i="53"/>
  <c r="E27" i="60"/>
  <c r="F27" i="60"/>
  <c r="J27" i="60"/>
  <c r="P27" i="60"/>
  <c r="G27" i="60"/>
  <c r="I27" i="60"/>
  <c r="E47" i="53"/>
  <c r="F47" i="53"/>
  <c r="J47" i="53"/>
  <c r="P47" i="53"/>
  <c r="S47" i="53"/>
  <c r="G47" i="53"/>
  <c r="I47" i="53"/>
  <c r="E32" i="60"/>
  <c r="F32" i="60"/>
  <c r="J32" i="60"/>
  <c r="P32" i="60"/>
  <c r="S32" i="60"/>
  <c r="G32" i="60"/>
  <c r="I32" i="60"/>
  <c r="J36" i="1"/>
  <c r="J26" i="59"/>
  <c r="P26" i="59"/>
  <c r="S26" i="59"/>
  <c r="E49" i="60"/>
  <c r="F49" i="60"/>
  <c r="J49" i="60"/>
  <c r="P49" i="60"/>
  <c r="S49" i="60"/>
  <c r="G49" i="60"/>
  <c r="I49" i="60"/>
  <c r="E14" i="60"/>
  <c r="F14" i="60"/>
  <c r="J14" i="60"/>
  <c r="P14" i="60"/>
  <c r="G14" i="60"/>
  <c r="E44" i="60"/>
  <c r="F44" i="60"/>
  <c r="J44" i="60"/>
  <c r="P44" i="60"/>
  <c r="S44" i="60"/>
  <c r="G44" i="60"/>
  <c r="I44" i="60"/>
  <c r="E55" i="60"/>
  <c r="F55" i="60"/>
  <c r="J55" i="60"/>
  <c r="P55" i="60"/>
  <c r="S55" i="60"/>
  <c r="G55" i="60"/>
  <c r="I55" i="60"/>
  <c r="E51" i="60"/>
  <c r="F51" i="60"/>
  <c r="J51" i="60"/>
  <c r="P51" i="60"/>
  <c r="S51" i="60"/>
  <c r="G51" i="60"/>
  <c r="I51" i="60"/>
  <c r="E40" i="60"/>
  <c r="F40" i="60"/>
  <c r="J40" i="60"/>
  <c r="P40" i="60"/>
  <c r="S40" i="60"/>
  <c r="G40" i="60"/>
  <c r="I40" i="60"/>
  <c r="E46" i="60"/>
  <c r="F46" i="60"/>
  <c r="J46" i="60"/>
  <c r="P46" i="60"/>
  <c r="S46" i="60"/>
  <c r="G46" i="60"/>
  <c r="I46" i="60"/>
  <c r="J29" i="59"/>
  <c r="P29" i="59"/>
  <c r="I29" i="59"/>
  <c r="J14" i="59"/>
  <c r="P14" i="59"/>
  <c r="S14" i="59"/>
  <c r="I14" i="59"/>
  <c r="E17" i="58"/>
  <c r="F17" i="58"/>
  <c r="J17" i="58"/>
  <c r="P17" i="58"/>
  <c r="S17" i="58"/>
  <c r="E53" i="58"/>
  <c r="F53" i="58"/>
  <c r="J53" i="58"/>
  <c r="P53" i="58"/>
  <c r="S53" i="58"/>
  <c r="G53" i="58"/>
  <c r="I53" i="58"/>
  <c r="E40" i="58"/>
  <c r="F40" i="58"/>
  <c r="J40" i="58"/>
  <c r="P40" i="58"/>
  <c r="S40" i="58"/>
  <c r="G40" i="58"/>
  <c r="I40" i="58"/>
  <c r="E29" i="58"/>
  <c r="F29" i="58"/>
  <c r="J29" i="58"/>
  <c r="P29" i="58"/>
  <c r="S29" i="58"/>
  <c r="G29" i="58"/>
  <c r="I29" i="58"/>
  <c r="E23" i="58"/>
  <c r="F23" i="58"/>
  <c r="J23" i="58"/>
  <c r="P23" i="58"/>
  <c r="S23" i="58"/>
  <c r="G23" i="58"/>
  <c r="I23" i="58"/>
  <c r="E32" i="58"/>
  <c r="F32" i="58"/>
  <c r="J32" i="58"/>
  <c r="P32" i="58"/>
  <c r="S32" i="58"/>
  <c r="G32" i="58"/>
  <c r="I32" i="58"/>
  <c r="E48" i="58"/>
  <c r="F48" i="58"/>
  <c r="J48" i="58"/>
  <c r="P48" i="58"/>
  <c r="S48" i="58"/>
  <c r="E16" i="58"/>
  <c r="F16" i="58"/>
  <c r="J16" i="58"/>
  <c r="P16" i="58"/>
  <c r="S16" i="58"/>
  <c r="E18" i="58"/>
  <c r="F18" i="58"/>
  <c r="J18" i="58"/>
  <c r="P18" i="58"/>
  <c r="E13" i="58"/>
  <c r="F13" i="58"/>
  <c r="J13" i="58"/>
  <c r="P13" i="58"/>
  <c r="G13" i="58"/>
  <c r="I13" i="58"/>
  <c r="E38" i="58"/>
  <c r="F38" i="58"/>
  <c r="J38" i="58"/>
  <c r="P38" i="58"/>
  <c r="S38" i="58"/>
  <c r="E20" i="57"/>
  <c r="F20" i="57"/>
  <c r="J20" i="57"/>
  <c r="P20" i="57"/>
  <c r="S20" i="57"/>
  <c r="G20" i="57"/>
  <c r="I20" i="57"/>
  <c r="E38" i="57"/>
  <c r="F38" i="57"/>
  <c r="J38" i="57"/>
  <c r="P38" i="57"/>
  <c r="S38" i="57"/>
  <c r="E13" i="57"/>
  <c r="F13" i="57"/>
  <c r="J13" i="57"/>
  <c r="P13" i="57"/>
  <c r="S13" i="57"/>
  <c r="G13" i="57"/>
  <c r="I13" i="57"/>
  <c r="E45" i="57"/>
  <c r="F45" i="57"/>
  <c r="J45" i="57"/>
  <c r="P45" i="57"/>
  <c r="S45" i="57"/>
  <c r="E53" i="57"/>
  <c r="F53" i="57"/>
  <c r="J53" i="57"/>
  <c r="P53" i="57"/>
  <c r="S53" i="57"/>
  <c r="G53" i="57"/>
  <c r="I53" i="57"/>
  <c r="E37" i="57"/>
  <c r="F37" i="57"/>
  <c r="J37" i="57"/>
  <c r="P37" i="57"/>
  <c r="S37" i="57"/>
  <c r="E44" i="57"/>
  <c r="F44" i="57"/>
  <c r="J44" i="57"/>
  <c r="P44" i="57"/>
  <c r="G44" i="57"/>
  <c r="I44" i="57"/>
  <c r="E27" i="57"/>
  <c r="F27" i="57"/>
  <c r="J27" i="57"/>
  <c r="P27" i="57"/>
  <c r="S27" i="57"/>
  <c r="E17" i="57"/>
  <c r="F17" i="57"/>
  <c r="J17" i="57"/>
  <c r="P17" i="57"/>
  <c r="S17" i="57"/>
  <c r="G17" i="57"/>
  <c r="I17" i="57"/>
  <c r="E50" i="57"/>
  <c r="F50" i="57"/>
  <c r="J50" i="57"/>
  <c r="P50" i="57"/>
  <c r="S50" i="57"/>
  <c r="E18" i="57"/>
  <c r="F18" i="57"/>
  <c r="J18" i="57"/>
  <c r="P18" i="57"/>
  <c r="S18" i="57"/>
  <c r="G18" i="57"/>
  <c r="I18" i="57"/>
  <c r="G54" i="57"/>
  <c r="I54" i="57"/>
  <c r="E54" i="57"/>
  <c r="F54" i="57"/>
  <c r="J54" i="57"/>
  <c r="P54" i="57"/>
  <c r="S54" i="57"/>
  <c r="E14" i="56"/>
  <c r="F14" i="56"/>
  <c r="J14" i="56"/>
  <c r="P14" i="56"/>
  <c r="S14" i="56"/>
  <c r="G14" i="56"/>
  <c r="I14" i="56"/>
  <c r="E31" i="56"/>
  <c r="F31" i="56"/>
  <c r="J31" i="56"/>
  <c r="P31" i="56"/>
  <c r="S31" i="56"/>
  <c r="E27" i="56"/>
  <c r="F27" i="56"/>
  <c r="J27" i="56"/>
  <c r="P27" i="56"/>
  <c r="S27" i="56"/>
  <c r="G27" i="56"/>
  <c r="I27" i="56"/>
  <c r="E13" i="56"/>
  <c r="F13" i="56"/>
  <c r="J13" i="56"/>
  <c r="P13" i="56"/>
  <c r="S13" i="56"/>
  <c r="E18" i="56"/>
  <c r="F18" i="56"/>
  <c r="J18" i="56"/>
  <c r="P18" i="56"/>
  <c r="S18" i="56"/>
  <c r="G18" i="56"/>
  <c r="I18" i="56"/>
  <c r="G21" i="56"/>
  <c r="I21" i="56"/>
  <c r="E21" i="56"/>
  <c r="F21" i="56"/>
  <c r="J21" i="56"/>
  <c r="P21" i="56"/>
  <c r="S21" i="56"/>
  <c r="E47" i="56"/>
  <c r="F47" i="56"/>
  <c r="J47" i="56"/>
  <c r="P47" i="56"/>
  <c r="S47" i="56"/>
  <c r="G47" i="56"/>
  <c r="I47" i="56"/>
  <c r="E30" i="56"/>
  <c r="F30" i="56"/>
  <c r="J30" i="56"/>
  <c r="P30" i="56"/>
  <c r="S30" i="56"/>
  <c r="E20" i="56"/>
  <c r="F20" i="56"/>
  <c r="J20" i="56"/>
  <c r="P20" i="56"/>
  <c r="S20" i="56"/>
  <c r="G20" i="56"/>
  <c r="I20" i="56"/>
  <c r="D10" i="56"/>
  <c r="C10" i="57"/>
  <c r="D10" i="57"/>
  <c r="E16" i="56"/>
  <c r="F16" i="56"/>
  <c r="J16" i="56"/>
  <c r="P16" i="56"/>
  <c r="S16" i="56"/>
  <c r="G16" i="56"/>
  <c r="I16" i="56"/>
  <c r="E29" i="56"/>
  <c r="F29" i="56"/>
  <c r="J29" i="56"/>
  <c r="P29" i="56"/>
  <c r="S29" i="56"/>
  <c r="E13" i="55"/>
  <c r="F13" i="55"/>
  <c r="J13" i="55"/>
  <c r="P13" i="55"/>
  <c r="S13" i="55"/>
  <c r="G13" i="55"/>
  <c r="I13" i="55"/>
  <c r="E54" i="55"/>
  <c r="F54" i="55"/>
  <c r="J54" i="55"/>
  <c r="P54" i="55"/>
  <c r="S54" i="55"/>
  <c r="E49" i="55"/>
  <c r="F49" i="55"/>
  <c r="J49" i="55"/>
  <c r="P49" i="55"/>
  <c r="S49" i="55"/>
  <c r="G49" i="55"/>
  <c r="I49" i="55"/>
  <c r="E19" i="55"/>
  <c r="F19" i="55"/>
  <c r="J19" i="55"/>
  <c r="P19" i="55"/>
  <c r="S19" i="55"/>
  <c r="C9" i="56"/>
  <c r="D9" i="56"/>
  <c r="D9" i="55"/>
  <c r="E26" i="55"/>
  <c r="F26" i="55"/>
  <c r="J26" i="55"/>
  <c r="P26" i="55"/>
  <c r="S26" i="55"/>
  <c r="E12" i="55"/>
  <c r="F12" i="55"/>
  <c r="J12" i="55"/>
  <c r="P12" i="55"/>
  <c r="S12" i="55"/>
  <c r="G12" i="55"/>
  <c r="I12" i="55"/>
  <c r="E24" i="55"/>
  <c r="F24" i="55"/>
  <c r="J24" i="55"/>
  <c r="P24" i="55"/>
  <c r="S24" i="55"/>
  <c r="E23" i="55"/>
  <c r="F23" i="55"/>
  <c r="J23" i="55"/>
  <c r="P23" i="55"/>
  <c r="S23" i="55"/>
  <c r="G23" i="55"/>
  <c r="I23" i="55"/>
  <c r="E33" i="55"/>
  <c r="F33" i="55"/>
  <c r="J33" i="55"/>
  <c r="P33" i="55"/>
  <c r="S33" i="55"/>
  <c r="E22" i="55"/>
  <c r="F22" i="55"/>
  <c r="J22" i="55"/>
  <c r="P22" i="55"/>
  <c r="S22" i="55"/>
  <c r="E20" i="55"/>
  <c r="F20" i="55"/>
  <c r="J20" i="55"/>
  <c r="P20" i="55"/>
  <c r="S20" i="55"/>
  <c r="E21" i="54"/>
  <c r="F21" i="54"/>
  <c r="J21" i="54"/>
  <c r="P21" i="54"/>
  <c r="S21" i="54"/>
  <c r="E29" i="54"/>
  <c r="F29" i="54"/>
  <c r="J29" i="54"/>
  <c r="P29" i="54"/>
  <c r="S29" i="54"/>
  <c r="E23" i="54"/>
  <c r="F23" i="54"/>
  <c r="J23" i="54"/>
  <c r="P23" i="54"/>
  <c r="S23" i="54"/>
  <c r="G23" i="54"/>
  <c r="I23" i="54"/>
  <c r="G46" i="54"/>
  <c r="I46" i="54"/>
  <c r="E46" i="54"/>
  <c r="F46" i="54"/>
  <c r="J46" i="54"/>
  <c r="P46" i="54"/>
  <c r="S46" i="54"/>
  <c r="C8" i="55"/>
  <c r="D8" i="55"/>
  <c r="D8" i="54"/>
  <c r="E22" i="54"/>
  <c r="F22" i="54"/>
  <c r="J22" i="54"/>
  <c r="P22" i="54"/>
  <c r="S22" i="54"/>
  <c r="E14" i="54"/>
  <c r="F14" i="54"/>
  <c r="J14" i="54"/>
  <c r="P14" i="54"/>
  <c r="G14" i="54"/>
  <c r="I14" i="54"/>
  <c r="G33" i="54"/>
  <c r="I33" i="54"/>
  <c r="E33" i="54"/>
  <c r="F33" i="54"/>
  <c r="J33" i="54"/>
  <c r="P33" i="54"/>
  <c r="E51" i="54"/>
  <c r="F51" i="54"/>
  <c r="J51" i="54"/>
  <c r="P51" i="54"/>
  <c r="G51" i="54"/>
  <c r="I51" i="54"/>
  <c r="E35" i="54"/>
  <c r="F35" i="54"/>
  <c r="J35" i="54"/>
  <c r="P35" i="54"/>
  <c r="S35" i="54"/>
  <c r="E34" i="54"/>
  <c r="F34" i="54"/>
  <c r="J34" i="54"/>
  <c r="P34" i="54"/>
  <c r="S34" i="54"/>
  <c r="G34" i="54"/>
  <c r="I34" i="54"/>
  <c r="E15" i="54"/>
  <c r="F15" i="54"/>
  <c r="J15" i="54"/>
  <c r="P15" i="54"/>
  <c r="S15" i="54"/>
  <c r="E51" i="53"/>
  <c r="F51" i="53"/>
  <c r="J51" i="53"/>
  <c r="P51" i="53"/>
  <c r="G51" i="53"/>
  <c r="I51" i="53"/>
  <c r="E41" i="53"/>
  <c r="F41" i="53"/>
  <c r="J41" i="53"/>
  <c r="P41" i="53"/>
  <c r="S41" i="53"/>
  <c r="E33" i="53"/>
  <c r="F33" i="53"/>
  <c r="J33" i="53"/>
  <c r="P33" i="53"/>
  <c r="G33" i="53"/>
  <c r="I33" i="53"/>
  <c r="E13" i="53"/>
  <c r="F13" i="53"/>
  <c r="J13" i="53"/>
  <c r="P13" i="53"/>
  <c r="S13" i="53"/>
  <c r="E46" i="53"/>
  <c r="F46" i="53"/>
  <c r="J46" i="53"/>
  <c r="P46" i="53"/>
  <c r="S46" i="53"/>
  <c r="G46" i="53"/>
  <c r="I46" i="53"/>
  <c r="E35" i="53"/>
  <c r="F35" i="53"/>
  <c r="J35" i="53"/>
  <c r="P35" i="53"/>
  <c r="S35" i="53"/>
  <c r="E21" i="53"/>
  <c r="F21" i="53"/>
  <c r="J21" i="53"/>
  <c r="P21" i="53"/>
  <c r="G21" i="53"/>
  <c r="I21" i="53"/>
  <c r="E8" i="53"/>
  <c r="F8" i="53"/>
  <c r="J8" i="53"/>
  <c r="P8" i="53"/>
  <c r="S8" i="53"/>
  <c r="E28" i="53"/>
  <c r="F28" i="53"/>
  <c r="J28" i="53"/>
  <c r="P28" i="53"/>
  <c r="S28" i="53"/>
  <c r="G28" i="53"/>
  <c r="I28" i="53"/>
  <c r="E42" i="53"/>
  <c r="F42" i="53"/>
  <c r="J42" i="53"/>
  <c r="P42" i="53"/>
  <c r="S42" i="53"/>
  <c r="E18" i="52"/>
  <c r="F18" i="52"/>
  <c r="J18" i="52"/>
  <c r="P18" i="52"/>
  <c r="G18" i="52"/>
  <c r="I18" i="52"/>
  <c r="G44" i="52"/>
  <c r="I44" i="52"/>
  <c r="E44" i="52"/>
  <c r="F44" i="52"/>
  <c r="J44" i="52"/>
  <c r="P44" i="52"/>
  <c r="S44" i="52"/>
  <c r="E14" i="52"/>
  <c r="F14" i="52"/>
  <c r="J14" i="52"/>
  <c r="P14" i="52"/>
  <c r="S14" i="52"/>
  <c r="G14" i="52"/>
  <c r="I14" i="52"/>
  <c r="E11" i="52"/>
  <c r="F11" i="52"/>
  <c r="J11" i="52"/>
  <c r="P11" i="52"/>
  <c r="E19" i="52"/>
  <c r="F19" i="52"/>
  <c r="J19" i="52"/>
  <c r="P19" i="52"/>
  <c r="G19" i="52"/>
  <c r="I19" i="52"/>
  <c r="E31" i="52"/>
  <c r="F31" i="52"/>
  <c r="J31" i="52"/>
  <c r="P31" i="52"/>
  <c r="S31" i="52"/>
  <c r="E47" i="52"/>
  <c r="F47" i="52"/>
  <c r="J47" i="52"/>
  <c r="P47" i="52"/>
  <c r="S47" i="52"/>
  <c r="G47" i="52"/>
  <c r="I47" i="52"/>
  <c r="C6" i="53"/>
  <c r="D6" i="53"/>
  <c r="D6" i="52"/>
  <c r="E33" i="52"/>
  <c r="F33" i="52"/>
  <c r="J33" i="52"/>
  <c r="P33" i="52"/>
  <c r="S33" i="52"/>
  <c r="G33" i="52"/>
  <c r="I33" i="52"/>
  <c r="E52" i="52"/>
  <c r="F52" i="52"/>
  <c r="J52" i="52"/>
  <c r="P52" i="52"/>
  <c r="S52" i="52"/>
  <c r="E30" i="52"/>
  <c r="F30" i="52"/>
  <c r="J30" i="52"/>
  <c r="P30" i="52"/>
  <c r="S30" i="52"/>
  <c r="G30" i="52"/>
  <c r="I30" i="52"/>
  <c r="E29" i="52"/>
  <c r="F29" i="52"/>
  <c r="J29" i="52"/>
  <c r="P29" i="52"/>
  <c r="S29" i="52"/>
  <c r="J56" i="59"/>
  <c r="P56" i="59"/>
  <c r="S56" i="59"/>
  <c r="I5" i="1"/>
  <c r="I6" i="1"/>
  <c r="I49" i="59"/>
  <c r="I51" i="59"/>
  <c r="I13" i="59"/>
  <c r="S44" i="57"/>
  <c r="S13" i="58"/>
  <c r="S27" i="60"/>
  <c r="S27" i="58"/>
  <c r="S20" i="52"/>
  <c r="S26" i="58"/>
  <c r="S35" i="59"/>
  <c r="S36" i="57"/>
  <c r="S41" i="60"/>
  <c r="S47" i="61"/>
  <c r="S18" i="58"/>
  <c r="S47" i="58"/>
  <c r="S14" i="60"/>
  <c r="S30" i="60"/>
  <c r="S28" i="60"/>
  <c r="S28" i="58"/>
  <c r="S37" i="58"/>
  <c r="S23" i="52"/>
  <c r="S43" i="58"/>
  <c r="S17" i="59"/>
  <c r="S27" i="61"/>
  <c r="S17" i="61"/>
  <c r="E9" i="55"/>
  <c r="F9" i="55"/>
  <c r="J9" i="55"/>
  <c r="P9" i="55"/>
  <c r="S9" i="55"/>
  <c r="G9" i="55"/>
  <c r="G6" i="53"/>
  <c r="I6" i="53"/>
  <c r="E6" i="53"/>
  <c r="F6" i="53"/>
  <c r="J6" i="53"/>
  <c r="E10" i="56"/>
  <c r="F10" i="56"/>
  <c r="J10" i="56"/>
  <c r="P10" i="56"/>
  <c r="S10" i="56"/>
  <c r="G17" i="58"/>
  <c r="I17" i="58"/>
  <c r="G38" i="52"/>
  <c r="I38" i="52"/>
  <c r="G43" i="52"/>
  <c r="I43" i="52"/>
  <c r="G24" i="53"/>
  <c r="I24" i="53"/>
  <c r="G13" i="54"/>
  <c r="I13" i="54"/>
  <c r="G41" i="54"/>
  <c r="I41" i="54"/>
  <c r="G56" i="55"/>
  <c r="I56" i="55"/>
  <c r="G25" i="55"/>
  <c r="I25" i="55"/>
  <c r="G55" i="56"/>
  <c r="I55" i="56"/>
  <c r="G22" i="56"/>
  <c r="I22" i="56"/>
  <c r="G19" i="57"/>
  <c r="I19" i="57"/>
  <c r="G35" i="58"/>
  <c r="I35" i="58"/>
  <c r="G20" i="58"/>
  <c r="I20" i="58"/>
  <c r="G38" i="60"/>
  <c r="I38" i="60"/>
  <c r="G17" i="1"/>
  <c r="I17" i="1"/>
  <c r="G10" i="52"/>
  <c r="I10" i="52"/>
  <c r="G35" i="52"/>
  <c r="I35" i="52"/>
  <c r="G9" i="52"/>
  <c r="I9" i="52"/>
  <c r="G15" i="52"/>
  <c r="I15" i="52"/>
  <c r="G24" i="52"/>
  <c r="I24" i="52"/>
  <c r="G16" i="52"/>
  <c r="I16" i="52"/>
  <c r="G22" i="53"/>
  <c r="I22" i="53"/>
  <c r="G23" i="53"/>
  <c r="I23" i="53"/>
  <c r="G53" i="53"/>
  <c r="I53" i="53"/>
  <c r="G43" i="53"/>
  <c r="I43" i="53"/>
  <c r="G25" i="53"/>
  <c r="I25" i="53"/>
  <c r="G45" i="54"/>
  <c r="I45" i="54"/>
  <c r="G52" i="54"/>
  <c r="I52" i="54"/>
  <c r="G10" i="54"/>
  <c r="I10" i="54"/>
  <c r="G31" i="54"/>
  <c r="I31" i="54"/>
  <c r="G12" i="54"/>
  <c r="I12" i="54"/>
  <c r="G11" i="55"/>
  <c r="I11" i="55"/>
  <c r="G43" i="55"/>
  <c r="I43" i="55"/>
  <c r="G52" i="55"/>
  <c r="I52" i="55"/>
  <c r="G21" i="55"/>
  <c r="I21" i="55"/>
  <c r="G34" i="55"/>
  <c r="I34" i="55"/>
  <c r="G38" i="56"/>
  <c r="I38" i="56"/>
  <c r="G42" i="56"/>
  <c r="I42" i="56"/>
  <c r="G43" i="56"/>
  <c r="I43" i="56"/>
  <c r="G41" i="56"/>
  <c r="I41" i="56"/>
  <c r="G44" i="56"/>
  <c r="I44" i="56"/>
  <c r="G15" i="56"/>
  <c r="I15" i="56"/>
  <c r="G32" i="57"/>
  <c r="I32" i="57"/>
  <c r="G55" i="57"/>
  <c r="I55" i="57"/>
  <c r="G12" i="57"/>
  <c r="I12" i="57"/>
  <c r="G48" i="57"/>
  <c r="I48" i="57"/>
  <c r="G47" i="57"/>
  <c r="I47" i="57"/>
  <c r="G50" i="58"/>
  <c r="I50" i="58"/>
  <c r="G52" i="58"/>
  <c r="I52" i="58"/>
  <c r="G42" i="58"/>
  <c r="I42" i="58"/>
  <c r="G44" i="58"/>
  <c r="I44" i="58"/>
  <c r="G47" i="58"/>
  <c r="I47" i="58"/>
  <c r="G45" i="58"/>
  <c r="I45" i="58"/>
  <c r="G23" i="60"/>
  <c r="I23" i="60"/>
  <c r="G43" i="60"/>
  <c r="I43" i="60"/>
  <c r="G13" i="60"/>
  <c r="I13" i="60"/>
  <c r="G24" i="60"/>
  <c r="I24" i="60"/>
  <c r="G53" i="56"/>
  <c r="I53" i="56"/>
  <c r="G41" i="58"/>
  <c r="I41" i="58"/>
  <c r="E12" i="59"/>
  <c r="F12" i="59"/>
  <c r="J12" i="59"/>
  <c r="G12" i="59"/>
  <c r="I12" i="59"/>
  <c r="G11" i="53"/>
  <c r="I11" i="53"/>
  <c r="G55" i="52"/>
  <c r="I55" i="52"/>
  <c r="G51" i="52"/>
  <c r="I51" i="52"/>
  <c r="G8" i="52"/>
  <c r="I8" i="52"/>
  <c r="G19" i="54"/>
  <c r="I19" i="54"/>
  <c r="G17" i="55"/>
  <c r="I17" i="55"/>
  <c r="G27" i="55"/>
  <c r="I27" i="55"/>
  <c r="G48" i="56"/>
  <c r="I48" i="56"/>
  <c r="G39" i="56"/>
  <c r="I39" i="56"/>
  <c r="G21" i="57"/>
  <c r="I21" i="57"/>
  <c r="G36" i="57"/>
  <c r="I36" i="57"/>
  <c r="G22" i="58"/>
  <c r="I22" i="58"/>
  <c r="G55" i="58"/>
  <c r="I55" i="58"/>
  <c r="G21" i="60"/>
  <c r="I21" i="60"/>
  <c r="G55" i="53"/>
  <c r="I55" i="53"/>
  <c r="G56" i="60"/>
  <c r="I56" i="60"/>
  <c r="J5" i="52"/>
  <c r="I5" i="52"/>
  <c r="G21" i="54"/>
  <c r="I21" i="54"/>
  <c r="G22" i="55"/>
  <c r="I22" i="55"/>
  <c r="G16" i="58"/>
  <c r="I16" i="58"/>
  <c r="G49" i="58"/>
  <c r="I49" i="58"/>
  <c r="G37" i="52"/>
  <c r="I37" i="52"/>
  <c r="G25" i="57"/>
  <c r="I25" i="57"/>
  <c r="G15" i="60"/>
  <c r="I15" i="60"/>
  <c r="G25" i="52"/>
  <c r="I25" i="52"/>
  <c r="G40" i="52"/>
  <c r="I40" i="52"/>
  <c r="G14" i="53"/>
  <c r="I14" i="53"/>
  <c r="G38" i="53"/>
  <c r="I38" i="53"/>
  <c r="G47" i="54"/>
  <c r="I47" i="54"/>
  <c r="G28" i="54"/>
  <c r="I28" i="54"/>
  <c r="G50" i="55"/>
  <c r="I50" i="55"/>
  <c r="G32" i="55"/>
  <c r="I32" i="55"/>
  <c r="G23" i="56"/>
  <c r="I23" i="56"/>
  <c r="G37" i="56"/>
  <c r="I37" i="56"/>
  <c r="G11" i="57"/>
  <c r="E11" i="57"/>
  <c r="F11" i="57"/>
  <c r="J11" i="57"/>
  <c r="P11" i="57"/>
  <c r="S11" i="57"/>
  <c r="G39" i="57"/>
  <c r="I39" i="57"/>
  <c r="G19" i="60"/>
  <c r="I19" i="60"/>
  <c r="G41" i="60"/>
  <c r="I41" i="60"/>
  <c r="G10" i="1"/>
  <c r="I10" i="1"/>
  <c r="E8" i="54"/>
  <c r="F8" i="54"/>
  <c r="J8" i="54"/>
  <c r="P8" i="54"/>
  <c r="S8" i="54"/>
  <c r="E8" i="55"/>
  <c r="F8" i="55"/>
  <c r="J8" i="55"/>
  <c r="E9" i="56"/>
  <c r="F9" i="56"/>
  <c r="J9" i="56"/>
  <c r="G9" i="56"/>
  <c r="I9" i="56"/>
  <c r="G29" i="52"/>
  <c r="I29" i="52"/>
  <c r="G52" i="52"/>
  <c r="I52" i="52"/>
  <c r="E6" i="52"/>
  <c r="F6" i="52"/>
  <c r="J6" i="52"/>
  <c r="P6" i="52"/>
  <c r="S6" i="52"/>
  <c r="G31" i="52"/>
  <c r="I31" i="52"/>
  <c r="G11" i="52"/>
  <c r="I11" i="52"/>
  <c r="G42" i="53"/>
  <c r="I42" i="53"/>
  <c r="G8" i="53"/>
  <c r="I8" i="53"/>
  <c r="G35" i="53"/>
  <c r="I35" i="53"/>
  <c r="G13" i="53"/>
  <c r="I13" i="53"/>
  <c r="G41" i="53"/>
  <c r="I41" i="53"/>
  <c r="G15" i="54"/>
  <c r="I15" i="54"/>
  <c r="G35" i="54"/>
  <c r="I35" i="54"/>
  <c r="G22" i="54"/>
  <c r="I22" i="54"/>
  <c r="G29" i="54"/>
  <c r="I29" i="54"/>
  <c r="G20" i="55"/>
  <c r="I20" i="55"/>
  <c r="G33" i="55"/>
  <c r="I33" i="55"/>
  <c r="G24" i="55"/>
  <c r="I24" i="55"/>
  <c r="G26" i="55"/>
  <c r="I26" i="55"/>
  <c r="G19" i="55"/>
  <c r="I19" i="55"/>
  <c r="G54" i="55"/>
  <c r="I54" i="55"/>
  <c r="G29" i="56"/>
  <c r="I29" i="56"/>
  <c r="E10" i="57"/>
  <c r="F10" i="57"/>
  <c r="J10" i="57"/>
  <c r="G10" i="57"/>
  <c r="I10" i="57"/>
  <c r="G30" i="56"/>
  <c r="I30" i="56"/>
  <c r="G13" i="56"/>
  <c r="I13" i="56"/>
  <c r="G31" i="56"/>
  <c r="I31" i="56"/>
  <c r="G50" i="57"/>
  <c r="I50" i="57"/>
  <c r="G27" i="57"/>
  <c r="I27" i="57"/>
  <c r="G37" i="57"/>
  <c r="I37" i="57"/>
  <c r="G45" i="57"/>
  <c r="I45" i="57"/>
  <c r="G38" i="57"/>
  <c r="I38" i="57"/>
  <c r="G38" i="58"/>
  <c r="I38" i="58"/>
  <c r="G18" i="58"/>
  <c r="I18" i="58"/>
  <c r="G48" i="58"/>
  <c r="I48" i="58"/>
  <c r="I14" i="60"/>
  <c r="Q14" i="61"/>
  <c r="S14" i="61"/>
  <c r="G56" i="52"/>
  <c r="I56" i="52"/>
  <c r="G36" i="54"/>
  <c r="I36" i="54"/>
  <c r="G40" i="57"/>
  <c r="I40" i="57"/>
  <c r="G12" i="52"/>
  <c r="I12" i="52"/>
  <c r="G47" i="55"/>
  <c r="I47" i="55"/>
  <c r="G46" i="55"/>
  <c r="I46" i="55"/>
  <c r="G12" i="56"/>
  <c r="I12" i="56"/>
  <c r="G36" i="58"/>
  <c r="I36" i="58"/>
  <c r="G52" i="60"/>
  <c r="I52" i="60"/>
  <c r="G42" i="60"/>
  <c r="I42" i="60"/>
  <c r="G33" i="60"/>
  <c r="I33" i="60"/>
  <c r="G31" i="60"/>
  <c r="I31" i="60"/>
  <c r="G39" i="1"/>
  <c r="I39" i="1"/>
  <c r="G26" i="1"/>
  <c r="I26" i="1"/>
  <c r="G47" i="1"/>
  <c r="I47" i="1"/>
  <c r="G45" i="52"/>
  <c r="I45" i="52"/>
  <c r="G21" i="52"/>
  <c r="I21" i="52"/>
  <c r="G42" i="54"/>
  <c r="I42" i="54"/>
  <c r="G54" i="54"/>
  <c r="I54" i="54"/>
  <c r="G38" i="55"/>
  <c r="I38" i="55"/>
  <c r="G44" i="55"/>
  <c r="I44" i="55"/>
  <c r="G26" i="56"/>
  <c r="I26" i="56"/>
  <c r="G34" i="56"/>
  <c r="I34" i="56"/>
  <c r="G14" i="57"/>
  <c r="I14" i="57"/>
  <c r="G42" i="57"/>
  <c r="I42" i="57"/>
  <c r="G14" i="58"/>
  <c r="I14" i="58"/>
  <c r="G54" i="58"/>
  <c r="I54" i="58"/>
  <c r="G20" i="60"/>
  <c r="I20" i="60"/>
  <c r="G29" i="60"/>
  <c r="I29" i="60"/>
  <c r="G25" i="60"/>
  <c r="I25" i="60"/>
  <c r="G14" i="1"/>
  <c r="I14" i="1"/>
  <c r="G28" i="52"/>
  <c r="I28" i="52"/>
  <c r="G26" i="52"/>
  <c r="I26" i="52"/>
  <c r="G22" i="52"/>
  <c r="I22" i="52"/>
  <c r="G48" i="52"/>
  <c r="I48" i="52"/>
  <c r="G23" i="52"/>
  <c r="I23" i="52"/>
  <c r="G50" i="53"/>
  <c r="I50" i="53"/>
  <c r="G44" i="53"/>
  <c r="I44" i="53"/>
  <c r="G9" i="53"/>
  <c r="I9" i="53"/>
  <c r="G17" i="53"/>
  <c r="I17" i="53"/>
  <c r="G26" i="54"/>
  <c r="I26" i="54"/>
  <c r="G16" i="54"/>
  <c r="I16" i="54"/>
  <c r="G32" i="54"/>
  <c r="I32" i="54"/>
  <c r="G30" i="54"/>
  <c r="I30" i="54"/>
  <c r="G40" i="54"/>
  <c r="I40" i="54"/>
  <c r="G48" i="54"/>
  <c r="I48" i="54"/>
  <c r="G40" i="55"/>
  <c r="I40" i="55"/>
  <c r="G51" i="55"/>
  <c r="I51" i="55"/>
  <c r="G36" i="55"/>
  <c r="I36" i="55"/>
  <c r="G31" i="55"/>
  <c r="I31" i="55"/>
  <c r="G10" i="55"/>
  <c r="I10" i="55"/>
  <c r="G30" i="55"/>
  <c r="I30" i="55"/>
  <c r="E12" i="58"/>
  <c r="F12" i="58"/>
  <c r="J12" i="58"/>
  <c r="P12" i="58"/>
  <c r="S12" i="58"/>
  <c r="G12" i="58"/>
  <c r="E11" i="58"/>
  <c r="F11" i="58"/>
  <c r="J11" i="58"/>
  <c r="G11" i="58"/>
  <c r="I11" i="58"/>
  <c r="Q12" i="59"/>
  <c r="S12" i="59"/>
  <c r="I12" i="58"/>
  <c r="G6" i="52"/>
  <c r="Q11" i="58"/>
  <c r="S11" i="58"/>
  <c r="I11" i="57"/>
  <c r="G8" i="55"/>
  <c r="I8" i="55"/>
  <c r="G8" i="54"/>
  <c r="G10" i="56"/>
  <c r="I9" i="55"/>
  <c r="Q9" i="56"/>
  <c r="S9" i="56"/>
  <c r="Q8" i="55"/>
  <c r="S8" i="55"/>
  <c r="I8" i="54"/>
  <c r="I6" i="52"/>
  <c r="Q6" i="53"/>
  <c r="S6" i="53"/>
  <c r="Q10" i="57"/>
  <c r="S10" i="57"/>
  <c r="I10" i="56"/>
  <c r="T2" i="56" l="1"/>
  <c r="T52" i="56" s="1"/>
  <c r="O60" i="53"/>
  <c r="S60" i="53" s="1"/>
  <c r="O53" i="53"/>
  <c r="S53" i="53" s="1"/>
  <c r="O8" i="52"/>
  <c r="S8" i="52" s="1"/>
  <c r="O33" i="60"/>
  <c r="S33" i="60" s="1"/>
  <c r="T2" i="60" s="1"/>
  <c r="O69" i="53"/>
  <c r="S69" i="53" s="1"/>
  <c r="O7" i="52"/>
  <c r="S7" i="52" s="1"/>
  <c r="O50" i="59"/>
  <c r="S50" i="59" s="1"/>
  <c r="O30" i="59"/>
  <c r="S30" i="59" s="1"/>
  <c r="O57" i="55"/>
  <c r="S57" i="55" s="1"/>
  <c r="T2" i="55" s="1"/>
  <c r="O14" i="53"/>
  <c r="S14" i="53" s="1"/>
  <c r="T2" i="52"/>
  <c r="T6" i="52" s="1"/>
  <c r="T2" i="58"/>
  <c r="T2" i="57"/>
  <c r="T67" i="57" s="1"/>
  <c r="T50" i="56"/>
  <c r="T15" i="56"/>
  <c r="T46" i="56"/>
  <c r="T34" i="56"/>
  <c r="T38" i="56"/>
  <c r="T10" i="56"/>
  <c r="T60" i="56"/>
  <c r="T9" i="56"/>
  <c r="T26" i="56"/>
  <c r="T20" i="56"/>
  <c r="T32" i="56"/>
  <c r="T17" i="56"/>
  <c r="T12" i="56"/>
  <c r="T65" i="56"/>
  <c r="T29" i="52"/>
  <c r="T56" i="56"/>
  <c r="D7" i="50"/>
  <c r="T13" i="56"/>
  <c r="T49" i="56"/>
  <c r="T36" i="56"/>
  <c r="T31" i="56"/>
  <c r="T2" i="61"/>
  <c r="O36" i="53"/>
  <c r="S36" i="53" s="1"/>
  <c r="O68" i="53"/>
  <c r="S68" i="53" s="1"/>
  <c r="O33" i="54"/>
  <c r="S33" i="54" s="1"/>
  <c r="T27" i="55" l="1"/>
  <c r="T29" i="55"/>
  <c r="T62" i="55"/>
  <c r="T48" i="55"/>
  <c r="T38" i="55"/>
  <c r="T58" i="55"/>
  <c r="T64" i="55"/>
  <c r="T30" i="55"/>
  <c r="T37" i="55"/>
  <c r="T28" i="55"/>
  <c r="T65" i="55"/>
  <c r="T35" i="55"/>
  <c r="T26" i="55"/>
  <c r="T46" i="55"/>
  <c r="T23" i="55"/>
  <c r="T61" i="55"/>
  <c r="T19" i="55"/>
  <c r="T54" i="55"/>
  <c r="T32" i="55"/>
  <c r="T69" i="55"/>
  <c r="T24" i="55"/>
  <c r="T63" i="55"/>
  <c r="T15" i="55"/>
  <c r="T43" i="55"/>
  <c r="T33" i="55"/>
  <c r="T36" i="55"/>
  <c r="T8" i="55"/>
  <c r="T49" i="55"/>
  <c r="T16" i="55"/>
  <c r="T59" i="55"/>
  <c r="T53" i="55"/>
  <c r="T67" i="55"/>
  <c r="T12" i="55"/>
  <c r="D6" i="50"/>
  <c r="T42" i="55"/>
  <c r="T18" i="55"/>
  <c r="T39" i="55"/>
  <c r="T17" i="55"/>
  <c r="T50" i="55"/>
  <c r="T56" i="55"/>
  <c r="T11" i="55"/>
  <c r="T52" i="55"/>
  <c r="T66" i="55"/>
  <c r="T13" i="55"/>
  <c r="T25" i="55"/>
  <c r="T21" i="55"/>
  <c r="T51" i="55"/>
  <c r="T9" i="55"/>
  <c r="T34" i="55"/>
  <c r="T20" i="55"/>
  <c r="T31" i="55"/>
  <c r="T22" i="55"/>
  <c r="T44" i="55"/>
  <c r="T68" i="55"/>
  <c r="T14" i="55"/>
  <c r="T57" i="55"/>
  <c r="T45" i="55"/>
  <c r="T41" i="55"/>
  <c r="T60" i="55"/>
  <c r="T47" i="55"/>
  <c r="T55" i="55"/>
  <c r="T10" i="55"/>
  <c r="T40" i="55"/>
  <c r="T67" i="60"/>
  <c r="T65" i="60"/>
  <c r="T22" i="60"/>
  <c r="T61" i="60"/>
  <c r="T45" i="60"/>
  <c r="T51" i="60"/>
  <c r="T27" i="60"/>
  <c r="T57" i="60"/>
  <c r="T69" i="60"/>
  <c r="T37" i="60"/>
  <c r="T15" i="60"/>
  <c r="T55" i="60"/>
  <c r="T53" i="60"/>
  <c r="T63" i="60"/>
  <c r="D11" i="50"/>
  <c r="T25" i="60"/>
  <c r="T18" i="60"/>
  <c r="T36" i="60"/>
  <c r="T62" i="60"/>
  <c r="T59" i="60"/>
  <c r="T58" i="60"/>
  <c r="T64" i="60"/>
  <c r="T34" i="60"/>
  <c r="T43" i="60"/>
  <c r="T28" i="60"/>
  <c r="T16" i="60"/>
  <c r="T29" i="60"/>
  <c r="T21" i="60"/>
  <c r="T42" i="60"/>
  <c r="T40" i="60"/>
  <c r="T60" i="60"/>
  <c r="T56" i="60"/>
  <c r="T44" i="60"/>
  <c r="T41" i="60"/>
  <c r="T50" i="60"/>
  <c r="T54" i="60"/>
  <c r="T14" i="60"/>
  <c r="T23" i="60"/>
  <c r="T52" i="60"/>
  <c r="T35" i="60"/>
  <c r="T39" i="60"/>
  <c r="T38" i="60"/>
  <c r="T13" i="60"/>
  <c r="T19" i="60"/>
  <c r="T48" i="60"/>
  <c r="T32" i="60"/>
  <c r="T30" i="60"/>
  <c r="T31" i="60"/>
  <c r="T24" i="60"/>
  <c r="T68" i="60"/>
  <c r="T46" i="60"/>
  <c r="T49" i="60"/>
  <c r="T20" i="60"/>
  <c r="T47" i="60"/>
  <c r="T17" i="60"/>
  <c r="T26" i="60"/>
  <c r="T66" i="60"/>
  <c r="T62" i="56"/>
  <c r="T21" i="56"/>
  <c r="T47" i="56"/>
  <c r="T30" i="56"/>
  <c r="T41" i="56"/>
  <c r="T40" i="56"/>
  <c r="T66" i="56"/>
  <c r="T58" i="56"/>
  <c r="T19" i="56"/>
  <c r="T11" i="56"/>
  <c r="T25" i="56"/>
  <c r="T28" i="56"/>
  <c r="T33" i="60"/>
  <c r="T54" i="56"/>
  <c r="T57" i="56"/>
  <c r="T61" i="56"/>
  <c r="T23" i="56"/>
  <c r="T69" i="56"/>
  <c r="T68" i="56"/>
  <c r="T2" i="59"/>
  <c r="T51" i="56"/>
  <c r="T22" i="56"/>
  <c r="T27" i="56"/>
  <c r="T53" i="56"/>
  <c r="T55" i="56"/>
  <c r="T35" i="56"/>
  <c r="T24" i="56"/>
  <c r="T39" i="56"/>
  <c r="T18" i="56"/>
  <c r="T42" i="56"/>
  <c r="T64" i="56"/>
  <c r="T16" i="56"/>
  <c r="S70" i="56" s="1"/>
  <c r="T45" i="56"/>
  <c r="T59" i="56"/>
  <c r="T14" i="56"/>
  <c r="T37" i="56"/>
  <c r="T67" i="56"/>
  <c r="T44" i="56"/>
  <c r="T48" i="56"/>
  <c r="T63" i="56"/>
  <c r="T29" i="56"/>
  <c r="T43" i="56"/>
  <c r="T33" i="56"/>
  <c r="T39" i="61"/>
  <c r="T63" i="61"/>
  <c r="T41" i="61"/>
  <c r="T50" i="61"/>
  <c r="T67" i="61"/>
  <c r="T35" i="61"/>
  <c r="T53" i="61"/>
  <c r="T24" i="61"/>
  <c r="T29" i="61"/>
  <c r="T37" i="61"/>
  <c r="T49" i="61"/>
  <c r="T22" i="61"/>
  <c r="T61" i="61"/>
  <c r="T58" i="61"/>
  <c r="T34" i="61"/>
  <c r="T36" i="61"/>
  <c r="T54" i="61"/>
  <c r="T17" i="61"/>
  <c r="T46" i="61"/>
  <c r="T26" i="61"/>
  <c r="T65" i="61"/>
  <c r="D12" i="50"/>
  <c r="T43" i="61"/>
  <c r="T31" i="61"/>
  <c r="T20" i="61"/>
  <c r="T64" i="61"/>
  <c r="T52" i="61"/>
  <c r="T33" i="61"/>
  <c r="T25" i="61"/>
  <c r="T66" i="61"/>
  <c r="T42" i="61"/>
  <c r="T30" i="61"/>
  <c r="T16" i="61"/>
  <c r="T57" i="61"/>
  <c r="T60" i="61"/>
  <c r="T44" i="61"/>
  <c r="T18" i="61"/>
  <c r="T45" i="61"/>
  <c r="T40" i="61"/>
  <c r="T23" i="61"/>
  <c r="T21" i="61"/>
  <c r="T38" i="61"/>
  <c r="T59" i="61"/>
  <c r="T14" i="61"/>
  <c r="T28" i="61"/>
  <c r="T27" i="61"/>
  <c r="T51" i="61"/>
  <c r="T48" i="61"/>
  <c r="T62" i="61"/>
  <c r="T19" i="61"/>
  <c r="T32" i="61"/>
  <c r="T55" i="61"/>
  <c r="T68" i="61"/>
  <c r="T47" i="61"/>
  <c r="T56" i="61"/>
  <c r="T69" i="61"/>
  <c r="T62" i="52"/>
  <c r="F6" i="50"/>
  <c r="U6" i="50"/>
  <c r="V6" i="50" s="1"/>
  <c r="G6" i="50" s="1"/>
  <c r="T66" i="57"/>
  <c r="T44" i="57"/>
  <c r="T46" i="57"/>
  <c r="T26" i="57"/>
  <c r="T54" i="57"/>
  <c r="T43" i="57"/>
  <c r="T64" i="57"/>
  <c r="T24" i="57"/>
  <c r="T32" i="57"/>
  <c r="T11" i="57"/>
  <c r="T23" i="57"/>
  <c r="T17" i="57"/>
  <c r="T12" i="57"/>
  <c r="T58" i="57"/>
  <c r="T63" i="57"/>
  <c r="T16" i="57"/>
  <c r="D8" i="50"/>
  <c r="T33" i="57"/>
  <c r="T27" i="57"/>
  <c r="T69" i="57"/>
  <c r="T61" i="57"/>
  <c r="T62" i="57"/>
  <c r="T53" i="57"/>
  <c r="T45" i="57"/>
  <c r="T39" i="57"/>
  <c r="T21" i="57"/>
  <c r="T18" i="57"/>
  <c r="T19" i="57"/>
  <c r="T37" i="57"/>
  <c r="T41" i="57"/>
  <c r="T14" i="57"/>
  <c r="T60" i="57"/>
  <c r="T25" i="57"/>
  <c r="T47" i="57"/>
  <c r="T49" i="57"/>
  <c r="T20" i="57"/>
  <c r="T10" i="57"/>
  <c r="T52" i="57"/>
  <c r="T34" i="57"/>
  <c r="T57" i="57"/>
  <c r="T51" i="57"/>
  <c r="T38" i="57"/>
  <c r="T36" i="57"/>
  <c r="T13" i="57"/>
  <c r="T56" i="57"/>
  <c r="T30" i="57"/>
  <c r="T59" i="57"/>
  <c r="T55" i="57"/>
  <c r="T15" i="57"/>
  <c r="T50" i="57"/>
  <c r="T42" i="57"/>
  <c r="T29" i="57"/>
  <c r="T22" i="57"/>
  <c r="T35" i="57"/>
  <c r="T28" i="57"/>
  <c r="T40" i="57"/>
  <c r="T68" i="57"/>
  <c r="T65" i="57"/>
  <c r="T31" i="57"/>
  <c r="T48" i="57"/>
  <c r="T42" i="52"/>
  <c r="T11" i="52"/>
  <c r="T8" i="52"/>
  <c r="T61" i="52"/>
  <c r="T27" i="52"/>
  <c r="T53" i="52"/>
  <c r="T55" i="52"/>
  <c r="T35" i="52"/>
  <c r="T19" i="52"/>
  <c r="T58" i="52"/>
  <c r="T57" i="52"/>
  <c r="T39" i="52"/>
  <c r="T41" i="52"/>
  <c r="T65" i="52"/>
  <c r="T10" i="52"/>
  <c r="T30" i="52"/>
  <c r="T22" i="52"/>
  <c r="T34" i="52"/>
  <c r="T17" i="52"/>
  <c r="T50" i="52"/>
  <c r="T20" i="52"/>
  <c r="T49" i="52"/>
  <c r="T69" i="52"/>
  <c r="T15" i="52"/>
  <c r="T37" i="52"/>
  <c r="T51" i="52"/>
  <c r="T47" i="52"/>
  <c r="T40" i="52"/>
  <c r="D3" i="50"/>
  <c r="T38" i="52"/>
  <c r="T12" i="52"/>
  <c r="T54" i="52"/>
  <c r="T56" i="52"/>
  <c r="T26" i="52"/>
  <c r="T36" i="52"/>
  <c r="T32" i="52"/>
  <c r="T18" i="52"/>
  <c r="T60" i="52"/>
  <c r="T31" i="52"/>
  <c r="T14" i="52"/>
  <c r="T48" i="52"/>
  <c r="T23" i="52"/>
  <c r="T44" i="52"/>
  <c r="T43" i="52"/>
  <c r="T7" i="52"/>
  <c r="T67" i="52"/>
  <c r="T5" i="52"/>
  <c r="T64" i="52"/>
  <c r="T33" i="52"/>
  <c r="T21" i="52"/>
  <c r="T52" i="52"/>
  <c r="T63" i="52"/>
  <c r="T28" i="52"/>
  <c r="T24" i="52"/>
  <c r="T25" i="52"/>
  <c r="T45" i="52"/>
  <c r="T9" i="52"/>
  <c r="T16" i="52"/>
  <c r="T13" i="52"/>
  <c r="T66" i="52"/>
  <c r="T59" i="52"/>
  <c r="T68" i="52"/>
  <c r="T46" i="52"/>
  <c r="T11" i="58"/>
  <c r="T44" i="58"/>
  <c r="T51" i="58"/>
  <c r="T23" i="58"/>
  <c r="T52" i="58"/>
  <c r="T65" i="58"/>
  <c r="T48" i="58"/>
  <c r="T36" i="58"/>
  <c r="T22" i="58"/>
  <c r="T28" i="58"/>
  <c r="T16" i="58"/>
  <c r="T38" i="58"/>
  <c r="T18" i="58"/>
  <c r="T60" i="58"/>
  <c r="T45" i="58"/>
  <c r="T55" i="58"/>
  <c r="T68" i="58"/>
  <c r="T21" i="58"/>
  <c r="T29" i="58"/>
  <c r="T20" i="58"/>
  <c r="T17" i="58"/>
  <c r="T25" i="58"/>
  <c r="T24" i="58"/>
  <c r="T19" i="58"/>
  <c r="T57" i="58"/>
  <c r="T15" i="58"/>
  <c r="T56" i="58"/>
  <c r="T47" i="58"/>
  <c r="T54" i="58"/>
  <c r="T26" i="58"/>
  <c r="T66" i="58"/>
  <c r="T67" i="58"/>
  <c r="T43" i="58"/>
  <c r="T33" i="58"/>
  <c r="T34" i="58"/>
  <c r="T12" i="58"/>
  <c r="T59" i="58"/>
  <c r="T27" i="58"/>
  <c r="T49" i="58"/>
  <c r="T32" i="58"/>
  <c r="T42" i="58"/>
  <c r="T31" i="58"/>
  <c r="T69" i="58"/>
  <c r="T40" i="58"/>
  <c r="D9" i="50"/>
  <c r="T41" i="58"/>
  <c r="T63" i="58"/>
  <c r="T62" i="58"/>
  <c r="T30" i="58"/>
  <c r="T53" i="58"/>
  <c r="T46" i="58"/>
  <c r="T61" i="58"/>
  <c r="T39" i="58"/>
  <c r="T50" i="58"/>
  <c r="T35" i="58"/>
  <c r="T14" i="58"/>
  <c r="T37" i="58"/>
  <c r="T64" i="58"/>
  <c r="T13" i="58"/>
  <c r="T2" i="53"/>
  <c r="T36" i="53" s="1"/>
  <c r="L7" i="50"/>
  <c r="M7" i="50" s="1"/>
  <c r="F7" i="50"/>
  <c r="L8" i="50"/>
  <c r="M8" i="50" s="1"/>
  <c r="L9" i="50"/>
  <c r="M9" i="50" s="1"/>
  <c r="S70" i="60"/>
  <c r="T2" i="54"/>
  <c r="T15" i="61"/>
  <c r="L12" i="50"/>
  <c r="M12" i="50" s="1"/>
  <c r="L11" i="50"/>
  <c r="M11" i="50" s="1"/>
  <c r="G11" i="50" s="1"/>
  <c r="F11" i="50"/>
  <c r="T58" i="58"/>
  <c r="S70" i="55"/>
  <c r="T64" i="59" l="1"/>
  <c r="T57" i="59"/>
  <c r="T59" i="59"/>
  <c r="T16" i="59"/>
  <c r="T48" i="59"/>
  <c r="T14" i="59"/>
  <c r="T37" i="59"/>
  <c r="T43" i="59"/>
  <c r="T69" i="59"/>
  <c r="T41" i="59"/>
  <c r="T23" i="59"/>
  <c r="T45" i="59"/>
  <c r="T38" i="59"/>
  <c r="T32" i="59"/>
  <c r="T44" i="59"/>
  <c r="T56" i="59"/>
  <c r="T54" i="59"/>
  <c r="T53" i="59"/>
  <c r="T46" i="59"/>
  <c r="T25" i="59"/>
  <c r="T42" i="59"/>
  <c r="T34" i="59"/>
  <c r="T21" i="59"/>
  <c r="T28" i="59"/>
  <c r="T61" i="59"/>
  <c r="T31" i="59"/>
  <c r="T40" i="59"/>
  <c r="T18" i="59"/>
  <c r="T65" i="59"/>
  <c r="T27" i="59"/>
  <c r="T51" i="59"/>
  <c r="T68" i="59"/>
  <c r="T39" i="59"/>
  <c r="T47" i="59"/>
  <c r="T62" i="59"/>
  <c r="T36" i="59"/>
  <c r="T15" i="59"/>
  <c r="D10" i="50"/>
  <c r="T22" i="59"/>
  <c r="T12" i="59"/>
  <c r="T29" i="59"/>
  <c r="T35" i="59"/>
  <c r="T26" i="59"/>
  <c r="T60" i="59"/>
  <c r="T20" i="59"/>
  <c r="T58" i="59"/>
  <c r="T33" i="59"/>
  <c r="T19" i="59"/>
  <c r="T52" i="59"/>
  <c r="T24" i="59"/>
  <c r="T55" i="59"/>
  <c r="T13" i="59"/>
  <c r="T67" i="59"/>
  <c r="T17" i="59"/>
  <c r="T49" i="59"/>
  <c r="T66" i="59"/>
  <c r="T63" i="59"/>
  <c r="T30" i="59"/>
  <c r="T50" i="59"/>
  <c r="L3" i="50"/>
  <c r="M3" i="50" s="1"/>
  <c r="F3" i="50"/>
  <c r="S70" i="57"/>
  <c r="O8" i="50"/>
  <c r="P8" i="50" s="1"/>
  <c r="F8" i="50"/>
  <c r="O9" i="50"/>
  <c r="P9" i="50" s="1"/>
  <c r="O10" i="50"/>
  <c r="P10" i="50" s="1"/>
  <c r="S70" i="61"/>
  <c r="T56" i="54"/>
  <c r="T43" i="54"/>
  <c r="T54" i="54"/>
  <c r="T19" i="54"/>
  <c r="T36" i="54"/>
  <c r="T42" i="54"/>
  <c r="T29" i="54"/>
  <c r="T15" i="54"/>
  <c r="T55" i="54"/>
  <c r="T41" i="54"/>
  <c r="T28" i="54"/>
  <c r="T48" i="54"/>
  <c r="T51" i="54"/>
  <c r="T31" i="54"/>
  <c r="T40" i="54"/>
  <c r="T35" i="54"/>
  <c r="T9" i="54"/>
  <c r="T66" i="54"/>
  <c r="T53" i="54"/>
  <c r="T63" i="54"/>
  <c r="T38" i="54"/>
  <c r="T50" i="54"/>
  <c r="T60" i="54"/>
  <c r="T37" i="54"/>
  <c r="T30" i="54"/>
  <c r="T20" i="54"/>
  <c r="T57" i="54"/>
  <c r="T47" i="54"/>
  <c r="T18" i="54"/>
  <c r="T45" i="54"/>
  <c r="T44" i="54"/>
  <c r="T34" i="54"/>
  <c r="T12" i="54"/>
  <c r="T39" i="54"/>
  <c r="T23" i="54"/>
  <c r="T22" i="54"/>
  <c r="T64" i="54"/>
  <c r="T68" i="54"/>
  <c r="T14" i="54"/>
  <c r="D5" i="50"/>
  <c r="T69" i="54"/>
  <c r="T58" i="54"/>
  <c r="T27" i="54"/>
  <c r="T24" i="54"/>
  <c r="T49" i="54"/>
  <c r="T11" i="54"/>
  <c r="T32" i="54"/>
  <c r="T21" i="54"/>
  <c r="T52" i="54"/>
  <c r="T25" i="54"/>
  <c r="T65" i="54"/>
  <c r="T17" i="54"/>
  <c r="T26" i="54"/>
  <c r="T13" i="54"/>
  <c r="T61" i="54"/>
  <c r="T8" i="54"/>
  <c r="T59" i="54"/>
  <c r="T16" i="54"/>
  <c r="T62" i="54"/>
  <c r="T46" i="54"/>
  <c r="T67" i="54"/>
  <c r="T7" i="54"/>
  <c r="T10" i="54"/>
  <c r="T68" i="53"/>
  <c r="R9" i="50"/>
  <c r="S9" i="50" s="1"/>
  <c r="F9" i="50"/>
  <c r="R10" i="50"/>
  <c r="S10" i="50" s="1"/>
  <c r="S70" i="58"/>
  <c r="T33" i="54"/>
  <c r="S70" i="52"/>
  <c r="F12" i="50"/>
  <c r="O12" i="50"/>
  <c r="P12" i="50" s="1"/>
  <c r="G12" i="50" s="1"/>
  <c r="T67" i="53"/>
  <c r="T69" i="53"/>
  <c r="T33" i="53"/>
  <c r="T9" i="53"/>
  <c r="T40" i="53"/>
  <c r="T59" i="53"/>
  <c r="T62" i="53"/>
  <c r="T47" i="53"/>
  <c r="T60" i="53"/>
  <c r="T8" i="53"/>
  <c r="T35" i="53"/>
  <c r="T15" i="53"/>
  <c r="T66" i="53"/>
  <c r="T28" i="53"/>
  <c r="T50" i="53"/>
  <c r="T22" i="53"/>
  <c r="T25" i="53"/>
  <c r="T53" i="53"/>
  <c r="T19" i="53"/>
  <c r="T12" i="53"/>
  <c r="T52" i="53"/>
  <c r="T37" i="53"/>
  <c r="D4" i="50"/>
  <c r="L4" i="50" s="1"/>
  <c r="M4" i="50" s="1"/>
  <c r="T11" i="53"/>
  <c r="T23" i="53"/>
  <c r="T26" i="53"/>
  <c r="T24" i="53"/>
  <c r="T46" i="53"/>
  <c r="T29" i="53"/>
  <c r="T39" i="53"/>
  <c r="T61" i="53"/>
  <c r="T20" i="53"/>
  <c r="T49" i="53"/>
  <c r="T65" i="53"/>
  <c r="T44" i="53"/>
  <c r="T54" i="53"/>
  <c r="T32" i="53"/>
  <c r="T43" i="53"/>
  <c r="T58" i="53"/>
  <c r="T31" i="53"/>
  <c r="T48" i="53"/>
  <c r="T55" i="53"/>
  <c r="T51" i="53"/>
  <c r="T56" i="53"/>
  <c r="T17" i="53"/>
  <c r="T57" i="53"/>
  <c r="T14" i="53"/>
  <c r="T6" i="53"/>
  <c r="T27" i="53"/>
  <c r="T18" i="53"/>
  <c r="T41" i="53"/>
  <c r="T45" i="53"/>
  <c r="T13" i="53"/>
  <c r="T16" i="53"/>
  <c r="T38" i="53"/>
  <c r="T42" i="53"/>
  <c r="T21" i="53"/>
  <c r="T30" i="53"/>
  <c r="T34" i="53"/>
  <c r="T10" i="53"/>
  <c r="T7" i="53"/>
  <c r="T63" i="53"/>
  <c r="T64" i="53"/>
  <c r="S70" i="59" l="1"/>
  <c r="U10" i="50"/>
  <c r="V10" i="50" s="1"/>
  <c r="G10" i="50" s="1"/>
  <c r="F10" i="50"/>
  <c r="L10" i="50"/>
  <c r="M10" i="50" s="1"/>
  <c r="G7" i="50" s="1"/>
  <c r="S70" i="53"/>
  <c r="O4" i="50"/>
  <c r="P4" i="50" s="1"/>
  <c r="O5" i="50"/>
  <c r="P5" i="50" s="1"/>
  <c r="O6" i="50"/>
  <c r="P6" i="50" s="1"/>
  <c r="F4" i="50"/>
  <c r="R5" i="50"/>
  <c r="S5" i="50" s="1"/>
  <c r="F5" i="50"/>
  <c r="R6" i="50"/>
  <c r="S6" i="50" s="1"/>
  <c r="G8" i="50"/>
  <c r="L6" i="50"/>
  <c r="M6" i="50" s="1"/>
  <c r="G9" i="50"/>
  <c r="S70" i="54"/>
  <c r="L5" i="50"/>
  <c r="M5" i="50" s="1"/>
  <c r="G3" i="50" s="1"/>
  <c r="G5" i="50" l="1"/>
  <c r="G4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<sst xmlns="http://schemas.openxmlformats.org/spreadsheetml/2006/main" count="416" uniqueCount="61">
  <si>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</si>
  <si>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</si>
  <si>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</si>
  <si>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</si>
  <si>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</si>
  <si>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</si>
  <si>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</si>
  <si>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</si>
  <si>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</si>
  <si>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</si>
  <si>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</si>
  <si>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</si>
  <si>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</si>
  <si>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</si>
  <si>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</si>
  <si>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</si>
  <si>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</si>
  <si>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</si>
  <si>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</si>
  <si>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</si>
  <si>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</si>
  <si>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</si>
  <si>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</si>
  <si>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</si>
  <si>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</si>
  <si>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</si>
  <si>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</si>
  <si>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</si>
  <si>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</si>
  <si>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</si>
  <si>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</si>
  <si>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</si>
  <si>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</si>
  <si>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</si>
  <si>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</si>
  <si>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</si>
  <si>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</si>
  <si>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</si>
  <si>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</si>
  <si>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</si>
  <si>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</si>
  <si>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</si>
  <si>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</si>
  <si>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</si>
  <si>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</si>
  <si>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</si>
  <si>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</si>
  <si>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</si>
  <si>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</si>
  <si>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</si>
  <si>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</si>
  <si>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</si>
  <si>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</si>
  <si>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</si>
  <si>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</si>
  <si>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</si>
  <si>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</si>
  <si>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</si>
  <si>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</si>
  <si>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</si>
  <si>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metapartf.xls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</si>
</sst>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4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workbookViewId="0">
      <selection activeCell="R14" sqref="R14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20520</v>
      </c>
      <c r="C2" s="19">
        <v>9439</v>
      </c>
      <c r="D2" s="33">
        <v>0.122</v>
      </c>
      <c r="E2" s="31">
        <v>1</v>
      </c>
      <c r="F2" s="33">
        <v>0.39900000000000002</v>
      </c>
      <c r="G2" s="23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1.3220000000000001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20520</v>
      </c>
      <c r="U2" s="19">
        <v>9439</v>
      </c>
      <c r="V2" s="33">
        <v>0.122</v>
      </c>
      <c r="W2" s="19">
        <v>1989</v>
      </c>
      <c r="X2" s="33">
        <v>0.39900000000000002</v>
      </c>
    </row>
    <row r="3" spans="1:24" x14ac:dyDescent="0.2">
      <c r="A3" s="18">
        <v>9</v>
      </c>
      <c r="B3" s="19">
        <v>21564</v>
      </c>
      <c r="C3" s="19">
        <v>9920</v>
      </c>
      <c r="D3" s="33">
        <v>0.115</v>
      </c>
      <c r="E3" s="31">
        <v>0.88600000000000001</v>
      </c>
      <c r="F3" s="33">
        <v>0.41599999999999998</v>
      </c>
      <c r="G3" s="23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2.1720000000000002</v>
      </c>
      <c r="Q3" s="15"/>
      <c r="R3" s="15"/>
      <c r="T3" s="19">
        <v>21564</v>
      </c>
      <c r="U3" s="19">
        <v>9920</v>
      </c>
      <c r="V3" s="33">
        <v>0.115</v>
      </c>
      <c r="W3" s="19">
        <v>1894</v>
      </c>
      <c r="X3" s="33">
        <v>0.41599999999999998</v>
      </c>
    </row>
    <row r="4" spans="1:24" x14ac:dyDescent="0.2">
      <c r="A4" s="18">
        <v>10</v>
      </c>
      <c r="B4" s="19">
        <v>22662</v>
      </c>
      <c r="C4" s="19">
        <v>10425</v>
      </c>
      <c r="D4" s="33">
        <v>0.108</v>
      </c>
      <c r="E4" s="31">
        <v>0.88600000000000001</v>
      </c>
      <c r="F4" s="33">
        <v>0.433</v>
      </c>
      <c r="G4" s="23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2.633</v>
      </c>
      <c r="Q4" s="15"/>
      <c r="R4" s="15"/>
      <c r="T4" s="19">
        <v>22662</v>
      </c>
      <c r="U4" s="19">
        <v>10425</v>
      </c>
      <c r="V4" s="33">
        <v>0.108</v>
      </c>
      <c r="W4" s="19">
        <v>1804</v>
      </c>
      <c r="X4" s="33">
        <v>0.433</v>
      </c>
    </row>
    <row r="5" spans="1:24" x14ac:dyDescent="0.2">
      <c r="A5" s="18">
        <v>11</v>
      </c>
      <c r="B5" s="19">
        <v>23816</v>
      </c>
      <c r="C5" s="19">
        <v>10955</v>
      </c>
      <c r="D5" s="33">
        <v>0.10199999999999999</v>
      </c>
      <c r="E5" s="31">
        <v>0.88600000000000001</v>
      </c>
      <c r="F5" s="33">
        <v>0.45100000000000001</v>
      </c>
      <c r="G5" s="23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2.8919999999999999</v>
      </c>
      <c r="Q5" s="15"/>
      <c r="R5" s="15"/>
      <c r="T5" s="19">
        <v>23816</v>
      </c>
      <c r="U5" s="19">
        <v>10955</v>
      </c>
      <c r="V5" s="33">
        <v>0.10199999999999999</v>
      </c>
      <c r="W5" s="19">
        <v>1718</v>
      </c>
      <c r="X5" s="33">
        <v>0.45100000000000001</v>
      </c>
    </row>
    <row r="6" spans="1:24" x14ac:dyDescent="0.2">
      <c r="A6" s="18">
        <v>12</v>
      </c>
      <c r="B6" s="19">
        <v>27938</v>
      </c>
      <c r="C6" s="19">
        <v>12851</v>
      </c>
      <c r="D6" s="33">
        <v>8.1000000000000003E-2</v>
      </c>
      <c r="E6" s="31">
        <v>0.88600000000000001</v>
      </c>
      <c r="F6" s="33">
        <v>0.51500000000000001</v>
      </c>
      <c r="G6" s="23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3.383</v>
      </c>
      <c r="Q6" s="15"/>
      <c r="R6" s="15"/>
      <c r="T6" s="19">
        <v>25028</v>
      </c>
      <c r="U6" s="19">
        <v>11513</v>
      </c>
      <c r="V6" s="33">
        <v>9.6000000000000002E-2</v>
      </c>
      <c r="W6" s="19">
        <v>1637</v>
      </c>
      <c r="X6" s="33">
        <v>0.47</v>
      </c>
    </row>
    <row r="7" spans="1:24" x14ac:dyDescent="0.2">
      <c r="A7" s="18">
        <v>13</v>
      </c>
      <c r="B7" s="19">
        <v>29096</v>
      </c>
      <c r="C7" s="19">
        <v>13312</v>
      </c>
      <c r="D7" s="33">
        <v>7.9000000000000001E-2</v>
      </c>
      <c r="E7" s="31">
        <v>0.52700000000000002</v>
      </c>
      <c r="F7" s="33">
        <v>0.52</v>
      </c>
      <c r="G7" s="23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3.641</v>
      </c>
      <c r="Q7" s="15"/>
      <c r="R7" s="15"/>
      <c r="T7" s="19">
        <v>26065</v>
      </c>
      <c r="U7" s="19">
        <v>11926</v>
      </c>
      <c r="V7" s="33">
        <v>9.2999999999999999E-2</v>
      </c>
      <c r="W7" s="19">
        <v>1610</v>
      </c>
      <c r="X7" s="33">
        <v>0.47499999999999998</v>
      </c>
    </row>
    <row r="8" spans="1:24" x14ac:dyDescent="0.2">
      <c r="A8" s="18">
        <v>14</v>
      </c>
      <c r="B8" s="19">
        <v>30301</v>
      </c>
      <c r="C8" s="19">
        <v>13789</v>
      </c>
      <c r="D8" s="33">
        <v>7.6999999999999999E-2</v>
      </c>
      <c r="E8" s="31">
        <v>0.52700000000000002</v>
      </c>
      <c r="F8" s="33">
        <v>0.52600000000000002</v>
      </c>
      <c r="G8" s="23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3.4809999999999999</v>
      </c>
      <c r="Q8" s="15"/>
      <c r="R8" s="15"/>
      <c r="T8" s="19">
        <v>27145</v>
      </c>
      <c r="U8" s="19">
        <v>12353</v>
      </c>
      <c r="V8" s="33">
        <v>9.0999999999999998E-2</v>
      </c>
      <c r="W8" s="19">
        <v>1583</v>
      </c>
      <c r="X8" s="33">
        <v>0.48</v>
      </c>
    </row>
    <row r="9" spans="1:24" x14ac:dyDescent="0.2">
      <c r="A9" s="18">
        <v>15</v>
      </c>
      <c r="B9" s="19">
        <v>31557</v>
      </c>
      <c r="C9" s="19">
        <v>14284</v>
      </c>
      <c r="D9" s="33">
        <v>7.4999999999999997E-2</v>
      </c>
      <c r="E9" s="31">
        <v>0.52700000000000002</v>
      </c>
      <c r="F9" s="33">
        <v>0.53200000000000003</v>
      </c>
      <c r="G9" s="23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3.117</v>
      </c>
      <c r="Q9" s="15"/>
      <c r="R9" s="15"/>
      <c r="T9" s="19">
        <v>28270</v>
      </c>
      <c r="U9" s="19">
        <v>12796</v>
      </c>
      <c r="V9" s="33">
        <v>8.7999999999999995E-2</v>
      </c>
      <c r="W9" s="19">
        <v>1557</v>
      </c>
      <c r="X9" s="33">
        <v>0.48599999999999999</v>
      </c>
    </row>
    <row r="10" spans="1:24" x14ac:dyDescent="0.2">
      <c r="A10" s="18">
        <v>16</v>
      </c>
      <c r="B10" s="19">
        <v>40318</v>
      </c>
      <c r="C10" s="19">
        <v>17714</v>
      </c>
      <c r="D10" s="33">
        <v>6.2E-2</v>
      </c>
      <c r="E10" s="31">
        <v>0.52700000000000002</v>
      </c>
      <c r="F10" s="33">
        <v>0.57299999999999995</v>
      </c>
      <c r="G10" s="23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2.871</v>
      </c>
      <c r="Q10" s="15"/>
      <c r="R10" s="15"/>
      <c r="T10" s="19">
        <v>29442</v>
      </c>
      <c r="U10" s="19">
        <v>13255</v>
      </c>
      <c r="V10" s="33">
        <v>8.5999999999999993E-2</v>
      </c>
      <c r="W10" s="19">
        <v>1531</v>
      </c>
      <c r="X10" s="33">
        <v>0.49099999999999999</v>
      </c>
    </row>
    <row r="11" spans="1:24" x14ac:dyDescent="0.2">
      <c r="A11" s="18">
        <v>17</v>
      </c>
      <c r="B11" s="19">
        <v>41004</v>
      </c>
      <c r="C11" s="19">
        <v>17944</v>
      </c>
      <c r="D11" s="33">
        <v>6.0999999999999999E-2</v>
      </c>
      <c r="E11" s="31">
        <v>0.24099999999999999</v>
      </c>
      <c r="F11" s="33">
        <v>0.57299999999999995</v>
      </c>
      <c r="G11" s="23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2.6869999999999998</v>
      </c>
      <c r="Q11" s="15"/>
      <c r="R11" s="15"/>
      <c r="T11" s="19">
        <v>29943</v>
      </c>
      <c r="U11" s="19">
        <v>13427</v>
      </c>
      <c r="V11" s="33">
        <v>8.5000000000000006E-2</v>
      </c>
      <c r="W11" s="19">
        <v>1531</v>
      </c>
      <c r="X11" s="33">
        <v>0.49099999999999999</v>
      </c>
    </row>
    <row r="12" spans="1:24" x14ac:dyDescent="0.2">
      <c r="A12" s="18">
        <v>18</v>
      </c>
      <c r="B12" s="19">
        <v>45682</v>
      </c>
      <c r="C12" s="19">
        <v>19508</v>
      </c>
      <c r="D12" s="33">
        <v>5.3999999999999999E-2</v>
      </c>
      <c r="E12" s="31">
        <v>0.24099999999999999</v>
      </c>
      <c r="F12" s="33">
        <v>0.57299999999999995</v>
      </c>
      <c r="G12" s="23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2.573</v>
      </c>
      <c r="Q12" s="15"/>
      <c r="R12" s="15"/>
      <c r="T12" s="19">
        <v>30453</v>
      </c>
      <c r="U12" s="19">
        <v>13602</v>
      </c>
      <c r="V12" s="33">
        <v>8.3000000000000004E-2</v>
      </c>
      <c r="W12" s="19">
        <v>1531</v>
      </c>
      <c r="X12" s="33">
        <v>0.49099999999999999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2.1779999999999999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2.1779999999999999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2.1779999999999999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2.1779999999999999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2.1779999999999999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1.718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1.718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1.718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1.718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1.718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1.3680000000000001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1.3680000000000001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1.3680000000000001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1.3680000000000001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1.3680000000000001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1.1739999999999999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1.1739999999999999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1.1739999999999999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1.1739999999999999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1.1739999999999999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0.90400000000000003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0.90400000000000003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0.90400000000000003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0.90400000000000003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0.90400000000000003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0.54900000000000004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0.54900000000000004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0.54900000000000004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0.54900000000000004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0.54900000000000004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0.27400000000000002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0.27400000000000002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0.27400000000000002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0.27400000000000002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0.27400000000000002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0.13700000000000001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0.13700000000000001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0.13700000000000001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0.13700000000000001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0.13700000000000001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3.7999999999999999E-2</v>
      </c>
    </row>
    <row r="54" spans="12:15" x14ac:dyDescent="0.2">
      <c r="N54" s="22">
        <v>66</v>
      </c>
      <c r="O54" s="30">
        <v>3.7999999999999999E-2</v>
      </c>
    </row>
    <row r="55" spans="12:15" x14ac:dyDescent="0.2">
      <c r="N55" s="22">
        <v>67</v>
      </c>
      <c r="O55" s="30">
        <v>3.7999999999999999E-2</v>
      </c>
    </row>
    <row r="56" spans="12:15" x14ac:dyDescent="0.2">
      <c r="N56" s="22">
        <v>68</v>
      </c>
      <c r="O56" s="30">
        <v>3.7999999999999999E-2</v>
      </c>
    </row>
    <row r="57" spans="12:15" x14ac:dyDescent="0.2">
      <c r="N57" s="22">
        <v>69</v>
      </c>
      <c r="O57" s="30">
        <v>3.7999999999999999E-2</v>
      </c>
    </row>
    <row r="58" spans="12:15" x14ac:dyDescent="0.2">
      <c r="N58" s="22">
        <v>70</v>
      </c>
      <c r="O58" s="30">
        <v>3.7999999999999999E-2</v>
      </c>
    </row>
    <row r="59" spans="12:15" x14ac:dyDescent="0.2">
      <c r="N59" s="22">
        <v>71</v>
      </c>
      <c r="O59" s="30">
        <v>3.7999999999999999E-2</v>
      </c>
    </row>
    <row r="60" spans="12:15" x14ac:dyDescent="0.2">
      <c r="N60" s="22">
        <v>72</v>
      </c>
      <c r="O60" s="30">
        <v>3.7999999999999999E-2</v>
      </c>
    </row>
    <row r="61" spans="12:15" x14ac:dyDescent="0.2">
      <c r="N61" s="22">
        <v>73</v>
      </c>
      <c r="O61" s="30">
        <v>3.7999999999999999E-2</v>
      </c>
    </row>
    <row r="62" spans="12:15" x14ac:dyDescent="0.2">
      <c r="N62" s="22">
        <v>74</v>
      </c>
      <c r="O62" s="30">
        <v>3.7999999999999999E-2</v>
      </c>
    </row>
    <row r="63" spans="12:15" x14ac:dyDescent="0.2">
      <c r="N63" s="22">
        <v>75</v>
      </c>
      <c r="O63" s="30">
        <v>3.7999999999999999E-2</v>
      </c>
    </row>
    <row r="64" spans="12:15" x14ac:dyDescent="0.2">
      <c r="N64" s="22">
        <v>76</v>
      </c>
      <c r="O64" s="30">
        <v>3.7999999999999999E-2</v>
      </c>
    </row>
    <row r="65" spans="14:15" x14ac:dyDescent="0.2">
      <c r="N65" s="22">
        <v>77</v>
      </c>
      <c r="O65" s="30">
        <v>3.7999999999999999E-2</v>
      </c>
    </row>
    <row r="66" spans="14:15" x14ac:dyDescent="0.2">
      <c r="N66" s="22">
        <v>78</v>
      </c>
      <c r="O66" s="30">
        <v>3.7999999999999999E-2</v>
      </c>
    </row>
    <row r="67" spans="14:15" x14ac:dyDescent="0.2">
      <c r="N67" s="22">
        <v>79</v>
      </c>
      <c r="O67" s="30">
        <v>3.7999999999999999E-2</v>
      </c>
    </row>
    <row r="68" spans="14:15" x14ac:dyDescent="0.2">
      <c r="N68" s="22">
        <v>80</v>
      </c>
      <c r="O68" s="30">
        <v>3.7999999999999999E-2</v>
      </c>
    </row>
    <row r="69" spans="14:15" x14ac:dyDescent="0.2">
      <c r="N69" s="22">
        <v>81</v>
      </c>
      <c r="O69" s="30">
        <v>3.7999999999999999E-2</v>
      </c>
    </row>
    <row r="70" spans="14:15" x14ac:dyDescent="0.2">
      <c r="N70" s="22">
        <v>82</v>
      </c>
      <c r="O70" s="30">
        <v>3.7999999999999999E-2</v>
      </c>
    </row>
    <row r="71" spans="14:15" x14ac:dyDescent="0.2">
      <c r="N71" s="22">
        <v>83</v>
      </c>
      <c r="O71" s="30">
        <v>3.7999999999999999E-2</v>
      </c>
    </row>
    <row r="72" spans="14:15" x14ac:dyDescent="0.2">
      <c r="N72" s="22">
        <v>84</v>
      </c>
      <c r="O72" s="30">
        <v>3.7999999999999999E-2</v>
      </c>
    </row>
    <row r="73" spans="14:15" x14ac:dyDescent="0.2">
      <c r="O73" s="3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31557</v>
      </c>
      <c r="D2" s="7">
        <f>Meta!C9</f>
        <v>14284</v>
      </c>
      <c r="E2" s="1">
        <f>Meta!D9</f>
        <v>7.4999999999999997E-2</v>
      </c>
      <c r="F2" s="1">
        <f>Meta!F9</f>
        <v>0.53200000000000003</v>
      </c>
      <c r="G2" s="1">
        <f>Meta!I9</f>
        <v>1.8114695812355892</v>
      </c>
      <c r="H2" s="1">
        <f>Meta!E9</f>
        <v>0.52700000000000002</v>
      </c>
      <c r="I2" s="13"/>
      <c r="J2" s="1">
        <f>Meta!X8</f>
        <v>0.48</v>
      </c>
      <c r="K2" s="1">
        <f>Meta!D8</f>
        <v>7.6999999999999999E-2</v>
      </c>
      <c r="L2" s="28"/>
      <c r="N2" s="22">
        <f>Meta!T9</f>
        <v>28270</v>
      </c>
      <c r="O2" s="22">
        <f>Meta!U9</f>
        <v>12796</v>
      </c>
      <c r="P2" s="1">
        <f>Meta!V9</f>
        <v>8.7999999999999995E-2</v>
      </c>
      <c r="Q2" s="1">
        <f>Meta!X9</f>
        <v>0.48599999999999999</v>
      </c>
      <c r="R2" s="22">
        <f>Meta!W9</f>
        <v>1557</v>
      </c>
      <c r="T2" s="12">
        <f>IRR(S5:S69)+1</f>
        <v>0.98277295182537117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1648.4677630372398</v>
      </c>
      <c r="D11" s="5">
        <f t="shared" ref="D11:D36" si="0">IF(A11&lt;startage,1,0)*(C11*(1-initialunempprob))+IF(A11=startage,1,0)*(C11*(1-unempprob))+IF(A11&gt;startage,1,0)*(C11*(1-unempprob)+unempprob*300*52)</f>
        <v>1521.5357452833725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116.397484514178</v>
      </c>
      <c r="G11" s="5">
        <f t="shared" ref="G11:G56" si="3">D11-F11</f>
        <v>1405.1382607691946</v>
      </c>
      <c r="H11" s="22">
        <f>0.1*Grade14!H11</f>
        <v>750.1640864829709</v>
      </c>
      <c r="I11" s="5">
        <f t="shared" ref="I11:I36" si="4">G11+IF(A11&lt;startage,1,0)*(H11*(1-initialunempprob))+IF(A11&gt;=startage,1,0)*(H11*(1-unempprob))</f>
        <v>2097.5397125929767</v>
      </c>
      <c r="J11" s="25">
        <f t="shared" ref="J11:J56" si="5">(F11-(IF(A11&gt;startage,1,0)*(unempprob*300*52)))/(IF(A11&lt;startage,1,0)*((C11+H11)*(1-initialunempprob))+IF(A11&gt;=startage,1,0)*((C11+H11)*(1-unempprob)))</f>
        <v>5.2574880925379909E-2</v>
      </c>
      <c r="L11" s="22">
        <f>0.1*Grade14!L11</f>
        <v>1953.2709267463256</v>
      </c>
      <c r="M11" s="5">
        <f>scrimecost*Meta!O8</f>
        <v>5419.9169999999995</v>
      </c>
      <c r="N11" s="5">
        <f>L11-Grade14!L11</f>
        <v>-17579.43834071693</v>
      </c>
      <c r="O11" s="5"/>
      <c r="P11" s="22"/>
      <c r="Q11" s="22">
        <f>0.05*feel*Grade14!G11</f>
        <v>180.71635563975281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-26039.154696356683</v>
      </c>
      <c r="T11" s="22">
        <f t="shared" ref="T11:T42" si="7">S11/sreturn^(A11-startage+1)</f>
        <v>-26039.154696356683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17420.662387537977</v>
      </c>
      <c r="D12" s="5">
        <f t="shared" si="0"/>
        <v>16114.11270847263</v>
      </c>
      <c r="E12" s="5">
        <f t="shared" si="1"/>
        <v>6614.1127084726304</v>
      </c>
      <c r="F12" s="5">
        <f t="shared" si="2"/>
        <v>2555.5521638926821</v>
      </c>
      <c r="G12" s="5">
        <f t="shared" si="3"/>
        <v>13558.560544579948</v>
      </c>
      <c r="H12" s="22">
        <f t="shared" ref="H12:H36" si="10">benefits*B12/expnorm</f>
        <v>7885.3104396359749</v>
      </c>
      <c r="I12" s="5">
        <f t="shared" si="4"/>
        <v>20852.472701243227</v>
      </c>
      <c r="J12" s="25">
        <f t="shared" si="5"/>
        <v>0.10917419041616541</v>
      </c>
      <c r="L12" s="22">
        <f t="shared" ref="L12:L36" si="11">(sincome+sbenefits)*(1-sunemp)*B12/expnorm</f>
        <v>20675.032243408779</v>
      </c>
      <c r="M12" s="5">
        <f>scrimecost*Meta!O9</f>
        <v>4853.1689999999999</v>
      </c>
      <c r="N12" s="5">
        <f>L12-Grade14!L12</f>
        <v>654.005244258944</v>
      </c>
      <c r="O12" s="5">
        <f>Grade14!M12-M12</f>
        <v>81.042000000000371</v>
      </c>
      <c r="P12" s="22">
        <f t="shared" ref="P12:P56" si="12">(spart-initialspart)*(L12*J12+nptrans)</f>
        <v>52.867079442013669</v>
      </c>
      <c r="Q12" s="22"/>
      <c r="R12" s="22"/>
      <c r="S12" s="22">
        <f t="shared" si="6"/>
        <v>238.07521603603067</v>
      </c>
      <c r="T12" s="22">
        <f t="shared" si="7"/>
        <v>242.24844160987271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17856.178947226424</v>
      </c>
      <c r="D13" s="5">
        <f t="shared" si="0"/>
        <v>17686.965526184442</v>
      </c>
      <c r="E13" s="5">
        <f t="shared" si="1"/>
        <v>8186.9655261844418</v>
      </c>
      <c r="F13" s="5">
        <f t="shared" si="2"/>
        <v>2990.4459679899983</v>
      </c>
      <c r="G13" s="5">
        <f t="shared" si="3"/>
        <v>14696.519558194443</v>
      </c>
      <c r="H13" s="22">
        <f t="shared" si="10"/>
        <v>8082.4432006268735</v>
      </c>
      <c r="I13" s="5">
        <f t="shared" si="4"/>
        <v>22172.779518774303</v>
      </c>
      <c r="J13" s="25">
        <f t="shared" si="5"/>
        <v>7.5873332203468632E-2</v>
      </c>
      <c r="L13" s="22">
        <f t="shared" si="11"/>
        <v>21191.908049493995</v>
      </c>
      <c r="M13" s="5">
        <f>scrimecost*Meta!O10</f>
        <v>4470.1469999999999</v>
      </c>
      <c r="N13" s="5">
        <f>L13-Grade14!L13</f>
        <v>670.35537536541597</v>
      </c>
      <c r="O13" s="5">
        <f>Grade14!M13-M13</f>
        <v>74.645999999999731</v>
      </c>
      <c r="P13" s="22">
        <f t="shared" si="12"/>
        <v>48.971404076787756</v>
      </c>
      <c r="Q13" s="22"/>
      <c r="R13" s="22"/>
      <c r="S13" s="22">
        <f t="shared" si="6"/>
        <v>236.83913139780807</v>
      </c>
      <c r="T13" s="22">
        <f t="shared" si="7"/>
        <v>245.21502059033787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18302.583420907085</v>
      </c>
      <c r="D14" s="5">
        <f t="shared" si="0"/>
        <v>18099.889664339054</v>
      </c>
      <c r="E14" s="5">
        <f t="shared" si="1"/>
        <v>8599.8896643390544</v>
      </c>
      <c r="F14" s="5">
        <f t="shared" si="2"/>
        <v>3109.6139754067012</v>
      </c>
      <c r="G14" s="5">
        <f t="shared" si="3"/>
        <v>14990.275688932354</v>
      </c>
      <c r="H14" s="22">
        <f t="shared" si="10"/>
        <v>8284.5042806425463</v>
      </c>
      <c r="I14" s="5">
        <f t="shared" si="4"/>
        <v>22653.442148526708</v>
      </c>
      <c r="J14" s="25">
        <f t="shared" si="5"/>
        <v>7.8868358842116917E-2</v>
      </c>
      <c r="L14" s="22">
        <f t="shared" si="11"/>
        <v>21721.705750731344</v>
      </c>
      <c r="M14" s="5">
        <f>scrimecost*Meta!O11</f>
        <v>4183.6589999999997</v>
      </c>
      <c r="N14" s="5">
        <f>L14-Grade14!L14</f>
        <v>687.11425974954909</v>
      </c>
      <c r="O14" s="5">
        <f>Grade14!M14-M14</f>
        <v>69.86200000000008</v>
      </c>
      <c r="P14" s="22">
        <f t="shared" si="12"/>
        <v>49.602931702869377</v>
      </c>
      <c r="Q14" s="22"/>
      <c r="R14" s="22"/>
      <c r="S14" s="22">
        <f t="shared" si="6"/>
        <v>238.94309744298621</v>
      </c>
      <c r="T14" s="22">
        <f t="shared" si="7"/>
        <v>251.72995816221845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18760.148006429765</v>
      </c>
      <c r="D15" s="5">
        <f t="shared" si="0"/>
        <v>18523.136905947533</v>
      </c>
      <c r="E15" s="5">
        <f t="shared" si="1"/>
        <v>9023.1369059475328</v>
      </c>
      <c r="F15" s="5">
        <f t="shared" si="2"/>
        <v>3247.8041997918695</v>
      </c>
      <c r="G15" s="5">
        <f t="shared" si="3"/>
        <v>15275.332706155663</v>
      </c>
      <c r="H15" s="22">
        <f t="shared" si="10"/>
        <v>8491.6168876586089</v>
      </c>
      <c r="I15" s="5">
        <f t="shared" si="4"/>
        <v>23130.078327239877</v>
      </c>
      <c r="J15" s="25">
        <f t="shared" si="5"/>
        <v>8.2426764626649232E-2</v>
      </c>
      <c r="L15" s="22">
        <f t="shared" si="11"/>
        <v>22264.748394499627</v>
      </c>
      <c r="M15" s="5">
        <f>scrimecost*Meta!O12</f>
        <v>4006.1610000000001</v>
      </c>
      <c r="N15" s="5">
        <f>L15-Grade14!L15</f>
        <v>704.29211624329037</v>
      </c>
      <c r="O15" s="5">
        <f>Grade14!M15-M15</f>
        <v>66.897999999999683</v>
      </c>
      <c r="P15" s="22">
        <f t="shared" si="12"/>
        <v>50.335267052309973</v>
      </c>
      <c r="Q15" s="22"/>
      <c r="R15" s="22"/>
      <c r="S15" s="22">
        <f t="shared" si="6"/>
        <v>242.1666371330312</v>
      </c>
      <c r="T15" s="22">
        <f t="shared" si="7"/>
        <v>259.59811234951161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19229.151706590506</v>
      </c>
      <c r="D16" s="5">
        <f t="shared" si="0"/>
        <v>18956.965328596219</v>
      </c>
      <c r="E16" s="5">
        <f t="shared" si="1"/>
        <v>9456.9653285962195</v>
      </c>
      <c r="F16" s="5">
        <f t="shared" si="2"/>
        <v>3389.4491797866658</v>
      </c>
      <c r="G16" s="5">
        <f t="shared" si="3"/>
        <v>15567.516148809555</v>
      </c>
      <c r="H16" s="22">
        <f t="shared" si="10"/>
        <v>8703.9073098500739</v>
      </c>
      <c r="I16" s="5">
        <f t="shared" si="4"/>
        <v>23618.630410420872</v>
      </c>
      <c r="J16" s="25">
        <f t="shared" si="5"/>
        <v>8.5898380026192905E-2</v>
      </c>
      <c r="L16" s="22">
        <f t="shared" si="11"/>
        <v>22821.367104362118</v>
      </c>
      <c r="M16" s="5">
        <f>scrimecost*Meta!O13</f>
        <v>3391.1459999999997</v>
      </c>
      <c r="N16" s="5">
        <f>L16-Grade14!L16</f>
        <v>721.89941914937663</v>
      </c>
      <c r="O16" s="5">
        <f>Grade14!M16-M16</f>
        <v>56.628000000000156</v>
      </c>
      <c r="P16" s="22">
        <f t="shared" si="12"/>
        <v>51.085910785486575</v>
      </c>
      <c r="Q16" s="22"/>
      <c r="R16" s="22"/>
      <c r="S16" s="22">
        <f t="shared" si="6"/>
        <v>241.65955401532815</v>
      </c>
      <c r="T16" s="22">
        <f t="shared" si="7"/>
        <v>263.59550111382305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19709.880499255269</v>
      </c>
      <c r="D17" s="5">
        <f t="shared" si="0"/>
        <v>19401.639461811123</v>
      </c>
      <c r="E17" s="5">
        <f t="shared" si="1"/>
        <v>9901.6394618111226</v>
      </c>
      <c r="F17" s="5">
        <f t="shared" si="2"/>
        <v>3534.6352842813312</v>
      </c>
      <c r="G17" s="5">
        <f t="shared" si="3"/>
        <v>15867.00417752979</v>
      </c>
      <c r="H17" s="22">
        <f t="shared" si="10"/>
        <v>8921.5049925963249</v>
      </c>
      <c r="I17" s="5">
        <f t="shared" si="4"/>
        <v>24119.396295681392</v>
      </c>
      <c r="J17" s="25">
        <f t="shared" si="5"/>
        <v>8.9285321879406229E-2</v>
      </c>
      <c r="L17" s="22">
        <f t="shared" si="11"/>
        <v>23391.901281971168</v>
      </c>
      <c r="M17" s="5">
        <f>scrimecost*Meta!O14</f>
        <v>3391.1459999999997</v>
      </c>
      <c r="N17" s="5">
        <f>L17-Grade14!L17</f>
        <v>739.94690462810831</v>
      </c>
      <c r="O17" s="5">
        <f>Grade14!M17-M17</f>
        <v>56.628000000000156</v>
      </c>
      <c r="P17" s="22">
        <f t="shared" si="12"/>
        <v>51.855320611992589</v>
      </c>
      <c r="Q17" s="22"/>
      <c r="R17" s="22"/>
      <c r="S17" s="22">
        <f t="shared" si="6"/>
        <v>246.68739106968053</v>
      </c>
      <c r="T17" s="22">
        <f t="shared" si="7"/>
        <v>273.79642982207906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20202.627511736646</v>
      </c>
      <c r="D18" s="5">
        <f t="shared" si="0"/>
        <v>19857.430448356397</v>
      </c>
      <c r="E18" s="5">
        <f t="shared" si="1"/>
        <v>10357.430448356397</v>
      </c>
      <c r="F18" s="5">
        <f t="shared" si="2"/>
        <v>3683.4510413883636</v>
      </c>
      <c r="G18" s="5">
        <f t="shared" si="3"/>
        <v>16173.979406968034</v>
      </c>
      <c r="H18" s="22">
        <f t="shared" si="10"/>
        <v>9144.5426174112326</v>
      </c>
      <c r="I18" s="5">
        <f t="shared" si="4"/>
        <v>24632.681328073424</v>
      </c>
      <c r="J18" s="25">
        <f t="shared" si="5"/>
        <v>9.2589655394736306E-2</v>
      </c>
      <c r="L18" s="22">
        <f t="shared" si="11"/>
        <v>23976.698814020445</v>
      </c>
      <c r="M18" s="5">
        <f>scrimecost*Meta!O15</f>
        <v>3391.1459999999997</v>
      </c>
      <c r="N18" s="5">
        <f>L18-Grade14!L18</f>
        <v>758.44557724380502</v>
      </c>
      <c r="O18" s="5">
        <f>Grade14!M18-M18</f>
        <v>56.628000000000156</v>
      </c>
      <c r="P18" s="22">
        <f t="shared" si="12"/>
        <v>52.643965684161266</v>
      </c>
      <c r="Q18" s="22"/>
      <c r="R18" s="22"/>
      <c r="S18" s="22">
        <f t="shared" si="6"/>
        <v>251.84092405039092</v>
      </c>
      <c r="T18" s="22">
        <f t="shared" si="7"/>
        <v>284.41594342819536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20707.693199530066</v>
      </c>
      <c r="D19" s="5">
        <f t="shared" si="0"/>
        <v>20324.616209565313</v>
      </c>
      <c r="E19" s="5">
        <f t="shared" si="1"/>
        <v>10824.616209565313</v>
      </c>
      <c r="F19" s="5">
        <f t="shared" si="2"/>
        <v>3835.9871924230747</v>
      </c>
      <c r="G19" s="5">
        <f t="shared" si="3"/>
        <v>16488.629017142237</v>
      </c>
      <c r="H19" s="22">
        <f t="shared" si="10"/>
        <v>9373.1561828465128</v>
      </c>
      <c r="I19" s="5">
        <f t="shared" si="4"/>
        <v>25158.798486275264</v>
      </c>
      <c r="J19" s="25">
        <f t="shared" si="5"/>
        <v>9.5813395409692567E-2</v>
      </c>
      <c r="L19" s="22">
        <f t="shared" si="11"/>
        <v>24576.116284370957</v>
      </c>
      <c r="M19" s="5">
        <f>scrimecost*Meta!O16</f>
        <v>3391.1459999999997</v>
      </c>
      <c r="N19" s="5">
        <f>L19-Grade14!L19</f>
        <v>777.4067166749046</v>
      </c>
      <c r="O19" s="5">
        <f>Grade14!M19-M19</f>
        <v>56.628000000000156</v>
      </c>
      <c r="P19" s="22">
        <f t="shared" si="12"/>
        <v>53.452326883134162</v>
      </c>
      <c r="Q19" s="22"/>
      <c r="R19" s="22"/>
      <c r="S19" s="22">
        <f t="shared" si="6"/>
        <v>257.12329535562174</v>
      </c>
      <c r="T19" s="22">
        <f t="shared" si="7"/>
        <v>295.47168168434689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21225.385529518313</v>
      </c>
      <c r="D20" s="5">
        <f t="shared" si="0"/>
        <v>20803.481614804441</v>
      </c>
      <c r="E20" s="5">
        <f t="shared" si="1"/>
        <v>11303.481614804441</v>
      </c>
      <c r="F20" s="5">
        <f t="shared" si="2"/>
        <v>3992.3367472336499</v>
      </c>
      <c r="G20" s="5">
        <f t="shared" si="3"/>
        <v>16811.144867570791</v>
      </c>
      <c r="H20" s="22">
        <f t="shared" si="10"/>
        <v>9607.4850874176755</v>
      </c>
      <c r="I20" s="5">
        <f t="shared" si="4"/>
        <v>25698.068573432141</v>
      </c>
      <c r="J20" s="25">
        <f t="shared" si="5"/>
        <v>9.8958507619405903E-2</v>
      </c>
      <c r="L20" s="22">
        <f t="shared" si="11"/>
        <v>25190.519191480227</v>
      </c>
      <c r="M20" s="5">
        <f>scrimecost*Meta!O17</f>
        <v>3391.1459999999997</v>
      </c>
      <c r="N20" s="5">
        <f>L20-Grade14!L20</f>
        <v>796.8418845917804</v>
      </c>
      <c r="O20" s="5">
        <f>Grade14!M20-M20</f>
        <v>56.628000000000156</v>
      </c>
      <c r="P20" s="22">
        <f t="shared" si="12"/>
        <v>54.280897112081369</v>
      </c>
      <c r="Q20" s="22"/>
      <c r="R20" s="22"/>
      <c r="S20" s="22">
        <f t="shared" si="6"/>
        <v>262.537725943483</v>
      </c>
      <c r="T20" s="22">
        <f t="shared" si="7"/>
        <v>306.98203621470867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21756.020167756265</v>
      </c>
      <c r="D21" s="5">
        <f t="shared" si="0"/>
        <v>21294.318655174546</v>
      </c>
      <c r="E21" s="5">
        <f t="shared" si="1"/>
        <v>11794.318655174546</v>
      </c>
      <c r="F21" s="5">
        <f t="shared" si="2"/>
        <v>4152.5950409144889</v>
      </c>
      <c r="G21" s="5">
        <f t="shared" si="3"/>
        <v>17141.723614260056</v>
      </c>
      <c r="H21" s="22">
        <f t="shared" si="10"/>
        <v>9847.6722146031152</v>
      </c>
      <c r="I21" s="5">
        <f t="shared" si="4"/>
        <v>26250.820412767938</v>
      </c>
      <c r="J21" s="25">
        <f t="shared" si="5"/>
        <v>0.10202690977522375</v>
      </c>
      <c r="L21" s="22">
        <f t="shared" si="11"/>
        <v>25820.28217126723</v>
      </c>
      <c r="M21" s="5">
        <f>scrimecost*Meta!O18</f>
        <v>2674.9259999999999</v>
      </c>
      <c r="N21" s="5">
        <f>L21-Grade14!L21</f>
        <v>816.762931706573</v>
      </c>
      <c r="O21" s="5">
        <f>Grade14!M21-M21</f>
        <v>44.66800000000012</v>
      </c>
      <c r="P21" s="22">
        <f t="shared" si="12"/>
        <v>55.130181596752251</v>
      </c>
      <c r="Q21" s="22"/>
      <c r="R21" s="22"/>
      <c r="S21" s="22">
        <f t="shared" si="6"/>
        <v>261.78459729603941</v>
      </c>
      <c r="T21" s="22">
        <f t="shared" si="7"/>
        <v>311.46707066157472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22299.920671950171</v>
      </c>
      <c r="D22" s="5">
        <f t="shared" si="0"/>
        <v>21797.42662155391</v>
      </c>
      <c r="E22" s="5">
        <f t="shared" si="1"/>
        <v>12297.42662155391</v>
      </c>
      <c r="F22" s="5">
        <f t="shared" si="2"/>
        <v>4316.8597919373515</v>
      </c>
      <c r="G22" s="5">
        <f t="shared" si="3"/>
        <v>17480.56682961656</v>
      </c>
      <c r="H22" s="22">
        <f t="shared" si="10"/>
        <v>10093.864019968192</v>
      </c>
      <c r="I22" s="5">
        <f t="shared" si="4"/>
        <v>26817.391048087138</v>
      </c>
      <c r="J22" s="25">
        <f t="shared" si="5"/>
        <v>0.10502047285407051</v>
      </c>
      <c r="L22" s="22">
        <f t="shared" si="11"/>
        <v>26465.789225548913</v>
      </c>
      <c r="M22" s="5">
        <f>scrimecost*Meta!O19</f>
        <v>2674.9259999999999</v>
      </c>
      <c r="N22" s="5">
        <f>L22-Grade14!L22</f>
        <v>837.18200499923478</v>
      </c>
      <c r="O22" s="5">
        <f>Grade14!M22-M22</f>
        <v>44.66800000000012</v>
      </c>
      <c r="P22" s="22">
        <f t="shared" si="12"/>
        <v>56.000698193539925</v>
      </c>
      <c r="Q22" s="22"/>
      <c r="R22" s="22"/>
      <c r="S22" s="22">
        <f t="shared" si="6"/>
        <v>267.47313343240961</v>
      </c>
      <c r="T22" s="22">
        <f t="shared" si="7"/>
        <v>323.81355038463812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22857.418688748927</v>
      </c>
      <c r="D23" s="5">
        <f t="shared" si="0"/>
        <v>22313.112287092757</v>
      </c>
      <c r="E23" s="5">
        <f t="shared" si="1"/>
        <v>12813.112287092757</v>
      </c>
      <c r="F23" s="5">
        <f t="shared" si="2"/>
        <v>4485.2311617357855</v>
      </c>
      <c r="G23" s="5">
        <f t="shared" si="3"/>
        <v>17827.881125356973</v>
      </c>
      <c r="H23" s="22">
        <f t="shared" si="10"/>
        <v>10346.210620467398</v>
      </c>
      <c r="I23" s="5">
        <f t="shared" si="4"/>
        <v>27398.125949289315</v>
      </c>
      <c r="J23" s="25">
        <f t="shared" si="5"/>
        <v>0.10794102219928685</v>
      </c>
      <c r="L23" s="22">
        <f t="shared" si="11"/>
        <v>27127.433956187637</v>
      </c>
      <c r="M23" s="5">
        <f>scrimecost*Meta!O20</f>
        <v>2674.9259999999999</v>
      </c>
      <c r="N23" s="5">
        <f>L23-Grade14!L23</f>
        <v>858.11155512421828</v>
      </c>
      <c r="O23" s="5">
        <f>Grade14!M23-M23</f>
        <v>44.66800000000012</v>
      </c>
      <c r="P23" s="22">
        <f t="shared" si="12"/>
        <v>56.892977705247276</v>
      </c>
      <c r="Q23" s="22"/>
      <c r="R23" s="22"/>
      <c r="S23" s="22">
        <f t="shared" si="6"/>
        <v>273.30388297219042</v>
      </c>
      <c r="T23" s="22">
        <f t="shared" si="7"/>
        <v>336.67235722406684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23428.854155967649</v>
      </c>
      <c r="D24" s="5">
        <f t="shared" si="0"/>
        <v>22841.690094270078</v>
      </c>
      <c r="E24" s="5">
        <f t="shared" si="1"/>
        <v>13341.690094270078</v>
      </c>
      <c r="F24" s="5">
        <f t="shared" si="2"/>
        <v>4657.8118157791805</v>
      </c>
      <c r="G24" s="5">
        <f t="shared" si="3"/>
        <v>18183.878278490898</v>
      </c>
      <c r="H24" s="22">
        <f t="shared" si="10"/>
        <v>10604.865885979081</v>
      </c>
      <c r="I24" s="5">
        <f t="shared" si="4"/>
        <v>27993.379223021548</v>
      </c>
      <c r="J24" s="25">
        <f t="shared" si="5"/>
        <v>0.11079033863364429</v>
      </c>
      <c r="L24" s="22">
        <f t="shared" si="11"/>
        <v>27805.619805092319</v>
      </c>
      <c r="M24" s="5">
        <f>scrimecost*Meta!O21</f>
        <v>2674.9259999999999</v>
      </c>
      <c r="N24" s="5">
        <f>L24-Grade14!L24</f>
        <v>879.56434400231956</v>
      </c>
      <c r="O24" s="5">
        <f>Grade14!M24-M24</f>
        <v>44.66800000000012</v>
      </c>
      <c r="P24" s="22">
        <f t="shared" si="12"/>
        <v>57.807564204747315</v>
      </c>
      <c r="Q24" s="22"/>
      <c r="R24" s="22"/>
      <c r="S24" s="22">
        <f t="shared" si="6"/>
        <v>279.28040125046397</v>
      </c>
      <c r="T24" s="22">
        <f t="shared" si="7"/>
        <v>350.0651860136457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24014.575509866838</v>
      </c>
      <c r="D25" s="5">
        <f t="shared" si="0"/>
        <v>23383.482346626824</v>
      </c>
      <c r="E25" s="5">
        <f t="shared" si="1"/>
        <v>13883.482346626824</v>
      </c>
      <c r="F25" s="5">
        <f t="shared" si="2"/>
        <v>4834.7069861736582</v>
      </c>
      <c r="G25" s="5">
        <f t="shared" si="3"/>
        <v>18548.775360453168</v>
      </c>
      <c r="H25" s="22">
        <f t="shared" si="10"/>
        <v>10869.987533128558</v>
      </c>
      <c r="I25" s="5">
        <f t="shared" si="4"/>
        <v>28603.513828597082</v>
      </c>
      <c r="J25" s="25">
        <f t="shared" si="5"/>
        <v>0.11357015954521243</v>
      </c>
      <c r="L25" s="22">
        <f t="shared" si="11"/>
        <v>28500.76030021963</v>
      </c>
      <c r="M25" s="5">
        <f>scrimecost*Meta!O22</f>
        <v>2674.9259999999999</v>
      </c>
      <c r="N25" s="5">
        <f>L25-Grade14!L25</f>
        <v>901.55345260238028</v>
      </c>
      <c r="O25" s="5">
        <f>Grade14!M25-M25</f>
        <v>44.66800000000012</v>
      </c>
      <c r="P25" s="22">
        <f t="shared" si="12"/>
        <v>58.745015366734854</v>
      </c>
      <c r="Q25" s="22"/>
      <c r="R25" s="22"/>
      <c r="S25" s="22">
        <f t="shared" si="6"/>
        <v>285.40633248569623</v>
      </c>
      <c r="T25" s="22">
        <f t="shared" si="7"/>
        <v>364.01465817229848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24614.939897613505</v>
      </c>
      <c r="D26" s="5">
        <f t="shared" si="0"/>
        <v>23938.819405292492</v>
      </c>
      <c r="E26" s="5">
        <f t="shared" si="1"/>
        <v>14438.819405292492</v>
      </c>
      <c r="F26" s="5">
        <f t="shared" si="2"/>
        <v>5016.024535827999</v>
      </c>
      <c r="G26" s="5">
        <f t="shared" si="3"/>
        <v>18922.794869464495</v>
      </c>
      <c r="H26" s="22">
        <f t="shared" si="10"/>
        <v>11141.737221456773</v>
      </c>
      <c r="I26" s="5">
        <f t="shared" si="4"/>
        <v>29228.901799312011</v>
      </c>
      <c r="J26" s="25">
        <f t="shared" si="5"/>
        <v>0.11628217994674238</v>
      </c>
      <c r="L26" s="22">
        <f t="shared" si="11"/>
        <v>29213.279307725115</v>
      </c>
      <c r="M26" s="5">
        <f>scrimecost*Meta!O23</f>
        <v>2129.9760000000001</v>
      </c>
      <c r="N26" s="5">
        <f>L26-Grade14!L26</f>
        <v>924.09228891742896</v>
      </c>
      <c r="O26" s="5">
        <f>Grade14!M26-M26</f>
        <v>35.568000000000211</v>
      </c>
      <c r="P26" s="22">
        <f t="shared" si="12"/>
        <v>59.705902807772077</v>
      </c>
      <c r="Q26" s="22"/>
      <c r="R26" s="22"/>
      <c r="S26" s="22">
        <f t="shared" si="6"/>
        <v>286.88971200180578</v>
      </c>
      <c r="T26" s="22">
        <f t="shared" si="7"/>
        <v>372.32058361129481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25230.31339505385</v>
      </c>
      <c r="D27" s="5">
        <f t="shared" si="0"/>
        <v>24508.039890424814</v>
      </c>
      <c r="E27" s="5">
        <f t="shared" si="1"/>
        <v>15008.039890424814</v>
      </c>
      <c r="F27" s="5">
        <f t="shared" si="2"/>
        <v>5201.875024223702</v>
      </c>
      <c r="G27" s="5">
        <f t="shared" si="3"/>
        <v>19306.164866201114</v>
      </c>
      <c r="H27" s="22">
        <f t="shared" si="10"/>
        <v>11420.280651993193</v>
      </c>
      <c r="I27" s="5">
        <f t="shared" si="4"/>
        <v>29869.92446929482</v>
      </c>
      <c r="J27" s="25">
        <f t="shared" si="5"/>
        <v>0.11892805350921068</v>
      </c>
      <c r="L27" s="22">
        <f t="shared" si="11"/>
        <v>29943.611290418248</v>
      </c>
      <c r="M27" s="5">
        <f>scrimecost*Meta!O24</f>
        <v>2129.9760000000001</v>
      </c>
      <c r="N27" s="5">
        <f>L27-Grade14!L27</f>
        <v>947.19459614037623</v>
      </c>
      <c r="O27" s="5">
        <f>Grade14!M27-M27</f>
        <v>35.568000000000211</v>
      </c>
      <c r="P27" s="22">
        <f t="shared" si="12"/>
        <v>60.690812434835252</v>
      </c>
      <c r="Q27" s="22"/>
      <c r="R27" s="22"/>
      <c r="S27" s="22">
        <f t="shared" si="6"/>
        <v>293.32576850582376</v>
      </c>
      <c r="T27" s="22">
        <f t="shared" si="7"/>
        <v>387.34601665008637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25861.071229930196</v>
      </c>
      <c r="D28" s="5">
        <f t="shared" si="0"/>
        <v>25091.490887685432</v>
      </c>
      <c r="E28" s="5">
        <f t="shared" si="1"/>
        <v>15591.490887685432</v>
      </c>
      <c r="F28" s="5">
        <f t="shared" si="2"/>
        <v>5392.3717748292929</v>
      </c>
      <c r="G28" s="5">
        <f t="shared" si="3"/>
        <v>19699.11911285614</v>
      </c>
      <c r="H28" s="22">
        <f t="shared" si="10"/>
        <v>11705.787668293022</v>
      </c>
      <c r="I28" s="5">
        <f t="shared" si="4"/>
        <v>30526.972706027183</v>
      </c>
      <c r="J28" s="25">
        <f t="shared" si="5"/>
        <v>0.12150939357015529</v>
      </c>
      <c r="L28" s="22">
        <f t="shared" si="11"/>
        <v>30692.201572678699</v>
      </c>
      <c r="M28" s="5">
        <f>scrimecost*Meta!O25</f>
        <v>2129.9760000000001</v>
      </c>
      <c r="N28" s="5">
        <f>L28-Grade14!L28</f>
        <v>970.87446104388437</v>
      </c>
      <c r="O28" s="5">
        <f>Grade14!M28-M28</f>
        <v>35.568000000000211</v>
      </c>
      <c r="P28" s="22">
        <f t="shared" si="12"/>
        <v>61.700344802574989</v>
      </c>
      <c r="Q28" s="22"/>
      <c r="R28" s="22"/>
      <c r="S28" s="22">
        <f t="shared" si="6"/>
        <v>299.92272642243887</v>
      </c>
      <c r="T28" s="22">
        <f t="shared" si="7"/>
        <v>403.00001021296049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26507.598010678445</v>
      </c>
      <c r="D29" s="5">
        <f t="shared" si="0"/>
        <v>25689.528159877562</v>
      </c>
      <c r="E29" s="5">
        <f t="shared" si="1"/>
        <v>16189.528159877562</v>
      </c>
      <c r="F29" s="5">
        <f t="shared" si="2"/>
        <v>5587.6309442000238</v>
      </c>
      <c r="G29" s="5">
        <f t="shared" si="3"/>
        <v>20101.897215677538</v>
      </c>
      <c r="H29" s="22">
        <f t="shared" si="10"/>
        <v>11998.432360000344</v>
      </c>
      <c r="I29" s="5">
        <f t="shared" si="4"/>
        <v>31200.447148677857</v>
      </c>
      <c r="J29" s="25">
        <f t="shared" si="5"/>
        <v>0.12402777411741832</v>
      </c>
      <c r="L29" s="22">
        <f t="shared" si="11"/>
        <v>31459.506611995665</v>
      </c>
      <c r="M29" s="5">
        <f>scrimecost*Meta!O26</f>
        <v>2129.9760000000001</v>
      </c>
      <c r="N29" s="5">
        <f>L29-Grade14!L29</f>
        <v>995.1463225699772</v>
      </c>
      <c r="O29" s="5">
        <f>Grade14!M29-M29</f>
        <v>35.568000000000211</v>
      </c>
      <c r="P29" s="22">
        <f t="shared" si="12"/>
        <v>62.73511547950821</v>
      </c>
      <c r="Q29" s="22"/>
      <c r="R29" s="22"/>
      <c r="S29" s="22">
        <f t="shared" si="6"/>
        <v>306.68460828696863</v>
      </c>
      <c r="T29" s="22">
        <f t="shared" si="7"/>
        <v>419.30927310371254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27170.287960945407</v>
      </c>
      <c r="D30" s="5">
        <f t="shared" si="0"/>
        <v>26302.516363874503</v>
      </c>
      <c r="E30" s="5">
        <f t="shared" si="1"/>
        <v>16802.516363874503</v>
      </c>
      <c r="F30" s="5">
        <f t="shared" si="2"/>
        <v>5787.7715928050256</v>
      </c>
      <c r="G30" s="5">
        <f t="shared" si="3"/>
        <v>20514.744771069476</v>
      </c>
      <c r="H30" s="22">
        <f t="shared" si="10"/>
        <v>12298.393169000356</v>
      </c>
      <c r="I30" s="5">
        <f t="shared" si="4"/>
        <v>31890.758452394806</v>
      </c>
      <c r="J30" s="25">
        <f t="shared" si="5"/>
        <v>0.12648473074889449</v>
      </c>
      <c r="L30" s="22">
        <f t="shared" si="11"/>
        <v>32245.994277295558</v>
      </c>
      <c r="M30" s="5">
        <f>scrimecost*Meta!O27</f>
        <v>2129.9760000000001</v>
      </c>
      <c r="N30" s="5">
        <f>L30-Grade14!L30</f>
        <v>1020.024980634229</v>
      </c>
      <c r="O30" s="5">
        <f>Grade14!M30-M30</f>
        <v>35.568000000000211</v>
      </c>
      <c r="P30" s="22">
        <f t="shared" si="12"/>
        <v>63.795755423364781</v>
      </c>
      <c r="Q30" s="22"/>
      <c r="R30" s="22"/>
      <c r="S30" s="22">
        <f t="shared" si="6"/>
        <v>313.61553719811337</v>
      </c>
      <c r="T30" s="22">
        <f t="shared" si="7"/>
        <v>436.30165649378739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27849.545159969042</v>
      </c>
      <c r="D31" s="5">
        <f t="shared" si="0"/>
        <v>26930.829272971365</v>
      </c>
      <c r="E31" s="5">
        <f t="shared" si="1"/>
        <v>17430.829272971365</v>
      </c>
      <c r="F31" s="5">
        <f t="shared" si="2"/>
        <v>5992.9157576251509</v>
      </c>
      <c r="G31" s="5">
        <f t="shared" si="3"/>
        <v>20937.913515346212</v>
      </c>
      <c r="H31" s="22">
        <f t="shared" si="10"/>
        <v>12605.852998225364</v>
      </c>
      <c r="I31" s="5">
        <f t="shared" si="4"/>
        <v>32598.327538704674</v>
      </c>
      <c r="J31" s="25">
        <f t="shared" si="5"/>
        <v>0.12888176160887119</v>
      </c>
      <c r="L31" s="22">
        <f t="shared" si="11"/>
        <v>33052.14413422795</v>
      </c>
      <c r="M31" s="5">
        <f>scrimecost*Meta!O28</f>
        <v>1827.9179999999999</v>
      </c>
      <c r="N31" s="5">
        <f>L31-Grade14!L31</f>
        <v>1045.5256051500946</v>
      </c>
      <c r="O31" s="5">
        <f>Grade14!M31-M31</f>
        <v>30.523999999999887</v>
      </c>
      <c r="P31" s="22">
        <f t="shared" si="12"/>
        <v>64.882911365817748</v>
      </c>
      <c r="Q31" s="22"/>
      <c r="R31" s="22"/>
      <c r="S31" s="22">
        <f t="shared" si="6"/>
        <v>318.06155133203845</v>
      </c>
      <c r="T31" s="22">
        <f t="shared" si="7"/>
        <v>450.24331060576992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28545.783788968263</v>
      </c>
      <c r="D32" s="5">
        <f t="shared" si="0"/>
        <v>27574.850004795644</v>
      </c>
      <c r="E32" s="5">
        <f t="shared" si="1"/>
        <v>18074.850004795644</v>
      </c>
      <c r="F32" s="5">
        <f t="shared" si="2"/>
        <v>6203.1885265657784</v>
      </c>
      <c r="G32" s="5">
        <f t="shared" si="3"/>
        <v>21371.661478229864</v>
      </c>
      <c r="H32" s="22">
        <f t="shared" si="10"/>
        <v>12920.999323180995</v>
      </c>
      <c r="I32" s="5">
        <f t="shared" si="4"/>
        <v>33323.585852172284</v>
      </c>
      <c r="J32" s="25">
        <f t="shared" si="5"/>
        <v>0.13122032830153146</v>
      </c>
      <c r="L32" s="22">
        <f t="shared" si="11"/>
        <v>33878.447737583643</v>
      </c>
      <c r="M32" s="5">
        <f>scrimecost*Meta!O29</f>
        <v>1827.9179999999999</v>
      </c>
      <c r="N32" s="5">
        <f>L32-Grade14!L32</f>
        <v>1071.6637452788418</v>
      </c>
      <c r="O32" s="5">
        <f>Grade14!M32-M32</f>
        <v>30.523999999999887</v>
      </c>
      <c r="P32" s="22">
        <f t="shared" si="12"/>
        <v>65.99724620683206</v>
      </c>
      <c r="Q32" s="22"/>
      <c r="R32" s="22"/>
      <c r="S32" s="22">
        <f t="shared" si="6"/>
        <v>325.34335851930797</v>
      </c>
      <c r="T32" s="22">
        <f t="shared" si="7"/>
        <v>468.62434522583527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29259.428383692466</v>
      </c>
      <c r="D33" s="5">
        <f t="shared" si="0"/>
        <v>28234.971254915534</v>
      </c>
      <c r="E33" s="5">
        <f t="shared" si="1"/>
        <v>18734.971254915534</v>
      </c>
      <c r="F33" s="5">
        <f t="shared" si="2"/>
        <v>6418.7181147299216</v>
      </c>
      <c r="G33" s="5">
        <f t="shared" si="3"/>
        <v>21816.25314018561</v>
      </c>
      <c r="H33" s="22">
        <f t="shared" si="10"/>
        <v>13244.024306260519</v>
      </c>
      <c r="I33" s="5">
        <f t="shared" si="4"/>
        <v>34066.975623476588</v>
      </c>
      <c r="J33" s="25">
        <f t="shared" si="5"/>
        <v>0.13350185678217552</v>
      </c>
      <c r="L33" s="22">
        <f t="shared" si="11"/>
        <v>34725.40893102323</v>
      </c>
      <c r="M33" s="5">
        <f>scrimecost*Meta!O30</f>
        <v>1827.9179999999999</v>
      </c>
      <c r="N33" s="5">
        <f>L33-Grade14!L33</f>
        <v>1098.4553389108114</v>
      </c>
      <c r="O33" s="5">
        <f>Grade14!M33-M33</f>
        <v>30.523999999999887</v>
      </c>
      <c r="P33" s="22">
        <f t="shared" si="12"/>
        <v>67.139439418871703</v>
      </c>
      <c r="Q33" s="22"/>
      <c r="R33" s="22"/>
      <c r="S33" s="22">
        <f t="shared" si="6"/>
        <v>332.80721088626018</v>
      </c>
      <c r="T33" s="22">
        <f t="shared" si="7"/>
        <v>487.77825238812528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29990.91409328478</v>
      </c>
      <c r="D34" s="5">
        <f t="shared" si="0"/>
        <v>28911.595536288423</v>
      </c>
      <c r="E34" s="5">
        <f t="shared" si="1"/>
        <v>19411.595536288423</v>
      </c>
      <c r="F34" s="5">
        <f t="shared" si="2"/>
        <v>6639.63594259817</v>
      </c>
      <c r="G34" s="5">
        <f t="shared" si="3"/>
        <v>22271.959593690255</v>
      </c>
      <c r="H34" s="22">
        <f t="shared" si="10"/>
        <v>13575.124913917032</v>
      </c>
      <c r="I34" s="5">
        <f t="shared" si="4"/>
        <v>34828.950139063512</v>
      </c>
      <c r="J34" s="25">
        <f t="shared" si="5"/>
        <v>0.13572773822670639</v>
      </c>
      <c r="L34" s="22">
        <f t="shared" si="11"/>
        <v>35593.544154298812</v>
      </c>
      <c r="M34" s="5">
        <f>scrimecost*Meta!O31</f>
        <v>1827.9179999999999</v>
      </c>
      <c r="N34" s="5">
        <f>L34-Grade14!L34</f>
        <v>1125.9167223835757</v>
      </c>
      <c r="O34" s="5">
        <f>Grade14!M34-M34</f>
        <v>30.523999999999887</v>
      </c>
      <c r="P34" s="22">
        <f t="shared" si="12"/>
        <v>68.310187461212365</v>
      </c>
      <c r="Q34" s="22"/>
      <c r="R34" s="22"/>
      <c r="S34" s="22">
        <f t="shared" si="6"/>
        <v>340.45765956238506</v>
      </c>
      <c r="T34" s="22">
        <f t="shared" si="7"/>
        <v>507.73794388384437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30740.686945616901</v>
      </c>
      <c r="D35" s="5">
        <f t="shared" si="0"/>
        <v>29605.135424695636</v>
      </c>
      <c r="E35" s="5">
        <f t="shared" si="1"/>
        <v>20105.135424695636</v>
      </c>
      <c r="F35" s="5">
        <f t="shared" si="2"/>
        <v>6866.0767161631247</v>
      </c>
      <c r="G35" s="5">
        <f t="shared" si="3"/>
        <v>22739.05870853251</v>
      </c>
      <c r="H35" s="22">
        <f t="shared" si="10"/>
        <v>13914.50303676496</v>
      </c>
      <c r="I35" s="5">
        <f t="shared" si="4"/>
        <v>35609.974017540095</v>
      </c>
      <c r="J35" s="25">
        <f t="shared" si="5"/>
        <v>0.13789932987990722</v>
      </c>
      <c r="L35" s="22">
        <f t="shared" si="11"/>
        <v>36483.38275815628</v>
      </c>
      <c r="M35" s="5">
        <f>scrimecost*Meta!O32</f>
        <v>1827.9179999999999</v>
      </c>
      <c r="N35" s="5">
        <f>L35-Grade14!L35</f>
        <v>1154.0646404431682</v>
      </c>
      <c r="O35" s="5">
        <f>Grade14!M35-M35</f>
        <v>30.523999999999887</v>
      </c>
      <c r="P35" s="22">
        <f t="shared" si="12"/>
        <v>69.510204204611526</v>
      </c>
      <c r="Q35" s="22"/>
      <c r="R35" s="22"/>
      <c r="S35" s="22">
        <f t="shared" si="6"/>
        <v>348.29936945541539</v>
      </c>
      <c r="T35" s="22">
        <f t="shared" si="7"/>
        <v>528.53774043741601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31509.204119257316</v>
      </c>
      <c r="D36" s="5">
        <f t="shared" si="0"/>
        <v>30316.013810313019</v>
      </c>
      <c r="E36" s="5">
        <f t="shared" si="1"/>
        <v>20816.013810313019</v>
      </c>
      <c r="F36" s="5">
        <f t="shared" si="2"/>
        <v>7098.1785090672001</v>
      </c>
      <c r="G36" s="5">
        <f t="shared" si="3"/>
        <v>23217.835301245817</v>
      </c>
      <c r="H36" s="22">
        <f t="shared" si="10"/>
        <v>14262.365612684081</v>
      </c>
      <c r="I36" s="5">
        <f t="shared" si="4"/>
        <v>36410.523492978595</v>
      </c>
      <c r="J36" s="25">
        <f t="shared" si="5"/>
        <v>0.14001795588302995</v>
      </c>
      <c r="L36" s="22">
        <f t="shared" si="11"/>
        <v>37395.467327110178</v>
      </c>
      <c r="M36" s="5">
        <f>scrimecost*Meta!O33</f>
        <v>1407.528</v>
      </c>
      <c r="N36" s="5">
        <f>L36-Grade14!L36</f>
        <v>1182.9162564542421</v>
      </c>
      <c r="O36" s="5">
        <f>Grade14!M36-M36</f>
        <v>23.504000000000133</v>
      </c>
      <c r="P36" s="22">
        <f t="shared" si="12"/>
        <v>70.740221366595662</v>
      </c>
      <c r="Q36" s="22"/>
      <c r="R36" s="22"/>
      <c r="S36" s="22">
        <f t="shared" si="6"/>
        <v>352.63758209576935</v>
      </c>
      <c r="T36" s="22">
        <f t="shared" si="7"/>
        <v>544.50104218732304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32296.934222238746</v>
      </c>
      <c r="D37" s="5">
        <f t="shared" ref="D37:D56" si="15">IF(A37&lt;startage,1,0)*(C37*(1-initialunempprob))+IF(A37=startage,1,0)*(C37*(1-unempprob))+IF(A37&gt;startage,1,0)*(C37*(1-unempprob)+unempprob*300*52)</f>
        <v>31044.664155570841</v>
      </c>
      <c r="E37" s="5">
        <f t="shared" si="1"/>
        <v>21544.664155570841</v>
      </c>
      <c r="F37" s="5">
        <f t="shared" si="2"/>
        <v>7336.0828467938791</v>
      </c>
      <c r="G37" s="5">
        <f t="shared" si="3"/>
        <v>23708.581308776964</v>
      </c>
      <c r="H37" s="22">
        <f t="shared" ref="H37:H56" si="16">benefits*B37/expnorm</f>
        <v>14618.924753001182</v>
      </c>
      <c r="I37" s="5">
        <f t="shared" ref="I37:I56" si="17">G37+IF(A37&lt;startage,1,0)*(H37*(1-initialunempprob))+IF(A37&gt;=startage,1,0)*(H37*(1-unempprob))</f>
        <v>37231.08670530306</v>
      </c>
      <c r="J37" s="25">
        <f t="shared" si="5"/>
        <v>0.1420849080811985</v>
      </c>
      <c r="L37" s="22">
        <f t="shared" ref="L37:L56" si="18">(sincome+sbenefits)*(1-sunemp)*B37/expnorm</f>
        <v>38330.354010287934</v>
      </c>
      <c r="M37" s="5">
        <f>scrimecost*Meta!O34</f>
        <v>1407.528</v>
      </c>
      <c r="N37" s="5">
        <f>L37-Grade14!L37</f>
        <v>1212.4891628656042</v>
      </c>
      <c r="O37" s="5">
        <f>Grade14!M37-M37</f>
        <v>23.504000000000133</v>
      </c>
      <c r="P37" s="22">
        <f t="shared" si="12"/>
        <v>72.000988957629431</v>
      </c>
      <c r="Q37" s="22"/>
      <c r="R37" s="22"/>
      <c r="S37" s="22">
        <f t="shared" si="6"/>
        <v>360.87627855213503</v>
      </c>
      <c r="T37" s="22">
        <f t="shared" si="7"/>
        <v>566.98981898647924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33104.357577794712</v>
      </c>
      <c r="D38" s="5">
        <f t="shared" si="15"/>
        <v>31791.530759460111</v>
      </c>
      <c r="E38" s="5">
        <f t="shared" si="1"/>
        <v>22291.530759460111</v>
      </c>
      <c r="F38" s="5">
        <f t="shared" si="2"/>
        <v>7579.9347929637261</v>
      </c>
      <c r="G38" s="5">
        <f t="shared" si="3"/>
        <v>24211.595966496385</v>
      </c>
      <c r="H38" s="22">
        <f t="shared" si="16"/>
        <v>14984.39787182621</v>
      </c>
      <c r="I38" s="5">
        <f t="shared" si="17"/>
        <v>38072.163997935626</v>
      </c>
      <c r="J38" s="25">
        <f t="shared" si="5"/>
        <v>0.14410144681111903</v>
      </c>
      <c r="L38" s="22">
        <f t="shared" si="18"/>
        <v>39288.612860545123</v>
      </c>
      <c r="M38" s="5">
        <f>scrimecost*Meta!O35</f>
        <v>1407.528</v>
      </c>
      <c r="N38" s="5">
        <f>L38-Grade14!L38</f>
        <v>1242.8013919372388</v>
      </c>
      <c r="O38" s="5">
        <f>Grade14!M38-M38</f>
        <v>23.504000000000133</v>
      </c>
      <c r="P38" s="22">
        <f t="shared" si="12"/>
        <v>73.293275738439007</v>
      </c>
      <c r="Q38" s="22"/>
      <c r="R38" s="22"/>
      <c r="S38" s="22">
        <f t="shared" si="6"/>
        <v>369.32094241990688</v>
      </c>
      <c r="T38" s="22">
        <f t="shared" si="7"/>
        <v>590.42897894812802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33931.966517239583</v>
      </c>
      <c r="D39" s="5">
        <f t="shared" si="15"/>
        <v>32557.069028446615</v>
      </c>
      <c r="E39" s="5">
        <f t="shared" si="1"/>
        <v>23057.069028446615</v>
      </c>
      <c r="F39" s="5">
        <f t="shared" si="2"/>
        <v>7829.8830377878194</v>
      </c>
      <c r="G39" s="5">
        <f t="shared" si="3"/>
        <v>24727.185990658796</v>
      </c>
      <c r="H39" s="22">
        <f t="shared" si="16"/>
        <v>15359.007818621863</v>
      </c>
      <c r="I39" s="5">
        <f t="shared" si="17"/>
        <v>38934.26822288402</v>
      </c>
      <c r="J39" s="25">
        <f t="shared" si="5"/>
        <v>0.14606880166957809</v>
      </c>
      <c r="L39" s="22">
        <f t="shared" si="18"/>
        <v>40270.828182058751</v>
      </c>
      <c r="M39" s="5">
        <f>scrimecost*Meta!O36</f>
        <v>1407.528</v>
      </c>
      <c r="N39" s="5">
        <f>L39-Grade14!L39</f>
        <v>1273.87142673567</v>
      </c>
      <c r="O39" s="5">
        <f>Grade14!M39-M39</f>
        <v>23.504000000000133</v>
      </c>
      <c r="P39" s="22">
        <f t="shared" si="12"/>
        <v>74.617869688768835</v>
      </c>
      <c r="Q39" s="22"/>
      <c r="R39" s="22"/>
      <c r="S39" s="22">
        <f t="shared" si="6"/>
        <v>377.97672288437451</v>
      </c>
      <c r="T39" s="22">
        <f t="shared" si="7"/>
        <v>614.85907874985833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34780.265680170567</v>
      </c>
      <c r="D40" s="5">
        <f t="shared" si="15"/>
        <v>33341.745754157775</v>
      </c>
      <c r="E40" s="5">
        <f t="shared" si="1"/>
        <v>23841.745754157775</v>
      </c>
      <c r="F40" s="5">
        <f t="shared" si="2"/>
        <v>8086.0799887325138</v>
      </c>
      <c r="G40" s="5">
        <f t="shared" si="3"/>
        <v>25255.665765425263</v>
      </c>
      <c r="H40" s="22">
        <f t="shared" si="16"/>
        <v>15742.983014087409</v>
      </c>
      <c r="I40" s="5">
        <f t="shared" si="17"/>
        <v>39817.925053456114</v>
      </c>
      <c r="J40" s="25">
        <f t="shared" si="5"/>
        <v>0.14798817226319669</v>
      </c>
      <c r="L40" s="22">
        <f t="shared" si="18"/>
        <v>41277.59888661022</v>
      </c>
      <c r="M40" s="5">
        <f>scrimecost*Meta!O37</f>
        <v>1407.528</v>
      </c>
      <c r="N40" s="5">
        <f>L40-Grade14!L40</f>
        <v>1305.7182124040555</v>
      </c>
      <c r="O40" s="5">
        <f>Grade14!M40-M40</f>
        <v>23.504000000000133</v>
      </c>
      <c r="P40" s="22">
        <f t="shared" si="12"/>
        <v>75.975578487856922</v>
      </c>
      <c r="Q40" s="22"/>
      <c r="R40" s="22"/>
      <c r="S40" s="22">
        <f t="shared" si="6"/>
        <v>386.84889786045221</v>
      </c>
      <c r="T40" s="22">
        <f t="shared" si="7"/>
        <v>640.32241279320965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35649.772322174831</v>
      </c>
      <c r="D41" s="5">
        <f t="shared" si="15"/>
        <v>34146.039398011722</v>
      </c>
      <c r="E41" s="5">
        <f t="shared" si="1"/>
        <v>24646.039398011722</v>
      </c>
      <c r="F41" s="5">
        <f t="shared" si="2"/>
        <v>8348.6818634508272</v>
      </c>
      <c r="G41" s="5">
        <f t="shared" si="3"/>
        <v>25797.357534560895</v>
      </c>
      <c r="H41" s="22">
        <f t="shared" si="16"/>
        <v>16136.557589439595</v>
      </c>
      <c r="I41" s="5">
        <f t="shared" si="17"/>
        <v>40723.673304792523</v>
      </c>
      <c r="J41" s="25">
        <f t="shared" si="5"/>
        <v>0.14986072893989777</v>
      </c>
      <c r="L41" s="22">
        <f t="shared" si="18"/>
        <v>42309.538858775479</v>
      </c>
      <c r="M41" s="5">
        <f>scrimecost*Meta!O38</f>
        <v>854.79300000000012</v>
      </c>
      <c r="N41" s="5">
        <f>L41-Grade14!L41</f>
        <v>1338.3611677141671</v>
      </c>
      <c r="O41" s="5">
        <f>Grade14!M41-M41</f>
        <v>14.274000000000001</v>
      </c>
      <c r="P41" s="22">
        <f t="shared" si="12"/>
        <v>77.367230006922213</v>
      </c>
      <c r="Q41" s="22"/>
      <c r="R41" s="22"/>
      <c r="S41" s="22">
        <f t="shared" si="6"/>
        <v>391.07866721093598</v>
      </c>
      <c r="T41" s="22">
        <f t="shared" si="7"/>
        <v>658.67058758458143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36541.016630229198</v>
      </c>
      <c r="D42" s="5">
        <f t="shared" si="15"/>
        <v>34970.440382962013</v>
      </c>
      <c r="E42" s="5">
        <f t="shared" si="1"/>
        <v>25470.440382962013</v>
      </c>
      <c r="F42" s="5">
        <f t="shared" si="2"/>
        <v>8617.8487850370966</v>
      </c>
      <c r="G42" s="5">
        <f t="shared" si="3"/>
        <v>26352.591597924918</v>
      </c>
      <c r="H42" s="22">
        <f t="shared" si="16"/>
        <v>16539.971529175582</v>
      </c>
      <c r="I42" s="5">
        <f t="shared" si="17"/>
        <v>41652.065262412332</v>
      </c>
      <c r="J42" s="25">
        <f t="shared" si="5"/>
        <v>0.15168761350253296</v>
      </c>
      <c r="L42" s="22">
        <f t="shared" si="18"/>
        <v>43367.277330244855</v>
      </c>
      <c r="M42" s="5">
        <f>scrimecost*Meta!O39</f>
        <v>854.79300000000012</v>
      </c>
      <c r="N42" s="5">
        <f>L42-Grade14!L42</f>
        <v>1371.8201969069996</v>
      </c>
      <c r="O42" s="5">
        <f>Grade14!M42-M42</f>
        <v>14.274000000000001</v>
      </c>
      <c r="P42" s="22">
        <f t="shared" si="12"/>
        <v>78.793672813964108</v>
      </c>
      <c r="Q42" s="22"/>
      <c r="R42" s="22"/>
      <c r="S42" s="22">
        <f t="shared" si="6"/>
        <v>400.39999604517368</v>
      </c>
      <c r="T42" s="22">
        <f t="shared" si="7"/>
        <v>686.19099380068315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37454.542045984934</v>
      </c>
      <c r="D43" s="5">
        <f t="shared" si="15"/>
        <v>35815.451392536066</v>
      </c>
      <c r="E43" s="5">
        <f t="shared" si="1"/>
        <v>26315.451392536066</v>
      </c>
      <c r="F43" s="5">
        <f t="shared" si="2"/>
        <v>8893.7448796630251</v>
      </c>
      <c r="G43" s="5">
        <f t="shared" si="3"/>
        <v>26921.706512873039</v>
      </c>
      <c r="H43" s="22">
        <f t="shared" si="16"/>
        <v>16953.470817404977</v>
      </c>
      <c r="I43" s="5">
        <f t="shared" si="17"/>
        <v>42603.667018972643</v>
      </c>
      <c r="J43" s="25">
        <f t="shared" si="5"/>
        <v>0.15346993990510382</v>
      </c>
      <c r="L43" s="22">
        <f t="shared" si="18"/>
        <v>44451.45926350099</v>
      </c>
      <c r="M43" s="5">
        <f>scrimecost*Meta!O40</f>
        <v>854.79300000000012</v>
      </c>
      <c r="N43" s="5">
        <f>L43-Grade14!L43</f>
        <v>1406.1157018297017</v>
      </c>
      <c r="O43" s="5">
        <f>Grade14!M43-M43</f>
        <v>14.274000000000001</v>
      </c>
      <c r="P43" s="22">
        <f t="shared" si="12"/>
        <v>80.255776691182092</v>
      </c>
      <c r="Q43" s="22"/>
      <c r="R43" s="22"/>
      <c r="S43" s="22">
        <f t="shared" ref="S43:S69" si="19">IF(A43&lt;startage,1,0)*(N43-Q43-R43)+IF(A43&gt;=startage,1,0)*completionprob*(N43*spart+O43+P43)</f>
        <v>409.95435810027982</v>
      </c>
      <c r="T43" s="22">
        <f t="shared" ref="T43:T69" si="20">S43/sreturn^(A43-startage+1)</f>
        <v>714.88018847358035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38390.905597134551</v>
      </c>
      <c r="D44" s="5">
        <f t="shared" si="15"/>
        <v>36681.58767734946</v>
      </c>
      <c r="E44" s="5">
        <f t="shared" si="1"/>
        <v>27181.58767734946</v>
      </c>
      <c r="F44" s="5">
        <f t="shared" si="2"/>
        <v>9176.5383766545983</v>
      </c>
      <c r="G44" s="5">
        <f t="shared" si="3"/>
        <v>27505.04930069486</v>
      </c>
      <c r="H44" s="22">
        <f t="shared" si="16"/>
        <v>17377.307587840096</v>
      </c>
      <c r="I44" s="5">
        <f t="shared" si="17"/>
        <v>43579.058819446946</v>
      </c>
      <c r="J44" s="25">
        <f t="shared" si="5"/>
        <v>0.15520879493200229</v>
      </c>
      <c r="L44" s="22">
        <f t="shared" si="18"/>
        <v>45562.745745088512</v>
      </c>
      <c r="M44" s="5">
        <f>scrimecost*Meta!O41</f>
        <v>854.79300000000012</v>
      </c>
      <c r="N44" s="5">
        <f>L44-Grade14!L44</f>
        <v>1441.2685943754404</v>
      </c>
      <c r="O44" s="5">
        <f>Grade14!M44-M44</f>
        <v>14.274000000000001</v>
      </c>
      <c r="P44" s="22">
        <f t="shared" si="12"/>
        <v>81.754433165330497</v>
      </c>
      <c r="Q44" s="22"/>
      <c r="R44" s="22"/>
      <c r="S44" s="22">
        <f t="shared" si="19"/>
        <v>419.74757920675574</v>
      </c>
      <c r="T44" s="22">
        <f t="shared" si="20"/>
        <v>744.78815129471582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39350.678237062915</v>
      </c>
      <c r="D45" s="5">
        <f t="shared" si="15"/>
        <v>37569.377369283196</v>
      </c>
      <c r="E45" s="5">
        <f t="shared" si="1"/>
        <v>28069.377369283196</v>
      </c>
      <c r="F45" s="5">
        <f t="shared" si="2"/>
        <v>9466.4017110709647</v>
      </c>
      <c r="G45" s="5">
        <f t="shared" si="3"/>
        <v>28102.975658212232</v>
      </c>
      <c r="H45" s="22">
        <f t="shared" si="16"/>
        <v>17811.740277536097</v>
      </c>
      <c r="I45" s="5">
        <f t="shared" si="17"/>
        <v>44578.835414933121</v>
      </c>
      <c r="J45" s="25">
        <f t="shared" si="5"/>
        <v>0.15690523886068375</v>
      </c>
      <c r="L45" s="22">
        <f t="shared" si="18"/>
        <v>46701.81438871572</v>
      </c>
      <c r="M45" s="5">
        <f>scrimecost*Meta!O42</f>
        <v>854.79300000000012</v>
      </c>
      <c r="N45" s="5">
        <f>L45-Grade14!L45</f>
        <v>1477.3003092348226</v>
      </c>
      <c r="O45" s="5">
        <f>Grade14!M45-M45</f>
        <v>14.274000000000001</v>
      </c>
      <c r="P45" s="22">
        <f t="shared" si="12"/>
        <v>83.290556051332615</v>
      </c>
      <c r="Q45" s="22"/>
      <c r="R45" s="22"/>
      <c r="S45" s="22">
        <f t="shared" si="19"/>
        <v>429.78563084089353</v>
      </c>
      <c r="T45" s="22">
        <f t="shared" si="20"/>
        <v>775.96700523957611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40334.445192989486</v>
      </c>
      <c r="D46" s="5">
        <f t="shared" si="15"/>
        <v>38479.361803515276</v>
      </c>
      <c r="E46" s="5">
        <f t="shared" si="1"/>
        <v>28979.361803515276</v>
      </c>
      <c r="F46" s="5">
        <f t="shared" si="2"/>
        <v>9763.5116288477366</v>
      </c>
      <c r="G46" s="5">
        <f t="shared" si="3"/>
        <v>28715.850174667539</v>
      </c>
      <c r="H46" s="22">
        <f t="shared" si="16"/>
        <v>18257.033784474501</v>
      </c>
      <c r="I46" s="5">
        <f t="shared" si="17"/>
        <v>45603.606425306454</v>
      </c>
      <c r="J46" s="25">
        <f t="shared" si="5"/>
        <v>0.15856030610817778</v>
      </c>
      <c r="L46" s="22">
        <f t="shared" si="18"/>
        <v>47869.359748433606</v>
      </c>
      <c r="M46" s="5">
        <f>scrimecost*Meta!O43</f>
        <v>426.61800000000005</v>
      </c>
      <c r="N46" s="5">
        <f>L46-Grade14!L46</f>
        <v>1514.2328169656976</v>
      </c>
      <c r="O46" s="5">
        <f>Grade14!M46-M46</f>
        <v>7.1239999999999668</v>
      </c>
      <c r="P46" s="22">
        <f t="shared" si="12"/>
        <v>84.865082009484766</v>
      </c>
      <c r="Q46" s="22"/>
      <c r="R46" s="22"/>
      <c r="S46" s="22">
        <f t="shared" si="19"/>
        <v>436.30658376588684</v>
      </c>
      <c r="T46" s="22">
        <f t="shared" si="20"/>
        <v>801.54873831642135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41342.80632281422</v>
      </c>
      <c r="D47" s="5">
        <f t="shared" si="15"/>
        <v>39412.095848603152</v>
      </c>
      <c r="E47" s="5">
        <f t="shared" si="1"/>
        <v>29912.095848603152</v>
      </c>
      <c r="F47" s="5">
        <f t="shared" si="2"/>
        <v>10068.049294568929</v>
      </c>
      <c r="G47" s="5">
        <f t="shared" si="3"/>
        <v>29344.046554034223</v>
      </c>
      <c r="H47" s="22">
        <f t="shared" si="16"/>
        <v>18713.459629086359</v>
      </c>
      <c r="I47" s="5">
        <f t="shared" si="17"/>
        <v>46653.996710939107</v>
      </c>
      <c r="J47" s="25">
        <f t="shared" si="5"/>
        <v>0.16017500586183053</v>
      </c>
      <c r="L47" s="22">
        <f t="shared" si="18"/>
        <v>49066.09374214444</v>
      </c>
      <c r="M47" s="5">
        <f>scrimecost*Meta!O44</f>
        <v>426.61800000000005</v>
      </c>
      <c r="N47" s="5">
        <f>L47-Grade14!L47</f>
        <v>1552.0886373898247</v>
      </c>
      <c r="O47" s="5">
        <f>Grade14!M47-M47</f>
        <v>7.1239999999999668</v>
      </c>
      <c r="P47" s="22">
        <f t="shared" si="12"/>
        <v>86.478971116590742</v>
      </c>
      <c r="Q47" s="22"/>
      <c r="R47" s="22"/>
      <c r="S47" s="22">
        <f t="shared" si="19"/>
        <v>446.85281176400002</v>
      </c>
      <c r="T47" s="22">
        <f t="shared" si="20"/>
        <v>835.31343823294526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42376.376480884574</v>
      </c>
      <c r="D48" s="5">
        <f t="shared" si="15"/>
        <v>40368.148244818236</v>
      </c>
      <c r="E48" s="5">
        <f t="shared" si="1"/>
        <v>30868.148244818236</v>
      </c>
      <c r="F48" s="5">
        <f t="shared" si="2"/>
        <v>10380.200401933154</v>
      </c>
      <c r="G48" s="5">
        <f t="shared" si="3"/>
        <v>29987.947842885082</v>
      </c>
      <c r="H48" s="22">
        <f t="shared" si="16"/>
        <v>19181.296119813524</v>
      </c>
      <c r="I48" s="5">
        <f t="shared" si="17"/>
        <v>47730.646753712586</v>
      </c>
      <c r="J48" s="25">
        <f t="shared" si="5"/>
        <v>0.1617503226946625</v>
      </c>
      <c r="L48" s="22">
        <f t="shared" si="18"/>
        <v>50292.746085698062</v>
      </c>
      <c r="M48" s="5">
        <f>scrimecost*Meta!O45</f>
        <v>426.61800000000005</v>
      </c>
      <c r="N48" s="5">
        <f>L48-Grade14!L48</f>
        <v>1590.8908533245922</v>
      </c>
      <c r="O48" s="5">
        <f>Grade14!M48-M48</f>
        <v>7.1239999999999668</v>
      </c>
      <c r="P48" s="22">
        <f t="shared" si="12"/>
        <v>88.133207451374389</v>
      </c>
      <c r="Q48" s="22"/>
      <c r="R48" s="22"/>
      <c r="S48" s="22">
        <f t="shared" si="19"/>
        <v>457.66269546207548</v>
      </c>
      <c r="T48" s="22">
        <f t="shared" si="20"/>
        <v>870.51707099536668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43435.785892906686</v>
      </c>
      <c r="D49" s="5">
        <f t="shared" si="15"/>
        <v>41348.10195093869</v>
      </c>
      <c r="E49" s="5">
        <f t="shared" si="1"/>
        <v>31848.10195093869</v>
      </c>
      <c r="F49" s="5">
        <f t="shared" si="2"/>
        <v>10700.155286981482</v>
      </c>
      <c r="G49" s="5">
        <f t="shared" si="3"/>
        <v>30647.946663957206</v>
      </c>
      <c r="H49" s="22">
        <f t="shared" si="16"/>
        <v>19660.828522808857</v>
      </c>
      <c r="I49" s="5">
        <f t="shared" si="17"/>
        <v>48834.2130475554</v>
      </c>
      <c r="J49" s="25">
        <f t="shared" si="5"/>
        <v>0.16328721716571806</v>
      </c>
      <c r="L49" s="22">
        <f t="shared" si="18"/>
        <v>51550.064737840505</v>
      </c>
      <c r="M49" s="5">
        <f>scrimecost*Meta!O46</f>
        <v>426.61800000000005</v>
      </c>
      <c r="N49" s="5">
        <f>L49-Grade14!L49</f>
        <v>1630.663124657709</v>
      </c>
      <c r="O49" s="5">
        <f>Grade14!M49-M49</f>
        <v>7.1239999999999668</v>
      </c>
      <c r="P49" s="22">
        <f t="shared" si="12"/>
        <v>89.828799694527603</v>
      </c>
      <c r="Q49" s="22"/>
      <c r="R49" s="22"/>
      <c r="S49" s="22">
        <f t="shared" si="19"/>
        <v>468.74282625259781</v>
      </c>
      <c r="T49" s="22">
        <f t="shared" si="20"/>
        <v>907.22125598424202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44521.680540229339</v>
      </c>
      <c r="D50" s="5">
        <f t="shared" si="15"/>
        <v>42352.55449971214</v>
      </c>
      <c r="E50" s="5">
        <f t="shared" si="1"/>
        <v>32852.55449971214</v>
      </c>
      <c r="F50" s="5">
        <f t="shared" si="2"/>
        <v>11028.109044156014</v>
      </c>
      <c r="G50" s="5">
        <f t="shared" si="3"/>
        <v>31324.445455556124</v>
      </c>
      <c r="H50" s="22">
        <f t="shared" si="16"/>
        <v>20152.349235879072</v>
      </c>
      <c r="I50" s="5">
        <f t="shared" si="17"/>
        <v>49965.368498744268</v>
      </c>
      <c r="J50" s="25">
        <f t="shared" si="5"/>
        <v>0.16478662640577224</v>
      </c>
      <c r="L50" s="22">
        <f t="shared" si="18"/>
        <v>52838.816356286508</v>
      </c>
      <c r="M50" s="5">
        <f>scrimecost*Meta!O47</f>
        <v>426.61800000000005</v>
      </c>
      <c r="N50" s="5">
        <f>L50-Grade14!L50</f>
        <v>1671.4297027741341</v>
      </c>
      <c r="O50" s="5">
        <f>Grade14!M50-M50</f>
        <v>7.1239999999999668</v>
      </c>
      <c r="P50" s="22">
        <f t="shared" si="12"/>
        <v>91.566781743759634</v>
      </c>
      <c r="Q50" s="22"/>
      <c r="R50" s="22"/>
      <c r="S50" s="22">
        <f t="shared" si="19"/>
        <v>480.09996031287801</v>
      </c>
      <c r="T50" s="22">
        <f t="shared" si="20"/>
        <v>945.490256556232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45634.722553735075</v>
      </c>
      <c r="D51" s="5">
        <f t="shared" si="15"/>
        <v>43382.118362204943</v>
      </c>
      <c r="E51" s="5">
        <f t="shared" si="1"/>
        <v>33882.118362204943</v>
      </c>
      <c r="F51" s="5">
        <f t="shared" si="2"/>
        <v>11364.261645259914</v>
      </c>
      <c r="G51" s="5">
        <f t="shared" si="3"/>
        <v>32017.856716945029</v>
      </c>
      <c r="H51" s="22">
        <f t="shared" si="16"/>
        <v>20656.157966776052</v>
      </c>
      <c r="I51" s="5">
        <f t="shared" si="17"/>
        <v>51124.802836212883</v>
      </c>
      <c r="J51" s="25">
        <f t="shared" si="5"/>
        <v>0.16624946468875193</v>
      </c>
      <c r="L51" s="22">
        <f t="shared" si="18"/>
        <v>54159.786765193669</v>
      </c>
      <c r="M51" s="5">
        <f>scrimecost*Meta!O48</f>
        <v>213.30900000000003</v>
      </c>
      <c r="N51" s="5">
        <f>L51-Grade14!L51</f>
        <v>1713.2154453434996</v>
      </c>
      <c r="O51" s="5">
        <f>Grade14!M51-M51</f>
        <v>3.5619999999999834</v>
      </c>
      <c r="P51" s="22">
        <f t="shared" si="12"/>
        <v>93.348213344222472</v>
      </c>
      <c r="Q51" s="22"/>
      <c r="R51" s="22"/>
      <c r="S51" s="22">
        <f t="shared" si="19"/>
        <v>489.86384872467306</v>
      </c>
      <c r="T51" s="22">
        <f t="shared" si="20"/>
        <v>981.629457977269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46775.590617578455</v>
      </c>
      <c r="D52" s="5">
        <f t="shared" si="15"/>
        <v>44437.421321260073</v>
      </c>
      <c r="E52" s="5">
        <f t="shared" si="1"/>
        <v>34937.421321260073</v>
      </c>
      <c r="F52" s="5">
        <f t="shared" si="2"/>
        <v>11752.560193517422</v>
      </c>
      <c r="G52" s="5">
        <f t="shared" si="3"/>
        <v>32684.861127742653</v>
      </c>
      <c r="H52" s="22">
        <f t="shared" si="16"/>
        <v>21172.561915945451</v>
      </c>
      <c r="I52" s="5">
        <f t="shared" si="17"/>
        <v>52269.480899992195</v>
      </c>
      <c r="J52" s="25">
        <f t="shared" si="5"/>
        <v>0.16837257803247735</v>
      </c>
      <c r="L52" s="22">
        <f t="shared" si="18"/>
        <v>55513.781434323508</v>
      </c>
      <c r="M52" s="5">
        <f>scrimecost*Meta!O49</f>
        <v>213.30900000000003</v>
      </c>
      <c r="N52" s="5">
        <f>L52-Grade14!L52</f>
        <v>1756.0458314770804</v>
      </c>
      <c r="O52" s="5">
        <f>Grade14!M52-M52</f>
        <v>3.5619999999999834</v>
      </c>
      <c r="P52" s="22">
        <f t="shared" si="12"/>
        <v>95.405990978571239</v>
      </c>
      <c r="Q52" s="22"/>
      <c r="R52" s="22"/>
      <c r="S52" s="22">
        <f t="shared" si="19"/>
        <v>501.91810169527986</v>
      </c>
      <c r="T52" s="22">
        <f t="shared" si="20"/>
        <v>1023.4151838878516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47944.980383017915</v>
      </c>
      <c r="D53" s="5">
        <f t="shared" si="15"/>
        <v>45519.106854291575</v>
      </c>
      <c r="E53" s="5">
        <f t="shared" si="1"/>
        <v>36019.106854291575</v>
      </c>
      <c r="F53" s="5">
        <f t="shared" si="2"/>
        <v>12213.899073355355</v>
      </c>
      <c r="G53" s="5">
        <f t="shared" si="3"/>
        <v>33305.207780936224</v>
      </c>
      <c r="H53" s="22">
        <f t="shared" si="16"/>
        <v>21701.875963844086</v>
      </c>
      <c r="I53" s="5">
        <f t="shared" si="17"/>
        <v>53379.443047492008</v>
      </c>
      <c r="J53" s="25">
        <f t="shared" si="5"/>
        <v>0.17142698142916674</v>
      </c>
      <c r="L53" s="22">
        <f t="shared" si="18"/>
        <v>56901.625970181587</v>
      </c>
      <c r="M53" s="5">
        <f>scrimecost*Meta!O50</f>
        <v>213.30900000000003</v>
      </c>
      <c r="N53" s="5">
        <f>L53-Grade14!L53</f>
        <v>1799.9469772640005</v>
      </c>
      <c r="O53" s="5">
        <f>Grade14!M53-M53</f>
        <v>3.5619999999999834</v>
      </c>
      <c r="P53" s="22">
        <f t="shared" si="12"/>
        <v>97.85084387087835</v>
      </c>
      <c r="Q53" s="22"/>
      <c r="R53" s="22"/>
      <c r="S53" s="22">
        <f t="shared" si="19"/>
        <v>514.45058843076322</v>
      </c>
      <c r="T53" s="22">
        <f t="shared" si="20"/>
        <v>1067.3564292015042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49143.604892593357</v>
      </c>
      <c r="D54" s="5">
        <f t="shared" si="15"/>
        <v>46627.834525648861</v>
      </c>
      <c r="E54" s="5">
        <f t="shared" si="1"/>
        <v>37127.834525648861</v>
      </c>
      <c r="F54" s="5">
        <f t="shared" si="2"/>
        <v>12686.771425189239</v>
      </c>
      <c r="G54" s="5">
        <f t="shared" si="3"/>
        <v>33941.063100459622</v>
      </c>
      <c r="H54" s="22">
        <f t="shared" si="16"/>
        <v>22244.422862940188</v>
      </c>
      <c r="I54" s="5">
        <f t="shared" si="17"/>
        <v>54517.154248679297</v>
      </c>
      <c r="J54" s="25">
        <f t="shared" si="5"/>
        <v>0.17440688718203448</v>
      </c>
      <c r="L54" s="22">
        <f t="shared" si="18"/>
        <v>58324.166619436131</v>
      </c>
      <c r="M54" s="5">
        <f>scrimecost*Meta!O51</f>
        <v>213.30900000000003</v>
      </c>
      <c r="N54" s="5">
        <f>L54-Grade14!L54</f>
        <v>1844.9456516956052</v>
      </c>
      <c r="O54" s="5">
        <f>Grade14!M54-M54</f>
        <v>3.5619999999999834</v>
      </c>
      <c r="P54" s="22">
        <f t="shared" si="12"/>
        <v>100.35681808549316</v>
      </c>
      <c r="Q54" s="22"/>
      <c r="R54" s="22"/>
      <c r="S54" s="22">
        <f t="shared" si="19"/>
        <v>527.29638733463673</v>
      </c>
      <c r="T54" s="22">
        <f t="shared" si="20"/>
        <v>1113.1851463907092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50372.195014908189</v>
      </c>
      <c r="D55" s="5">
        <f t="shared" si="15"/>
        <v>47764.280388790081</v>
      </c>
      <c r="E55" s="5">
        <f t="shared" si="1"/>
        <v>38264.280388790081</v>
      </c>
      <c r="F55" s="5">
        <f t="shared" si="2"/>
        <v>13171.465585818969</v>
      </c>
      <c r="G55" s="5">
        <f t="shared" si="3"/>
        <v>34592.814802971116</v>
      </c>
      <c r="H55" s="22">
        <f t="shared" si="16"/>
        <v>22800.533434513694</v>
      </c>
      <c r="I55" s="5">
        <f t="shared" si="17"/>
        <v>55683.308229896284</v>
      </c>
      <c r="J55" s="25">
        <f t="shared" si="5"/>
        <v>0.17731411230678348</v>
      </c>
      <c r="L55" s="22">
        <f t="shared" si="18"/>
        <v>59782.270784922031</v>
      </c>
      <c r="M55" s="5">
        <f>scrimecost*Meta!O52</f>
        <v>213.30900000000003</v>
      </c>
      <c r="N55" s="5">
        <f>L55-Grade14!L55</f>
        <v>1891.0692929880097</v>
      </c>
      <c r="O55" s="5">
        <f>Grade14!M55-M55</f>
        <v>3.5619999999999834</v>
      </c>
      <c r="P55" s="22">
        <f t="shared" si="12"/>
        <v>102.92544165547332</v>
      </c>
      <c r="Q55" s="22"/>
      <c r="R55" s="22"/>
      <c r="S55" s="22">
        <f t="shared" si="19"/>
        <v>540.46333121110956</v>
      </c>
      <c r="T55" s="22">
        <f t="shared" si="20"/>
        <v>1160.9824250662907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51631.499890280887</v>
      </c>
      <c r="D56" s="5">
        <f t="shared" si="15"/>
        <v>48929.137398509825</v>
      </c>
      <c r="E56" s="5">
        <f t="shared" si="1"/>
        <v>39429.137398509825</v>
      </c>
      <c r="F56" s="5">
        <f t="shared" si="2"/>
        <v>13668.277100464442</v>
      </c>
      <c r="G56" s="5">
        <f t="shared" si="3"/>
        <v>35260.860298045387</v>
      </c>
      <c r="H56" s="22">
        <f t="shared" si="16"/>
        <v>23370.546770376532</v>
      </c>
      <c r="I56" s="5">
        <f t="shared" si="17"/>
        <v>56878.616060643675</v>
      </c>
      <c r="J56" s="25">
        <f t="shared" si="5"/>
        <v>0.18015042950166052</v>
      </c>
      <c r="L56" s="22">
        <f t="shared" si="18"/>
        <v>61276.827554545074</v>
      </c>
      <c r="M56" s="5">
        <f>scrimecost*Meta!O53</f>
        <v>59.165999999999997</v>
      </c>
      <c r="N56" s="5">
        <f>L56-Grade14!L56</f>
        <v>1938.3460253126905</v>
      </c>
      <c r="O56" s="5">
        <f>Grade14!M56-M56</f>
        <v>0.98799999999999955</v>
      </c>
      <c r="P56" s="22">
        <f t="shared" si="12"/>
        <v>105.55828081470298</v>
      </c>
      <c r="Q56" s="22"/>
      <c r="R56" s="22"/>
      <c r="S56" s="22">
        <f t="shared" si="19"/>
        <v>552.60295068448545</v>
      </c>
      <c r="T56" s="22">
        <f t="shared" si="20"/>
        <v>1207.8678342442638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59.165999999999997</v>
      </c>
      <c r="N57" s="5">
        <f>L57-Grade14!L57</f>
        <v>0</v>
      </c>
      <c r="O57" s="5">
        <f>Grade14!M57-M57</f>
        <v>0.98799999999999955</v>
      </c>
      <c r="Q57" s="22"/>
      <c r="R57" s="22"/>
      <c r="S57" s="22">
        <f t="shared" si="19"/>
        <v>0.52067599999999981</v>
      </c>
      <c r="T57" s="22">
        <f t="shared" si="20"/>
        <v>1.1580320551460852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59.165999999999997</v>
      </c>
      <c r="N58" s="5">
        <f>L58-Grade14!L58</f>
        <v>0</v>
      </c>
      <c r="O58" s="5">
        <f>Grade14!M58-M58</f>
        <v>0.98799999999999955</v>
      </c>
      <c r="Q58" s="22"/>
      <c r="R58" s="22"/>
      <c r="S58" s="22">
        <f t="shared" si="19"/>
        <v>0.52067599999999981</v>
      </c>
      <c r="T58" s="22">
        <f t="shared" si="20"/>
        <v>1.1783312239059831</v>
      </c>
    </row>
    <row r="59" spans="1:20" x14ac:dyDescent="0.2">
      <c r="A59" s="5">
        <v>68</v>
      </c>
      <c r="H59" s="21"/>
      <c r="I59" s="5"/>
      <c r="M59" s="5">
        <f>scrimecost*Meta!O56</f>
        <v>59.165999999999997</v>
      </c>
      <c r="N59" s="5">
        <f>L59-Grade14!L59</f>
        <v>0</v>
      </c>
      <c r="O59" s="5">
        <f>Grade14!M59-M59</f>
        <v>0.98799999999999955</v>
      </c>
      <c r="Q59" s="22"/>
      <c r="R59" s="22"/>
      <c r="S59" s="22">
        <f t="shared" si="19"/>
        <v>0.52067599999999981</v>
      </c>
      <c r="T59" s="22">
        <f t="shared" si="20"/>
        <v>1.1989862172309365</v>
      </c>
    </row>
    <row r="60" spans="1:20" x14ac:dyDescent="0.2">
      <c r="A60" s="5">
        <v>69</v>
      </c>
      <c r="H60" s="21"/>
      <c r="I60" s="5"/>
      <c r="M60" s="5">
        <f>scrimecost*Meta!O57</f>
        <v>59.165999999999997</v>
      </c>
      <c r="N60" s="5">
        <f>L60-Grade14!L60</f>
        <v>0</v>
      </c>
      <c r="O60" s="5">
        <f>Grade14!M60-M60</f>
        <v>0.98799999999999955</v>
      </c>
      <c r="Q60" s="22"/>
      <c r="R60" s="22"/>
      <c r="S60" s="22">
        <f t="shared" si="19"/>
        <v>0.52067599999999981</v>
      </c>
      <c r="T60" s="22">
        <f t="shared" si="20"/>
        <v>1.2200032723773864</v>
      </c>
    </row>
    <row r="61" spans="1:20" x14ac:dyDescent="0.2">
      <c r="A61" s="5">
        <v>70</v>
      </c>
      <c r="H61" s="21"/>
      <c r="I61" s="5"/>
      <c r="M61" s="5">
        <f>scrimecost*Meta!O58</f>
        <v>59.165999999999997</v>
      </c>
      <c r="N61" s="5">
        <f>L61-Grade14!L61</f>
        <v>0</v>
      </c>
      <c r="O61" s="5">
        <f>Grade14!M61-M61</f>
        <v>0.98799999999999955</v>
      </c>
      <c r="Q61" s="22"/>
      <c r="R61" s="22"/>
      <c r="S61" s="22">
        <f t="shared" si="19"/>
        <v>0.52067599999999981</v>
      </c>
      <c r="T61" s="22">
        <f t="shared" si="20"/>
        <v>1.2413887359347764</v>
      </c>
    </row>
    <row r="62" spans="1:20" x14ac:dyDescent="0.2">
      <c r="A62" s="5">
        <v>71</v>
      </c>
      <c r="H62" s="21"/>
      <c r="I62" s="5"/>
      <c r="M62" s="5">
        <f>scrimecost*Meta!O59</f>
        <v>59.165999999999997</v>
      </c>
      <c r="N62" s="5">
        <f>L62-Grade14!L62</f>
        <v>0</v>
      </c>
      <c r="O62" s="5">
        <f>Grade14!M62-M62</f>
        <v>0.98799999999999955</v>
      </c>
      <c r="Q62" s="22"/>
      <c r="R62" s="22"/>
      <c r="S62" s="22">
        <f t="shared" si="19"/>
        <v>0.52067599999999981</v>
      </c>
      <c r="T62" s="22">
        <f t="shared" si="20"/>
        <v>1.2631490657420521</v>
      </c>
    </row>
    <row r="63" spans="1:20" x14ac:dyDescent="0.2">
      <c r="A63" s="5">
        <v>72</v>
      </c>
      <c r="H63" s="21"/>
      <c r="M63" s="5">
        <f>scrimecost*Meta!O60</f>
        <v>59.165999999999997</v>
      </c>
      <c r="N63" s="5">
        <f>L63-Grade14!L63</f>
        <v>0</v>
      </c>
      <c r="O63" s="5">
        <f>Grade14!M63-M63</f>
        <v>0.98799999999999955</v>
      </c>
      <c r="Q63" s="22"/>
      <c r="R63" s="22"/>
      <c r="S63" s="22">
        <f t="shared" si="19"/>
        <v>0.52067599999999981</v>
      </c>
      <c r="T63" s="22">
        <f t="shared" si="20"/>
        <v>1.285290832837757</v>
      </c>
    </row>
    <row r="64" spans="1:20" x14ac:dyDescent="0.2">
      <c r="A64" s="5">
        <v>73</v>
      </c>
      <c r="H64" s="21"/>
      <c r="M64" s="5">
        <f>scrimecost*Meta!O61</f>
        <v>59.165999999999997</v>
      </c>
      <c r="N64" s="5">
        <f>L64-Grade14!L64</f>
        <v>0</v>
      </c>
      <c r="O64" s="5">
        <f>Grade14!M64-M64</f>
        <v>0.98799999999999955</v>
      </c>
      <c r="Q64" s="22"/>
      <c r="R64" s="22"/>
      <c r="S64" s="22">
        <f t="shared" si="19"/>
        <v>0.52067599999999981</v>
      </c>
      <c r="T64" s="22">
        <f t="shared" si="20"/>
        <v>1.30782072344431</v>
      </c>
    </row>
    <row r="65" spans="1:20" x14ac:dyDescent="0.2">
      <c r="A65" s="5">
        <v>74</v>
      </c>
      <c r="H65" s="21"/>
      <c r="M65" s="5">
        <f>scrimecost*Meta!O62</f>
        <v>59.165999999999997</v>
      </c>
      <c r="N65" s="5">
        <f>L65-Grade14!L65</f>
        <v>0</v>
      </c>
      <c r="O65" s="5">
        <f>Grade14!M65-M65</f>
        <v>0.98799999999999955</v>
      </c>
      <c r="Q65" s="22"/>
      <c r="R65" s="22"/>
      <c r="S65" s="22">
        <f t="shared" si="19"/>
        <v>0.52067599999999981</v>
      </c>
      <c r="T65" s="22">
        <f t="shared" si="20"/>
        <v>1.3307455409870668</v>
      </c>
    </row>
    <row r="66" spans="1:20" x14ac:dyDescent="0.2">
      <c r="A66" s="5">
        <v>75</v>
      </c>
      <c r="H66" s="21"/>
      <c r="M66" s="5">
        <f>scrimecost*Meta!O63</f>
        <v>59.165999999999997</v>
      </c>
      <c r="N66" s="5">
        <f>L66-Grade14!L66</f>
        <v>0</v>
      </c>
      <c r="O66" s="5">
        <f>Grade14!M66-M66</f>
        <v>0.98799999999999955</v>
      </c>
      <c r="Q66" s="22"/>
      <c r="R66" s="22"/>
      <c r="S66" s="22">
        <f t="shared" si="19"/>
        <v>0.52067599999999981</v>
      </c>
      <c r="T66" s="22">
        <f t="shared" si="20"/>
        <v>1.3540722081487717</v>
      </c>
    </row>
    <row r="67" spans="1:20" x14ac:dyDescent="0.2">
      <c r="A67" s="5">
        <v>76</v>
      </c>
      <c r="H67" s="21"/>
      <c r="M67" s="5">
        <f>scrimecost*Meta!O64</f>
        <v>59.165999999999997</v>
      </c>
      <c r="N67" s="5">
        <f>L67-Grade14!L67</f>
        <v>0</v>
      </c>
      <c r="O67" s="5">
        <f>Grade14!M67-M67</f>
        <v>0.98799999999999955</v>
      </c>
      <c r="Q67" s="22"/>
      <c r="R67" s="22"/>
      <c r="S67" s="22">
        <f t="shared" si="19"/>
        <v>0.52067599999999981</v>
      </c>
      <c r="T67" s="22">
        <f t="shared" si="20"/>
        <v>1.3778077689600237</v>
      </c>
    </row>
    <row r="68" spans="1:20" x14ac:dyDescent="0.2">
      <c r="A68" s="5">
        <v>77</v>
      </c>
      <c r="H68" s="21"/>
      <c r="M68" s="5">
        <f>scrimecost*Meta!O65</f>
        <v>59.165999999999997</v>
      </c>
      <c r="N68" s="5">
        <f>L68-Grade14!L68</f>
        <v>0</v>
      </c>
      <c r="O68" s="5">
        <f>Grade14!M68-M68</f>
        <v>0.98799999999999955</v>
      </c>
      <c r="Q68" s="22"/>
      <c r="R68" s="22"/>
      <c r="S68" s="22">
        <f t="shared" si="19"/>
        <v>0.52067599999999981</v>
      </c>
      <c r="T68" s="22">
        <f t="shared" si="20"/>
        <v>1.4019593909263859</v>
      </c>
    </row>
    <row r="69" spans="1:20" x14ac:dyDescent="0.2">
      <c r="A69" s="5">
        <v>78</v>
      </c>
      <c r="H69" s="21"/>
      <c r="M69" s="5">
        <f>scrimecost*Meta!O66</f>
        <v>59.165999999999997</v>
      </c>
      <c r="N69" s="5">
        <f>L69-Grade14!L69</f>
        <v>0</v>
      </c>
      <c r="O69" s="5">
        <f>Grade14!M69-M69</f>
        <v>0.98799999999999955</v>
      </c>
      <c r="Q69" s="22"/>
      <c r="R69" s="22"/>
      <c r="S69" s="22">
        <f t="shared" si="19"/>
        <v>0.52067599999999981</v>
      </c>
      <c r="T69" s="22">
        <f t="shared" si="20"/>
        <v>1.4265343671927797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1.5309709056054999E-9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40318</v>
      </c>
      <c r="D2" s="7">
        <f>Meta!C10</f>
        <v>17714</v>
      </c>
      <c r="E2" s="1">
        <f>Meta!D10</f>
        <v>6.2E-2</v>
      </c>
      <c r="F2" s="1">
        <f>Meta!F10</f>
        <v>0.57299999999999995</v>
      </c>
      <c r="G2" s="1">
        <f>Meta!I10</f>
        <v>1.7852800699689915</v>
      </c>
      <c r="H2" s="1">
        <f>Meta!E10</f>
        <v>0.52700000000000002</v>
      </c>
      <c r="I2" s="13"/>
      <c r="J2" s="1">
        <f>Meta!X9</f>
        <v>0.48599999999999999</v>
      </c>
      <c r="K2" s="1">
        <f>Meta!D9</f>
        <v>7.4999999999999997E-2</v>
      </c>
      <c r="L2" s="28"/>
      <c r="N2" s="22">
        <f>Meta!T10</f>
        <v>29442</v>
      </c>
      <c r="O2" s="22">
        <f>Meta!U10</f>
        <v>13255</v>
      </c>
      <c r="P2" s="1">
        <f>Meta!V10</f>
        <v>8.5999999999999993E-2</v>
      </c>
      <c r="Q2" s="1">
        <f>Meta!X10</f>
        <v>0.49099999999999999</v>
      </c>
      <c r="R2" s="22">
        <f>Meta!W10</f>
        <v>1531</v>
      </c>
      <c r="T2" s="12">
        <f>IRR(S5:S69)+1</f>
        <v>0.98040586521031114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1742.0662387537977</v>
      </c>
      <c r="D12" s="5">
        <f t="shared" ref="D12:D36" si="0">IF(A12&lt;startage,1,0)*(C12*(1-initialunempprob))+IF(A12=startage,1,0)*(C12*(1-unempprob))+IF(A12&gt;startage,1,0)*(C12*(1-unempprob)+unempprob*300*52)</f>
        <v>1611.411270847263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123.27296221981562</v>
      </c>
      <c r="G12" s="5">
        <f t="shared" ref="G12:G56" si="3">D12-F12</f>
        <v>1488.1383086274475</v>
      </c>
      <c r="H12" s="22">
        <f>0.1*Grade15!H12</f>
        <v>788.53104396359754</v>
      </c>
      <c r="I12" s="5">
        <f t="shared" ref="I12:I36" si="4">G12+IF(A12&lt;startage,1,0)*(H12*(1-initialunempprob))+IF(A12&gt;=startage,1,0)*(H12*(1-unempprob))</f>
        <v>2217.5295242937755</v>
      </c>
      <c r="J12" s="25">
        <f t="shared" ref="J12:J56" si="5">(F12-(IF(A12&gt;startage,1,0)*(unempprob*300*52)))/(IF(A12&lt;startage,1,0)*((C12+H12)*(1-initialunempprob))+IF(A12&gt;=startage,1,0)*((C12+H12)*(1-unempprob)))</f>
        <v>5.2662692785933989E-2</v>
      </c>
      <c r="L12" s="22">
        <f>0.1*Grade15!L12</f>
        <v>2067.5032243408782</v>
      </c>
      <c r="M12" s="5">
        <f>scrimecost*Meta!O9</f>
        <v>4772.1270000000004</v>
      </c>
      <c r="N12" s="5">
        <f>L12-Grade15!L12</f>
        <v>-18607.529019067901</v>
      </c>
      <c r="O12" s="5"/>
      <c r="P12" s="22"/>
      <c r="Q12" s="22">
        <f>0.05*feel*Grade15!G12</f>
        <v>189.81984762411929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-27076.34886669202</v>
      </c>
      <c r="T12" s="22">
        <f t="shared" ref="T12:T43" si="7">S12/sreturn^(A12-startage+1)</f>
        <v>-27076.34886669202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22583.571439690291</v>
      </c>
      <c r="D13" s="5">
        <f t="shared" si="0"/>
        <v>21183.390010429492</v>
      </c>
      <c r="E13" s="5">
        <f t="shared" si="1"/>
        <v>11683.390010429492</v>
      </c>
      <c r="F13" s="5">
        <f t="shared" si="2"/>
        <v>4116.3768384052291</v>
      </c>
      <c r="G13" s="5">
        <f t="shared" si="3"/>
        <v>17067.013172024264</v>
      </c>
      <c r="H13" s="22">
        <f t="shared" ref="H13:H36" si="10">benefits*B13/expnorm</f>
        <v>9922.2527030773799</v>
      </c>
      <c r="I13" s="5">
        <f t="shared" si="4"/>
        <v>26374.086207510845</v>
      </c>
      <c r="J13" s="25">
        <f t="shared" si="5"/>
        <v>0.1350053894624792</v>
      </c>
      <c r="L13" s="22">
        <f t="shared" ref="L13:L36" si="11">(sincome+sbenefits)*(1-sunemp)*B13/expnorm</f>
        <v>21859.347816882215</v>
      </c>
      <c r="M13" s="5">
        <f>scrimecost*Meta!O10</f>
        <v>4395.5010000000002</v>
      </c>
      <c r="N13" s="5">
        <f>L13-Grade15!L13</f>
        <v>667.43976738821948</v>
      </c>
      <c r="O13" s="5">
        <f>Grade15!M13-M13</f>
        <v>74.645999999999731</v>
      </c>
      <c r="P13" s="22">
        <f t="shared" ref="P13:P56" si="12">(spart-initialspart)*(L13*J13+nptrans)</f>
        <v>47.525648827069929</v>
      </c>
      <c r="Q13" s="22"/>
      <c r="R13" s="22"/>
      <c r="S13" s="22">
        <f t="shared" si="6"/>
        <v>237.08917082193921</v>
      </c>
      <c r="T13" s="22">
        <f t="shared" si="7"/>
        <v>241.82757288082948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23148.160725682548</v>
      </c>
      <c r="D14" s="5">
        <f t="shared" si="0"/>
        <v>22680.174760690228</v>
      </c>
      <c r="E14" s="5">
        <f t="shared" si="1"/>
        <v>13180.174760690228</v>
      </c>
      <c r="F14" s="5">
        <f t="shared" si="2"/>
        <v>4605.0770593653597</v>
      </c>
      <c r="G14" s="5">
        <f t="shared" si="3"/>
        <v>18075.09770132487</v>
      </c>
      <c r="H14" s="22">
        <f t="shared" si="10"/>
        <v>10170.309020654315</v>
      </c>
      <c r="I14" s="5">
        <f t="shared" si="4"/>
        <v>27614.847562698618</v>
      </c>
      <c r="J14" s="25">
        <f t="shared" si="5"/>
        <v>0.11640191706028313</v>
      </c>
      <c r="L14" s="22">
        <f t="shared" si="11"/>
        <v>22405.83151230427</v>
      </c>
      <c r="M14" s="5">
        <f>scrimecost*Meta!O11</f>
        <v>4113.7969999999996</v>
      </c>
      <c r="N14" s="5">
        <f>L14-Grade15!L14</f>
        <v>684.12576157292642</v>
      </c>
      <c r="O14" s="5">
        <f>Grade15!M14-M14</f>
        <v>69.86200000000008</v>
      </c>
      <c r="P14" s="22">
        <f t="shared" si="12"/>
        <v>45.810408706809632</v>
      </c>
      <c r="Q14" s="22"/>
      <c r="R14" s="22"/>
      <c r="S14" s="22">
        <f t="shared" si="6"/>
        <v>237.98168907581447</v>
      </c>
      <c r="T14" s="22">
        <f t="shared" si="7"/>
        <v>247.58922542619328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23726.864743824612</v>
      </c>
      <c r="D15" s="5">
        <f t="shared" si="0"/>
        <v>23222.999129707485</v>
      </c>
      <c r="E15" s="5">
        <f t="shared" si="1"/>
        <v>13722.999129707485</v>
      </c>
      <c r="F15" s="5">
        <f t="shared" si="2"/>
        <v>4782.3092158494937</v>
      </c>
      <c r="G15" s="5">
        <f t="shared" si="3"/>
        <v>18440.68991385799</v>
      </c>
      <c r="H15" s="22">
        <f t="shared" si="10"/>
        <v>10424.566746170671</v>
      </c>
      <c r="I15" s="5">
        <f t="shared" si="4"/>
        <v>28218.933521766077</v>
      </c>
      <c r="J15" s="25">
        <f t="shared" si="5"/>
        <v>0.11909546500572187</v>
      </c>
      <c r="L15" s="22">
        <f t="shared" si="11"/>
        <v>22965.977300111877</v>
      </c>
      <c r="M15" s="5">
        <f>scrimecost*Meta!O12</f>
        <v>3939.2629999999999</v>
      </c>
      <c r="N15" s="5">
        <f>L15-Grade15!L15</f>
        <v>701.22890561224995</v>
      </c>
      <c r="O15" s="5">
        <f>Grade15!M15-M15</f>
        <v>66.898000000000138</v>
      </c>
      <c r="P15" s="22">
        <f t="shared" si="12"/>
        <v>46.445718729338431</v>
      </c>
      <c r="Q15" s="22"/>
      <c r="R15" s="22"/>
      <c r="S15" s="22">
        <f t="shared" si="6"/>
        <v>241.18002769987041</v>
      </c>
      <c r="T15" s="22">
        <f t="shared" si="7"/>
        <v>255.93143899002797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24320.036362420222</v>
      </c>
      <c r="D16" s="5">
        <f t="shared" si="0"/>
        <v>23779.394107950167</v>
      </c>
      <c r="E16" s="5">
        <f t="shared" si="1"/>
        <v>14279.394107950167</v>
      </c>
      <c r="F16" s="5">
        <f t="shared" si="2"/>
        <v>4963.9721762457293</v>
      </c>
      <c r="G16" s="5">
        <f t="shared" si="3"/>
        <v>18815.421931704437</v>
      </c>
      <c r="H16" s="22">
        <f t="shared" si="10"/>
        <v>10685.180914824938</v>
      </c>
      <c r="I16" s="5">
        <f t="shared" si="4"/>
        <v>28838.12162981023</v>
      </c>
      <c r="J16" s="25">
        <f t="shared" si="5"/>
        <v>0.12172331665980836</v>
      </c>
      <c r="L16" s="22">
        <f t="shared" si="11"/>
        <v>23540.12673261467</v>
      </c>
      <c r="M16" s="5">
        <f>scrimecost*Meta!O13</f>
        <v>3334.518</v>
      </c>
      <c r="N16" s="5">
        <f>L16-Grade15!L16</f>
        <v>718.75962825255192</v>
      </c>
      <c r="O16" s="5">
        <f>Grade15!M16-M16</f>
        <v>56.627999999999702</v>
      </c>
      <c r="P16" s="22">
        <f t="shared" si="12"/>
        <v>47.096911502430416</v>
      </c>
      <c r="Q16" s="22"/>
      <c r="R16" s="22"/>
      <c r="S16" s="22">
        <f t="shared" si="6"/>
        <v>240.64711348952625</v>
      </c>
      <c r="T16" s="22">
        <f t="shared" si="7"/>
        <v>260.46960646646755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24928.037271480727</v>
      </c>
      <c r="D17" s="5">
        <f t="shared" si="0"/>
        <v>24349.698960648922</v>
      </c>
      <c r="E17" s="5">
        <f t="shared" si="1"/>
        <v>14849.698960648922</v>
      </c>
      <c r="F17" s="5">
        <f t="shared" si="2"/>
        <v>5150.1767106518728</v>
      </c>
      <c r="G17" s="5">
        <f t="shared" si="3"/>
        <v>19199.522249997048</v>
      </c>
      <c r="H17" s="22">
        <f t="shared" si="10"/>
        <v>10952.31043769556</v>
      </c>
      <c r="I17" s="5">
        <f t="shared" si="4"/>
        <v>29472.789440555483</v>
      </c>
      <c r="J17" s="25">
        <f t="shared" si="5"/>
        <v>0.12428707437111229</v>
      </c>
      <c r="L17" s="22">
        <f t="shared" si="11"/>
        <v>24128.629900930038</v>
      </c>
      <c r="M17" s="5">
        <f>scrimecost*Meta!O14</f>
        <v>3334.518</v>
      </c>
      <c r="N17" s="5">
        <f>L17-Grade15!L17</f>
        <v>736.72861895887036</v>
      </c>
      <c r="O17" s="5">
        <f>Grade15!M17-M17</f>
        <v>56.627999999999702</v>
      </c>
      <c r="P17" s="22">
        <f t="shared" si="12"/>
        <v>47.764384094849717</v>
      </c>
      <c r="Q17" s="22"/>
      <c r="R17" s="22"/>
      <c r="S17" s="22">
        <f t="shared" si="6"/>
        <v>245.64847367392608</v>
      </c>
      <c r="T17" s="22">
        <f t="shared" si="7"/>
        <v>271.19680352232456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25551.238203267745</v>
      </c>
      <c r="D18" s="5">
        <f t="shared" si="0"/>
        <v>24934.261434665143</v>
      </c>
      <c r="E18" s="5">
        <f t="shared" si="1"/>
        <v>15434.261434665143</v>
      </c>
      <c r="F18" s="5">
        <f t="shared" si="2"/>
        <v>5341.0363584181687</v>
      </c>
      <c r="G18" s="5">
        <f t="shared" si="3"/>
        <v>19593.225076246974</v>
      </c>
      <c r="H18" s="22">
        <f t="shared" si="10"/>
        <v>11226.118198637949</v>
      </c>
      <c r="I18" s="5">
        <f t="shared" si="4"/>
        <v>30123.32394656937</v>
      </c>
      <c r="J18" s="25">
        <f t="shared" si="5"/>
        <v>0.12678830140653075</v>
      </c>
      <c r="L18" s="22">
        <f t="shared" si="11"/>
        <v>24731.845648453287</v>
      </c>
      <c r="M18" s="5">
        <f>scrimecost*Meta!O15</f>
        <v>3334.518</v>
      </c>
      <c r="N18" s="5">
        <f>L18-Grade15!L18</f>
        <v>755.1468344328423</v>
      </c>
      <c r="O18" s="5">
        <f>Grade15!M18-M18</f>
        <v>56.627999999999702</v>
      </c>
      <c r="P18" s="22">
        <f t="shared" si="12"/>
        <v>48.448543502079495</v>
      </c>
      <c r="Q18" s="22"/>
      <c r="R18" s="22"/>
      <c r="S18" s="22">
        <f t="shared" si="6"/>
        <v>250.77486786293471</v>
      </c>
      <c r="T18" s="22">
        <f t="shared" si="7"/>
        <v>282.38953995991204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26190.019158349438</v>
      </c>
      <c r="D19" s="5">
        <f t="shared" si="0"/>
        <v>25533.437970531773</v>
      </c>
      <c r="E19" s="5">
        <f t="shared" si="1"/>
        <v>16033.437970531773</v>
      </c>
      <c r="F19" s="5">
        <f t="shared" si="2"/>
        <v>5536.6674973786239</v>
      </c>
      <c r="G19" s="5">
        <f t="shared" si="3"/>
        <v>19996.770473153148</v>
      </c>
      <c r="H19" s="22">
        <f t="shared" si="10"/>
        <v>11506.771153603895</v>
      </c>
      <c r="I19" s="5">
        <f t="shared" si="4"/>
        <v>30790.121815233601</v>
      </c>
      <c r="J19" s="25">
        <f t="shared" si="5"/>
        <v>0.12922852290450007</v>
      </c>
      <c r="L19" s="22">
        <f t="shared" si="11"/>
        <v>25350.141789664616</v>
      </c>
      <c r="M19" s="5">
        <f>scrimecost*Meta!O16</f>
        <v>3334.518</v>
      </c>
      <c r="N19" s="5">
        <f>L19-Grade15!L19</f>
        <v>774.02550529365908</v>
      </c>
      <c r="O19" s="5">
        <f>Grade15!M19-M19</f>
        <v>56.627999999999702</v>
      </c>
      <c r="P19" s="22">
        <f t="shared" si="12"/>
        <v>49.149806894490034</v>
      </c>
      <c r="Q19" s="22"/>
      <c r="R19" s="22"/>
      <c r="S19" s="22">
        <f t="shared" si="6"/>
        <v>256.02942190666744</v>
      </c>
      <c r="T19" s="22">
        <f t="shared" si="7"/>
        <v>294.0685435095757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26844.769637308171</v>
      </c>
      <c r="D20" s="5">
        <f t="shared" si="0"/>
        <v>26147.593919795065</v>
      </c>
      <c r="E20" s="5">
        <f t="shared" si="1"/>
        <v>16647.593919795065</v>
      </c>
      <c r="F20" s="5">
        <f t="shared" si="2"/>
        <v>5737.1894148130887</v>
      </c>
      <c r="G20" s="5">
        <f t="shared" si="3"/>
        <v>20410.404504981976</v>
      </c>
      <c r="H20" s="22">
        <f t="shared" si="10"/>
        <v>11794.440432443993</v>
      </c>
      <c r="I20" s="5">
        <f t="shared" si="4"/>
        <v>31473.589630614442</v>
      </c>
      <c r="J20" s="25">
        <f t="shared" si="5"/>
        <v>0.13160922680495782</v>
      </c>
      <c r="L20" s="22">
        <f t="shared" si="11"/>
        <v>25983.895334406236</v>
      </c>
      <c r="M20" s="5">
        <f>scrimecost*Meta!O17</f>
        <v>3334.518</v>
      </c>
      <c r="N20" s="5">
        <f>L20-Grade15!L20</f>
        <v>793.37614292600847</v>
      </c>
      <c r="O20" s="5">
        <f>Grade15!M20-M20</f>
        <v>56.627999999999702</v>
      </c>
      <c r="P20" s="22">
        <f t="shared" si="12"/>
        <v>49.868601871710823</v>
      </c>
      <c r="Q20" s="22"/>
      <c r="R20" s="22"/>
      <c r="S20" s="22">
        <f t="shared" si="6"/>
        <v>261.41533980149666</v>
      </c>
      <c r="T20" s="22">
        <f t="shared" si="7"/>
        <v>306.25547576664979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27515.888878240876</v>
      </c>
      <c r="D21" s="5">
        <f t="shared" si="0"/>
        <v>26777.10376778994</v>
      </c>
      <c r="E21" s="5">
        <f t="shared" si="1"/>
        <v>17277.10376778994</v>
      </c>
      <c r="F21" s="5">
        <f t="shared" si="2"/>
        <v>5942.7243801834156</v>
      </c>
      <c r="G21" s="5">
        <f t="shared" si="3"/>
        <v>20834.379387606525</v>
      </c>
      <c r="H21" s="22">
        <f t="shared" si="10"/>
        <v>12089.301443255092</v>
      </c>
      <c r="I21" s="5">
        <f t="shared" si="4"/>
        <v>32174.144141379802</v>
      </c>
      <c r="J21" s="25">
        <f t="shared" si="5"/>
        <v>0.13393186475662397</v>
      </c>
      <c r="L21" s="22">
        <f t="shared" si="11"/>
        <v>26633.492717766385</v>
      </c>
      <c r="M21" s="5">
        <f>scrimecost*Meta!O18</f>
        <v>2630.2579999999998</v>
      </c>
      <c r="N21" s="5">
        <f>L21-Grade15!L21</f>
        <v>813.21054649915459</v>
      </c>
      <c r="O21" s="5">
        <f>Grade15!M21-M21</f>
        <v>44.66800000000012</v>
      </c>
      <c r="P21" s="22">
        <f t="shared" si="12"/>
        <v>50.605366723362131</v>
      </c>
      <c r="Q21" s="22"/>
      <c r="R21" s="22"/>
      <c r="S21" s="22">
        <f t="shared" si="6"/>
        <v>260.63298564369364</v>
      </c>
      <c r="T21" s="22">
        <f t="shared" si="7"/>
        <v>311.44134948979286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28203.786100196892</v>
      </c>
      <c r="D22" s="5">
        <f t="shared" si="0"/>
        <v>27422.351361984685</v>
      </c>
      <c r="E22" s="5">
        <f t="shared" si="1"/>
        <v>17922.351361984685</v>
      </c>
      <c r="F22" s="5">
        <f t="shared" si="2"/>
        <v>6153.3977196879996</v>
      </c>
      <c r="G22" s="5">
        <f t="shared" si="3"/>
        <v>21268.953642296685</v>
      </c>
      <c r="H22" s="22">
        <f t="shared" si="10"/>
        <v>12391.533979336469</v>
      </c>
      <c r="I22" s="5">
        <f t="shared" si="4"/>
        <v>32892.212514914296</v>
      </c>
      <c r="J22" s="25">
        <f t="shared" si="5"/>
        <v>0.1361978530021519</v>
      </c>
      <c r="L22" s="22">
        <f t="shared" si="11"/>
        <v>27299.33003571054</v>
      </c>
      <c r="M22" s="5">
        <f>scrimecost*Meta!O19</f>
        <v>2630.2579999999998</v>
      </c>
      <c r="N22" s="5">
        <f>L22-Grade15!L22</f>
        <v>833.54081016162672</v>
      </c>
      <c r="O22" s="5">
        <f>Grade15!M22-M22</f>
        <v>44.66800000000012</v>
      </c>
      <c r="P22" s="22">
        <f t="shared" si="12"/>
        <v>51.36055069630472</v>
      </c>
      <c r="Q22" s="22"/>
      <c r="R22" s="22"/>
      <c r="S22" s="22">
        <f t="shared" si="6"/>
        <v>266.29156563194471</v>
      </c>
      <c r="T22" s="22">
        <f t="shared" si="7"/>
        <v>324.5625477360511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28908.880752701811</v>
      </c>
      <c r="D23" s="5">
        <f t="shared" si="0"/>
        <v>28083.730146034297</v>
      </c>
      <c r="E23" s="5">
        <f t="shared" si="1"/>
        <v>18583.730146034297</v>
      </c>
      <c r="F23" s="5">
        <f t="shared" si="2"/>
        <v>6369.3378926801979</v>
      </c>
      <c r="G23" s="5">
        <f t="shared" si="3"/>
        <v>21714.392253354097</v>
      </c>
      <c r="H23" s="22">
        <f t="shared" si="10"/>
        <v>12701.322328819879</v>
      </c>
      <c r="I23" s="5">
        <f t="shared" si="4"/>
        <v>33628.232597787144</v>
      </c>
      <c r="J23" s="25">
        <f t="shared" si="5"/>
        <v>0.13840857324169137</v>
      </c>
      <c r="L23" s="22">
        <f t="shared" si="11"/>
        <v>27981.813286603305</v>
      </c>
      <c r="M23" s="5">
        <f>scrimecost*Meta!O20</f>
        <v>2630.2579999999998</v>
      </c>
      <c r="N23" s="5">
        <f>L23-Grade15!L23</f>
        <v>854.37933041566794</v>
      </c>
      <c r="O23" s="5">
        <f>Grade15!M23-M23</f>
        <v>44.66800000000012</v>
      </c>
      <c r="P23" s="22">
        <f t="shared" si="12"/>
        <v>52.134614268570878</v>
      </c>
      <c r="Q23" s="22"/>
      <c r="R23" s="22"/>
      <c r="S23" s="22">
        <f t="shared" si="6"/>
        <v>272.09161011990392</v>
      </c>
      <c r="T23" s="22">
        <f t="shared" si="7"/>
        <v>338.25968698451078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29631.602771519356</v>
      </c>
      <c r="D24" s="5">
        <f t="shared" si="0"/>
        <v>28761.643399685156</v>
      </c>
      <c r="E24" s="5">
        <f t="shared" si="1"/>
        <v>19261.643399685156</v>
      </c>
      <c r="F24" s="5">
        <f t="shared" si="2"/>
        <v>6590.6765699972038</v>
      </c>
      <c r="G24" s="5">
        <f t="shared" si="3"/>
        <v>22170.966829687954</v>
      </c>
      <c r="H24" s="22">
        <f t="shared" si="10"/>
        <v>13018.855387040376</v>
      </c>
      <c r="I24" s="5">
        <f t="shared" si="4"/>
        <v>34382.653182731825</v>
      </c>
      <c r="J24" s="25">
        <f t="shared" si="5"/>
        <v>0.14056537347538842</v>
      </c>
      <c r="L24" s="22">
        <f t="shared" si="11"/>
        <v>28681.358618768387</v>
      </c>
      <c r="M24" s="5">
        <f>scrimecost*Meta!O21</f>
        <v>2630.2579999999998</v>
      </c>
      <c r="N24" s="5">
        <f>L24-Grade15!L24</f>
        <v>875.73881367606737</v>
      </c>
      <c r="O24" s="5">
        <f>Grade15!M24-M24</f>
        <v>44.66800000000012</v>
      </c>
      <c r="P24" s="22">
        <f t="shared" si="12"/>
        <v>52.928029430143688</v>
      </c>
      <c r="Q24" s="22"/>
      <c r="R24" s="22"/>
      <c r="S24" s="22">
        <f t="shared" si="6"/>
        <v>278.036655720064</v>
      </c>
      <c r="T24" s="22">
        <f t="shared" si="7"/>
        <v>352.55854679507286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30372.392840807341</v>
      </c>
      <c r="D25" s="5">
        <f t="shared" si="0"/>
        <v>29456.504484677283</v>
      </c>
      <c r="E25" s="5">
        <f t="shared" si="1"/>
        <v>19956.504484677283</v>
      </c>
      <c r="F25" s="5">
        <f t="shared" si="2"/>
        <v>6817.5487142471329</v>
      </c>
      <c r="G25" s="5">
        <f t="shared" si="3"/>
        <v>22638.955770430151</v>
      </c>
      <c r="H25" s="22">
        <f t="shared" si="10"/>
        <v>13344.326771716385</v>
      </c>
      <c r="I25" s="5">
        <f t="shared" si="4"/>
        <v>35155.934282300121</v>
      </c>
      <c r="J25" s="25">
        <f t="shared" si="5"/>
        <v>0.14266956882533674</v>
      </c>
      <c r="L25" s="22">
        <f t="shared" si="11"/>
        <v>29398.392584237594</v>
      </c>
      <c r="M25" s="5">
        <f>scrimecost*Meta!O22</f>
        <v>2630.2579999999998</v>
      </c>
      <c r="N25" s="5">
        <f>L25-Grade15!L25</f>
        <v>897.63228401796368</v>
      </c>
      <c r="O25" s="5">
        <f>Grade15!M25-M25</f>
        <v>44.66800000000012</v>
      </c>
      <c r="P25" s="22">
        <f t="shared" si="12"/>
        <v>53.741279970755812</v>
      </c>
      <c r="Q25" s="22"/>
      <c r="R25" s="22"/>
      <c r="S25" s="22">
        <f t="shared" si="6"/>
        <v>284.13032746022458</v>
      </c>
      <c r="T25" s="22">
        <f t="shared" si="7"/>
        <v>367.48607097997393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31131.702661827523</v>
      </c>
      <c r="D26" s="5">
        <f t="shared" si="0"/>
        <v>30168.737096794215</v>
      </c>
      <c r="E26" s="5">
        <f t="shared" si="1"/>
        <v>20668.737096794215</v>
      </c>
      <c r="F26" s="5">
        <f t="shared" si="2"/>
        <v>7050.0926621033113</v>
      </c>
      <c r="G26" s="5">
        <f t="shared" si="3"/>
        <v>23118.644434690905</v>
      </c>
      <c r="H26" s="22">
        <f t="shared" si="10"/>
        <v>13677.934941009295</v>
      </c>
      <c r="I26" s="5">
        <f t="shared" si="4"/>
        <v>35948.547409357619</v>
      </c>
      <c r="J26" s="25">
        <f t="shared" si="5"/>
        <v>0.14472244233748144</v>
      </c>
      <c r="L26" s="22">
        <f t="shared" si="11"/>
        <v>30133.352398843534</v>
      </c>
      <c r="M26" s="5">
        <f>scrimecost*Meta!O23</f>
        <v>2094.4080000000004</v>
      </c>
      <c r="N26" s="5">
        <f>L26-Grade15!L26</f>
        <v>920.07309111841823</v>
      </c>
      <c r="O26" s="5">
        <f>Grade15!M26-M26</f>
        <v>35.567999999999756</v>
      </c>
      <c r="P26" s="22">
        <f t="shared" si="12"/>
        <v>54.57486177488326</v>
      </c>
      <c r="Q26" s="22"/>
      <c r="R26" s="22"/>
      <c r="S26" s="22">
        <f t="shared" si="6"/>
        <v>285.5806409938919</v>
      </c>
      <c r="T26" s="22">
        <f t="shared" si="7"/>
        <v>376.74383466419391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31909.995228373209</v>
      </c>
      <c r="D27" s="5">
        <f t="shared" si="0"/>
        <v>30898.77552421407</v>
      </c>
      <c r="E27" s="5">
        <f t="shared" si="1"/>
        <v>21398.77552421407</v>
      </c>
      <c r="F27" s="5">
        <f t="shared" si="2"/>
        <v>7288.4502086558932</v>
      </c>
      <c r="G27" s="5">
        <f t="shared" si="3"/>
        <v>23610.325315558177</v>
      </c>
      <c r="H27" s="22">
        <f t="shared" si="10"/>
        <v>14019.883314534525</v>
      </c>
      <c r="I27" s="5">
        <f t="shared" si="4"/>
        <v>36760.975864591557</v>
      </c>
      <c r="J27" s="25">
        <f t="shared" si="5"/>
        <v>0.14672524576396406</v>
      </c>
      <c r="L27" s="22">
        <f t="shared" si="11"/>
        <v>30886.686208814615</v>
      </c>
      <c r="M27" s="5">
        <f>scrimecost*Meta!O24</f>
        <v>2094.4080000000004</v>
      </c>
      <c r="N27" s="5">
        <f>L27-Grade15!L27</f>
        <v>943.07491839636714</v>
      </c>
      <c r="O27" s="5">
        <f>Grade15!M27-M27</f>
        <v>35.567999999999756</v>
      </c>
      <c r="P27" s="22">
        <f t="shared" si="12"/>
        <v>55.429283124113866</v>
      </c>
      <c r="Q27" s="22"/>
      <c r="R27" s="22"/>
      <c r="S27" s="22">
        <f t="shared" si="6"/>
        <v>291.9828048658967</v>
      </c>
      <c r="T27" s="22">
        <f t="shared" si="7"/>
        <v>392.88800090549842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32707.745109082542</v>
      </c>
      <c r="D28" s="5">
        <f t="shared" si="0"/>
        <v>31647.064912319423</v>
      </c>
      <c r="E28" s="5">
        <f t="shared" si="1"/>
        <v>22147.064912319423</v>
      </c>
      <c r="F28" s="5">
        <f t="shared" si="2"/>
        <v>7532.7666938722923</v>
      </c>
      <c r="G28" s="5">
        <f t="shared" si="3"/>
        <v>24114.298218447133</v>
      </c>
      <c r="H28" s="22">
        <f t="shared" si="10"/>
        <v>14370.38039739789</v>
      </c>
      <c r="I28" s="5">
        <f t="shared" si="4"/>
        <v>37593.715031206353</v>
      </c>
      <c r="J28" s="25">
        <f t="shared" si="5"/>
        <v>0.14867920032638621</v>
      </c>
      <c r="L28" s="22">
        <f t="shared" si="11"/>
        <v>31658.853364034989</v>
      </c>
      <c r="M28" s="5">
        <f>scrimecost*Meta!O25</f>
        <v>2094.4080000000004</v>
      </c>
      <c r="N28" s="5">
        <f>L28-Grade15!L28</f>
        <v>966.65179135628932</v>
      </c>
      <c r="O28" s="5">
        <f>Grade15!M28-M28</f>
        <v>35.567999999999756</v>
      </c>
      <c r="P28" s="22">
        <f t="shared" si="12"/>
        <v>56.305065007075271</v>
      </c>
      <c r="Q28" s="22"/>
      <c r="R28" s="22"/>
      <c r="S28" s="22">
        <f t="shared" si="6"/>
        <v>298.54502283470788</v>
      </c>
      <c r="T28" s="22">
        <f t="shared" si="7"/>
        <v>409.74666144135381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33525.438736809607</v>
      </c>
      <c r="D29" s="5">
        <f t="shared" si="0"/>
        <v>32414.06153512741</v>
      </c>
      <c r="E29" s="5">
        <f t="shared" si="1"/>
        <v>22914.06153512741</v>
      </c>
      <c r="F29" s="5">
        <f t="shared" si="2"/>
        <v>7783.1910912190997</v>
      </c>
      <c r="G29" s="5">
        <f t="shared" si="3"/>
        <v>24630.870443908309</v>
      </c>
      <c r="H29" s="22">
        <f t="shared" si="10"/>
        <v>14729.639907332836</v>
      </c>
      <c r="I29" s="5">
        <f t="shared" si="4"/>
        <v>38447.272676986511</v>
      </c>
      <c r="J29" s="25">
        <f t="shared" si="5"/>
        <v>0.15058549746045655</v>
      </c>
      <c r="L29" s="22">
        <f t="shared" si="11"/>
        <v>32450.324698135861</v>
      </c>
      <c r="M29" s="5">
        <f>scrimecost*Meta!O26</f>
        <v>2094.4080000000004</v>
      </c>
      <c r="N29" s="5">
        <f>L29-Grade15!L29</f>
        <v>990.8180861401961</v>
      </c>
      <c r="O29" s="5">
        <f>Grade15!M29-M29</f>
        <v>35.567999999999756</v>
      </c>
      <c r="P29" s="22">
        <f t="shared" si="12"/>
        <v>57.202741437110689</v>
      </c>
      <c r="Q29" s="22"/>
      <c r="R29" s="22"/>
      <c r="S29" s="22">
        <f t="shared" si="6"/>
        <v>305.27129625273591</v>
      </c>
      <c r="T29" s="22">
        <f t="shared" si="7"/>
        <v>427.35191901479391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34363.574705229839</v>
      </c>
      <c r="D30" s="5">
        <f t="shared" si="0"/>
        <v>33200.233073505588</v>
      </c>
      <c r="E30" s="5">
        <f t="shared" si="1"/>
        <v>23700.233073505588</v>
      </c>
      <c r="F30" s="5">
        <f t="shared" si="2"/>
        <v>8039.8760984995743</v>
      </c>
      <c r="G30" s="5">
        <f t="shared" si="3"/>
        <v>25160.356975006012</v>
      </c>
      <c r="H30" s="22">
        <f t="shared" si="10"/>
        <v>15097.880905016154</v>
      </c>
      <c r="I30" s="5">
        <f t="shared" si="4"/>
        <v>39322.169263911164</v>
      </c>
      <c r="J30" s="25">
        <f t="shared" si="5"/>
        <v>0.15244529954247635</v>
      </c>
      <c r="L30" s="22">
        <f t="shared" si="11"/>
        <v>33261.582815589252</v>
      </c>
      <c r="M30" s="5">
        <f>scrimecost*Meta!O27</f>
        <v>2094.4080000000004</v>
      </c>
      <c r="N30" s="5">
        <f>L30-Grade15!L30</f>
        <v>1015.588538293694</v>
      </c>
      <c r="O30" s="5">
        <f>Grade15!M30-M30</f>
        <v>35.567999999999756</v>
      </c>
      <c r="P30" s="22">
        <f t="shared" si="12"/>
        <v>58.122859777896991</v>
      </c>
      <c r="Q30" s="22"/>
      <c r="R30" s="22"/>
      <c r="S30" s="22">
        <f t="shared" si="6"/>
        <v>312.16572650621299</v>
      </c>
      <c r="T30" s="22">
        <f t="shared" si="7"/>
        <v>445.73732865398352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35222.664072860585</v>
      </c>
      <c r="D31" s="5">
        <f t="shared" si="0"/>
        <v>34006.058900343225</v>
      </c>
      <c r="E31" s="5">
        <f t="shared" si="1"/>
        <v>24506.058900343225</v>
      </c>
      <c r="F31" s="5">
        <f t="shared" si="2"/>
        <v>8302.9782309620623</v>
      </c>
      <c r="G31" s="5">
        <f t="shared" si="3"/>
        <v>25703.080669381161</v>
      </c>
      <c r="H31" s="22">
        <f t="shared" si="10"/>
        <v>15475.327927641561</v>
      </c>
      <c r="I31" s="5">
        <f t="shared" si="4"/>
        <v>40218.938265508943</v>
      </c>
      <c r="J31" s="25">
        <f t="shared" si="5"/>
        <v>0.1542597405981054</v>
      </c>
      <c r="L31" s="22">
        <f t="shared" si="11"/>
        <v>34093.12238597899</v>
      </c>
      <c r="M31" s="5">
        <f>scrimecost*Meta!O28</f>
        <v>1797.394</v>
      </c>
      <c r="N31" s="5">
        <f>L31-Grade15!L31</f>
        <v>1040.9782517510394</v>
      </c>
      <c r="O31" s="5">
        <f>Grade15!M31-M31</f>
        <v>30.523999999999887</v>
      </c>
      <c r="P31" s="22">
        <f t="shared" si="12"/>
        <v>59.065981077202949</v>
      </c>
      <c r="Q31" s="22"/>
      <c r="R31" s="22"/>
      <c r="S31" s="22">
        <f t="shared" si="6"/>
        <v>316.57432951602965</v>
      </c>
      <c r="T31" s="22">
        <f t="shared" si="7"/>
        <v>461.06651424334979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36103.230674682098</v>
      </c>
      <c r="D32" s="5">
        <f t="shared" si="0"/>
        <v>34832.030372851805</v>
      </c>
      <c r="E32" s="5">
        <f t="shared" si="1"/>
        <v>25332.030372851805</v>
      </c>
      <c r="F32" s="5">
        <f t="shared" si="2"/>
        <v>8572.6579167361142</v>
      </c>
      <c r="G32" s="5">
        <f t="shared" si="3"/>
        <v>26259.372456115692</v>
      </c>
      <c r="H32" s="22">
        <f t="shared" si="10"/>
        <v>15862.211125832599</v>
      </c>
      <c r="I32" s="5">
        <f t="shared" si="4"/>
        <v>41138.126492146665</v>
      </c>
      <c r="J32" s="25">
        <f t="shared" si="5"/>
        <v>0.15602992699384116</v>
      </c>
      <c r="L32" s="22">
        <f t="shared" si="11"/>
        <v>34945.450445628463</v>
      </c>
      <c r="M32" s="5">
        <f>scrimecost*Meta!O29</f>
        <v>1797.394</v>
      </c>
      <c r="N32" s="5">
        <f>L32-Grade15!L32</f>
        <v>1067.0027080448199</v>
      </c>
      <c r="O32" s="5">
        <f>Grade15!M32-M32</f>
        <v>30.523999999999887</v>
      </c>
      <c r="P32" s="22">
        <f t="shared" si="12"/>
        <v>60.03268040899156</v>
      </c>
      <c r="Q32" s="22"/>
      <c r="R32" s="22"/>
      <c r="S32" s="22">
        <f t="shared" si="6"/>
        <v>323.81779030109197</v>
      </c>
      <c r="T32" s="22">
        <f t="shared" si="7"/>
        <v>481.04166095844522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37005.811441549144</v>
      </c>
      <c r="D33" s="5">
        <f t="shared" si="0"/>
        <v>35678.651132173094</v>
      </c>
      <c r="E33" s="5">
        <f t="shared" si="1"/>
        <v>26178.651132173094</v>
      </c>
      <c r="F33" s="5">
        <f t="shared" si="2"/>
        <v>8849.0795946545149</v>
      </c>
      <c r="G33" s="5">
        <f t="shared" si="3"/>
        <v>26829.571537518579</v>
      </c>
      <c r="H33" s="22">
        <f t="shared" si="10"/>
        <v>16258.766403978412</v>
      </c>
      <c r="I33" s="5">
        <f t="shared" si="4"/>
        <v>42080.294424450331</v>
      </c>
      <c r="J33" s="25">
        <f t="shared" si="5"/>
        <v>0.15775693811163208</v>
      </c>
      <c r="L33" s="22">
        <f t="shared" si="11"/>
        <v>35819.086706769165</v>
      </c>
      <c r="M33" s="5">
        <f>scrimecost*Meta!O30</f>
        <v>1797.394</v>
      </c>
      <c r="N33" s="5">
        <f>L33-Grade15!L33</f>
        <v>1093.6777757459349</v>
      </c>
      <c r="O33" s="5">
        <f>Grade15!M33-M33</f>
        <v>30.523999999999887</v>
      </c>
      <c r="P33" s="22">
        <f t="shared" si="12"/>
        <v>61.023547224074882</v>
      </c>
      <c r="Q33" s="22"/>
      <c r="R33" s="22"/>
      <c r="S33" s="22">
        <f t="shared" si="6"/>
        <v>331.24233760577829</v>
      </c>
      <c r="T33" s="22">
        <f t="shared" si="7"/>
        <v>501.90546626463151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37930.956727587873</v>
      </c>
      <c r="D34" s="5">
        <f t="shared" si="0"/>
        <v>36546.437410477418</v>
      </c>
      <c r="E34" s="5">
        <f t="shared" si="1"/>
        <v>27046.437410477418</v>
      </c>
      <c r="F34" s="5">
        <f t="shared" si="2"/>
        <v>9132.4118145208777</v>
      </c>
      <c r="G34" s="5">
        <f t="shared" si="3"/>
        <v>27414.02559595654</v>
      </c>
      <c r="H34" s="22">
        <f t="shared" si="10"/>
        <v>16665.23556407787</v>
      </c>
      <c r="I34" s="5">
        <f t="shared" si="4"/>
        <v>43046.016555061578</v>
      </c>
      <c r="J34" s="25">
        <f t="shared" si="5"/>
        <v>0.15944182700703788</v>
      </c>
      <c r="L34" s="22">
        <f t="shared" si="11"/>
        <v>36714.563874438398</v>
      </c>
      <c r="M34" s="5">
        <f>scrimecost*Meta!O31</f>
        <v>1797.394</v>
      </c>
      <c r="N34" s="5">
        <f>L34-Grade15!L34</f>
        <v>1121.0197201395858</v>
      </c>
      <c r="O34" s="5">
        <f>Grade15!M34-M34</f>
        <v>30.523999999999887</v>
      </c>
      <c r="P34" s="22">
        <f t="shared" si="12"/>
        <v>62.039185709535303</v>
      </c>
      <c r="Q34" s="22"/>
      <c r="R34" s="22"/>
      <c r="S34" s="22">
        <f t="shared" si="6"/>
        <v>338.85249859308391</v>
      </c>
      <c r="T34" s="22">
        <f t="shared" si="7"/>
        <v>523.69795304947058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38879.230645777563</v>
      </c>
      <c r="D35" s="5">
        <f t="shared" si="0"/>
        <v>37435.918345739352</v>
      </c>
      <c r="E35" s="5">
        <f t="shared" si="1"/>
        <v>27935.918345739352</v>
      </c>
      <c r="F35" s="5">
        <f t="shared" si="2"/>
        <v>9422.8273398838974</v>
      </c>
      <c r="G35" s="5">
        <f t="shared" si="3"/>
        <v>28013.091005855455</v>
      </c>
      <c r="H35" s="22">
        <f t="shared" si="10"/>
        <v>17081.866453179817</v>
      </c>
      <c r="I35" s="5">
        <f t="shared" si="4"/>
        <v>44035.881738938122</v>
      </c>
      <c r="J35" s="25">
        <f t="shared" si="5"/>
        <v>0.16108562105133617</v>
      </c>
      <c r="L35" s="22">
        <f t="shared" si="11"/>
        <v>37632.427971299352</v>
      </c>
      <c r="M35" s="5">
        <f>scrimecost*Meta!O32</f>
        <v>1797.394</v>
      </c>
      <c r="N35" s="5">
        <f>L35-Grade15!L35</f>
        <v>1149.045213143072</v>
      </c>
      <c r="O35" s="5">
        <f>Grade15!M35-M35</f>
        <v>30.523999999999887</v>
      </c>
      <c r="P35" s="22">
        <f t="shared" si="12"/>
        <v>63.080215157132209</v>
      </c>
      <c r="Q35" s="22"/>
      <c r="R35" s="22"/>
      <c r="S35" s="22">
        <f t="shared" si="6"/>
        <v>346.65291360507052</v>
      </c>
      <c r="T35" s="22">
        <f t="shared" si="7"/>
        <v>546.46095670074851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39851.211411922013</v>
      </c>
      <c r="D36" s="5">
        <f t="shared" si="0"/>
        <v>38347.636304382846</v>
      </c>
      <c r="E36" s="5">
        <f t="shared" si="1"/>
        <v>28847.636304382846</v>
      </c>
      <c r="F36" s="5">
        <f t="shared" si="2"/>
        <v>9720.503253380999</v>
      </c>
      <c r="G36" s="5">
        <f t="shared" si="3"/>
        <v>28627.133051001845</v>
      </c>
      <c r="H36" s="22">
        <f t="shared" si="10"/>
        <v>17508.913114509312</v>
      </c>
      <c r="I36" s="5">
        <f t="shared" si="4"/>
        <v>45050.493552411579</v>
      </c>
      <c r="J36" s="25">
        <f t="shared" si="5"/>
        <v>0.16268932255796875</v>
      </c>
      <c r="L36" s="22">
        <f t="shared" si="11"/>
        <v>38573.238670581835</v>
      </c>
      <c r="M36" s="5">
        <f>scrimecost*Meta!O33</f>
        <v>1384.0240000000001</v>
      </c>
      <c r="N36" s="5">
        <f>L36-Grade15!L36</f>
        <v>1177.771343471657</v>
      </c>
      <c r="O36" s="5">
        <f>Grade15!M36-M36</f>
        <v>23.503999999999905</v>
      </c>
      <c r="P36" s="22">
        <f t="shared" si="12"/>
        <v>64.147270340919064</v>
      </c>
      <c r="Q36" s="22"/>
      <c r="R36" s="22"/>
      <c r="S36" s="22">
        <f t="shared" si="6"/>
        <v>350.94879899235985</v>
      </c>
      <c r="T36" s="22">
        <f t="shared" si="7"/>
        <v>564.28972596232245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40847.491697220059</v>
      </c>
      <c r="D37" s="5">
        <f t="shared" ref="D37:D56" si="15">IF(A37&lt;startage,1,0)*(C37*(1-initialunempprob))+IF(A37=startage,1,0)*(C37*(1-unempprob))+IF(A37&gt;startage,1,0)*(C37*(1-unempprob)+unempprob*300*52)</f>
        <v>39282.147211992407</v>
      </c>
      <c r="E37" s="5">
        <f t="shared" si="1"/>
        <v>29782.147211992407</v>
      </c>
      <c r="F37" s="5">
        <f t="shared" si="2"/>
        <v>10025.62106471552</v>
      </c>
      <c r="G37" s="5">
        <f t="shared" si="3"/>
        <v>29256.526147276887</v>
      </c>
      <c r="H37" s="22">
        <f t="shared" ref="H37:H56" si="16">benefits*B37/expnorm</f>
        <v>17946.635942372042</v>
      </c>
      <c r="I37" s="5">
        <f t="shared" ref="I37:I56" si="17">G37+IF(A37&lt;startage,1,0)*(H37*(1-initialunempprob))+IF(A37&gt;=startage,1,0)*(H37*(1-unempprob))</f>
        <v>46090.470661221858</v>
      </c>
      <c r="J37" s="25">
        <f t="shared" si="5"/>
        <v>0.16425390939370776</v>
      </c>
      <c r="L37" s="22">
        <f t="shared" ref="L37:L56" si="18">(sincome+sbenefits)*(1-sunemp)*B37/expnorm</f>
        <v>39537.56963734638</v>
      </c>
      <c r="M37" s="5">
        <f>scrimecost*Meta!O34</f>
        <v>1384.0240000000001</v>
      </c>
      <c r="N37" s="5">
        <f>L37-Grade15!L37</f>
        <v>1207.2156270584455</v>
      </c>
      <c r="O37" s="5">
        <f>Grade15!M37-M37</f>
        <v>23.503999999999905</v>
      </c>
      <c r="P37" s="22">
        <f t="shared" si="12"/>
        <v>65.241001904300575</v>
      </c>
      <c r="Q37" s="22"/>
      <c r="R37" s="22"/>
      <c r="S37" s="22">
        <f t="shared" si="6"/>
        <v>359.14411001432859</v>
      </c>
      <c r="T37" s="22">
        <f t="shared" si="7"/>
        <v>589.0080498750832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41868.678989650558</v>
      </c>
      <c r="D38" s="5">
        <f t="shared" si="15"/>
        <v>40240.020892292217</v>
      </c>
      <c r="E38" s="5">
        <f t="shared" si="1"/>
        <v>30740.020892292217</v>
      </c>
      <c r="F38" s="5">
        <f t="shared" si="2"/>
        <v>10338.366821333409</v>
      </c>
      <c r="G38" s="5">
        <f t="shared" si="3"/>
        <v>29901.654070958808</v>
      </c>
      <c r="H38" s="22">
        <f t="shared" si="16"/>
        <v>18395.301840931341</v>
      </c>
      <c r="I38" s="5">
        <f t="shared" si="17"/>
        <v>47156.447197752408</v>
      </c>
      <c r="J38" s="25">
        <f t="shared" si="5"/>
        <v>0.16578033557491662</v>
      </c>
      <c r="L38" s="22">
        <f t="shared" si="18"/>
        <v>40526.00887828003</v>
      </c>
      <c r="M38" s="5">
        <f>scrimecost*Meta!O35</f>
        <v>1384.0240000000001</v>
      </c>
      <c r="N38" s="5">
        <f>L38-Grade15!L38</f>
        <v>1237.3960177349072</v>
      </c>
      <c r="O38" s="5">
        <f>Grade15!M38-M38</f>
        <v>23.503999999999905</v>
      </c>
      <c r="P38" s="22">
        <f t="shared" si="12"/>
        <v>66.362076756766626</v>
      </c>
      <c r="Q38" s="22"/>
      <c r="R38" s="22"/>
      <c r="S38" s="22">
        <f t="shared" si="6"/>
        <v>367.54430381184739</v>
      </c>
      <c r="T38" s="22">
        <f t="shared" si="7"/>
        <v>614.83173751891616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42915.395964391813</v>
      </c>
      <c r="D39" s="5">
        <f t="shared" si="15"/>
        <v>41221.841414599512</v>
      </c>
      <c r="E39" s="5">
        <f t="shared" si="1"/>
        <v>31721.841414599512</v>
      </c>
      <c r="F39" s="5">
        <f t="shared" si="2"/>
        <v>10658.93122186674</v>
      </c>
      <c r="G39" s="5">
        <f t="shared" si="3"/>
        <v>30562.910192732772</v>
      </c>
      <c r="H39" s="22">
        <f t="shared" si="16"/>
        <v>18855.184386954625</v>
      </c>
      <c r="I39" s="5">
        <f t="shared" si="17"/>
        <v>48249.07314769621</v>
      </c>
      <c r="J39" s="25">
        <f t="shared" si="5"/>
        <v>0.16726953184926666</v>
      </c>
      <c r="L39" s="22">
        <f t="shared" si="18"/>
        <v>41539.159100237026</v>
      </c>
      <c r="M39" s="5">
        <f>scrimecost*Meta!O36</f>
        <v>1384.0240000000001</v>
      </c>
      <c r="N39" s="5">
        <f>L39-Grade15!L39</f>
        <v>1268.3309181782752</v>
      </c>
      <c r="O39" s="5">
        <f>Grade15!M39-M39</f>
        <v>23.503999999999905</v>
      </c>
      <c r="P39" s="22">
        <f t="shared" si="12"/>
        <v>67.511178480544316</v>
      </c>
      <c r="Q39" s="22"/>
      <c r="R39" s="22"/>
      <c r="S39" s="22">
        <f t="shared" si="6"/>
        <v>376.15450245430281</v>
      </c>
      <c r="T39" s="22">
        <f t="shared" si="7"/>
        <v>641.81068788195739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43988.280863501612</v>
      </c>
      <c r="D40" s="5">
        <f t="shared" si="15"/>
        <v>42228.20744996451</v>
      </c>
      <c r="E40" s="5">
        <f t="shared" si="1"/>
        <v>32728.20744996451</v>
      </c>
      <c r="F40" s="5">
        <f t="shared" si="2"/>
        <v>10987.509732413411</v>
      </c>
      <c r="G40" s="5">
        <f t="shared" si="3"/>
        <v>31240.697717551098</v>
      </c>
      <c r="H40" s="22">
        <f t="shared" si="16"/>
        <v>19326.563996628491</v>
      </c>
      <c r="I40" s="5">
        <f t="shared" si="17"/>
        <v>49369.014746388624</v>
      </c>
      <c r="J40" s="25">
        <f t="shared" si="5"/>
        <v>0.16872240626326676</v>
      </c>
      <c r="L40" s="22">
        <f t="shared" si="18"/>
        <v>42577.638077742959</v>
      </c>
      <c r="M40" s="5">
        <f>scrimecost*Meta!O37</f>
        <v>1384.0240000000001</v>
      </c>
      <c r="N40" s="5">
        <f>L40-Grade15!L40</f>
        <v>1300.0391911327388</v>
      </c>
      <c r="O40" s="5">
        <f>Grade15!M40-M40</f>
        <v>23.503999999999905</v>
      </c>
      <c r="P40" s="22">
        <f t="shared" si="12"/>
        <v>68.689007747416483</v>
      </c>
      <c r="Q40" s="22"/>
      <c r="R40" s="22"/>
      <c r="S40" s="22">
        <f t="shared" si="6"/>
        <v>384.97995606282251</v>
      </c>
      <c r="T40" s="22">
        <f t="shared" si="7"/>
        <v>669.99706205421239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45087.98788508914</v>
      </c>
      <c r="D41" s="5">
        <f t="shared" si="15"/>
        <v>43259.732636213608</v>
      </c>
      <c r="E41" s="5">
        <f t="shared" si="1"/>
        <v>33759.732636213608</v>
      </c>
      <c r="F41" s="5">
        <f t="shared" si="2"/>
        <v>11324.302705723743</v>
      </c>
      <c r="G41" s="5">
        <f t="shared" si="3"/>
        <v>31935.429930489867</v>
      </c>
      <c r="H41" s="22">
        <f t="shared" si="16"/>
        <v>19809.728096544201</v>
      </c>
      <c r="I41" s="5">
        <f t="shared" si="17"/>
        <v>50516.954885048326</v>
      </c>
      <c r="J41" s="25">
        <f t="shared" si="5"/>
        <v>0.17013984471594976</v>
      </c>
      <c r="L41" s="22">
        <f t="shared" si="18"/>
        <v>43642.079029686523</v>
      </c>
      <c r="M41" s="5">
        <f>scrimecost*Meta!O38</f>
        <v>840.51900000000012</v>
      </c>
      <c r="N41" s="5">
        <f>L41-Grade15!L41</f>
        <v>1332.5401709110447</v>
      </c>
      <c r="O41" s="5">
        <f>Grade15!M41-M41</f>
        <v>14.274000000000001</v>
      </c>
      <c r="P41" s="22">
        <f t="shared" si="12"/>
        <v>69.89628274596042</v>
      </c>
      <c r="Q41" s="22"/>
      <c r="R41" s="22"/>
      <c r="S41" s="22">
        <f t="shared" si="6"/>
        <v>389.16183601155035</v>
      </c>
      <c r="T41" s="22">
        <f t="shared" si="7"/>
        <v>690.81080641411552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46215.187582216378</v>
      </c>
      <c r="D42" s="5">
        <f t="shared" si="15"/>
        <v>44317.045952118955</v>
      </c>
      <c r="E42" s="5">
        <f t="shared" si="1"/>
        <v>34817.045952118955</v>
      </c>
      <c r="F42" s="5">
        <f t="shared" si="2"/>
        <v>11701.220098578735</v>
      </c>
      <c r="G42" s="5">
        <f t="shared" si="3"/>
        <v>32615.82585354022</v>
      </c>
      <c r="H42" s="22">
        <f t="shared" si="16"/>
        <v>20304.971298957807</v>
      </c>
      <c r="I42" s="5">
        <f t="shared" si="17"/>
        <v>51661.888931962647</v>
      </c>
      <c r="J42" s="25">
        <f t="shared" si="5"/>
        <v>0.17203083127332394</v>
      </c>
      <c r="L42" s="22">
        <f t="shared" si="18"/>
        <v>44733.131005428688</v>
      </c>
      <c r="M42" s="5">
        <f>scrimecost*Meta!O39</f>
        <v>840.51900000000012</v>
      </c>
      <c r="N42" s="5">
        <f>L42-Grade15!L42</f>
        <v>1365.8536751838328</v>
      </c>
      <c r="O42" s="5">
        <f>Grade15!M42-M42</f>
        <v>14.274000000000001</v>
      </c>
      <c r="P42" s="22">
        <f t="shared" si="12"/>
        <v>71.247388561612055</v>
      </c>
      <c r="Q42" s="22"/>
      <c r="R42" s="22"/>
      <c r="S42" s="22">
        <f t="shared" si="6"/>
        <v>398.49397120151258</v>
      </c>
      <c r="T42" s="22">
        <f t="shared" si="7"/>
        <v>721.51395218116068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47370.567271771775</v>
      </c>
      <c r="D43" s="5">
        <f t="shared" si="15"/>
        <v>45400.792100921921</v>
      </c>
      <c r="E43" s="5">
        <f t="shared" si="1"/>
        <v>35900.792100921921</v>
      </c>
      <c r="F43" s="5">
        <f t="shared" si="2"/>
        <v>12163.437831043198</v>
      </c>
      <c r="G43" s="5">
        <f t="shared" si="3"/>
        <v>33237.354269878721</v>
      </c>
      <c r="H43" s="22">
        <f t="shared" si="16"/>
        <v>20812.595581431749</v>
      </c>
      <c r="I43" s="5">
        <f t="shared" si="17"/>
        <v>52759.568925261701</v>
      </c>
      <c r="J43" s="25">
        <f t="shared" si="5"/>
        <v>0.17506209989196092</v>
      </c>
      <c r="L43" s="22">
        <f t="shared" si="18"/>
        <v>45851.459280564406</v>
      </c>
      <c r="M43" s="5">
        <f>scrimecost*Meta!O40</f>
        <v>840.51900000000012</v>
      </c>
      <c r="N43" s="5">
        <f>L43-Grade15!L43</f>
        <v>1400.0000170634157</v>
      </c>
      <c r="O43" s="5">
        <f>Grade15!M43-M43</f>
        <v>14.274000000000001</v>
      </c>
      <c r="P43" s="22">
        <f t="shared" si="12"/>
        <v>72.904263723831789</v>
      </c>
      <c r="Q43" s="22"/>
      <c r="R43" s="22"/>
      <c r="S43" s="22">
        <f t="shared" si="6"/>
        <v>408.2027493977377</v>
      </c>
      <c r="T43" s="22">
        <f t="shared" si="7"/>
        <v>753.86399747225562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48554.831453566083</v>
      </c>
      <c r="D44" s="5">
        <f t="shared" si="15"/>
        <v>46511.631903444977</v>
      </c>
      <c r="E44" s="5">
        <f t="shared" si="1"/>
        <v>37011.631903444977</v>
      </c>
      <c r="F44" s="5">
        <f t="shared" si="2"/>
        <v>12637.211006819283</v>
      </c>
      <c r="G44" s="5">
        <f t="shared" si="3"/>
        <v>33874.420896625692</v>
      </c>
      <c r="H44" s="22">
        <f t="shared" si="16"/>
        <v>21332.910470967548</v>
      </c>
      <c r="I44" s="5">
        <f t="shared" si="17"/>
        <v>53884.690918393251</v>
      </c>
      <c r="J44" s="25">
        <f t="shared" si="5"/>
        <v>0.17801943512965557</v>
      </c>
      <c r="L44" s="22">
        <f t="shared" si="18"/>
        <v>46997.745762578525</v>
      </c>
      <c r="M44" s="5">
        <f>scrimecost*Meta!O41</f>
        <v>840.51900000000012</v>
      </c>
      <c r="N44" s="5">
        <f>L44-Grade15!L44</f>
        <v>1435.0000174900124</v>
      </c>
      <c r="O44" s="5">
        <f>Grade15!M44-M44</f>
        <v>14.274000000000001</v>
      </c>
      <c r="P44" s="22">
        <f t="shared" si="12"/>
        <v>74.602560765107029</v>
      </c>
      <c r="Q44" s="22"/>
      <c r="R44" s="22"/>
      <c r="S44" s="22">
        <f t="shared" ref="S44:S69" si="19">IF(A44&lt;startage,1,0)*(N44-Q44-R44)+IF(A44&gt;=startage,1,0)*completionprob*(N44*spart+O44+P44)</f>
        <v>418.15424704887454</v>
      </c>
      <c r="T44" s="22">
        <f t="shared" ref="T44:T69" si="20">S44/sreturn^(A44-startage+1)</f>
        <v>787.67613775184589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49768.702239905222</v>
      </c>
      <c r="D45" s="5">
        <f t="shared" si="15"/>
        <v>47650.242701031093</v>
      </c>
      <c r="E45" s="5">
        <f t="shared" si="1"/>
        <v>38150.242701031093</v>
      </c>
      <c r="F45" s="5">
        <f t="shared" si="2"/>
        <v>13122.828511989761</v>
      </c>
      <c r="G45" s="5">
        <f t="shared" si="3"/>
        <v>34527.41418904133</v>
      </c>
      <c r="H45" s="22">
        <f t="shared" si="16"/>
        <v>21866.233232741732</v>
      </c>
      <c r="I45" s="5">
        <f t="shared" si="17"/>
        <v>55037.940961353073</v>
      </c>
      <c r="J45" s="25">
        <f t="shared" si="5"/>
        <v>0.18090464023960157</v>
      </c>
      <c r="L45" s="22">
        <f t="shared" si="18"/>
        <v>48172.689406642974</v>
      </c>
      <c r="M45" s="5">
        <f>scrimecost*Meta!O42</f>
        <v>840.51900000000012</v>
      </c>
      <c r="N45" s="5">
        <f>L45-Grade15!L45</f>
        <v>1470.8750179272538</v>
      </c>
      <c r="O45" s="5">
        <f>Grade15!M45-M45</f>
        <v>14.274000000000001</v>
      </c>
      <c r="P45" s="22">
        <f t="shared" si="12"/>
        <v>76.343315232414128</v>
      </c>
      <c r="Q45" s="22"/>
      <c r="R45" s="22"/>
      <c r="S45" s="22">
        <f t="shared" si="19"/>
        <v>428.35453214128466</v>
      </c>
      <c r="T45" s="22">
        <f t="shared" si="20"/>
        <v>823.01668991845736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51012.919795902853</v>
      </c>
      <c r="D46" s="5">
        <f t="shared" si="15"/>
        <v>48817.31876855687</v>
      </c>
      <c r="E46" s="5">
        <f t="shared" si="1"/>
        <v>39317.31876855687</v>
      </c>
      <c r="F46" s="5">
        <f t="shared" si="2"/>
        <v>13620.586454789505</v>
      </c>
      <c r="G46" s="5">
        <f t="shared" si="3"/>
        <v>35196.732313767367</v>
      </c>
      <c r="H46" s="22">
        <f t="shared" si="16"/>
        <v>22412.889063560273</v>
      </c>
      <c r="I46" s="5">
        <f t="shared" si="17"/>
        <v>56220.022255386903</v>
      </c>
      <c r="J46" s="25">
        <f t="shared" si="5"/>
        <v>0.18371947449320744</v>
      </c>
      <c r="L46" s="22">
        <f t="shared" si="18"/>
        <v>49377.006641809043</v>
      </c>
      <c r="M46" s="5">
        <f>scrimecost*Meta!O43</f>
        <v>419.49400000000003</v>
      </c>
      <c r="N46" s="5">
        <f>L46-Grade15!L46</f>
        <v>1507.6468933754368</v>
      </c>
      <c r="O46" s="5">
        <f>Grade15!M46-M46</f>
        <v>7.1240000000000236</v>
      </c>
      <c r="P46" s="22">
        <f t="shared" si="12"/>
        <v>78.127588561403925</v>
      </c>
      <c r="Q46" s="22"/>
      <c r="R46" s="22"/>
      <c r="S46" s="22">
        <f t="shared" si="19"/>
        <v>435.04177436100781</v>
      </c>
      <c r="T46" s="22">
        <f t="shared" si="20"/>
        <v>852.57056966029131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52288.242790800417</v>
      </c>
      <c r="D47" s="5">
        <f t="shared" si="15"/>
        <v>50013.571737770784</v>
      </c>
      <c r="E47" s="5">
        <f t="shared" si="1"/>
        <v>40513.571737770784</v>
      </c>
      <c r="F47" s="5">
        <f t="shared" si="2"/>
        <v>14130.788346159239</v>
      </c>
      <c r="G47" s="5">
        <f t="shared" si="3"/>
        <v>35882.783391611549</v>
      </c>
      <c r="H47" s="22">
        <f t="shared" si="16"/>
        <v>22973.21129014928</v>
      </c>
      <c r="I47" s="5">
        <f t="shared" si="17"/>
        <v>57431.655581771571</v>
      </c>
      <c r="J47" s="25">
        <f t="shared" si="5"/>
        <v>0.18646565425282283</v>
      </c>
      <c r="L47" s="22">
        <f t="shared" si="18"/>
        <v>50611.431807854271</v>
      </c>
      <c r="M47" s="5">
        <f>scrimecost*Meta!O44</f>
        <v>419.49400000000003</v>
      </c>
      <c r="N47" s="5">
        <f>L47-Grade15!L47</f>
        <v>1545.3380657098314</v>
      </c>
      <c r="O47" s="5">
        <f>Grade15!M47-M47</f>
        <v>7.1240000000000236</v>
      </c>
      <c r="P47" s="22">
        <f t="shared" si="12"/>
        <v>79.956468723618443</v>
      </c>
      <c r="Q47" s="22"/>
      <c r="R47" s="22"/>
      <c r="S47" s="22">
        <f t="shared" si="19"/>
        <v>445.75844888622578</v>
      </c>
      <c r="T47" s="22">
        <f t="shared" si="20"/>
        <v>891.03150113844447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53595.448860570425</v>
      </c>
      <c r="D48" s="5">
        <f t="shared" si="15"/>
        <v>51239.731031215051</v>
      </c>
      <c r="E48" s="5">
        <f t="shared" si="1"/>
        <v>41739.731031215051</v>
      </c>
      <c r="F48" s="5">
        <f t="shared" si="2"/>
        <v>14653.74528481322</v>
      </c>
      <c r="G48" s="5">
        <f t="shared" si="3"/>
        <v>36585.985746401828</v>
      </c>
      <c r="H48" s="22">
        <f t="shared" si="16"/>
        <v>23547.541572403006</v>
      </c>
      <c r="I48" s="5">
        <f t="shared" si="17"/>
        <v>58673.579741315843</v>
      </c>
      <c r="J48" s="25">
        <f t="shared" si="5"/>
        <v>0.18914485401830139</v>
      </c>
      <c r="L48" s="22">
        <f t="shared" si="18"/>
        <v>51876.717603050623</v>
      </c>
      <c r="M48" s="5">
        <f>scrimecost*Meta!O45</f>
        <v>419.49400000000003</v>
      </c>
      <c r="N48" s="5">
        <f>L48-Grade15!L48</f>
        <v>1583.9715173525619</v>
      </c>
      <c r="O48" s="5">
        <f>Grade15!M48-M48</f>
        <v>7.1240000000000236</v>
      </c>
      <c r="P48" s="22">
        <f t="shared" si="12"/>
        <v>81.831070889888352</v>
      </c>
      <c r="Q48" s="22"/>
      <c r="R48" s="22"/>
      <c r="S48" s="22">
        <f t="shared" si="19"/>
        <v>456.74304027456805</v>
      </c>
      <c r="T48" s="22">
        <f t="shared" si="20"/>
        <v>931.23547597801189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54935.33508208469</v>
      </c>
      <c r="D49" s="5">
        <f t="shared" si="15"/>
        <v>52496.544306995434</v>
      </c>
      <c r="E49" s="5">
        <f t="shared" si="1"/>
        <v>42996.544306995434</v>
      </c>
      <c r="F49" s="5">
        <f t="shared" si="2"/>
        <v>15189.776146933553</v>
      </c>
      <c r="G49" s="5">
        <f t="shared" si="3"/>
        <v>37306.768160061882</v>
      </c>
      <c r="H49" s="22">
        <f t="shared" si="16"/>
        <v>24136.230111713085</v>
      </c>
      <c r="I49" s="5">
        <f t="shared" si="17"/>
        <v>59946.552004848752</v>
      </c>
      <c r="J49" s="25">
        <f t="shared" si="5"/>
        <v>0.1917587074480365</v>
      </c>
      <c r="L49" s="22">
        <f t="shared" si="18"/>
        <v>53173.635543126897</v>
      </c>
      <c r="M49" s="5">
        <f>scrimecost*Meta!O46</f>
        <v>419.49400000000003</v>
      </c>
      <c r="N49" s="5">
        <f>L49-Grade15!L49</f>
        <v>1623.570805286392</v>
      </c>
      <c r="O49" s="5">
        <f>Grade15!M49-M49</f>
        <v>7.1240000000000236</v>
      </c>
      <c r="P49" s="22">
        <f t="shared" si="12"/>
        <v>83.752538110315001</v>
      </c>
      <c r="Q49" s="22"/>
      <c r="R49" s="22"/>
      <c r="S49" s="22">
        <f t="shared" si="19"/>
        <v>468.00224644762699</v>
      </c>
      <c r="T49" s="22">
        <f t="shared" si="20"/>
        <v>973.26164992648239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56308.718459136799</v>
      </c>
      <c r="D50" s="5">
        <f t="shared" si="15"/>
        <v>53784.777914670311</v>
      </c>
      <c r="E50" s="5">
        <f t="shared" si="1"/>
        <v>44284.777914670311</v>
      </c>
      <c r="F50" s="5">
        <f t="shared" si="2"/>
        <v>15739.207780606886</v>
      </c>
      <c r="G50" s="5">
        <f t="shared" si="3"/>
        <v>38045.570134063426</v>
      </c>
      <c r="H50" s="22">
        <f t="shared" si="16"/>
        <v>24739.635864505908</v>
      </c>
      <c r="I50" s="5">
        <f t="shared" si="17"/>
        <v>61251.348574969961</v>
      </c>
      <c r="J50" s="25">
        <f t="shared" si="5"/>
        <v>0.19430880835509515</v>
      </c>
      <c r="L50" s="22">
        <f t="shared" si="18"/>
        <v>54502.976431705058</v>
      </c>
      <c r="M50" s="5">
        <f>scrimecost*Meta!O47</f>
        <v>419.49400000000003</v>
      </c>
      <c r="N50" s="5">
        <f>L50-Grade15!L50</f>
        <v>1664.1600754185492</v>
      </c>
      <c r="O50" s="5">
        <f>Grade15!M50-M50</f>
        <v>7.1240000000000236</v>
      </c>
      <c r="P50" s="22">
        <f t="shared" si="12"/>
        <v>85.722042011252313</v>
      </c>
      <c r="Q50" s="22"/>
      <c r="R50" s="22"/>
      <c r="S50" s="22">
        <f t="shared" si="19"/>
        <v>479.54293277500761</v>
      </c>
      <c r="T50" s="22">
        <f t="shared" si="20"/>
        <v>1017.1927766175794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57716.436420615202</v>
      </c>
      <c r="D51" s="5">
        <f t="shared" si="15"/>
        <v>55105.217362537056</v>
      </c>
      <c r="E51" s="5">
        <f t="shared" si="1"/>
        <v>45605.217362537056</v>
      </c>
      <c r="F51" s="5">
        <f t="shared" si="2"/>
        <v>16302.375205122054</v>
      </c>
      <c r="G51" s="5">
        <f t="shared" si="3"/>
        <v>38802.842157414998</v>
      </c>
      <c r="H51" s="22">
        <f t="shared" si="16"/>
        <v>25358.12676111855</v>
      </c>
      <c r="I51" s="5">
        <f t="shared" si="17"/>
        <v>62588.765059344194</v>
      </c>
      <c r="J51" s="25">
        <f t="shared" si="5"/>
        <v>0.19679671167905477</v>
      </c>
      <c r="L51" s="22">
        <f t="shared" si="18"/>
        <v>55865.550842497672</v>
      </c>
      <c r="M51" s="5">
        <f>scrimecost*Meta!O48</f>
        <v>209.74700000000001</v>
      </c>
      <c r="N51" s="5">
        <f>L51-Grade15!L51</f>
        <v>1705.7640773040039</v>
      </c>
      <c r="O51" s="5">
        <f>Grade15!M51-M51</f>
        <v>3.5620000000000118</v>
      </c>
      <c r="P51" s="22">
        <f t="shared" si="12"/>
        <v>87.740783509713026</v>
      </c>
      <c r="Q51" s="22"/>
      <c r="R51" s="22"/>
      <c r="S51" s="22">
        <f t="shared" si="19"/>
        <v>489.49496226057096</v>
      </c>
      <c r="T51" s="22">
        <f t="shared" si="20"/>
        <v>1059.0539839124922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59159.347331130593</v>
      </c>
      <c r="D52" s="5">
        <f t="shared" si="15"/>
        <v>56458.667796600494</v>
      </c>
      <c r="E52" s="5">
        <f t="shared" si="1"/>
        <v>46958.667796600494</v>
      </c>
      <c r="F52" s="5">
        <f t="shared" si="2"/>
        <v>16879.62181525011</v>
      </c>
      <c r="G52" s="5">
        <f t="shared" si="3"/>
        <v>39579.045981350384</v>
      </c>
      <c r="H52" s="22">
        <f t="shared" si="16"/>
        <v>25992.079930146516</v>
      </c>
      <c r="I52" s="5">
        <f t="shared" si="17"/>
        <v>63959.61695582782</v>
      </c>
      <c r="J52" s="25">
        <f t="shared" si="5"/>
        <v>0.19922393443413741</v>
      </c>
      <c r="L52" s="22">
        <f t="shared" si="18"/>
        <v>57262.18961356012</v>
      </c>
      <c r="M52" s="5">
        <f>scrimecost*Meta!O49</f>
        <v>209.74700000000001</v>
      </c>
      <c r="N52" s="5">
        <f>L52-Grade15!L52</f>
        <v>1748.4081792366123</v>
      </c>
      <c r="O52" s="5">
        <f>Grade15!M52-M52</f>
        <v>3.5620000000000118</v>
      </c>
      <c r="P52" s="22">
        <f t="shared" si="12"/>
        <v>89.809993545635308</v>
      </c>
      <c r="Q52" s="22"/>
      <c r="R52" s="22"/>
      <c r="S52" s="22">
        <f t="shared" si="19"/>
        <v>501.61989583327795</v>
      </c>
      <c r="T52" s="22">
        <f t="shared" si="20"/>
        <v>1106.9773241558869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60638.331014408846</v>
      </c>
      <c r="D53" s="5">
        <f t="shared" si="15"/>
        <v>57845.954491515491</v>
      </c>
      <c r="E53" s="5">
        <f t="shared" si="1"/>
        <v>48345.954491515491</v>
      </c>
      <c r="F53" s="5">
        <f t="shared" si="2"/>
        <v>17471.299590631359</v>
      </c>
      <c r="G53" s="5">
        <f t="shared" si="3"/>
        <v>40374.654900884132</v>
      </c>
      <c r="H53" s="22">
        <f t="shared" si="16"/>
        <v>26641.88192840018</v>
      </c>
      <c r="I53" s="5">
        <f t="shared" si="17"/>
        <v>65364.740149723497</v>
      </c>
      <c r="J53" s="25">
        <f t="shared" si="5"/>
        <v>0.20159195663421797</v>
      </c>
      <c r="L53" s="22">
        <f t="shared" si="18"/>
        <v>58693.744353899114</v>
      </c>
      <c r="M53" s="5">
        <f>scrimecost*Meta!O50</f>
        <v>209.74700000000001</v>
      </c>
      <c r="N53" s="5">
        <f>L53-Grade15!L53</f>
        <v>1792.1183837175267</v>
      </c>
      <c r="O53" s="5">
        <f>Grade15!M53-M53</f>
        <v>3.5620000000000118</v>
      </c>
      <c r="P53" s="22">
        <f t="shared" si="12"/>
        <v>91.930933832455608</v>
      </c>
      <c r="Q53" s="22"/>
      <c r="R53" s="22"/>
      <c r="S53" s="22">
        <f t="shared" si="19"/>
        <v>514.04795274530022</v>
      </c>
      <c r="T53" s="22">
        <f t="shared" si="20"/>
        <v>1157.0755166666156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62154.289289769069</v>
      </c>
      <c r="D54" s="5">
        <f t="shared" si="15"/>
        <v>59267.92335380338</v>
      </c>
      <c r="E54" s="5">
        <f t="shared" si="1"/>
        <v>49767.92335380338</v>
      </c>
      <c r="F54" s="5">
        <f t="shared" si="2"/>
        <v>18077.76931039714</v>
      </c>
      <c r="G54" s="5">
        <f t="shared" si="3"/>
        <v>41190.154043406241</v>
      </c>
      <c r="H54" s="22">
        <f t="shared" si="16"/>
        <v>27307.928976610183</v>
      </c>
      <c r="I54" s="5">
        <f t="shared" si="17"/>
        <v>66804.991423466592</v>
      </c>
      <c r="J54" s="25">
        <f t="shared" si="5"/>
        <v>0.20390222219527215</v>
      </c>
      <c r="L54" s="22">
        <f t="shared" si="18"/>
        <v>60161.087962746591</v>
      </c>
      <c r="M54" s="5">
        <f>scrimecost*Meta!O51</f>
        <v>209.74700000000001</v>
      </c>
      <c r="N54" s="5">
        <f>L54-Grade15!L54</f>
        <v>1836.9213433104596</v>
      </c>
      <c r="O54" s="5">
        <f>Grade15!M54-M54</f>
        <v>3.5620000000000118</v>
      </c>
      <c r="P54" s="22">
        <f t="shared" si="12"/>
        <v>94.10489762644643</v>
      </c>
      <c r="Q54" s="22"/>
      <c r="R54" s="22"/>
      <c r="S54" s="22">
        <f t="shared" si="19"/>
        <v>526.7867110801219</v>
      </c>
      <c r="T54" s="22">
        <f t="shared" si="20"/>
        <v>1209.4473863175488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63708.146522013296</v>
      </c>
      <c r="D55" s="5">
        <f t="shared" si="15"/>
        <v>60725.441437648464</v>
      </c>
      <c r="E55" s="5">
        <f t="shared" si="1"/>
        <v>51225.441437648464</v>
      </c>
      <c r="F55" s="5">
        <f t="shared" si="2"/>
        <v>18699.400773157071</v>
      </c>
      <c r="G55" s="5">
        <f t="shared" si="3"/>
        <v>42026.040664491389</v>
      </c>
      <c r="H55" s="22">
        <f t="shared" si="16"/>
        <v>27990.627201025436</v>
      </c>
      <c r="I55" s="5">
        <f t="shared" si="17"/>
        <v>68281.248979053242</v>
      </c>
      <c r="J55" s="25">
        <f t="shared" si="5"/>
        <v>0.20615613981581293</v>
      </c>
      <c r="L55" s="22">
        <f t="shared" si="18"/>
        <v>61665.115161815251</v>
      </c>
      <c r="M55" s="5">
        <f>scrimecost*Meta!O52</f>
        <v>209.74700000000001</v>
      </c>
      <c r="N55" s="5">
        <f>L55-Grade15!L55</f>
        <v>1882.8443768932193</v>
      </c>
      <c r="O55" s="5">
        <f>Grade15!M55-M55</f>
        <v>3.5620000000000118</v>
      </c>
      <c r="P55" s="22">
        <f t="shared" si="12"/>
        <v>96.333210515287035</v>
      </c>
      <c r="Q55" s="22"/>
      <c r="R55" s="22"/>
      <c r="S55" s="22">
        <f t="shared" si="19"/>
        <v>539.84393837331504</v>
      </c>
      <c r="T55" s="22">
        <f t="shared" si="20"/>
        <v>1264.1962510877706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65300.850185063624</v>
      </c>
      <c r="D56" s="5">
        <f t="shared" si="15"/>
        <v>62219.39747358967</v>
      </c>
      <c r="E56" s="5">
        <f t="shared" si="1"/>
        <v>52719.39747358967</v>
      </c>
      <c r="F56" s="5">
        <f t="shared" si="2"/>
        <v>19336.573022485994</v>
      </c>
      <c r="G56" s="5">
        <f t="shared" si="3"/>
        <v>42882.824451103676</v>
      </c>
      <c r="H56" s="22">
        <f t="shared" si="16"/>
        <v>28690.39288105107</v>
      </c>
      <c r="I56" s="5">
        <f t="shared" si="17"/>
        <v>69794.412973529572</v>
      </c>
      <c r="J56" s="25">
        <f t="shared" si="5"/>
        <v>0.20835508383585261</v>
      </c>
      <c r="L56" s="22">
        <f t="shared" si="18"/>
        <v>63206.743040860631</v>
      </c>
      <c r="M56" s="5">
        <f>scrimecost*Meta!O53</f>
        <v>58.177999999999997</v>
      </c>
      <c r="N56" s="5">
        <f>L56-Grade15!L56</f>
        <v>1929.9154863155563</v>
      </c>
      <c r="O56" s="5">
        <f>Grade15!M56-M56</f>
        <v>0.98799999999999955</v>
      </c>
      <c r="P56" s="22">
        <f t="shared" si="12"/>
        <v>98.61723122634865</v>
      </c>
      <c r="Q56" s="22"/>
      <c r="R56" s="22"/>
      <c r="S56" s="22">
        <f t="shared" si="19"/>
        <v>551.87109834884006</v>
      </c>
      <c r="T56" s="22">
        <f t="shared" si="20"/>
        <v>1318.19001809929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58.177999999999997</v>
      </c>
      <c r="N57" s="5">
        <f>L57-Grade15!L57</f>
        <v>0</v>
      </c>
      <c r="O57" s="5">
        <f>Grade15!M57-M57</f>
        <v>0.98799999999999955</v>
      </c>
      <c r="Q57" s="22"/>
      <c r="R57" s="22"/>
      <c r="S57" s="22">
        <f t="shared" si="19"/>
        <v>0.52067599999999981</v>
      </c>
      <c r="T57" s="22">
        <f t="shared" si="20"/>
        <v>1.2685337524959948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58.177999999999997</v>
      </c>
      <c r="N58" s="5">
        <f>L58-Grade15!L58</f>
        <v>0</v>
      </c>
      <c r="O58" s="5">
        <f>Grade15!M58-M58</f>
        <v>0.98799999999999955</v>
      </c>
      <c r="Q58" s="22"/>
      <c r="R58" s="22"/>
      <c r="S58" s="22">
        <f t="shared" si="19"/>
        <v>0.52067599999999981</v>
      </c>
      <c r="T58" s="22">
        <f t="shared" si="20"/>
        <v>1.2938863357614412</v>
      </c>
    </row>
    <row r="59" spans="1:20" x14ac:dyDescent="0.2">
      <c r="A59" s="5">
        <v>68</v>
      </c>
      <c r="H59" s="21"/>
      <c r="I59" s="5"/>
      <c r="M59" s="5">
        <f>scrimecost*Meta!O56</f>
        <v>58.177999999999997</v>
      </c>
      <c r="N59" s="5">
        <f>L59-Grade15!L59</f>
        <v>0</v>
      </c>
      <c r="O59" s="5">
        <f>Grade15!M59-M59</f>
        <v>0.98799999999999955</v>
      </c>
      <c r="Q59" s="22"/>
      <c r="R59" s="22"/>
      <c r="S59" s="22">
        <f t="shared" si="19"/>
        <v>0.52067599999999981</v>
      </c>
      <c r="T59" s="22">
        <f t="shared" si="20"/>
        <v>1.3197456091145314</v>
      </c>
    </row>
    <row r="60" spans="1:20" x14ac:dyDescent="0.2">
      <c r="A60" s="5">
        <v>69</v>
      </c>
      <c r="H60" s="21"/>
      <c r="I60" s="5"/>
      <c r="M60" s="5">
        <f>scrimecost*Meta!O57</f>
        <v>58.177999999999997</v>
      </c>
      <c r="N60" s="5">
        <f>L60-Grade15!L60</f>
        <v>0</v>
      </c>
      <c r="O60" s="5">
        <f>Grade15!M60-M60</f>
        <v>0.98799999999999955</v>
      </c>
      <c r="Q60" s="22"/>
      <c r="R60" s="22"/>
      <c r="S60" s="22">
        <f t="shared" si="19"/>
        <v>0.52067599999999981</v>
      </c>
      <c r="T60" s="22">
        <f t="shared" si="20"/>
        <v>1.3461216991306217</v>
      </c>
    </row>
    <row r="61" spans="1:20" x14ac:dyDescent="0.2">
      <c r="A61" s="5">
        <v>70</v>
      </c>
      <c r="H61" s="21"/>
      <c r="I61" s="5"/>
      <c r="M61" s="5">
        <f>scrimecost*Meta!O58</f>
        <v>58.177999999999997</v>
      </c>
      <c r="N61" s="5">
        <f>L61-Grade15!L61</f>
        <v>0</v>
      </c>
      <c r="O61" s="5">
        <f>Grade15!M61-M61</f>
        <v>0.98799999999999955</v>
      </c>
      <c r="Q61" s="22"/>
      <c r="R61" s="22"/>
      <c r="S61" s="22">
        <f t="shared" si="19"/>
        <v>0.52067599999999981</v>
      </c>
      <c r="T61" s="22">
        <f t="shared" si="20"/>
        <v>1.373024934772151</v>
      </c>
    </row>
    <row r="62" spans="1:20" x14ac:dyDescent="0.2">
      <c r="A62" s="5">
        <v>71</v>
      </c>
      <c r="H62" s="21"/>
      <c r="I62" s="5"/>
      <c r="M62" s="5">
        <f>scrimecost*Meta!O59</f>
        <v>58.177999999999997</v>
      </c>
      <c r="N62" s="5">
        <f>L62-Grade15!L62</f>
        <v>0</v>
      </c>
      <c r="O62" s="5">
        <f>Grade15!M62-M62</f>
        <v>0.98799999999999955</v>
      </c>
      <c r="Q62" s="22"/>
      <c r="R62" s="22"/>
      <c r="S62" s="22">
        <f t="shared" si="19"/>
        <v>0.52067599999999981</v>
      </c>
      <c r="T62" s="22">
        <f t="shared" si="20"/>
        <v>1.4004658514334951</v>
      </c>
    </row>
    <row r="63" spans="1:20" x14ac:dyDescent="0.2">
      <c r="A63" s="5">
        <v>72</v>
      </c>
      <c r="H63" s="21"/>
      <c r="M63" s="5">
        <f>scrimecost*Meta!O60</f>
        <v>58.177999999999997</v>
      </c>
      <c r="N63" s="5">
        <f>L63-Grade15!L63</f>
        <v>0</v>
      </c>
      <c r="O63" s="5">
        <f>Grade15!M63-M63</f>
        <v>0.98799999999999955</v>
      </c>
      <c r="Q63" s="22"/>
      <c r="R63" s="22"/>
      <c r="S63" s="22">
        <f t="shared" si="19"/>
        <v>0.52067599999999981</v>
      </c>
      <c r="T63" s="22">
        <f t="shared" si="20"/>
        <v>1.4284551950666626</v>
      </c>
    </row>
    <row r="64" spans="1:20" x14ac:dyDescent="0.2">
      <c r="A64" s="5">
        <v>73</v>
      </c>
      <c r="H64" s="21"/>
      <c r="M64" s="5">
        <f>scrimecost*Meta!O61</f>
        <v>58.177999999999997</v>
      </c>
      <c r="N64" s="5">
        <f>L64-Grade15!L64</f>
        <v>0</v>
      </c>
      <c r="O64" s="5">
        <f>Grade15!M64-M64</f>
        <v>0.98799999999999955</v>
      </c>
      <c r="Q64" s="22"/>
      <c r="R64" s="22"/>
      <c r="S64" s="22">
        <f t="shared" si="19"/>
        <v>0.52067599999999981</v>
      </c>
      <c r="T64" s="22">
        <f t="shared" si="20"/>
        <v>1.4570039263894432</v>
      </c>
    </row>
    <row r="65" spans="1:20" x14ac:dyDescent="0.2">
      <c r="A65" s="5">
        <v>74</v>
      </c>
      <c r="H65" s="21"/>
      <c r="M65" s="5">
        <f>scrimecost*Meta!O62</f>
        <v>58.177999999999997</v>
      </c>
      <c r="N65" s="5">
        <f>L65-Grade15!L65</f>
        <v>0</v>
      </c>
      <c r="O65" s="5">
        <f>Grade15!M65-M65</f>
        <v>0.98799999999999955</v>
      </c>
      <c r="Q65" s="22"/>
      <c r="R65" s="22"/>
      <c r="S65" s="22">
        <f t="shared" si="19"/>
        <v>0.52067599999999981</v>
      </c>
      <c r="T65" s="22">
        <f t="shared" si="20"/>
        <v>1.4861232251776613</v>
      </c>
    </row>
    <row r="66" spans="1:20" x14ac:dyDescent="0.2">
      <c r="A66" s="5">
        <v>75</v>
      </c>
      <c r="H66" s="21"/>
      <c r="M66" s="5">
        <f>scrimecost*Meta!O63</f>
        <v>58.177999999999997</v>
      </c>
      <c r="N66" s="5">
        <f>L66-Grade15!L66</f>
        <v>0</v>
      </c>
      <c r="O66" s="5">
        <f>Grade15!M66-M66</f>
        <v>0.98799999999999955</v>
      </c>
      <c r="Q66" s="22"/>
      <c r="R66" s="22"/>
      <c r="S66" s="22">
        <f t="shared" si="19"/>
        <v>0.52067599999999981</v>
      </c>
      <c r="T66" s="22">
        <f t="shared" si="20"/>
        <v>1.5158244946432125</v>
      </c>
    </row>
    <row r="67" spans="1:20" x14ac:dyDescent="0.2">
      <c r="A67" s="5">
        <v>76</v>
      </c>
      <c r="H67" s="21"/>
      <c r="M67" s="5">
        <f>scrimecost*Meta!O64</f>
        <v>58.177999999999997</v>
      </c>
      <c r="N67" s="5">
        <f>L67-Grade15!L67</f>
        <v>0</v>
      </c>
      <c r="O67" s="5">
        <f>Grade15!M67-M67</f>
        <v>0.98799999999999955</v>
      </c>
      <c r="Q67" s="22"/>
      <c r="R67" s="22"/>
      <c r="S67" s="22">
        <f t="shared" si="19"/>
        <v>0.52067599999999981</v>
      </c>
      <c r="T67" s="22">
        <f t="shared" si="20"/>
        <v>1.5461193658995978</v>
      </c>
    </row>
    <row r="68" spans="1:20" x14ac:dyDescent="0.2">
      <c r="A68" s="5">
        <v>77</v>
      </c>
      <c r="H68" s="21"/>
      <c r="M68" s="5">
        <f>scrimecost*Meta!O65</f>
        <v>58.177999999999997</v>
      </c>
      <c r="N68" s="5">
        <f>L68-Grade15!L68</f>
        <v>0</v>
      </c>
      <c r="O68" s="5">
        <f>Grade15!M68-M68</f>
        <v>0.98799999999999955</v>
      </c>
      <c r="Q68" s="22"/>
      <c r="R68" s="22"/>
      <c r="S68" s="22">
        <f t="shared" si="19"/>
        <v>0.52067599999999981</v>
      </c>
      <c r="T68" s="22">
        <f t="shared" si="20"/>
        <v>1.5770197025167048</v>
      </c>
    </row>
    <row r="69" spans="1:20" x14ac:dyDescent="0.2">
      <c r="A69" s="5">
        <v>78</v>
      </c>
      <c r="H69" s="21"/>
      <c r="M69" s="5">
        <f>scrimecost*Meta!O66</f>
        <v>58.177999999999997</v>
      </c>
      <c r="N69" s="5">
        <f>L69-Grade15!L69</f>
        <v>0</v>
      </c>
      <c r="O69" s="5">
        <f>Grade15!M69-M69</f>
        <v>0.98799999999999955</v>
      </c>
      <c r="Q69" s="22"/>
      <c r="R69" s="22"/>
      <c r="S69" s="22">
        <f t="shared" si="19"/>
        <v>0.52067599999999981</v>
      </c>
      <c r="T69" s="22">
        <f t="shared" si="20"/>
        <v>1.6085376051666227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1.4339684994979507E-10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41004</v>
      </c>
      <c r="D2" s="7">
        <f>Meta!C11</f>
        <v>17944</v>
      </c>
      <c r="E2" s="1">
        <f>Meta!D11</f>
        <v>6.0999999999999999E-2</v>
      </c>
      <c r="F2" s="1">
        <f>Meta!F11</f>
        <v>0.57299999999999995</v>
      </c>
      <c r="G2" s="1">
        <f>Meta!I11</f>
        <v>1.7595535582220223</v>
      </c>
      <c r="H2" s="1">
        <f>Meta!E11</f>
        <v>0.24099999999999999</v>
      </c>
      <c r="I2" s="13"/>
      <c r="J2" s="1">
        <f>Meta!X10</f>
        <v>0.49099999999999999</v>
      </c>
      <c r="K2" s="1">
        <f>Meta!D10</f>
        <v>6.2E-2</v>
      </c>
      <c r="L2" s="28"/>
      <c r="N2" s="22">
        <f>Meta!T11</f>
        <v>29943</v>
      </c>
      <c r="O2" s="22">
        <f>Meta!U11</f>
        <v>13427</v>
      </c>
      <c r="P2" s="1">
        <f>Meta!V11</f>
        <v>8.5000000000000006E-2</v>
      </c>
      <c r="Q2" s="1">
        <f>Meta!X11</f>
        <v>0.49099999999999999</v>
      </c>
      <c r="R2" s="22">
        <f>Meta!W11</f>
        <v>1531</v>
      </c>
      <c r="T2" s="12">
        <f>IRR(S5:S69)+1</f>
        <v>0.90707238959276293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2258.357143969029</v>
      </c>
      <c r="D13" s="5">
        <f t="shared" ref="D13:D36" si="0">IF(A13&lt;startage,1,0)*(C13*(1-initialunempprob))+IF(A13=startage,1,0)*(C13*(1-unempprob))+IF(A13&gt;startage,1,0)*(C13*(1-unempprob)+unempprob*300*52)</f>
        <v>2118.3390010429489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162.05293357978559</v>
      </c>
      <c r="G13" s="5">
        <f t="shared" ref="G13:G56" si="3">D13-F13</f>
        <v>1956.2860674631634</v>
      </c>
      <c r="H13" s="22">
        <f>0.1*Grade16!H13</f>
        <v>992.22527030773801</v>
      </c>
      <c r="I13" s="5">
        <f t="shared" ref="I13:I36" si="4">G13+IF(A13&lt;startage,1,0)*(H13*(1-initialunempprob))+IF(A13&gt;=startage,1,0)*(H13*(1-unempprob))</f>
        <v>2886.9933710118216</v>
      </c>
      <c r="J13" s="25">
        <f t="shared" ref="J13:J56" si="5">(F13-(IF(A13&gt;startage,1,0)*(unempprob*300*52)))/(IF(A13&lt;startage,1,0)*((C13+H13)*(1-initialunempprob))+IF(A13&gt;=startage,1,0)*((C13+H13)*(1-unempprob)))</f>
        <v>5.3148728287841188E-2</v>
      </c>
      <c r="L13" s="22">
        <f>0.1*Grade16!L13</f>
        <v>2185.9347816882214</v>
      </c>
      <c r="M13" s="5">
        <f>scrimecost*Meta!O10</f>
        <v>4395.5010000000002</v>
      </c>
      <c r="N13" s="5">
        <f>L13-Grade16!L13</f>
        <v>-19673.413035193993</v>
      </c>
      <c r="O13" s="5"/>
      <c r="P13" s="22"/>
      <c r="Q13" s="22">
        <f>0.05*feel*Grade16!G13</f>
        <v>238.93818440833974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-28191.351219602333</v>
      </c>
      <c r="T13" s="22">
        <f t="shared" ref="T13:T44" si="7">S13/sreturn^(A13-startage+1)</f>
        <v>-28191.351219602333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23303.638476019649</v>
      </c>
      <c r="D14" s="5">
        <f t="shared" si="0"/>
        <v>21882.116528982453</v>
      </c>
      <c r="E14" s="5">
        <f t="shared" si="1"/>
        <v>12382.116528982453</v>
      </c>
      <c r="F14" s="5">
        <f t="shared" si="2"/>
        <v>4344.5110467127706</v>
      </c>
      <c r="G14" s="5">
        <f t="shared" si="3"/>
        <v>17537.605482269682</v>
      </c>
      <c r="H14" s="22">
        <f t="shared" ref="H14:H36" si="10">benefits*B14/expnorm</f>
        <v>10198.041381662682</v>
      </c>
      <c r="I14" s="5">
        <f t="shared" si="4"/>
        <v>27113.566339650941</v>
      </c>
      <c r="J14" s="25">
        <f t="shared" si="5"/>
        <v>0.1381047860412476</v>
      </c>
      <c r="L14" s="22">
        <f t="shared" ref="L14:L36" si="11">(sincome+sbenefits)*(1-sunemp)*B14/expnorm</f>
        <v>22553.192435983066</v>
      </c>
      <c r="M14" s="5">
        <f>scrimecost*Meta!O11</f>
        <v>4113.7969999999996</v>
      </c>
      <c r="N14" s="5">
        <f>L14-Grade16!L14</f>
        <v>147.3609236787961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17.437365459835622</v>
      </c>
      <c r="T14" s="22">
        <f t="shared" si="7"/>
        <v>19.223785951267086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23886.229437920141</v>
      </c>
      <c r="D15" s="5">
        <f t="shared" si="0"/>
        <v>23380.769442207013</v>
      </c>
      <c r="E15" s="5">
        <f t="shared" si="1"/>
        <v>13880.769442207013</v>
      </c>
      <c r="F15" s="5">
        <f t="shared" si="2"/>
        <v>4833.8212228805896</v>
      </c>
      <c r="G15" s="5">
        <f t="shared" si="3"/>
        <v>18546.948219326423</v>
      </c>
      <c r="H15" s="22">
        <f t="shared" si="10"/>
        <v>10452.992416204248</v>
      </c>
      <c r="I15" s="5">
        <f t="shared" si="4"/>
        <v>28362.30809814221</v>
      </c>
      <c r="J15" s="25">
        <f t="shared" si="5"/>
        <v>0.12039937640985991</v>
      </c>
      <c r="L15" s="22">
        <f t="shared" si="11"/>
        <v>23117.02224688264</v>
      </c>
      <c r="M15" s="5">
        <f>scrimecost*Meta!O12</f>
        <v>3939.2629999999999</v>
      </c>
      <c r="N15" s="5">
        <f>L15-Grade16!L15</f>
        <v>151.04494677076218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17.873299596331059</v>
      </c>
      <c r="T15" s="22">
        <f t="shared" si="7"/>
        <v>21.723051904263887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24483.385173868144</v>
      </c>
      <c r="D16" s="5">
        <f t="shared" si="0"/>
        <v>23941.498678262189</v>
      </c>
      <c r="E16" s="5">
        <f t="shared" si="1"/>
        <v>14441.498678262189</v>
      </c>
      <c r="F16" s="5">
        <f t="shared" si="2"/>
        <v>5016.8993184526043</v>
      </c>
      <c r="G16" s="5">
        <f t="shared" si="3"/>
        <v>18924.599359809585</v>
      </c>
      <c r="H16" s="22">
        <f t="shared" si="10"/>
        <v>10714.317226609353</v>
      </c>
      <c r="I16" s="5">
        <f t="shared" si="4"/>
        <v>28985.34323559577</v>
      </c>
      <c r="J16" s="25">
        <f t="shared" si="5"/>
        <v>0.12300212656394015</v>
      </c>
      <c r="L16" s="22">
        <f t="shared" si="11"/>
        <v>23694.947803054703</v>
      </c>
      <c r="M16" s="5">
        <f>scrimecost*Meta!O13</f>
        <v>3334.518</v>
      </c>
      <c r="N16" s="5">
        <f>L16-Grade16!L16</f>
        <v>154.82107044003351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18.320132086239607</v>
      </c>
      <c r="T16" s="22">
        <f t="shared" si="7"/>
        <v>24.547245024035362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25095.469803214848</v>
      </c>
      <c r="D17" s="5">
        <f t="shared" si="0"/>
        <v>24516.246145218742</v>
      </c>
      <c r="E17" s="5">
        <f t="shared" si="1"/>
        <v>15016.246145218742</v>
      </c>
      <c r="F17" s="5">
        <f t="shared" si="2"/>
        <v>5204.5543664139186</v>
      </c>
      <c r="G17" s="5">
        <f t="shared" si="3"/>
        <v>19311.691778804823</v>
      </c>
      <c r="H17" s="22">
        <f t="shared" si="10"/>
        <v>10982.175157274587</v>
      </c>
      <c r="I17" s="5">
        <f t="shared" si="4"/>
        <v>29623.954251485658</v>
      </c>
      <c r="J17" s="25">
        <f t="shared" si="5"/>
        <v>0.12554139500694522</v>
      </c>
      <c r="L17" s="22">
        <f t="shared" si="11"/>
        <v>24287.321498131074</v>
      </c>
      <c r="M17" s="5">
        <f>scrimecost*Meta!O14</f>
        <v>3334.518</v>
      </c>
      <c r="N17" s="5">
        <f>L17-Grade16!L17</f>
        <v>158.69159720103562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18.778135388395746</v>
      </c>
      <c r="T17" s="22">
        <f t="shared" si="7"/>
        <v>27.738608779540336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25722.856548295211</v>
      </c>
      <c r="D18" s="5">
        <f t="shared" si="0"/>
        <v>25105.362298849202</v>
      </c>
      <c r="E18" s="5">
        <f t="shared" si="1"/>
        <v>15605.362298849202</v>
      </c>
      <c r="F18" s="5">
        <f t="shared" si="2"/>
        <v>5396.9007905742646</v>
      </c>
      <c r="G18" s="5">
        <f t="shared" si="3"/>
        <v>19708.461508274937</v>
      </c>
      <c r="H18" s="22">
        <f t="shared" si="10"/>
        <v>11256.729536206451</v>
      </c>
      <c r="I18" s="5">
        <f t="shared" si="4"/>
        <v>30278.530542772794</v>
      </c>
      <c r="J18" s="25">
        <f t="shared" si="5"/>
        <v>0.12801873007329165</v>
      </c>
      <c r="L18" s="22">
        <f t="shared" si="11"/>
        <v>24894.504535584347</v>
      </c>
      <c r="M18" s="5">
        <f>scrimecost*Meta!O15</f>
        <v>3334.518</v>
      </c>
      <c r="N18" s="5">
        <f>L18-Grade16!L18</f>
        <v>162.6588871310596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19.247588773105413</v>
      </c>
      <c r="T18" s="22">
        <f t="shared" si="7"/>
        <v>31.344878672575742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26365.927962002592</v>
      </c>
      <c r="D19" s="5">
        <f t="shared" si="0"/>
        <v>25709.206356320432</v>
      </c>
      <c r="E19" s="5">
        <f t="shared" si="1"/>
        <v>16209.206356320432</v>
      </c>
      <c r="F19" s="5">
        <f t="shared" si="2"/>
        <v>5594.0558753386213</v>
      </c>
      <c r="G19" s="5">
        <f t="shared" si="3"/>
        <v>20115.150480981811</v>
      </c>
      <c r="H19" s="22">
        <f t="shared" si="10"/>
        <v>11538.147774611611</v>
      </c>
      <c r="I19" s="5">
        <f t="shared" si="4"/>
        <v>30949.471241342115</v>
      </c>
      <c r="J19" s="25">
        <f t="shared" si="5"/>
        <v>0.13043564233314181</v>
      </c>
      <c r="L19" s="22">
        <f t="shared" si="11"/>
        <v>25516.867148973957</v>
      </c>
      <c r="M19" s="5">
        <f>scrimecost*Meta!O16</f>
        <v>3334.518</v>
      </c>
      <c r="N19" s="5">
        <f>L19-Grade16!L19</f>
        <v>166.725359309341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19.72877849243363</v>
      </c>
      <c r="T19" s="22">
        <f t="shared" si="7"/>
        <v>35.419996251694329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27025.076161052653</v>
      </c>
      <c r="D20" s="5">
        <f t="shared" si="0"/>
        <v>26328.14651522844</v>
      </c>
      <c r="E20" s="5">
        <f t="shared" si="1"/>
        <v>16828.14651522844</v>
      </c>
      <c r="F20" s="5">
        <f t="shared" si="2"/>
        <v>5796.1398372220856</v>
      </c>
      <c r="G20" s="5">
        <f t="shared" si="3"/>
        <v>20532.006678006353</v>
      </c>
      <c r="H20" s="22">
        <f t="shared" si="10"/>
        <v>11826.601468976902</v>
      </c>
      <c r="I20" s="5">
        <f t="shared" si="4"/>
        <v>31637.185457375665</v>
      </c>
      <c r="J20" s="25">
        <f t="shared" si="5"/>
        <v>0.13279360551348346</v>
      </c>
      <c r="L20" s="22">
        <f t="shared" si="11"/>
        <v>26154.788827698303</v>
      </c>
      <c r="M20" s="5">
        <f>scrimecost*Meta!O17</f>
        <v>3334.518</v>
      </c>
      <c r="N20" s="5">
        <f>L20-Grade16!L20</f>
        <v>170.89349329206743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20.221997954743628</v>
      </c>
      <c r="T20" s="22">
        <f t="shared" si="7"/>
        <v>40.024915954375814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27700.703065078971</v>
      </c>
      <c r="D21" s="5">
        <f t="shared" si="0"/>
        <v>26962.560178109154</v>
      </c>
      <c r="E21" s="5">
        <f t="shared" si="1"/>
        <v>17462.560178109154</v>
      </c>
      <c r="F21" s="5">
        <f t="shared" si="2"/>
        <v>6003.2758981526385</v>
      </c>
      <c r="G21" s="5">
        <f t="shared" si="3"/>
        <v>20959.284279956515</v>
      </c>
      <c r="H21" s="22">
        <f t="shared" si="10"/>
        <v>12122.266505701324</v>
      </c>
      <c r="I21" s="5">
        <f t="shared" si="4"/>
        <v>32342.092528810059</v>
      </c>
      <c r="J21" s="25">
        <f t="shared" si="5"/>
        <v>0.13509405739674363</v>
      </c>
      <c r="L21" s="22">
        <f t="shared" si="11"/>
        <v>26808.658548390762</v>
      </c>
      <c r="M21" s="5">
        <f>scrimecost*Meta!O18</f>
        <v>2630.2579999999998</v>
      </c>
      <c r="N21" s="5">
        <f>L21-Grade16!L21</f>
        <v>175.16583062437712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20.727547903613171</v>
      </c>
      <c r="T21" s="22">
        <f t="shared" si="7"/>
        <v>45.228516845999273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28393.220641705942</v>
      </c>
      <c r="D22" s="5">
        <f t="shared" si="0"/>
        <v>27612.834182561881</v>
      </c>
      <c r="E22" s="5">
        <f t="shared" si="1"/>
        <v>18112.834182561881</v>
      </c>
      <c r="F22" s="5">
        <f t="shared" si="2"/>
        <v>6215.5903606064539</v>
      </c>
      <c r="G22" s="5">
        <f t="shared" si="3"/>
        <v>21397.243821955428</v>
      </c>
      <c r="H22" s="22">
        <f t="shared" si="10"/>
        <v>12425.323168343857</v>
      </c>
      <c r="I22" s="5">
        <f t="shared" si="4"/>
        <v>33064.622277030314</v>
      </c>
      <c r="J22" s="25">
        <f t="shared" si="5"/>
        <v>0.13733840069748524</v>
      </c>
      <c r="L22" s="22">
        <f t="shared" si="11"/>
        <v>27478.875012100529</v>
      </c>
      <c r="M22" s="5">
        <f>scrimecost*Meta!O19</f>
        <v>2630.2579999999998</v>
      </c>
      <c r="N22" s="5">
        <f>L22-Grade16!L22</f>
        <v>179.54497638998873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21.245736601203756</v>
      </c>
      <c r="T22" s="22">
        <f t="shared" si="7"/>
        <v>51.108632893084909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29103.051157748589</v>
      </c>
      <c r="D23" s="5">
        <f t="shared" si="0"/>
        <v>28279.365037125925</v>
      </c>
      <c r="E23" s="5">
        <f t="shared" si="1"/>
        <v>18779.365037125925</v>
      </c>
      <c r="F23" s="5">
        <f t="shared" si="2"/>
        <v>6433.2126846216142</v>
      </c>
      <c r="G23" s="5">
        <f t="shared" si="3"/>
        <v>21846.152352504309</v>
      </c>
      <c r="H23" s="22">
        <f t="shared" si="10"/>
        <v>12735.956247552451</v>
      </c>
      <c r="I23" s="5">
        <f t="shared" si="4"/>
        <v>33805.215268956061</v>
      </c>
      <c r="J23" s="25">
        <f t="shared" si="5"/>
        <v>0.13952800391772091</v>
      </c>
      <c r="L23" s="22">
        <f t="shared" si="11"/>
        <v>28165.846887403037</v>
      </c>
      <c r="M23" s="5">
        <f>scrimecost*Meta!O20</f>
        <v>2630.2579999999998</v>
      </c>
      <c r="N23" s="5">
        <f>L23-Grade16!L23</f>
        <v>184.03360079973208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21.776880016233097</v>
      </c>
      <c r="T23" s="22">
        <f t="shared" si="7"/>
        <v>57.753217181408722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29830.627436692306</v>
      </c>
      <c r="D24" s="5">
        <f t="shared" si="0"/>
        <v>28962.559163054077</v>
      </c>
      <c r="E24" s="5">
        <f t="shared" si="1"/>
        <v>19462.559163054077</v>
      </c>
      <c r="F24" s="5">
        <f t="shared" si="2"/>
        <v>6656.2755667371566</v>
      </c>
      <c r="G24" s="5">
        <f t="shared" si="3"/>
        <v>22306.28359631692</v>
      </c>
      <c r="H24" s="22">
        <f t="shared" si="10"/>
        <v>13054.355153741262</v>
      </c>
      <c r="I24" s="5">
        <f t="shared" si="4"/>
        <v>34564.323085679964</v>
      </c>
      <c r="J24" s="25">
        <f t="shared" si="5"/>
        <v>0.14166420218136558</v>
      </c>
      <c r="L24" s="22">
        <f t="shared" si="11"/>
        <v>28869.993059588112</v>
      </c>
      <c r="M24" s="5">
        <f>scrimecost*Meta!O21</f>
        <v>2630.2579999999998</v>
      </c>
      <c r="N24" s="5">
        <f>L24-Grade16!L24</f>
        <v>188.63444081972557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22.321302016638946</v>
      </c>
      <c r="T24" s="22">
        <f t="shared" si="7"/>
        <v>65.261657492982408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30576.39312260961</v>
      </c>
      <c r="D25" s="5">
        <f t="shared" si="0"/>
        <v>29662.833142130425</v>
      </c>
      <c r="E25" s="5">
        <f t="shared" si="1"/>
        <v>20162.833142130425</v>
      </c>
      <c r="F25" s="5">
        <f t="shared" si="2"/>
        <v>6884.9150209055842</v>
      </c>
      <c r="G25" s="5">
        <f t="shared" si="3"/>
        <v>22777.91812122484</v>
      </c>
      <c r="H25" s="22">
        <f t="shared" si="10"/>
        <v>13380.714032584792</v>
      </c>
      <c r="I25" s="5">
        <f t="shared" si="4"/>
        <v>35342.408597821959</v>
      </c>
      <c r="J25" s="25">
        <f t="shared" si="5"/>
        <v>0.14374829804833586</v>
      </c>
      <c r="L25" s="22">
        <f t="shared" si="11"/>
        <v>29591.742886077816</v>
      </c>
      <c r="M25" s="5">
        <f>scrimecost*Meta!O22</f>
        <v>2630.2579999999998</v>
      </c>
      <c r="N25" s="5">
        <f>L25-Grade16!L25</f>
        <v>193.35030184022253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22.87933456705537</v>
      </c>
      <c r="T25" s="22">
        <f t="shared" si="7"/>
        <v>73.746262919920312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31340.802950674846</v>
      </c>
      <c r="D26" s="5">
        <f t="shared" si="0"/>
        <v>30380.61397068368</v>
      </c>
      <c r="E26" s="5">
        <f t="shared" si="1"/>
        <v>20880.61397068368</v>
      </c>
      <c r="F26" s="5">
        <f t="shared" si="2"/>
        <v>7119.2704614282211</v>
      </c>
      <c r="G26" s="5">
        <f t="shared" si="3"/>
        <v>23261.343509255457</v>
      </c>
      <c r="H26" s="22">
        <f t="shared" si="10"/>
        <v>13715.231883399412</v>
      </c>
      <c r="I26" s="5">
        <f t="shared" si="4"/>
        <v>36139.946247767504</v>
      </c>
      <c r="J26" s="25">
        <f t="shared" si="5"/>
        <v>0.14578156230879469</v>
      </c>
      <c r="L26" s="22">
        <f t="shared" si="11"/>
        <v>30331.536458229759</v>
      </c>
      <c r="M26" s="5">
        <f>scrimecost*Meta!O23</f>
        <v>2094.4080000000004</v>
      </c>
      <c r="N26" s="5">
        <f>L26-Grade16!L26</f>
        <v>198.18405938622527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23.451317931231422</v>
      </c>
      <c r="T26" s="22">
        <f t="shared" si="7"/>
        <v>83.333943751560923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32124.323024441717</v>
      </c>
      <c r="D27" s="5">
        <f t="shared" si="0"/>
        <v>31116.339319950774</v>
      </c>
      <c r="E27" s="5">
        <f t="shared" si="1"/>
        <v>21616.339319950774</v>
      </c>
      <c r="F27" s="5">
        <f t="shared" si="2"/>
        <v>7359.4847879639274</v>
      </c>
      <c r="G27" s="5">
        <f t="shared" si="3"/>
        <v>23756.854531986846</v>
      </c>
      <c r="H27" s="22">
        <f t="shared" si="10"/>
        <v>14058.112680484397</v>
      </c>
      <c r="I27" s="5">
        <f t="shared" si="4"/>
        <v>36957.422338961696</v>
      </c>
      <c r="J27" s="25">
        <f t="shared" si="5"/>
        <v>0.14776523475802286</v>
      </c>
      <c r="L27" s="22">
        <f t="shared" si="11"/>
        <v>31089.824869685497</v>
      </c>
      <c r="M27" s="5">
        <f>scrimecost*Meta!O24</f>
        <v>2094.4080000000004</v>
      </c>
      <c r="N27" s="5">
        <f>L27-Grade16!L27</f>
        <v>203.13866087088172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24.037600879512304</v>
      </c>
      <c r="T27" s="22">
        <f t="shared" si="7"/>
        <v>94.168109762109509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32927.431100052752</v>
      </c>
      <c r="D28" s="5">
        <f t="shared" si="0"/>
        <v>31870.457802949535</v>
      </c>
      <c r="E28" s="5">
        <f t="shared" si="1"/>
        <v>22370.457802949535</v>
      </c>
      <c r="F28" s="5">
        <f t="shared" si="2"/>
        <v>7605.7044726630229</v>
      </c>
      <c r="G28" s="5">
        <f t="shared" si="3"/>
        <v>24264.753330286512</v>
      </c>
      <c r="H28" s="22">
        <f t="shared" si="10"/>
        <v>14409.565497496505</v>
      </c>
      <c r="I28" s="5">
        <f t="shared" si="4"/>
        <v>37795.33533243573</v>
      </c>
      <c r="J28" s="25">
        <f t="shared" si="5"/>
        <v>0.14970052495239178</v>
      </c>
      <c r="L28" s="22">
        <f t="shared" si="11"/>
        <v>31867.070491427636</v>
      </c>
      <c r="M28" s="5">
        <f>scrimecost*Meta!O25</f>
        <v>2094.4080000000004</v>
      </c>
      <c r="N28" s="5">
        <f>L28-Grade16!L28</f>
        <v>208.21712739264694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24.638540901499304</v>
      </c>
      <c r="T28" s="22">
        <f t="shared" si="7"/>
        <v>106.41081529280538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33750.616877554079</v>
      </c>
      <c r="D29" s="5">
        <f t="shared" si="0"/>
        <v>32643.42924802328</v>
      </c>
      <c r="E29" s="5">
        <f t="shared" si="1"/>
        <v>23143.42924802328</v>
      </c>
      <c r="F29" s="5">
        <f t="shared" si="2"/>
        <v>7858.0796494796014</v>
      </c>
      <c r="G29" s="5">
        <f t="shared" si="3"/>
        <v>24785.349598543678</v>
      </c>
      <c r="H29" s="22">
        <f t="shared" si="10"/>
        <v>14769.804634933918</v>
      </c>
      <c r="I29" s="5">
        <f t="shared" si="4"/>
        <v>38654.196150746633</v>
      </c>
      <c r="J29" s="25">
        <f t="shared" si="5"/>
        <v>0.15158861294689807</v>
      </c>
      <c r="L29" s="22">
        <f t="shared" si="11"/>
        <v>32663.747253713329</v>
      </c>
      <c r="M29" s="5">
        <f>scrimecost*Meta!O26</f>
        <v>2094.4080000000004</v>
      </c>
      <c r="N29" s="5">
        <f>L29-Grade16!L29</f>
        <v>213.4225555774683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25.254504424037403</v>
      </c>
      <c r="T29" s="22">
        <f t="shared" si="7"/>
        <v>120.24518321420462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34594.382299492929</v>
      </c>
      <c r="D30" s="5">
        <f t="shared" si="0"/>
        <v>33435.724979223865</v>
      </c>
      <c r="E30" s="5">
        <f t="shared" si="1"/>
        <v>23935.724979223865</v>
      </c>
      <c r="F30" s="5">
        <f t="shared" si="2"/>
        <v>8116.7642057165922</v>
      </c>
      <c r="G30" s="5">
        <f t="shared" si="3"/>
        <v>25318.960773507271</v>
      </c>
      <c r="H30" s="22">
        <f t="shared" si="10"/>
        <v>15139.049750807266</v>
      </c>
      <c r="I30" s="5">
        <f t="shared" si="4"/>
        <v>39534.528489515294</v>
      </c>
      <c r="J30" s="25">
        <f t="shared" si="5"/>
        <v>0.15343065001470912</v>
      </c>
      <c r="L30" s="22">
        <f t="shared" si="11"/>
        <v>33480.340935056156</v>
      </c>
      <c r="M30" s="5">
        <f>scrimecost*Meta!O27</f>
        <v>2094.4080000000004</v>
      </c>
      <c r="N30" s="5">
        <f>L30-Grade16!L30</f>
        <v>218.75811946690374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25.885867034638185</v>
      </c>
      <c r="T30" s="22">
        <f t="shared" si="7"/>
        <v>135.87814402541085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35459.241856980247</v>
      </c>
      <c r="D31" s="5">
        <f t="shared" si="0"/>
        <v>34247.828103704451</v>
      </c>
      <c r="E31" s="5">
        <f t="shared" si="1"/>
        <v>24747.828103704451</v>
      </c>
      <c r="F31" s="5">
        <f t="shared" si="2"/>
        <v>8381.915875859504</v>
      </c>
      <c r="G31" s="5">
        <f t="shared" si="3"/>
        <v>25865.912227844947</v>
      </c>
      <c r="H31" s="22">
        <f t="shared" si="10"/>
        <v>15517.525994577445</v>
      </c>
      <c r="I31" s="5">
        <f t="shared" si="4"/>
        <v>40436.869136753172</v>
      </c>
      <c r="J31" s="25">
        <f t="shared" si="5"/>
        <v>0.15522775934915886</v>
      </c>
      <c r="L31" s="22">
        <f t="shared" si="11"/>
        <v>34317.34945843256</v>
      </c>
      <c r="M31" s="5">
        <f>scrimecost*Meta!O28</f>
        <v>1797.394</v>
      </c>
      <c r="N31" s="5">
        <f>L31-Grade16!L31</f>
        <v>224.22707245357014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26.533013710503408</v>
      </c>
      <c r="T31" s="22">
        <f t="shared" si="7"/>
        <v>153.54353106103346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36345.722903404756</v>
      </c>
      <c r="D32" s="5">
        <f t="shared" si="0"/>
        <v>35080.233806297067</v>
      </c>
      <c r="E32" s="5">
        <f t="shared" si="1"/>
        <v>25580.233806297067</v>
      </c>
      <c r="F32" s="5">
        <f t="shared" si="2"/>
        <v>8653.6963377559914</v>
      </c>
      <c r="G32" s="5">
        <f t="shared" si="3"/>
        <v>26426.537468541075</v>
      </c>
      <c r="H32" s="22">
        <f t="shared" si="10"/>
        <v>15905.464144441883</v>
      </c>
      <c r="I32" s="5">
        <f t="shared" si="4"/>
        <v>41361.768300172007</v>
      </c>
      <c r="J32" s="25">
        <f t="shared" si="5"/>
        <v>0.15698103674862202</v>
      </c>
      <c r="L32" s="22">
        <f t="shared" si="11"/>
        <v>35175.283194893374</v>
      </c>
      <c r="M32" s="5">
        <f>scrimecost*Meta!O29</f>
        <v>1797.394</v>
      </c>
      <c r="N32" s="5">
        <f>L32-Grade16!L32</f>
        <v>229.8327492649114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27.196339053266229</v>
      </c>
      <c r="T32" s="22">
        <f t="shared" si="7"/>
        <v>173.50557810299858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37254.365975989873</v>
      </c>
      <c r="D33" s="5">
        <f t="shared" si="0"/>
        <v>35933.449651454488</v>
      </c>
      <c r="E33" s="5">
        <f t="shared" si="1"/>
        <v>26433.449651454488</v>
      </c>
      <c r="F33" s="5">
        <f t="shared" si="2"/>
        <v>8932.2713111998892</v>
      </c>
      <c r="G33" s="5">
        <f t="shared" si="3"/>
        <v>27001.178340254599</v>
      </c>
      <c r="H33" s="22">
        <f t="shared" si="10"/>
        <v>16303.10074805293</v>
      </c>
      <c r="I33" s="5">
        <f t="shared" si="4"/>
        <v>42309.789942676303</v>
      </c>
      <c r="J33" s="25">
        <f t="shared" si="5"/>
        <v>0.15869155128468362</v>
      </c>
      <c r="L33" s="22">
        <f t="shared" si="11"/>
        <v>36054.665274765706</v>
      </c>
      <c r="M33" s="5">
        <f>scrimecost*Meta!O30</f>
        <v>1797.394</v>
      </c>
      <c r="N33" s="5">
        <f>L33-Grade16!L33</f>
        <v>235.5785679965411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27.876247529598704</v>
      </c>
      <c r="T33" s="22">
        <f t="shared" si="7"/>
        <v>196.06287171349447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38185.725125389617</v>
      </c>
      <c r="D34" s="5">
        <f t="shared" si="0"/>
        <v>36807.995892740852</v>
      </c>
      <c r="E34" s="5">
        <f t="shared" si="1"/>
        <v>27307.995892740852</v>
      </c>
      <c r="F34" s="5">
        <f t="shared" si="2"/>
        <v>9217.8106589798881</v>
      </c>
      <c r="G34" s="5">
        <f t="shared" si="3"/>
        <v>27590.185233760963</v>
      </c>
      <c r="H34" s="22">
        <f t="shared" si="10"/>
        <v>16710.67826675425</v>
      </c>
      <c r="I34" s="5">
        <f t="shared" si="4"/>
        <v>43281.512126243208</v>
      </c>
      <c r="J34" s="25">
        <f t="shared" si="5"/>
        <v>0.16036034595401211</v>
      </c>
      <c r="L34" s="22">
        <f t="shared" si="11"/>
        <v>36956.031906634846</v>
      </c>
      <c r="M34" s="5">
        <f>scrimecost*Meta!O31</f>
        <v>1797.394</v>
      </c>
      <c r="N34" s="5">
        <f>L34-Grade16!L34</f>
        <v>241.46803219644789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28.573153717837876</v>
      </c>
      <c r="T34" s="22">
        <f t="shared" si="7"/>
        <v>221.55281740694451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39140.36825352435</v>
      </c>
      <c r="D35" s="5">
        <f t="shared" si="0"/>
        <v>37704.405790059362</v>
      </c>
      <c r="E35" s="5">
        <f t="shared" si="1"/>
        <v>28204.405790059362</v>
      </c>
      <c r="F35" s="5">
        <f t="shared" si="2"/>
        <v>9510.4884904543815</v>
      </c>
      <c r="G35" s="5">
        <f t="shared" si="3"/>
        <v>28193.917299604982</v>
      </c>
      <c r="H35" s="22">
        <f t="shared" si="10"/>
        <v>17128.445223423107</v>
      </c>
      <c r="I35" s="5">
        <f t="shared" si="4"/>
        <v>44277.527364399284</v>
      </c>
      <c r="J35" s="25">
        <f t="shared" si="5"/>
        <v>0.16198843831433246</v>
      </c>
      <c r="L35" s="22">
        <f t="shared" si="11"/>
        <v>37879.932704300714</v>
      </c>
      <c r="M35" s="5">
        <f>scrimecost*Meta!O32</f>
        <v>1797.394</v>
      </c>
      <c r="N35" s="5">
        <f>L35-Grade16!L35</f>
        <v>247.50473300136218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29.287482560784188</v>
      </c>
      <c r="T35" s="22">
        <f t="shared" si="7"/>
        <v>250.35668646476546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40118.877459862459</v>
      </c>
      <c r="D36" s="5">
        <f t="shared" si="0"/>
        <v>38623.225934810849</v>
      </c>
      <c r="E36" s="5">
        <f t="shared" si="1"/>
        <v>29123.225934810849</v>
      </c>
      <c r="F36" s="5">
        <f t="shared" si="2"/>
        <v>9810.4832677157428</v>
      </c>
      <c r="G36" s="5">
        <f t="shared" si="3"/>
        <v>28812.742667095106</v>
      </c>
      <c r="H36" s="22">
        <f t="shared" si="10"/>
        <v>17556.656354008683</v>
      </c>
      <c r="I36" s="5">
        <f t="shared" si="4"/>
        <v>45298.44298350926</v>
      </c>
      <c r="J36" s="25">
        <f t="shared" si="5"/>
        <v>0.16357682110488903</v>
      </c>
      <c r="L36" s="22">
        <f t="shared" si="11"/>
        <v>38826.931021908233</v>
      </c>
      <c r="M36" s="5">
        <f>scrimecost*Meta!O33</f>
        <v>1384.0240000000001</v>
      </c>
      <c r="N36" s="5">
        <f>L36-Grade16!L36</f>
        <v>253.69235132639733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30.019669624803921</v>
      </c>
      <c r="T36" s="22">
        <f t="shared" si="7"/>
        <v>282.9053188815451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41121.849396359023</v>
      </c>
      <c r="D37" s="5">
        <f t="shared" ref="D37:D56" si="15">IF(A37&lt;startage,1,0)*(C37*(1-initialunempprob))+IF(A37=startage,1,0)*(C37*(1-unempprob))+IF(A37&gt;startage,1,0)*(C37*(1-unempprob)+unempprob*300*52)</f>
        <v>39565.016583181125</v>
      </c>
      <c r="E37" s="5">
        <f t="shared" si="1"/>
        <v>30065.016583181125</v>
      </c>
      <c r="F37" s="5">
        <f t="shared" si="2"/>
        <v>10117.977914408637</v>
      </c>
      <c r="G37" s="5">
        <f t="shared" si="3"/>
        <v>29447.038668772489</v>
      </c>
      <c r="H37" s="22">
        <f t="shared" ref="H37:H56" si="16">benefits*B37/expnorm</f>
        <v>17995.572762858901</v>
      </c>
      <c r="I37" s="5">
        <f t="shared" ref="I37:I56" si="17">G37+IF(A37&lt;startage,1,0)*(H37*(1-initialunempprob))+IF(A37&gt;=startage,1,0)*(H37*(1-unempprob))</f>
        <v>46344.881493096997</v>
      </c>
      <c r="J37" s="25">
        <f t="shared" si="5"/>
        <v>0.16512646285177343</v>
      </c>
      <c r="L37" s="22">
        <f t="shared" ref="L37:L56" si="18">(sincome+sbenefits)*(1-sunemp)*B37/expnorm</f>
        <v>39797.604297455939</v>
      </c>
      <c r="M37" s="5">
        <f>scrimecost*Meta!O34</f>
        <v>1384.0240000000001</v>
      </c>
      <c r="N37" s="5">
        <f>L37-Grade16!L37</f>
        <v>260.0346601095589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30.770161365424215</v>
      </c>
      <c r="T37" s="22">
        <f t="shared" si="7"/>
        <v>319.68556774589223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42149.895631267995</v>
      </c>
      <c r="D38" s="5">
        <f t="shared" si="15"/>
        <v>40530.351997760648</v>
      </c>
      <c r="E38" s="5">
        <f t="shared" si="1"/>
        <v>31030.351997760648</v>
      </c>
      <c r="F38" s="5">
        <f t="shared" si="2"/>
        <v>10433.159927268851</v>
      </c>
      <c r="G38" s="5">
        <f t="shared" si="3"/>
        <v>30097.192070491797</v>
      </c>
      <c r="H38" s="22">
        <f t="shared" si="16"/>
        <v>18445.462081930371</v>
      </c>
      <c r="I38" s="5">
        <f t="shared" si="17"/>
        <v>47417.480965424416</v>
      </c>
      <c r="J38" s="25">
        <f t="shared" si="5"/>
        <v>0.1666383084584899</v>
      </c>
      <c r="L38" s="22">
        <f t="shared" si="18"/>
        <v>40792.544404892331</v>
      </c>
      <c r="M38" s="5">
        <f>scrimecost*Meta!O35</f>
        <v>1384.0240000000001</v>
      </c>
      <c r="N38" s="5">
        <f>L38-Grade16!L38</f>
        <v>266.5355266123006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31.539415399560138</v>
      </c>
      <c r="T38" s="22">
        <f t="shared" si="7"/>
        <v>361.24758144899135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43203.643022049684</v>
      </c>
      <c r="D39" s="5">
        <f t="shared" si="15"/>
        <v>41519.820797704655</v>
      </c>
      <c r="E39" s="5">
        <f t="shared" si="1"/>
        <v>32019.820797704655</v>
      </c>
      <c r="F39" s="5">
        <f t="shared" si="2"/>
        <v>10756.221490450571</v>
      </c>
      <c r="G39" s="5">
        <f t="shared" si="3"/>
        <v>30763.599307254084</v>
      </c>
      <c r="H39" s="22">
        <f t="shared" si="16"/>
        <v>18906.598633978625</v>
      </c>
      <c r="I39" s="5">
        <f t="shared" si="17"/>
        <v>48516.895424560018</v>
      </c>
      <c r="J39" s="25">
        <f t="shared" si="5"/>
        <v>0.16811327978211574</v>
      </c>
      <c r="L39" s="22">
        <f t="shared" si="18"/>
        <v>41812.35801501463</v>
      </c>
      <c r="M39" s="5">
        <f>scrimecost*Meta!O36</f>
        <v>1384.0240000000001</v>
      </c>
      <c r="N39" s="5">
        <f>L39-Grade16!L39</f>
        <v>273.19891477760393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32.327900784548646</v>
      </c>
      <c r="T39" s="22">
        <f t="shared" si="7"/>
        <v>408.21303264610435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44283.734097600929</v>
      </c>
      <c r="D40" s="5">
        <f t="shared" si="15"/>
        <v>42534.026317647273</v>
      </c>
      <c r="E40" s="5">
        <f t="shared" si="1"/>
        <v>33034.026317647273</v>
      </c>
      <c r="F40" s="5">
        <f t="shared" si="2"/>
        <v>11087.359592711835</v>
      </c>
      <c r="G40" s="5">
        <f t="shared" si="3"/>
        <v>31446.666724935436</v>
      </c>
      <c r="H40" s="22">
        <f t="shared" si="16"/>
        <v>19379.263599828093</v>
      </c>
      <c r="I40" s="5">
        <f t="shared" si="17"/>
        <v>49643.795245174013</v>
      </c>
      <c r="J40" s="25">
        <f t="shared" si="5"/>
        <v>0.16955227619540925</v>
      </c>
      <c r="L40" s="22">
        <f t="shared" si="18"/>
        <v>42857.666965390003</v>
      </c>
      <c r="M40" s="5">
        <f>scrimecost*Meta!O37</f>
        <v>1384.0240000000001</v>
      </c>
      <c r="N40" s="5">
        <f>L40-Grade16!L40</f>
        <v>280.02888764704403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33.136098304162367</v>
      </c>
      <c r="T40" s="22">
        <f t="shared" si="7"/>
        <v>461.28441705750652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45390.827450040953</v>
      </c>
      <c r="D41" s="5">
        <f t="shared" si="15"/>
        <v>43573.586975588456</v>
      </c>
      <c r="E41" s="5">
        <f t="shared" si="1"/>
        <v>34073.586975588456</v>
      </c>
      <c r="F41" s="5">
        <f t="shared" si="2"/>
        <v>11426.77614752963</v>
      </c>
      <c r="G41" s="5">
        <f t="shared" si="3"/>
        <v>32146.810828058828</v>
      </c>
      <c r="H41" s="22">
        <f t="shared" si="16"/>
        <v>19863.745189823792</v>
      </c>
      <c r="I41" s="5">
        <f t="shared" si="17"/>
        <v>50798.86756130337</v>
      </c>
      <c r="J41" s="25">
        <f t="shared" si="5"/>
        <v>0.17095617513520778</v>
      </c>
      <c r="L41" s="22">
        <f t="shared" si="18"/>
        <v>43929.10863952474</v>
      </c>
      <c r="M41" s="5">
        <f>scrimecost*Meta!O38</f>
        <v>840.51900000000012</v>
      </c>
      <c r="N41" s="5">
        <f>L41-Grade16!L41</f>
        <v>287.02960983821686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33.96450076176604</v>
      </c>
      <c r="T41" s="22">
        <f t="shared" si="7"/>
        <v>521.25556119750638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46525.598136291977</v>
      </c>
      <c r="D42" s="5">
        <f t="shared" si="15"/>
        <v>44639.136649978165</v>
      </c>
      <c r="E42" s="5">
        <f t="shared" si="1"/>
        <v>35139.136649978165</v>
      </c>
      <c r="F42" s="5">
        <f t="shared" si="2"/>
        <v>11838.591781215688</v>
      </c>
      <c r="G42" s="5">
        <f t="shared" si="3"/>
        <v>32800.544868762474</v>
      </c>
      <c r="H42" s="22">
        <f t="shared" si="16"/>
        <v>20360.338819569384</v>
      </c>
      <c r="I42" s="5">
        <f t="shared" si="17"/>
        <v>51918.903020338126</v>
      </c>
      <c r="J42" s="25">
        <f t="shared" si="5"/>
        <v>0.17334347063464403</v>
      </c>
      <c r="L42" s="22">
        <f t="shared" si="18"/>
        <v>45027.33635551286</v>
      </c>
      <c r="M42" s="5">
        <f>scrimecost*Meta!O39</f>
        <v>840.51900000000012</v>
      </c>
      <c r="N42" s="5">
        <f>L42-Grade16!L42</f>
        <v>294.2053500841721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34.813613280810166</v>
      </c>
      <c r="T42" s="22">
        <f t="shared" si="7"/>
        <v>589.02349620333598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47688.738089699276</v>
      </c>
      <c r="D43" s="5">
        <f t="shared" si="15"/>
        <v>45731.325066227619</v>
      </c>
      <c r="E43" s="5">
        <f t="shared" si="1"/>
        <v>36231.325066227619</v>
      </c>
      <c r="F43" s="5">
        <f t="shared" si="2"/>
        <v>12304.41014074608</v>
      </c>
      <c r="G43" s="5">
        <f t="shared" si="3"/>
        <v>33426.914925481542</v>
      </c>
      <c r="H43" s="22">
        <f t="shared" si="16"/>
        <v>20869.347290058624</v>
      </c>
      <c r="I43" s="5">
        <f t="shared" si="17"/>
        <v>53023.232030846586</v>
      </c>
      <c r="J43" s="25">
        <f t="shared" si="5"/>
        <v>0.17635147731644418</v>
      </c>
      <c r="L43" s="22">
        <f t="shared" si="18"/>
        <v>46153.019764400691</v>
      </c>
      <c r="M43" s="5">
        <f>scrimecost*Meta!O40</f>
        <v>840.51900000000012</v>
      </c>
      <c r="N43" s="5">
        <f>L43-Grade16!L43</f>
        <v>301.56048383628513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35.683953612831452</v>
      </c>
      <c r="T43" s="22">
        <f t="shared" si="7"/>
        <v>665.60187536905892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48880.956541941741</v>
      </c>
      <c r="D44" s="5">
        <f t="shared" si="15"/>
        <v>46850.818192883293</v>
      </c>
      <c r="E44" s="5">
        <f t="shared" si="1"/>
        <v>37350.818192883293</v>
      </c>
      <c r="F44" s="5">
        <f t="shared" si="2"/>
        <v>12781.873959264723</v>
      </c>
      <c r="G44" s="5">
        <f t="shared" si="3"/>
        <v>34068.944233618568</v>
      </c>
      <c r="H44" s="22">
        <f t="shared" si="16"/>
        <v>21391.080972310083</v>
      </c>
      <c r="I44" s="5">
        <f t="shared" si="17"/>
        <v>54155.169266617741</v>
      </c>
      <c r="J44" s="25">
        <f t="shared" si="5"/>
        <v>0.17928611798161501</v>
      </c>
      <c r="L44" s="22">
        <f t="shared" si="18"/>
        <v>47306.845258510701</v>
      </c>
      <c r="M44" s="5">
        <f>scrimecost*Meta!O41</f>
        <v>840.51900000000012</v>
      </c>
      <c r="N44" s="5">
        <f>L44-Grade16!L44</f>
        <v>309.09949593217607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36.576052453150325</v>
      </c>
      <c r="T44" s="22">
        <f t="shared" si="7"/>
        <v>752.13613608010655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50102.980455490295</v>
      </c>
      <c r="D45" s="5">
        <f t="shared" si="15"/>
        <v>47998.298647705386</v>
      </c>
      <c r="E45" s="5">
        <f t="shared" si="1"/>
        <v>38498.298647705386</v>
      </c>
      <c r="F45" s="5">
        <f t="shared" si="2"/>
        <v>13271.274373246348</v>
      </c>
      <c r="G45" s="5">
        <f t="shared" si="3"/>
        <v>34727.024274459036</v>
      </c>
      <c r="H45" s="22">
        <f t="shared" si="16"/>
        <v>21925.85799661784</v>
      </c>
      <c r="I45" s="5">
        <f t="shared" si="17"/>
        <v>55315.404933283193</v>
      </c>
      <c r="J45" s="25">
        <f t="shared" si="5"/>
        <v>0.18214918204519642</v>
      </c>
      <c r="L45" s="22">
        <f t="shared" si="18"/>
        <v>48489.516389973469</v>
      </c>
      <c r="M45" s="5">
        <f>scrimecost*Meta!O42</f>
        <v>840.51900000000012</v>
      </c>
      <c r="N45" s="5">
        <f>L45-Grade16!L45</f>
        <v>316.82698333049484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37.490453764480783</v>
      </c>
      <c r="T45" s="22">
        <f t="shared" ref="T45:T69" si="20">S45/sreturn^(A45-startage+1)</f>
        <v>849.92063293676415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51355.554966877549</v>
      </c>
      <c r="D46" s="5">
        <f t="shared" si="15"/>
        <v>49174.466113898023</v>
      </c>
      <c r="E46" s="5">
        <f t="shared" si="1"/>
        <v>39674.466113898023</v>
      </c>
      <c r="F46" s="5">
        <f t="shared" si="2"/>
        <v>13772.909797577508</v>
      </c>
      <c r="G46" s="5">
        <f t="shared" si="3"/>
        <v>35401.556316320515</v>
      </c>
      <c r="H46" s="22">
        <f t="shared" si="16"/>
        <v>22474.004446533283</v>
      </c>
      <c r="I46" s="5">
        <f t="shared" si="17"/>
        <v>56504.646491615269</v>
      </c>
      <c r="J46" s="25">
        <f t="shared" si="5"/>
        <v>0.18494241527795877</v>
      </c>
      <c r="L46" s="22">
        <f t="shared" si="18"/>
        <v>49701.754299722801</v>
      </c>
      <c r="M46" s="5">
        <f>scrimecost*Meta!O43</f>
        <v>419.49400000000003</v>
      </c>
      <c r="N46" s="5">
        <f>L46-Grade16!L46</f>
        <v>324.7476579137583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38.427715108592928</v>
      </c>
      <c r="T46" s="22">
        <f t="shared" si="20"/>
        <v>960.41799833782159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52639.443841049484</v>
      </c>
      <c r="D47" s="5">
        <f t="shared" si="15"/>
        <v>50380.037766745467</v>
      </c>
      <c r="E47" s="5">
        <f t="shared" si="1"/>
        <v>40880.037766745467</v>
      </c>
      <c r="F47" s="5">
        <f t="shared" si="2"/>
        <v>14287.086107516941</v>
      </c>
      <c r="G47" s="5">
        <f t="shared" si="3"/>
        <v>36092.951659228522</v>
      </c>
      <c r="H47" s="22">
        <f t="shared" si="16"/>
        <v>23035.854557696617</v>
      </c>
      <c r="I47" s="5">
        <f t="shared" si="17"/>
        <v>57723.619088905645</v>
      </c>
      <c r="J47" s="25">
        <f t="shared" si="5"/>
        <v>0.18766752087089755</v>
      </c>
      <c r="L47" s="22">
        <f t="shared" si="18"/>
        <v>50944.298157215868</v>
      </c>
      <c r="M47" s="5">
        <f>scrimecost*Meta!O44</f>
        <v>419.49400000000003</v>
      </c>
      <c r="N47" s="5">
        <f>L47-Grade16!L47</f>
        <v>332.8663493615968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39.388407986307108</v>
      </c>
      <c r="T47" s="22">
        <f t="shared" si="20"/>
        <v>1085.2810201159555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53955.429937075714</v>
      </c>
      <c r="D48" s="5">
        <f t="shared" si="15"/>
        <v>51615.7487109141</v>
      </c>
      <c r="E48" s="5">
        <f t="shared" si="1"/>
        <v>42115.7487109141</v>
      </c>
      <c r="F48" s="5">
        <f t="shared" si="2"/>
        <v>14814.116825204865</v>
      </c>
      <c r="G48" s="5">
        <f t="shared" si="3"/>
        <v>36801.631885709234</v>
      </c>
      <c r="H48" s="22">
        <f t="shared" si="16"/>
        <v>23611.750921639028</v>
      </c>
      <c r="I48" s="5">
        <f t="shared" si="17"/>
        <v>58973.066001128282</v>
      </c>
      <c r="J48" s="25">
        <f t="shared" si="5"/>
        <v>0.19032616047376472</v>
      </c>
      <c r="L48" s="22">
        <f t="shared" si="18"/>
        <v>52217.905611146263</v>
      </c>
      <c r="M48" s="5">
        <f>scrimecost*Meta!O45</f>
        <v>419.49400000000003</v>
      </c>
      <c r="N48" s="5">
        <f>L48-Grade16!L48</f>
        <v>341.18800809563982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40.373118185965154</v>
      </c>
      <c r="T48" s="22">
        <f t="shared" si="20"/>
        <v>1226.3773634630097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55304.31568550261</v>
      </c>
      <c r="D49" s="5">
        <f t="shared" si="15"/>
        <v>52882.352428686951</v>
      </c>
      <c r="E49" s="5">
        <f t="shared" si="1"/>
        <v>43382.352428686951</v>
      </c>
      <c r="F49" s="5">
        <f t="shared" si="2"/>
        <v>15354.323310834985</v>
      </c>
      <c r="G49" s="5">
        <f t="shared" si="3"/>
        <v>37528.029117851969</v>
      </c>
      <c r="H49" s="22">
        <f t="shared" si="16"/>
        <v>24202.044694680004</v>
      </c>
      <c r="I49" s="5">
        <f t="shared" si="17"/>
        <v>60253.749086156495</v>
      </c>
      <c r="J49" s="25">
        <f t="shared" si="5"/>
        <v>0.19291995520826924</v>
      </c>
      <c r="L49" s="22">
        <f t="shared" si="18"/>
        <v>53523.353251424916</v>
      </c>
      <c r="M49" s="5">
        <f>scrimecost*Meta!O46</f>
        <v>419.49400000000003</v>
      </c>
      <c r="N49" s="5">
        <f>L49-Grade16!L49</f>
        <v>349.71770829801972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41.38244614061297</v>
      </c>
      <c r="T49" s="22">
        <f t="shared" si="20"/>
        <v>1385.8175069289687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56686.923577640177</v>
      </c>
      <c r="D50" s="5">
        <f t="shared" si="15"/>
        <v>54180.621239404129</v>
      </c>
      <c r="E50" s="5">
        <f t="shared" si="1"/>
        <v>44680.621239404129</v>
      </c>
      <c r="F50" s="5">
        <f t="shared" si="2"/>
        <v>15908.03495860586</v>
      </c>
      <c r="G50" s="5">
        <f t="shared" si="3"/>
        <v>38272.58628079827</v>
      </c>
      <c r="H50" s="22">
        <f t="shared" si="16"/>
        <v>24807.095812047002</v>
      </c>
      <c r="I50" s="5">
        <f t="shared" si="17"/>
        <v>61566.449248310411</v>
      </c>
      <c r="J50" s="25">
        <f t="shared" si="5"/>
        <v>0.19545048665656636</v>
      </c>
      <c r="L50" s="22">
        <f t="shared" si="18"/>
        <v>54861.437082710538</v>
      </c>
      <c r="M50" s="5">
        <f>scrimecost*Meta!O47</f>
        <v>419.49400000000003</v>
      </c>
      <c r="N50" s="5">
        <f>L50-Grade16!L50</f>
        <v>358.46065100548003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42.417007294129455</v>
      </c>
      <c r="T50" s="22">
        <f t="shared" si="20"/>
        <v>1565.9863103538621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58104.096667081176</v>
      </c>
      <c r="D51" s="5">
        <f t="shared" si="15"/>
        <v>55511.346770389224</v>
      </c>
      <c r="E51" s="5">
        <f t="shared" si="1"/>
        <v>46011.346770389224</v>
      </c>
      <c r="F51" s="5">
        <f t="shared" si="2"/>
        <v>16475.589397571006</v>
      </c>
      <c r="G51" s="5">
        <f t="shared" si="3"/>
        <v>39035.757372818218</v>
      </c>
      <c r="H51" s="22">
        <f t="shared" si="16"/>
        <v>25427.273207348175</v>
      </c>
      <c r="I51" s="5">
        <f t="shared" si="17"/>
        <v>62911.966914518154</v>
      </c>
      <c r="J51" s="25">
        <f t="shared" si="5"/>
        <v>0.19791929782563672</v>
      </c>
      <c r="L51" s="22">
        <f t="shared" si="18"/>
        <v>56232.973009778296</v>
      </c>
      <c r="M51" s="5">
        <f>scrimecost*Meta!O48</f>
        <v>209.74700000000001</v>
      </c>
      <c r="N51" s="5">
        <f>L51-Grade16!L51</f>
        <v>367.4221672806234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43.477432476483443</v>
      </c>
      <c r="T51" s="22">
        <f t="shared" si="20"/>
        <v>1769.5786869153567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59556.699083758191</v>
      </c>
      <c r="D52" s="5">
        <f t="shared" si="15"/>
        <v>56875.340439648942</v>
      </c>
      <c r="E52" s="5">
        <f t="shared" si="1"/>
        <v>47375.340439648942</v>
      </c>
      <c r="F52" s="5">
        <f t="shared" si="2"/>
        <v>17057.332697510275</v>
      </c>
      <c r="G52" s="5">
        <f t="shared" si="3"/>
        <v>39818.007742138667</v>
      </c>
      <c r="H52" s="22">
        <f t="shared" si="16"/>
        <v>26062.955037531876</v>
      </c>
      <c r="I52" s="5">
        <f t="shared" si="17"/>
        <v>64291.122522381098</v>
      </c>
      <c r="J52" s="25">
        <f t="shared" si="5"/>
        <v>0.20032789408814439</v>
      </c>
      <c r="L52" s="22">
        <f t="shared" si="18"/>
        <v>57638.79733502274</v>
      </c>
      <c r="M52" s="5">
        <f>scrimecost*Meta!O49</f>
        <v>209.74700000000001</v>
      </c>
      <c r="N52" s="5">
        <f>L52-Grade16!L52</f>
        <v>376.60772146262025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44.564368288393318</v>
      </c>
      <c r="T52" s="22">
        <f t="shared" si="20"/>
        <v>1999.6399128656956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61045.616560852155</v>
      </c>
      <c r="D53" s="5">
        <f t="shared" si="15"/>
        <v>58273.433950640174</v>
      </c>
      <c r="E53" s="5">
        <f t="shared" si="1"/>
        <v>48773.433950640174</v>
      </c>
      <c r="F53" s="5">
        <f t="shared" si="2"/>
        <v>17653.619579948034</v>
      </c>
      <c r="G53" s="5">
        <f t="shared" si="3"/>
        <v>40619.81437069214</v>
      </c>
      <c r="H53" s="22">
        <f t="shared" si="16"/>
        <v>26714.528913470171</v>
      </c>
      <c r="I53" s="5">
        <f t="shared" si="17"/>
        <v>65704.757020440637</v>
      </c>
      <c r="J53" s="25">
        <f t="shared" si="5"/>
        <v>0.20267774410034695</v>
      </c>
      <c r="L53" s="22">
        <f t="shared" si="18"/>
        <v>59079.767268398318</v>
      </c>
      <c r="M53" s="5">
        <f>scrimecost*Meta!O50</f>
        <v>209.74700000000001</v>
      </c>
      <c r="N53" s="5">
        <f>L53-Grade16!L53</f>
        <v>386.02291449920449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45.678477495605364</v>
      </c>
      <c r="T53" s="22">
        <f t="shared" si="20"/>
        <v>2259.6111778990812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62571.756974873446</v>
      </c>
      <c r="D54" s="5">
        <f t="shared" si="15"/>
        <v>59706.479799406166</v>
      </c>
      <c r="E54" s="5">
        <f t="shared" si="1"/>
        <v>50206.479799406166</v>
      </c>
      <c r="F54" s="5">
        <f t="shared" si="2"/>
        <v>18264.813634446731</v>
      </c>
      <c r="G54" s="5">
        <f t="shared" si="3"/>
        <v>41441.666164959432</v>
      </c>
      <c r="H54" s="22">
        <f t="shared" si="16"/>
        <v>27382.392136306924</v>
      </c>
      <c r="I54" s="5">
        <f t="shared" si="17"/>
        <v>67153.732380951638</v>
      </c>
      <c r="J54" s="25">
        <f t="shared" si="5"/>
        <v>0.2049702806976178</v>
      </c>
      <c r="L54" s="22">
        <f t="shared" si="18"/>
        <v>60556.761450108272</v>
      </c>
      <c r="M54" s="5">
        <f>scrimecost*Meta!O51</f>
        <v>209.74700000000001</v>
      </c>
      <c r="N54" s="5">
        <f>L54-Grade16!L54</f>
        <v>395.6734873616806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46.82043943299503</v>
      </c>
      <c r="T54" s="22">
        <f t="shared" si="20"/>
        <v>2553.3810574769741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64136.050899245281</v>
      </c>
      <c r="D55" s="5">
        <f t="shared" si="15"/>
        <v>61175.351794391325</v>
      </c>
      <c r="E55" s="5">
        <f t="shared" si="1"/>
        <v>51675.351794391325</v>
      </c>
      <c r="F55" s="5">
        <f t="shared" si="2"/>
        <v>18891.287540307902</v>
      </c>
      <c r="G55" s="5">
        <f t="shared" si="3"/>
        <v>42284.064254083423</v>
      </c>
      <c r="H55" s="22">
        <f t="shared" si="16"/>
        <v>28066.9519397146</v>
      </c>
      <c r="I55" s="5">
        <f t="shared" si="17"/>
        <v>68638.932125475432</v>
      </c>
      <c r="J55" s="25">
        <f t="shared" si="5"/>
        <v>0.20720690176812592</v>
      </c>
      <c r="L55" s="22">
        <f t="shared" si="18"/>
        <v>62070.680486360972</v>
      </c>
      <c r="M55" s="5">
        <f>scrimecost*Meta!O52</f>
        <v>209.74700000000001</v>
      </c>
      <c r="N55" s="5">
        <f>L55-Grade16!L55</f>
        <v>405.56532454572152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47.990950418819772</v>
      </c>
      <c r="T55" s="22">
        <f t="shared" si="20"/>
        <v>2885.343677023297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65739.452171726414</v>
      </c>
      <c r="D56" s="5">
        <f t="shared" si="15"/>
        <v>62680.945589251103</v>
      </c>
      <c r="E56" s="5">
        <f t="shared" si="1"/>
        <v>53180.945589251103</v>
      </c>
      <c r="F56" s="5">
        <f t="shared" si="2"/>
        <v>19533.423293815595</v>
      </c>
      <c r="G56" s="5">
        <f t="shared" si="3"/>
        <v>43147.522295435512</v>
      </c>
      <c r="H56" s="22">
        <f t="shared" si="16"/>
        <v>28768.625738207462</v>
      </c>
      <c r="I56" s="5">
        <f t="shared" si="17"/>
        <v>70161.261863612322</v>
      </c>
      <c r="J56" s="25">
        <f t="shared" si="5"/>
        <v>0.20938897110520699</v>
      </c>
      <c r="L56" s="22">
        <f t="shared" si="18"/>
        <v>63622.447498519992</v>
      </c>
      <c r="M56" s="5">
        <f>scrimecost*Meta!O53</f>
        <v>58.177999999999997</v>
      </c>
      <c r="N56" s="5">
        <f>L56-Grade16!L56</f>
        <v>415.70445765936165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49.190724179289923</v>
      </c>
      <c r="T56" s="22">
        <f t="shared" si="20"/>
        <v>3260.4644379889464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58.177999999999997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58.177999999999997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58.177999999999997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58.177999999999997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58.177999999999997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58.177999999999997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58.177999999999997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58.177999999999997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58.177999999999997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58.177999999999997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58.177999999999997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58.177999999999997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58.177999999999997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-8.1854523159563541E-11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45682</v>
      </c>
      <c r="D2" s="7">
        <f>Meta!C12</f>
        <v>19508</v>
      </c>
      <c r="E2" s="1">
        <f>Meta!D12</f>
        <v>5.3999999999999999E-2</v>
      </c>
      <c r="F2" s="1">
        <f>Meta!F12</f>
        <v>0.57299999999999995</v>
      </c>
      <c r="G2" s="1">
        <f>Meta!I12</f>
        <v>1.7342811382937739</v>
      </c>
      <c r="H2" s="1">
        <f>Meta!E12</f>
        <v>0.24099999999999999</v>
      </c>
      <c r="I2" s="13"/>
      <c r="J2" s="1">
        <f>Meta!X11</f>
        <v>0.49099999999999999</v>
      </c>
      <c r="K2" s="1">
        <f>Meta!D11</f>
        <v>6.0999999999999999E-2</v>
      </c>
      <c r="L2" s="28"/>
      <c r="N2" s="22">
        <f>Meta!T12</f>
        <v>30453</v>
      </c>
      <c r="O2" s="22">
        <f>Meta!U12</f>
        <v>13602</v>
      </c>
      <c r="P2" s="1">
        <f>Meta!V12</f>
        <v>8.3000000000000004E-2</v>
      </c>
      <c r="Q2" s="1">
        <f>Meta!X12</f>
        <v>0.49099999999999999</v>
      </c>
      <c r="R2" s="22">
        <f>Meta!W12</f>
        <v>1531</v>
      </c>
      <c r="T2" s="12">
        <f>IRR(S5:S69)+1</f>
        <v>0.90808147715094434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2330.3638476019651</v>
      </c>
      <c r="D14" s="5">
        <f t="shared" ref="D14:D36" si="0">IF(A14&lt;startage,1,0)*(C14*(1-initialunempprob))+IF(A14=startage,1,0)*(C14*(1-unempprob))+IF(A14&gt;startage,1,0)*(C14*(1-unempprob)+unempprob*300*52)</f>
        <v>2188.2116528982451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167.39819144671574</v>
      </c>
      <c r="G14" s="5">
        <f t="shared" ref="G14:G56" si="3">D14-F14</f>
        <v>2020.8134614515293</v>
      </c>
      <c r="H14" s="22">
        <f>0.1*Grade17!H14</f>
        <v>1019.8041381662683</v>
      </c>
      <c r="I14" s="5">
        <f t="shared" ref="I14:I36" si="4">G14+IF(A14&lt;startage,1,0)*(H14*(1-initialunempprob))+IF(A14&gt;=startage,1,0)*(H14*(1-unempprob))</f>
        <v>2978.4095471896553</v>
      </c>
      <c r="J14" s="25">
        <f t="shared" ref="J14:J56" si="5">(F14-(IF(A14&gt;startage,1,0)*(unempprob*300*52)))/(IF(A14&lt;startage,1,0)*((C14+H14)*(1-initialunempprob))+IF(A14&gt;=startage,1,0)*((C14+H14)*(1-unempprob)))</f>
        <v>5.321310307389563E-2</v>
      </c>
      <c r="L14" s="22">
        <f>0.1*Grade17!L14</f>
        <v>2255.3192435983069</v>
      </c>
      <c r="M14" s="5">
        <f>scrimecost*Meta!O11</f>
        <v>4113.7969999999996</v>
      </c>
      <c r="N14" s="5">
        <f>L14-Grade17!L14</f>
        <v>-20297.873192384759</v>
      </c>
      <c r="O14" s="5"/>
      <c r="P14" s="22"/>
      <c r="Q14" s="22">
        <f>0.05*feel*Grade17!G14</f>
        <v>245.52647675177559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-28822.399669136536</v>
      </c>
      <c r="T14" s="22">
        <f t="shared" ref="T14:T45" si="7">S14/sreturn^(A14-startage+1)</f>
        <v>-28822.399669136536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26340.596683732034</v>
      </c>
      <c r="D15" s="5">
        <f t="shared" si="0"/>
        <v>24918.204462810503</v>
      </c>
      <c r="E15" s="5">
        <f t="shared" si="1"/>
        <v>15418.204462810503</v>
      </c>
      <c r="F15" s="5">
        <f t="shared" si="2"/>
        <v>5335.7937571076291</v>
      </c>
      <c r="G15" s="5">
        <f t="shared" si="3"/>
        <v>19582.410705702874</v>
      </c>
      <c r="H15" s="22">
        <f t="shared" ref="H15:H36" si="10">benefits*B15/expnorm</f>
        <v>11248.4646054517</v>
      </c>
      <c r="I15" s="5">
        <f t="shared" si="4"/>
        <v>30223.458222460184</v>
      </c>
      <c r="J15" s="25">
        <f t="shared" si="5"/>
        <v>0.15005359955753714</v>
      </c>
      <c r="L15" s="22">
        <f t="shared" ref="L15:L36" si="11">(sincome+sbenefits)*(1-sunemp)*B15/expnorm</f>
        <v>23294.051989601248</v>
      </c>
      <c r="M15" s="5">
        <f>scrimecost*Meta!O12</f>
        <v>3939.2629999999999</v>
      </c>
      <c r="N15" s="5">
        <f>L15-Grade17!L15</f>
        <v>177.02974271860876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20.948106485635694</v>
      </c>
      <c r="T15" s="22">
        <f t="shared" si="7"/>
        <v>23.068531858351768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26999.111600825334</v>
      </c>
      <c r="D16" s="5">
        <f t="shared" si="0"/>
        <v>26383.559574380764</v>
      </c>
      <c r="E16" s="5">
        <f t="shared" si="1"/>
        <v>16883.559574380764</v>
      </c>
      <c r="F16" s="5">
        <f t="shared" si="2"/>
        <v>5814.23220103532</v>
      </c>
      <c r="G16" s="5">
        <f t="shared" si="3"/>
        <v>20569.327373345444</v>
      </c>
      <c r="H16" s="22">
        <f t="shared" si="10"/>
        <v>11529.67622058799</v>
      </c>
      <c r="I16" s="5">
        <f t="shared" si="4"/>
        <v>31476.401078021681</v>
      </c>
      <c r="J16" s="25">
        <f t="shared" si="5"/>
        <v>0.13640804378554375</v>
      </c>
      <c r="L16" s="22">
        <f t="shared" si="11"/>
        <v>23876.40328934128</v>
      </c>
      <c r="M16" s="5">
        <f>scrimecost*Meta!O13</f>
        <v>3334.518</v>
      </c>
      <c r="N16" s="5">
        <f>L16-Grade17!L16</f>
        <v>181.45548628657707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21.471809147776948</v>
      </c>
      <c r="T16" s="22">
        <f t="shared" si="7"/>
        <v>26.038682375723177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27674.089390845966</v>
      </c>
      <c r="D17" s="5">
        <f t="shared" si="0"/>
        <v>27022.088563740283</v>
      </c>
      <c r="E17" s="5">
        <f t="shared" si="1"/>
        <v>17522.088563740283</v>
      </c>
      <c r="F17" s="5">
        <f t="shared" si="2"/>
        <v>6022.7119160612019</v>
      </c>
      <c r="G17" s="5">
        <f t="shared" si="3"/>
        <v>20999.376647679081</v>
      </c>
      <c r="H17" s="22">
        <f t="shared" si="10"/>
        <v>11817.918126102692</v>
      </c>
      <c r="I17" s="5">
        <f t="shared" si="4"/>
        <v>32179.127194972229</v>
      </c>
      <c r="J17" s="25">
        <f t="shared" si="5"/>
        <v>0.13866139426411495</v>
      </c>
      <c r="L17" s="22">
        <f t="shared" si="11"/>
        <v>24473.313371574812</v>
      </c>
      <c r="M17" s="5">
        <f>scrimecost*Meta!O14</f>
        <v>3334.518</v>
      </c>
      <c r="N17" s="5">
        <f>L17-Grade17!L17</f>
        <v>185.99187344373786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22.008604376470942</v>
      </c>
      <c r="T17" s="22">
        <f t="shared" si="7"/>
        <v>29.391249691440727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28365.941625617113</v>
      </c>
      <c r="D18" s="5">
        <f t="shared" si="0"/>
        <v>27676.580777833791</v>
      </c>
      <c r="E18" s="5">
        <f t="shared" si="1"/>
        <v>18176.580777833791</v>
      </c>
      <c r="F18" s="5">
        <f t="shared" si="2"/>
        <v>6236.403623962733</v>
      </c>
      <c r="G18" s="5">
        <f t="shared" si="3"/>
        <v>21440.17715387106</v>
      </c>
      <c r="H18" s="22">
        <f t="shared" si="10"/>
        <v>12113.366079255256</v>
      </c>
      <c r="I18" s="5">
        <f t="shared" si="4"/>
        <v>32899.421464846528</v>
      </c>
      <c r="J18" s="25">
        <f t="shared" si="5"/>
        <v>0.14085978497491616</v>
      </c>
      <c r="L18" s="22">
        <f t="shared" si="11"/>
        <v>25085.146205864181</v>
      </c>
      <c r="M18" s="5">
        <f>scrimecost*Meta!O15</f>
        <v>3334.518</v>
      </c>
      <c r="N18" s="5">
        <f>L18-Grade17!L18</f>
        <v>190.64167027983422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22.558819485883063</v>
      </c>
      <c r="T18" s="22">
        <f t="shared" si="7"/>
        <v>33.175471245428298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29075.090166257542</v>
      </c>
      <c r="D19" s="5">
        <f t="shared" si="0"/>
        <v>28347.435297279633</v>
      </c>
      <c r="E19" s="5">
        <f t="shared" si="1"/>
        <v>18847.435297279633</v>
      </c>
      <c r="F19" s="5">
        <f t="shared" si="2"/>
        <v>6455.4376245618005</v>
      </c>
      <c r="G19" s="5">
        <f t="shared" si="3"/>
        <v>21891.997672717833</v>
      </c>
      <c r="H19" s="22">
        <f t="shared" si="10"/>
        <v>12416.200231236639</v>
      </c>
      <c r="I19" s="5">
        <f t="shared" si="4"/>
        <v>33637.723091467691</v>
      </c>
      <c r="J19" s="25">
        <f t="shared" si="5"/>
        <v>0.14300455640008808</v>
      </c>
      <c r="L19" s="22">
        <f t="shared" si="11"/>
        <v>25712.274861010785</v>
      </c>
      <c r="M19" s="5">
        <f>scrimecost*Meta!O16</f>
        <v>3334.518</v>
      </c>
      <c r="N19" s="5">
        <f>L19-Grade17!L19</f>
        <v>195.40771203682743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23.122789973029828</v>
      </c>
      <c r="T19" s="22">
        <f t="shared" si="7"/>
        <v>37.446923962431129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29801.967420413974</v>
      </c>
      <c r="D20" s="5">
        <f t="shared" si="0"/>
        <v>29035.061179711618</v>
      </c>
      <c r="E20" s="5">
        <f t="shared" si="1"/>
        <v>19535.061179711618</v>
      </c>
      <c r="F20" s="5">
        <f t="shared" si="2"/>
        <v>6679.9474751758435</v>
      </c>
      <c r="G20" s="5">
        <f t="shared" si="3"/>
        <v>22355.113704535775</v>
      </c>
      <c r="H20" s="22">
        <f t="shared" si="10"/>
        <v>12726.605237017553</v>
      </c>
      <c r="I20" s="5">
        <f t="shared" si="4"/>
        <v>34394.482258754382</v>
      </c>
      <c r="J20" s="25">
        <f t="shared" si="5"/>
        <v>0.14509701632708505</v>
      </c>
      <c r="L20" s="22">
        <f t="shared" si="11"/>
        <v>26355.081732536048</v>
      </c>
      <c r="M20" s="5">
        <f>scrimecost*Meta!O17</f>
        <v>3334.518</v>
      </c>
      <c r="N20" s="5">
        <f>L20-Grade17!L20</f>
        <v>200.29290483774457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23.700859722355151</v>
      </c>
      <c r="T20" s="22">
        <f t="shared" si="7"/>
        <v>42.268340481865209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30547.016605924324</v>
      </c>
      <c r="D21" s="5">
        <f t="shared" si="0"/>
        <v>29739.877709204411</v>
      </c>
      <c r="E21" s="5">
        <f t="shared" si="1"/>
        <v>20239.877709204411</v>
      </c>
      <c r="F21" s="5">
        <f t="shared" si="2"/>
        <v>6910.0700720552395</v>
      </c>
      <c r="G21" s="5">
        <f t="shared" si="3"/>
        <v>22829.80763714917</v>
      </c>
      <c r="H21" s="22">
        <f t="shared" si="10"/>
        <v>13044.770367942991</v>
      </c>
      <c r="I21" s="5">
        <f t="shared" si="4"/>
        <v>35170.160405223236</v>
      </c>
      <c r="J21" s="25">
        <f t="shared" si="5"/>
        <v>0.14713844064610646</v>
      </c>
      <c r="L21" s="22">
        <f t="shared" si="11"/>
        <v>27013.958775849445</v>
      </c>
      <c r="M21" s="5">
        <f>scrimecost*Meta!O18</f>
        <v>2630.2579999999998</v>
      </c>
      <c r="N21" s="5">
        <f>L21-Grade17!L21</f>
        <v>205.30022745868337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24.293381215413461</v>
      </c>
      <c r="T21" s="22">
        <f t="shared" si="7"/>
        <v>47.71053047997497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31310.692021072431</v>
      </c>
      <c r="D22" s="5">
        <f t="shared" si="0"/>
        <v>30462.314651934521</v>
      </c>
      <c r="E22" s="5">
        <f t="shared" si="1"/>
        <v>20962.314651934521</v>
      </c>
      <c r="F22" s="5">
        <f t="shared" si="2"/>
        <v>7145.9457338566208</v>
      </c>
      <c r="G22" s="5">
        <f t="shared" si="3"/>
        <v>23316.3689180779</v>
      </c>
      <c r="H22" s="22">
        <f t="shared" si="10"/>
        <v>13370.889627141565</v>
      </c>
      <c r="I22" s="5">
        <f t="shared" si="4"/>
        <v>35965.230505353822</v>
      </c>
      <c r="J22" s="25">
        <f t="shared" si="5"/>
        <v>0.14913007412807863</v>
      </c>
      <c r="L22" s="22">
        <f t="shared" si="11"/>
        <v>27689.307745245686</v>
      </c>
      <c r="M22" s="5">
        <f>scrimecost*Meta!O19</f>
        <v>2630.2579999999998</v>
      </c>
      <c r="N22" s="5">
        <f>L22-Grade17!L22</f>
        <v>210.43273314515682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24.900715745799548</v>
      </c>
      <c r="T22" s="22">
        <f t="shared" si="7"/>
        <v>53.853420615303385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32093.459321599239</v>
      </c>
      <c r="D23" s="5">
        <f t="shared" si="0"/>
        <v>31202.81251823288</v>
      </c>
      <c r="E23" s="5">
        <f t="shared" si="1"/>
        <v>21702.81251823288</v>
      </c>
      <c r="F23" s="5">
        <f t="shared" si="2"/>
        <v>7387.7182872030353</v>
      </c>
      <c r="G23" s="5">
        <f t="shared" si="3"/>
        <v>23815.094231029845</v>
      </c>
      <c r="H23" s="22">
        <f t="shared" si="10"/>
        <v>13705.161867820103</v>
      </c>
      <c r="I23" s="5">
        <f t="shared" si="4"/>
        <v>36780.177357987661</v>
      </c>
      <c r="J23" s="25">
        <f t="shared" si="5"/>
        <v>0.1510731311836612</v>
      </c>
      <c r="L23" s="22">
        <f t="shared" si="11"/>
        <v>28381.540438876826</v>
      </c>
      <c r="M23" s="5">
        <f>scrimecost*Meta!O20</f>
        <v>2630.2579999999998</v>
      </c>
      <c r="N23" s="5">
        <f>L23-Grade17!L23</f>
        <v>215.69355147378883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25.523233639444904</v>
      </c>
      <c r="T23" s="22">
        <f t="shared" si="7"/>
        <v>60.787228370600573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32895.795804639216</v>
      </c>
      <c r="D24" s="5">
        <f t="shared" si="0"/>
        <v>31961.8228311887</v>
      </c>
      <c r="E24" s="5">
        <f t="shared" si="1"/>
        <v>22461.8228311887</v>
      </c>
      <c r="F24" s="5">
        <f t="shared" si="2"/>
        <v>7635.5351543831102</v>
      </c>
      <c r="G24" s="5">
        <f t="shared" si="3"/>
        <v>24326.28767680559</v>
      </c>
      <c r="H24" s="22">
        <f t="shared" si="10"/>
        <v>14047.790914515605</v>
      </c>
      <c r="I24" s="5">
        <f t="shared" si="4"/>
        <v>37615.49788193735</v>
      </c>
      <c r="J24" s="25">
        <f t="shared" si="5"/>
        <v>0.15296879660374177</v>
      </c>
      <c r="L24" s="22">
        <f t="shared" si="11"/>
        <v>29091.078949848743</v>
      </c>
      <c r="M24" s="5">
        <f>scrimecost*Meta!O21</f>
        <v>2630.2579999999998</v>
      </c>
      <c r="N24" s="5">
        <f>L24-Grade17!L24</f>
        <v>221.08589026063055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26.161314480430672</v>
      </c>
      <c r="T24" s="22">
        <f t="shared" si="7"/>
        <v>68.61378703081715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33718.190699755192</v>
      </c>
      <c r="D25" s="5">
        <f t="shared" si="0"/>
        <v>32739.80840196841</v>
      </c>
      <c r="E25" s="5">
        <f t="shared" si="1"/>
        <v>23239.80840196841</v>
      </c>
      <c r="F25" s="5">
        <f t="shared" si="2"/>
        <v>7889.5474432426854</v>
      </c>
      <c r="G25" s="5">
        <f t="shared" si="3"/>
        <v>24850.260958725725</v>
      </c>
      <c r="H25" s="22">
        <f t="shared" si="10"/>
        <v>14398.985687378494</v>
      </c>
      <c r="I25" s="5">
        <f t="shared" si="4"/>
        <v>38471.70141898578</v>
      </c>
      <c r="J25" s="25">
        <f t="shared" si="5"/>
        <v>0.15481822628186909</v>
      </c>
      <c r="L25" s="22">
        <f t="shared" si="11"/>
        <v>29818.355923594958</v>
      </c>
      <c r="M25" s="5">
        <f>scrimecost*Meta!O22</f>
        <v>2630.2579999999998</v>
      </c>
      <c r="N25" s="5">
        <f>L25-Grade17!L25</f>
        <v>226.61303751714149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26.815347342440869</v>
      </c>
      <c r="T25" s="22">
        <f t="shared" si="7"/>
        <v>77.448041256429832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34561.145467249073</v>
      </c>
      <c r="D26" s="5">
        <f t="shared" si="0"/>
        <v>33537.243612017621</v>
      </c>
      <c r="E26" s="5">
        <f t="shared" si="1"/>
        <v>24037.243612017621</v>
      </c>
      <c r="F26" s="5">
        <f t="shared" si="2"/>
        <v>8149.9100393237532</v>
      </c>
      <c r="G26" s="5">
        <f t="shared" si="3"/>
        <v>25387.333572693868</v>
      </c>
      <c r="H26" s="22">
        <f t="shared" si="10"/>
        <v>14758.960329562957</v>
      </c>
      <c r="I26" s="5">
        <f t="shared" si="4"/>
        <v>39349.310044460421</v>
      </c>
      <c r="J26" s="25">
        <f t="shared" si="5"/>
        <v>0.15662254791906655</v>
      </c>
      <c r="L26" s="22">
        <f t="shared" si="11"/>
        <v>30563.814821684835</v>
      </c>
      <c r="M26" s="5">
        <f>scrimecost*Meta!O23</f>
        <v>2094.4080000000004</v>
      </c>
      <c r="N26" s="5">
        <f>L26-Grade17!L26</f>
        <v>232.27836345507603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27.485731026002604</v>
      </c>
      <c r="T26" s="22">
        <f t="shared" si="7"/>
        <v>87.419735216829139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35425.174103930301</v>
      </c>
      <c r="D27" s="5">
        <f t="shared" si="0"/>
        <v>34354.614702318067</v>
      </c>
      <c r="E27" s="5">
        <f t="shared" si="1"/>
        <v>24854.614702318067</v>
      </c>
      <c r="F27" s="5">
        <f t="shared" si="2"/>
        <v>8416.7817003068485</v>
      </c>
      <c r="G27" s="5">
        <f t="shared" si="3"/>
        <v>25937.833002011219</v>
      </c>
      <c r="H27" s="22">
        <f t="shared" si="10"/>
        <v>15127.934337802029</v>
      </c>
      <c r="I27" s="5">
        <f t="shared" si="4"/>
        <v>40248.858885571935</v>
      </c>
      <c r="J27" s="25">
        <f t="shared" si="5"/>
        <v>0.15838286171145433</v>
      </c>
      <c r="L27" s="22">
        <f t="shared" si="11"/>
        <v>31327.910192226955</v>
      </c>
      <c r="M27" s="5">
        <f>scrimecost*Meta!O24</f>
        <v>2094.4080000000004</v>
      </c>
      <c r="N27" s="5">
        <f>L27-Grade17!L27</f>
        <v>238.08532254145757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28.172874301653216</v>
      </c>
      <c r="T27" s="22">
        <f t="shared" si="7"/>
        <v>98.675318076504652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36310.803456528556</v>
      </c>
      <c r="D28" s="5">
        <f t="shared" si="0"/>
        <v>35192.420069876011</v>
      </c>
      <c r="E28" s="5">
        <f t="shared" si="1"/>
        <v>25692.420069876011</v>
      </c>
      <c r="F28" s="5">
        <f t="shared" si="2"/>
        <v>8690.3251528145174</v>
      </c>
      <c r="G28" s="5">
        <f t="shared" si="3"/>
        <v>26502.094917061491</v>
      </c>
      <c r="H28" s="22">
        <f t="shared" si="10"/>
        <v>15506.132696247078</v>
      </c>
      <c r="I28" s="5">
        <f t="shared" si="4"/>
        <v>41170.896447711224</v>
      </c>
      <c r="J28" s="25">
        <f t="shared" si="5"/>
        <v>0.16010024102110088</v>
      </c>
      <c r="L28" s="22">
        <f t="shared" si="11"/>
        <v>32111.107947032626</v>
      </c>
      <c r="M28" s="5">
        <f>scrimecost*Meta!O25</f>
        <v>2094.4080000000004</v>
      </c>
      <c r="N28" s="5">
        <f>L28-Grade17!L28</f>
        <v>244.0374556049901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28.877196159194085</v>
      </c>
      <c r="T28" s="22">
        <f t="shared" si="7"/>
        <v>111.38009481896243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37218.573542941762</v>
      </c>
      <c r="D29" s="5">
        <f t="shared" si="0"/>
        <v>36051.170571622904</v>
      </c>
      <c r="E29" s="5">
        <f t="shared" si="1"/>
        <v>26551.170571622904</v>
      </c>
      <c r="F29" s="5">
        <f t="shared" si="2"/>
        <v>8970.7071916348777</v>
      </c>
      <c r="G29" s="5">
        <f t="shared" si="3"/>
        <v>27080.463379988025</v>
      </c>
      <c r="H29" s="22">
        <f t="shared" si="10"/>
        <v>15893.786013653254</v>
      </c>
      <c r="I29" s="5">
        <f t="shared" si="4"/>
        <v>42115.984948904006</v>
      </c>
      <c r="J29" s="25">
        <f t="shared" si="5"/>
        <v>0.16177573303051215</v>
      </c>
      <c r="L29" s="22">
        <f t="shared" si="11"/>
        <v>32913.885645708433</v>
      </c>
      <c r="M29" s="5">
        <f>scrimecost*Meta!O26</f>
        <v>2094.4080000000004</v>
      </c>
      <c r="N29" s="5">
        <f>L29-Grade17!L29</f>
        <v>250.13839199510403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29.599126063172651</v>
      </c>
      <c r="T29" s="22">
        <f t="shared" si="7"/>
        <v>125.72065399639762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38149.037881515316</v>
      </c>
      <c r="D30" s="5">
        <f t="shared" si="0"/>
        <v>36931.389835913491</v>
      </c>
      <c r="E30" s="5">
        <f t="shared" si="1"/>
        <v>27431.389835913491</v>
      </c>
      <c r="F30" s="5">
        <f t="shared" si="2"/>
        <v>9258.0987814257551</v>
      </c>
      <c r="G30" s="5">
        <f t="shared" si="3"/>
        <v>27673.291054487738</v>
      </c>
      <c r="H30" s="22">
        <f t="shared" si="10"/>
        <v>16291.130663994589</v>
      </c>
      <c r="I30" s="5">
        <f t="shared" si="4"/>
        <v>43084.700662626616</v>
      </c>
      <c r="J30" s="25">
        <f t="shared" si="5"/>
        <v>0.16341035938115739</v>
      </c>
      <c r="L30" s="22">
        <f t="shared" si="11"/>
        <v>33736.732786851149</v>
      </c>
      <c r="M30" s="5">
        <f>scrimecost*Meta!O27</f>
        <v>2094.4080000000004</v>
      </c>
      <c r="N30" s="5">
        <f>L30-Grade17!L30</f>
        <v>256.39185179499327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30.339104214753348</v>
      </c>
      <c r="T30" s="22">
        <f t="shared" si="7"/>
        <v>141.90760806025477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39102.763828553194</v>
      </c>
      <c r="D31" s="5">
        <f t="shared" si="0"/>
        <v>37833.614581811322</v>
      </c>
      <c r="E31" s="5">
        <f t="shared" si="1"/>
        <v>28333.614581811322</v>
      </c>
      <c r="F31" s="5">
        <f t="shared" si="2"/>
        <v>9552.6751609613966</v>
      </c>
      <c r="G31" s="5">
        <f t="shared" si="3"/>
        <v>28280.939420849925</v>
      </c>
      <c r="H31" s="22">
        <f t="shared" si="10"/>
        <v>16698.408930594451</v>
      </c>
      <c r="I31" s="5">
        <f t="shared" si="4"/>
        <v>44077.634269192276</v>
      </c>
      <c r="J31" s="25">
        <f t="shared" si="5"/>
        <v>0.16500511679642096</v>
      </c>
      <c r="L31" s="22">
        <f t="shared" si="11"/>
        <v>34580.151106522426</v>
      </c>
      <c r="M31" s="5">
        <f>scrimecost*Meta!O28</f>
        <v>1797.394</v>
      </c>
      <c r="N31" s="5">
        <f>L31-Grade17!L31</f>
        <v>262.80164808986592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31.097581820121924</v>
      </c>
      <c r="T31" s="22">
        <f t="shared" si="7"/>
        <v>160.17868651843656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40080.332924267015</v>
      </c>
      <c r="D32" s="5">
        <f t="shared" si="0"/>
        <v>38758.394946356595</v>
      </c>
      <c r="E32" s="5">
        <f t="shared" si="1"/>
        <v>29258.394946356595</v>
      </c>
      <c r="F32" s="5">
        <f t="shared" si="2"/>
        <v>9854.6159499854293</v>
      </c>
      <c r="G32" s="5">
        <f t="shared" si="3"/>
        <v>28903.778996371166</v>
      </c>
      <c r="H32" s="22">
        <f t="shared" si="10"/>
        <v>17115.869153859308</v>
      </c>
      <c r="I32" s="5">
        <f t="shared" si="4"/>
        <v>45095.391215922071</v>
      </c>
      <c r="J32" s="25">
        <f t="shared" si="5"/>
        <v>0.16656097768936101</v>
      </c>
      <c r="L32" s="22">
        <f t="shared" si="11"/>
        <v>35444.654884185482</v>
      </c>
      <c r="M32" s="5">
        <f>scrimecost*Meta!O29</f>
        <v>1797.394</v>
      </c>
      <c r="N32" s="5">
        <f>L32-Grade17!L32</f>
        <v>269.37168929210748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31.875021365624367</v>
      </c>
      <c r="T32" s="22">
        <f t="shared" si="7"/>
        <v>180.80222734694465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41082.341247373697</v>
      </c>
      <c r="D33" s="5">
        <f t="shared" si="0"/>
        <v>39706.294820015515</v>
      </c>
      <c r="E33" s="5">
        <f t="shared" si="1"/>
        <v>30206.294820015515</v>
      </c>
      <c r="F33" s="5">
        <f t="shared" si="2"/>
        <v>10164.105258735066</v>
      </c>
      <c r="G33" s="5">
        <f t="shared" si="3"/>
        <v>29542.189561280451</v>
      </c>
      <c r="H33" s="22">
        <f t="shared" si="10"/>
        <v>17543.765882705793</v>
      </c>
      <c r="I33" s="5">
        <f t="shared" si="4"/>
        <v>46138.592086320132</v>
      </c>
      <c r="J33" s="25">
        <f t="shared" si="5"/>
        <v>0.16807889075564403</v>
      </c>
      <c r="L33" s="22">
        <f t="shared" si="11"/>
        <v>36330.771256290122</v>
      </c>
      <c r="M33" s="5">
        <f>scrimecost*Meta!O30</f>
        <v>1797.394</v>
      </c>
      <c r="N33" s="5">
        <f>L33-Grade17!L33</f>
        <v>276.10598152441526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32.671896899765578</v>
      </c>
      <c r="T33" s="22">
        <f t="shared" si="7"/>
        <v>204.08111793234693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42109.399778558036</v>
      </c>
      <c r="D34" s="5">
        <f t="shared" si="0"/>
        <v>40677.8921905159</v>
      </c>
      <c r="E34" s="5">
        <f t="shared" si="1"/>
        <v>31177.8921905159</v>
      </c>
      <c r="F34" s="5">
        <f t="shared" si="2"/>
        <v>10481.331800203441</v>
      </c>
      <c r="G34" s="5">
        <f t="shared" si="3"/>
        <v>30196.560390312457</v>
      </c>
      <c r="H34" s="22">
        <f t="shared" si="10"/>
        <v>17982.360029773437</v>
      </c>
      <c r="I34" s="5">
        <f t="shared" si="4"/>
        <v>47207.872978478132</v>
      </c>
      <c r="J34" s="25">
        <f t="shared" si="5"/>
        <v>0.16955978155201767</v>
      </c>
      <c r="L34" s="22">
        <f t="shared" si="11"/>
        <v>37239.040537697372</v>
      </c>
      <c r="M34" s="5">
        <f>scrimecost*Meta!O31</f>
        <v>1797.394</v>
      </c>
      <c r="N34" s="5">
        <f>L34-Grade17!L34</f>
        <v>283.00863106252655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33.488694322259832</v>
      </c>
      <c r="T34" s="22">
        <f t="shared" si="7"/>
        <v>230.35724342374758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43162.134773021986</v>
      </c>
      <c r="D35" s="5">
        <f t="shared" si="0"/>
        <v>41673.779495278795</v>
      </c>
      <c r="E35" s="5">
        <f t="shared" si="1"/>
        <v>32173.779495278795</v>
      </c>
      <c r="F35" s="5">
        <f t="shared" si="2"/>
        <v>10806.489005208527</v>
      </c>
      <c r="G35" s="5">
        <f t="shared" si="3"/>
        <v>30867.290490070271</v>
      </c>
      <c r="H35" s="22">
        <f t="shared" si="10"/>
        <v>18431.919030517773</v>
      </c>
      <c r="I35" s="5">
        <f t="shared" si="4"/>
        <v>48303.885892940081</v>
      </c>
      <c r="J35" s="25">
        <f t="shared" si="5"/>
        <v>0.17100455306067489</v>
      </c>
      <c r="L35" s="22">
        <f t="shared" si="11"/>
        <v>38170.016551139801</v>
      </c>
      <c r="M35" s="5">
        <f>scrimecost*Meta!O32</f>
        <v>1797.394</v>
      </c>
      <c r="N35" s="5">
        <f>L35-Grade17!L35</f>
        <v>290.08384683908662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34.325911680315954</v>
      </c>
      <c r="T35" s="22">
        <f t="shared" si="7"/>
        <v>260.01650782498086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44241.188142347528</v>
      </c>
      <c r="D36" s="5">
        <f t="shared" si="0"/>
        <v>42694.563982660758</v>
      </c>
      <c r="E36" s="5">
        <f t="shared" si="1"/>
        <v>33194.563982660758</v>
      </c>
      <c r="F36" s="5">
        <f t="shared" si="2"/>
        <v>11139.775140338737</v>
      </c>
      <c r="G36" s="5">
        <f t="shared" si="3"/>
        <v>31554.788842322021</v>
      </c>
      <c r="H36" s="22">
        <f t="shared" si="10"/>
        <v>18892.717006280713</v>
      </c>
      <c r="I36" s="5">
        <f t="shared" si="4"/>
        <v>49427.299130263578</v>
      </c>
      <c r="J36" s="25">
        <f t="shared" si="5"/>
        <v>0.17241408623985269</v>
      </c>
      <c r="L36" s="22">
        <f t="shared" si="11"/>
        <v>39124.266964918301</v>
      </c>
      <c r="M36" s="5">
        <f>scrimecost*Meta!O33</f>
        <v>1384.0240000000001</v>
      </c>
      <c r="N36" s="5">
        <f>L36-Grade17!L36</f>
        <v>297.33594301006815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35.184059472324371</v>
      </c>
      <c r="T36" s="22">
        <f t="shared" si="7"/>
        <v>293.49450156916697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45347.21784590622</v>
      </c>
      <c r="D37" s="5">
        <f t="shared" ref="D37:D56" si="15">IF(A37&lt;startage,1,0)*(C37*(1-initialunempprob))+IF(A37=startage,1,0)*(C37*(1-unempprob))+IF(A37&gt;startage,1,0)*(C37*(1-unempprob)+unempprob*300*52)</f>
        <v>43740.86808222728</v>
      </c>
      <c r="E37" s="5">
        <f t="shared" si="1"/>
        <v>34240.86808222728</v>
      </c>
      <c r="F37" s="5">
        <f t="shared" si="2"/>
        <v>11481.393428847206</v>
      </c>
      <c r="G37" s="5">
        <f t="shared" si="3"/>
        <v>32259.474653380072</v>
      </c>
      <c r="H37" s="22">
        <f t="shared" ref="H37:H56" si="16">benefits*B37/expnorm</f>
        <v>19365.034931437734</v>
      </c>
      <c r="I37" s="5">
        <f t="shared" ref="I37:I56" si="17">G37+IF(A37&lt;startage,1,0)*(H37*(1-initialunempprob))+IF(A37&gt;=startage,1,0)*(H37*(1-unempprob))</f>
        <v>50578.797698520168</v>
      </c>
      <c r="J37" s="25">
        <f t="shared" si="5"/>
        <v>0.17378924056100176</v>
      </c>
      <c r="L37" s="22">
        <f t="shared" ref="L37:L56" si="18">(sincome+sbenefits)*(1-sunemp)*B37/expnorm</f>
        <v>40102.373639041252</v>
      </c>
      <c r="M37" s="5">
        <f>scrimecost*Meta!O34</f>
        <v>1384.0240000000001</v>
      </c>
      <c r="N37" s="5">
        <f>L37-Grade17!L37</f>
        <v>304.76934158531367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36.063660959131752</v>
      </c>
      <c r="T37" s="22">
        <f t="shared" si="7"/>
        <v>331.28289881237686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46480.898292053877</v>
      </c>
      <c r="D38" s="5">
        <f t="shared" si="15"/>
        <v>44813.329784282963</v>
      </c>
      <c r="E38" s="5">
        <f t="shared" si="1"/>
        <v>35313.329784282963</v>
      </c>
      <c r="F38" s="5">
        <f t="shared" si="2"/>
        <v>11912.885152996683</v>
      </c>
      <c r="G38" s="5">
        <f t="shared" si="3"/>
        <v>32900.444631286278</v>
      </c>
      <c r="H38" s="22">
        <f t="shared" si="16"/>
        <v>19849.160804723677</v>
      </c>
      <c r="I38" s="5">
        <f t="shared" si="17"/>
        <v>51677.750752554872</v>
      </c>
      <c r="J38" s="25">
        <f t="shared" si="5"/>
        <v>0.17642703405494845</v>
      </c>
      <c r="L38" s="22">
        <f t="shared" si="18"/>
        <v>41104.932980017285</v>
      </c>
      <c r="M38" s="5">
        <f>scrimecost*Meta!O35</f>
        <v>1384.0240000000001</v>
      </c>
      <c r="N38" s="5">
        <f>L38-Grade17!L38</f>
        <v>312.38857512495451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36.965252483110994</v>
      </c>
      <c r="T38" s="22">
        <f t="shared" si="7"/>
        <v>373.93667840033629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47642.920749355217</v>
      </c>
      <c r="D39" s="5">
        <f t="shared" si="15"/>
        <v>45912.603028890037</v>
      </c>
      <c r="E39" s="5">
        <f t="shared" si="1"/>
        <v>36412.603028890037</v>
      </c>
      <c r="F39" s="5">
        <f t="shared" si="2"/>
        <v>12381.725191821601</v>
      </c>
      <c r="G39" s="5">
        <f t="shared" si="3"/>
        <v>33530.877837068438</v>
      </c>
      <c r="H39" s="22">
        <f t="shared" si="16"/>
        <v>20345.389824841764</v>
      </c>
      <c r="I39" s="5">
        <f t="shared" si="17"/>
        <v>52777.61661136875</v>
      </c>
      <c r="J39" s="25">
        <f t="shared" si="5"/>
        <v>0.17941346196359745</v>
      </c>
      <c r="L39" s="22">
        <f t="shared" si="18"/>
        <v>42132.556304517719</v>
      </c>
      <c r="M39" s="5">
        <f>scrimecost*Meta!O36</f>
        <v>1384.0240000000001</v>
      </c>
      <c r="N39" s="5">
        <f>L39-Grade17!L39</f>
        <v>320.19828950308874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37.889383795189993</v>
      </c>
      <c r="T39" s="22">
        <f t="shared" si="7"/>
        <v>422.08227455854842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48833.993768089094</v>
      </c>
      <c r="D40" s="5">
        <f t="shared" si="15"/>
        <v>47039.358104612285</v>
      </c>
      <c r="E40" s="5">
        <f t="shared" si="1"/>
        <v>37539.358104612285</v>
      </c>
      <c r="F40" s="5">
        <f t="shared" si="2"/>
        <v>12862.286231617141</v>
      </c>
      <c r="G40" s="5">
        <f t="shared" si="3"/>
        <v>34177.071872995148</v>
      </c>
      <c r="H40" s="22">
        <f t="shared" si="16"/>
        <v>20854.024570462807</v>
      </c>
      <c r="I40" s="5">
        <f t="shared" si="17"/>
        <v>53904.979116652961</v>
      </c>
      <c r="J40" s="25">
        <f t="shared" si="5"/>
        <v>0.18232705016715742</v>
      </c>
      <c r="L40" s="22">
        <f t="shared" si="18"/>
        <v>43185.870212130649</v>
      </c>
      <c r="M40" s="5">
        <f>scrimecost*Meta!O37</f>
        <v>1384.0240000000001</v>
      </c>
      <c r="N40" s="5">
        <f>L40-Grade17!L40</f>
        <v>328.20324674064614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38.836618390067393</v>
      </c>
      <c r="T40" s="22">
        <f t="shared" si="7"/>
        <v>476.42677701108084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50054.843612291312</v>
      </c>
      <c r="D41" s="5">
        <f t="shared" si="15"/>
        <v>48194.282057227581</v>
      </c>
      <c r="E41" s="5">
        <f t="shared" si="1"/>
        <v>38694.282057227581</v>
      </c>
      <c r="F41" s="5">
        <f t="shared" si="2"/>
        <v>13354.861297407562</v>
      </c>
      <c r="G41" s="5">
        <f t="shared" si="3"/>
        <v>34839.420759820016</v>
      </c>
      <c r="H41" s="22">
        <f t="shared" si="16"/>
        <v>21375.375184724377</v>
      </c>
      <c r="I41" s="5">
        <f t="shared" si="17"/>
        <v>55060.525684569278</v>
      </c>
      <c r="J41" s="25">
        <f t="shared" si="5"/>
        <v>0.18516957524380123</v>
      </c>
      <c r="L41" s="22">
        <f t="shared" si="18"/>
        <v>44265.516967433912</v>
      </c>
      <c r="M41" s="5">
        <f>scrimecost*Meta!O38</f>
        <v>840.51900000000012</v>
      </c>
      <c r="N41" s="5">
        <f>L41-Grade17!L41</f>
        <v>336.40832790917193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39.807533849820224</v>
      </c>
      <c r="T41" s="22">
        <f t="shared" si="7"/>
        <v>537.76831564553424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51306.214702598598</v>
      </c>
      <c r="D42" s="5">
        <f t="shared" si="15"/>
        <v>49378.079108658276</v>
      </c>
      <c r="E42" s="5">
        <f t="shared" si="1"/>
        <v>39878.079108658276</v>
      </c>
      <c r="F42" s="5">
        <f t="shared" si="2"/>
        <v>13859.750739842755</v>
      </c>
      <c r="G42" s="5">
        <f t="shared" si="3"/>
        <v>35518.328368815521</v>
      </c>
      <c r="H42" s="22">
        <f t="shared" si="16"/>
        <v>21909.759564342483</v>
      </c>
      <c r="I42" s="5">
        <f t="shared" si="17"/>
        <v>56244.960916683507</v>
      </c>
      <c r="J42" s="25">
        <f t="shared" si="5"/>
        <v>0.18794277044052704</v>
      </c>
      <c r="L42" s="22">
        <f t="shared" si="18"/>
        <v>45372.154891619764</v>
      </c>
      <c r="M42" s="5">
        <f>scrimecost*Meta!O39</f>
        <v>840.51900000000012</v>
      </c>
      <c r="N42" s="5">
        <f>L42-Grade17!L42</f>
        <v>344.8185361069045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40.802722196066114</v>
      </c>
      <c r="T42" s="22">
        <f t="shared" si="7"/>
        <v>607.00778223786335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52588.870070163553</v>
      </c>
      <c r="D43" s="5">
        <f t="shared" si="15"/>
        <v>50591.471086374724</v>
      </c>
      <c r="E43" s="5">
        <f t="shared" si="1"/>
        <v>41091.471086374724</v>
      </c>
      <c r="F43" s="5">
        <f t="shared" si="2"/>
        <v>14377.262418338818</v>
      </c>
      <c r="G43" s="5">
        <f t="shared" si="3"/>
        <v>36214.208668035906</v>
      </c>
      <c r="H43" s="22">
        <f t="shared" si="16"/>
        <v>22457.503553451046</v>
      </c>
      <c r="I43" s="5">
        <f t="shared" si="17"/>
        <v>57459.007029600594</v>
      </c>
      <c r="J43" s="25">
        <f t="shared" si="5"/>
        <v>0.1906483267300155</v>
      </c>
      <c r="L43" s="22">
        <f t="shared" si="18"/>
        <v>46506.458763910246</v>
      </c>
      <c r="M43" s="5">
        <f>scrimecost*Meta!O40</f>
        <v>840.51900000000012</v>
      </c>
      <c r="N43" s="5">
        <f>L43-Grade17!L43</f>
        <v>353.43899950955529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41.822790250965191</v>
      </c>
      <c r="T43" s="22">
        <f t="shared" si="7"/>
        <v>685.16206138884866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53903.591821917653</v>
      </c>
      <c r="D44" s="5">
        <f t="shared" si="15"/>
        <v>51835.1978635341</v>
      </c>
      <c r="E44" s="5">
        <f t="shared" si="1"/>
        <v>42335.1978635341</v>
      </c>
      <c r="F44" s="5">
        <f t="shared" si="2"/>
        <v>14907.711888797294</v>
      </c>
      <c r="G44" s="5">
        <f t="shared" si="3"/>
        <v>36927.485974736803</v>
      </c>
      <c r="H44" s="22">
        <f t="shared" si="16"/>
        <v>23018.941142287324</v>
      </c>
      <c r="I44" s="5">
        <f t="shared" si="17"/>
        <v>58703.40429534061</v>
      </c>
      <c r="J44" s="25">
        <f t="shared" si="5"/>
        <v>0.19328789384171169</v>
      </c>
      <c r="L44" s="22">
        <f t="shared" si="18"/>
        <v>47669.120233008012</v>
      </c>
      <c r="M44" s="5">
        <f>scrimecost*Meta!O41</f>
        <v>840.51900000000012</v>
      </c>
      <c r="N44" s="5">
        <f>L44-Grade17!L44</f>
        <v>362.27497449731163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42.868360007241378</v>
      </c>
      <c r="T44" s="22">
        <f t="shared" si="7"/>
        <v>773.37896498781504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55251.181617465583</v>
      </c>
      <c r="D45" s="5">
        <f t="shared" si="15"/>
        <v>53110.017810122437</v>
      </c>
      <c r="E45" s="5">
        <f t="shared" si="1"/>
        <v>43610.017810122437</v>
      </c>
      <c r="F45" s="5">
        <f t="shared" si="2"/>
        <v>15451.422596017219</v>
      </c>
      <c r="G45" s="5">
        <f t="shared" si="3"/>
        <v>37658.595214105218</v>
      </c>
      <c r="H45" s="22">
        <f t="shared" si="16"/>
        <v>23594.414670844504</v>
      </c>
      <c r="I45" s="5">
        <f t="shared" si="17"/>
        <v>59978.911492724117</v>
      </c>
      <c r="J45" s="25">
        <f t="shared" si="5"/>
        <v>0.19586308126775662</v>
      </c>
      <c r="L45" s="22">
        <f t="shared" si="18"/>
        <v>48860.848238833198</v>
      </c>
      <c r="M45" s="5">
        <f>scrimecost*Meta!O42</f>
        <v>840.51900000000012</v>
      </c>
      <c r="N45" s="5">
        <f>L45-Grade17!L45</f>
        <v>371.33184885972878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43.940069007420561</v>
      </c>
      <c r="T45" s="22">
        <f t="shared" si="7"/>
        <v>872.95408953783715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56632.461157902238</v>
      </c>
      <c r="D46" s="5">
        <f t="shared" si="15"/>
        <v>54416.708255375517</v>
      </c>
      <c r="E46" s="5">
        <f t="shared" si="1"/>
        <v>44916.708255375517</v>
      </c>
      <c r="F46" s="5">
        <f t="shared" si="2"/>
        <v>16008.726070917659</v>
      </c>
      <c r="G46" s="5">
        <f t="shared" si="3"/>
        <v>38407.982184457855</v>
      </c>
      <c r="H46" s="22">
        <f t="shared" si="16"/>
        <v>24184.275037615622</v>
      </c>
      <c r="I46" s="5">
        <f t="shared" si="17"/>
        <v>61286.306370042235</v>
      </c>
      <c r="J46" s="25">
        <f t="shared" si="5"/>
        <v>0.19837545924438596</v>
      </c>
      <c r="L46" s="22">
        <f t="shared" si="18"/>
        <v>50082.369444804048</v>
      </c>
      <c r="M46" s="5">
        <f>scrimecost*Meta!O43</f>
        <v>419.49400000000003</v>
      </c>
      <c r="N46" s="5">
        <f>L46-Grade17!L46</f>
        <v>380.61514508124674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45.03857073260901</v>
      </c>
      <c r="T46" s="22">
        <f t="shared" ref="T46:T69" si="20">S46/sreturn^(A46-startage+1)</f>
        <v>985.34984391891567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58048.272686849778</v>
      </c>
      <c r="D47" s="5">
        <f t="shared" si="15"/>
        <v>55756.065961759887</v>
      </c>
      <c r="E47" s="5">
        <f t="shared" si="1"/>
        <v>46256.065961759887</v>
      </c>
      <c r="F47" s="5">
        <f t="shared" si="2"/>
        <v>16579.962132690591</v>
      </c>
      <c r="G47" s="5">
        <f t="shared" si="3"/>
        <v>39176.103829069296</v>
      </c>
      <c r="H47" s="22">
        <f t="shared" si="16"/>
        <v>24788.881913556008</v>
      </c>
      <c r="I47" s="5">
        <f t="shared" si="17"/>
        <v>62626.386119293282</v>
      </c>
      <c r="J47" s="25">
        <f t="shared" si="5"/>
        <v>0.20082655970939003</v>
      </c>
      <c r="L47" s="22">
        <f t="shared" si="18"/>
        <v>51334.428680924131</v>
      </c>
      <c r="M47" s="5">
        <f>scrimecost*Meta!O44</f>
        <v>419.49400000000003</v>
      </c>
      <c r="N47" s="5">
        <f>L47-Grade17!L47</f>
        <v>390.13052370826335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46.164535000922506</v>
      </c>
      <c r="T47" s="22">
        <f t="shared" si="20"/>
        <v>1112.2169270378895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59499.479504021023</v>
      </c>
      <c r="D48" s="5">
        <f t="shared" si="15"/>
        <v>57128.907610803886</v>
      </c>
      <c r="E48" s="5">
        <f t="shared" si="1"/>
        <v>47628.907610803886</v>
      </c>
      <c r="F48" s="5">
        <f t="shared" si="2"/>
        <v>17165.479096007857</v>
      </c>
      <c r="G48" s="5">
        <f t="shared" si="3"/>
        <v>39963.428514796033</v>
      </c>
      <c r="H48" s="22">
        <f t="shared" si="16"/>
        <v>25408.603961394903</v>
      </c>
      <c r="I48" s="5">
        <f t="shared" si="17"/>
        <v>63999.967862275611</v>
      </c>
      <c r="J48" s="25">
        <f t="shared" si="5"/>
        <v>0.20321787723622342</v>
      </c>
      <c r="L48" s="22">
        <f t="shared" si="18"/>
        <v>52617.789397947236</v>
      </c>
      <c r="M48" s="5">
        <f>scrimecost*Meta!O45</f>
        <v>419.49400000000003</v>
      </c>
      <c r="N48" s="5">
        <f>L48-Grade17!L48</f>
        <v>399.8837868009723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47.318648375945855</v>
      </c>
      <c r="T48" s="22">
        <f t="shared" si="20"/>
        <v>1255.4185707989564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60986.966491621541</v>
      </c>
      <c r="D49" s="5">
        <f t="shared" si="15"/>
        <v>58536.070301073974</v>
      </c>
      <c r="E49" s="5">
        <f t="shared" si="1"/>
        <v>49036.070301073974</v>
      </c>
      <c r="F49" s="5">
        <f t="shared" si="2"/>
        <v>17765.63398340805</v>
      </c>
      <c r="G49" s="5">
        <f t="shared" si="3"/>
        <v>40770.436317665924</v>
      </c>
      <c r="H49" s="22">
        <f t="shared" si="16"/>
        <v>26043.819060429774</v>
      </c>
      <c r="I49" s="5">
        <f t="shared" si="17"/>
        <v>65407.889148832488</v>
      </c>
      <c r="J49" s="25">
        <f t="shared" si="5"/>
        <v>0.20555086994532906</v>
      </c>
      <c r="L49" s="22">
        <f t="shared" si="18"/>
        <v>53933.234132895916</v>
      </c>
      <c r="M49" s="5">
        <f>scrimecost*Meta!O46</f>
        <v>419.49400000000003</v>
      </c>
      <c r="N49" s="5">
        <f>L49-Grade17!L49</f>
        <v>409.88088147099916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48.501614585344797</v>
      </c>
      <c r="T49" s="22">
        <f t="shared" si="20"/>
        <v>1417.0579044363012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62511.640653912073</v>
      </c>
      <c r="D50" s="5">
        <f t="shared" si="15"/>
        <v>59978.412058600821</v>
      </c>
      <c r="E50" s="5">
        <f t="shared" si="1"/>
        <v>50478.412058600821</v>
      </c>
      <c r="F50" s="5">
        <f t="shared" si="2"/>
        <v>18380.79274299325</v>
      </c>
      <c r="G50" s="5">
        <f t="shared" si="3"/>
        <v>41597.619315607575</v>
      </c>
      <c r="H50" s="22">
        <f t="shared" si="16"/>
        <v>26694.914536940516</v>
      </c>
      <c r="I50" s="5">
        <f t="shared" si="17"/>
        <v>66851.0084675533</v>
      </c>
      <c r="J50" s="25">
        <f t="shared" si="5"/>
        <v>0.20782696039323709</v>
      </c>
      <c r="L50" s="22">
        <f t="shared" si="18"/>
        <v>55281.564986218305</v>
      </c>
      <c r="M50" s="5">
        <f>scrimecost*Meta!O47</f>
        <v>419.49400000000003</v>
      </c>
      <c r="N50" s="5">
        <f>L50-Grade17!L50</f>
        <v>420.12790350776777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49.714154949977669</v>
      </c>
      <c r="T50" s="22">
        <f t="shared" si="20"/>
        <v>1599.5088420967206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64074.431670259873</v>
      </c>
      <c r="D51" s="5">
        <f t="shared" si="15"/>
        <v>61456.812360065836</v>
      </c>
      <c r="E51" s="5">
        <f t="shared" si="1"/>
        <v>51956.812360065836</v>
      </c>
      <c r="F51" s="5">
        <f t="shared" si="2"/>
        <v>19011.330471568079</v>
      </c>
      <c r="G51" s="5">
        <f t="shared" si="3"/>
        <v>42445.481888497758</v>
      </c>
      <c r="H51" s="22">
        <f t="shared" si="16"/>
        <v>27362.287400364032</v>
      </c>
      <c r="I51" s="5">
        <f t="shared" si="17"/>
        <v>68330.205769242137</v>
      </c>
      <c r="J51" s="25">
        <f t="shared" si="5"/>
        <v>0.21004753643997653</v>
      </c>
      <c r="L51" s="22">
        <f t="shared" si="18"/>
        <v>56663.60411087377</v>
      </c>
      <c r="M51" s="5">
        <f>scrimecost*Meta!O48</f>
        <v>209.74700000000001</v>
      </c>
      <c r="N51" s="5">
        <f>L51-Grade17!L51</f>
        <v>430.63110109547415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50.95700882372855</v>
      </c>
      <c r="T51" s="22">
        <f t="shared" si="20"/>
        <v>1805.4509473015742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65676.292462016369</v>
      </c>
      <c r="D52" s="5">
        <f t="shared" si="15"/>
        <v>62972.172669067484</v>
      </c>
      <c r="E52" s="5">
        <f t="shared" si="1"/>
        <v>53472.172669067484</v>
      </c>
      <c r="F52" s="5">
        <f t="shared" si="2"/>
        <v>19657.631643357279</v>
      </c>
      <c r="G52" s="5">
        <f t="shared" si="3"/>
        <v>43314.541025710205</v>
      </c>
      <c r="H52" s="22">
        <f t="shared" si="16"/>
        <v>28046.344585373132</v>
      </c>
      <c r="I52" s="5">
        <f t="shared" si="17"/>
        <v>69846.383003473195</v>
      </c>
      <c r="J52" s="25">
        <f t="shared" si="5"/>
        <v>0.21221395209533217</v>
      </c>
      <c r="L52" s="22">
        <f t="shared" si="18"/>
        <v>58080.194213645605</v>
      </c>
      <c r="M52" s="5">
        <f>scrimecost*Meta!O49</f>
        <v>209.74700000000001</v>
      </c>
      <c r="N52" s="5">
        <f>L52-Grade17!L52</f>
        <v>441.39687862286519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52.230934044322261</v>
      </c>
      <c r="T52" s="22">
        <f t="shared" si="20"/>
        <v>2037.9087863241596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67318.199773566768</v>
      </c>
      <c r="D53" s="5">
        <f t="shared" si="15"/>
        <v>64525.41698579416</v>
      </c>
      <c r="E53" s="5">
        <f t="shared" si="1"/>
        <v>55025.41698579416</v>
      </c>
      <c r="F53" s="5">
        <f t="shared" si="2"/>
        <v>20320.090344441211</v>
      </c>
      <c r="G53" s="5">
        <f t="shared" si="3"/>
        <v>44205.326641352949</v>
      </c>
      <c r="H53" s="22">
        <f t="shared" si="16"/>
        <v>28747.50320000745</v>
      </c>
      <c r="I53" s="5">
        <f t="shared" si="17"/>
        <v>71400.464668559987</v>
      </c>
      <c r="J53" s="25">
        <f t="shared" si="5"/>
        <v>0.21432752834445956</v>
      </c>
      <c r="L53" s="22">
        <f t="shared" si="18"/>
        <v>59532.199068986731</v>
      </c>
      <c r="M53" s="5">
        <f>scrimecost*Meta!O50</f>
        <v>209.74700000000001</v>
      </c>
      <c r="N53" s="5">
        <f>L53-Grade17!L53</f>
        <v>452.43180058841244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53.536707395427428</v>
      </c>
      <c r="T53" s="22">
        <f t="shared" si="20"/>
        <v>2300.2963484464221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69001.154767905944</v>
      </c>
      <c r="D54" s="5">
        <f t="shared" si="15"/>
        <v>66117.492410439023</v>
      </c>
      <c r="E54" s="5">
        <f t="shared" si="1"/>
        <v>56617.492410439023</v>
      </c>
      <c r="F54" s="5">
        <f t="shared" si="2"/>
        <v>20999.110513052245</v>
      </c>
      <c r="G54" s="5">
        <f t="shared" si="3"/>
        <v>45118.381897386775</v>
      </c>
      <c r="H54" s="22">
        <f t="shared" si="16"/>
        <v>29466.190780007641</v>
      </c>
      <c r="I54" s="5">
        <f t="shared" si="17"/>
        <v>72993.398375274002</v>
      </c>
      <c r="J54" s="25">
        <f t="shared" si="5"/>
        <v>0.2163895539533644</v>
      </c>
      <c r="L54" s="22">
        <f t="shared" si="18"/>
        <v>61020.504045711408</v>
      </c>
      <c r="M54" s="5">
        <f>scrimecost*Meta!O51</f>
        <v>209.74700000000001</v>
      </c>
      <c r="N54" s="5">
        <f>L54-Grade17!L54</f>
        <v>463.74259560313658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54.875125080314753</v>
      </c>
      <c r="T54" s="22">
        <f t="shared" si="20"/>
        <v>2596.4671854723133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70726.183637103575</v>
      </c>
      <c r="D55" s="5">
        <f t="shared" si="15"/>
        <v>67749.369720699979</v>
      </c>
      <c r="E55" s="5">
        <f t="shared" si="1"/>
        <v>58249.369720699979</v>
      </c>
      <c r="F55" s="5">
        <f t="shared" si="2"/>
        <v>21695.10618587854</v>
      </c>
      <c r="G55" s="5">
        <f t="shared" si="3"/>
        <v>46054.263534821439</v>
      </c>
      <c r="H55" s="22">
        <f t="shared" si="16"/>
        <v>30202.845549507827</v>
      </c>
      <c r="I55" s="5">
        <f t="shared" si="17"/>
        <v>74626.155424655837</v>
      </c>
      <c r="J55" s="25">
        <f t="shared" si="5"/>
        <v>0.2184012862547349</v>
      </c>
      <c r="L55" s="22">
        <f t="shared" si="18"/>
        <v>62546.016646854179</v>
      </c>
      <c r="M55" s="5">
        <f>scrimecost*Meta!O52</f>
        <v>209.74700000000001</v>
      </c>
      <c r="N55" s="5">
        <f>L55-Grade17!L55</f>
        <v>475.33616049320699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56.247003207321676</v>
      </c>
      <c r="T55" s="22">
        <f t="shared" si="20"/>
        <v>2930.7710068693464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72494.338228031163</v>
      </c>
      <c r="D56" s="5">
        <f t="shared" si="15"/>
        <v>69422.043963717471</v>
      </c>
      <c r="E56" s="5">
        <f t="shared" si="1"/>
        <v>59922.043963717471</v>
      </c>
      <c r="F56" s="5">
        <f t="shared" si="2"/>
        <v>22408.501750525502</v>
      </c>
      <c r="G56" s="5">
        <f t="shared" si="3"/>
        <v>47013.542213191969</v>
      </c>
      <c r="H56" s="22">
        <f t="shared" si="16"/>
        <v>30957.916688245525</v>
      </c>
      <c r="I56" s="5">
        <f t="shared" si="17"/>
        <v>76299.731400272227</v>
      </c>
      <c r="J56" s="25">
        <f t="shared" si="5"/>
        <v>0.22036395191460859</v>
      </c>
      <c r="L56" s="22">
        <f t="shared" si="18"/>
        <v>64109.667063025539</v>
      </c>
      <c r="M56" s="5">
        <f>scrimecost*Meta!O53</f>
        <v>58.177999999999997</v>
      </c>
      <c r="N56" s="5">
        <f>L56-Grade17!L56</f>
        <v>487.21956450554717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57.653178287505895</v>
      </c>
      <c r="T56" s="22">
        <f t="shared" si="20"/>
        <v>3308.117561726016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58.177999999999997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58.177999999999997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58.177999999999997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58.177999999999997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58.177999999999997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58.177999999999997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58.177999999999997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58.177999999999997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58.177999999999997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58.177999999999997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58.177999999999997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58.177999999999997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58.177999999999997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2.5256213120883331E-8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2" sqref="G2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0.88600000000000001</v>
      </c>
      <c r="D3" s="8">
        <f>Grade9!T2</f>
        <v>1.0181002886581314</v>
      </c>
      <c r="F3" s="15">
        <f t="shared" ref="F3:F12" si="0">(D3-1)*100</f>
        <v>1.8100288658131403</v>
      </c>
      <c r="G3" s="15">
        <f>K3*M3+K4*M4+K5*M5+K6*M6</f>
        <v>1.8686861126738601</v>
      </c>
      <c r="H3" s="15"/>
      <c r="I3" s="15"/>
      <c r="K3" s="8">
        <f>1-B3</f>
        <v>0.11399999999999999</v>
      </c>
      <c r="L3" s="8">
        <f>D3</f>
        <v>1.0181002886581314</v>
      </c>
      <c r="M3" s="8">
        <f t="shared" ref="M3:M12" si="1">(L3-1)*100</f>
        <v>1.8100288658131403</v>
      </c>
    </row>
    <row r="4" spans="1:22" x14ac:dyDescent="0.2">
      <c r="A4" s="18">
        <v>10</v>
      </c>
      <c r="B4" s="11">
        <f>Meta!E4</f>
        <v>0.88600000000000001</v>
      </c>
      <c r="D4" s="8">
        <f>Grade10!T2</f>
        <v>1.0185072676035967</v>
      </c>
      <c r="F4" s="15">
        <f t="shared" si="0"/>
        <v>1.8507267603596667</v>
      </c>
      <c r="G4" s="15">
        <f>N4*P4+N5*P5+N6*P6</f>
        <v>1.9004508089031944</v>
      </c>
      <c r="H4" s="15"/>
      <c r="I4" s="15"/>
      <c r="K4" s="8">
        <f>B3*(1-B4)</f>
        <v>0.101004</v>
      </c>
      <c r="L4" s="8">
        <f>(D3*D4)^0.5</f>
        <v>1.0183037577990304</v>
      </c>
      <c r="M4" s="8">
        <f t="shared" si="1"/>
        <v>1.8303757799030373</v>
      </c>
      <c r="N4" s="8">
        <f>1-B4</f>
        <v>0.11399999999999999</v>
      </c>
      <c r="O4" s="8">
        <f>D4</f>
        <v>1.0185072676035967</v>
      </c>
      <c r="P4" s="8">
        <f>(O4-1)*100</f>
        <v>1.8507267603596667</v>
      </c>
    </row>
    <row r="5" spans="1:22" x14ac:dyDescent="0.2">
      <c r="A5" s="18">
        <v>11</v>
      </c>
      <c r="B5" s="11">
        <f>Meta!E5</f>
        <v>0.88600000000000001</v>
      </c>
      <c r="D5" s="8">
        <f>Grade11!T2</f>
        <v>1.0187480260877599</v>
      </c>
      <c r="F5" s="15">
        <f t="shared" si="0"/>
        <v>1.8748026087759939</v>
      </c>
      <c r="G5" s="15">
        <f>Q5*S5+Q6*S6</f>
        <v>1.935608425370867</v>
      </c>
      <c r="H5" s="15"/>
      <c r="I5" s="15"/>
      <c r="K5" s="8">
        <f>B3*B4*(1-B5)</f>
        <v>8.948954399999999E-2</v>
      </c>
      <c r="L5" s="8">
        <f>(D3*D4*D5)^(1/3)</f>
        <v>1.0184518256975412</v>
      </c>
      <c r="M5" s="8">
        <f t="shared" si="1"/>
        <v>1.8451825697541224</v>
      </c>
      <c r="N5" s="8">
        <f>B4*(1-B5)</f>
        <v>0.101004</v>
      </c>
      <c r="O5" s="8">
        <f>(D4*D5)^0.5</f>
        <v>1.0186276397325973</v>
      </c>
      <c r="P5" s="8">
        <f>(O5-1)*100</f>
        <v>1.862763973259729</v>
      </c>
      <c r="Q5" s="8">
        <f>1-B5</f>
        <v>0.11399999999999999</v>
      </c>
      <c r="R5" s="8">
        <f>D5</f>
        <v>1.0187480260877599</v>
      </c>
      <c r="S5" s="8">
        <f>(R5-1)*100</f>
        <v>1.8748026087759939</v>
      </c>
    </row>
    <row r="6" spans="1:22" x14ac:dyDescent="0.2">
      <c r="A6" s="18">
        <v>12</v>
      </c>
      <c r="B6" s="11">
        <f>Meta!E6</f>
        <v>0.88600000000000001</v>
      </c>
      <c r="D6" s="8">
        <f>Grade12!T2</f>
        <v>1.0201210802186904</v>
      </c>
      <c r="F6" s="15">
        <f t="shared" si="0"/>
        <v>2.0121080218690413</v>
      </c>
      <c r="G6" s="15">
        <f>T6*V6</f>
        <v>2.0121080218690413</v>
      </c>
      <c r="H6" s="15"/>
      <c r="I6" s="15"/>
      <c r="K6" s="8">
        <f>B3*B4*B5</f>
        <v>0.69550645600000005</v>
      </c>
      <c r="L6" s="8">
        <f>(D3*D4*D5*D6)^0.25</f>
        <v>1.0188688830795525</v>
      </c>
      <c r="M6" s="8">
        <f t="shared" si="1"/>
        <v>1.8868883079552479</v>
      </c>
      <c r="N6" s="8">
        <f>B4*B5</f>
        <v>0.78499600000000003</v>
      </c>
      <c r="O6" s="8">
        <f>(D4*D5*D6)^(1/3)</f>
        <v>1.0191252101395047</v>
      </c>
      <c r="P6" s="8">
        <f>(O6-1)*100</f>
        <v>1.9125210139504745</v>
      </c>
      <c r="Q6" s="8">
        <f>B5</f>
        <v>0.88600000000000001</v>
      </c>
      <c r="R6" s="8">
        <f>(D5*D6)^0.5</f>
        <v>1.0194343219861219</v>
      </c>
      <c r="S6" s="8">
        <f>(R6-1)*100</f>
        <v>1.9434321986121939</v>
      </c>
      <c r="T6" s="8">
        <v>1</v>
      </c>
      <c r="U6" s="8">
        <f>D6</f>
        <v>1.0201210802186904</v>
      </c>
      <c r="V6" s="8">
        <f>(U6-1)*100</f>
        <v>2.0121080218690413</v>
      </c>
    </row>
    <row r="7" spans="1:22" x14ac:dyDescent="0.2">
      <c r="A7" s="18">
        <v>13</v>
      </c>
      <c r="B7" s="11">
        <f>Meta!E7</f>
        <v>0.52700000000000002</v>
      </c>
      <c r="D7" s="8">
        <f>Grade13!T2</f>
        <v>0.98390867266556192</v>
      </c>
      <c r="F7" s="15">
        <f t="shared" si="0"/>
        <v>-1.6091327334438077</v>
      </c>
      <c r="G7" s="15">
        <f>K7*M7+K8*M8+K9*M9+K10*M10</f>
        <v>-1.6693033962972044</v>
      </c>
      <c r="H7" s="15"/>
      <c r="I7" s="15"/>
      <c r="K7" s="8">
        <f>1-B7</f>
        <v>0.47299999999999998</v>
      </c>
      <c r="L7" s="8">
        <f>D7</f>
        <v>0.98390867266556192</v>
      </c>
      <c r="M7" s="8">
        <f t="shared" si="1"/>
        <v>-1.6091327334438077</v>
      </c>
    </row>
    <row r="8" spans="1:22" x14ac:dyDescent="0.2">
      <c r="A8" s="18">
        <v>14</v>
      </c>
      <c r="B8" s="11">
        <f>Meta!E8</f>
        <v>0.52700000000000002</v>
      </c>
      <c r="D8" s="8">
        <f>Grade14!T2</f>
        <v>0.98204550157124892</v>
      </c>
      <c r="F8" s="15">
        <f t="shared" si="0"/>
        <v>-1.7954498428751076</v>
      </c>
      <c r="G8" s="15">
        <f>N8*P8+N9*P9+N10*P10</f>
        <v>-1.794843460104226</v>
      </c>
      <c r="H8" s="15"/>
      <c r="I8" s="15"/>
      <c r="K8" s="8">
        <f>B7*(1-B8)</f>
        <v>0.24927099999999999</v>
      </c>
      <c r="L8" s="8">
        <f>(D7*D8)^0.5</f>
        <v>0.98297664567788867</v>
      </c>
      <c r="M8" s="8">
        <f t="shared" si="1"/>
        <v>-1.7023354322111328</v>
      </c>
      <c r="N8" s="8">
        <f>1-B8</f>
        <v>0.47299999999999998</v>
      </c>
      <c r="O8" s="8">
        <f>D8</f>
        <v>0.98204550157124892</v>
      </c>
      <c r="P8" s="8">
        <f>(O8-1)*100</f>
        <v>-1.7954498428751076</v>
      </c>
    </row>
    <row r="9" spans="1:22" x14ac:dyDescent="0.2">
      <c r="A9" s="18">
        <v>15</v>
      </c>
      <c r="B9" s="11">
        <f>Meta!E9</f>
        <v>0.52700000000000002</v>
      </c>
      <c r="D9" s="8">
        <f>Grade15!T2</f>
        <v>0.98277295182537117</v>
      </c>
      <c r="F9" s="15">
        <f t="shared" si="0"/>
        <v>-1.7227048174628834</v>
      </c>
      <c r="G9" s="15">
        <f>Q9*S9+Q10*S10</f>
        <v>-1.7851151524863345</v>
      </c>
      <c r="H9" s="15"/>
      <c r="I9" s="15"/>
      <c r="K9" s="8">
        <f>B7*B8*(1-B9)</f>
        <v>0.131365817</v>
      </c>
      <c r="L9" s="8">
        <f>(D7*D8*D9)^(1/3)</f>
        <v>0.98290874303653875</v>
      </c>
      <c r="M9" s="8">
        <f t="shared" si="1"/>
        <v>-1.7091256963461254</v>
      </c>
      <c r="N9" s="8">
        <f>B8*(1-B9)</f>
        <v>0.24927099999999999</v>
      </c>
      <c r="O9" s="8">
        <f>(D8*D9)^0.5</f>
        <v>0.98240915936589446</v>
      </c>
      <c r="P9" s="8">
        <f>(O9-1)*100</f>
        <v>-1.7590840634105542</v>
      </c>
      <c r="Q9" s="8">
        <f>1-B9</f>
        <v>0.47299999999999998</v>
      </c>
      <c r="R9" s="8">
        <f>D9</f>
        <v>0.98277295182537117</v>
      </c>
      <c r="S9" s="8">
        <f>(R9-1)*100</f>
        <v>-1.7227048174628834</v>
      </c>
    </row>
    <row r="10" spans="1:22" x14ac:dyDescent="0.2">
      <c r="A10" s="18">
        <v>16</v>
      </c>
      <c r="B10" s="11">
        <f>Meta!E10</f>
        <v>0.52700000000000002</v>
      </c>
      <c r="D10" s="8">
        <f>Grade16!T2</f>
        <v>0.98040586521031114</v>
      </c>
      <c r="F10" s="15">
        <f t="shared" si="0"/>
        <v>-1.9594134789688855</v>
      </c>
      <c r="G10" s="15">
        <f>T10*V10</f>
        <v>-1.9594134789688855</v>
      </c>
      <c r="H10" s="15"/>
      <c r="I10" s="15"/>
      <c r="K10" s="8">
        <f>B7*B8*B9</f>
        <v>0.14636318300000001</v>
      </c>
      <c r="L10" s="8">
        <f>(D7*D8*D9*D10)^0.25</f>
        <v>0.98228242519162901</v>
      </c>
      <c r="M10" s="8">
        <f t="shared" si="1"/>
        <v>-1.7717574808370995</v>
      </c>
      <c r="N10" s="8">
        <f>B8*B9</f>
        <v>0.277729</v>
      </c>
      <c r="O10" s="8">
        <f>(D8*D9*D10)^(1/3)</f>
        <v>0.98174094023836589</v>
      </c>
      <c r="P10" s="8">
        <f>(O10-1)*100</f>
        <v>-1.8259059761634111</v>
      </c>
      <c r="Q10" s="8">
        <f>B9</f>
        <v>0.52700000000000002</v>
      </c>
      <c r="R10" s="8">
        <f>(D9*D10)^0.5</f>
        <v>0.98158869499380663</v>
      </c>
      <c r="S10" s="8">
        <f>(R10-1)*100</f>
        <v>-1.8411305006193368</v>
      </c>
      <c r="T10" s="8">
        <v>1</v>
      </c>
      <c r="U10" s="8">
        <f>D10</f>
        <v>0.98040586521031114</v>
      </c>
      <c r="V10" s="8">
        <f>(U10-1)*100</f>
        <v>-1.9594134789688855</v>
      </c>
    </row>
    <row r="11" spans="1:22" x14ac:dyDescent="0.2">
      <c r="A11" s="18">
        <v>17</v>
      </c>
      <c r="B11" s="11">
        <f>Meta!E11</f>
        <v>0.24099999999999999</v>
      </c>
      <c r="D11" s="8">
        <f>Grade17!T2</f>
        <v>0.90707238959276293</v>
      </c>
      <c r="F11" s="15">
        <f t="shared" si="0"/>
        <v>-9.2927610407237076</v>
      </c>
      <c r="G11" s="15">
        <f>K11*M11+K12*M12</f>
        <v>-9.2806049155280981</v>
      </c>
      <c r="H11" s="15"/>
      <c r="I11" s="15"/>
      <c r="K11" s="8">
        <f>1-B11</f>
        <v>0.75900000000000001</v>
      </c>
      <c r="L11" s="8">
        <f>D11</f>
        <v>0.90707238959276293</v>
      </c>
      <c r="M11" s="8">
        <f t="shared" si="1"/>
        <v>-9.2927610407237076</v>
      </c>
    </row>
    <row r="12" spans="1:22" x14ac:dyDescent="0.2">
      <c r="A12" s="18">
        <v>18</v>
      </c>
      <c r="B12" s="11">
        <f>Meta!E12</f>
        <v>0.24099999999999999</v>
      </c>
      <c r="D12" s="8">
        <f>Grade18!T2</f>
        <v>0.90808147715094434</v>
      </c>
      <c r="F12" s="15">
        <f t="shared" si="0"/>
        <v>-9.1918522849055666</v>
      </c>
      <c r="G12" s="15">
        <f>N12*P12</f>
        <v>-9.1918522849055666</v>
      </c>
      <c r="H12" s="15"/>
      <c r="I12" s="15"/>
      <c r="K12" s="8">
        <f>B11</f>
        <v>0.24099999999999999</v>
      </c>
      <c r="L12" s="8">
        <f>(D11*D12)^0.5</f>
        <v>0.90757679312785045</v>
      </c>
      <c r="M12" s="8">
        <f t="shared" si="1"/>
        <v>-9.2423206872149564</v>
      </c>
      <c r="N12" s="8">
        <v>1</v>
      </c>
      <c r="O12" s="8">
        <f>D12</f>
        <v>0.90808147715094434</v>
      </c>
      <c r="P12" s="8">
        <f>(O12-1)*100</f>
        <v>-9.1918522849055666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20520</v>
      </c>
      <c r="D2" s="7">
        <f>Meta!C2</f>
        <v>9439</v>
      </c>
      <c r="E2" s="1">
        <f>Meta!D2</f>
        <v>0.122</v>
      </c>
      <c r="F2" s="1">
        <f>Meta!F2</f>
        <v>0.39900000000000002</v>
      </c>
      <c r="G2" s="1">
        <f>Meta!I2</f>
        <v>2.0085479604911836</v>
      </c>
      <c r="H2" s="1">
        <f>Meta!E2</f>
        <v>1</v>
      </c>
      <c r="I2" s="13"/>
      <c r="K2" s="1">
        <f>Meta!D2</f>
        <v>0.122</v>
      </c>
      <c r="L2" s="13"/>
      <c r="N2" s="22">
        <f>Meta!T2</f>
        <v>20520</v>
      </c>
      <c r="O2" s="22">
        <f>Meta!U2</f>
        <v>9439</v>
      </c>
      <c r="P2" s="1">
        <f>Meta!V2</f>
        <v>0.122</v>
      </c>
      <c r="Q2" s="1">
        <f>Meta!X2</f>
        <v>0.39900000000000002</v>
      </c>
      <c r="R2" s="22">
        <f>Meta!W2</f>
        <v>1989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10216.335583533641</v>
      </c>
      <c r="D5" s="5">
        <f>IF(A5&lt;startage,1,0)*(C5*(1-initialunempprob))+IF(A5=startage,1,0)*(C5*(1-unempprob))+IF(A5&gt;startage,1,0)*(C5*(1-unempprob)+unempprob*300*52)</f>
        <v>8969.9426423425357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686.20061213920394</v>
      </c>
      <c r="G5" s="5">
        <f>D5-F5</f>
        <v>8283.7420302033315</v>
      </c>
      <c r="H5" s="22">
        <f t="shared" ref="H5:H36" si="1">benefits*B5/expnorm</f>
        <v>4699.4147940045823</v>
      </c>
      <c r="I5" s="5">
        <f>G5+IF(A5&lt;startage,1,0)*(H5*(1-initialunempprob))+IF(A5&gt;=startage,1,0)*(H5*(1-unempprob))</f>
        <v>12409.828219339355</v>
      </c>
      <c r="J5" s="25">
        <f t="shared" ref="J5:J36" si="2">(F5-(IF(A5&gt;startage,1,0)*(unempprob*300*52)))/(IF(A5&lt;startage,1,0)*((C5+H5)*(1-initialunempprob))+IF(A5&gt;=startage,1,0)*((C5+H5)*(1-unempprob)))</f>
        <v>5.2397610067091684E-2</v>
      </c>
      <c r="L5" s="22">
        <f t="shared" ref="L5:L36" si="3">(sincome+sbenefits)*(1-sunemp)*B5/expnorm</f>
        <v>13096.028831478561</v>
      </c>
      <c r="M5" s="5">
        <f>scrimecost*Meta!O2</f>
        <v>2629.4580000000001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10471.74397312198</v>
      </c>
      <c r="D6" s="5">
        <f t="shared" ref="D6:D36" si="5">IF(A6&lt;startage,1,0)*(C6*(1-initialunempprob))+IF(A6=startage,1,0)*(C6*(1-unempprob))+IF(A6&gt;startage,1,0)*(C6*(1-unempprob)+unempprob*300*52)</f>
        <v>11097.391208401099</v>
      </c>
      <c r="E6" s="5">
        <f t="shared" ref="E6:E56" si="6">IF(D6-9500&gt;0,1,0)*(D6-9500)</f>
        <v>1597.391208401099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1168.4286691229038</v>
      </c>
      <c r="G6" s="5">
        <f t="shared" ref="G6:G56" si="8">D6-F6</f>
        <v>9928.9625392781945</v>
      </c>
      <c r="H6" s="22">
        <f t="shared" si="1"/>
        <v>4816.9001638546961</v>
      </c>
      <c r="I6" s="5">
        <f t="shared" ref="I6:I36" si="9">G6+IF(A6&lt;startage,1,0)*(H6*(1-initialunempprob))+IF(A6&gt;=startage,1,0)*(H6*(1-unempprob))</f>
        <v>14158.200883142617</v>
      </c>
      <c r="J6" s="25">
        <f t="shared" si="2"/>
        <v>-5.4737973482572956E-2</v>
      </c>
      <c r="L6" s="22">
        <f t="shared" si="3"/>
        <v>13423.429552265523</v>
      </c>
      <c r="M6" s="5">
        <f>scrimecost*Meta!O3</f>
        <v>4320.1080000000002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10733.53757245003</v>
      </c>
      <c r="D7" s="5">
        <f t="shared" si="5"/>
        <v>11327.245988611126</v>
      </c>
      <c r="E7" s="5">
        <f t="shared" si="6"/>
        <v>1827.2459886111264</v>
      </c>
      <c r="F7" s="5">
        <f t="shared" si="7"/>
        <v>1231.9835158509763</v>
      </c>
      <c r="G7" s="5">
        <f t="shared" si="8"/>
        <v>10095.262472760151</v>
      </c>
      <c r="H7" s="22">
        <f t="shared" si="1"/>
        <v>4937.3226679510644</v>
      </c>
      <c r="I7" s="5">
        <f t="shared" si="9"/>
        <v>14430.231775221186</v>
      </c>
      <c r="J7" s="25">
        <f t="shared" si="2"/>
        <v>-4.8783758862784118E-2</v>
      </c>
      <c r="L7" s="22">
        <f t="shared" si="3"/>
        <v>13759.015291072163</v>
      </c>
      <c r="M7" s="5">
        <f>scrimecost*Meta!O4</f>
        <v>5237.0370000000003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11001.876011761282</v>
      </c>
      <c r="D8" s="5">
        <f t="shared" si="5"/>
        <v>11562.847138326406</v>
      </c>
      <c r="E8" s="5">
        <f t="shared" si="6"/>
        <v>2062.8471383264059</v>
      </c>
      <c r="F8" s="5">
        <f t="shared" si="7"/>
        <v>1297.1272337472512</v>
      </c>
      <c r="G8" s="5">
        <f t="shared" si="8"/>
        <v>10265.719904579155</v>
      </c>
      <c r="H8" s="22">
        <f t="shared" si="1"/>
        <v>5060.7557346498406</v>
      </c>
      <c r="I8" s="5">
        <f t="shared" si="9"/>
        <v>14709.063439601716</v>
      </c>
      <c r="J8" s="25">
        <f t="shared" si="2"/>
        <v>-4.2974768989819362E-2</v>
      </c>
      <c r="L8" s="22">
        <f t="shared" si="3"/>
        <v>14102.990673348966</v>
      </c>
      <c r="M8" s="5">
        <f>scrimecost*Meta!O5</f>
        <v>5752.1880000000001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11276.922912055312</v>
      </c>
      <c r="D9" s="5">
        <f t="shared" si="5"/>
        <v>11804.338316784564</v>
      </c>
      <c r="E9" s="5">
        <f t="shared" si="6"/>
        <v>2304.3383167845641</v>
      </c>
      <c r="F9" s="5">
        <f t="shared" si="7"/>
        <v>1363.899544590932</v>
      </c>
      <c r="G9" s="5">
        <f t="shared" si="8"/>
        <v>10440.438772193633</v>
      </c>
      <c r="H9" s="22">
        <f t="shared" si="1"/>
        <v>5187.2746280160864</v>
      </c>
      <c r="I9" s="5">
        <f t="shared" si="9"/>
        <v>14994.865895591756</v>
      </c>
      <c r="J9" s="25">
        <f t="shared" si="2"/>
        <v>-3.7307461796683088E-2</v>
      </c>
      <c r="L9" s="22">
        <f t="shared" si="3"/>
        <v>14455.565440182687</v>
      </c>
      <c r="M9" s="5">
        <f>scrimecost*Meta!O6</f>
        <v>6728.7870000000003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11558.845984856693</v>
      </c>
      <c r="D10" s="5">
        <f t="shared" si="5"/>
        <v>12051.866774704176</v>
      </c>
      <c r="E10" s="5">
        <f t="shared" si="6"/>
        <v>2551.8667747041764</v>
      </c>
      <c r="F10" s="5">
        <f t="shared" si="7"/>
        <v>1432.3411632057048</v>
      </c>
      <c r="G10" s="5">
        <f t="shared" si="8"/>
        <v>10619.525611498471</v>
      </c>
      <c r="H10" s="22">
        <f t="shared" si="1"/>
        <v>5316.9564937164878</v>
      </c>
      <c r="I10" s="5">
        <f t="shared" si="9"/>
        <v>15287.813412981548</v>
      </c>
      <c r="J10" s="25">
        <f t="shared" si="2"/>
        <v>-3.1778381608257467E-2</v>
      </c>
      <c r="L10" s="22">
        <f t="shared" si="3"/>
        <v>14816.954576187254</v>
      </c>
      <c r="M10" s="5">
        <f>scrimecost*Meta!O7</f>
        <v>7241.9489999999996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11847.817134478109</v>
      </c>
      <c r="D11" s="5">
        <f t="shared" si="5"/>
        <v>12305.583444071781</v>
      </c>
      <c r="E11" s="5">
        <f t="shared" si="6"/>
        <v>2805.5834440717808</v>
      </c>
      <c r="F11" s="5">
        <f t="shared" si="7"/>
        <v>1502.4938222858473</v>
      </c>
      <c r="G11" s="5">
        <f t="shared" si="8"/>
        <v>10803.089621785934</v>
      </c>
      <c r="H11" s="22">
        <f t="shared" si="1"/>
        <v>5449.8804060594002</v>
      </c>
      <c r="I11" s="5">
        <f t="shared" si="9"/>
        <v>15588.084618306086</v>
      </c>
      <c r="J11" s="25">
        <f t="shared" si="2"/>
        <v>-2.6384157034183651E-2</v>
      </c>
      <c r="L11" s="22">
        <f t="shared" si="3"/>
        <v>15187.378440591934</v>
      </c>
      <c r="M11" s="5">
        <f>scrimecost*Meta!O8</f>
        <v>6923.7089999999998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12144.012562840064</v>
      </c>
      <c r="D12" s="5">
        <f t="shared" si="5"/>
        <v>12565.643030173576</v>
      </c>
      <c r="E12" s="5">
        <f t="shared" si="6"/>
        <v>3065.6430301735763</v>
      </c>
      <c r="F12" s="5">
        <f t="shared" si="7"/>
        <v>1574.400297842994</v>
      </c>
      <c r="G12" s="5">
        <f t="shared" si="8"/>
        <v>10991.242732330582</v>
      </c>
      <c r="H12" s="22">
        <f t="shared" si="1"/>
        <v>5586.1274162108848</v>
      </c>
      <c r="I12" s="5">
        <f t="shared" si="9"/>
        <v>15895.862603763739</v>
      </c>
      <c r="J12" s="25">
        <f t="shared" si="2"/>
        <v>-2.1121498913135982E-2</v>
      </c>
      <c r="L12" s="22">
        <f t="shared" si="3"/>
        <v>15567.062901606734</v>
      </c>
      <c r="M12" s="5">
        <f>scrimecost*Meta!O9</f>
        <v>6199.7129999999997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12447.612876911064</v>
      </c>
      <c r="D13" s="5">
        <f t="shared" si="5"/>
        <v>12832.204105927914</v>
      </c>
      <c r="E13" s="5">
        <f t="shared" si="6"/>
        <v>3332.2041059279145</v>
      </c>
      <c r="F13" s="5">
        <f t="shared" si="7"/>
        <v>1648.1044352890685</v>
      </c>
      <c r="G13" s="5">
        <f t="shared" si="8"/>
        <v>11184.099670638847</v>
      </c>
      <c r="H13" s="22">
        <f t="shared" si="1"/>
        <v>5725.7806016161567</v>
      </c>
      <c r="I13" s="5">
        <f t="shared" si="9"/>
        <v>16211.335038857833</v>
      </c>
      <c r="J13" s="25">
        <f t="shared" si="2"/>
        <v>-1.5987198307235873E-2</v>
      </c>
      <c r="L13" s="22">
        <f t="shared" si="3"/>
        <v>15956.2394741469</v>
      </c>
      <c r="M13" s="5">
        <f>scrimecost*Meta!O10</f>
        <v>5710.4189999999999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12758.803198833839</v>
      </c>
      <c r="D14" s="5">
        <f t="shared" si="5"/>
        <v>13105.429208576112</v>
      </c>
      <c r="E14" s="5">
        <f t="shared" si="6"/>
        <v>3605.4292085761117</v>
      </c>
      <c r="F14" s="5">
        <f t="shared" si="7"/>
        <v>1723.651176171295</v>
      </c>
      <c r="G14" s="5">
        <f t="shared" si="8"/>
        <v>11381.778032404816</v>
      </c>
      <c r="H14" s="22">
        <f t="shared" si="1"/>
        <v>5868.9251166565591</v>
      </c>
      <c r="I14" s="5">
        <f t="shared" si="9"/>
        <v>16534.694284829275</v>
      </c>
      <c r="J14" s="25">
        <f t="shared" si="2"/>
        <v>-1.0978124545382103E-2</v>
      </c>
      <c r="L14" s="22">
        <f t="shared" si="3"/>
        <v>16355.145461000571</v>
      </c>
      <c r="M14" s="5">
        <f>scrimecost*Meta!O11</f>
        <v>5344.4429999999993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13077.773278804685</v>
      </c>
      <c r="D15" s="5">
        <f t="shared" si="5"/>
        <v>13385.484938790514</v>
      </c>
      <c r="E15" s="5">
        <f t="shared" si="6"/>
        <v>3885.4849387905142</v>
      </c>
      <c r="F15" s="5">
        <f t="shared" si="7"/>
        <v>1801.0865855755771</v>
      </c>
      <c r="G15" s="5">
        <f t="shared" si="8"/>
        <v>11584.398353214938</v>
      </c>
      <c r="H15" s="22">
        <f t="shared" si="1"/>
        <v>6015.6482445729735</v>
      </c>
      <c r="I15" s="5">
        <f t="shared" si="9"/>
        <v>16866.137511950008</v>
      </c>
      <c r="J15" s="25">
        <f t="shared" si="2"/>
        <v>-6.0912233143052517E-3</v>
      </c>
      <c r="L15" s="22">
        <f t="shared" si="3"/>
        <v>16764.024097525584</v>
      </c>
      <c r="M15" s="5">
        <f>scrimecost*Meta!O12</f>
        <v>5117.6970000000001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13404.717610774802</v>
      </c>
      <c r="D16" s="5">
        <f t="shared" si="5"/>
        <v>13672.542062260276</v>
      </c>
      <c r="E16" s="5">
        <f t="shared" si="6"/>
        <v>4172.542062260276</v>
      </c>
      <c r="F16" s="5">
        <f t="shared" si="7"/>
        <v>1880.4578802149663</v>
      </c>
      <c r="G16" s="5">
        <f t="shared" si="8"/>
        <v>11792.08418204531</v>
      </c>
      <c r="H16" s="22">
        <f t="shared" si="1"/>
        <v>6166.0394506872981</v>
      </c>
      <c r="I16" s="5">
        <f t="shared" si="9"/>
        <v>17205.866819748757</v>
      </c>
      <c r="J16" s="25">
        <f t="shared" si="2"/>
        <v>-1.3235147961814988E-3</v>
      </c>
      <c r="L16" s="22">
        <f t="shared" si="3"/>
        <v>17183.124699963722</v>
      </c>
      <c r="M16" s="5">
        <f>scrimecost*Meta!O13</f>
        <v>4332.0419999999995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13739.835551044169</v>
      </c>
      <c r="D17" s="5">
        <f t="shared" si="5"/>
        <v>13966.775613816781</v>
      </c>
      <c r="E17" s="5">
        <f t="shared" si="6"/>
        <v>4466.7756138167806</v>
      </c>
      <c r="F17" s="5">
        <f t="shared" si="7"/>
        <v>1961.8134572203398</v>
      </c>
      <c r="G17" s="5">
        <f t="shared" si="8"/>
        <v>12004.962156596441</v>
      </c>
      <c r="H17" s="22">
        <f t="shared" si="1"/>
        <v>6320.1904369544791</v>
      </c>
      <c r="I17" s="5">
        <f t="shared" si="9"/>
        <v>17554.089360242473</v>
      </c>
      <c r="J17" s="25">
        <f t="shared" si="2"/>
        <v>3.3279081483294634E-3</v>
      </c>
      <c r="L17" s="22">
        <f t="shared" si="3"/>
        <v>17612.702817462814</v>
      </c>
      <c r="M17" s="5">
        <f>scrimecost*Meta!O14</f>
        <v>4332.0419999999995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14083.331439820273</v>
      </c>
      <c r="D18" s="5">
        <f t="shared" si="5"/>
        <v>14268.3650041622</v>
      </c>
      <c r="E18" s="5">
        <f t="shared" si="6"/>
        <v>4768.3650041622004</v>
      </c>
      <c r="F18" s="5">
        <f t="shared" si="7"/>
        <v>2045.2029236508483</v>
      </c>
      <c r="G18" s="5">
        <f t="shared" si="8"/>
        <v>12223.162080511353</v>
      </c>
      <c r="H18" s="22">
        <f t="shared" si="1"/>
        <v>6478.1951978783418</v>
      </c>
      <c r="I18" s="5">
        <f t="shared" si="9"/>
        <v>17911.017464248536</v>
      </c>
      <c r="J18" s="25">
        <f t="shared" si="2"/>
        <v>7.8658817527304352E-3</v>
      </c>
      <c r="L18" s="22">
        <f t="shared" si="3"/>
        <v>18053.020387899385</v>
      </c>
      <c r="M18" s="5">
        <f>scrimecost*Meta!O15</f>
        <v>4332.0419999999995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14435.414725815779</v>
      </c>
      <c r="D19" s="5">
        <f t="shared" si="5"/>
        <v>14577.494129266255</v>
      </c>
      <c r="E19" s="5">
        <f t="shared" si="6"/>
        <v>5077.4941292662552</v>
      </c>
      <c r="F19" s="5">
        <f t="shared" si="7"/>
        <v>2130.6771267421195</v>
      </c>
      <c r="G19" s="5">
        <f t="shared" si="8"/>
        <v>12446.817002524136</v>
      </c>
      <c r="H19" s="22">
        <f t="shared" si="1"/>
        <v>6640.1500778252994</v>
      </c>
      <c r="I19" s="5">
        <f t="shared" si="9"/>
        <v>18276.868770854748</v>
      </c>
      <c r="J19" s="25">
        <f t="shared" si="2"/>
        <v>1.2293173074097236E-2</v>
      </c>
      <c r="L19" s="22">
        <f t="shared" si="3"/>
        <v>18504.345897596868</v>
      </c>
      <c r="M19" s="5">
        <f>scrimecost*Meta!O16</f>
        <v>4332.0419999999995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14796.300093961176</v>
      </c>
      <c r="D20" s="5">
        <f t="shared" si="5"/>
        <v>14894.351482497914</v>
      </c>
      <c r="E20" s="5">
        <f t="shared" si="6"/>
        <v>5394.3514824979138</v>
      </c>
      <c r="F20" s="5">
        <f t="shared" si="7"/>
        <v>2218.2881849106734</v>
      </c>
      <c r="G20" s="5">
        <f t="shared" si="8"/>
        <v>12676.06329758724</v>
      </c>
      <c r="H20" s="22">
        <f t="shared" si="1"/>
        <v>6806.153829770933</v>
      </c>
      <c r="I20" s="5">
        <f t="shared" si="9"/>
        <v>18651.866360126118</v>
      </c>
      <c r="J20" s="25">
        <f t="shared" si="2"/>
        <v>1.6612481680308797E-2</v>
      </c>
      <c r="L20" s="22">
        <f t="shared" si="3"/>
        <v>18966.954545036791</v>
      </c>
      <c r="M20" s="5">
        <f>scrimecost*Meta!O17</f>
        <v>4332.0419999999995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15166.207596310203</v>
      </c>
      <c r="D21" s="5">
        <f t="shared" si="5"/>
        <v>15219.130269560359</v>
      </c>
      <c r="E21" s="5">
        <f t="shared" si="6"/>
        <v>5719.130269560359</v>
      </c>
      <c r="F21" s="5">
        <f t="shared" si="7"/>
        <v>2308.0895195334392</v>
      </c>
      <c r="G21" s="5">
        <f t="shared" si="8"/>
        <v>12911.040750026919</v>
      </c>
      <c r="H21" s="22">
        <f t="shared" si="1"/>
        <v>6976.3076755152051</v>
      </c>
      <c r="I21" s="5">
        <f t="shared" si="9"/>
        <v>19036.238889129269</v>
      </c>
      <c r="J21" s="25">
        <f t="shared" si="2"/>
        <v>2.0826441296124858E-2</v>
      </c>
      <c r="L21" s="22">
        <f t="shared" si="3"/>
        <v>19441.128408662709</v>
      </c>
      <c r="M21" s="5">
        <f>scrimecost*Meta!O18</f>
        <v>3417.1019999999999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15545.362786217956</v>
      </c>
      <c r="D22" s="5">
        <f t="shared" si="5"/>
        <v>15552.028526299366</v>
      </c>
      <c r="E22" s="5">
        <f t="shared" si="6"/>
        <v>6052.0285262993657</v>
      </c>
      <c r="F22" s="5">
        <f t="shared" si="7"/>
        <v>2400.1358875217747</v>
      </c>
      <c r="G22" s="5">
        <f t="shared" si="8"/>
        <v>13151.89263877759</v>
      </c>
      <c r="H22" s="22">
        <f t="shared" si="1"/>
        <v>7150.7153674030842</v>
      </c>
      <c r="I22" s="5">
        <f t="shared" si="9"/>
        <v>19430.220731357498</v>
      </c>
      <c r="J22" s="25">
        <f t="shared" si="2"/>
        <v>2.4937621409116165E-2</v>
      </c>
      <c r="L22" s="22">
        <f t="shared" si="3"/>
        <v>19927.156618879275</v>
      </c>
      <c r="M22" s="5">
        <f>scrimecost*Meta!O19</f>
        <v>3417.1019999999999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15933.996855873405</v>
      </c>
      <c r="D23" s="5">
        <f t="shared" si="5"/>
        <v>15893.249239456851</v>
      </c>
      <c r="E23" s="5">
        <f t="shared" si="6"/>
        <v>6393.2492394568508</v>
      </c>
      <c r="F23" s="5">
        <f t="shared" si="7"/>
        <v>2494.483414709819</v>
      </c>
      <c r="G23" s="5">
        <f t="shared" si="8"/>
        <v>13398.765824747032</v>
      </c>
      <c r="H23" s="22">
        <f t="shared" si="1"/>
        <v>7329.4832515881617</v>
      </c>
      <c r="I23" s="5">
        <f t="shared" si="9"/>
        <v>19834.052119641437</v>
      </c>
      <c r="J23" s="25">
        <f t="shared" si="2"/>
        <v>2.8948528836424778E-2</v>
      </c>
      <c r="L23" s="22">
        <f t="shared" si="3"/>
        <v>20425.335534351256</v>
      </c>
      <c r="M23" s="5">
        <f>scrimecost*Meta!O20</f>
        <v>3417.1019999999999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16332.346777270241</v>
      </c>
      <c r="D24" s="5">
        <f t="shared" si="5"/>
        <v>16243.000470443272</v>
      </c>
      <c r="E24" s="5">
        <f t="shared" si="6"/>
        <v>6743.0004704432722</v>
      </c>
      <c r="F24" s="5">
        <f t="shared" si="7"/>
        <v>2591.1896300775647</v>
      </c>
      <c r="G24" s="5">
        <f t="shared" si="8"/>
        <v>13651.810840365708</v>
      </c>
      <c r="H24" s="22">
        <f t="shared" si="1"/>
        <v>7512.7203328778669</v>
      </c>
      <c r="I24" s="5">
        <f t="shared" si="9"/>
        <v>20247.979292632474</v>
      </c>
      <c r="J24" s="25">
        <f t="shared" si="2"/>
        <v>3.286160925331124E-2</v>
      </c>
      <c r="L24" s="22">
        <f t="shared" si="3"/>
        <v>20935.968922710039</v>
      </c>
      <c r="M24" s="5">
        <f>scrimecost*Meta!O21</f>
        <v>3417.1019999999999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16740.655446701996</v>
      </c>
      <c r="D25" s="5">
        <f t="shared" si="5"/>
        <v>16601.495482204351</v>
      </c>
      <c r="E25" s="5">
        <f t="shared" si="6"/>
        <v>7101.495482204351</v>
      </c>
      <c r="F25" s="5">
        <f t="shared" si="7"/>
        <v>2690.313500829503</v>
      </c>
      <c r="G25" s="5">
        <f t="shared" si="8"/>
        <v>13911.181981374848</v>
      </c>
      <c r="H25" s="22">
        <f t="shared" si="1"/>
        <v>7700.5383411998109</v>
      </c>
      <c r="I25" s="5">
        <f t="shared" si="9"/>
        <v>20672.254644948283</v>
      </c>
      <c r="J25" s="25">
        <f t="shared" si="2"/>
        <v>3.6679248684419942E-2</v>
      </c>
      <c r="L25" s="22">
        <f t="shared" si="3"/>
        <v>21459.368145777789</v>
      </c>
      <c r="M25" s="5">
        <f>scrimecost*Meta!O22</f>
        <v>3417.1019999999999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17159.171832869546</v>
      </c>
      <c r="D26" s="5">
        <f t="shared" si="5"/>
        <v>16968.952869259461</v>
      </c>
      <c r="E26" s="5">
        <f t="shared" si="6"/>
        <v>7468.9528692594613</v>
      </c>
      <c r="F26" s="5">
        <f t="shared" si="7"/>
        <v>2791.9154683502411</v>
      </c>
      <c r="G26" s="5">
        <f t="shared" si="8"/>
        <v>14177.037400909219</v>
      </c>
      <c r="H26" s="22">
        <f t="shared" si="1"/>
        <v>7893.0517997298057</v>
      </c>
      <c r="I26" s="5">
        <f t="shared" si="9"/>
        <v>21107.136881071987</v>
      </c>
      <c r="J26" s="25">
        <f t="shared" si="2"/>
        <v>4.0403774958672381E-2</v>
      </c>
      <c r="L26" s="22">
        <f t="shared" si="3"/>
        <v>21995.852349422228</v>
      </c>
      <c r="M26" s="5">
        <f>scrimecost*Meta!O23</f>
        <v>2720.9520000000002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17588.151128691279</v>
      </c>
      <c r="D27" s="5">
        <f t="shared" si="5"/>
        <v>17345.596690990944</v>
      </c>
      <c r="E27" s="5">
        <f t="shared" si="6"/>
        <v>7845.5966909909439</v>
      </c>
      <c r="F27" s="5">
        <f t="shared" si="7"/>
        <v>2896.057485058996</v>
      </c>
      <c r="G27" s="5">
        <f t="shared" si="8"/>
        <v>14449.539205931947</v>
      </c>
      <c r="H27" s="22">
        <f t="shared" si="1"/>
        <v>8090.3780947230516</v>
      </c>
      <c r="I27" s="5">
        <f t="shared" si="9"/>
        <v>21552.891173098786</v>
      </c>
      <c r="J27" s="25">
        <f t="shared" si="2"/>
        <v>4.4037459128674704E-2</v>
      </c>
      <c r="L27" s="22">
        <f t="shared" si="3"/>
        <v>22545.748658157783</v>
      </c>
      <c r="M27" s="5">
        <f>scrimecost*Meta!O24</f>
        <v>2720.9520000000002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18027.854906908568</v>
      </c>
      <c r="D28" s="5">
        <f t="shared" si="5"/>
        <v>17731.656608265723</v>
      </c>
      <c r="E28" s="5">
        <f t="shared" si="6"/>
        <v>8231.6566082657228</v>
      </c>
      <c r="F28" s="5">
        <f t="shared" si="7"/>
        <v>3002.8030521854726</v>
      </c>
      <c r="G28" s="5">
        <f t="shared" si="8"/>
        <v>14728.85355608025</v>
      </c>
      <c r="H28" s="22">
        <f t="shared" si="1"/>
        <v>8292.637547091128</v>
      </c>
      <c r="I28" s="5">
        <f t="shared" si="9"/>
        <v>22009.789322426259</v>
      </c>
      <c r="J28" s="25">
        <f t="shared" si="2"/>
        <v>4.7582516855506345E-2</v>
      </c>
      <c r="L28" s="22">
        <f t="shared" si="3"/>
        <v>23109.392374611733</v>
      </c>
      <c r="M28" s="5">
        <f>scrimecost*Meta!O25</f>
        <v>2720.9520000000002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18478.551279581276</v>
      </c>
      <c r="D29" s="5">
        <f t="shared" si="5"/>
        <v>18127.368023472362</v>
      </c>
      <c r="E29" s="5">
        <f t="shared" si="6"/>
        <v>8627.3680234723615</v>
      </c>
      <c r="F29" s="5">
        <f t="shared" si="7"/>
        <v>3118.5856596637259</v>
      </c>
      <c r="G29" s="5">
        <f t="shared" si="8"/>
        <v>15008.782363808636</v>
      </c>
      <c r="H29" s="22">
        <f t="shared" si="1"/>
        <v>8499.9534857684048</v>
      </c>
      <c r="I29" s="5">
        <f t="shared" si="9"/>
        <v>22471.741524313296</v>
      </c>
      <c r="J29" s="25">
        <f t="shared" si="2"/>
        <v>5.1309964700399141E-2</v>
      </c>
      <c r="L29" s="22">
        <f t="shared" si="3"/>
        <v>23687.12718397702</v>
      </c>
      <c r="M29" s="5">
        <f>scrimecost*Meta!O26</f>
        <v>2720.9520000000002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18940.515061570804</v>
      </c>
      <c r="D30" s="5">
        <f t="shared" si="5"/>
        <v>18532.972224059165</v>
      </c>
      <c r="E30" s="5">
        <f t="shared" si="6"/>
        <v>9032.9722240591655</v>
      </c>
      <c r="F30" s="5">
        <f t="shared" si="7"/>
        <v>3251.0154311553174</v>
      </c>
      <c r="G30" s="5">
        <f t="shared" si="8"/>
        <v>15281.956792903848</v>
      </c>
      <c r="H30" s="22">
        <f t="shared" si="1"/>
        <v>8712.4523229126153</v>
      </c>
      <c r="I30" s="5">
        <f t="shared" si="9"/>
        <v>22931.489932421122</v>
      </c>
      <c r="J30" s="25">
        <f t="shared" si="2"/>
        <v>5.5512932144150054E-2</v>
      </c>
      <c r="L30" s="22">
        <f t="shared" si="3"/>
        <v>24279.305363576445</v>
      </c>
      <c r="M30" s="5">
        <f>scrimecost*Meta!O27</f>
        <v>2720.9520000000002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19414.027938110074</v>
      </c>
      <c r="D31" s="5">
        <f t="shared" si="5"/>
        <v>18948.716529660644</v>
      </c>
      <c r="E31" s="5">
        <f t="shared" si="6"/>
        <v>9448.7165296606436</v>
      </c>
      <c r="F31" s="5">
        <f t="shared" si="7"/>
        <v>3386.7559469342004</v>
      </c>
      <c r="G31" s="5">
        <f t="shared" si="8"/>
        <v>15561.960582726442</v>
      </c>
      <c r="H31" s="22">
        <f t="shared" si="1"/>
        <v>8930.2636309854297</v>
      </c>
      <c r="I31" s="5">
        <f t="shared" si="9"/>
        <v>23402.732050731651</v>
      </c>
      <c r="J31" s="25">
        <f t="shared" si="2"/>
        <v>5.961338818683392E-2</v>
      </c>
      <c r="L31" s="22">
        <f t="shared" si="3"/>
        <v>24886.287997665851</v>
      </c>
      <c r="M31" s="5">
        <f>scrimecost*Meta!O28</f>
        <v>2335.0859999999998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19899.378636562826</v>
      </c>
      <c r="D32" s="5">
        <f t="shared" si="5"/>
        <v>19374.85444290216</v>
      </c>
      <c r="E32" s="5">
        <f t="shared" si="6"/>
        <v>9874.8544429021604</v>
      </c>
      <c r="F32" s="5">
        <f t="shared" si="7"/>
        <v>3525.8899756075552</v>
      </c>
      <c r="G32" s="5">
        <f t="shared" si="8"/>
        <v>15848.964467294605</v>
      </c>
      <c r="H32" s="22">
        <f t="shared" si="1"/>
        <v>9153.5202217600654</v>
      </c>
      <c r="I32" s="5">
        <f t="shared" si="9"/>
        <v>23885.755221999942</v>
      </c>
      <c r="J32" s="25">
        <f t="shared" si="2"/>
        <v>6.3613833106525491E-2</v>
      </c>
      <c r="L32" s="22">
        <f t="shared" si="3"/>
        <v>25508.445197607496</v>
      </c>
      <c r="M32" s="5">
        <f>scrimecost*Meta!O29</f>
        <v>2335.0859999999998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20396.863102476895</v>
      </c>
      <c r="D33" s="5">
        <f t="shared" si="5"/>
        <v>19811.645803974716</v>
      </c>
      <c r="E33" s="5">
        <f t="shared" si="6"/>
        <v>10311.645803974716</v>
      </c>
      <c r="F33" s="5">
        <f t="shared" si="7"/>
        <v>3668.502354997745</v>
      </c>
      <c r="G33" s="5">
        <f t="shared" si="8"/>
        <v>16143.143448976971</v>
      </c>
      <c r="H33" s="22">
        <f t="shared" si="1"/>
        <v>9382.3582273040647</v>
      </c>
      <c r="I33" s="5">
        <f t="shared" si="9"/>
        <v>24380.853972549939</v>
      </c>
      <c r="J33" s="25">
        <f t="shared" si="2"/>
        <v>6.7516706198907581E-2</v>
      </c>
      <c r="L33" s="22">
        <f t="shared" si="3"/>
        <v>26146.156327547684</v>
      </c>
      <c r="M33" s="5">
        <f>scrimecost*Meta!O30</f>
        <v>2335.0859999999998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20906.784680038818</v>
      </c>
      <c r="D34" s="5">
        <f t="shared" si="5"/>
        <v>20259.356949074085</v>
      </c>
      <c r="E34" s="5">
        <f t="shared" si="6"/>
        <v>10759.356949074085</v>
      </c>
      <c r="F34" s="5">
        <f t="shared" si="7"/>
        <v>3814.6800438726887</v>
      </c>
      <c r="G34" s="5">
        <f t="shared" si="8"/>
        <v>16444.676905201395</v>
      </c>
      <c r="H34" s="22">
        <f t="shared" si="1"/>
        <v>9616.9171829866682</v>
      </c>
      <c r="I34" s="5">
        <f t="shared" si="9"/>
        <v>24888.33019186369</v>
      </c>
      <c r="J34" s="25">
        <f t="shared" si="2"/>
        <v>7.1324387264646127E-2</v>
      </c>
      <c r="L34" s="22">
        <f t="shared" si="3"/>
        <v>26799.810235736379</v>
      </c>
      <c r="M34" s="5">
        <f>scrimecost*Meta!O31</f>
        <v>2335.0859999999998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21429.454297039785</v>
      </c>
      <c r="D35" s="5">
        <f t="shared" si="5"/>
        <v>20718.260872800933</v>
      </c>
      <c r="E35" s="5">
        <f t="shared" si="6"/>
        <v>11218.260872800933</v>
      </c>
      <c r="F35" s="5">
        <f t="shared" si="7"/>
        <v>3964.5121749695045</v>
      </c>
      <c r="G35" s="5">
        <f t="shared" si="8"/>
        <v>16753.748697831426</v>
      </c>
      <c r="H35" s="22">
        <f t="shared" si="1"/>
        <v>9857.3401125613327</v>
      </c>
      <c r="I35" s="5">
        <f t="shared" si="9"/>
        <v>25408.493316660279</v>
      </c>
      <c r="J35" s="25">
        <f t="shared" si="2"/>
        <v>7.5039198060488602E-2</v>
      </c>
      <c r="L35" s="22">
        <f t="shared" si="3"/>
        <v>27469.805491629784</v>
      </c>
      <c r="M35" s="5">
        <f>scrimecost*Meta!O32</f>
        <v>2335.0859999999998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21965.190654465783</v>
      </c>
      <c r="D36" s="5">
        <f t="shared" si="5"/>
        <v>21188.637394620957</v>
      </c>
      <c r="E36" s="5">
        <f t="shared" si="6"/>
        <v>11688.637394620957</v>
      </c>
      <c r="F36" s="5">
        <f t="shared" si="7"/>
        <v>4118.0901093437424</v>
      </c>
      <c r="G36" s="5">
        <f t="shared" si="8"/>
        <v>17070.547285277215</v>
      </c>
      <c r="H36" s="22">
        <f t="shared" si="1"/>
        <v>10103.773615375369</v>
      </c>
      <c r="I36" s="5">
        <f t="shared" si="9"/>
        <v>25941.660519576788</v>
      </c>
      <c r="J36" s="25">
        <f t="shared" si="2"/>
        <v>7.8663403714969091E-2</v>
      </c>
      <c r="L36" s="22">
        <f t="shared" si="3"/>
        <v>28156.550628920533</v>
      </c>
      <c r="M36" s="5">
        <f>scrimecost*Meta!O33</f>
        <v>1798.056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22514.320420827426</v>
      </c>
      <c r="D37" s="5">
        <f t="shared" ref="D37:D56" si="12">IF(A37&lt;startage,1,0)*(C37*(1-initialunempprob))+IF(A37=startage,1,0)*(C37*(1-unempprob))+IF(A37&gt;startage,1,0)*(C37*(1-unempprob)+unempprob*300*52)</f>
        <v>21670.773329486481</v>
      </c>
      <c r="E37" s="5">
        <f t="shared" si="6"/>
        <v>12170.773329486481</v>
      </c>
      <c r="F37" s="5">
        <f t="shared" si="7"/>
        <v>4275.5074920773359</v>
      </c>
      <c r="G37" s="5">
        <f t="shared" si="8"/>
        <v>17395.265837409144</v>
      </c>
      <c r="H37" s="22">
        <f t="shared" ref="H37:H56" si="13">benefits*B37/expnorm</f>
        <v>10356.36795575975</v>
      </c>
      <c r="I37" s="5">
        <f t="shared" ref="I37:I56" si="14">G37+IF(A37&lt;startage,1,0)*(H37*(1-initialunempprob))+IF(A37&gt;=startage,1,0)*(H37*(1-unempprob))</f>
        <v>26488.156902566203</v>
      </c>
      <c r="J37" s="25">
        <f t="shared" ref="J37:J56" si="15">(F37-(IF(A37&gt;startage,1,0)*(unempprob*300*52)))/(IF(A37&lt;startage,1,0)*((C37+H37)*(1-initialunempprob))+IF(A37&gt;=startage,1,0)*((C37+H37)*(1-unempprob)))</f>
        <v>8.2199214109584209E-2</v>
      </c>
      <c r="L37" s="22">
        <f t="shared" ref="L37:L56" si="16">(sincome+sbenefits)*(1-sunemp)*B37/expnorm</f>
        <v>28860.464394643543</v>
      </c>
      <c r="M37" s="5">
        <f>scrimecost*Meta!O34</f>
        <v>1798.056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23077.178431348111</v>
      </c>
      <c r="D38" s="5">
        <f t="shared" si="12"/>
        <v>22164.962662723643</v>
      </c>
      <c r="E38" s="5">
        <f t="shared" si="6"/>
        <v>12664.962662723643</v>
      </c>
      <c r="F38" s="5">
        <f t="shared" si="7"/>
        <v>4436.8603093792699</v>
      </c>
      <c r="G38" s="5">
        <f t="shared" si="8"/>
        <v>17728.102353344373</v>
      </c>
      <c r="H38" s="22">
        <f t="shared" si="13"/>
        <v>10615.277154653742</v>
      </c>
      <c r="I38" s="5">
        <f t="shared" si="14"/>
        <v>27048.315695130361</v>
      </c>
      <c r="J38" s="25">
        <f t="shared" si="15"/>
        <v>8.5648785226281915E-2</v>
      </c>
      <c r="L38" s="22">
        <f t="shared" si="16"/>
        <v>29581.976004509626</v>
      </c>
      <c r="M38" s="5">
        <f>scrimecost*Meta!O35</f>
        <v>1798.056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23654.107892131811</v>
      </c>
      <c r="D39" s="5">
        <f t="shared" si="12"/>
        <v>22671.50672929173</v>
      </c>
      <c r="E39" s="5">
        <f t="shared" si="6"/>
        <v>13171.50672929173</v>
      </c>
      <c r="F39" s="5">
        <f t="shared" si="7"/>
        <v>4602.2469471137501</v>
      </c>
      <c r="G39" s="5">
        <f t="shared" si="8"/>
        <v>18069.259782177978</v>
      </c>
      <c r="H39" s="22">
        <f t="shared" si="13"/>
        <v>10880.659083520086</v>
      </c>
      <c r="I39" s="5">
        <f t="shared" si="14"/>
        <v>27622.478457508616</v>
      </c>
      <c r="J39" s="25">
        <f t="shared" si="15"/>
        <v>8.9014220462084473E-2</v>
      </c>
      <c r="L39" s="22">
        <f t="shared" si="16"/>
        <v>30321.525404622367</v>
      </c>
      <c r="M39" s="5">
        <f>scrimecost*Meta!O36</f>
        <v>1798.056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24245.460589435104</v>
      </c>
      <c r="D40" s="5">
        <f t="shared" si="12"/>
        <v>23190.714397524021</v>
      </c>
      <c r="E40" s="5">
        <f t="shared" si="6"/>
        <v>13690.714397524021</v>
      </c>
      <c r="F40" s="5">
        <f t="shared" si="7"/>
        <v>4771.7682507915924</v>
      </c>
      <c r="G40" s="5">
        <f t="shared" si="8"/>
        <v>18418.946146732429</v>
      </c>
      <c r="H40" s="22">
        <f t="shared" si="13"/>
        <v>11152.675560608088</v>
      </c>
      <c r="I40" s="5">
        <f t="shared" si="14"/>
        <v>28210.995288946331</v>
      </c>
      <c r="J40" s="25">
        <f t="shared" si="15"/>
        <v>9.2297571911647933E-2</v>
      </c>
      <c r="L40" s="22">
        <f t="shared" si="16"/>
        <v>31079.563539737923</v>
      </c>
      <c r="M40" s="5">
        <f>scrimecost*Meta!O37</f>
        <v>1798.056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24851.597104170982</v>
      </c>
      <c r="D41" s="5">
        <f t="shared" si="12"/>
        <v>23722.902257462123</v>
      </c>
      <c r="E41" s="5">
        <f t="shared" si="6"/>
        <v>14222.902257462123</v>
      </c>
      <c r="F41" s="5">
        <f t="shared" si="7"/>
        <v>4945.5275870613832</v>
      </c>
      <c r="G41" s="5">
        <f t="shared" si="8"/>
        <v>18777.374670400739</v>
      </c>
      <c r="H41" s="22">
        <f t="shared" si="13"/>
        <v>11431.492449623291</v>
      </c>
      <c r="I41" s="5">
        <f t="shared" si="14"/>
        <v>28814.225041169986</v>
      </c>
      <c r="J41" s="25">
        <f t="shared" si="15"/>
        <v>9.5500841618539223E-2</v>
      </c>
      <c r="L41" s="22">
        <f t="shared" si="16"/>
        <v>31856.552628231373</v>
      </c>
      <c r="M41" s="5">
        <f>scrimecost*Meta!O38</f>
        <v>1091.961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25472.887031775255</v>
      </c>
      <c r="D42" s="5">
        <f t="shared" si="12"/>
        <v>24268.394813898674</v>
      </c>
      <c r="E42" s="5">
        <f t="shared" si="6"/>
        <v>14768.394813898674</v>
      </c>
      <c r="F42" s="5">
        <f t="shared" si="7"/>
        <v>5123.630906737917</v>
      </c>
      <c r="G42" s="5">
        <f t="shared" si="8"/>
        <v>19144.763907160755</v>
      </c>
      <c r="H42" s="22">
        <f t="shared" si="13"/>
        <v>11717.279760863872</v>
      </c>
      <c r="I42" s="5">
        <f t="shared" si="14"/>
        <v>29432.535537199234</v>
      </c>
      <c r="J42" s="25">
        <f t="shared" si="15"/>
        <v>9.8625982795994077E-2</v>
      </c>
      <c r="L42" s="22">
        <f t="shared" si="16"/>
        <v>32652.966443937155</v>
      </c>
      <c r="M42" s="5">
        <f>scrimecost*Meta!O39</f>
        <v>1091.961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26109.709207569631</v>
      </c>
      <c r="D43" s="5">
        <f t="shared" si="12"/>
        <v>24827.524684246138</v>
      </c>
      <c r="E43" s="5">
        <f t="shared" si="6"/>
        <v>15327.524684246138</v>
      </c>
      <c r="F43" s="5">
        <f t="shared" si="7"/>
        <v>5306.1868094063639</v>
      </c>
      <c r="G43" s="5">
        <f t="shared" si="8"/>
        <v>19521.337874839774</v>
      </c>
      <c r="H43" s="22">
        <f t="shared" si="13"/>
        <v>12010.211754885466</v>
      </c>
      <c r="I43" s="5">
        <f t="shared" si="14"/>
        <v>30066.30379562921</v>
      </c>
      <c r="J43" s="25">
        <f t="shared" si="15"/>
        <v>0.10167490101790122</v>
      </c>
      <c r="L43" s="22">
        <f t="shared" si="16"/>
        <v>33469.290605035574</v>
      </c>
      <c r="M43" s="5">
        <f>scrimecost*Meta!O40</f>
        <v>1091.961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26762.451937758877</v>
      </c>
      <c r="D44" s="5">
        <f t="shared" si="12"/>
        <v>25400.632801352294</v>
      </c>
      <c r="E44" s="5">
        <f t="shared" si="6"/>
        <v>15900.632801352294</v>
      </c>
      <c r="F44" s="5">
        <f t="shared" si="7"/>
        <v>5493.3066096415241</v>
      </c>
      <c r="G44" s="5">
        <f t="shared" si="8"/>
        <v>19907.32619171077</v>
      </c>
      <c r="H44" s="22">
        <f t="shared" si="13"/>
        <v>12310.467048757604</v>
      </c>
      <c r="I44" s="5">
        <f t="shared" si="14"/>
        <v>30715.916260519945</v>
      </c>
      <c r="J44" s="25">
        <f t="shared" si="15"/>
        <v>0.10464945538073754</v>
      </c>
      <c r="L44" s="22">
        <f t="shared" si="16"/>
        <v>34306.022870161469</v>
      </c>
      <c r="M44" s="5">
        <f>scrimecost*Meta!O41</f>
        <v>1091.961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27431.513236202842</v>
      </c>
      <c r="D45" s="5">
        <f t="shared" si="12"/>
        <v>25988.068621386097</v>
      </c>
      <c r="E45" s="5">
        <f t="shared" si="6"/>
        <v>16488.068621386097</v>
      </c>
      <c r="F45" s="5">
        <f t="shared" si="7"/>
        <v>5685.1044048825606</v>
      </c>
      <c r="G45" s="5">
        <f t="shared" si="8"/>
        <v>20302.964216503537</v>
      </c>
      <c r="H45" s="22">
        <f t="shared" si="13"/>
        <v>12618.228724976541</v>
      </c>
      <c r="I45" s="5">
        <f t="shared" si="14"/>
        <v>31381.76903703294</v>
      </c>
      <c r="J45" s="25">
        <f t="shared" si="15"/>
        <v>0.10755145963716316</v>
      </c>
      <c r="L45" s="22">
        <f t="shared" si="16"/>
        <v>35163.673441915504</v>
      </c>
      <c r="M45" s="5">
        <f>scrimecost*Meta!O42</f>
        <v>1091.961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28117.301067107914</v>
      </c>
      <c r="D46" s="5">
        <f t="shared" si="12"/>
        <v>26590.19033692075</v>
      </c>
      <c r="E46" s="5">
        <f t="shared" si="6"/>
        <v>17090.19033692075</v>
      </c>
      <c r="F46" s="5">
        <f t="shared" si="7"/>
        <v>5881.6971450046249</v>
      </c>
      <c r="G46" s="5">
        <f t="shared" si="8"/>
        <v>20708.493191916124</v>
      </c>
      <c r="H46" s="22">
        <f t="shared" si="13"/>
        <v>12933.684443100954</v>
      </c>
      <c r="I46" s="5">
        <f t="shared" si="14"/>
        <v>32064.268132958761</v>
      </c>
      <c r="J46" s="25">
        <f t="shared" si="15"/>
        <v>0.11038268330196867</v>
      </c>
      <c r="L46" s="22">
        <f t="shared" si="16"/>
        <v>36042.765277963386</v>
      </c>
      <c r="M46" s="5">
        <f>scrimecost*Meta!O43</f>
        <v>544.98599999999999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28820.233593785611</v>
      </c>
      <c r="D47" s="5">
        <f t="shared" si="12"/>
        <v>27207.365095343768</v>
      </c>
      <c r="E47" s="5">
        <f t="shared" si="6"/>
        <v>17707.365095343768</v>
      </c>
      <c r="F47" s="5">
        <f t="shared" si="7"/>
        <v>6083.2047036297408</v>
      </c>
      <c r="G47" s="5">
        <f t="shared" si="8"/>
        <v>21124.160391714027</v>
      </c>
      <c r="H47" s="22">
        <f t="shared" si="13"/>
        <v>13257.026554178477</v>
      </c>
      <c r="I47" s="5">
        <f t="shared" si="14"/>
        <v>32763.829706282733</v>
      </c>
      <c r="J47" s="25">
        <f t="shared" si="15"/>
        <v>0.11314485273104723</v>
      </c>
      <c r="L47" s="22">
        <f t="shared" si="16"/>
        <v>36943.834409912473</v>
      </c>
      <c r="M47" s="5">
        <f>scrimecost*Meta!O44</f>
        <v>544.98599999999999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29540.73943363025</v>
      </c>
      <c r="D48" s="5">
        <f t="shared" si="12"/>
        <v>27839.969222727359</v>
      </c>
      <c r="E48" s="5">
        <f t="shared" si="6"/>
        <v>18339.969222727359</v>
      </c>
      <c r="F48" s="5">
        <f t="shared" si="7"/>
        <v>6289.7499512204831</v>
      </c>
      <c r="G48" s="5">
        <f t="shared" si="8"/>
        <v>21550.219271506874</v>
      </c>
      <c r="H48" s="22">
        <f t="shared" si="13"/>
        <v>13588.452218032942</v>
      </c>
      <c r="I48" s="5">
        <f t="shared" si="14"/>
        <v>33480.880318939795</v>
      </c>
      <c r="J48" s="25">
        <f t="shared" si="15"/>
        <v>0.11583965217405064</v>
      </c>
      <c r="L48" s="22">
        <f t="shared" si="16"/>
        <v>37867.430270160286</v>
      </c>
      <c r="M48" s="5">
        <f>scrimecost*Meta!O45</f>
        <v>544.98599999999999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30279.257919470998</v>
      </c>
      <c r="D49" s="5">
        <f t="shared" si="12"/>
        <v>28488.388453295538</v>
      </c>
      <c r="E49" s="5">
        <f t="shared" si="6"/>
        <v>18988.388453295538</v>
      </c>
      <c r="F49" s="5">
        <f t="shared" si="7"/>
        <v>6501.4588300009927</v>
      </c>
      <c r="G49" s="5">
        <f t="shared" si="8"/>
        <v>21986.929623294545</v>
      </c>
      <c r="H49" s="22">
        <f t="shared" si="13"/>
        <v>13928.163523483759</v>
      </c>
      <c r="I49" s="5">
        <f t="shared" si="14"/>
        <v>34215.85719691329</v>
      </c>
      <c r="J49" s="25">
        <f t="shared" si="15"/>
        <v>0.11846872480137105</v>
      </c>
      <c r="L49" s="22">
        <f t="shared" si="16"/>
        <v>38814.116026914278</v>
      </c>
      <c r="M49" s="5">
        <f>scrimecost*Meta!O46</f>
        <v>544.98599999999999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31036.23936745778</v>
      </c>
      <c r="D50" s="5">
        <f t="shared" si="12"/>
        <v>29153.018164627931</v>
      </c>
      <c r="E50" s="5">
        <f t="shared" si="6"/>
        <v>19653.018164627931</v>
      </c>
      <c r="F50" s="5">
        <f t="shared" si="7"/>
        <v>6718.4604307510199</v>
      </c>
      <c r="G50" s="5">
        <f t="shared" si="8"/>
        <v>22434.557733876911</v>
      </c>
      <c r="H50" s="22">
        <f t="shared" si="13"/>
        <v>14276.367611570855</v>
      </c>
      <c r="I50" s="5">
        <f t="shared" si="14"/>
        <v>34969.208496836123</v>
      </c>
      <c r="J50" s="25">
        <f t="shared" si="15"/>
        <v>0.12103367370607396</v>
      </c>
      <c r="L50" s="22">
        <f t="shared" si="16"/>
        <v>39784.468927587142</v>
      </c>
      <c r="M50" s="5">
        <f>scrimecost*Meta!O47</f>
        <v>544.98599999999999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31812.145351644216</v>
      </c>
      <c r="D51" s="5">
        <f t="shared" si="12"/>
        <v>29834.263618743622</v>
      </c>
      <c r="E51" s="5">
        <f t="shared" si="6"/>
        <v>20334.263618743622</v>
      </c>
      <c r="F51" s="5">
        <f t="shared" si="7"/>
        <v>6940.8870715197927</v>
      </c>
      <c r="G51" s="5">
        <f t="shared" si="8"/>
        <v>22893.37654722383</v>
      </c>
      <c r="H51" s="22">
        <f t="shared" si="13"/>
        <v>14633.276801860125</v>
      </c>
      <c r="I51" s="5">
        <f t="shared" si="14"/>
        <v>35741.393579257019</v>
      </c>
      <c r="J51" s="25">
        <f t="shared" si="15"/>
        <v>0.12353606288139378</v>
      </c>
      <c r="L51" s="22">
        <f t="shared" si="16"/>
        <v>40779.080650776807</v>
      </c>
      <c r="M51" s="5">
        <f>scrimecost*Meta!O48</f>
        <v>272.49299999999999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32607.448985435331</v>
      </c>
      <c r="D52" s="5">
        <f t="shared" si="12"/>
        <v>30532.54020921222</v>
      </c>
      <c r="E52" s="5">
        <f t="shared" si="6"/>
        <v>21032.54020921222</v>
      </c>
      <c r="F52" s="5">
        <f t="shared" si="7"/>
        <v>7168.8743783077898</v>
      </c>
      <c r="G52" s="5">
        <f t="shared" si="8"/>
        <v>23363.665830904429</v>
      </c>
      <c r="H52" s="22">
        <f t="shared" si="13"/>
        <v>14999.10872190663</v>
      </c>
      <c r="I52" s="5">
        <f t="shared" si="14"/>
        <v>36532.883288738449</v>
      </c>
      <c r="J52" s="25">
        <f t="shared" si="15"/>
        <v>0.12597741817438879</v>
      </c>
      <c r="L52" s="22">
        <f t="shared" si="16"/>
        <v>41798.557667046247</v>
      </c>
      <c r="M52" s="5">
        <f>scrimecost*Meta!O49</f>
        <v>272.49299999999999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33422.63521007121</v>
      </c>
      <c r="D53" s="5">
        <f t="shared" si="12"/>
        <v>31248.273714442523</v>
      </c>
      <c r="E53" s="5">
        <f t="shared" si="6"/>
        <v>21748.273714442523</v>
      </c>
      <c r="F53" s="5">
        <f t="shared" si="7"/>
        <v>7402.5613677654846</v>
      </c>
      <c r="G53" s="5">
        <f t="shared" si="8"/>
        <v>23845.712346677039</v>
      </c>
      <c r="H53" s="22">
        <f t="shared" si="13"/>
        <v>15374.086439954293</v>
      </c>
      <c r="I53" s="5">
        <f t="shared" si="14"/>
        <v>37344.16024095691</v>
      </c>
      <c r="J53" s="25">
        <f t="shared" si="15"/>
        <v>0.12835922821633519</v>
      </c>
      <c r="L53" s="22">
        <f t="shared" si="16"/>
        <v>42843.521608722396</v>
      </c>
      <c r="M53" s="5">
        <f>scrimecost*Meta!O50</f>
        <v>272.49299999999999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34258.201090322982</v>
      </c>
      <c r="D54" s="5">
        <f t="shared" si="12"/>
        <v>31981.900557303579</v>
      </c>
      <c r="E54" s="5">
        <f t="shared" si="6"/>
        <v>22481.900557303579</v>
      </c>
      <c r="F54" s="5">
        <f t="shared" si="7"/>
        <v>7642.0905319596186</v>
      </c>
      <c r="G54" s="5">
        <f t="shared" si="8"/>
        <v>24339.810025343962</v>
      </c>
      <c r="H54" s="22">
        <f t="shared" si="13"/>
        <v>15758.43860095315</v>
      </c>
      <c r="I54" s="5">
        <f t="shared" si="14"/>
        <v>38175.719116980828</v>
      </c>
      <c r="J54" s="25">
        <f t="shared" si="15"/>
        <v>0.13068294533042912</v>
      </c>
      <c r="L54" s="22">
        <f t="shared" si="16"/>
        <v>43914.609648940444</v>
      </c>
      <c r="M54" s="5">
        <f>scrimecost*Meta!O51</f>
        <v>272.49299999999999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35114.656117581064</v>
      </c>
      <c r="D55" s="5">
        <f t="shared" si="12"/>
        <v>32733.868071236175</v>
      </c>
      <c r="E55" s="5">
        <f t="shared" si="6"/>
        <v>23233.868071236175</v>
      </c>
      <c r="F55" s="5">
        <f t="shared" si="7"/>
        <v>7887.6079252586114</v>
      </c>
      <c r="G55" s="5">
        <f t="shared" si="8"/>
        <v>24846.260145977561</v>
      </c>
      <c r="H55" s="22">
        <f t="shared" si="13"/>
        <v>16152.399565976981</v>
      </c>
      <c r="I55" s="5">
        <f t="shared" si="14"/>
        <v>39028.066964905353</v>
      </c>
      <c r="J55" s="25">
        <f t="shared" si="15"/>
        <v>0.13294998641735012</v>
      </c>
      <c r="L55" s="22">
        <f t="shared" si="16"/>
        <v>45012.474890163961</v>
      </c>
      <c r="M55" s="5">
        <f>scrimecost*Meta!O52</f>
        <v>272.49299999999999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35992.522520520586</v>
      </c>
      <c r="D56" s="5">
        <f t="shared" si="12"/>
        <v>33504.634773017075</v>
      </c>
      <c r="E56" s="5">
        <f t="shared" si="6"/>
        <v>24004.634773017075</v>
      </c>
      <c r="F56" s="5">
        <f t="shared" si="7"/>
        <v>8139.2632533900742</v>
      </c>
      <c r="G56" s="5">
        <f t="shared" si="8"/>
        <v>25365.371519626999</v>
      </c>
      <c r="H56" s="22">
        <f t="shared" si="13"/>
        <v>16556.209555126406</v>
      </c>
      <c r="I56" s="5">
        <f t="shared" si="14"/>
        <v>39901.723509027986</v>
      </c>
      <c r="J56" s="25">
        <f t="shared" si="15"/>
        <v>0.13516173381922417</v>
      </c>
      <c r="L56" s="22">
        <f t="shared" si="16"/>
        <v>46137.786762418065</v>
      </c>
      <c r="M56" s="5">
        <f>scrimecost*Meta!O53</f>
        <v>75.581999999999994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75.581999999999994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75.581999999999994</v>
      </c>
      <c r="N58" s="5"/>
    </row>
    <row r="59" spans="1:14" x14ac:dyDescent="0.2">
      <c r="A59" s="5">
        <v>68</v>
      </c>
      <c r="H59" s="21"/>
      <c r="I59" s="5"/>
      <c r="M59" s="5">
        <f>scrimecost*Meta!O56</f>
        <v>75.581999999999994</v>
      </c>
      <c r="N59" s="5"/>
    </row>
    <row r="60" spans="1:14" x14ac:dyDescent="0.2">
      <c r="A60" s="5">
        <v>69</v>
      </c>
      <c r="H60" s="21"/>
      <c r="I60" s="5"/>
      <c r="M60" s="5">
        <f>scrimecost*Meta!O57</f>
        <v>75.581999999999994</v>
      </c>
      <c r="N60" s="5"/>
    </row>
    <row r="61" spans="1:14" x14ac:dyDescent="0.2">
      <c r="A61" s="5">
        <v>70</v>
      </c>
      <c r="H61" s="21"/>
      <c r="I61" s="5"/>
      <c r="M61" s="5">
        <f>scrimecost*Meta!O58</f>
        <v>75.581999999999994</v>
      </c>
      <c r="N61" s="5"/>
    </row>
    <row r="62" spans="1:14" x14ac:dyDescent="0.2">
      <c r="A62" s="5">
        <v>71</v>
      </c>
      <c r="H62" s="21"/>
      <c r="I62" s="5"/>
      <c r="M62" s="5">
        <f>scrimecost*Meta!O59</f>
        <v>75.581999999999994</v>
      </c>
      <c r="N62" s="5"/>
    </row>
    <row r="63" spans="1:14" x14ac:dyDescent="0.2">
      <c r="A63" s="5">
        <v>72</v>
      </c>
      <c r="H63" s="21"/>
      <c r="M63" s="5">
        <f>scrimecost*Meta!O60</f>
        <v>75.581999999999994</v>
      </c>
      <c r="N63" s="5"/>
    </row>
    <row r="64" spans="1:14" x14ac:dyDescent="0.2">
      <c r="A64" s="5">
        <v>73</v>
      </c>
      <c r="H64" s="21"/>
      <c r="M64" s="5">
        <f>scrimecost*Meta!O61</f>
        <v>75.581999999999994</v>
      </c>
      <c r="N64" s="5"/>
    </row>
    <row r="65" spans="1:14" x14ac:dyDescent="0.2">
      <c r="A65" s="5">
        <v>74</v>
      </c>
      <c r="H65" s="21"/>
      <c r="M65" s="5">
        <f>scrimecost*Meta!O62</f>
        <v>75.581999999999994</v>
      </c>
      <c r="N65" s="5"/>
    </row>
    <row r="66" spans="1:14" x14ac:dyDescent="0.2">
      <c r="A66" s="5">
        <v>75</v>
      </c>
      <c r="H66" s="21"/>
      <c r="M66" s="5">
        <f>scrimecost*Meta!O63</f>
        <v>75.581999999999994</v>
      </c>
      <c r="N66" s="5"/>
    </row>
    <row r="67" spans="1:14" x14ac:dyDescent="0.2">
      <c r="A67" s="5">
        <v>76</v>
      </c>
      <c r="H67" s="21"/>
      <c r="M67" s="5">
        <f>scrimecost*Meta!O64</f>
        <v>75.581999999999994</v>
      </c>
      <c r="N67" s="5"/>
    </row>
    <row r="68" spans="1:14" x14ac:dyDescent="0.2">
      <c r="A68" s="5">
        <v>77</v>
      </c>
      <c r="H68" s="21"/>
      <c r="M68" s="5">
        <f>scrimecost*Meta!O65</f>
        <v>75.581999999999994</v>
      </c>
      <c r="N68" s="5"/>
    </row>
    <row r="69" spans="1:14" x14ac:dyDescent="0.2">
      <c r="A69" s="5">
        <v>78</v>
      </c>
      <c r="H69" s="21"/>
      <c r="M69" s="5">
        <f>scrimecost*Meta!O66</f>
        <v>75.581999999999994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21564</v>
      </c>
      <c r="D2" s="7">
        <f>Meta!C3</f>
        <v>9920</v>
      </c>
      <c r="E2" s="1">
        <f>Meta!D3</f>
        <v>0.115</v>
      </c>
      <c r="F2" s="1">
        <f>Meta!F3</f>
        <v>0.41599999999999998</v>
      </c>
      <c r="G2" s="1">
        <f>Meta!I3</f>
        <v>1.978852107996969</v>
      </c>
      <c r="H2" s="1">
        <f>Meta!E3</f>
        <v>0.88600000000000001</v>
      </c>
      <c r="I2" s="13"/>
      <c r="J2" s="1">
        <f>Meta!X2</f>
        <v>0.39900000000000002</v>
      </c>
      <c r="K2" s="1">
        <f>Meta!D2</f>
        <v>0.122</v>
      </c>
      <c r="L2" s="28"/>
      <c r="N2" s="22">
        <f>Meta!T3</f>
        <v>21564</v>
      </c>
      <c r="O2" s="22">
        <f>Meta!U3</f>
        <v>9920</v>
      </c>
      <c r="P2" s="1">
        <f>Meta!V3</f>
        <v>0.115</v>
      </c>
      <c r="Q2" s="1">
        <f>Meta!X3</f>
        <v>0.41599999999999998</v>
      </c>
      <c r="R2" s="22">
        <f>Meta!W3</f>
        <v>1894</v>
      </c>
      <c r="T2" s="12">
        <f>IRR(S5:S69)+1</f>
        <v>1.0181002886581314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1021.6335583533642</v>
      </c>
      <c r="D5" s="5">
        <f>IF(A5&lt;startage,1,0)*(C5*(1-initialunempprob))+IF(A5=startage,1,0)*(C5*(1-unempprob))+IF(A5&gt;startage,1,0)*(C5*(1-unempprob)+unempprob*300*52)</f>
        <v>896.99426423425371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68.620061213920408</v>
      </c>
      <c r="G5" s="5">
        <f>D5-F5</f>
        <v>828.37420302033331</v>
      </c>
      <c r="H5" s="22">
        <f>0.1*Grade8!H5</f>
        <v>469.94147940045826</v>
      </c>
      <c r="I5" s="5">
        <f>G5+IF(A5&lt;startage,1,0)*(H5*(1-initialunempprob))+IF(A5&gt;=startage,1,0)*(H5*(1-unempprob))</f>
        <v>1240.9828219339356</v>
      </c>
      <c r="J5" s="25">
        <f t="shared" ref="J5:J36" si="0">(F5-(IF(A5&gt;startage,1,0)*(unempprob*300*52)))/(IF(A5&lt;startage,1,0)*((C5+H5)*(1-initialunempprob))+IF(A5&gt;=startage,1,0)*((C5+H5)*(1-unempprob)))</f>
        <v>5.2397610067091691E-2</v>
      </c>
      <c r="L5" s="22">
        <f>0.1*Grade8!L5</f>
        <v>1309.6028831478561</v>
      </c>
      <c r="M5" s="5"/>
      <c r="N5" s="5">
        <f>L5-Grade8!L5</f>
        <v>-11786.425948330705</v>
      </c>
      <c r="O5" s="5"/>
      <c r="P5" s="22"/>
      <c r="Q5" s="22">
        <f>0.05*feel*Grade8!G5</f>
        <v>115.97238842284666</v>
      </c>
      <c r="R5" s="22">
        <f>hstuition</f>
        <v>11298</v>
      </c>
      <c r="S5" s="22">
        <f t="shared" ref="S5:S36" si="1">IF(A5&lt;startage,1,0)*(N5-Q5-R5)+IF(A5&gt;=startage,1,0)*completionprob*(N5*spart+O5+P5)</f>
        <v>-23200.398336753551</v>
      </c>
      <c r="T5" s="22">
        <f t="shared" ref="T5:T36" si="2">S5/sreturn^(A5-startage+1)</f>
        <v>-23200.398336753551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10897.226686549851</v>
      </c>
      <c r="D6" s="5">
        <f t="shared" ref="D6:D36" si="5">IF(A6&lt;startage,1,0)*(C6*(1-initialunempprob))+IF(A6=startage,1,0)*(C6*(1-unempprob))+IF(A6&gt;startage,1,0)*(C6*(1-unempprob)+unempprob*300*52)</f>
        <v>9644.0456175966192</v>
      </c>
      <c r="E6" s="5">
        <f t="shared" ref="E6:E56" si="6">IF(D6-9500&gt;0,1,0)*(D6-9500)</f>
        <v>144.04561759661919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766.57861326546526</v>
      </c>
      <c r="G6" s="5">
        <f t="shared" ref="G6:G56" si="8">D6-F6</f>
        <v>8877.4670043311544</v>
      </c>
      <c r="H6" s="22">
        <f t="shared" ref="H6:H36" si="9">benefits*B6/expnorm</f>
        <v>5013.0072681587153</v>
      </c>
      <c r="I6" s="5">
        <f t="shared" ref="I6:I36" si="10">G6+IF(A6&lt;startage,1,0)*(H6*(1-initialunempprob))+IF(A6&gt;=startage,1,0)*(H6*(1-unempprob))</f>
        <v>13313.978436651618</v>
      </c>
      <c r="J6" s="25">
        <f t="shared" si="0"/>
        <v>5.4442349869246086E-2</v>
      </c>
      <c r="L6" s="22">
        <f t="shared" ref="L6:L36" si="11">(sincome+sbenefits)*(1-sunemp)*B6/expnorm</f>
        <v>14080.557049917083</v>
      </c>
      <c r="M6" s="5">
        <f>scrimecost*Meta!O3</f>
        <v>4113.768</v>
      </c>
      <c r="N6" s="5">
        <f>L6-Grade8!L6</f>
        <v>657.12749765155968</v>
      </c>
      <c r="O6" s="5">
        <f>Grade8!M6-M6</f>
        <v>206.34000000000015</v>
      </c>
      <c r="P6" s="22">
        <f t="shared" ref="P6:P37" si="12">(spart-initialspart)*(L6*J6+nptrans)</f>
        <v>124.44983642551261</v>
      </c>
      <c r="S6" s="22">
        <f t="shared" si="1"/>
        <v>535.28121964742559</v>
      </c>
      <c r="T6" s="22">
        <f t="shared" si="2"/>
        <v>525.76472633450749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11169.657353713597</v>
      </c>
      <c r="D7" s="5">
        <f t="shared" si="5"/>
        <v>11679.146758036533</v>
      </c>
      <c r="E7" s="5">
        <f t="shared" si="6"/>
        <v>2179.1467580365334</v>
      </c>
      <c r="F7" s="5">
        <f t="shared" si="7"/>
        <v>1329.2840785971016</v>
      </c>
      <c r="G7" s="5">
        <f t="shared" si="8"/>
        <v>10349.862679439431</v>
      </c>
      <c r="H7" s="22">
        <f t="shared" si="9"/>
        <v>5138.3324498626826</v>
      </c>
      <c r="I7" s="5">
        <f t="shared" si="10"/>
        <v>14897.286897567905</v>
      </c>
      <c r="J7" s="25">
        <f t="shared" si="0"/>
        <v>-3.2199108680661531E-2</v>
      </c>
      <c r="L7" s="22">
        <f t="shared" si="11"/>
        <v>14432.570976165007</v>
      </c>
      <c r="M7" s="5">
        <f>scrimecost*Meta!O4</f>
        <v>4986.902</v>
      </c>
      <c r="N7" s="5">
        <f>L7-Grade8!L7</f>
        <v>673.55568509284421</v>
      </c>
      <c r="O7" s="5">
        <f>Grade8!M7-M7</f>
        <v>250.13500000000022</v>
      </c>
      <c r="P7" s="22">
        <f t="shared" si="12"/>
        <v>103.51782933615048</v>
      </c>
      <c r="S7" s="22">
        <f t="shared" si="1"/>
        <v>561.59286698060976</v>
      </c>
      <c r="T7" s="22">
        <f t="shared" si="2"/>
        <v>541.80182284584191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11448.898787556438</v>
      </c>
      <c r="D8" s="5">
        <f t="shared" si="5"/>
        <v>11926.275426987448</v>
      </c>
      <c r="E8" s="5">
        <f t="shared" si="6"/>
        <v>2426.2754269874476</v>
      </c>
      <c r="F8" s="5">
        <f t="shared" si="7"/>
        <v>1397.6151555620293</v>
      </c>
      <c r="G8" s="5">
        <f t="shared" si="8"/>
        <v>10528.660271425419</v>
      </c>
      <c r="H8" s="22">
        <f t="shared" si="9"/>
        <v>5266.7907611092496</v>
      </c>
      <c r="I8" s="5">
        <f t="shared" si="10"/>
        <v>15189.770095007105</v>
      </c>
      <c r="J8" s="25">
        <f t="shared" si="0"/>
        <v>-2.6794735466158497E-2</v>
      </c>
      <c r="L8" s="22">
        <f t="shared" si="11"/>
        <v>14793.385250569132</v>
      </c>
      <c r="M8" s="5">
        <f>scrimecost*Meta!O5</f>
        <v>5477.4479999999994</v>
      </c>
      <c r="N8" s="5">
        <f>L8-Grade8!L8</f>
        <v>690.39457722016596</v>
      </c>
      <c r="O8" s="5">
        <f>Grade8!M8-M8</f>
        <v>274.74000000000069</v>
      </c>
      <c r="P8" s="22">
        <f t="shared" si="12"/>
        <v>104.67945764455425</v>
      </c>
      <c r="S8" s="22">
        <f t="shared" si="1"/>
        <v>590.62851116657555</v>
      </c>
      <c r="T8" s="22">
        <f t="shared" si="2"/>
        <v>559.68378639383945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11735.121257245348</v>
      </c>
      <c r="D9" s="5">
        <f t="shared" si="5"/>
        <v>12179.582312662133</v>
      </c>
      <c r="E9" s="5">
        <f t="shared" si="6"/>
        <v>2679.5823126621326</v>
      </c>
      <c r="F9" s="5">
        <f t="shared" si="7"/>
        <v>1467.6545094510798</v>
      </c>
      <c r="G9" s="5">
        <f t="shared" si="8"/>
        <v>10711.927803211052</v>
      </c>
      <c r="H9" s="22">
        <f t="shared" si="9"/>
        <v>5398.4605301369811</v>
      </c>
      <c r="I9" s="5">
        <f t="shared" si="10"/>
        <v>15489.56537238228</v>
      </c>
      <c r="J9" s="25">
        <f t="shared" si="0"/>
        <v>-2.1522176232497019E-2</v>
      </c>
      <c r="L9" s="22">
        <f t="shared" si="11"/>
        <v>15163.21988183336</v>
      </c>
      <c r="M9" s="5">
        <f>scrimecost*Meta!O6</f>
        <v>6407.402</v>
      </c>
      <c r="N9" s="5">
        <f>L9-Grade8!L9</f>
        <v>707.65444165067311</v>
      </c>
      <c r="O9" s="5">
        <f>Grade8!M9-M9</f>
        <v>321.38500000000022</v>
      </c>
      <c r="P9" s="22">
        <f t="shared" si="12"/>
        <v>105.87012666066811</v>
      </c>
      <c r="S9" s="22">
        <f t="shared" si="1"/>
        <v>639.37248570719066</v>
      </c>
      <c r="T9" s="22">
        <f t="shared" si="2"/>
        <v>595.10239885023839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12028.499288676481</v>
      </c>
      <c r="D10" s="5">
        <f t="shared" si="5"/>
        <v>12439.221870478686</v>
      </c>
      <c r="E10" s="5">
        <f t="shared" si="6"/>
        <v>2939.2218704786865</v>
      </c>
      <c r="F10" s="5">
        <f t="shared" si="7"/>
        <v>1539.4448471873568</v>
      </c>
      <c r="G10" s="5">
        <f t="shared" si="8"/>
        <v>10899.77702329133</v>
      </c>
      <c r="H10" s="22">
        <f t="shared" si="9"/>
        <v>5533.4220433904047</v>
      </c>
      <c r="I10" s="5">
        <f t="shared" si="10"/>
        <v>15796.855531691839</v>
      </c>
      <c r="J10" s="25">
        <f t="shared" si="0"/>
        <v>-1.6378216004534589E-2</v>
      </c>
      <c r="L10" s="22">
        <f t="shared" si="11"/>
        <v>15542.300378879194</v>
      </c>
      <c r="M10" s="5">
        <f>scrimecost*Meta!O7</f>
        <v>6896.0540000000001</v>
      </c>
      <c r="N10" s="5">
        <f>L10-Grade8!L10</f>
        <v>725.34580269193975</v>
      </c>
      <c r="O10" s="5">
        <f>Grade8!M10-M10</f>
        <v>345.89499999999953</v>
      </c>
      <c r="P10" s="22">
        <f t="shared" si="12"/>
        <v>107.0905624021848</v>
      </c>
      <c r="S10" s="22">
        <f t="shared" si="1"/>
        <v>668.69026286131975</v>
      </c>
      <c r="T10" s="22">
        <f t="shared" si="2"/>
        <v>611.32505607246003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12329.211770893391</v>
      </c>
      <c r="D11" s="5">
        <f t="shared" si="5"/>
        <v>12705.352417240651</v>
      </c>
      <c r="E11" s="5">
        <f t="shared" si="6"/>
        <v>3205.3524172406505</v>
      </c>
      <c r="F11" s="5">
        <f t="shared" si="7"/>
        <v>1613.0299433670398</v>
      </c>
      <c r="G11" s="5">
        <f t="shared" si="8"/>
        <v>11092.32247387361</v>
      </c>
      <c r="H11" s="22">
        <f t="shared" si="9"/>
        <v>5671.7575944751643</v>
      </c>
      <c r="I11" s="5">
        <f t="shared" si="10"/>
        <v>16111.82794498413</v>
      </c>
      <c r="J11" s="25">
        <f t="shared" si="0"/>
        <v>-1.1359718221156667E-2</v>
      </c>
      <c r="L11" s="22">
        <f t="shared" si="11"/>
        <v>15930.857888351171</v>
      </c>
      <c r="M11" s="5">
        <f>scrimecost*Meta!O8</f>
        <v>6593.0140000000001</v>
      </c>
      <c r="N11" s="5">
        <f>L11-Grade8!L11</f>
        <v>743.47944775923679</v>
      </c>
      <c r="O11" s="5">
        <f>Grade8!M11-M11</f>
        <v>330.69499999999971</v>
      </c>
      <c r="P11" s="22">
        <f t="shared" si="12"/>
        <v>108.34150903723942</v>
      </c>
      <c r="S11" s="22">
        <f t="shared" si="1"/>
        <v>663.01502794430235</v>
      </c>
      <c r="T11" s="22">
        <f t="shared" si="2"/>
        <v>595.3604881773349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12637.442065165726</v>
      </c>
      <c r="D12" s="5">
        <f t="shared" si="5"/>
        <v>12978.136227671666</v>
      </c>
      <c r="E12" s="5">
        <f t="shared" si="6"/>
        <v>3478.1362276716663</v>
      </c>
      <c r="F12" s="5">
        <f t="shared" si="7"/>
        <v>1688.4546669512156</v>
      </c>
      <c r="G12" s="5">
        <f t="shared" si="8"/>
        <v>11289.681560720452</v>
      </c>
      <c r="H12" s="22">
        <f t="shared" si="9"/>
        <v>5813.5515343370425</v>
      </c>
      <c r="I12" s="5">
        <f t="shared" si="10"/>
        <v>16434.674668608735</v>
      </c>
      <c r="J12" s="25">
        <f t="shared" si="0"/>
        <v>-6.4636228227391342E-3</v>
      </c>
      <c r="L12" s="22">
        <f t="shared" si="11"/>
        <v>16329.12933555995</v>
      </c>
      <c r="M12" s="5">
        <f>scrimecost*Meta!O9</f>
        <v>5903.598</v>
      </c>
      <c r="N12" s="5">
        <f>L12-Grade8!L12</f>
        <v>762.06643395321589</v>
      </c>
      <c r="O12" s="5">
        <f>Grade8!M12-M12</f>
        <v>296.11499999999978</v>
      </c>
      <c r="P12" s="22">
        <f t="shared" si="12"/>
        <v>109.62372933817041</v>
      </c>
      <c r="S12" s="22">
        <f t="shared" si="1"/>
        <v>640.36391215435935</v>
      </c>
      <c r="T12" s="22">
        <f t="shared" si="2"/>
        <v>564.79770732102497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12953.378116794869</v>
      </c>
      <c r="D13" s="5">
        <f t="shared" si="5"/>
        <v>13257.739633363459</v>
      </c>
      <c r="E13" s="5">
        <f t="shared" si="6"/>
        <v>3757.7396333634588</v>
      </c>
      <c r="F13" s="5">
        <f t="shared" si="7"/>
        <v>1765.7650086249964</v>
      </c>
      <c r="G13" s="5">
        <f t="shared" si="8"/>
        <v>11491.974624738463</v>
      </c>
      <c r="H13" s="22">
        <f t="shared" si="9"/>
        <v>5958.890322695469</v>
      </c>
      <c r="I13" s="5">
        <f t="shared" si="10"/>
        <v>16765.592560323952</v>
      </c>
      <c r="J13" s="25">
        <f t="shared" si="0"/>
        <v>-1.6869443852585769E-3</v>
      </c>
      <c r="L13" s="22">
        <f t="shared" si="11"/>
        <v>16737.357568948952</v>
      </c>
      <c r="M13" s="5">
        <f>scrimecost*Meta!O10</f>
        <v>5437.674</v>
      </c>
      <c r="N13" s="5">
        <f>L13-Grade8!L13</f>
        <v>781.11809480205193</v>
      </c>
      <c r="O13" s="5">
        <f>Grade8!M13-M13</f>
        <v>272.74499999999989</v>
      </c>
      <c r="P13" s="22">
        <f t="shared" si="12"/>
        <v>110.93800514662466</v>
      </c>
      <c r="S13" s="22">
        <f t="shared" si="1"/>
        <v>627.84452546967043</v>
      </c>
      <c r="T13" s="22">
        <f t="shared" si="2"/>
        <v>543.91073082978494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13277.212569714738</v>
      </c>
      <c r="D14" s="5">
        <f t="shared" si="5"/>
        <v>13544.333124197543</v>
      </c>
      <c r="E14" s="5">
        <f t="shared" si="6"/>
        <v>4044.3331241975429</v>
      </c>
      <c r="F14" s="5">
        <f t="shared" si="7"/>
        <v>1845.0081088406207</v>
      </c>
      <c r="G14" s="5">
        <f t="shared" si="8"/>
        <v>11699.325015356922</v>
      </c>
      <c r="H14" s="22">
        <f t="shared" si="9"/>
        <v>6107.8625807628559</v>
      </c>
      <c r="I14" s="5">
        <f t="shared" si="10"/>
        <v>17104.783399332049</v>
      </c>
      <c r="J14" s="25">
        <f t="shared" si="0"/>
        <v>2.973229700088246E-3</v>
      </c>
      <c r="L14" s="22">
        <f t="shared" si="11"/>
        <v>17155.791508172671</v>
      </c>
      <c r="M14" s="5">
        <f>scrimecost*Meta!O11</f>
        <v>5089.1779999999999</v>
      </c>
      <c r="N14" s="5">
        <f>L14-Grade8!L14</f>
        <v>800.64604717210022</v>
      </c>
      <c r="O14" s="5">
        <f>Grade8!M14-M14</f>
        <v>255.26499999999942</v>
      </c>
      <c r="P14" s="22">
        <f t="shared" si="12"/>
        <v>112.28513785029028</v>
      </c>
      <c r="S14" s="22">
        <f t="shared" si="1"/>
        <v>620.74833961786067</v>
      </c>
      <c r="T14" s="22">
        <f t="shared" si="2"/>
        <v>528.20258385830221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13609.142883957606</v>
      </c>
      <c r="D15" s="5">
        <f t="shared" si="5"/>
        <v>13838.09145230248</v>
      </c>
      <c r="E15" s="5">
        <f t="shared" si="6"/>
        <v>4338.0914523024803</v>
      </c>
      <c r="F15" s="5">
        <f t="shared" si="7"/>
        <v>1926.2322865616359</v>
      </c>
      <c r="G15" s="5">
        <f t="shared" si="8"/>
        <v>11911.859165740845</v>
      </c>
      <c r="H15" s="22">
        <f t="shared" si="9"/>
        <v>6260.5591452819262</v>
      </c>
      <c r="I15" s="5">
        <f t="shared" si="10"/>
        <v>17452.454009315348</v>
      </c>
      <c r="J15" s="25">
        <f t="shared" si="0"/>
        <v>7.5197410028656512E-3</v>
      </c>
      <c r="L15" s="22">
        <f t="shared" si="11"/>
        <v>17584.686295876985</v>
      </c>
      <c r="M15" s="5">
        <f>scrimecost*Meta!O12</f>
        <v>4873.2619999999997</v>
      </c>
      <c r="N15" s="5">
        <f>L15-Grade8!L15</f>
        <v>820.66219835140146</v>
      </c>
      <c r="O15" s="5">
        <f>Grade8!M15-M15</f>
        <v>244.4350000000004</v>
      </c>
      <c r="P15" s="22">
        <f t="shared" si="12"/>
        <v>113.66594887154754</v>
      </c>
      <c r="S15" s="22">
        <f t="shared" si="1"/>
        <v>619.75383111975759</v>
      </c>
      <c r="T15" s="22">
        <f t="shared" si="2"/>
        <v>517.98074307701393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13949.371456056546</v>
      </c>
      <c r="D16" s="5">
        <f t="shared" si="5"/>
        <v>14139.193738610044</v>
      </c>
      <c r="E16" s="5">
        <f t="shared" si="6"/>
        <v>4639.1937386100435</v>
      </c>
      <c r="F16" s="5">
        <f t="shared" si="7"/>
        <v>2009.4870687256771</v>
      </c>
      <c r="G16" s="5">
        <f t="shared" si="8"/>
        <v>12129.706669884366</v>
      </c>
      <c r="H16" s="22">
        <f t="shared" si="9"/>
        <v>6417.0731239139741</v>
      </c>
      <c r="I16" s="5">
        <f t="shared" si="10"/>
        <v>17808.816384548234</v>
      </c>
      <c r="J16" s="25">
        <f t="shared" si="0"/>
        <v>1.1955361786063155E-2</v>
      </c>
      <c r="L16" s="22">
        <f t="shared" si="11"/>
        <v>18024.303453273911</v>
      </c>
      <c r="M16" s="5">
        <f>scrimecost*Meta!O13</f>
        <v>4125.1319999999996</v>
      </c>
      <c r="N16" s="5">
        <f>L16-Grade8!L16</f>
        <v>841.17875331018877</v>
      </c>
      <c r="O16" s="5">
        <f>Grade8!M16-M16</f>
        <v>206.90999999999985</v>
      </c>
      <c r="P16" s="22">
        <f t="shared" si="12"/>
        <v>115.08128016833624</v>
      </c>
      <c r="S16" s="22">
        <f t="shared" si="1"/>
        <v>595.32257440920182</v>
      </c>
      <c r="T16" s="22">
        <f t="shared" si="2"/>
        <v>488.71558049201326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14298.105742457959</v>
      </c>
      <c r="D17" s="5">
        <f t="shared" si="5"/>
        <v>14447.823582075294</v>
      </c>
      <c r="E17" s="5">
        <f t="shared" si="6"/>
        <v>4947.8235820752943</v>
      </c>
      <c r="F17" s="5">
        <f t="shared" si="7"/>
        <v>2094.8232204438191</v>
      </c>
      <c r="G17" s="5">
        <f t="shared" si="8"/>
        <v>12353.000361631475</v>
      </c>
      <c r="H17" s="22">
        <f t="shared" si="9"/>
        <v>6577.4999520118236</v>
      </c>
      <c r="I17" s="5">
        <f t="shared" si="10"/>
        <v>18174.087819161941</v>
      </c>
      <c r="J17" s="25">
        <f t="shared" si="0"/>
        <v>1.6282796696499732E-2</v>
      </c>
      <c r="L17" s="22">
        <f t="shared" si="11"/>
        <v>18474.911039605759</v>
      </c>
      <c r="M17" s="5">
        <f>scrimecost*Meta!O14</f>
        <v>4125.1319999999996</v>
      </c>
      <c r="N17" s="5">
        <f>L17-Grade8!L17</f>
        <v>862.20822214294458</v>
      </c>
      <c r="O17" s="5">
        <f>Grade8!M17-M17</f>
        <v>206.90999999999985</v>
      </c>
      <c r="P17" s="22">
        <f t="shared" si="12"/>
        <v>116.53199474754464</v>
      </c>
      <c r="S17" s="22">
        <f t="shared" si="1"/>
        <v>604.35886503088227</v>
      </c>
      <c r="T17" s="22">
        <f t="shared" si="2"/>
        <v>487.31319390625163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14655.558386019407</v>
      </c>
      <c r="D18" s="5">
        <f t="shared" si="5"/>
        <v>14764.169171627176</v>
      </c>
      <c r="E18" s="5">
        <f t="shared" si="6"/>
        <v>5264.1691716271762</v>
      </c>
      <c r="F18" s="5">
        <f t="shared" si="7"/>
        <v>2182.2927759549139</v>
      </c>
      <c r="G18" s="5">
        <f t="shared" si="8"/>
        <v>12581.876395672261</v>
      </c>
      <c r="H18" s="22">
        <f t="shared" si="9"/>
        <v>6741.9374508121182</v>
      </c>
      <c r="I18" s="5">
        <f t="shared" si="10"/>
        <v>18548.491039640987</v>
      </c>
      <c r="J18" s="25">
        <f t="shared" si="0"/>
        <v>2.0504684413998789E-2</v>
      </c>
      <c r="L18" s="22">
        <f t="shared" si="11"/>
        <v>18936.7838155959</v>
      </c>
      <c r="M18" s="5">
        <f>scrimecost*Meta!O15</f>
        <v>4125.1319999999996</v>
      </c>
      <c r="N18" s="5">
        <f>L18-Grade8!L18</f>
        <v>883.76342769651455</v>
      </c>
      <c r="O18" s="5">
        <f>Grade8!M18-M18</f>
        <v>206.90999999999985</v>
      </c>
      <c r="P18" s="22">
        <f t="shared" si="12"/>
        <v>118.01897719123326</v>
      </c>
      <c r="S18" s="22">
        <f t="shared" si="1"/>
        <v>613.62106291810301</v>
      </c>
      <c r="T18" s="22">
        <f t="shared" si="2"/>
        <v>485.98511881471291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15021.947345669892</v>
      </c>
      <c r="D19" s="5">
        <f t="shared" si="5"/>
        <v>15088.423400917854</v>
      </c>
      <c r="E19" s="5">
        <f t="shared" si="6"/>
        <v>5588.4234009178545</v>
      </c>
      <c r="F19" s="5">
        <f t="shared" si="7"/>
        <v>2271.9490703537867</v>
      </c>
      <c r="G19" s="5">
        <f t="shared" si="8"/>
        <v>12816.474330564068</v>
      </c>
      <c r="H19" s="22">
        <f t="shared" si="9"/>
        <v>6910.48588708242</v>
      </c>
      <c r="I19" s="5">
        <f t="shared" si="10"/>
        <v>18932.254340632011</v>
      </c>
      <c r="J19" s="25">
        <f t="shared" si="0"/>
        <v>2.4623599260339378E-2</v>
      </c>
      <c r="L19" s="22">
        <f t="shared" si="11"/>
        <v>19410.203410985796</v>
      </c>
      <c r="M19" s="5">
        <f>scrimecost*Meta!O16</f>
        <v>4125.1319999999996</v>
      </c>
      <c r="N19" s="5">
        <f>L19-Grade8!L19</f>
        <v>905.85751338892806</v>
      </c>
      <c r="O19" s="5">
        <f>Grade8!M19-M19</f>
        <v>206.90999999999985</v>
      </c>
      <c r="P19" s="22">
        <f t="shared" si="12"/>
        <v>119.54313419601409</v>
      </c>
      <c r="S19" s="22">
        <f t="shared" si="1"/>
        <v>623.11481575250582</v>
      </c>
      <c r="T19" s="22">
        <f t="shared" si="2"/>
        <v>484.73036871591501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15397.496029311636</v>
      </c>
      <c r="D20" s="5">
        <f t="shared" si="5"/>
        <v>15420.783985940798</v>
      </c>
      <c r="E20" s="5">
        <f t="shared" si="6"/>
        <v>5920.7839859407977</v>
      </c>
      <c r="F20" s="5">
        <f t="shared" si="7"/>
        <v>2363.8467721126308</v>
      </c>
      <c r="G20" s="5">
        <f t="shared" si="8"/>
        <v>13056.937213828167</v>
      </c>
      <c r="H20" s="22">
        <f t="shared" si="9"/>
        <v>7083.2480342594799</v>
      </c>
      <c r="I20" s="5">
        <f t="shared" si="10"/>
        <v>19325.611724147806</v>
      </c>
      <c r="J20" s="25">
        <f t="shared" si="0"/>
        <v>2.864205276896431E-2</v>
      </c>
      <c r="L20" s="22">
        <f t="shared" si="11"/>
        <v>19895.458496260439</v>
      </c>
      <c r="M20" s="5">
        <f>scrimecost*Meta!O17</f>
        <v>4125.1319999999996</v>
      </c>
      <c r="N20" s="5">
        <f>L20-Grade8!L20</f>
        <v>928.50395122364716</v>
      </c>
      <c r="O20" s="5">
        <f>Grade8!M20-M20</f>
        <v>206.90999999999985</v>
      </c>
      <c r="P20" s="22">
        <f t="shared" si="12"/>
        <v>121.10539512591444</v>
      </c>
      <c r="S20" s="22">
        <f t="shared" si="1"/>
        <v>632.84591240776706</v>
      </c>
      <c r="T20" s="22">
        <f t="shared" si="2"/>
        <v>483.54797691478336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15782.43343004443</v>
      </c>
      <c r="D21" s="5">
        <f t="shared" si="5"/>
        <v>15761.453585589321</v>
      </c>
      <c r="E21" s="5">
        <f t="shared" si="6"/>
        <v>6261.4535855893209</v>
      </c>
      <c r="F21" s="5">
        <f t="shared" si="7"/>
        <v>2458.0419164154473</v>
      </c>
      <c r="G21" s="5">
        <f t="shared" si="8"/>
        <v>13303.411669173875</v>
      </c>
      <c r="H21" s="22">
        <f t="shared" si="9"/>
        <v>7260.329235115968</v>
      </c>
      <c r="I21" s="5">
        <f t="shared" si="10"/>
        <v>19728.803042251508</v>
      </c>
      <c r="J21" s="25">
        <f t="shared" si="0"/>
        <v>3.2562495216403323E-2</v>
      </c>
      <c r="L21" s="22">
        <f t="shared" si="11"/>
        <v>20392.844958666952</v>
      </c>
      <c r="M21" s="5">
        <f>scrimecost*Meta!O18</f>
        <v>3253.8919999999998</v>
      </c>
      <c r="N21" s="5">
        <f>L21-Grade8!L21</f>
        <v>951.71655000424289</v>
      </c>
      <c r="O21" s="5">
        <f>Grade8!M21-M21</f>
        <v>163.21000000000004</v>
      </c>
      <c r="P21" s="22">
        <f t="shared" si="12"/>
        <v>122.70671257906231</v>
      </c>
      <c r="S21" s="22">
        <f t="shared" si="1"/>
        <v>604.10208647941317</v>
      </c>
      <c r="T21" s="22">
        <f t="shared" si="2"/>
        <v>453.37896472889128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16176.99426579554</v>
      </c>
      <c r="D22" s="5">
        <f t="shared" si="5"/>
        <v>16110.639925229052</v>
      </c>
      <c r="E22" s="5">
        <f t="shared" si="6"/>
        <v>6610.6399252290521</v>
      </c>
      <c r="F22" s="5">
        <f t="shared" si="7"/>
        <v>2554.5919393258328</v>
      </c>
      <c r="G22" s="5">
        <f t="shared" si="8"/>
        <v>13556.04798590322</v>
      </c>
      <c r="H22" s="22">
        <f t="shared" si="9"/>
        <v>7441.8374659938672</v>
      </c>
      <c r="I22" s="5">
        <f t="shared" si="10"/>
        <v>20142.074143307793</v>
      </c>
      <c r="J22" s="25">
        <f t="shared" si="0"/>
        <v>3.6387317116343763E-2</v>
      </c>
      <c r="L22" s="22">
        <f t="shared" si="11"/>
        <v>20902.666082633627</v>
      </c>
      <c r="M22" s="5">
        <f>scrimecost*Meta!O19</f>
        <v>3253.8919999999998</v>
      </c>
      <c r="N22" s="5">
        <f>L22-Grade8!L22</f>
        <v>975.5094637543516</v>
      </c>
      <c r="O22" s="5">
        <f>Grade8!M22-M22</f>
        <v>163.21000000000004</v>
      </c>
      <c r="P22" s="22">
        <f t="shared" si="12"/>
        <v>124.34806296853885</v>
      </c>
      <c r="S22" s="22">
        <f t="shared" si="1"/>
        <v>614.32581990284939</v>
      </c>
      <c r="T22" s="22">
        <f t="shared" si="2"/>
        <v>452.85507498905906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16581.419122440424</v>
      </c>
      <c r="D23" s="5">
        <f t="shared" si="5"/>
        <v>16468.555923359774</v>
      </c>
      <c r="E23" s="5">
        <f t="shared" si="6"/>
        <v>6968.5559233597742</v>
      </c>
      <c r="F23" s="5">
        <f t="shared" si="7"/>
        <v>2653.5557128089777</v>
      </c>
      <c r="G23" s="5">
        <f t="shared" si="8"/>
        <v>13815.000210550796</v>
      </c>
      <c r="H23" s="22">
        <f t="shared" si="9"/>
        <v>7627.8834026437125</v>
      </c>
      <c r="I23" s="5">
        <f t="shared" si="10"/>
        <v>20565.677021890482</v>
      </c>
      <c r="J23" s="25">
        <f t="shared" si="0"/>
        <v>4.0118850677261259E-2</v>
      </c>
      <c r="L23" s="22">
        <f t="shared" si="11"/>
        <v>21425.232734699464</v>
      </c>
      <c r="M23" s="5">
        <f>scrimecost*Meta!O20</f>
        <v>3253.8919999999998</v>
      </c>
      <c r="N23" s="5">
        <f>L23-Grade8!L23</f>
        <v>999.89720034820857</v>
      </c>
      <c r="O23" s="5">
        <f>Grade8!M23-M23</f>
        <v>163.21000000000004</v>
      </c>
      <c r="P23" s="22">
        <f t="shared" si="12"/>
        <v>126.03044711775232</v>
      </c>
      <c r="S23" s="22">
        <f t="shared" si="1"/>
        <v>624.80514666187003</v>
      </c>
      <c r="T23" s="22">
        <f t="shared" si="2"/>
        <v>452.39157445124982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16995.954600501438</v>
      </c>
      <c r="D24" s="5">
        <f t="shared" si="5"/>
        <v>16835.419821443771</v>
      </c>
      <c r="E24" s="5">
        <f t="shared" si="6"/>
        <v>7335.4198214437711</v>
      </c>
      <c r="F24" s="5">
        <f t="shared" si="7"/>
        <v>2754.9935806292028</v>
      </c>
      <c r="G24" s="5">
        <f t="shared" si="8"/>
        <v>14080.426240814568</v>
      </c>
      <c r="H24" s="22">
        <f t="shared" si="9"/>
        <v>7818.5804877098062</v>
      </c>
      <c r="I24" s="5">
        <f t="shared" si="10"/>
        <v>20999.869972437747</v>
      </c>
      <c r="J24" s="25">
        <f t="shared" si="0"/>
        <v>4.3759371224497912E-2</v>
      </c>
      <c r="L24" s="22">
        <f t="shared" si="11"/>
        <v>21960.863553066949</v>
      </c>
      <c r="M24" s="5">
        <f>scrimecost*Meta!O21</f>
        <v>3253.8919999999998</v>
      </c>
      <c r="N24" s="5">
        <f>L24-Grade8!L24</f>
        <v>1024.8946303569101</v>
      </c>
      <c r="O24" s="5">
        <f>Grade8!M24-M24</f>
        <v>163.21000000000004</v>
      </c>
      <c r="P24" s="22">
        <f t="shared" si="12"/>
        <v>127.75489087069616</v>
      </c>
      <c r="S24" s="22">
        <f t="shared" si="1"/>
        <v>635.54645658986533</v>
      </c>
      <c r="T24" s="22">
        <f t="shared" si="2"/>
        <v>451.9877356256099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17420.853465513974</v>
      </c>
      <c r="D25" s="5">
        <f t="shared" si="5"/>
        <v>17211.455316979867</v>
      </c>
      <c r="E25" s="5">
        <f t="shared" si="6"/>
        <v>7711.4553169798673</v>
      </c>
      <c r="F25" s="5">
        <f t="shared" si="7"/>
        <v>2858.9673951449336</v>
      </c>
      <c r="G25" s="5">
        <f t="shared" si="8"/>
        <v>14352.487921834934</v>
      </c>
      <c r="H25" s="22">
        <f t="shared" si="9"/>
        <v>8014.0449999025514</v>
      </c>
      <c r="I25" s="5">
        <f t="shared" si="10"/>
        <v>21444.917746748692</v>
      </c>
      <c r="J25" s="25">
        <f t="shared" si="0"/>
        <v>4.7311098587655614E-2</v>
      </c>
      <c r="L25" s="22">
        <f t="shared" si="11"/>
        <v>22509.885141893625</v>
      </c>
      <c r="M25" s="5">
        <f>scrimecost*Meta!O22</f>
        <v>3253.8919999999998</v>
      </c>
      <c r="N25" s="5">
        <f>L25-Grade8!L25</f>
        <v>1050.5169961158354</v>
      </c>
      <c r="O25" s="5">
        <f>Grade8!M25-M25</f>
        <v>163.21000000000004</v>
      </c>
      <c r="P25" s="22">
        <f t="shared" si="12"/>
        <v>129.52244571746357</v>
      </c>
      <c r="S25" s="22">
        <f t="shared" si="1"/>
        <v>646.55629926606298</v>
      </c>
      <c r="T25" s="22">
        <f t="shared" si="2"/>
        <v>451.64284630176093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17856.374802151819</v>
      </c>
      <c r="D26" s="5">
        <f t="shared" si="5"/>
        <v>17596.891699904358</v>
      </c>
      <c r="E26" s="5">
        <f t="shared" si="6"/>
        <v>8096.8916999043577</v>
      </c>
      <c r="F26" s="5">
        <f t="shared" si="7"/>
        <v>2965.540555023555</v>
      </c>
      <c r="G26" s="5">
        <f t="shared" si="8"/>
        <v>14631.351144880802</v>
      </c>
      <c r="H26" s="22">
        <f t="shared" si="9"/>
        <v>8214.3961249001131</v>
      </c>
      <c r="I26" s="5">
        <f t="shared" si="10"/>
        <v>21901.091715417402</v>
      </c>
      <c r="J26" s="25">
        <f t="shared" si="0"/>
        <v>5.0776198454150837E-2</v>
      </c>
      <c r="L26" s="22">
        <f t="shared" si="11"/>
        <v>23072.632270440961</v>
      </c>
      <c r="M26" s="5">
        <f>scrimecost*Meta!O23</f>
        <v>2590.9920000000002</v>
      </c>
      <c r="N26" s="5">
        <f>L26-Grade8!L26</f>
        <v>1076.7799210187331</v>
      </c>
      <c r="O26" s="5">
        <f>Grade8!M26-M26</f>
        <v>129.96000000000004</v>
      </c>
      <c r="P26" s="22">
        <f t="shared" si="12"/>
        <v>131.33418943540013</v>
      </c>
      <c r="S26" s="22">
        <f t="shared" si="1"/>
        <v>628.38188800916521</v>
      </c>
      <c r="T26" s="22">
        <f t="shared" si="2"/>
        <v>431.14354330693527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18302.784172205615</v>
      </c>
      <c r="D27" s="5">
        <f t="shared" si="5"/>
        <v>17991.963992401968</v>
      </c>
      <c r="E27" s="5">
        <f t="shared" si="6"/>
        <v>8491.9639924019684</v>
      </c>
      <c r="F27" s="5">
        <f t="shared" si="7"/>
        <v>3074.7780438991444</v>
      </c>
      <c r="G27" s="5">
        <f t="shared" si="8"/>
        <v>14917.185948502824</v>
      </c>
      <c r="H27" s="22">
        <f t="shared" si="9"/>
        <v>8419.7560280226153</v>
      </c>
      <c r="I27" s="5">
        <f t="shared" si="10"/>
        <v>22368.670033302838</v>
      </c>
      <c r="J27" s="25">
        <f t="shared" si="0"/>
        <v>5.415678368975603E-2</v>
      </c>
      <c r="L27" s="22">
        <f t="shared" si="11"/>
        <v>23649.448077201985</v>
      </c>
      <c r="M27" s="5">
        <f>scrimecost*Meta!O24</f>
        <v>2590.9920000000002</v>
      </c>
      <c r="N27" s="5">
        <f>L27-Grade8!L27</f>
        <v>1103.6994190442019</v>
      </c>
      <c r="O27" s="5">
        <f>Grade8!M27-M27</f>
        <v>129.96000000000004</v>
      </c>
      <c r="P27" s="22">
        <f t="shared" si="12"/>
        <v>133.19122674628514</v>
      </c>
      <c r="S27" s="22">
        <f t="shared" si="1"/>
        <v>639.94910397084436</v>
      </c>
      <c r="T27" s="22">
        <f t="shared" si="2"/>
        <v>431.2738269361621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18760.353776510754</v>
      </c>
      <c r="D28" s="5">
        <f t="shared" si="5"/>
        <v>18396.913092212017</v>
      </c>
      <c r="E28" s="5">
        <f t="shared" si="6"/>
        <v>8896.9130922120166</v>
      </c>
      <c r="F28" s="5">
        <f t="shared" si="7"/>
        <v>3206.5921246072235</v>
      </c>
      <c r="G28" s="5">
        <f t="shared" si="8"/>
        <v>15190.320967604794</v>
      </c>
      <c r="H28" s="22">
        <f t="shared" si="9"/>
        <v>8630.2499287231803</v>
      </c>
      <c r="I28" s="5">
        <f t="shared" si="10"/>
        <v>22828.092154524809</v>
      </c>
      <c r="J28" s="25">
        <f t="shared" si="0"/>
        <v>5.8273607639998649E-2</v>
      </c>
      <c r="L28" s="22">
        <f t="shared" si="11"/>
        <v>24240.68427913203</v>
      </c>
      <c r="M28" s="5">
        <f>scrimecost*Meta!O25</f>
        <v>2590.9920000000002</v>
      </c>
      <c r="N28" s="5">
        <f>L28-Grade8!L28</f>
        <v>1131.291904520298</v>
      </c>
      <c r="O28" s="5">
        <f>Grade8!M28-M28</f>
        <v>129.96000000000004</v>
      </c>
      <c r="P28" s="22">
        <f t="shared" si="12"/>
        <v>135.43206611832247</v>
      </c>
      <c r="S28" s="22">
        <f t="shared" si="1"/>
        <v>652.10441558130708</v>
      </c>
      <c r="T28" s="22">
        <f t="shared" si="2"/>
        <v>431.65248713247621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19229.362620923523</v>
      </c>
      <c r="D29" s="5">
        <f t="shared" si="5"/>
        <v>18811.985919517319</v>
      </c>
      <c r="E29" s="5">
        <f t="shared" si="6"/>
        <v>9311.9859195173194</v>
      </c>
      <c r="F29" s="5">
        <f t="shared" si="7"/>
        <v>3342.1134027224048</v>
      </c>
      <c r="G29" s="5">
        <f t="shared" si="8"/>
        <v>15469.872516794914</v>
      </c>
      <c r="H29" s="22">
        <f t="shared" si="9"/>
        <v>8846.0061769412605</v>
      </c>
      <c r="I29" s="5">
        <f t="shared" si="10"/>
        <v>23298.58798338793</v>
      </c>
      <c r="J29" s="25">
        <f t="shared" si="0"/>
        <v>6.2306596705340639E-2</v>
      </c>
      <c r="L29" s="22">
        <f t="shared" si="11"/>
        <v>24846.701386110333</v>
      </c>
      <c r="M29" s="5">
        <f>scrimecost*Meta!O26</f>
        <v>2590.9920000000002</v>
      </c>
      <c r="N29" s="5">
        <f>L29-Grade8!L29</f>
        <v>1159.5742021333135</v>
      </c>
      <c r="O29" s="5">
        <f>Grade8!M29-M29</f>
        <v>129.96000000000004</v>
      </c>
      <c r="P29" s="22">
        <f t="shared" si="12"/>
        <v>137.73592784628056</v>
      </c>
      <c r="S29" s="22">
        <f t="shared" si="1"/>
        <v>664.56981319729277</v>
      </c>
      <c r="T29" s="22">
        <f t="shared" si="2"/>
        <v>432.08297696386637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19710.09668644661</v>
      </c>
      <c r="D30" s="5">
        <f t="shared" si="5"/>
        <v>19237.43556750525</v>
      </c>
      <c r="E30" s="5">
        <f t="shared" si="6"/>
        <v>9737.4355675052502</v>
      </c>
      <c r="F30" s="5">
        <f t="shared" si="7"/>
        <v>3481.0227127904641</v>
      </c>
      <c r="G30" s="5">
        <f t="shared" si="8"/>
        <v>15756.412854714787</v>
      </c>
      <c r="H30" s="22">
        <f t="shared" si="9"/>
        <v>9067.1563313647912</v>
      </c>
      <c r="I30" s="5">
        <f t="shared" si="10"/>
        <v>23780.846207972627</v>
      </c>
      <c r="J30" s="25">
        <f t="shared" si="0"/>
        <v>6.6241220183723012E-2</v>
      </c>
      <c r="L30" s="22">
        <f t="shared" si="11"/>
        <v>25467.868920763092</v>
      </c>
      <c r="M30" s="5">
        <f>scrimecost*Meta!O27</f>
        <v>2590.9920000000002</v>
      </c>
      <c r="N30" s="5">
        <f>L30-Grade8!L30</f>
        <v>1188.5635571866478</v>
      </c>
      <c r="O30" s="5">
        <f>Grade8!M30-M30</f>
        <v>129.96000000000004</v>
      </c>
      <c r="P30" s="22">
        <f t="shared" si="12"/>
        <v>140.09738611743754</v>
      </c>
      <c r="S30" s="22">
        <f t="shared" si="1"/>
        <v>677.34684575367555</v>
      </c>
      <c r="T30" s="22">
        <f t="shared" si="2"/>
        <v>432.560738711483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20202.849103607772</v>
      </c>
      <c r="D31" s="5">
        <f t="shared" si="5"/>
        <v>19673.521456692877</v>
      </c>
      <c r="E31" s="5">
        <f t="shared" si="6"/>
        <v>10173.521456692877</v>
      </c>
      <c r="F31" s="5">
        <f t="shared" si="7"/>
        <v>3623.4047556102241</v>
      </c>
      <c r="G31" s="5">
        <f t="shared" si="8"/>
        <v>16050.116701082654</v>
      </c>
      <c r="H31" s="22">
        <f t="shared" si="9"/>
        <v>9293.8352396489117</v>
      </c>
      <c r="I31" s="5">
        <f t="shared" si="10"/>
        <v>24275.16088817194</v>
      </c>
      <c r="J31" s="25">
        <f t="shared" si="0"/>
        <v>7.0079877235803362E-2</v>
      </c>
      <c r="L31" s="22">
        <f t="shared" si="11"/>
        <v>26104.565643782164</v>
      </c>
      <c r="M31" s="5">
        <f>scrimecost*Meta!O28</f>
        <v>2223.556</v>
      </c>
      <c r="N31" s="5">
        <f>L31-Grade8!L31</f>
        <v>1218.2776461163121</v>
      </c>
      <c r="O31" s="5">
        <f>Grade8!M31-M31</f>
        <v>111.52999999999975</v>
      </c>
      <c r="P31" s="22">
        <f t="shared" si="12"/>
        <v>142.51788084537347</v>
      </c>
      <c r="S31" s="22">
        <f t="shared" si="1"/>
        <v>674.11432412396641</v>
      </c>
      <c r="T31" s="22">
        <f t="shared" si="2"/>
        <v>422.8428393381343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20707.920331197965</v>
      </c>
      <c r="D32" s="5">
        <f t="shared" si="5"/>
        <v>20120.509493110199</v>
      </c>
      <c r="E32" s="5">
        <f t="shared" si="6"/>
        <v>10620.509493110199</v>
      </c>
      <c r="F32" s="5">
        <f t="shared" si="7"/>
        <v>3769.3463495004798</v>
      </c>
      <c r="G32" s="5">
        <f t="shared" si="8"/>
        <v>16351.16314360972</v>
      </c>
      <c r="H32" s="22">
        <f t="shared" si="9"/>
        <v>9526.1811206401326</v>
      </c>
      <c r="I32" s="5">
        <f t="shared" si="10"/>
        <v>24781.833435376237</v>
      </c>
      <c r="J32" s="25">
        <f t="shared" si="0"/>
        <v>7.3824908506125705E-2</v>
      </c>
      <c r="L32" s="22">
        <f t="shared" si="11"/>
        <v>26757.179784876716</v>
      </c>
      <c r="M32" s="5">
        <f>scrimecost*Meta!O29</f>
        <v>2223.556</v>
      </c>
      <c r="N32" s="5">
        <f>L32-Grade8!L32</f>
        <v>1248.7345872692204</v>
      </c>
      <c r="O32" s="5">
        <f>Grade8!M32-M32</f>
        <v>111.52999999999975</v>
      </c>
      <c r="P32" s="22">
        <f t="shared" si="12"/>
        <v>144.9988879415078</v>
      </c>
      <c r="S32" s="22">
        <f t="shared" si="1"/>
        <v>687.53819395351582</v>
      </c>
      <c r="T32" s="22">
        <f t="shared" si="2"/>
        <v>423.5958467771145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21225.618339477915</v>
      </c>
      <c r="D33" s="5">
        <f t="shared" si="5"/>
        <v>20578.672230437955</v>
      </c>
      <c r="E33" s="5">
        <f t="shared" si="6"/>
        <v>11078.672230437955</v>
      </c>
      <c r="F33" s="5">
        <f t="shared" si="7"/>
        <v>3918.9364832379924</v>
      </c>
      <c r="G33" s="5">
        <f t="shared" si="8"/>
        <v>16659.735747199964</v>
      </c>
      <c r="H33" s="22">
        <f t="shared" si="9"/>
        <v>9764.3356486561352</v>
      </c>
      <c r="I33" s="5">
        <f t="shared" si="10"/>
        <v>25301.172796260646</v>
      </c>
      <c r="J33" s="25">
        <f t="shared" si="0"/>
        <v>7.7478597550342643E-2</v>
      </c>
      <c r="L33" s="22">
        <f t="shared" si="11"/>
        <v>27426.109279498633</v>
      </c>
      <c r="M33" s="5">
        <f>scrimecost*Meta!O30</f>
        <v>2223.556</v>
      </c>
      <c r="N33" s="5">
        <f>L33-Grade8!L33</f>
        <v>1279.9529519509488</v>
      </c>
      <c r="O33" s="5">
        <f>Grade8!M33-M33</f>
        <v>111.52999999999975</v>
      </c>
      <c r="P33" s="22">
        <f t="shared" si="12"/>
        <v>147.54192021504551</v>
      </c>
      <c r="S33" s="22">
        <f t="shared" si="1"/>
        <v>701.29766052880291</v>
      </c>
      <c r="T33" s="22">
        <f t="shared" si="2"/>
        <v>424.39151653557099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21756.25879796486</v>
      </c>
      <c r="D34" s="5">
        <f t="shared" si="5"/>
        <v>21048.289036198901</v>
      </c>
      <c r="E34" s="5">
        <f t="shared" si="6"/>
        <v>11548.289036198901</v>
      </c>
      <c r="F34" s="5">
        <f t="shared" si="7"/>
        <v>4072.266370318941</v>
      </c>
      <c r="G34" s="5">
        <f t="shared" si="8"/>
        <v>16976.022665879958</v>
      </c>
      <c r="H34" s="22">
        <f t="shared" si="9"/>
        <v>10008.444039872538</v>
      </c>
      <c r="I34" s="5">
        <f t="shared" si="10"/>
        <v>25833.495641167156</v>
      </c>
      <c r="J34" s="25">
        <f t="shared" si="0"/>
        <v>8.10431722276274E-2</v>
      </c>
      <c r="L34" s="22">
        <f t="shared" si="11"/>
        <v>28111.762011486095</v>
      </c>
      <c r="M34" s="5">
        <f>scrimecost*Meta!O31</f>
        <v>2223.556</v>
      </c>
      <c r="N34" s="5">
        <f>L34-Grade8!L34</f>
        <v>1311.951775749716</v>
      </c>
      <c r="O34" s="5">
        <f>Grade8!M34-M34</f>
        <v>111.52999999999975</v>
      </c>
      <c r="P34" s="22">
        <f t="shared" si="12"/>
        <v>150.14852829542164</v>
      </c>
      <c r="S34" s="22">
        <f t="shared" si="1"/>
        <v>715.40111376847074</v>
      </c>
      <c r="T34" s="22">
        <f t="shared" si="2"/>
        <v>425.22946999280299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22300.165267913984</v>
      </c>
      <c r="D35" s="5">
        <f t="shared" si="5"/>
        <v>21529.646262103877</v>
      </c>
      <c r="E35" s="5">
        <f t="shared" si="6"/>
        <v>12029.646262103877</v>
      </c>
      <c r="F35" s="5">
        <f t="shared" si="7"/>
        <v>4229.4295045769159</v>
      </c>
      <c r="G35" s="5">
        <f t="shared" si="8"/>
        <v>17300.216757526963</v>
      </c>
      <c r="H35" s="22">
        <f t="shared" si="9"/>
        <v>10258.655140869354</v>
      </c>
      <c r="I35" s="5">
        <f t="shared" si="10"/>
        <v>26379.126557196341</v>
      </c>
      <c r="J35" s="25">
        <f t="shared" si="0"/>
        <v>8.4520806059124792E-2</v>
      </c>
      <c r="L35" s="22">
        <f t="shared" si="11"/>
        <v>28814.556061773252</v>
      </c>
      <c r="M35" s="5">
        <f>scrimecost*Meta!O32</f>
        <v>2223.556</v>
      </c>
      <c r="N35" s="5">
        <f>L35-Grade8!L35</f>
        <v>1344.7505701434675</v>
      </c>
      <c r="O35" s="5">
        <f>Grade8!M35-M35</f>
        <v>111.52999999999975</v>
      </c>
      <c r="P35" s="22">
        <f t="shared" si="12"/>
        <v>152.82030157780721</v>
      </c>
      <c r="S35" s="22">
        <f t="shared" si="1"/>
        <v>729.85715333913561</v>
      </c>
      <c r="T35" s="22">
        <f t="shared" si="2"/>
        <v>426.10933783368694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22857.669399611827</v>
      </c>
      <c r="D36" s="5">
        <f t="shared" si="5"/>
        <v>22023.037418656466</v>
      </c>
      <c r="E36" s="5">
        <f t="shared" si="6"/>
        <v>12523.037418656466</v>
      </c>
      <c r="F36" s="5">
        <f t="shared" si="7"/>
        <v>4390.5217171913364</v>
      </c>
      <c r="G36" s="5">
        <f t="shared" si="8"/>
        <v>17632.51570146513</v>
      </c>
      <c r="H36" s="22">
        <f t="shared" si="9"/>
        <v>10515.121519391083</v>
      </c>
      <c r="I36" s="5">
        <f t="shared" si="10"/>
        <v>26938.398246126239</v>
      </c>
      <c r="J36" s="25">
        <f t="shared" si="0"/>
        <v>8.7913619553268513E-2</v>
      </c>
      <c r="L36" s="22">
        <f t="shared" si="11"/>
        <v>29534.919963317578</v>
      </c>
      <c r="M36" s="5">
        <f>scrimecost*Meta!O33</f>
        <v>1712.1760000000002</v>
      </c>
      <c r="N36" s="5">
        <f>L36-Grade8!L36</f>
        <v>1378.3693343970444</v>
      </c>
      <c r="O36" s="5">
        <f>Grade8!M36-M36</f>
        <v>85.879999999999882</v>
      </c>
      <c r="P36" s="22">
        <f t="shared" si="12"/>
        <v>155.55886919225236</v>
      </c>
      <c r="S36" s="22">
        <f t="shared" si="1"/>
        <v>721.94869389906046</v>
      </c>
      <c r="T36" s="22">
        <f t="shared" si="2"/>
        <v>413.99868061941601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23429.111134602128</v>
      </c>
      <c r="D37" s="5">
        <f t="shared" ref="D37:D56" si="15">IF(A37&lt;startage,1,0)*(C37*(1-initialunempprob))+IF(A37=startage,1,0)*(C37*(1-unempprob))+IF(A37&gt;startage,1,0)*(C37*(1-unempprob)+unempprob*300*52)</f>
        <v>22528.763354122882</v>
      </c>
      <c r="E37" s="5">
        <f t="shared" si="6"/>
        <v>13028.763354122882</v>
      </c>
      <c r="F37" s="5">
        <f t="shared" si="7"/>
        <v>4555.6412351211211</v>
      </c>
      <c r="G37" s="5">
        <f t="shared" si="8"/>
        <v>17973.12211900176</v>
      </c>
      <c r="H37" s="22">
        <f t="shared" ref="H37:H56" si="16">benefits*B37/expnorm</f>
        <v>10777.999557375864</v>
      </c>
      <c r="I37" s="5">
        <f t="shared" ref="I37:I56" si="17">G37+IF(A37&lt;startage,1,0)*(H37*(1-initialunempprob))+IF(A37&gt;=startage,1,0)*(H37*(1-unempprob))</f>
        <v>27511.651727279401</v>
      </c>
      <c r="J37" s="25">
        <f t="shared" ref="J37:J56" si="18">(F37-(IF(A37&gt;startage,1,0)*(unempprob*300*52)))/(IF(A37&lt;startage,1,0)*((C37+H37)*(1-initialunempprob))+IF(A37&gt;=startage,1,0)*((C37+H37)*(1-unempprob)))</f>
        <v>9.1223681498774634E-2</v>
      </c>
      <c r="L37" s="22">
        <f t="shared" ref="L37:L56" si="19">(sincome+sbenefits)*(1-sunemp)*B37/expnorm</f>
        <v>30273.292962400523</v>
      </c>
      <c r="M37" s="5">
        <f>scrimecost*Meta!O34</f>
        <v>1712.1760000000002</v>
      </c>
      <c r="N37" s="5">
        <f>L37-Grade8!L37</f>
        <v>1412.8285677569802</v>
      </c>
      <c r="O37" s="5">
        <f>Grade8!M37-M37</f>
        <v>85.879999999999882</v>
      </c>
      <c r="P37" s="22">
        <f t="shared" si="12"/>
        <v>158.3659009970587</v>
      </c>
      <c r="S37" s="22">
        <f t="shared" ref="S37:S68" si="20">IF(A37&lt;startage,1,0)*(N37-Q37-R37)+IF(A37&gt;=startage,1,0)*completionprob*(N37*spart+O37+P37)</f>
        <v>737.13657047299068</v>
      </c>
      <c r="T37" s="22">
        <f t="shared" ref="T37:T68" si="21">S37/sreturn^(A37-startage+1)</f>
        <v>415.19299649504478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24014.838912967178</v>
      </c>
      <c r="D38" s="5">
        <f t="shared" si="15"/>
        <v>23047.132437975954</v>
      </c>
      <c r="E38" s="5">
        <f t="shared" si="6"/>
        <v>13547.132437975954</v>
      </c>
      <c r="F38" s="5">
        <f t="shared" si="7"/>
        <v>4724.8887409991485</v>
      </c>
      <c r="G38" s="5">
        <f t="shared" si="8"/>
        <v>18322.243696976806</v>
      </c>
      <c r="H38" s="22">
        <f t="shared" si="16"/>
        <v>11047.449546310258</v>
      </c>
      <c r="I38" s="5">
        <f t="shared" si="17"/>
        <v>28099.236545461383</v>
      </c>
      <c r="J38" s="25">
        <f t="shared" si="18"/>
        <v>9.4453010226097672E-2</v>
      </c>
      <c r="L38" s="22">
        <f t="shared" si="19"/>
        <v>31030.12528646053</v>
      </c>
      <c r="M38" s="5">
        <f>scrimecost*Meta!O35</f>
        <v>1712.1760000000002</v>
      </c>
      <c r="N38" s="5">
        <f>L38-Grade8!L38</f>
        <v>1448.149281950904</v>
      </c>
      <c r="O38" s="5">
        <f>Grade8!M38-M38</f>
        <v>85.879999999999882</v>
      </c>
      <c r="P38" s="22">
        <f t="shared" ref="P38:P56" si="22">(spart-initialspart)*(L38*J38+nptrans)</f>
        <v>161.24310859698514</v>
      </c>
      <c r="S38" s="22">
        <f t="shared" si="20"/>
        <v>752.70414396126512</v>
      </c>
      <c r="T38" s="22">
        <f t="shared" si="21"/>
        <v>416.42405406420534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24615.209885791355</v>
      </c>
      <c r="D39" s="5">
        <f t="shared" si="15"/>
        <v>23578.46074892535</v>
      </c>
      <c r="E39" s="5">
        <f t="shared" si="6"/>
        <v>14078.46074892535</v>
      </c>
      <c r="F39" s="5">
        <f t="shared" si="7"/>
        <v>4898.367434524127</v>
      </c>
      <c r="G39" s="5">
        <f t="shared" si="8"/>
        <v>18680.093314401223</v>
      </c>
      <c r="H39" s="22">
        <f t="shared" si="16"/>
        <v>11323.635784968015</v>
      </c>
      <c r="I39" s="5">
        <f t="shared" si="17"/>
        <v>28701.510984097917</v>
      </c>
      <c r="J39" s="25">
        <f t="shared" si="18"/>
        <v>9.7603574838120141E-2</v>
      </c>
      <c r="L39" s="22">
        <f t="shared" si="19"/>
        <v>31805.878418622044</v>
      </c>
      <c r="M39" s="5">
        <f>scrimecost*Meta!O36</f>
        <v>1712.1760000000002</v>
      </c>
      <c r="N39" s="5">
        <f>L39-Grade8!L39</f>
        <v>1484.3530139996765</v>
      </c>
      <c r="O39" s="5">
        <f>Grade8!M39-M39</f>
        <v>85.879999999999882</v>
      </c>
      <c r="P39" s="22">
        <f t="shared" si="22"/>
        <v>164.19224638690977</v>
      </c>
      <c r="S39" s="22">
        <f t="shared" si="20"/>
        <v>768.66090678674664</v>
      </c>
      <c r="T39" s="22">
        <f t="shared" si="21"/>
        <v>417.69159301298851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25230.59013293614</v>
      </c>
      <c r="D40" s="5">
        <f t="shared" si="15"/>
        <v>24123.072267648484</v>
      </c>
      <c r="E40" s="5">
        <f t="shared" si="6"/>
        <v>14623.072267648484</v>
      </c>
      <c r="F40" s="5">
        <f t="shared" si="7"/>
        <v>5076.1830953872304</v>
      </c>
      <c r="G40" s="5">
        <f t="shared" si="8"/>
        <v>19046.889172261253</v>
      </c>
      <c r="H40" s="22">
        <f t="shared" si="16"/>
        <v>11606.726679592213</v>
      </c>
      <c r="I40" s="5">
        <f t="shared" si="17"/>
        <v>29318.84228370036</v>
      </c>
      <c r="J40" s="25">
        <f t="shared" si="18"/>
        <v>0.10067729641082501</v>
      </c>
      <c r="L40" s="22">
        <f t="shared" si="19"/>
        <v>32601.025379087594</v>
      </c>
      <c r="M40" s="5">
        <f>scrimecost*Meta!O37</f>
        <v>1712.1760000000002</v>
      </c>
      <c r="N40" s="5">
        <f>L40-Grade8!L40</f>
        <v>1521.4618393496712</v>
      </c>
      <c r="O40" s="5">
        <f>Grade8!M40-M40</f>
        <v>85.879999999999882</v>
      </c>
      <c r="P40" s="22">
        <f t="shared" si="22"/>
        <v>167.21511262158251</v>
      </c>
      <c r="S40" s="22">
        <f t="shared" si="20"/>
        <v>785.01658868286643</v>
      </c>
      <c r="T40" s="22">
        <f t="shared" si="21"/>
        <v>418.99536031815978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25861.354886259542</v>
      </c>
      <c r="D41" s="5">
        <f t="shared" si="15"/>
        <v>24681.299074339695</v>
      </c>
      <c r="E41" s="5">
        <f t="shared" si="6"/>
        <v>15181.299074339695</v>
      </c>
      <c r="F41" s="5">
        <f t="shared" si="7"/>
        <v>5258.4441477719101</v>
      </c>
      <c r="G41" s="5">
        <f t="shared" si="8"/>
        <v>19422.854926567787</v>
      </c>
      <c r="H41" s="22">
        <f t="shared" si="16"/>
        <v>11896.894846582018</v>
      </c>
      <c r="I41" s="5">
        <f t="shared" si="17"/>
        <v>29951.60686579287</v>
      </c>
      <c r="J41" s="25">
        <f t="shared" si="18"/>
        <v>0.10367604916468337</v>
      </c>
      <c r="L41" s="22">
        <f t="shared" si="19"/>
        <v>33416.051013564786</v>
      </c>
      <c r="M41" s="5">
        <f>scrimecost*Meta!O38</f>
        <v>1039.806</v>
      </c>
      <c r="N41" s="5">
        <f>L41-Grade8!L41</f>
        <v>1559.4983853334124</v>
      </c>
      <c r="O41" s="5">
        <f>Grade8!M41-M41</f>
        <v>52.154999999999973</v>
      </c>
      <c r="P41" s="22">
        <f t="shared" si="22"/>
        <v>170.31355051212208</v>
      </c>
      <c r="S41" s="22">
        <f t="shared" si="20"/>
        <v>771.90081262638796</v>
      </c>
      <c r="T41" s="22">
        <f t="shared" si="21"/>
        <v>404.67028687259381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26507.888758416029</v>
      </c>
      <c r="D42" s="5">
        <f t="shared" si="15"/>
        <v>25253.481551198187</v>
      </c>
      <c r="E42" s="5">
        <f t="shared" si="6"/>
        <v>15753.481551198187</v>
      </c>
      <c r="F42" s="5">
        <f t="shared" si="7"/>
        <v>5445.2617264662076</v>
      </c>
      <c r="G42" s="5">
        <f t="shared" si="8"/>
        <v>19808.219824731979</v>
      </c>
      <c r="H42" s="22">
        <f t="shared" si="16"/>
        <v>12194.317217746569</v>
      </c>
      <c r="I42" s="5">
        <f t="shared" si="17"/>
        <v>30600.190562437696</v>
      </c>
      <c r="J42" s="25">
        <f t="shared" si="18"/>
        <v>0.10660166160747206</v>
      </c>
      <c r="L42" s="22">
        <f t="shared" si="19"/>
        <v>34251.452288903907</v>
      </c>
      <c r="M42" s="5">
        <f>scrimecost*Meta!O39</f>
        <v>1039.806</v>
      </c>
      <c r="N42" s="5">
        <f>L42-Grade8!L42</f>
        <v>1598.4858449667518</v>
      </c>
      <c r="O42" s="5">
        <f>Grade8!M42-M42</f>
        <v>52.154999999999973</v>
      </c>
      <c r="P42" s="22">
        <f t="shared" si="22"/>
        <v>173.48944934992511</v>
      </c>
      <c r="S42" s="22">
        <f t="shared" si="20"/>
        <v>789.08450091849897</v>
      </c>
      <c r="T42" s="22">
        <f t="shared" si="21"/>
        <v>406.32427737548193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27170.585977376428</v>
      </c>
      <c r="D43" s="5">
        <f t="shared" si="15"/>
        <v>25839.96858997814</v>
      </c>
      <c r="E43" s="5">
        <f t="shared" si="6"/>
        <v>16339.96858997814</v>
      </c>
      <c r="F43" s="5">
        <f t="shared" si="7"/>
        <v>5636.749744627863</v>
      </c>
      <c r="G43" s="5">
        <f t="shared" si="8"/>
        <v>20203.218845350275</v>
      </c>
      <c r="H43" s="22">
        <f t="shared" si="16"/>
        <v>12499.175148190232</v>
      </c>
      <c r="I43" s="5">
        <f t="shared" si="17"/>
        <v>31264.988851498631</v>
      </c>
      <c r="J43" s="25">
        <f t="shared" si="18"/>
        <v>0.10945591764921714</v>
      </c>
      <c r="L43" s="22">
        <f t="shared" si="19"/>
        <v>35107.738596126488</v>
      </c>
      <c r="M43" s="5">
        <f>scrimecost*Meta!O40</f>
        <v>1039.806</v>
      </c>
      <c r="N43" s="5">
        <f>L43-Grade8!L43</f>
        <v>1638.447991090914</v>
      </c>
      <c r="O43" s="5">
        <f>Grade8!M43-M43</f>
        <v>52.154999999999973</v>
      </c>
      <c r="P43" s="22">
        <f t="shared" si="22"/>
        <v>176.74474565867325</v>
      </c>
      <c r="S43" s="22">
        <f t="shared" si="20"/>
        <v>806.69778141790914</v>
      </c>
      <c r="T43" s="22">
        <f t="shared" si="21"/>
        <v>408.00882854790063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27849.850626810832</v>
      </c>
      <c r="D44" s="5">
        <f t="shared" si="15"/>
        <v>26441.117804727586</v>
      </c>
      <c r="E44" s="5">
        <f t="shared" si="6"/>
        <v>16941.117804727586</v>
      </c>
      <c r="F44" s="5">
        <f t="shared" si="7"/>
        <v>5833.0249632435571</v>
      </c>
      <c r="G44" s="5">
        <f t="shared" si="8"/>
        <v>20608.092841484031</v>
      </c>
      <c r="H44" s="22">
        <f t="shared" si="16"/>
        <v>12811.654526894985</v>
      </c>
      <c r="I44" s="5">
        <f t="shared" si="17"/>
        <v>31946.40709778609</v>
      </c>
      <c r="J44" s="25">
        <f t="shared" si="18"/>
        <v>0.11224055768994395</v>
      </c>
      <c r="L44" s="22">
        <f t="shared" si="19"/>
        <v>35985.432061029649</v>
      </c>
      <c r="M44" s="5">
        <f>scrimecost*Meta!O41</f>
        <v>1039.806</v>
      </c>
      <c r="N44" s="5">
        <f>L44-Grade8!L44</f>
        <v>1679.4091908681803</v>
      </c>
      <c r="O44" s="5">
        <f>Grade8!M44-M44</f>
        <v>52.154999999999973</v>
      </c>
      <c r="P44" s="22">
        <f t="shared" si="22"/>
        <v>180.08142437514005</v>
      </c>
      <c r="S44" s="22">
        <f t="shared" si="20"/>
        <v>824.75139392980452</v>
      </c>
      <c r="T44" s="22">
        <f t="shared" si="21"/>
        <v>409.7238034603472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28546.096892481106</v>
      </c>
      <c r="D45" s="5">
        <f t="shared" si="15"/>
        <v>27057.29574984578</v>
      </c>
      <c r="E45" s="5">
        <f t="shared" si="6"/>
        <v>17557.29574984578</v>
      </c>
      <c r="F45" s="5">
        <f t="shared" si="7"/>
        <v>6034.2070623246473</v>
      </c>
      <c r="G45" s="5">
        <f t="shared" si="8"/>
        <v>21023.088687521133</v>
      </c>
      <c r="H45" s="22">
        <f t="shared" si="16"/>
        <v>13131.945890067362</v>
      </c>
      <c r="I45" s="5">
        <f t="shared" si="17"/>
        <v>32644.860800230748</v>
      </c>
      <c r="J45" s="25">
        <f t="shared" si="18"/>
        <v>0.11495727968089704</v>
      </c>
      <c r="L45" s="22">
        <f t="shared" si="19"/>
        <v>36885.067862555392</v>
      </c>
      <c r="M45" s="5">
        <f>scrimecost*Meta!O42</f>
        <v>1039.806</v>
      </c>
      <c r="N45" s="5">
        <f>L45-Grade8!L45</f>
        <v>1721.3944206398883</v>
      </c>
      <c r="O45" s="5">
        <f>Grade8!M45-M45</f>
        <v>52.154999999999973</v>
      </c>
      <c r="P45" s="22">
        <f t="shared" si="22"/>
        <v>183.50152005951855</v>
      </c>
      <c r="S45" s="22">
        <f t="shared" si="20"/>
        <v>843.25634675450078</v>
      </c>
      <c r="T45" s="22">
        <f t="shared" si="21"/>
        <v>411.46907037186361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29259.749314793127</v>
      </c>
      <c r="D46" s="5">
        <f t="shared" si="15"/>
        <v>27688.878143591919</v>
      </c>
      <c r="E46" s="5">
        <f t="shared" si="6"/>
        <v>18188.878143591919</v>
      </c>
      <c r="F46" s="5">
        <f t="shared" si="7"/>
        <v>6240.4187138827619</v>
      </c>
      <c r="G46" s="5">
        <f t="shared" si="8"/>
        <v>21448.459429709157</v>
      </c>
      <c r="H46" s="22">
        <f t="shared" si="16"/>
        <v>13460.244537319042</v>
      </c>
      <c r="I46" s="5">
        <f t="shared" si="17"/>
        <v>33360.775845236509</v>
      </c>
      <c r="J46" s="25">
        <f t="shared" si="18"/>
        <v>0.1176077401598756</v>
      </c>
      <c r="L46" s="22">
        <f t="shared" si="19"/>
        <v>37807.194559119271</v>
      </c>
      <c r="M46" s="5">
        <f>scrimecost*Meta!O43</f>
        <v>518.95600000000002</v>
      </c>
      <c r="N46" s="5">
        <f>L46-Grade8!L46</f>
        <v>1764.4292811558844</v>
      </c>
      <c r="O46" s="5">
        <f>Grade8!M46-M46</f>
        <v>26.029999999999973</v>
      </c>
      <c r="P46" s="22">
        <f t="shared" si="22"/>
        <v>187.00711813600651</v>
      </c>
      <c r="S46" s="22">
        <f t="shared" si="20"/>
        <v>839.07717339981298</v>
      </c>
      <c r="T46" s="22">
        <f t="shared" si="21"/>
        <v>402.15078682200146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29991.243047662956</v>
      </c>
      <c r="D47" s="5">
        <f t="shared" si="15"/>
        <v>28336.250097181717</v>
      </c>
      <c r="E47" s="5">
        <f t="shared" si="6"/>
        <v>18836.250097181717</v>
      </c>
      <c r="F47" s="5">
        <f t="shared" si="7"/>
        <v>6451.7856567298304</v>
      </c>
      <c r="G47" s="5">
        <f t="shared" si="8"/>
        <v>21884.464440451888</v>
      </c>
      <c r="H47" s="22">
        <f t="shared" si="16"/>
        <v>13796.750650752019</v>
      </c>
      <c r="I47" s="5">
        <f t="shared" si="17"/>
        <v>34094.588766367422</v>
      </c>
      <c r="J47" s="25">
        <f t="shared" si="18"/>
        <v>0.12019355526131811</v>
      </c>
      <c r="L47" s="22">
        <f t="shared" si="19"/>
        <v>38752.374423097259</v>
      </c>
      <c r="M47" s="5">
        <f>scrimecost*Meta!O44</f>
        <v>518.95600000000002</v>
      </c>
      <c r="N47" s="5">
        <f>L47-Grade8!L47</f>
        <v>1808.5400131847855</v>
      </c>
      <c r="O47" s="5">
        <f>Grade8!M47-M47</f>
        <v>26.029999999999973</v>
      </c>
      <c r="P47" s="22">
        <f t="shared" si="22"/>
        <v>190.60035616440669</v>
      </c>
      <c r="S47" s="22">
        <f t="shared" si="20"/>
        <v>858.51893946125983</v>
      </c>
      <c r="T47" s="22">
        <f t="shared" si="21"/>
        <v>404.15349244365018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30741.024123854528</v>
      </c>
      <c r="D48" s="5">
        <f t="shared" si="15"/>
        <v>28999.806349611259</v>
      </c>
      <c r="E48" s="5">
        <f t="shared" si="6"/>
        <v>19499.806349611259</v>
      </c>
      <c r="F48" s="5">
        <f t="shared" si="7"/>
        <v>6668.4367731480761</v>
      </c>
      <c r="G48" s="5">
        <f t="shared" si="8"/>
        <v>22331.369576463185</v>
      </c>
      <c r="H48" s="22">
        <f t="shared" si="16"/>
        <v>14141.669417020819</v>
      </c>
      <c r="I48" s="5">
        <f t="shared" si="17"/>
        <v>34846.747010526611</v>
      </c>
      <c r="J48" s="25">
        <f t="shared" si="18"/>
        <v>0.12271630170174984</v>
      </c>
      <c r="L48" s="22">
        <f t="shared" si="19"/>
        <v>39721.183783674685</v>
      </c>
      <c r="M48" s="5">
        <f>scrimecost*Meta!O45</f>
        <v>518.95600000000002</v>
      </c>
      <c r="N48" s="5">
        <f>L48-Grade8!L48</f>
        <v>1853.7535135143989</v>
      </c>
      <c r="O48" s="5">
        <f>Grade8!M48-M48</f>
        <v>26.029999999999973</v>
      </c>
      <c r="P48" s="22">
        <f t="shared" si="22"/>
        <v>194.28342514351684</v>
      </c>
      <c r="S48" s="22">
        <f t="shared" si="20"/>
        <v>878.44674967423896</v>
      </c>
      <c r="T48" s="22">
        <f t="shared" si="21"/>
        <v>406.18261880002194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31509.549726950896</v>
      </c>
      <c r="D49" s="5">
        <f t="shared" si="15"/>
        <v>29679.951508351543</v>
      </c>
      <c r="E49" s="5">
        <f t="shared" si="6"/>
        <v>20179.951508351543</v>
      </c>
      <c r="F49" s="5">
        <f t="shared" si="7"/>
        <v>6890.504167476779</v>
      </c>
      <c r="G49" s="5">
        <f t="shared" si="8"/>
        <v>22789.447340874765</v>
      </c>
      <c r="H49" s="22">
        <f t="shared" si="16"/>
        <v>14495.21115244634</v>
      </c>
      <c r="I49" s="5">
        <f t="shared" si="17"/>
        <v>35617.709210789777</v>
      </c>
      <c r="J49" s="25">
        <f t="shared" si="18"/>
        <v>0.12517751774119548</v>
      </c>
      <c r="L49" s="22">
        <f t="shared" si="19"/>
        <v>40714.213378266555</v>
      </c>
      <c r="M49" s="5">
        <f>scrimecost*Meta!O46</f>
        <v>518.95600000000002</v>
      </c>
      <c r="N49" s="5">
        <f>L49-Grade8!L49</f>
        <v>1900.0973513522767</v>
      </c>
      <c r="O49" s="5">
        <f>Grade8!M49-M49</f>
        <v>26.029999999999973</v>
      </c>
      <c r="P49" s="22">
        <f t="shared" si="22"/>
        <v>198.05857084710479</v>
      </c>
      <c r="S49" s="22">
        <f t="shared" si="20"/>
        <v>898.87275514255157</v>
      </c>
      <c r="T49" s="22">
        <f t="shared" si="21"/>
        <v>408.23811652206103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32297.288470124658</v>
      </c>
      <c r="D50" s="5">
        <f t="shared" si="15"/>
        <v>30377.100296060322</v>
      </c>
      <c r="E50" s="5">
        <f t="shared" si="6"/>
        <v>20877.100296060322</v>
      </c>
      <c r="F50" s="5">
        <f t="shared" si="7"/>
        <v>7118.1232466636957</v>
      </c>
      <c r="G50" s="5">
        <f t="shared" si="8"/>
        <v>23258.977049396628</v>
      </c>
      <c r="H50" s="22">
        <f t="shared" si="16"/>
        <v>14857.591431257495</v>
      </c>
      <c r="I50" s="5">
        <f t="shared" si="17"/>
        <v>36407.945466059507</v>
      </c>
      <c r="J50" s="25">
        <f t="shared" si="18"/>
        <v>0.12757870412114233</v>
      </c>
      <c r="L50" s="22">
        <f t="shared" si="19"/>
        <v>41732.068712723209</v>
      </c>
      <c r="M50" s="5">
        <f>scrimecost*Meta!O47</f>
        <v>518.95600000000002</v>
      </c>
      <c r="N50" s="5">
        <f>L50-Grade8!L50</f>
        <v>1947.5997851360662</v>
      </c>
      <c r="O50" s="5">
        <f>Grade8!M50-M50</f>
        <v>26.029999999999973</v>
      </c>
      <c r="P50" s="22">
        <f t="shared" si="22"/>
        <v>201.92809519328236</v>
      </c>
      <c r="S50" s="22">
        <f t="shared" si="20"/>
        <v>919.80941074755879</v>
      </c>
      <c r="T50" s="22">
        <f t="shared" si="21"/>
        <v>410.3199399671459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33104.720681877778</v>
      </c>
      <c r="D51" s="5">
        <f t="shared" si="15"/>
        <v>31091.677803461833</v>
      </c>
      <c r="E51" s="5">
        <f t="shared" si="6"/>
        <v>21591.677803461833</v>
      </c>
      <c r="F51" s="5">
        <f t="shared" si="7"/>
        <v>7351.432802830288</v>
      </c>
      <c r="G51" s="5">
        <f t="shared" si="8"/>
        <v>23740.245000631545</v>
      </c>
      <c r="H51" s="22">
        <f t="shared" si="16"/>
        <v>15229.031217038933</v>
      </c>
      <c r="I51" s="5">
        <f t="shared" si="17"/>
        <v>37217.937627710999</v>
      </c>
      <c r="J51" s="25">
        <f t="shared" si="18"/>
        <v>0.12992132497962713</v>
      </c>
      <c r="L51" s="22">
        <f t="shared" si="19"/>
        <v>42775.37043054129</v>
      </c>
      <c r="M51" s="5">
        <f>scrimecost*Meta!O48</f>
        <v>259.47800000000001</v>
      </c>
      <c r="N51" s="5">
        <f>L51-Grade8!L51</f>
        <v>1996.2897797644837</v>
      </c>
      <c r="O51" s="5">
        <f>Grade8!M51-M51</f>
        <v>13.014999999999986</v>
      </c>
      <c r="P51" s="22">
        <f t="shared" si="22"/>
        <v>205.89435764811441</v>
      </c>
      <c r="S51" s="22">
        <f t="shared" si="20"/>
        <v>929.73819274270363</v>
      </c>
      <c r="T51" s="22">
        <f t="shared" si="21"/>
        <v>407.37547986465796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33932.338698924716</v>
      </c>
      <c r="D52" s="5">
        <f t="shared" si="15"/>
        <v>31824.119748548375</v>
      </c>
      <c r="E52" s="5">
        <f t="shared" si="6"/>
        <v>22324.119748548375</v>
      </c>
      <c r="F52" s="5">
        <f t="shared" si="7"/>
        <v>7590.5750979010445</v>
      </c>
      <c r="G52" s="5">
        <f t="shared" si="8"/>
        <v>24233.544650647331</v>
      </c>
      <c r="H52" s="22">
        <f t="shared" si="16"/>
        <v>15609.756997464903</v>
      </c>
      <c r="I52" s="5">
        <f t="shared" si="17"/>
        <v>38048.179593403773</v>
      </c>
      <c r="J52" s="25">
        <f t="shared" si="18"/>
        <v>0.13220680874400256</v>
      </c>
      <c r="L52" s="22">
        <f t="shared" si="19"/>
        <v>43844.754691304814</v>
      </c>
      <c r="M52" s="5">
        <f>scrimecost*Meta!O49</f>
        <v>259.47800000000001</v>
      </c>
      <c r="N52" s="5">
        <f>L52-Grade8!L52</f>
        <v>2046.1970242585667</v>
      </c>
      <c r="O52" s="5">
        <f>Grade8!M52-M52</f>
        <v>13.014999999999986</v>
      </c>
      <c r="P52" s="22">
        <f t="shared" si="22"/>
        <v>209.95977666431725</v>
      </c>
      <c r="S52" s="22">
        <f t="shared" si="20"/>
        <v>951.73476653771036</v>
      </c>
      <c r="T52" s="22">
        <f t="shared" si="21"/>
        <v>409.59965953158502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34780.647166397837</v>
      </c>
      <c r="D53" s="5">
        <f t="shared" si="15"/>
        <v>32574.872742262087</v>
      </c>
      <c r="E53" s="5">
        <f t="shared" si="6"/>
        <v>23074.872742262087</v>
      </c>
      <c r="F53" s="5">
        <f t="shared" si="7"/>
        <v>7835.6959503485714</v>
      </c>
      <c r="G53" s="5">
        <f t="shared" si="8"/>
        <v>24739.176791913516</v>
      </c>
      <c r="H53" s="22">
        <f t="shared" si="16"/>
        <v>16000.000922401528</v>
      </c>
      <c r="I53" s="5">
        <f t="shared" si="17"/>
        <v>38899.177608238868</v>
      </c>
      <c r="J53" s="25">
        <f t="shared" si="18"/>
        <v>0.13443654900192981</v>
      </c>
      <c r="L53" s="22">
        <f t="shared" si="19"/>
        <v>44940.873558587446</v>
      </c>
      <c r="M53" s="5">
        <f>scrimecost*Meta!O50</f>
        <v>259.47800000000001</v>
      </c>
      <c r="N53" s="5">
        <f>L53-Grade8!L53</f>
        <v>2097.3519498650494</v>
      </c>
      <c r="O53" s="5">
        <f>Grade8!M53-M53</f>
        <v>13.014999999999986</v>
      </c>
      <c r="P53" s="22">
        <f t="shared" si="22"/>
        <v>214.12683115592523</v>
      </c>
      <c r="S53" s="22">
        <f t="shared" si="20"/>
        <v>974.28125467761015</v>
      </c>
      <c r="T53" s="22">
        <f t="shared" si="21"/>
        <v>411.84845289857043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35650.163345557776</v>
      </c>
      <c r="D54" s="5">
        <f t="shared" si="15"/>
        <v>33344.394560818633</v>
      </c>
      <c r="E54" s="5">
        <f t="shared" si="6"/>
        <v>23844.394560818633</v>
      </c>
      <c r="F54" s="5">
        <f t="shared" si="7"/>
        <v>8086.9448241072841</v>
      </c>
      <c r="G54" s="5">
        <f t="shared" si="8"/>
        <v>25257.449736711351</v>
      </c>
      <c r="H54" s="22">
        <f t="shared" si="16"/>
        <v>16400.000945461565</v>
      </c>
      <c r="I54" s="5">
        <f t="shared" si="17"/>
        <v>39771.450573444832</v>
      </c>
      <c r="J54" s="25">
        <f t="shared" si="18"/>
        <v>0.13661190535112711</v>
      </c>
      <c r="L54" s="22">
        <f t="shared" si="19"/>
        <v>46064.395397552122</v>
      </c>
      <c r="M54" s="5">
        <f>scrimecost*Meta!O51</f>
        <v>259.47800000000001</v>
      </c>
      <c r="N54" s="5">
        <f>L54-Grade8!L54</f>
        <v>2149.7857486116773</v>
      </c>
      <c r="O54" s="5">
        <f>Grade8!M54-M54</f>
        <v>13.014999999999986</v>
      </c>
      <c r="P54" s="22">
        <f t="shared" si="22"/>
        <v>218.39806200982335</v>
      </c>
      <c r="S54" s="22">
        <f t="shared" si="20"/>
        <v>997.39140502100099</v>
      </c>
      <c r="T54" s="22">
        <f t="shared" si="21"/>
        <v>414.12185716098287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36541.417429196721</v>
      </c>
      <c r="D55" s="5">
        <f t="shared" si="15"/>
        <v>34133.1544248391</v>
      </c>
      <c r="E55" s="5">
        <f t="shared" si="6"/>
        <v>24633.1544248391</v>
      </c>
      <c r="F55" s="5">
        <f t="shared" si="7"/>
        <v>8344.4749197099663</v>
      </c>
      <c r="G55" s="5">
        <f t="shared" si="8"/>
        <v>25788.679505129134</v>
      </c>
      <c r="H55" s="22">
        <f t="shared" si="16"/>
        <v>16810.000969098102</v>
      </c>
      <c r="I55" s="5">
        <f t="shared" si="17"/>
        <v>40665.530362780955</v>
      </c>
      <c r="J55" s="25">
        <f t="shared" si="18"/>
        <v>0.13873420422839275</v>
      </c>
      <c r="L55" s="22">
        <f t="shared" si="19"/>
        <v>47216.005282490922</v>
      </c>
      <c r="M55" s="5">
        <f>scrimecost*Meta!O52</f>
        <v>259.47800000000001</v>
      </c>
      <c r="N55" s="5">
        <f>L55-Grade8!L55</f>
        <v>2203.5303923269603</v>
      </c>
      <c r="O55" s="5">
        <f>Grade8!M55-M55</f>
        <v>13.014999999999986</v>
      </c>
      <c r="P55" s="22">
        <f t="shared" si="22"/>
        <v>222.77607363506891</v>
      </c>
      <c r="S55" s="22">
        <f t="shared" si="20"/>
        <v>1021.0793091229727</v>
      </c>
      <c r="T55" s="22">
        <f t="shared" si="21"/>
        <v>416.41987251065461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37454.952864926643</v>
      </c>
      <c r="D56" s="5">
        <f t="shared" si="15"/>
        <v>34941.633285460077</v>
      </c>
      <c r="E56" s="5">
        <f t="shared" si="6"/>
        <v>25441.633285460077</v>
      </c>
      <c r="F56" s="5">
        <f t="shared" si="7"/>
        <v>8608.4432677027144</v>
      </c>
      <c r="G56" s="5">
        <f t="shared" si="8"/>
        <v>26333.190017757363</v>
      </c>
      <c r="H56" s="22">
        <f t="shared" si="16"/>
        <v>17230.250993325557</v>
      </c>
      <c r="I56" s="5">
        <f t="shared" si="17"/>
        <v>41581.962146850477</v>
      </c>
      <c r="J56" s="25">
        <f t="shared" si="18"/>
        <v>0.14080473971840798</v>
      </c>
      <c r="L56" s="22">
        <f t="shared" si="19"/>
        <v>48396.405414553192</v>
      </c>
      <c r="M56" s="5">
        <f>scrimecost*Meta!O53</f>
        <v>71.971999999999994</v>
      </c>
      <c r="N56" s="5">
        <f>L56-Grade8!L56</f>
        <v>2258.6186521351265</v>
      </c>
      <c r="O56" s="5">
        <f>Grade8!M56-M56</f>
        <v>3.6099999999999994</v>
      </c>
      <c r="P56" s="22">
        <f t="shared" si="22"/>
        <v>227.26353555094559</v>
      </c>
      <c r="S56" s="22">
        <f t="shared" si="20"/>
        <v>1037.0265808274942</v>
      </c>
      <c r="T56" s="22">
        <f t="shared" si="21"/>
        <v>415.40459740906817</v>
      </c>
    </row>
    <row r="57" spans="1:20" x14ac:dyDescent="0.2">
      <c r="A57" s="5">
        <v>66</v>
      </c>
      <c r="C57" s="5"/>
      <c r="H57" s="21"/>
      <c r="I57" s="5"/>
      <c r="M57" s="5">
        <f>scrimecost*Meta!O54</f>
        <v>71.971999999999994</v>
      </c>
      <c r="N57" s="5">
        <f>L57-Grade8!L57</f>
        <v>0</v>
      </c>
      <c r="O57" s="5">
        <f>Grade8!M57-M57</f>
        <v>3.6099999999999994</v>
      </c>
      <c r="S57" s="22">
        <f t="shared" si="20"/>
        <v>3.1984599999999994</v>
      </c>
      <c r="T57" s="22">
        <f t="shared" si="21"/>
        <v>1.2584378545341546</v>
      </c>
    </row>
    <row r="58" spans="1:20" x14ac:dyDescent="0.2">
      <c r="A58" s="5">
        <v>67</v>
      </c>
      <c r="C58" s="5"/>
      <c r="H58" s="21"/>
      <c r="I58" s="5"/>
      <c r="M58" s="5">
        <f>scrimecost*Meta!O55</f>
        <v>71.971999999999994</v>
      </c>
      <c r="N58" s="5">
        <f>L58-Grade8!L58</f>
        <v>0</v>
      </c>
      <c r="O58" s="5">
        <f>Grade8!M58-M58</f>
        <v>3.6099999999999994</v>
      </c>
      <c r="S58" s="22">
        <f t="shared" si="20"/>
        <v>3.1984599999999994</v>
      </c>
      <c r="T58" s="22">
        <f t="shared" si="21"/>
        <v>1.2360647261899818</v>
      </c>
    </row>
    <row r="59" spans="1:20" x14ac:dyDescent="0.2">
      <c r="A59" s="5">
        <v>68</v>
      </c>
      <c r="H59" s="21"/>
      <c r="I59" s="5"/>
      <c r="M59" s="5">
        <f>scrimecost*Meta!O56</f>
        <v>71.971999999999994</v>
      </c>
      <c r="N59" s="5">
        <f>L59-Grade8!L59</f>
        <v>0</v>
      </c>
      <c r="O59" s="5">
        <f>Grade8!M59-M59</f>
        <v>3.6099999999999994</v>
      </c>
      <c r="S59" s="22">
        <f t="shared" si="20"/>
        <v>3.1984599999999994</v>
      </c>
      <c r="T59" s="22">
        <f t="shared" si="21"/>
        <v>1.2140893583471331</v>
      </c>
    </row>
    <row r="60" spans="1:20" x14ac:dyDescent="0.2">
      <c r="A60" s="5">
        <v>69</v>
      </c>
      <c r="H60" s="21"/>
      <c r="I60" s="5"/>
      <c r="M60" s="5">
        <f>scrimecost*Meta!O57</f>
        <v>71.971999999999994</v>
      </c>
      <c r="N60" s="5">
        <f>L60-Grade8!L60</f>
        <v>0</v>
      </c>
      <c r="O60" s="5">
        <f>Grade8!M60-M60</f>
        <v>3.6099999999999994</v>
      </c>
      <c r="S60" s="22">
        <f t="shared" si="20"/>
        <v>3.1984599999999994</v>
      </c>
      <c r="T60" s="22">
        <f t="shared" si="21"/>
        <v>1.1925046794233971</v>
      </c>
    </row>
    <row r="61" spans="1:20" x14ac:dyDescent="0.2">
      <c r="A61" s="5">
        <v>70</v>
      </c>
      <c r="H61" s="21"/>
      <c r="I61" s="5"/>
      <c r="M61" s="5">
        <f>scrimecost*Meta!O58</f>
        <v>71.971999999999994</v>
      </c>
      <c r="N61" s="5">
        <f>L61-Grade8!L61</f>
        <v>0</v>
      </c>
      <c r="O61" s="5">
        <f>Grade8!M61-M61</f>
        <v>3.6099999999999994</v>
      </c>
      <c r="S61" s="22">
        <f t="shared" si="20"/>
        <v>3.1984599999999994</v>
      </c>
      <c r="T61" s="22">
        <f t="shared" si="21"/>
        <v>1.1713037435586358</v>
      </c>
    </row>
    <row r="62" spans="1:20" x14ac:dyDescent="0.2">
      <c r="A62" s="5">
        <v>71</v>
      </c>
      <c r="H62" s="21"/>
      <c r="I62" s="5"/>
      <c r="M62" s="5">
        <f>scrimecost*Meta!O59</f>
        <v>71.971999999999994</v>
      </c>
      <c r="N62" s="5">
        <f>L62-Grade8!L62</f>
        <v>0</v>
      </c>
      <c r="O62" s="5">
        <f>Grade8!M62-M62</f>
        <v>3.6099999999999994</v>
      </c>
      <c r="S62" s="22">
        <f t="shared" si="20"/>
        <v>3.1984599999999994</v>
      </c>
      <c r="T62" s="22">
        <f t="shared" si="21"/>
        <v>1.1504797283796357</v>
      </c>
    </row>
    <row r="63" spans="1:20" x14ac:dyDescent="0.2">
      <c r="A63" s="5">
        <v>72</v>
      </c>
      <c r="H63" s="21"/>
      <c r="M63" s="5">
        <f>scrimecost*Meta!O60</f>
        <v>71.971999999999994</v>
      </c>
      <c r="N63" s="5">
        <f>L63-Grade8!L63</f>
        <v>0</v>
      </c>
      <c r="O63" s="5">
        <f>Grade8!M63-M63</f>
        <v>3.6099999999999994</v>
      </c>
      <c r="S63" s="22">
        <f t="shared" si="20"/>
        <v>3.1984599999999994</v>
      </c>
      <c r="T63" s="22">
        <f t="shared" si="21"/>
        <v>1.1300259328046967</v>
      </c>
    </row>
    <row r="64" spans="1:20" x14ac:dyDescent="0.2">
      <c r="A64" s="5">
        <v>73</v>
      </c>
      <c r="H64" s="21"/>
      <c r="M64" s="5">
        <f>scrimecost*Meta!O61</f>
        <v>71.971999999999994</v>
      </c>
      <c r="N64" s="5">
        <f>L64-Grade8!L64</f>
        <v>0</v>
      </c>
      <c r="O64" s="5">
        <f>Grade8!M64-M64</f>
        <v>3.6099999999999994</v>
      </c>
      <c r="S64" s="22">
        <f t="shared" si="20"/>
        <v>3.1984599999999994</v>
      </c>
      <c r="T64" s="22">
        <f t="shared" si="21"/>
        <v>1.1099357748872505</v>
      </c>
    </row>
    <row r="65" spans="1:20" x14ac:dyDescent="0.2">
      <c r="A65" s="5">
        <v>74</v>
      </c>
      <c r="H65" s="21"/>
      <c r="M65" s="5">
        <f>scrimecost*Meta!O62</f>
        <v>71.971999999999994</v>
      </c>
      <c r="N65" s="5">
        <f>L65-Grade8!L65</f>
        <v>0</v>
      </c>
      <c r="O65" s="5">
        <f>Grade8!M65-M65</f>
        <v>3.6099999999999994</v>
      </c>
      <c r="S65" s="22">
        <f t="shared" si="20"/>
        <v>3.1984599999999994</v>
      </c>
      <c r="T65" s="22">
        <f t="shared" si="21"/>
        <v>1.0902027896978197</v>
      </c>
    </row>
    <row r="66" spans="1:20" x14ac:dyDescent="0.2">
      <c r="A66" s="5">
        <v>75</v>
      </c>
      <c r="H66" s="21"/>
      <c r="M66" s="5">
        <f>scrimecost*Meta!O63</f>
        <v>71.971999999999994</v>
      </c>
      <c r="N66" s="5">
        <f>L66-Grade8!L66</f>
        <v>0</v>
      </c>
      <c r="O66" s="5">
        <f>Grade8!M66-M66</f>
        <v>3.6099999999999994</v>
      </c>
      <c r="S66" s="22">
        <f t="shared" si="20"/>
        <v>3.1984599999999994</v>
      </c>
      <c r="T66" s="22">
        <f t="shared" si="21"/>
        <v>1.0708206272436289</v>
      </c>
    </row>
    <row r="67" spans="1:20" x14ac:dyDescent="0.2">
      <c r="A67" s="5">
        <v>76</v>
      </c>
      <c r="H67" s="21"/>
      <c r="M67" s="5">
        <f>scrimecost*Meta!O64</f>
        <v>71.971999999999994</v>
      </c>
      <c r="N67" s="5">
        <f>L67-Grade8!L67</f>
        <v>0</v>
      </c>
      <c r="O67" s="5">
        <f>Grade8!M67-M67</f>
        <v>3.6099999999999994</v>
      </c>
      <c r="S67" s="22">
        <f t="shared" si="20"/>
        <v>3.1984599999999994</v>
      </c>
      <c r="T67" s="22">
        <f t="shared" si="21"/>
        <v>1.0517830504252028</v>
      </c>
    </row>
    <row r="68" spans="1:20" x14ac:dyDescent="0.2">
      <c r="A68" s="5">
        <v>77</v>
      </c>
      <c r="H68" s="21"/>
      <c r="M68" s="5">
        <f>scrimecost*Meta!O65</f>
        <v>71.971999999999994</v>
      </c>
      <c r="N68" s="5">
        <f>L68-Grade8!L68</f>
        <v>0</v>
      </c>
      <c r="O68" s="5">
        <f>Grade8!M68-M68</f>
        <v>3.6099999999999994</v>
      </c>
      <c r="S68" s="22">
        <f t="shared" si="20"/>
        <v>3.1984599999999994</v>
      </c>
      <c r="T68" s="22">
        <f t="shared" si="21"/>
        <v>1.0330839330292947</v>
      </c>
    </row>
    <row r="69" spans="1:20" x14ac:dyDescent="0.2">
      <c r="A69" s="5">
        <v>78</v>
      </c>
      <c r="H69" s="21"/>
      <c r="M69" s="5">
        <f>scrimecost*Meta!O66</f>
        <v>71.971999999999994</v>
      </c>
      <c r="N69" s="5">
        <f>L69-Grade8!L69</f>
        <v>0</v>
      </c>
      <c r="O69" s="5">
        <f>Grade8!M69-M69</f>
        <v>3.6099999999999994</v>
      </c>
      <c r="S69" s="22">
        <f>IF(A69&lt;startage,1,0)*(N69-Q69-R69)+IF(A69&gt;=startage,1,0)*completionprob*(N69*spart+O69+P69)</f>
        <v>3.1984599999999994</v>
      </c>
      <c r="T69" s="22">
        <f>S69/sreturn^(A69-startage+1)</f>
        <v>1.0147172577574965</v>
      </c>
    </row>
    <row r="70" spans="1:20" x14ac:dyDescent="0.2">
      <c r="A70" s="5">
        <v>79</v>
      </c>
      <c r="H70" s="21"/>
      <c r="M70" s="5"/>
      <c r="S70" s="22">
        <f>SUM(T5:T69)</f>
        <v>-5.2300608288646799E-11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22662</v>
      </c>
      <c r="D2" s="7">
        <f>Meta!C4</f>
        <v>10425</v>
      </c>
      <c r="E2" s="1">
        <f>Meta!D4</f>
        <v>0.108</v>
      </c>
      <c r="F2" s="1">
        <f>Meta!F4</f>
        <v>0.433</v>
      </c>
      <c r="G2" s="1">
        <f>Meta!I4</f>
        <v>1.9496869757628374</v>
      </c>
      <c r="H2" s="1">
        <f>Meta!E4</f>
        <v>0.88600000000000001</v>
      </c>
      <c r="I2" s="13"/>
      <c r="J2" s="1">
        <f>Meta!X3</f>
        <v>0.41599999999999998</v>
      </c>
      <c r="K2" s="1">
        <f>Meta!D3</f>
        <v>0.115</v>
      </c>
      <c r="L2" s="28"/>
      <c r="N2" s="22">
        <f>Meta!T4</f>
        <v>22662</v>
      </c>
      <c r="O2" s="22">
        <f>Meta!U4</f>
        <v>10425</v>
      </c>
      <c r="P2" s="1">
        <f>Meta!V4</f>
        <v>0.108</v>
      </c>
      <c r="Q2" s="1">
        <f>Meta!X4</f>
        <v>0.433</v>
      </c>
      <c r="R2" s="22">
        <f>Meta!W4</f>
        <v>1804</v>
      </c>
      <c r="T2" s="12">
        <f>IRR(S5:S69)+1</f>
        <v>1.0185072676035967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1089.7226686549852</v>
      </c>
      <c r="D6" s="5">
        <f t="shared" ref="D6:D36" si="0">IF(A6&lt;startage,1,0)*(C6*(1-initialunempprob))+IF(A6=startage,1,0)*(C6*(1-unempprob))+IF(A6&gt;startage,1,0)*(C6*(1-unempprob)+unempprob*300*52)</f>
        <v>964.40456175966199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73.776948974614143</v>
      </c>
      <c r="G6" s="5">
        <f t="shared" ref="G6:G56" si="3">D6-F6</f>
        <v>890.62761278504786</v>
      </c>
      <c r="H6" s="22">
        <f>0.1*Grade9!H6</f>
        <v>501.30072681587154</v>
      </c>
      <c r="I6" s="5">
        <f t="shared" ref="I6:I36" si="4">G6+IF(A6&lt;startage,1,0)*(H6*(1-initialunempprob))+IF(A6&gt;=startage,1,0)*(H6*(1-unempprob))</f>
        <v>1334.2787560170941</v>
      </c>
      <c r="J6" s="25">
        <f t="shared" ref="J6:J37" si="5">(F6-(IF(A6&gt;startage,1,0)*(unempprob*300*52)))/(IF(A6&lt;startage,1,0)*((C6+H6)*(1-initialunempprob))+IF(A6&gt;=startage,1,0)*((C6+H6)*(1-unempprob)))</f>
        <v>5.2396328293736506E-2</v>
      </c>
      <c r="L6" s="22">
        <f>0.1*Grade9!L6</f>
        <v>1408.0557049917084</v>
      </c>
      <c r="M6" s="5">
        <f>scrimecost*Meta!O3</f>
        <v>3918.2880000000005</v>
      </c>
      <c r="N6" s="5">
        <f>L6-Grade9!L6</f>
        <v>-12672.501344925375</v>
      </c>
      <c r="O6" s="5"/>
      <c r="P6" s="22"/>
      <c r="Q6" s="22">
        <f>0.05*feel*Grade9!G6</f>
        <v>124.28453806063618</v>
      </c>
      <c r="R6" s="22">
        <f>hstuition</f>
        <v>11298</v>
      </c>
      <c r="S6" s="22">
        <f t="shared" ref="S6:S37" si="6">IF(A6&lt;startage,1,0)*(N6-Q6-R6)+IF(A6&gt;=startage,1,0)*completionprob*(N6*spart+O6+P6)</f>
        <v>-24094.785882986012</v>
      </c>
      <c r="T6" s="22">
        <f t="shared" ref="T6:T37" si="7">S6/sreturn^(A6-startage+1)</f>
        <v>-24094.785882986012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11623.404311419392</v>
      </c>
      <c r="D7" s="5">
        <f t="shared" si="0"/>
        <v>10368.076645786097</v>
      </c>
      <c r="E7" s="5">
        <f t="shared" si="1"/>
        <v>868.07664578609729</v>
      </c>
      <c r="F7" s="5">
        <f t="shared" si="2"/>
        <v>966.77319255985583</v>
      </c>
      <c r="G7" s="5">
        <f t="shared" si="3"/>
        <v>9401.3034532262409</v>
      </c>
      <c r="H7" s="22">
        <f t="shared" ref="H7:H36" si="10">benefits*B7/expnorm</f>
        <v>5347.0121766193261</v>
      </c>
      <c r="I7" s="5">
        <f t="shared" si="4"/>
        <v>14170.838314770681</v>
      </c>
      <c r="J7" s="25">
        <f t="shared" si="5"/>
        <v>6.3865636404507167E-2</v>
      </c>
      <c r="L7" s="22">
        <f t="shared" ref="L7:L36" si="11">(sincome+sbenefits)*(1-sunemp)*B7/expnorm</f>
        <v>15137.611507330535</v>
      </c>
      <c r="M7" s="5">
        <f>scrimecost*Meta!O4</f>
        <v>4749.9319999999998</v>
      </c>
      <c r="N7" s="5">
        <f>L7-Grade9!L7</f>
        <v>705.04053116552859</v>
      </c>
      <c r="O7" s="5">
        <f>Grade9!M7-M7</f>
        <v>236.97000000000025</v>
      </c>
      <c r="P7" s="22">
        <f t="shared" ref="P7:P38" si="12">(spart-initialspart)*(L7*J7+nptrans)</f>
        <v>127.85314427351766</v>
      </c>
      <c r="Q7" s="22"/>
      <c r="R7" s="22"/>
      <c r="S7" s="22">
        <f t="shared" si="6"/>
        <v>593.7136451216179</v>
      </c>
      <c r="T7" s="22">
        <f t="shared" si="7"/>
        <v>582.92529077238885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11913.989419204876</v>
      </c>
      <c r="D8" s="5">
        <f t="shared" si="0"/>
        <v>12312.078561930748</v>
      </c>
      <c r="E8" s="5">
        <f t="shared" si="1"/>
        <v>2812.078561930748</v>
      </c>
      <c r="F8" s="5">
        <f t="shared" si="2"/>
        <v>1504.2897223738519</v>
      </c>
      <c r="G8" s="5">
        <f t="shared" si="3"/>
        <v>10807.788839556895</v>
      </c>
      <c r="H8" s="22">
        <f t="shared" si="10"/>
        <v>5480.6874810348081</v>
      </c>
      <c r="I8" s="5">
        <f t="shared" si="4"/>
        <v>15696.562072639943</v>
      </c>
      <c r="J8" s="25">
        <f t="shared" si="5"/>
        <v>-1.1633776427851088E-2</v>
      </c>
      <c r="L8" s="22">
        <f t="shared" si="11"/>
        <v>15516.051795013798</v>
      </c>
      <c r="M8" s="5">
        <f>scrimecost*Meta!O5</f>
        <v>5217.1679999999997</v>
      </c>
      <c r="N8" s="5">
        <f>L8-Grade9!L8</f>
        <v>722.66654444466621</v>
      </c>
      <c r="O8" s="5">
        <f>Grade9!M8-M8</f>
        <v>260.27999999999975</v>
      </c>
      <c r="P8" s="22">
        <f t="shared" si="12"/>
        <v>108.34932528035557</v>
      </c>
      <c r="Q8" s="22"/>
      <c r="R8" s="22"/>
      <c r="S8" s="22">
        <f t="shared" si="6"/>
        <v>603.84792997605757</v>
      </c>
      <c r="T8" s="22">
        <f t="shared" si="7"/>
        <v>582.10230272569061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12211.839154684998</v>
      </c>
      <c r="D9" s="5">
        <f t="shared" si="0"/>
        <v>12577.760525979018</v>
      </c>
      <c r="E9" s="5">
        <f t="shared" si="1"/>
        <v>3077.760525979018</v>
      </c>
      <c r="F9" s="5">
        <f t="shared" si="2"/>
        <v>1577.7507854331984</v>
      </c>
      <c r="G9" s="5">
        <f t="shared" si="3"/>
        <v>11000.00974054582</v>
      </c>
      <c r="H9" s="22">
        <f t="shared" si="10"/>
        <v>5617.7046680606791</v>
      </c>
      <c r="I9" s="5">
        <f t="shared" si="4"/>
        <v>16011.002304455946</v>
      </c>
      <c r="J9" s="25">
        <f t="shared" si="5"/>
        <v>-6.7309815340726538E-3</v>
      </c>
      <c r="L9" s="22">
        <f t="shared" si="11"/>
        <v>15903.953089889143</v>
      </c>
      <c r="M9" s="5">
        <f>scrimecost*Meta!O6</f>
        <v>6102.9319999999998</v>
      </c>
      <c r="N9" s="5">
        <f>L9-Grade9!L9</f>
        <v>740.7332080557826</v>
      </c>
      <c r="O9" s="5">
        <f>Grade9!M9-M9</f>
        <v>304.47000000000025</v>
      </c>
      <c r="P9" s="22">
        <f t="shared" si="12"/>
        <v>109.59816335236448</v>
      </c>
      <c r="Q9" s="22"/>
      <c r="R9" s="22"/>
      <c r="S9" s="22">
        <f t="shared" si="6"/>
        <v>651.03779920229942</v>
      </c>
      <c r="T9" s="22">
        <f t="shared" si="7"/>
        <v>616.18881045685498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12517.135133552121</v>
      </c>
      <c r="D10" s="5">
        <f t="shared" si="0"/>
        <v>12850.084539128491</v>
      </c>
      <c r="E10" s="5">
        <f t="shared" si="1"/>
        <v>3350.0845391284911</v>
      </c>
      <c r="F10" s="5">
        <f t="shared" si="2"/>
        <v>1653.0483750690278</v>
      </c>
      <c r="G10" s="5">
        <f t="shared" si="3"/>
        <v>11197.036164059464</v>
      </c>
      <c r="H10" s="22">
        <f t="shared" si="10"/>
        <v>5758.1472847621953</v>
      </c>
      <c r="I10" s="5">
        <f t="shared" si="4"/>
        <v>16333.303542067342</v>
      </c>
      <c r="J10" s="25">
        <f t="shared" si="5"/>
        <v>-1.94776700355716E-3</v>
      </c>
      <c r="L10" s="22">
        <f t="shared" si="11"/>
        <v>16301.55191713637</v>
      </c>
      <c r="M10" s="5">
        <f>scrimecost*Meta!O7</f>
        <v>6568.3639999999996</v>
      </c>
      <c r="N10" s="5">
        <f>L10-Grade9!L10</f>
        <v>759.25153825717643</v>
      </c>
      <c r="O10" s="5">
        <f>Grade9!M10-M10</f>
        <v>327.69000000000051</v>
      </c>
      <c r="P10" s="22">
        <f t="shared" si="12"/>
        <v>110.87822237617358</v>
      </c>
      <c r="Q10" s="22"/>
      <c r="R10" s="22"/>
      <c r="S10" s="22">
        <f t="shared" si="6"/>
        <v>679.8491866591969</v>
      </c>
      <c r="T10" s="22">
        <f t="shared" si="7"/>
        <v>631.76571432089793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12830.063511890923</v>
      </c>
      <c r="D11" s="5">
        <f t="shared" si="0"/>
        <v>13129.216652606703</v>
      </c>
      <c r="E11" s="5">
        <f t="shared" si="1"/>
        <v>3629.2166526067031</v>
      </c>
      <c r="F11" s="5">
        <f t="shared" si="2"/>
        <v>1730.2284044457533</v>
      </c>
      <c r="G11" s="5">
        <f t="shared" si="3"/>
        <v>11398.988248160949</v>
      </c>
      <c r="H11" s="22">
        <f t="shared" si="10"/>
        <v>5902.1009668812494</v>
      </c>
      <c r="I11" s="5">
        <f t="shared" si="4"/>
        <v>16663.662310619024</v>
      </c>
      <c r="J11" s="25">
        <f t="shared" si="5"/>
        <v>2.7187837579213977E-3</v>
      </c>
      <c r="L11" s="22">
        <f t="shared" si="11"/>
        <v>16709.09071506478</v>
      </c>
      <c r="M11" s="5">
        <f>scrimecost*Meta!O8</f>
        <v>6279.7240000000002</v>
      </c>
      <c r="N11" s="5">
        <f>L11-Grade9!L11</f>
        <v>778.23282671360903</v>
      </c>
      <c r="O11" s="5">
        <f>Grade9!M11-M11</f>
        <v>313.28999999999996</v>
      </c>
      <c r="P11" s="22">
        <f t="shared" si="12"/>
        <v>112.19028287557791</v>
      </c>
      <c r="Q11" s="22"/>
      <c r="R11" s="22"/>
      <c r="S11" s="22">
        <f t="shared" si="6"/>
        <v>675.53521580251754</v>
      </c>
      <c r="T11" s="22">
        <f t="shared" si="7"/>
        <v>616.34990367336422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13150.815099688196</v>
      </c>
      <c r="D12" s="5">
        <f t="shared" si="0"/>
        <v>13415.32706892187</v>
      </c>
      <c r="E12" s="5">
        <f t="shared" si="1"/>
        <v>3915.3270689218698</v>
      </c>
      <c r="F12" s="5">
        <f t="shared" si="2"/>
        <v>1809.3379345568969</v>
      </c>
      <c r="G12" s="5">
        <f t="shared" si="3"/>
        <v>11605.989134364972</v>
      </c>
      <c r="H12" s="22">
        <f t="shared" si="10"/>
        <v>6049.653491053281</v>
      </c>
      <c r="I12" s="5">
        <f t="shared" si="4"/>
        <v>17002.280048384499</v>
      </c>
      <c r="J12" s="25">
        <f t="shared" si="5"/>
        <v>7.271516208144378E-3</v>
      </c>
      <c r="L12" s="22">
        <f t="shared" si="11"/>
        <v>17126.817982941397</v>
      </c>
      <c r="M12" s="5">
        <f>scrimecost*Meta!O9</f>
        <v>5623.0680000000002</v>
      </c>
      <c r="N12" s="5">
        <f>L12-Grade9!L12</f>
        <v>797.68864738144657</v>
      </c>
      <c r="O12" s="5">
        <f>Grade9!M12-M12</f>
        <v>280.52999999999975</v>
      </c>
      <c r="P12" s="22">
        <f t="shared" si="12"/>
        <v>113.53514488746735</v>
      </c>
      <c r="Q12" s="22"/>
      <c r="R12" s="22"/>
      <c r="S12" s="22">
        <f t="shared" si="6"/>
        <v>655.1653956744193</v>
      </c>
      <c r="T12" s="22">
        <f t="shared" si="7"/>
        <v>586.90276732745224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13479.585477180399</v>
      </c>
      <c r="D13" s="5">
        <f t="shared" si="0"/>
        <v>13708.590245644915</v>
      </c>
      <c r="E13" s="5">
        <f t="shared" si="1"/>
        <v>4208.5902456449148</v>
      </c>
      <c r="F13" s="5">
        <f t="shared" si="2"/>
        <v>1890.4252029208189</v>
      </c>
      <c r="G13" s="5">
        <f t="shared" si="3"/>
        <v>11818.165042724097</v>
      </c>
      <c r="H13" s="22">
        <f t="shared" si="10"/>
        <v>6200.8948283296113</v>
      </c>
      <c r="I13" s="5">
        <f t="shared" si="4"/>
        <v>17349.36322959411</v>
      </c>
      <c r="J13" s="25">
        <f t="shared" si="5"/>
        <v>1.1713206403483863E-2</v>
      </c>
      <c r="L13" s="22">
        <f t="shared" si="11"/>
        <v>17554.988432514929</v>
      </c>
      <c r="M13" s="5">
        <f>scrimecost*Meta!O10</f>
        <v>5179.2839999999997</v>
      </c>
      <c r="N13" s="5">
        <f>L13-Grade9!L13</f>
        <v>817.63086356597705</v>
      </c>
      <c r="O13" s="5">
        <f>Grade9!M13-M13</f>
        <v>258.39000000000033</v>
      </c>
      <c r="P13" s="22">
        <f t="shared" si="12"/>
        <v>114.91362844965403</v>
      </c>
      <c r="Q13" s="22"/>
      <c r="R13" s="22"/>
      <c r="S13" s="22">
        <f t="shared" si="6"/>
        <v>644.42128404311802</v>
      </c>
      <c r="T13" s="22">
        <f t="shared" si="7"/>
        <v>566.78839568328021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13816.57511410991</v>
      </c>
      <c r="D14" s="5">
        <f t="shared" si="0"/>
        <v>14009.18500178604</v>
      </c>
      <c r="E14" s="5">
        <f t="shared" si="1"/>
        <v>4509.1850017860397</v>
      </c>
      <c r="F14" s="5">
        <f t="shared" si="2"/>
        <v>1973.5396529938398</v>
      </c>
      <c r="G14" s="5">
        <f t="shared" si="3"/>
        <v>12035.645348792201</v>
      </c>
      <c r="H14" s="22">
        <f t="shared" si="10"/>
        <v>6355.9171990378518</v>
      </c>
      <c r="I14" s="5">
        <f t="shared" si="4"/>
        <v>17705.123490333965</v>
      </c>
      <c r="J14" s="25">
        <f t="shared" si="5"/>
        <v>1.6046562691619984E-2</v>
      </c>
      <c r="L14" s="22">
        <f t="shared" si="11"/>
        <v>17993.863143327806</v>
      </c>
      <c r="M14" s="5">
        <f>scrimecost*Meta!O11</f>
        <v>4847.348</v>
      </c>
      <c r="N14" s="5">
        <f>L14-Grade9!L14</f>
        <v>838.07163515513457</v>
      </c>
      <c r="O14" s="5">
        <f>Grade9!M14-M14</f>
        <v>241.82999999999993</v>
      </c>
      <c r="P14" s="22">
        <f t="shared" si="12"/>
        <v>116.32657410089537</v>
      </c>
      <c r="Q14" s="22"/>
      <c r="R14" s="22"/>
      <c r="S14" s="22">
        <f t="shared" si="6"/>
        <v>638.84285062103868</v>
      </c>
      <c r="T14" s="22">
        <f t="shared" si="7"/>
        <v>551.67204918507684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14161.989491962657</v>
      </c>
      <c r="D15" s="5">
        <f t="shared" si="0"/>
        <v>14317.29462683069</v>
      </c>
      <c r="E15" s="5">
        <f t="shared" si="1"/>
        <v>4817.2946268306896</v>
      </c>
      <c r="F15" s="5">
        <f t="shared" si="2"/>
        <v>2058.7319643186856</v>
      </c>
      <c r="G15" s="5">
        <f t="shared" si="3"/>
        <v>12258.562662512004</v>
      </c>
      <c r="H15" s="22">
        <f t="shared" si="10"/>
        <v>6514.8151290137985</v>
      </c>
      <c r="I15" s="5">
        <f t="shared" si="4"/>
        <v>18069.77775759231</v>
      </c>
      <c r="J15" s="25">
        <f t="shared" si="5"/>
        <v>2.0274227362972276E-2</v>
      </c>
      <c r="L15" s="22">
        <f t="shared" si="11"/>
        <v>18443.709721910996</v>
      </c>
      <c r="M15" s="5">
        <f>scrimecost*Meta!O12</f>
        <v>4641.692</v>
      </c>
      <c r="N15" s="5">
        <f>L15-Grade9!L15</f>
        <v>859.02342603401121</v>
      </c>
      <c r="O15" s="5">
        <f>Grade9!M15-M15</f>
        <v>231.56999999999971</v>
      </c>
      <c r="P15" s="22">
        <f t="shared" si="12"/>
        <v>117.77484339341775</v>
      </c>
      <c r="Q15" s="22"/>
      <c r="R15" s="22"/>
      <c r="S15" s="22">
        <f t="shared" si="6"/>
        <v>639.07356036340377</v>
      </c>
      <c r="T15" s="22">
        <f t="shared" si="7"/>
        <v>541.84324048150665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14516.039229261722</v>
      </c>
      <c r="D16" s="5">
        <f t="shared" si="0"/>
        <v>14633.106992501454</v>
      </c>
      <c r="E16" s="5">
        <f t="shared" si="1"/>
        <v>5133.1069925014544</v>
      </c>
      <c r="F16" s="5">
        <f t="shared" si="2"/>
        <v>2146.0540834266521</v>
      </c>
      <c r="G16" s="5">
        <f t="shared" si="3"/>
        <v>12487.052909074802</v>
      </c>
      <c r="H16" s="22">
        <f t="shared" si="10"/>
        <v>6677.6855072391427</v>
      </c>
      <c r="I16" s="5">
        <f t="shared" si="4"/>
        <v>18443.548381532117</v>
      </c>
      <c r="J16" s="25">
        <f t="shared" si="5"/>
        <v>2.4398778261852529E-2</v>
      </c>
      <c r="L16" s="22">
        <f t="shared" si="11"/>
        <v>18904.802464958768</v>
      </c>
      <c r="M16" s="5">
        <f>scrimecost*Meta!O13</f>
        <v>3929.1120000000001</v>
      </c>
      <c r="N16" s="5">
        <f>L16-Grade9!L16</f>
        <v>880.49901168485667</v>
      </c>
      <c r="O16" s="5">
        <f>Grade9!M16-M16</f>
        <v>196.01999999999953</v>
      </c>
      <c r="P16" s="22">
        <f t="shared" si="12"/>
        <v>119.25931941825318</v>
      </c>
      <c r="Q16" s="22"/>
      <c r="R16" s="22"/>
      <c r="S16" s="22">
        <f t="shared" si="6"/>
        <v>617.13035684932697</v>
      </c>
      <c r="T16" s="22">
        <f t="shared" si="7"/>
        <v>513.73078021088975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14878.940209993265</v>
      </c>
      <c r="D17" s="5">
        <f t="shared" si="0"/>
        <v>14956.814667313993</v>
      </c>
      <c r="E17" s="5">
        <f t="shared" si="1"/>
        <v>5456.8146673139927</v>
      </c>
      <c r="F17" s="5">
        <f t="shared" si="2"/>
        <v>2235.5592555123189</v>
      </c>
      <c r="G17" s="5">
        <f t="shared" si="3"/>
        <v>12721.255411801674</v>
      </c>
      <c r="H17" s="22">
        <f t="shared" si="10"/>
        <v>6844.6276449201205</v>
      </c>
      <c r="I17" s="5">
        <f t="shared" si="4"/>
        <v>18826.663271070422</v>
      </c>
      <c r="J17" s="25">
        <f t="shared" si="5"/>
        <v>2.842273035832113E-2</v>
      </c>
      <c r="L17" s="22">
        <f t="shared" si="11"/>
        <v>19377.422526582737</v>
      </c>
      <c r="M17" s="5">
        <f>scrimecost*Meta!O14</f>
        <v>3929.1120000000001</v>
      </c>
      <c r="N17" s="5">
        <f>L17-Grade9!L17</f>
        <v>902.51148697697863</v>
      </c>
      <c r="O17" s="5">
        <f>Grade9!M17-M17</f>
        <v>196.01999999999953</v>
      </c>
      <c r="P17" s="22">
        <f t="shared" si="12"/>
        <v>120.78090734370953</v>
      </c>
      <c r="Q17" s="22"/>
      <c r="R17" s="22"/>
      <c r="S17" s="22">
        <f t="shared" si="6"/>
        <v>626.92330574740026</v>
      </c>
      <c r="T17" s="22">
        <f t="shared" si="7"/>
        <v>512.39980987334866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15250.913715243096</v>
      </c>
      <c r="D18" s="5">
        <f t="shared" si="0"/>
        <v>15288.615033996841</v>
      </c>
      <c r="E18" s="5">
        <f t="shared" si="1"/>
        <v>5788.6150339968408</v>
      </c>
      <c r="F18" s="5">
        <f t="shared" si="2"/>
        <v>2327.3020569001264</v>
      </c>
      <c r="G18" s="5">
        <f t="shared" si="3"/>
        <v>12961.312977096713</v>
      </c>
      <c r="H18" s="22">
        <f t="shared" si="10"/>
        <v>7015.7433360431241</v>
      </c>
      <c r="I18" s="5">
        <f t="shared" si="4"/>
        <v>19219.356032847179</v>
      </c>
      <c r="J18" s="25">
        <f t="shared" si="5"/>
        <v>3.2348537281705086E-2</v>
      </c>
      <c r="L18" s="22">
        <f t="shared" si="11"/>
        <v>19861.858089747308</v>
      </c>
      <c r="M18" s="5">
        <f>scrimecost*Meta!O15</f>
        <v>3929.1120000000001</v>
      </c>
      <c r="N18" s="5">
        <f>L18-Grade9!L18</f>
        <v>925.07427415140774</v>
      </c>
      <c r="O18" s="5">
        <f>Grade9!M18-M18</f>
        <v>196.01999999999953</v>
      </c>
      <c r="P18" s="22">
        <f t="shared" si="12"/>
        <v>122.34053496730226</v>
      </c>
      <c r="Q18" s="22"/>
      <c r="R18" s="22"/>
      <c r="S18" s="22">
        <f t="shared" si="6"/>
        <v>636.96107836792714</v>
      </c>
      <c r="T18" s="22">
        <f t="shared" si="7"/>
        <v>511.14404819736274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15632.186558124171</v>
      </c>
      <c r="D19" s="5">
        <f t="shared" si="0"/>
        <v>15628.710409846761</v>
      </c>
      <c r="E19" s="5">
        <f t="shared" si="1"/>
        <v>6128.7104098467607</v>
      </c>
      <c r="F19" s="5">
        <f t="shared" si="2"/>
        <v>2421.3384283226296</v>
      </c>
      <c r="G19" s="5">
        <f t="shared" si="3"/>
        <v>13207.371981524131</v>
      </c>
      <c r="H19" s="22">
        <f t="shared" si="10"/>
        <v>7191.1369194442004</v>
      </c>
      <c r="I19" s="5">
        <f t="shared" si="4"/>
        <v>19621.866113668359</v>
      </c>
      <c r="J19" s="25">
        <f t="shared" si="5"/>
        <v>3.6178592816713852E-2</v>
      </c>
      <c r="L19" s="22">
        <f t="shared" si="11"/>
        <v>20358.404541990985</v>
      </c>
      <c r="M19" s="5">
        <f>scrimecost*Meta!O16</f>
        <v>3929.1120000000001</v>
      </c>
      <c r="N19" s="5">
        <f>L19-Grade9!L19</f>
        <v>948.20113100518938</v>
      </c>
      <c r="O19" s="5">
        <f>Grade9!M19-M19</f>
        <v>196.01999999999953</v>
      </c>
      <c r="P19" s="22">
        <f t="shared" si="12"/>
        <v>123.93915328148481</v>
      </c>
      <c r="Q19" s="22"/>
      <c r="R19" s="22"/>
      <c r="S19" s="22">
        <f t="shared" si="6"/>
        <v>647.24979530396399</v>
      </c>
      <c r="T19" s="22">
        <f t="shared" si="7"/>
        <v>509.96245383148744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16022.991222077275</v>
      </c>
      <c r="D20" s="5">
        <f t="shared" si="0"/>
        <v>15977.308170092929</v>
      </c>
      <c r="E20" s="5">
        <f t="shared" si="1"/>
        <v>6477.3081700929288</v>
      </c>
      <c r="F20" s="5">
        <f t="shared" si="2"/>
        <v>2517.7257090306948</v>
      </c>
      <c r="G20" s="5">
        <f t="shared" si="3"/>
        <v>13459.582461062233</v>
      </c>
      <c r="H20" s="22">
        <f t="shared" si="10"/>
        <v>7370.9153424303058</v>
      </c>
      <c r="I20" s="5">
        <f t="shared" si="4"/>
        <v>20034.438946510065</v>
      </c>
      <c r="J20" s="25">
        <f t="shared" si="5"/>
        <v>3.9915232363063824E-2</v>
      </c>
      <c r="L20" s="22">
        <f t="shared" si="11"/>
        <v>20867.364655540765</v>
      </c>
      <c r="M20" s="5">
        <f>scrimecost*Meta!O17</f>
        <v>3929.1120000000001</v>
      </c>
      <c r="N20" s="5">
        <f>L20-Grade9!L20</f>
        <v>971.90615928032639</v>
      </c>
      <c r="O20" s="5">
        <f>Grade9!M20-M20</f>
        <v>196.01999999999953</v>
      </c>
      <c r="P20" s="22">
        <f t="shared" si="12"/>
        <v>125.57773705352191</v>
      </c>
      <c r="Q20" s="22"/>
      <c r="R20" s="22"/>
      <c r="S20" s="22">
        <f t="shared" si="6"/>
        <v>657.79573016340589</v>
      </c>
      <c r="T20" s="22">
        <f t="shared" si="7"/>
        <v>508.85400642012831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16423.566002629206</v>
      </c>
      <c r="D21" s="5">
        <f t="shared" si="0"/>
        <v>16334.620874345252</v>
      </c>
      <c r="E21" s="5">
        <f t="shared" si="1"/>
        <v>6834.6208743452517</v>
      </c>
      <c r="F21" s="5">
        <f t="shared" si="2"/>
        <v>2616.5226717564619</v>
      </c>
      <c r="G21" s="5">
        <f t="shared" si="3"/>
        <v>13718.09820258879</v>
      </c>
      <c r="H21" s="22">
        <f t="shared" si="10"/>
        <v>7555.1882259910626</v>
      </c>
      <c r="I21" s="5">
        <f t="shared" si="4"/>
        <v>20457.326100172817</v>
      </c>
      <c r="J21" s="25">
        <f t="shared" si="5"/>
        <v>4.3560734359502848E-2</v>
      </c>
      <c r="L21" s="22">
        <f t="shared" si="11"/>
        <v>21389.048771929276</v>
      </c>
      <c r="M21" s="5">
        <f>scrimecost*Meta!O18</f>
        <v>3099.2719999999999</v>
      </c>
      <c r="N21" s="5">
        <f>L21-Grade9!L21</f>
        <v>996.20381326232382</v>
      </c>
      <c r="O21" s="5">
        <f>Grade9!M21-M21</f>
        <v>154.61999999999989</v>
      </c>
      <c r="P21" s="22">
        <f t="shared" si="12"/>
        <v>127.25728541985997</v>
      </c>
      <c r="Q21" s="22"/>
      <c r="R21" s="22"/>
      <c r="S21" s="22">
        <f t="shared" si="6"/>
        <v>631.92491339432718</v>
      </c>
      <c r="T21" s="22">
        <f t="shared" si="7"/>
        <v>479.95828570919031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16834.155152694941</v>
      </c>
      <c r="D22" s="5">
        <f t="shared" si="0"/>
        <v>16700.866396203888</v>
      </c>
      <c r="E22" s="5">
        <f t="shared" si="1"/>
        <v>7200.8663962038881</v>
      </c>
      <c r="F22" s="5">
        <f t="shared" si="2"/>
        <v>2717.7895585503752</v>
      </c>
      <c r="G22" s="5">
        <f t="shared" si="3"/>
        <v>13983.076837653512</v>
      </c>
      <c r="H22" s="22">
        <f t="shared" si="10"/>
        <v>7744.0679316408405</v>
      </c>
      <c r="I22" s="5">
        <f t="shared" si="4"/>
        <v>20890.785432677141</v>
      </c>
      <c r="J22" s="25">
        <f t="shared" si="5"/>
        <v>4.7117321673101967E-2</v>
      </c>
      <c r="L22" s="22">
        <f t="shared" si="11"/>
        <v>21923.774991227514</v>
      </c>
      <c r="M22" s="5">
        <f>scrimecost*Meta!O19</f>
        <v>3099.2719999999999</v>
      </c>
      <c r="N22" s="5">
        <f>L22-Grade9!L22</f>
        <v>1021.1089085938875</v>
      </c>
      <c r="O22" s="5">
        <f>Grade9!M22-M22</f>
        <v>154.61999999999989</v>
      </c>
      <c r="P22" s="22">
        <f t="shared" si="12"/>
        <v>128.9788224953565</v>
      </c>
      <c r="Q22" s="22"/>
      <c r="R22" s="22"/>
      <c r="S22" s="22">
        <f t="shared" si="6"/>
        <v>643.00473620602747</v>
      </c>
      <c r="T22" s="22">
        <f t="shared" si="7"/>
        <v>479.49938605439991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17255.009031512313</v>
      </c>
      <c r="D23" s="5">
        <f t="shared" si="0"/>
        <v>17076.268056108984</v>
      </c>
      <c r="E23" s="5">
        <f t="shared" si="1"/>
        <v>7576.2680561089837</v>
      </c>
      <c r="F23" s="5">
        <f t="shared" si="2"/>
        <v>2821.588117514134</v>
      </c>
      <c r="G23" s="5">
        <f t="shared" si="3"/>
        <v>14254.679938594851</v>
      </c>
      <c r="H23" s="22">
        <f t="shared" si="10"/>
        <v>7937.669629931861</v>
      </c>
      <c r="I23" s="5">
        <f t="shared" si="4"/>
        <v>21335.081248494069</v>
      </c>
      <c r="J23" s="25">
        <f t="shared" si="5"/>
        <v>5.0587162954662E-2</v>
      </c>
      <c r="L23" s="22">
        <f t="shared" si="11"/>
        <v>22471.869366008199</v>
      </c>
      <c r="M23" s="5">
        <f>scrimecost*Meta!O20</f>
        <v>3099.2719999999999</v>
      </c>
      <c r="N23" s="5">
        <f>L23-Grade9!L23</f>
        <v>1046.6366313087346</v>
      </c>
      <c r="O23" s="5">
        <f>Grade9!M23-M23</f>
        <v>154.61999999999989</v>
      </c>
      <c r="P23" s="22">
        <f t="shared" si="12"/>
        <v>130.7433979977404</v>
      </c>
      <c r="Q23" s="22"/>
      <c r="R23" s="22"/>
      <c r="S23" s="22">
        <f t="shared" si="6"/>
        <v>654.36155458801818</v>
      </c>
      <c r="T23" s="22">
        <f t="shared" si="7"/>
        <v>479.10149587146168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17686.384257300113</v>
      </c>
      <c r="D24" s="5">
        <f t="shared" si="0"/>
        <v>17461.054757511702</v>
      </c>
      <c r="E24" s="5">
        <f t="shared" si="1"/>
        <v>7961.0547575117016</v>
      </c>
      <c r="F24" s="5">
        <f t="shared" si="2"/>
        <v>2927.9816404519852</v>
      </c>
      <c r="G24" s="5">
        <f t="shared" si="3"/>
        <v>14533.073117059717</v>
      </c>
      <c r="H24" s="22">
        <f t="shared" si="10"/>
        <v>8136.1113706801561</v>
      </c>
      <c r="I24" s="5">
        <f t="shared" si="4"/>
        <v>21790.484459706415</v>
      </c>
      <c r="J24" s="25">
        <f t="shared" si="5"/>
        <v>5.3972373961061977E-2</v>
      </c>
      <c r="L24" s="22">
        <f t="shared" si="11"/>
        <v>23033.6661001584</v>
      </c>
      <c r="M24" s="5">
        <f>scrimecost*Meta!O21</f>
        <v>3099.2719999999999</v>
      </c>
      <c r="N24" s="5">
        <f>L24-Grade9!L24</f>
        <v>1072.8025470914508</v>
      </c>
      <c r="O24" s="5">
        <f>Grade9!M24-M24</f>
        <v>154.61999999999989</v>
      </c>
      <c r="P24" s="22">
        <f t="shared" si="12"/>
        <v>132.55208788768385</v>
      </c>
      <c r="Q24" s="22"/>
      <c r="R24" s="22"/>
      <c r="S24" s="22">
        <f t="shared" si="6"/>
        <v>666.00229342955777</v>
      </c>
      <c r="T24" s="22">
        <f t="shared" si="7"/>
        <v>478.76384232240554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18128.543863732619</v>
      </c>
      <c r="D25" s="5">
        <f t="shared" si="0"/>
        <v>17855.461126449496</v>
      </c>
      <c r="E25" s="5">
        <f t="shared" si="1"/>
        <v>8355.4611264494961</v>
      </c>
      <c r="F25" s="5">
        <f t="shared" si="2"/>
        <v>3037.0350014632859</v>
      </c>
      <c r="G25" s="5">
        <f t="shared" si="3"/>
        <v>14818.42612498621</v>
      </c>
      <c r="H25" s="22">
        <f t="shared" si="10"/>
        <v>8339.5141549471609</v>
      </c>
      <c r="I25" s="5">
        <f t="shared" si="4"/>
        <v>22257.272751199078</v>
      </c>
      <c r="J25" s="25">
        <f t="shared" si="5"/>
        <v>5.7275018845354748E-2</v>
      </c>
      <c r="L25" s="22">
        <f t="shared" si="11"/>
        <v>23609.507752662361</v>
      </c>
      <c r="M25" s="5">
        <f>scrimecost*Meta!O22</f>
        <v>3099.2719999999999</v>
      </c>
      <c r="N25" s="5">
        <f>L25-Grade9!L25</f>
        <v>1099.6226107687362</v>
      </c>
      <c r="O25" s="5">
        <f>Grade9!M25-M25</f>
        <v>154.61999999999989</v>
      </c>
      <c r="P25" s="22">
        <f t="shared" si="12"/>
        <v>134.40599502487598</v>
      </c>
      <c r="Q25" s="22"/>
      <c r="R25" s="22"/>
      <c r="S25" s="22">
        <f t="shared" si="6"/>
        <v>677.93405074213649</v>
      </c>
      <c r="T25" s="22">
        <f t="shared" si="7"/>
        <v>478.48566875288822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18581.757460325935</v>
      </c>
      <c r="D26" s="5">
        <f t="shared" si="0"/>
        <v>18259.727654610731</v>
      </c>
      <c r="E26" s="5">
        <f t="shared" si="1"/>
        <v>8759.7276546107314</v>
      </c>
      <c r="F26" s="5">
        <f t="shared" si="2"/>
        <v>3161.801079230404</v>
      </c>
      <c r="G26" s="5">
        <f t="shared" si="3"/>
        <v>15097.926575380327</v>
      </c>
      <c r="H26" s="22">
        <f t="shared" si="10"/>
        <v>8548.0020088208385</v>
      </c>
      <c r="I26" s="5">
        <f t="shared" si="4"/>
        <v>22722.744367248513</v>
      </c>
      <c r="J26" s="25">
        <f t="shared" si="5"/>
        <v>6.1033744445659385E-2</v>
      </c>
      <c r="L26" s="22">
        <f t="shared" si="11"/>
        <v>24199.745446478923</v>
      </c>
      <c r="M26" s="5">
        <f>scrimecost*Meta!O23</f>
        <v>2467.8720000000003</v>
      </c>
      <c r="N26" s="5">
        <f>L26-Grade9!L26</f>
        <v>1127.1131760379612</v>
      </c>
      <c r="O26" s="5">
        <f>Grade9!M26-M26</f>
        <v>123.11999999999989</v>
      </c>
      <c r="P26" s="22">
        <f t="shared" si="12"/>
        <v>136.52701834691698</v>
      </c>
      <c r="Q26" s="22"/>
      <c r="R26" s="22"/>
      <c r="S26" s="22">
        <f t="shared" si="6"/>
        <v>662.45070288421971</v>
      </c>
      <c r="T26" s="22">
        <f t="shared" si="7"/>
        <v>459.06155107091712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19046.301396834082</v>
      </c>
      <c r="D27" s="5">
        <f t="shared" si="0"/>
        <v>18674.100845976001</v>
      </c>
      <c r="E27" s="5">
        <f t="shared" si="1"/>
        <v>9174.1008459760014</v>
      </c>
      <c r="F27" s="5">
        <f t="shared" si="2"/>
        <v>3297.0939262111642</v>
      </c>
      <c r="G27" s="5">
        <f t="shared" si="3"/>
        <v>15377.006919764837</v>
      </c>
      <c r="H27" s="22">
        <f t="shared" si="10"/>
        <v>8761.7020590413595</v>
      </c>
      <c r="I27" s="5">
        <f t="shared" si="4"/>
        <v>23192.445156429731</v>
      </c>
      <c r="J27" s="25">
        <f t="shared" si="5"/>
        <v>6.4999430989358647E-2</v>
      </c>
      <c r="L27" s="22">
        <f t="shared" si="11"/>
        <v>24804.739082640892</v>
      </c>
      <c r="M27" s="5">
        <f>scrimecost*Meta!O24</f>
        <v>2467.8720000000003</v>
      </c>
      <c r="N27" s="5">
        <f>L27-Grade9!L27</f>
        <v>1155.2910054389067</v>
      </c>
      <c r="O27" s="5">
        <f>Grade9!M27-M27</f>
        <v>123.11999999999989</v>
      </c>
      <c r="P27" s="22">
        <f t="shared" si="12"/>
        <v>138.82699674558992</v>
      </c>
      <c r="Q27" s="22"/>
      <c r="R27" s="22"/>
      <c r="S27" s="22">
        <f t="shared" si="6"/>
        <v>675.29856986116386</v>
      </c>
      <c r="T27" s="22">
        <f t="shared" si="7"/>
        <v>459.46142184259321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19522.458931754929</v>
      </c>
      <c r="D28" s="5">
        <f t="shared" si="0"/>
        <v>19098.833367125397</v>
      </c>
      <c r="E28" s="5">
        <f t="shared" si="1"/>
        <v>9598.8333671253968</v>
      </c>
      <c r="F28" s="5">
        <f t="shared" si="2"/>
        <v>3435.769094366442</v>
      </c>
      <c r="G28" s="5">
        <f t="shared" si="3"/>
        <v>15663.064272758955</v>
      </c>
      <c r="H28" s="22">
        <f t="shared" si="10"/>
        <v>8980.7446105173913</v>
      </c>
      <c r="I28" s="5">
        <f t="shared" si="4"/>
        <v>23673.888465340468</v>
      </c>
      <c r="J28" s="25">
        <f t="shared" si="5"/>
        <v>6.8868393471016434E-2</v>
      </c>
      <c r="L28" s="22">
        <f t="shared" si="11"/>
        <v>25424.85755970691</v>
      </c>
      <c r="M28" s="5">
        <f>scrimecost*Meta!O25</f>
        <v>2467.8720000000003</v>
      </c>
      <c r="N28" s="5">
        <f>L28-Grade9!L28</f>
        <v>1184.1732805748798</v>
      </c>
      <c r="O28" s="5">
        <f>Grade9!M28-M28</f>
        <v>123.11999999999989</v>
      </c>
      <c r="P28" s="22">
        <f t="shared" si="12"/>
        <v>141.18447460422965</v>
      </c>
      <c r="Q28" s="22"/>
      <c r="R28" s="22"/>
      <c r="S28" s="22">
        <f t="shared" si="6"/>
        <v>688.4676335125331</v>
      </c>
      <c r="T28" s="22">
        <f t="shared" si="7"/>
        <v>459.90975125878634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20010.520405048803</v>
      </c>
      <c r="D29" s="5">
        <f t="shared" si="0"/>
        <v>19534.184201303531</v>
      </c>
      <c r="E29" s="5">
        <f t="shared" si="1"/>
        <v>10034.184201303531</v>
      </c>
      <c r="F29" s="5">
        <f t="shared" si="2"/>
        <v>3577.9111417256026</v>
      </c>
      <c r="G29" s="5">
        <f t="shared" si="3"/>
        <v>15956.273059577929</v>
      </c>
      <c r="H29" s="22">
        <f t="shared" si="10"/>
        <v>9205.263225780327</v>
      </c>
      <c r="I29" s="5">
        <f t="shared" si="4"/>
        <v>24167.367856973979</v>
      </c>
      <c r="J29" s="25">
        <f t="shared" si="5"/>
        <v>7.26429910140972E-2</v>
      </c>
      <c r="L29" s="22">
        <f t="shared" si="11"/>
        <v>26060.478998699582</v>
      </c>
      <c r="M29" s="5">
        <f>scrimecost*Meta!O26</f>
        <v>2467.8720000000003</v>
      </c>
      <c r="N29" s="5">
        <f>L29-Grade9!L29</f>
        <v>1213.7776125892487</v>
      </c>
      <c r="O29" s="5">
        <f>Grade9!M29-M29</f>
        <v>123.11999999999989</v>
      </c>
      <c r="P29" s="22">
        <f t="shared" si="12"/>
        <v>143.60088940933539</v>
      </c>
      <c r="Q29" s="22"/>
      <c r="R29" s="22"/>
      <c r="S29" s="22">
        <f t="shared" si="6"/>
        <v>701.96592375518526</v>
      </c>
      <c r="T29" s="22">
        <f t="shared" si="7"/>
        <v>460.40601400990772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20510.783415175025</v>
      </c>
      <c r="D30" s="5">
        <f t="shared" si="0"/>
        <v>19980.418806336122</v>
      </c>
      <c r="E30" s="5">
        <f t="shared" si="1"/>
        <v>10480.418806336122</v>
      </c>
      <c r="F30" s="5">
        <f t="shared" si="2"/>
        <v>3723.6067402687436</v>
      </c>
      <c r="G30" s="5">
        <f t="shared" si="3"/>
        <v>16256.812066067378</v>
      </c>
      <c r="H30" s="22">
        <f t="shared" si="10"/>
        <v>9435.3948064248343</v>
      </c>
      <c r="I30" s="5">
        <f t="shared" si="4"/>
        <v>24673.18423339833</v>
      </c>
      <c r="J30" s="25">
        <f t="shared" si="5"/>
        <v>7.6325525202468728E-2</v>
      </c>
      <c r="L30" s="22">
        <f t="shared" si="11"/>
        <v>26711.990973667074</v>
      </c>
      <c r="M30" s="5">
        <f>scrimecost*Meta!O27</f>
        <v>2467.8720000000003</v>
      </c>
      <c r="N30" s="5">
        <f>L30-Grade9!L30</f>
        <v>1244.122052903982</v>
      </c>
      <c r="O30" s="5">
        <f>Grade9!M30-M30</f>
        <v>123.11999999999989</v>
      </c>
      <c r="P30" s="22">
        <f t="shared" si="12"/>
        <v>146.07771458456875</v>
      </c>
      <c r="Q30" s="22"/>
      <c r="R30" s="22"/>
      <c r="S30" s="22">
        <f t="shared" si="6"/>
        <v>715.80167125390562</v>
      </c>
      <c r="T30" s="22">
        <f t="shared" si="7"/>
        <v>460.94969659626912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21023.553000554399</v>
      </c>
      <c r="D31" s="5">
        <f t="shared" si="0"/>
        <v>20437.809276494525</v>
      </c>
      <c r="E31" s="5">
        <f t="shared" si="1"/>
        <v>10937.809276494525</v>
      </c>
      <c r="F31" s="5">
        <f t="shared" si="2"/>
        <v>3872.9447287754624</v>
      </c>
      <c r="G31" s="5">
        <f t="shared" si="3"/>
        <v>16564.864547719062</v>
      </c>
      <c r="H31" s="22">
        <f t="shared" si="10"/>
        <v>9671.2796765854564</v>
      </c>
      <c r="I31" s="5">
        <f t="shared" si="4"/>
        <v>25191.646019233289</v>
      </c>
      <c r="J31" s="25">
        <f t="shared" si="5"/>
        <v>7.9918241483806801E-2</v>
      </c>
      <c r="L31" s="22">
        <f t="shared" si="11"/>
        <v>27379.790748008745</v>
      </c>
      <c r="M31" s="5">
        <f>scrimecost*Meta!O28</f>
        <v>2117.8959999999997</v>
      </c>
      <c r="N31" s="5">
        <f>L31-Grade9!L31</f>
        <v>1275.2251042265816</v>
      </c>
      <c r="O31" s="5">
        <f>Grade9!M31-M31</f>
        <v>105.66000000000031</v>
      </c>
      <c r="P31" s="22">
        <f t="shared" si="12"/>
        <v>148.61646038918298</v>
      </c>
      <c r="Q31" s="22"/>
      <c r="R31" s="22"/>
      <c r="S31" s="22">
        <f t="shared" si="6"/>
        <v>714.51375244009364</v>
      </c>
      <c r="T31" s="22">
        <f t="shared" si="7"/>
        <v>451.75949091335559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21549.141825568255</v>
      </c>
      <c r="D32" s="5">
        <f t="shared" si="0"/>
        <v>20906.634508406882</v>
      </c>
      <c r="E32" s="5">
        <f t="shared" si="1"/>
        <v>11406.634508406882</v>
      </c>
      <c r="F32" s="5">
        <f t="shared" si="2"/>
        <v>4026.0161669948466</v>
      </c>
      <c r="G32" s="5">
        <f t="shared" si="3"/>
        <v>16880.618341412035</v>
      </c>
      <c r="H32" s="22">
        <f t="shared" si="10"/>
        <v>9913.0616685000914</v>
      </c>
      <c r="I32" s="5">
        <f t="shared" si="4"/>
        <v>25723.069349714118</v>
      </c>
      <c r="J32" s="25">
        <f t="shared" si="5"/>
        <v>8.3423330538770685E-2</v>
      </c>
      <c r="L32" s="22">
        <f t="shared" si="11"/>
        <v>28064.285516708962</v>
      </c>
      <c r="M32" s="5">
        <f>scrimecost*Meta!O29</f>
        <v>2117.8959999999997</v>
      </c>
      <c r="N32" s="5">
        <f>L32-Grade9!L32</f>
        <v>1307.1057318322455</v>
      </c>
      <c r="O32" s="5">
        <f>Grade9!M32-M32</f>
        <v>105.66000000000031</v>
      </c>
      <c r="P32" s="22">
        <f t="shared" si="12"/>
        <v>151.21867483891253</v>
      </c>
      <c r="Q32" s="22"/>
      <c r="R32" s="22"/>
      <c r="S32" s="22">
        <f t="shared" si="6"/>
        <v>729.04993465593577</v>
      </c>
      <c r="T32" s="22">
        <f t="shared" si="7"/>
        <v>452.57424567489244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22087.87037120746</v>
      </c>
      <c r="D33" s="5">
        <f t="shared" si="0"/>
        <v>21387.180371117054</v>
      </c>
      <c r="E33" s="5">
        <f t="shared" si="1"/>
        <v>11887.180371117054</v>
      </c>
      <c r="F33" s="5">
        <f t="shared" si="2"/>
        <v>4182.9143911697183</v>
      </c>
      <c r="G33" s="5">
        <f t="shared" si="3"/>
        <v>17204.265979947337</v>
      </c>
      <c r="H33" s="22">
        <f t="shared" si="10"/>
        <v>10160.888210212592</v>
      </c>
      <c r="I33" s="5">
        <f t="shared" si="4"/>
        <v>26267.778263456967</v>
      </c>
      <c r="J33" s="25">
        <f t="shared" si="5"/>
        <v>8.6842929616784317E-2</v>
      </c>
      <c r="L33" s="22">
        <f t="shared" si="11"/>
        <v>28765.892654626685</v>
      </c>
      <c r="M33" s="5">
        <f>scrimecost*Meta!O30</f>
        <v>2117.8959999999997</v>
      </c>
      <c r="N33" s="5">
        <f>L33-Grade9!L33</f>
        <v>1339.7833751280523</v>
      </c>
      <c r="O33" s="5">
        <f>Grade9!M33-M33</f>
        <v>105.66000000000031</v>
      </c>
      <c r="P33" s="22">
        <f t="shared" si="12"/>
        <v>153.88594464988535</v>
      </c>
      <c r="Q33" s="22"/>
      <c r="R33" s="22"/>
      <c r="S33" s="22">
        <f t="shared" si="6"/>
        <v>743.94952142717443</v>
      </c>
      <c r="T33" s="22">
        <f t="shared" si="7"/>
        <v>453.43171918084016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22640.067130487641</v>
      </c>
      <c r="D34" s="5">
        <f t="shared" si="0"/>
        <v>21879.739880394976</v>
      </c>
      <c r="E34" s="5">
        <f t="shared" si="1"/>
        <v>12379.739880394976</v>
      </c>
      <c r="F34" s="5">
        <f t="shared" si="2"/>
        <v>4343.7350709489601</v>
      </c>
      <c r="G34" s="5">
        <f t="shared" si="3"/>
        <v>17536.004809446014</v>
      </c>
      <c r="H34" s="22">
        <f t="shared" si="10"/>
        <v>10414.910415467906</v>
      </c>
      <c r="I34" s="5">
        <f t="shared" si="4"/>
        <v>26826.104900043385</v>
      </c>
      <c r="J34" s="25">
        <f t="shared" si="5"/>
        <v>9.0179123839236597E-2</v>
      </c>
      <c r="L34" s="22">
        <f t="shared" si="11"/>
        <v>29485.039970992351</v>
      </c>
      <c r="M34" s="5">
        <f>scrimecost*Meta!O31</f>
        <v>2117.8959999999997</v>
      </c>
      <c r="N34" s="5">
        <f>L34-Grade9!L34</f>
        <v>1373.2779595062566</v>
      </c>
      <c r="O34" s="5">
        <f>Grade9!M34-M34</f>
        <v>105.66000000000031</v>
      </c>
      <c r="P34" s="22">
        <f t="shared" si="12"/>
        <v>156.61989620613247</v>
      </c>
      <c r="Q34" s="22"/>
      <c r="R34" s="22"/>
      <c r="S34" s="22">
        <f t="shared" si="6"/>
        <v>759.22159786769487</v>
      </c>
      <c r="T34" s="22">
        <f t="shared" si="7"/>
        <v>454.3315018890126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23206.068808749835</v>
      </c>
      <c r="D35" s="5">
        <f t="shared" si="0"/>
        <v>22384.613377404854</v>
      </c>
      <c r="E35" s="5">
        <f t="shared" si="1"/>
        <v>12884.613377404854</v>
      </c>
      <c r="F35" s="5">
        <f t="shared" si="2"/>
        <v>4508.5762677226849</v>
      </c>
      <c r="G35" s="5">
        <f t="shared" si="3"/>
        <v>17876.037109682169</v>
      </c>
      <c r="H35" s="22">
        <f t="shared" si="10"/>
        <v>10675.283175854602</v>
      </c>
      <c r="I35" s="5">
        <f t="shared" si="4"/>
        <v>27398.389702544475</v>
      </c>
      <c r="J35" s="25">
        <f t="shared" si="5"/>
        <v>9.3433947470897408E-2</v>
      </c>
      <c r="L35" s="22">
        <f t="shared" si="11"/>
        <v>30222.165970267157</v>
      </c>
      <c r="M35" s="5">
        <f>scrimecost*Meta!O32</f>
        <v>2117.8959999999997</v>
      </c>
      <c r="N35" s="5">
        <f>L35-Grade9!L35</f>
        <v>1407.6099084939051</v>
      </c>
      <c r="O35" s="5">
        <f>Grade9!M35-M35</f>
        <v>105.66000000000031</v>
      </c>
      <c r="P35" s="22">
        <f t="shared" si="12"/>
        <v>159.42219655128579</v>
      </c>
      <c r="Q35" s="22"/>
      <c r="R35" s="22"/>
      <c r="S35" s="22">
        <f t="shared" si="6"/>
        <v>774.87547621922431</v>
      </c>
      <c r="T35" s="22">
        <f t="shared" si="7"/>
        <v>455.27319403661556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23786.220528968581</v>
      </c>
      <c r="D36" s="5">
        <f t="shared" si="0"/>
        <v>22902.108711839974</v>
      </c>
      <c r="E36" s="5">
        <f t="shared" si="1"/>
        <v>13402.108711839974</v>
      </c>
      <c r="F36" s="5">
        <f t="shared" si="2"/>
        <v>4677.5384944157513</v>
      </c>
      <c r="G36" s="5">
        <f t="shared" si="3"/>
        <v>18224.570217424221</v>
      </c>
      <c r="H36" s="22">
        <f t="shared" si="10"/>
        <v>10942.165255250969</v>
      </c>
      <c r="I36" s="5">
        <f t="shared" si="4"/>
        <v>27984.981625108085</v>
      </c>
      <c r="J36" s="25">
        <f t="shared" si="5"/>
        <v>9.6609385160322539E-2</v>
      </c>
      <c r="L36" s="22">
        <f t="shared" si="11"/>
        <v>30977.720119523841</v>
      </c>
      <c r="M36" s="5">
        <f>scrimecost*Meta!O33</f>
        <v>1630.816</v>
      </c>
      <c r="N36" s="5">
        <f>L36-Grade9!L36</f>
        <v>1442.8001562062636</v>
      </c>
      <c r="O36" s="5">
        <f>Grade9!M36-M36</f>
        <v>81.360000000000127</v>
      </c>
      <c r="P36" s="22">
        <f t="shared" si="12"/>
        <v>162.29455440506791</v>
      </c>
      <c r="Q36" s="22"/>
      <c r="R36" s="22"/>
      <c r="S36" s="22">
        <f t="shared" si="6"/>
        <v>769.39090152954896</v>
      </c>
      <c r="T36" s="22">
        <f t="shared" si="7"/>
        <v>443.83656472774692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24380.876042192791</v>
      </c>
      <c r="D37" s="5">
        <f t="shared" ref="D37:D56" si="15">IF(A37&lt;startage,1,0)*(C37*(1-initialunempprob))+IF(A37=startage,1,0)*(C37*(1-unempprob))+IF(A37&gt;startage,1,0)*(C37*(1-unempprob)+unempprob*300*52)</f>
        <v>23432.54142963597</v>
      </c>
      <c r="E37" s="5">
        <f t="shared" si="1"/>
        <v>13932.54142963597</v>
      </c>
      <c r="F37" s="5">
        <f t="shared" si="2"/>
        <v>4850.7247767761446</v>
      </c>
      <c r="G37" s="5">
        <f t="shared" si="3"/>
        <v>18581.816652859827</v>
      </c>
      <c r="H37" s="22">
        <f t="shared" ref="H37:H56" si="16">benefits*B37/expnorm</f>
        <v>11215.719386632241</v>
      </c>
      <c r="I37" s="5">
        <f t="shared" ref="I37:I56" si="17">G37+IF(A37&lt;startage,1,0)*(H37*(1-initialunempprob))+IF(A37&gt;=startage,1,0)*(H37*(1-unempprob))</f>
        <v>28586.238345735786</v>
      </c>
      <c r="J37" s="25">
        <f t="shared" si="5"/>
        <v>9.9707373150005607E-2</v>
      </c>
      <c r="L37" s="22">
        <f t="shared" ref="L37:L56" si="18">(sincome+sbenefits)*(1-sunemp)*B37/expnorm</f>
        <v>31752.163122511927</v>
      </c>
      <c r="M37" s="5">
        <f>scrimecost*Meta!O34</f>
        <v>1630.816</v>
      </c>
      <c r="N37" s="5">
        <f>L37-Grade9!L37</f>
        <v>1478.8701601114044</v>
      </c>
      <c r="O37" s="5">
        <f>Grade9!M37-M37</f>
        <v>81.360000000000127</v>
      </c>
      <c r="P37" s="22">
        <f t="shared" si="12"/>
        <v>165.23872120519459</v>
      </c>
      <c r="Q37" s="22"/>
      <c r="R37" s="22"/>
      <c r="S37" s="22">
        <f t="shared" si="6"/>
        <v>785.83725747262145</v>
      </c>
      <c r="T37" s="22">
        <f t="shared" si="7"/>
        <v>445.08659535784011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24990.397943247615</v>
      </c>
      <c r="D38" s="5">
        <f t="shared" si="15"/>
        <v>23976.234965376872</v>
      </c>
      <c r="E38" s="5">
        <f t="shared" si="1"/>
        <v>14476.234965376872</v>
      </c>
      <c r="F38" s="5">
        <f t="shared" si="2"/>
        <v>5028.2407161955489</v>
      </c>
      <c r="G38" s="5">
        <f t="shared" si="3"/>
        <v>18947.994249181324</v>
      </c>
      <c r="H38" s="22">
        <f t="shared" si="16"/>
        <v>11496.11237129805</v>
      </c>
      <c r="I38" s="5">
        <f t="shared" si="17"/>
        <v>29202.526484379185</v>
      </c>
      <c r="J38" s="25">
        <f t="shared" ref="J38:J56" si="19">(F38-(IF(A38&gt;startage,1,0)*(unempprob*300*52)))/(IF(A38&lt;startage,1,0)*((C38+H38)*(1-initialunempprob))+IF(A38&gt;=startage,1,0)*((C38+H38)*(1-unempprob)))</f>
        <v>0.10272980045701349</v>
      </c>
      <c r="L38" s="22">
        <f t="shared" si="18"/>
        <v>32545.967200574734</v>
      </c>
      <c r="M38" s="5">
        <f>scrimecost*Meta!O35</f>
        <v>1630.816</v>
      </c>
      <c r="N38" s="5">
        <f>L38-Grade9!L38</f>
        <v>1515.841914114204</v>
      </c>
      <c r="O38" s="5">
        <f>Grade9!M38-M38</f>
        <v>81.360000000000127</v>
      </c>
      <c r="P38" s="22">
        <f t="shared" si="12"/>
        <v>168.2564921753245</v>
      </c>
      <c r="Q38" s="22"/>
      <c r="R38" s="22"/>
      <c r="S38" s="22">
        <f t="shared" ref="S38:S69" si="20">IF(A38&lt;startage,1,0)*(N38-Q38-R38)+IF(A38&gt;=startage,1,0)*completionprob*(N38*spart+O38+P38)</f>
        <v>802.69477231428255</v>
      </c>
      <c r="T38" s="22">
        <f t="shared" ref="T38:T69" si="21">S38/sreturn^(A38-startage+1)</f>
        <v>446.37329236686486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25615.157891828803</v>
      </c>
      <c r="D39" s="5">
        <f t="shared" si="15"/>
        <v>24533.520839511293</v>
      </c>
      <c r="E39" s="5">
        <f t="shared" si="1"/>
        <v>15033.520839511293</v>
      </c>
      <c r="F39" s="5">
        <f t="shared" si="2"/>
        <v>5210.194554100437</v>
      </c>
      <c r="G39" s="5">
        <f t="shared" si="3"/>
        <v>19323.326285410854</v>
      </c>
      <c r="H39" s="22">
        <f t="shared" si="16"/>
        <v>11783.5151805805</v>
      </c>
      <c r="I39" s="5">
        <f t="shared" si="17"/>
        <v>29834.221826488661</v>
      </c>
      <c r="J39" s="25">
        <f t="shared" si="19"/>
        <v>0.10567851002482605</v>
      </c>
      <c r="L39" s="22">
        <f t="shared" si="18"/>
        <v>33359.616380589097</v>
      </c>
      <c r="M39" s="5">
        <f>scrimecost*Meta!O36</f>
        <v>1630.816</v>
      </c>
      <c r="N39" s="5">
        <f>L39-Grade9!L39</f>
        <v>1553.7379619670537</v>
      </c>
      <c r="O39" s="5">
        <f>Grade9!M39-M39</f>
        <v>81.360000000000127</v>
      </c>
      <c r="P39" s="22">
        <f t="shared" ref="P39:P56" si="22">(spart-initialspart)*(L39*J39+nptrans)</f>
        <v>171.34970741970756</v>
      </c>
      <c r="Q39" s="22"/>
      <c r="R39" s="22"/>
      <c r="S39" s="22">
        <f t="shared" si="20"/>
        <v>819.9737250269776</v>
      </c>
      <c r="T39" s="22">
        <f t="shared" si="21"/>
        <v>447.6963680280378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26255.536839124521</v>
      </c>
      <c r="D40" s="5">
        <f t="shared" si="15"/>
        <v>25104.738860499074</v>
      </c>
      <c r="E40" s="5">
        <f t="shared" si="1"/>
        <v>15604.738860499074</v>
      </c>
      <c r="F40" s="5">
        <f t="shared" si="2"/>
        <v>5396.697237952947</v>
      </c>
      <c r="G40" s="5">
        <f t="shared" si="3"/>
        <v>19708.041622546127</v>
      </c>
      <c r="H40" s="22">
        <f t="shared" si="16"/>
        <v>12078.103060095011</v>
      </c>
      <c r="I40" s="5">
        <f t="shared" si="17"/>
        <v>30481.709552150875</v>
      </c>
      <c r="J40" s="25">
        <f t="shared" si="19"/>
        <v>0.1085552998470822</v>
      </c>
      <c r="L40" s="22">
        <f t="shared" si="18"/>
        <v>34193.606790103826</v>
      </c>
      <c r="M40" s="5">
        <f>scrimecost*Meta!O37</f>
        <v>1630.816</v>
      </c>
      <c r="N40" s="5">
        <f>L40-Grade9!L40</f>
        <v>1592.5814110162319</v>
      </c>
      <c r="O40" s="5">
        <f>Grade9!M40-M40</f>
        <v>81.360000000000127</v>
      </c>
      <c r="P40" s="22">
        <f t="shared" si="22"/>
        <v>174.52025304520026</v>
      </c>
      <c r="Q40" s="22"/>
      <c r="R40" s="22"/>
      <c r="S40" s="22">
        <f t="shared" si="20"/>
        <v>837.68465155749277</v>
      </c>
      <c r="T40" s="22">
        <f t="shared" si="21"/>
        <v>449.05554225594693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26911.925260102635</v>
      </c>
      <c r="D41" s="5">
        <f t="shared" si="15"/>
        <v>25690.237332011551</v>
      </c>
      <c r="E41" s="5">
        <f t="shared" si="1"/>
        <v>16190.237332011551</v>
      </c>
      <c r="F41" s="5">
        <f t="shared" si="2"/>
        <v>5587.8624889017719</v>
      </c>
      <c r="G41" s="5">
        <f t="shared" si="3"/>
        <v>20102.374843109777</v>
      </c>
      <c r="H41" s="22">
        <f t="shared" si="16"/>
        <v>12380.055636597386</v>
      </c>
      <c r="I41" s="5">
        <f t="shared" si="17"/>
        <v>31145.384470954647</v>
      </c>
      <c r="J41" s="25">
        <f t="shared" si="19"/>
        <v>0.11136192406391754</v>
      </c>
      <c r="L41" s="22">
        <f t="shared" si="18"/>
        <v>35048.446959856417</v>
      </c>
      <c r="M41" s="5">
        <f>scrimecost*Meta!O38</f>
        <v>990.39600000000007</v>
      </c>
      <c r="N41" s="5">
        <f>L41-Grade9!L41</f>
        <v>1632.3959462916318</v>
      </c>
      <c r="O41" s="5">
        <f>Grade9!M41-M41</f>
        <v>49.409999999999968</v>
      </c>
      <c r="P41" s="22">
        <f t="shared" si="22"/>
        <v>177.77006231133026</v>
      </c>
      <c r="Q41" s="22"/>
      <c r="R41" s="22"/>
      <c r="S41" s="22">
        <f t="shared" si="20"/>
        <v>827.53065125126761</v>
      </c>
      <c r="T41" s="22">
        <f t="shared" si="21"/>
        <v>435.55144523787817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27584.723391605196</v>
      </c>
      <c r="D42" s="5">
        <f t="shared" si="15"/>
        <v>26290.373265311835</v>
      </c>
      <c r="E42" s="5">
        <f t="shared" si="1"/>
        <v>16790.373265311835</v>
      </c>
      <c r="F42" s="5">
        <f t="shared" si="2"/>
        <v>5783.8068711243141</v>
      </c>
      <c r="G42" s="5">
        <f t="shared" si="3"/>
        <v>20506.566394187521</v>
      </c>
      <c r="H42" s="22">
        <f t="shared" si="16"/>
        <v>12689.557027512319</v>
      </c>
      <c r="I42" s="5">
        <f t="shared" si="17"/>
        <v>31825.651262728512</v>
      </c>
      <c r="J42" s="25">
        <f t="shared" si="19"/>
        <v>0.11410009403156166</v>
      </c>
      <c r="L42" s="22">
        <f t="shared" si="18"/>
        <v>35924.658133852819</v>
      </c>
      <c r="M42" s="5">
        <f>scrimecost*Meta!O39</f>
        <v>990.39600000000007</v>
      </c>
      <c r="N42" s="5">
        <f>L42-Grade9!L42</f>
        <v>1673.2058449489123</v>
      </c>
      <c r="O42" s="5">
        <f>Grade9!M42-M42</f>
        <v>49.409999999999968</v>
      </c>
      <c r="P42" s="22">
        <f t="shared" si="22"/>
        <v>181.10111680911348</v>
      </c>
      <c r="Q42" s="22"/>
      <c r="R42" s="22"/>
      <c r="S42" s="22">
        <f t="shared" si="20"/>
        <v>846.13819343738533</v>
      </c>
      <c r="T42" s="22">
        <f t="shared" si="21"/>
        <v>437.25273738051476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28274.34147639533</v>
      </c>
      <c r="D43" s="5">
        <f t="shared" si="15"/>
        <v>26905.512596944634</v>
      </c>
      <c r="E43" s="5">
        <f t="shared" si="1"/>
        <v>17405.512596944634</v>
      </c>
      <c r="F43" s="5">
        <f t="shared" si="2"/>
        <v>5984.6498629024227</v>
      </c>
      <c r="G43" s="5">
        <f t="shared" si="3"/>
        <v>20920.86273404221</v>
      </c>
      <c r="H43" s="22">
        <f t="shared" si="16"/>
        <v>13006.795953200128</v>
      </c>
      <c r="I43" s="5">
        <f t="shared" si="17"/>
        <v>32522.924724296725</v>
      </c>
      <c r="J43" s="25">
        <f t="shared" si="19"/>
        <v>0.11677147936584867</v>
      </c>
      <c r="L43" s="22">
        <f t="shared" si="18"/>
        <v>36822.774587199143</v>
      </c>
      <c r="M43" s="5">
        <f>scrimecost*Meta!O40</f>
        <v>990.39600000000007</v>
      </c>
      <c r="N43" s="5">
        <f>L43-Grade9!L43</f>
        <v>1715.0359910726547</v>
      </c>
      <c r="O43" s="5">
        <f>Grade9!M43-M43</f>
        <v>49.409999999999968</v>
      </c>
      <c r="P43" s="22">
        <f t="shared" si="22"/>
        <v>184.51544766934134</v>
      </c>
      <c r="Q43" s="22"/>
      <c r="R43" s="22"/>
      <c r="S43" s="22">
        <f t="shared" si="20"/>
        <v>865.21092417816749</v>
      </c>
      <c r="T43" s="22">
        <f t="shared" si="21"/>
        <v>438.98441301160329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28981.200013305206</v>
      </c>
      <c r="D44" s="5">
        <f t="shared" si="15"/>
        <v>27536.030411868243</v>
      </c>
      <c r="E44" s="5">
        <f t="shared" si="1"/>
        <v>18036.030411868243</v>
      </c>
      <c r="F44" s="5">
        <f t="shared" si="2"/>
        <v>6190.5139294749815</v>
      </c>
      <c r="G44" s="5">
        <f t="shared" si="3"/>
        <v>21345.516482393261</v>
      </c>
      <c r="H44" s="22">
        <f t="shared" si="16"/>
        <v>13331.965852030129</v>
      </c>
      <c r="I44" s="5">
        <f t="shared" si="17"/>
        <v>33237.630022404133</v>
      </c>
      <c r="J44" s="25">
        <f t="shared" si="19"/>
        <v>0.119377708960275</v>
      </c>
      <c r="L44" s="22">
        <f t="shared" si="18"/>
        <v>37743.34395187912</v>
      </c>
      <c r="M44" s="5">
        <f>scrimecost*Meta!O41</f>
        <v>990.39600000000007</v>
      </c>
      <c r="N44" s="5">
        <f>L44-Grade9!L44</f>
        <v>1757.9118908494711</v>
      </c>
      <c r="O44" s="5">
        <f>Grade9!M44-M44</f>
        <v>49.409999999999968</v>
      </c>
      <c r="P44" s="22">
        <f t="shared" si="22"/>
        <v>188.01513680107485</v>
      </c>
      <c r="Q44" s="22"/>
      <c r="R44" s="22"/>
      <c r="S44" s="22">
        <f t="shared" si="20"/>
        <v>884.76047318746168</v>
      </c>
      <c r="T44" s="22">
        <f t="shared" si="21"/>
        <v>440.74631079080285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29705.730013637833</v>
      </c>
      <c r="D45" s="5">
        <f t="shared" si="15"/>
        <v>28182.311172164947</v>
      </c>
      <c r="E45" s="5">
        <f t="shared" si="1"/>
        <v>18682.311172164947</v>
      </c>
      <c r="F45" s="5">
        <f t="shared" si="2"/>
        <v>6401.5245977118557</v>
      </c>
      <c r="G45" s="5">
        <f t="shared" si="3"/>
        <v>21780.786574453094</v>
      </c>
      <c r="H45" s="22">
        <f t="shared" si="16"/>
        <v>13665.26499833088</v>
      </c>
      <c r="I45" s="5">
        <f t="shared" si="17"/>
        <v>33970.202952964239</v>
      </c>
      <c r="J45" s="25">
        <f t="shared" si="19"/>
        <v>0.12192037197922755</v>
      </c>
      <c r="L45" s="22">
        <f t="shared" si="18"/>
        <v>38686.92755067609</v>
      </c>
      <c r="M45" s="5">
        <f>scrimecost*Meta!O42</f>
        <v>990.39600000000007</v>
      </c>
      <c r="N45" s="5">
        <f>L45-Grade9!L45</f>
        <v>1801.8596881206977</v>
      </c>
      <c r="O45" s="5">
        <f>Grade9!M45-M45</f>
        <v>49.409999999999968</v>
      </c>
      <c r="P45" s="22">
        <f t="shared" si="22"/>
        <v>191.60231816110169</v>
      </c>
      <c r="Q45" s="22"/>
      <c r="R45" s="22"/>
      <c r="S45" s="22">
        <f t="shared" si="20"/>
        <v>904.79876092198424</v>
      </c>
      <c r="T45" s="22">
        <f t="shared" si="21"/>
        <v>442.53827480047539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30448.373263978781</v>
      </c>
      <c r="D46" s="5">
        <f t="shared" si="15"/>
        <v>28844.748951469071</v>
      </c>
      <c r="E46" s="5">
        <f t="shared" si="1"/>
        <v>19344.748951469071</v>
      </c>
      <c r="F46" s="5">
        <f t="shared" si="2"/>
        <v>6617.810532654652</v>
      </c>
      <c r="G46" s="5">
        <f t="shared" si="3"/>
        <v>22226.938418814418</v>
      </c>
      <c r="H46" s="22">
        <f t="shared" si="16"/>
        <v>14006.896623289153</v>
      </c>
      <c r="I46" s="5">
        <f t="shared" si="17"/>
        <v>34721.090206788343</v>
      </c>
      <c r="J46" s="25">
        <f t="shared" si="19"/>
        <v>0.12440101882698609</v>
      </c>
      <c r="L46" s="22">
        <f t="shared" si="18"/>
        <v>39654.100739442998</v>
      </c>
      <c r="M46" s="5">
        <f>scrimecost*Meta!O43</f>
        <v>494.29600000000005</v>
      </c>
      <c r="N46" s="5">
        <f>L46-Grade9!L46</f>
        <v>1846.9061803237273</v>
      </c>
      <c r="O46" s="5">
        <f>Grade9!M46-M46</f>
        <v>24.659999999999968</v>
      </c>
      <c r="P46" s="22">
        <f t="shared" si="22"/>
        <v>195.27917905512925</v>
      </c>
      <c r="Q46" s="22"/>
      <c r="R46" s="22"/>
      <c r="S46" s="22">
        <f t="shared" si="20"/>
        <v>903.40950584987854</v>
      </c>
      <c r="T46" s="22">
        <f t="shared" si="21"/>
        <v>433.82978438685461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31209.582595578246</v>
      </c>
      <c r="D47" s="5">
        <f t="shared" si="15"/>
        <v>29523.747675255796</v>
      </c>
      <c r="E47" s="5">
        <f t="shared" si="1"/>
        <v>20023.747675255796</v>
      </c>
      <c r="F47" s="5">
        <f t="shared" si="2"/>
        <v>6839.5036159710171</v>
      </c>
      <c r="G47" s="5">
        <f t="shared" si="3"/>
        <v>22684.244059284778</v>
      </c>
      <c r="H47" s="22">
        <f t="shared" si="16"/>
        <v>14357.069038871381</v>
      </c>
      <c r="I47" s="5">
        <f t="shared" si="17"/>
        <v>35490.749641958049</v>
      </c>
      <c r="J47" s="25">
        <f t="shared" si="19"/>
        <v>0.12682116209309199</v>
      </c>
      <c r="L47" s="22">
        <f t="shared" si="18"/>
        <v>40645.453257929061</v>
      </c>
      <c r="M47" s="5">
        <f>scrimecost*Meta!O44</f>
        <v>494.29600000000005</v>
      </c>
      <c r="N47" s="5">
        <f>L47-Grade9!L47</f>
        <v>1893.0788348318019</v>
      </c>
      <c r="O47" s="5">
        <f>Grade9!M47-M47</f>
        <v>24.659999999999968</v>
      </c>
      <c r="P47" s="22">
        <f t="shared" si="22"/>
        <v>199.04796147150742</v>
      </c>
      <c r="Q47" s="22"/>
      <c r="R47" s="22"/>
      <c r="S47" s="22">
        <f t="shared" si="20"/>
        <v>924.46223190095827</v>
      </c>
      <c r="T47" s="22">
        <f t="shared" si="21"/>
        <v>435.87278144926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31989.822160467702</v>
      </c>
      <c r="D48" s="5">
        <f t="shared" si="15"/>
        <v>30219.72136713719</v>
      </c>
      <c r="E48" s="5">
        <f t="shared" si="1"/>
        <v>20719.72136713719</v>
      </c>
      <c r="F48" s="5">
        <f t="shared" si="2"/>
        <v>7066.7390263702928</v>
      </c>
      <c r="G48" s="5">
        <f t="shared" si="3"/>
        <v>23152.982340766896</v>
      </c>
      <c r="H48" s="22">
        <f t="shared" si="16"/>
        <v>14715.995764843165</v>
      </c>
      <c r="I48" s="5">
        <f t="shared" si="17"/>
        <v>36279.650563007002</v>
      </c>
      <c r="J48" s="25">
        <f t="shared" si="19"/>
        <v>0.12918227747465877</v>
      </c>
      <c r="L48" s="22">
        <f t="shared" si="18"/>
        <v>41661.58958937729</v>
      </c>
      <c r="M48" s="5">
        <f>scrimecost*Meta!O45</f>
        <v>494.29600000000005</v>
      </c>
      <c r="N48" s="5">
        <f>L48-Grade9!L48</f>
        <v>1940.405805702605</v>
      </c>
      <c r="O48" s="5">
        <f>Grade9!M48-M48</f>
        <v>24.659999999999968</v>
      </c>
      <c r="P48" s="22">
        <f t="shared" si="22"/>
        <v>202.91096344829515</v>
      </c>
      <c r="Q48" s="22"/>
      <c r="R48" s="22"/>
      <c r="S48" s="22">
        <f t="shared" si="20"/>
        <v>946.04127610332546</v>
      </c>
      <c r="T48" s="22">
        <f t="shared" si="21"/>
        <v>437.94193174452278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32789.567714479388</v>
      </c>
      <c r="D49" s="5">
        <f t="shared" si="15"/>
        <v>30933.094401315615</v>
      </c>
      <c r="E49" s="5">
        <f t="shared" si="1"/>
        <v>21433.094401315615</v>
      </c>
      <c r="F49" s="5">
        <f t="shared" si="2"/>
        <v>7299.6553220295482</v>
      </c>
      <c r="G49" s="5">
        <f t="shared" si="3"/>
        <v>23633.439079286065</v>
      </c>
      <c r="H49" s="22">
        <f t="shared" si="16"/>
        <v>15083.895658964244</v>
      </c>
      <c r="I49" s="5">
        <f t="shared" si="17"/>
        <v>37088.274007082175</v>
      </c>
      <c r="J49" s="25">
        <f t="shared" si="19"/>
        <v>0.13148580467618726</v>
      </c>
      <c r="L49" s="22">
        <f t="shared" si="18"/>
        <v>42703.129329111725</v>
      </c>
      <c r="M49" s="5">
        <f>scrimecost*Meta!O46</f>
        <v>494.29600000000005</v>
      </c>
      <c r="N49" s="5">
        <f>L49-Grade9!L49</f>
        <v>1988.9159508451703</v>
      </c>
      <c r="O49" s="5">
        <f>Grade9!M49-M49</f>
        <v>24.659999999999968</v>
      </c>
      <c r="P49" s="22">
        <f t="shared" si="22"/>
        <v>206.87054047450249</v>
      </c>
      <c r="Q49" s="22"/>
      <c r="R49" s="22"/>
      <c r="S49" s="22">
        <f t="shared" si="20"/>
        <v>968.15979641074875</v>
      </c>
      <c r="T49" s="22">
        <f t="shared" si="21"/>
        <v>440.03716341487649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33609.306907341379</v>
      </c>
      <c r="D50" s="5">
        <f t="shared" si="15"/>
        <v>31664.30176134851</v>
      </c>
      <c r="E50" s="5">
        <f t="shared" si="1"/>
        <v>22164.30176134851</v>
      </c>
      <c r="F50" s="5">
        <f t="shared" si="2"/>
        <v>7538.3945250802881</v>
      </c>
      <c r="G50" s="5">
        <f t="shared" si="3"/>
        <v>24125.90723626822</v>
      </c>
      <c r="H50" s="22">
        <f t="shared" si="16"/>
        <v>15460.993050438348</v>
      </c>
      <c r="I50" s="5">
        <f t="shared" si="17"/>
        <v>37917.113037259231</v>
      </c>
      <c r="J50" s="25">
        <f t="shared" si="19"/>
        <v>0.13373314828743463</v>
      </c>
      <c r="L50" s="22">
        <f t="shared" si="18"/>
        <v>43770.707562339521</v>
      </c>
      <c r="M50" s="5">
        <f>scrimecost*Meta!O47</f>
        <v>494.29600000000005</v>
      </c>
      <c r="N50" s="5">
        <f>L50-Grade9!L50</f>
        <v>2038.6388496163127</v>
      </c>
      <c r="O50" s="5">
        <f>Grade9!M50-M50</f>
        <v>24.659999999999968</v>
      </c>
      <c r="P50" s="22">
        <f t="shared" si="22"/>
        <v>210.92910692636508</v>
      </c>
      <c r="Q50" s="22"/>
      <c r="R50" s="22"/>
      <c r="S50" s="22">
        <f t="shared" si="20"/>
        <v>990.83127972586226</v>
      </c>
      <c r="T50" s="22">
        <f t="shared" si="21"/>
        <v>442.15840847968622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34449.53958002491</v>
      </c>
      <c r="D51" s="5">
        <f t="shared" si="15"/>
        <v>32413.789305382219</v>
      </c>
      <c r="E51" s="5">
        <f t="shared" si="1"/>
        <v>22913.789305382219</v>
      </c>
      <c r="F51" s="5">
        <f t="shared" si="2"/>
        <v>7783.1022082072941</v>
      </c>
      <c r="G51" s="5">
        <f t="shared" si="3"/>
        <v>24630.687097174923</v>
      </c>
      <c r="H51" s="22">
        <f t="shared" si="16"/>
        <v>15847.517876699305</v>
      </c>
      <c r="I51" s="5">
        <f t="shared" si="17"/>
        <v>38766.673043190705</v>
      </c>
      <c r="J51" s="25">
        <f t="shared" si="19"/>
        <v>0.13592567863987109</v>
      </c>
      <c r="L51" s="22">
        <f t="shared" si="18"/>
        <v>44864.975251397998</v>
      </c>
      <c r="M51" s="5">
        <f>scrimecost*Meta!O48</f>
        <v>247.14800000000002</v>
      </c>
      <c r="N51" s="5">
        <f>L51-Grade9!L51</f>
        <v>2089.6048208567081</v>
      </c>
      <c r="O51" s="5">
        <f>Grade9!M51-M51</f>
        <v>12.329999999999984</v>
      </c>
      <c r="P51" s="22">
        <f t="shared" si="22"/>
        <v>215.08913753952416</v>
      </c>
      <c r="Q51" s="22"/>
      <c r="R51" s="22"/>
      <c r="S51" s="22">
        <f t="shared" si="20"/>
        <v>1003.1451701238443</v>
      </c>
      <c r="T51" s="22">
        <f t="shared" si="21"/>
        <v>439.51918232301006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35310.778069525528</v>
      </c>
      <c r="D52" s="5">
        <f t="shared" si="15"/>
        <v>33182.014038016772</v>
      </c>
      <c r="E52" s="5">
        <f t="shared" si="1"/>
        <v>23682.014038016772</v>
      </c>
      <c r="F52" s="5">
        <f t="shared" si="2"/>
        <v>8033.9275834124765</v>
      </c>
      <c r="G52" s="5">
        <f t="shared" si="3"/>
        <v>25148.086454604294</v>
      </c>
      <c r="H52" s="22">
        <f t="shared" si="16"/>
        <v>16243.705823616789</v>
      </c>
      <c r="I52" s="5">
        <f t="shared" si="17"/>
        <v>39637.472049270466</v>
      </c>
      <c r="J52" s="25">
        <f t="shared" si="19"/>
        <v>0.13806473264224811</v>
      </c>
      <c r="L52" s="22">
        <f t="shared" si="18"/>
        <v>45986.599632682948</v>
      </c>
      <c r="M52" s="5">
        <f>scrimecost*Meta!O49</f>
        <v>247.14800000000002</v>
      </c>
      <c r="N52" s="5">
        <f>L52-Grade9!L52</f>
        <v>2141.8449413781345</v>
      </c>
      <c r="O52" s="5">
        <f>Grade9!M52-M52</f>
        <v>12.329999999999984</v>
      </c>
      <c r="P52" s="22">
        <f t="shared" si="22"/>
        <v>219.35316891801227</v>
      </c>
      <c r="Q52" s="22"/>
      <c r="R52" s="22"/>
      <c r="S52" s="22">
        <f t="shared" si="20"/>
        <v>1026.9643972817837</v>
      </c>
      <c r="T52" s="22">
        <f t="shared" si="21"/>
        <v>441.77923938886187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36193.547521263659</v>
      </c>
      <c r="D53" s="5">
        <f t="shared" si="15"/>
        <v>33969.444388967189</v>
      </c>
      <c r="E53" s="5">
        <f t="shared" si="1"/>
        <v>24469.444388967189</v>
      </c>
      <c r="F53" s="5">
        <f t="shared" si="2"/>
        <v>8291.0235929977862</v>
      </c>
      <c r="G53" s="5">
        <f t="shared" si="3"/>
        <v>25678.420795969403</v>
      </c>
      <c r="H53" s="22">
        <f t="shared" si="16"/>
        <v>16649.798469207206</v>
      </c>
      <c r="I53" s="5">
        <f t="shared" si="17"/>
        <v>40530.041030502231</v>
      </c>
      <c r="J53" s="25">
        <f t="shared" si="19"/>
        <v>0.14015161459578665</v>
      </c>
      <c r="L53" s="22">
        <f t="shared" si="18"/>
        <v>47136.264623500014</v>
      </c>
      <c r="M53" s="5">
        <f>scrimecost*Meta!O50</f>
        <v>247.14800000000002</v>
      </c>
      <c r="N53" s="5">
        <f>L53-Grade9!L53</f>
        <v>2195.3910649125683</v>
      </c>
      <c r="O53" s="5">
        <f>Grade9!M53-M53</f>
        <v>12.329999999999984</v>
      </c>
      <c r="P53" s="22">
        <f t="shared" si="22"/>
        <v>223.72380108096257</v>
      </c>
      <c r="Q53" s="22"/>
      <c r="R53" s="22"/>
      <c r="S53" s="22">
        <f t="shared" si="20"/>
        <v>1051.3791051186608</v>
      </c>
      <c r="T53" s="22">
        <f t="shared" si="21"/>
        <v>444.06354823418525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37098.386209295255</v>
      </c>
      <c r="D54" s="5">
        <f t="shared" si="15"/>
        <v>34776.560498691368</v>
      </c>
      <c r="E54" s="5">
        <f t="shared" si="1"/>
        <v>25276.560498691368</v>
      </c>
      <c r="F54" s="5">
        <f t="shared" si="2"/>
        <v>8554.5470028227319</v>
      </c>
      <c r="G54" s="5">
        <f t="shared" si="3"/>
        <v>26222.013495868636</v>
      </c>
      <c r="H54" s="22">
        <f t="shared" si="16"/>
        <v>17066.043430937389</v>
      </c>
      <c r="I54" s="5">
        <f t="shared" si="17"/>
        <v>41444.924236264786</v>
      </c>
      <c r="J54" s="25">
        <f t="shared" si="19"/>
        <v>0.1421875969894828</v>
      </c>
      <c r="L54" s="22">
        <f t="shared" si="18"/>
        <v>48314.671239087518</v>
      </c>
      <c r="M54" s="5">
        <f>scrimecost*Meta!O51</f>
        <v>247.14800000000002</v>
      </c>
      <c r="N54" s="5">
        <f>L54-Grade9!L54</f>
        <v>2250.2758415353965</v>
      </c>
      <c r="O54" s="5">
        <f>Grade9!M54-M54</f>
        <v>12.329999999999984</v>
      </c>
      <c r="P54" s="22">
        <f t="shared" si="22"/>
        <v>228.20369904798665</v>
      </c>
      <c r="Q54" s="22"/>
      <c r="R54" s="22"/>
      <c r="S54" s="22">
        <f t="shared" si="20"/>
        <v>1076.4041806514726</v>
      </c>
      <c r="T54" s="22">
        <f t="shared" si="21"/>
        <v>446.37208457443728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38025.845864527641</v>
      </c>
      <c r="D55" s="5">
        <f t="shared" si="15"/>
        <v>35603.854511158657</v>
      </c>
      <c r="E55" s="5">
        <f t="shared" si="1"/>
        <v>26103.854511158657</v>
      </c>
      <c r="F55" s="5">
        <f t="shared" si="2"/>
        <v>8824.6584978933024</v>
      </c>
      <c r="G55" s="5">
        <f t="shared" si="3"/>
        <v>26779.196013265355</v>
      </c>
      <c r="H55" s="22">
        <f t="shared" si="16"/>
        <v>17492.694516710821</v>
      </c>
      <c r="I55" s="5">
        <f t="shared" si="17"/>
        <v>42382.679522171406</v>
      </c>
      <c r="J55" s="25">
        <f t="shared" si="19"/>
        <v>0.14417392127601569</v>
      </c>
      <c r="L55" s="22">
        <f t="shared" si="18"/>
        <v>49522.538020064705</v>
      </c>
      <c r="M55" s="5">
        <f>scrimecost*Meta!O52</f>
        <v>247.14800000000002</v>
      </c>
      <c r="N55" s="5">
        <f>L55-Grade9!L55</f>
        <v>2306.5327375737834</v>
      </c>
      <c r="O55" s="5">
        <f>Grade9!M55-M55</f>
        <v>12.329999999999984</v>
      </c>
      <c r="P55" s="22">
        <f t="shared" si="22"/>
        <v>232.79559446418637</v>
      </c>
      <c r="Q55" s="22"/>
      <c r="R55" s="22"/>
      <c r="S55" s="22">
        <f t="shared" si="20"/>
        <v>1102.0548830726002</v>
      </c>
      <c r="T55" s="22">
        <f t="shared" si="21"/>
        <v>448.70482722074047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38976.492011140821</v>
      </c>
      <c r="D56" s="5">
        <f t="shared" si="15"/>
        <v>36451.830873937615</v>
      </c>
      <c r="E56" s="5">
        <f t="shared" si="1"/>
        <v>26951.830873937615</v>
      </c>
      <c r="F56" s="5">
        <f t="shared" si="2"/>
        <v>9101.5227803406306</v>
      </c>
      <c r="G56" s="5">
        <f t="shared" si="3"/>
        <v>27350.308093596985</v>
      </c>
      <c r="H56" s="22">
        <f t="shared" si="16"/>
        <v>17930.011879628586</v>
      </c>
      <c r="I56" s="5">
        <f t="shared" si="17"/>
        <v>43343.878690225683</v>
      </c>
      <c r="J56" s="25">
        <f t="shared" si="19"/>
        <v>0.14611179862873055</v>
      </c>
      <c r="L56" s="22">
        <f t="shared" si="18"/>
        <v>50760.601470566311</v>
      </c>
      <c r="M56" s="5">
        <f>scrimecost*Meta!O53</f>
        <v>68.551999999999992</v>
      </c>
      <c r="N56" s="5">
        <f>L56-Grade9!L56</f>
        <v>2364.1960560131192</v>
      </c>
      <c r="O56" s="5">
        <f>Grade9!M56-M56</f>
        <v>3.4200000000000017</v>
      </c>
      <c r="P56" s="22">
        <f t="shared" si="22"/>
        <v>237.50228726579087</v>
      </c>
      <c r="Q56" s="22"/>
      <c r="R56" s="22"/>
      <c r="S56" s="22">
        <f t="shared" si="20"/>
        <v>1120.4525930542516</v>
      </c>
      <c r="T56" s="22">
        <f t="shared" si="21"/>
        <v>447.90599189970288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68.551999999999992</v>
      </c>
      <c r="N57" s="5">
        <f>L57-Grade9!L57</f>
        <v>0</v>
      </c>
      <c r="O57" s="5">
        <f>Grade9!M57-M57</f>
        <v>3.4200000000000017</v>
      </c>
      <c r="Q57" s="22"/>
      <c r="R57" s="22"/>
      <c r="S57" s="22">
        <f t="shared" si="20"/>
        <v>3.0301200000000015</v>
      </c>
      <c r="T57" s="22">
        <f t="shared" si="21"/>
        <v>1.1892936003634789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68.551999999999992</v>
      </c>
      <c r="N58" s="5">
        <f>L58-Grade9!L58</f>
        <v>0</v>
      </c>
      <c r="O58" s="5">
        <f>Grade9!M58-M58</f>
        <v>3.4200000000000017</v>
      </c>
      <c r="Q58" s="22"/>
      <c r="R58" s="22"/>
      <c r="S58" s="22">
        <f t="shared" si="20"/>
        <v>3.0301200000000015</v>
      </c>
      <c r="T58" s="22">
        <f t="shared" si="21"/>
        <v>1.1676829789950525</v>
      </c>
    </row>
    <row r="59" spans="1:20" x14ac:dyDescent="0.2">
      <c r="A59" s="5">
        <v>68</v>
      </c>
      <c r="H59" s="21"/>
      <c r="I59" s="5"/>
      <c r="M59" s="5">
        <f>scrimecost*Meta!O56</f>
        <v>68.551999999999992</v>
      </c>
      <c r="N59" s="5">
        <f>L59-Grade9!L59</f>
        <v>0</v>
      </c>
      <c r="O59" s="5">
        <f>Grade9!M59-M59</f>
        <v>3.4200000000000017</v>
      </c>
      <c r="Q59" s="22"/>
      <c r="R59" s="22"/>
      <c r="S59" s="22">
        <f t="shared" si="20"/>
        <v>3.0301200000000015</v>
      </c>
      <c r="T59" s="22">
        <f t="shared" si="21"/>
        <v>1.1464650436343424</v>
      </c>
    </row>
    <row r="60" spans="1:20" x14ac:dyDescent="0.2">
      <c r="A60" s="5">
        <v>69</v>
      </c>
      <c r="H60" s="21"/>
      <c r="I60" s="5"/>
      <c r="M60" s="5">
        <f>scrimecost*Meta!O57</f>
        <v>68.551999999999992</v>
      </c>
      <c r="N60" s="5">
        <f>L60-Grade9!L60</f>
        <v>0</v>
      </c>
      <c r="O60" s="5">
        <f>Grade9!M60-M60</f>
        <v>3.4200000000000017</v>
      </c>
      <c r="Q60" s="22"/>
      <c r="R60" s="22"/>
      <c r="S60" s="22">
        <f t="shared" si="20"/>
        <v>3.0301200000000015</v>
      </c>
      <c r="T60" s="22">
        <f t="shared" si="21"/>
        <v>1.1256326587946812</v>
      </c>
    </row>
    <row r="61" spans="1:20" x14ac:dyDescent="0.2">
      <c r="A61" s="5">
        <v>70</v>
      </c>
      <c r="H61" s="21"/>
      <c r="I61" s="5"/>
      <c r="M61" s="5">
        <f>scrimecost*Meta!O58</f>
        <v>68.551999999999992</v>
      </c>
      <c r="N61" s="5">
        <f>L61-Grade9!L61</f>
        <v>0</v>
      </c>
      <c r="O61" s="5">
        <f>Grade9!M61-M61</f>
        <v>3.4200000000000017</v>
      </c>
      <c r="Q61" s="22"/>
      <c r="R61" s="22"/>
      <c r="S61" s="22">
        <f t="shared" si="20"/>
        <v>3.0301200000000015</v>
      </c>
      <c r="T61" s="22">
        <f t="shared" si="21"/>
        <v>1.1051788186481337</v>
      </c>
    </row>
    <row r="62" spans="1:20" x14ac:dyDescent="0.2">
      <c r="A62" s="5">
        <v>71</v>
      </c>
      <c r="H62" s="21"/>
      <c r="I62" s="5"/>
      <c r="M62" s="5">
        <f>scrimecost*Meta!O59</f>
        <v>68.551999999999992</v>
      </c>
      <c r="N62" s="5">
        <f>L62-Grade9!L62</f>
        <v>0</v>
      </c>
      <c r="O62" s="5">
        <f>Grade9!M62-M62</f>
        <v>3.4200000000000017</v>
      </c>
      <c r="Q62" s="22"/>
      <c r="R62" s="22"/>
      <c r="S62" s="22">
        <f t="shared" si="20"/>
        <v>3.0301200000000015</v>
      </c>
      <c r="T62" s="22">
        <f t="shared" si="21"/>
        <v>1.085096644669471</v>
      </c>
    </row>
    <row r="63" spans="1:20" x14ac:dyDescent="0.2">
      <c r="A63" s="5">
        <v>72</v>
      </c>
      <c r="H63" s="21"/>
      <c r="M63" s="5">
        <f>scrimecost*Meta!O60</f>
        <v>68.551999999999992</v>
      </c>
      <c r="N63" s="5">
        <f>L63-Grade9!L63</f>
        <v>0</v>
      </c>
      <c r="O63" s="5">
        <f>Grade9!M63-M63</f>
        <v>3.4200000000000017</v>
      </c>
      <c r="Q63" s="22"/>
      <c r="R63" s="22"/>
      <c r="S63" s="22">
        <f t="shared" si="20"/>
        <v>3.0301200000000015</v>
      </c>
      <c r="T63" s="22">
        <f t="shared" si="21"/>
        <v>1.0653793833229581</v>
      </c>
    </row>
    <row r="64" spans="1:20" x14ac:dyDescent="0.2">
      <c r="A64" s="5">
        <v>73</v>
      </c>
      <c r="H64" s="21"/>
      <c r="M64" s="5">
        <f>scrimecost*Meta!O61</f>
        <v>68.551999999999992</v>
      </c>
      <c r="N64" s="5">
        <f>L64-Grade9!L64</f>
        <v>0</v>
      </c>
      <c r="O64" s="5">
        <f>Grade9!M64-M64</f>
        <v>3.4200000000000017</v>
      </c>
      <c r="Q64" s="22"/>
      <c r="R64" s="22"/>
      <c r="S64" s="22">
        <f t="shared" si="20"/>
        <v>3.0301200000000015</v>
      </c>
      <c r="T64" s="22">
        <f t="shared" si="21"/>
        <v>1.0460204037911727</v>
      </c>
    </row>
    <row r="65" spans="1:20" x14ac:dyDescent="0.2">
      <c r="A65" s="5">
        <v>74</v>
      </c>
      <c r="H65" s="21"/>
      <c r="M65" s="5">
        <f>scrimecost*Meta!O62</f>
        <v>68.551999999999992</v>
      </c>
      <c r="N65" s="5">
        <f>L65-Grade9!L65</f>
        <v>0</v>
      </c>
      <c r="O65" s="5">
        <f>Grade9!M65-M65</f>
        <v>3.4200000000000017</v>
      </c>
      <c r="Q65" s="22"/>
      <c r="R65" s="22"/>
      <c r="S65" s="22">
        <f t="shared" si="20"/>
        <v>3.0301200000000015</v>
      </c>
      <c r="T65" s="22">
        <f t="shared" si="21"/>
        <v>1.0270131957450932</v>
      </c>
    </row>
    <row r="66" spans="1:20" x14ac:dyDescent="0.2">
      <c r="A66" s="5">
        <v>75</v>
      </c>
      <c r="H66" s="21"/>
      <c r="M66" s="5">
        <f>scrimecost*Meta!O63</f>
        <v>68.551999999999992</v>
      </c>
      <c r="N66" s="5">
        <f>L66-Grade9!L66</f>
        <v>0</v>
      </c>
      <c r="O66" s="5">
        <f>Grade9!M66-M66</f>
        <v>3.4200000000000017</v>
      </c>
      <c r="Q66" s="22"/>
      <c r="R66" s="22"/>
      <c r="S66" s="22">
        <f t="shared" si="20"/>
        <v>3.0301200000000015</v>
      </c>
      <c r="T66" s="22">
        <f t="shared" si="21"/>
        <v>1.0083513671547086</v>
      </c>
    </row>
    <row r="67" spans="1:20" x14ac:dyDescent="0.2">
      <c r="A67" s="5">
        <v>76</v>
      </c>
      <c r="H67" s="21"/>
      <c r="M67" s="5">
        <f>scrimecost*Meta!O64</f>
        <v>68.551999999999992</v>
      </c>
      <c r="N67" s="5">
        <f>L67-Grade9!L67</f>
        <v>0</v>
      </c>
      <c r="O67" s="5">
        <f>Grade9!M67-M67</f>
        <v>3.4200000000000017</v>
      </c>
      <c r="Q67" s="22"/>
      <c r="R67" s="22"/>
      <c r="S67" s="22">
        <f t="shared" si="20"/>
        <v>3.0301200000000015</v>
      </c>
      <c r="T67" s="22">
        <f t="shared" si="21"/>
        <v>0.99002864213940878</v>
      </c>
    </row>
    <row r="68" spans="1:20" x14ac:dyDescent="0.2">
      <c r="A68" s="5">
        <v>77</v>
      </c>
      <c r="H68" s="21"/>
      <c r="M68" s="5">
        <f>scrimecost*Meta!O65</f>
        <v>68.551999999999992</v>
      </c>
      <c r="N68" s="5">
        <f>L68-Grade9!L68</f>
        <v>0</v>
      </c>
      <c r="O68" s="5">
        <f>Grade9!M68-M68</f>
        <v>3.4200000000000017</v>
      </c>
      <c r="Q68" s="22"/>
      <c r="R68" s="22"/>
      <c r="S68" s="22">
        <f t="shared" si="20"/>
        <v>3.0301200000000015</v>
      </c>
      <c r="T68" s="22">
        <f t="shared" si="21"/>
        <v>0.97203885885743968</v>
      </c>
    </row>
    <row r="69" spans="1:20" x14ac:dyDescent="0.2">
      <c r="A69" s="5">
        <v>78</v>
      </c>
      <c r="H69" s="21"/>
      <c r="M69" s="5">
        <f>scrimecost*Meta!O66</f>
        <v>68.551999999999992</v>
      </c>
      <c r="N69" s="5">
        <f>L69-Grade9!L69</f>
        <v>0</v>
      </c>
      <c r="O69" s="5">
        <f>Grade9!M69-M69</f>
        <v>3.4200000000000017</v>
      </c>
      <c r="Q69" s="22"/>
      <c r="R69" s="22"/>
      <c r="S69" s="22">
        <f t="shared" si="20"/>
        <v>3.0301200000000015</v>
      </c>
      <c r="T69" s="22">
        <f t="shared" si="21"/>
        <v>0.95437596743370279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-5.3480677664197174E-9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23816</v>
      </c>
      <c r="D2" s="7">
        <f>Meta!C5</f>
        <v>10955</v>
      </c>
      <c r="E2" s="1">
        <f>Meta!D5</f>
        <v>0.10199999999999999</v>
      </c>
      <c r="F2" s="1">
        <f>Meta!F5</f>
        <v>0.45100000000000001</v>
      </c>
      <c r="G2" s="1">
        <f>Meta!I5</f>
        <v>1.9210422854781857</v>
      </c>
      <c r="H2" s="1">
        <f>Meta!E5</f>
        <v>0.88600000000000001</v>
      </c>
      <c r="I2" s="13"/>
      <c r="J2" s="1">
        <f>Meta!X4</f>
        <v>0.433</v>
      </c>
      <c r="K2" s="1">
        <f>Meta!D4</f>
        <v>0.108</v>
      </c>
      <c r="L2" s="28"/>
      <c r="N2" s="22">
        <f>Meta!T5</f>
        <v>23816</v>
      </c>
      <c r="O2" s="22">
        <f>Meta!U5</f>
        <v>10955</v>
      </c>
      <c r="P2" s="1">
        <f>Meta!V5</f>
        <v>0.10199999999999999</v>
      </c>
      <c r="Q2" s="1">
        <f>Meta!X5</f>
        <v>0.45100000000000001</v>
      </c>
      <c r="R2" s="22">
        <f>Meta!W5</f>
        <v>1718</v>
      </c>
      <c r="T2" s="12">
        <f>IRR(S5:S69)+1</f>
        <v>1.0187480260877599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1162.3404311419392</v>
      </c>
      <c r="D7" s="5">
        <f t="shared" ref="D7:D36" si="0">IF(A7&lt;startage,1,0)*(C7*(1-initialunempprob))+IF(A7=startage,1,0)*(C7*(1-unempprob))+IF(A7&gt;startage,1,0)*(C7*(1-unempprob)+unempprob*300*52)</f>
        <v>1036.8076645786098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79.315786340263642</v>
      </c>
      <c r="G7" s="5">
        <f t="shared" ref="G7:G56" si="3">D7-F7</f>
        <v>957.49187823834609</v>
      </c>
      <c r="H7" s="22">
        <f>0.1*Grade10!H7</f>
        <v>534.70121766193267</v>
      </c>
      <c r="I7" s="5">
        <f t="shared" ref="I7:I36" si="4">G7+IF(A7&lt;startage,1,0)*(H7*(1-initialunempprob))+IF(A7&gt;=startage,1,0)*(H7*(1-unempprob))</f>
        <v>1434.44536439279</v>
      </c>
      <c r="J7" s="25">
        <f t="shared" ref="J7:J38" si="5">(F7-(IF(A7&gt;startage,1,0)*(unempprob*300*52)))/(IF(A7&lt;startage,1,0)*((C7+H7)*(1-initialunempprob))+IF(A7&gt;=startage,1,0)*((C7+H7)*(1-unempprob)))</f>
        <v>5.2396500136005074E-2</v>
      </c>
      <c r="L7" s="22">
        <f>0.1*Grade10!L7</f>
        <v>1513.7611507330537</v>
      </c>
      <c r="M7" s="5">
        <f>scrimecost*Meta!O4</f>
        <v>4523.4939999999997</v>
      </c>
      <c r="N7" s="5">
        <f>L7-Grade10!L7</f>
        <v>-13623.850356597482</v>
      </c>
      <c r="O7" s="5"/>
      <c r="P7" s="22"/>
      <c r="Q7" s="22">
        <f>0.05*feel*Grade10!G7</f>
        <v>131.61824834516739</v>
      </c>
      <c r="R7" s="22">
        <f>hstuition</f>
        <v>11298</v>
      </c>
      <c r="S7" s="22">
        <f t="shared" ref="S7:S38" si="6">IF(A7&lt;startage,1,0)*(N7-Q7-R7)+IF(A7&gt;=startage,1,0)*completionprob*(N7*spart+O7+P7)</f>
        <v>-25053.468604942649</v>
      </c>
      <c r="T7" s="22">
        <f t="shared" ref="T7:T38" si="7">S7/sreturn^(A7-startage+1)</f>
        <v>-25053.468604942649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12397.436631162818</v>
      </c>
      <c r="D8" s="5">
        <f t="shared" si="0"/>
        <v>11132.89809478421</v>
      </c>
      <c r="E8" s="5">
        <f t="shared" si="1"/>
        <v>1632.8980947842101</v>
      </c>
      <c r="F8" s="5">
        <f t="shared" si="2"/>
        <v>1178.2463232078342</v>
      </c>
      <c r="G8" s="5">
        <f t="shared" si="3"/>
        <v>9954.6517715763766</v>
      </c>
      <c r="H8" s="22">
        <f t="shared" ref="H8:H36" si="10">benefits*B8/expnorm</f>
        <v>5702.6334520653627</v>
      </c>
      <c r="I8" s="5">
        <f t="shared" si="4"/>
        <v>15075.616611531073</v>
      </c>
      <c r="J8" s="25">
        <f t="shared" si="5"/>
        <v>7.2490233733274734E-2</v>
      </c>
      <c r="L8" s="22">
        <f t="shared" ref="L8:L36" si="11">(sincome+sbenefits)*(1-sunemp)*B8/expnorm</f>
        <v>16253.862934738907</v>
      </c>
      <c r="M8" s="5">
        <f>scrimecost*Meta!O5</f>
        <v>4968.4560000000001</v>
      </c>
      <c r="N8" s="5">
        <f>L8-Grade10!L8</f>
        <v>737.81113972510866</v>
      </c>
      <c r="O8" s="5">
        <f>Grade10!M8-M8</f>
        <v>248.71199999999953</v>
      </c>
      <c r="P8" s="22">
        <f t="shared" ref="P8:P39" si="12">(spart-initialspart)*(L8*J8+nptrans)</f>
        <v>139.18043381774115</v>
      </c>
      <c r="Q8" s="22"/>
      <c r="R8" s="22"/>
      <c r="S8" s="22">
        <f t="shared" si="6"/>
        <v>638.4916984407156</v>
      </c>
      <c r="T8" s="22">
        <f t="shared" si="7"/>
        <v>626.74153185128512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12707.372546941888</v>
      </c>
      <c r="D9" s="5">
        <f t="shared" si="0"/>
        <v>13002.420547153815</v>
      </c>
      <c r="E9" s="5">
        <f t="shared" si="1"/>
        <v>3502.4205471538153</v>
      </c>
      <c r="F9" s="5">
        <f t="shared" si="2"/>
        <v>1695.1692812880299</v>
      </c>
      <c r="G9" s="5">
        <f t="shared" si="3"/>
        <v>11307.251265865785</v>
      </c>
      <c r="H9" s="22">
        <f t="shared" si="10"/>
        <v>5845.1992883669955</v>
      </c>
      <c r="I9" s="5">
        <f t="shared" si="4"/>
        <v>16556.240226819347</v>
      </c>
      <c r="J9" s="25">
        <f t="shared" si="5"/>
        <v>6.2405746600866802E-3</v>
      </c>
      <c r="L9" s="22">
        <f t="shared" si="11"/>
        <v>16660.209508107378</v>
      </c>
      <c r="M9" s="5">
        <f>scrimecost*Meta!O6</f>
        <v>5811.9939999999997</v>
      </c>
      <c r="N9" s="5">
        <f>L9-Grade10!L9</f>
        <v>756.25641821823592</v>
      </c>
      <c r="O9" s="5">
        <f>Grade10!M9-M9</f>
        <v>290.9380000000001</v>
      </c>
      <c r="P9" s="22">
        <f t="shared" si="12"/>
        <v>119.84344706318466</v>
      </c>
      <c r="Q9" s="22"/>
      <c r="R9" s="22"/>
      <c r="S9" s="22">
        <f t="shared" si="6"/>
        <v>666.14183922813379</v>
      </c>
      <c r="T9" s="22">
        <f t="shared" si="7"/>
        <v>641.8494173103544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13025.056860615436</v>
      </c>
      <c r="D10" s="5">
        <f t="shared" si="0"/>
        <v>13287.70106083266</v>
      </c>
      <c r="E10" s="5">
        <f t="shared" si="1"/>
        <v>3787.70106083266</v>
      </c>
      <c r="F10" s="5">
        <f t="shared" si="2"/>
        <v>1774.0493433202305</v>
      </c>
      <c r="G10" s="5">
        <f t="shared" si="3"/>
        <v>11513.65171751243</v>
      </c>
      <c r="H10" s="22">
        <f t="shared" si="10"/>
        <v>5991.3292705761714</v>
      </c>
      <c r="I10" s="5">
        <f t="shared" si="4"/>
        <v>16893.865402489831</v>
      </c>
      <c r="J10" s="25">
        <f t="shared" si="5"/>
        <v>1.070752460540424E-2</v>
      </c>
      <c r="L10" s="22">
        <f t="shared" si="11"/>
        <v>17076.714745810063</v>
      </c>
      <c r="M10" s="5">
        <f>scrimecost*Meta!O7</f>
        <v>6255.2380000000003</v>
      </c>
      <c r="N10" s="5">
        <f>L10-Grade10!L10</f>
        <v>775.16282867369227</v>
      </c>
      <c r="O10" s="5">
        <f>Grade10!M10-M10</f>
        <v>313.12599999999929</v>
      </c>
      <c r="P10" s="22">
        <f t="shared" si="12"/>
        <v>121.26328817976427</v>
      </c>
      <c r="Q10" s="22"/>
      <c r="R10" s="22"/>
      <c r="S10" s="22">
        <f t="shared" si="6"/>
        <v>694.61312338567654</v>
      </c>
      <c r="T10" s="22">
        <f t="shared" si="7"/>
        <v>656.9656208284166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13350.683282130822</v>
      </c>
      <c r="D11" s="5">
        <f t="shared" si="0"/>
        <v>13580.113587353477</v>
      </c>
      <c r="E11" s="5">
        <f t="shared" si="1"/>
        <v>4080.1135873534768</v>
      </c>
      <c r="F11" s="5">
        <f t="shared" si="2"/>
        <v>1854.9014069032364</v>
      </c>
      <c r="G11" s="5">
        <f t="shared" si="3"/>
        <v>11725.21218045024</v>
      </c>
      <c r="H11" s="22">
        <f t="shared" si="10"/>
        <v>6141.1125023405757</v>
      </c>
      <c r="I11" s="5">
        <f t="shared" si="4"/>
        <v>17239.931207552079</v>
      </c>
      <c r="J11" s="25">
        <f t="shared" si="5"/>
        <v>1.5065524552055539E-2</v>
      </c>
      <c r="L11" s="22">
        <f t="shared" si="11"/>
        <v>17503.632614455313</v>
      </c>
      <c r="M11" s="5">
        <f>scrimecost*Meta!O8</f>
        <v>5980.3580000000002</v>
      </c>
      <c r="N11" s="5">
        <f>L11-Grade10!L11</f>
        <v>794.54189939053322</v>
      </c>
      <c r="O11" s="5">
        <f>Grade10!M11-M11</f>
        <v>299.36599999999999</v>
      </c>
      <c r="P11" s="22">
        <f t="shared" si="12"/>
        <v>122.71862532425837</v>
      </c>
      <c r="Q11" s="22"/>
      <c r="R11" s="22"/>
      <c r="S11" s="22">
        <f t="shared" si="6"/>
        <v>691.45479744715851</v>
      </c>
      <c r="T11" s="22">
        <f t="shared" si="7"/>
        <v>641.94330394251369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13684.450364184091</v>
      </c>
      <c r="D12" s="5">
        <f t="shared" si="0"/>
        <v>13879.836427037313</v>
      </c>
      <c r="E12" s="5">
        <f t="shared" si="1"/>
        <v>4379.8364270373131</v>
      </c>
      <c r="F12" s="5">
        <f t="shared" si="2"/>
        <v>1937.7747720758171</v>
      </c>
      <c r="G12" s="5">
        <f t="shared" si="3"/>
        <v>11942.061654961497</v>
      </c>
      <c r="H12" s="22">
        <f t="shared" si="10"/>
        <v>6294.6403148990894</v>
      </c>
      <c r="I12" s="5">
        <f t="shared" si="4"/>
        <v>17594.64865774088</v>
      </c>
      <c r="J12" s="25">
        <f t="shared" si="5"/>
        <v>1.9317231817081171E-2</v>
      </c>
      <c r="L12" s="22">
        <f t="shared" si="11"/>
        <v>17941.223429816695</v>
      </c>
      <c r="M12" s="5">
        <f>scrimecost*Meta!O9</f>
        <v>5355.0060000000003</v>
      </c>
      <c r="N12" s="5">
        <f>L12-Grade10!L12</f>
        <v>814.40544687529837</v>
      </c>
      <c r="O12" s="5">
        <f>Grade10!M12-M12</f>
        <v>268.0619999999999</v>
      </c>
      <c r="P12" s="22">
        <f t="shared" si="12"/>
        <v>124.21034589736482</v>
      </c>
      <c r="Q12" s="22"/>
      <c r="R12" s="22"/>
      <c r="S12" s="22">
        <f t="shared" si="6"/>
        <v>672.97831336017816</v>
      </c>
      <c r="T12" s="22">
        <f t="shared" si="7"/>
        <v>613.29181416646713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14026.561623288691</v>
      </c>
      <c r="D13" s="5">
        <f t="shared" si="0"/>
        <v>14187.052337713245</v>
      </c>
      <c r="E13" s="5">
        <f t="shared" si="1"/>
        <v>4687.0523377132449</v>
      </c>
      <c r="F13" s="5">
        <f t="shared" si="2"/>
        <v>2022.7199713777122</v>
      </c>
      <c r="G13" s="5">
        <f t="shared" si="3"/>
        <v>12164.332366335533</v>
      </c>
      <c r="H13" s="22">
        <f t="shared" si="10"/>
        <v>6452.0063227715655</v>
      </c>
      <c r="I13" s="5">
        <f t="shared" si="4"/>
        <v>17958.234044184399</v>
      </c>
      <c r="J13" s="25">
        <f t="shared" si="5"/>
        <v>2.3465238904911059E-2</v>
      </c>
      <c r="L13" s="22">
        <f t="shared" si="11"/>
        <v>18389.75401556211</v>
      </c>
      <c r="M13" s="5">
        <f>scrimecost*Meta!O10</f>
        <v>4932.3779999999997</v>
      </c>
      <c r="N13" s="5">
        <f>L13-Grade10!L13</f>
        <v>834.76558304718128</v>
      </c>
      <c r="O13" s="5">
        <f>Grade10!M13-M13</f>
        <v>246.90599999999995</v>
      </c>
      <c r="P13" s="22">
        <f t="shared" si="12"/>
        <v>125.73935948479894</v>
      </c>
      <c r="Q13" s="22"/>
      <c r="R13" s="22"/>
      <c r="S13" s="22">
        <f t="shared" si="6"/>
        <v>663.72442877102287</v>
      </c>
      <c r="T13" s="22">
        <f t="shared" si="7"/>
        <v>593.72743979427548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14377.225663870908</v>
      </c>
      <c r="D14" s="5">
        <f t="shared" si="0"/>
        <v>14501.948646156074</v>
      </c>
      <c r="E14" s="5">
        <f t="shared" si="1"/>
        <v>5001.9486461560737</v>
      </c>
      <c r="F14" s="5">
        <f t="shared" si="2"/>
        <v>2109.7888006621542</v>
      </c>
      <c r="G14" s="5">
        <f t="shared" si="3"/>
        <v>12392.159845493919</v>
      </c>
      <c r="H14" s="22">
        <f t="shared" si="10"/>
        <v>6613.3064808408544</v>
      </c>
      <c r="I14" s="5">
        <f t="shared" si="4"/>
        <v>18330.909065289008</v>
      </c>
      <c r="J14" s="25">
        <f t="shared" si="5"/>
        <v>2.7512075088159702E-2</v>
      </c>
      <c r="L14" s="22">
        <f t="shared" si="11"/>
        <v>18849.497865951165</v>
      </c>
      <c r="M14" s="5">
        <f>scrimecost*Meta!O11</f>
        <v>4616.2659999999996</v>
      </c>
      <c r="N14" s="5">
        <f>L14-Grade10!L14</f>
        <v>855.63472262335927</v>
      </c>
      <c r="O14" s="5">
        <f>Grade10!M14-M14</f>
        <v>231.08200000000033</v>
      </c>
      <c r="P14" s="22">
        <f t="shared" si="12"/>
        <v>127.3065984119189</v>
      </c>
      <c r="Q14" s="22"/>
      <c r="R14" s="22"/>
      <c r="S14" s="22">
        <f t="shared" si="6"/>
        <v>659.4319544671381</v>
      </c>
      <c r="T14" s="22">
        <f t="shared" si="7"/>
        <v>579.03194771867425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14736.656305467681</v>
      </c>
      <c r="D15" s="5">
        <f t="shared" si="0"/>
        <v>14824.717362309977</v>
      </c>
      <c r="E15" s="5">
        <f t="shared" si="1"/>
        <v>5324.717362309977</v>
      </c>
      <c r="F15" s="5">
        <f t="shared" si="2"/>
        <v>2199.0343506787085</v>
      </c>
      <c r="G15" s="5">
        <f t="shared" si="3"/>
        <v>12625.683011631269</v>
      </c>
      <c r="H15" s="22">
        <f t="shared" si="10"/>
        <v>6778.6391428618763</v>
      </c>
      <c r="I15" s="5">
        <f t="shared" si="4"/>
        <v>18712.900961921234</v>
      </c>
      <c r="J15" s="25">
        <f t="shared" si="5"/>
        <v>3.1460207949865752E-2</v>
      </c>
      <c r="L15" s="22">
        <f t="shared" si="11"/>
        <v>19320.73531259994</v>
      </c>
      <c r="M15" s="5">
        <f>scrimecost*Meta!O12</f>
        <v>4420.4139999999998</v>
      </c>
      <c r="N15" s="5">
        <f>L15-Grade10!L15</f>
        <v>877.02559068894334</v>
      </c>
      <c r="O15" s="5">
        <f>Grade10!M15-M15</f>
        <v>221.27800000000025</v>
      </c>
      <c r="P15" s="22">
        <f t="shared" si="12"/>
        <v>128.91301831221688</v>
      </c>
      <c r="Q15" s="22"/>
      <c r="R15" s="22"/>
      <c r="S15" s="22">
        <f t="shared" si="6"/>
        <v>660.71638990565657</v>
      </c>
      <c r="T15" s="22">
        <f t="shared" si="7"/>
        <v>569.48309681488547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15105.072713104371</v>
      </c>
      <c r="D16" s="5">
        <f t="shared" si="0"/>
        <v>15155.555296367726</v>
      </c>
      <c r="E16" s="5">
        <f t="shared" si="1"/>
        <v>5655.5552963677255</v>
      </c>
      <c r="F16" s="5">
        <f t="shared" si="2"/>
        <v>2290.511039445676</v>
      </c>
      <c r="G16" s="5">
        <f t="shared" si="3"/>
        <v>12865.04425692205</v>
      </c>
      <c r="H16" s="22">
        <f t="shared" si="10"/>
        <v>6948.105121433422</v>
      </c>
      <c r="I16" s="5">
        <f t="shared" si="4"/>
        <v>19104.442655969266</v>
      </c>
      <c r="J16" s="25">
        <f t="shared" si="5"/>
        <v>3.5312044888115533E-2</v>
      </c>
      <c r="L16" s="22">
        <f t="shared" si="11"/>
        <v>19803.753695414936</v>
      </c>
      <c r="M16" s="5">
        <f>scrimecost*Meta!O13</f>
        <v>3741.8040000000001</v>
      </c>
      <c r="N16" s="5">
        <f>L16-Grade10!L16</f>
        <v>898.95123045616856</v>
      </c>
      <c r="O16" s="5">
        <f>Grade10!M16-M16</f>
        <v>187.30799999999999</v>
      </c>
      <c r="P16" s="22">
        <f t="shared" si="12"/>
        <v>130.5595987100223</v>
      </c>
      <c r="Q16" s="22"/>
      <c r="R16" s="22"/>
      <c r="S16" s="22">
        <f t="shared" si="6"/>
        <v>640.83901883013834</v>
      </c>
      <c r="T16" s="22">
        <f t="shared" si="7"/>
        <v>542.18553199158555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15482.699530931977</v>
      </c>
      <c r="D17" s="5">
        <f t="shared" si="0"/>
        <v>15494.664178776915</v>
      </c>
      <c r="E17" s="5">
        <f t="shared" si="1"/>
        <v>5994.6641787769149</v>
      </c>
      <c r="F17" s="5">
        <f t="shared" si="2"/>
        <v>2384.2746454318167</v>
      </c>
      <c r="G17" s="5">
        <f t="shared" si="3"/>
        <v>13110.389533345098</v>
      </c>
      <c r="H17" s="22">
        <f t="shared" si="10"/>
        <v>7121.8077494692561</v>
      </c>
      <c r="I17" s="5">
        <f t="shared" si="4"/>
        <v>19505.772892368492</v>
      </c>
      <c r="J17" s="25">
        <f t="shared" si="5"/>
        <v>3.9069934583968929E-2</v>
      </c>
      <c r="L17" s="22">
        <f t="shared" si="11"/>
        <v>20298.84753780031</v>
      </c>
      <c r="M17" s="5">
        <f>scrimecost*Meta!O14</f>
        <v>3741.8040000000001</v>
      </c>
      <c r="N17" s="5">
        <f>L17-Grade10!L17</f>
        <v>921.42501121757232</v>
      </c>
      <c r="O17" s="5">
        <f>Grade10!M17-M17</f>
        <v>187.30799999999999</v>
      </c>
      <c r="P17" s="22">
        <f t="shared" si="12"/>
        <v>132.24734361777283</v>
      </c>
      <c r="Q17" s="22"/>
      <c r="R17" s="22"/>
      <c r="S17" s="22">
        <f t="shared" si="6"/>
        <v>651.3145689777316</v>
      </c>
      <c r="T17" s="22">
        <f t="shared" si="7"/>
        <v>540.90748373518034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15869.767019205277</v>
      </c>
      <c r="D18" s="5">
        <f t="shared" si="0"/>
        <v>15842.250783246338</v>
      </c>
      <c r="E18" s="5">
        <f t="shared" si="1"/>
        <v>6342.250783246338</v>
      </c>
      <c r="F18" s="5">
        <f t="shared" si="2"/>
        <v>2480.3823415676125</v>
      </c>
      <c r="G18" s="5">
        <f t="shared" si="3"/>
        <v>13361.868441678726</v>
      </c>
      <c r="H18" s="22">
        <f t="shared" si="10"/>
        <v>7299.8529432059877</v>
      </c>
      <c r="I18" s="5">
        <f t="shared" si="4"/>
        <v>19917.136384677702</v>
      </c>
      <c r="J18" s="25">
        <f t="shared" si="5"/>
        <v>4.2736168433582078E-2</v>
      </c>
      <c r="L18" s="22">
        <f t="shared" si="11"/>
        <v>20806.318726245318</v>
      </c>
      <c r="M18" s="5">
        <f>scrimecost*Meta!O15</f>
        <v>3741.8040000000001</v>
      </c>
      <c r="N18" s="5">
        <f>L18-Grade10!L18</f>
        <v>944.46063649800999</v>
      </c>
      <c r="O18" s="5">
        <f>Grade10!M18-M18</f>
        <v>187.30799999999999</v>
      </c>
      <c r="P18" s="22">
        <f t="shared" si="12"/>
        <v>133.97728214821714</v>
      </c>
      <c r="Q18" s="22"/>
      <c r="R18" s="22"/>
      <c r="S18" s="22">
        <f t="shared" si="6"/>
        <v>662.05200787901424</v>
      </c>
      <c r="T18" s="22">
        <f t="shared" si="7"/>
        <v>539.70634534631415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16266.51119468541</v>
      </c>
      <c r="D19" s="5">
        <f t="shared" si="0"/>
        <v>16198.5270528275</v>
      </c>
      <c r="E19" s="5">
        <f t="shared" si="1"/>
        <v>6698.5270528274996</v>
      </c>
      <c r="F19" s="5">
        <f t="shared" si="2"/>
        <v>2578.8927301068034</v>
      </c>
      <c r="G19" s="5">
        <f t="shared" si="3"/>
        <v>13619.634322720696</v>
      </c>
      <c r="H19" s="22">
        <f t="shared" si="10"/>
        <v>7482.3492667861383</v>
      </c>
      <c r="I19" s="5">
        <f t="shared" si="4"/>
        <v>20338.783964294649</v>
      </c>
      <c r="J19" s="25">
        <f t="shared" si="5"/>
        <v>4.6312981945399775E-2</v>
      </c>
      <c r="L19" s="22">
        <f t="shared" si="11"/>
        <v>21326.476694401448</v>
      </c>
      <c r="M19" s="5">
        <f>scrimecost*Meta!O16</f>
        <v>3741.8040000000001</v>
      </c>
      <c r="N19" s="5">
        <f>L19-Grade10!L19</f>
        <v>968.07215241046288</v>
      </c>
      <c r="O19" s="5">
        <f>Grade10!M19-M19</f>
        <v>187.30799999999999</v>
      </c>
      <c r="P19" s="22">
        <f t="shared" si="12"/>
        <v>135.75046914192259</v>
      </c>
      <c r="Q19" s="22"/>
      <c r="R19" s="22"/>
      <c r="S19" s="22">
        <f t="shared" si="6"/>
        <v>673.05788275283066</v>
      </c>
      <c r="T19" s="22">
        <f t="shared" si="7"/>
        <v>538.58102910194373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16673.173974552545</v>
      </c>
      <c r="D20" s="5">
        <f t="shared" si="0"/>
        <v>16563.710229148186</v>
      </c>
      <c r="E20" s="5">
        <f t="shared" si="1"/>
        <v>7063.710229148186</v>
      </c>
      <c r="F20" s="5">
        <f t="shared" si="2"/>
        <v>2679.8658783594738</v>
      </c>
      <c r="G20" s="5">
        <f t="shared" si="3"/>
        <v>13883.844350788713</v>
      </c>
      <c r="H20" s="22">
        <f t="shared" si="10"/>
        <v>7669.4079984557911</v>
      </c>
      <c r="I20" s="5">
        <f t="shared" si="4"/>
        <v>20770.972733402014</v>
      </c>
      <c r="J20" s="25">
        <f t="shared" si="5"/>
        <v>4.9802556103270702E-2</v>
      </c>
      <c r="L20" s="22">
        <f t="shared" si="11"/>
        <v>21859.638611761486</v>
      </c>
      <c r="M20" s="5">
        <f>scrimecost*Meta!O17</f>
        <v>3741.8040000000001</v>
      </c>
      <c r="N20" s="5">
        <f>L20-Grade10!L20</f>
        <v>992.27395622072072</v>
      </c>
      <c r="O20" s="5">
        <f>Grade10!M20-M20</f>
        <v>187.30799999999999</v>
      </c>
      <c r="P20" s="22">
        <f t="shared" si="12"/>
        <v>137.56798581047065</v>
      </c>
      <c r="Q20" s="22"/>
      <c r="R20" s="22"/>
      <c r="S20" s="22">
        <f t="shared" si="6"/>
        <v>684.33890449848991</v>
      </c>
      <c r="T20" s="22">
        <f t="shared" si="7"/>
        <v>537.53046930715414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17090.003323916357</v>
      </c>
      <c r="D21" s="5">
        <f t="shared" si="0"/>
        <v>16938.022984876887</v>
      </c>
      <c r="E21" s="5">
        <f t="shared" si="1"/>
        <v>7438.0229848768868</v>
      </c>
      <c r="F21" s="5">
        <f t="shared" si="2"/>
        <v>2783.3633553184591</v>
      </c>
      <c r="G21" s="5">
        <f t="shared" si="3"/>
        <v>14154.659629558428</v>
      </c>
      <c r="H21" s="22">
        <f t="shared" si="10"/>
        <v>7861.143198417185</v>
      </c>
      <c r="I21" s="5">
        <f t="shared" si="4"/>
        <v>21213.966221737061</v>
      </c>
      <c r="J21" s="25">
        <f t="shared" si="5"/>
        <v>5.3207018696315438E-2</v>
      </c>
      <c r="L21" s="22">
        <f t="shared" si="11"/>
        <v>22406.129577055519</v>
      </c>
      <c r="M21" s="5">
        <f>scrimecost*Meta!O18</f>
        <v>2951.5239999999999</v>
      </c>
      <c r="N21" s="5">
        <f>L21-Grade10!L21</f>
        <v>1017.0808051262429</v>
      </c>
      <c r="O21" s="5">
        <f>Grade10!M21-M21</f>
        <v>147.74800000000005</v>
      </c>
      <c r="P21" s="22">
        <f t="shared" si="12"/>
        <v>139.43094039573239</v>
      </c>
      <c r="Q21" s="22"/>
      <c r="R21" s="22"/>
      <c r="S21" s="22">
        <f t="shared" si="6"/>
        <v>660.85179178779379</v>
      </c>
      <c r="T21" s="22">
        <f t="shared" si="7"/>
        <v>509.52928284411058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17517.253407014261</v>
      </c>
      <c r="D22" s="5">
        <f t="shared" si="0"/>
        <v>17321.693559498806</v>
      </c>
      <c r="E22" s="5">
        <f t="shared" si="1"/>
        <v>7821.6935594988063</v>
      </c>
      <c r="F22" s="5">
        <f t="shared" si="2"/>
        <v>2889.4482692014199</v>
      </c>
      <c r="G22" s="5">
        <f t="shared" si="3"/>
        <v>14432.245290297386</v>
      </c>
      <c r="H22" s="22">
        <f t="shared" si="10"/>
        <v>8057.6717783776139</v>
      </c>
      <c r="I22" s="5">
        <f t="shared" si="4"/>
        <v>21668.034547280484</v>
      </c>
      <c r="J22" s="25">
        <f t="shared" si="5"/>
        <v>5.6528445616359113E-2</v>
      </c>
      <c r="L22" s="22">
        <f t="shared" si="11"/>
        <v>22966.282816481904</v>
      </c>
      <c r="M22" s="5">
        <f>scrimecost*Meta!O19</f>
        <v>2951.5239999999999</v>
      </c>
      <c r="N22" s="5">
        <f>L22-Grade10!L22</f>
        <v>1042.5078252543899</v>
      </c>
      <c r="O22" s="5">
        <f>Grade10!M22-M22</f>
        <v>147.74800000000005</v>
      </c>
      <c r="P22" s="22">
        <f t="shared" si="12"/>
        <v>141.34046884562568</v>
      </c>
      <c r="Q22" s="22"/>
      <c r="R22" s="22"/>
      <c r="S22" s="22">
        <f t="shared" si="6"/>
        <v>672.70391525932496</v>
      </c>
      <c r="T22" s="22">
        <f t="shared" si="7"/>
        <v>509.12245409356126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17955.184742189624</v>
      </c>
      <c r="D23" s="5">
        <f t="shared" si="0"/>
        <v>17714.955898486282</v>
      </c>
      <c r="E23" s="5">
        <f t="shared" si="1"/>
        <v>8214.9558984862815</v>
      </c>
      <c r="F23" s="5">
        <f t="shared" si="2"/>
        <v>2998.1853059314572</v>
      </c>
      <c r="G23" s="5">
        <f t="shared" si="3"/>
        <v>14716.770592554825</v>
      </c>
      <c r="H23" s="22">
        <f t="shared" si="10"/>
        <v>8259.1135728370555</v>
      </c>
      <c r="I23" s="5">
        <f t="shared" si="4"/>
        <v>22133.454580962501</v>
      </c>
      <c r="J23" s="25">
        <f t="shared" si="5"/>
        <v>5.9768862123718867E-2</v>
      </c>
      <c r="L23" s="22">
        <f t="shared" si="11"/>
        <v>23540.439886893957</v>
      </c>
      <c r="M23" s="5">
        <f>scrimecost*Meta!O20</f>
        <v>2951.5239999999999</v>
      </c>
      <c r="N23" s="5">
        <f>L23-Grade10!L23</f>
        <v>1068.570520885758</v>
      </c>
      <c r="O23" s="5">
        <f>Grade10!M23-M23</f>
        <v>147.74800000000005</v>
      </c>
      <c r="P23" s="22">
        <f t="shared" si="12"/>
        <v>143.29773550676637</v>
      </c>
      <c r="Q23" s="22"/>
      <c r="R23" s="22"/>
      <c r="S23" s="22">
        <f t="shared" si="6"/>
        <v>684.85234181765156</v>
      </c>
      <c r="T23" s="22">
        <f t="shared" si="7"/>
        <v>508.77816063265686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18404.06436074436</v>
      </c>
      <c r="D24" s="5">
        <f t="shared" si="0"/>
        <v>18118.049795948435</v>
      </c>
      <c r="E24" s="5">
        <f t="shared" si="1"/>
        <v>8618.0497959484346</v>
      </c>
      <c r="F24" s="5">
        <f t="shared" si="2"/>
        <v>3115.543258377164</v>
      </c>
      <c r="G24" s="5">
        <f t="shared" si="3"/>
        <v>15002.506537571271</v>
      </c>
      <c r="H24" s="22">
        <f t="shared" si="10"/>
        <v>8465.5914121579808</v>
      </c>
      <c r="I24" s="5">
        <f t="shared" si="4"/>
        <v>22604.607625689139</v>
      </c>
      <c r="J24" s="25">
        <f t="shared" si="5"/>
        <v>6.3174866810465982E-2</v>
      </c>
      <c r="L24" s="22">
        <f t="shared" si="11"/>
        <v>24128.950884066304</v>
      </c>
      <c r="M24" s="5">
        <f>scrimecost*Meta!O21</f>
        <v>2951.5239999999999</v>
      </c>
      <c r="N24" s="5">
        <f>L24-Grade10!L24</f>
        <v>1095.2847839079041</v>
      </c>
      <c r="O24" s="5">
        <f>Grade10!M24-M24</f>
        <v>147.74800000000005</v>
      </c>
      <c r="P24" s="22">
        <f t="shared" si="12"/>
        <v>145.41017865078908</v>
      </c>
      <c r="Q24" s="22"/>
      <c r="R24" s="22"/>
      <c r="S24" s="22">
        <f t="shared" si="6"/>
        <v>697.39861194722289</v>
      </c>
      <c r="T24" s="22">
        <f t="shared" si="7"/>
        <v>508.56423402469449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18864.165969762969</v>
      </c>
      <c r="D25" s="5">
        <f t="shared" si="0"/>
        <v>18531.221040847147</v>
      </c>
      <c r="E25" s="5">
        <f t="shared" si="1"/>
        <v>9031.2210408471474</v>
      </c>
      <c r="F25" s="5">
        <f t="shared" si="2"/>
        <v>3250.4436698365935</v>
      </c>
      <c r="G25" s="5">
        <f t="shared" si="3"/>
        <v>15280.777371010554</v>
      </c>
      <c r="H25" s="22">
        <f t="shared" si="10"/>
        <v>8677.2311974619297</v>
      </c>
      <c r="I25" s="5">
        <f t="shared" si="4"/>
        <v>23072.930986331368</v>
      </c>
      <c r="J25" s="25">
        <f t="shared" si="5"/>
        <v>6.7088466457307455E-2</v>
      </c>
      <c r="L25" s="22">
        <f t="shared" si="11"/>
        <v>24732.174656167957</v>
      </c>
      <c r="M25" s="5">
        <f>scrimecost*Meta!O22</f>
        <v>2951.5239999999999</v>
      </c>
      <c r="N25" s="5">
        <f>L25-Grade10!L25</f>
        <v>1122.6669035055966</v>
      </c>
      <c r="O25" s="5">
        <f>Grade10!M25-M25</f>
        <v>147.74800000000005</v>
      </c>
      <c r="P25" s="22">
        <f t="shared" si="12"/>
        <v>147.83838605705881</v>
      </c>
      <c r="Q25" s="22"/>
      <c r="R25" s="22"/>
      <c r="S25" s="22">
        <f t="shared" si="6"/>
        <v>710.49151535074157</v>
      </c>
      <c r="T25" s="22">
        <f t="shared" si="7"/>
        <v>508.57715871956583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19335.770119007044</v>
      </c>
      <c r="D26" s="5">
        <f t="shared" si="0"/>
        <v>18954.721566868327</v>
      </c>
      <c r="E26" s="5">
        <f t="shared" si="1"/>
        <v>9454.7215668683275</v>
      </c>
      <c r="F26" s="5">
        <f t="shared" si="2"/>
        <v>3388.716591582509</v>
      </c>
      <c r="G26" s="5">
        <f t="shared" si="3"/>
        <v>15566.004975285818</v>
      </c>
      <c r="H26" s="22">
        <f t="shared" si="10"/>
        <v>8894.1619773984785</v>
      </c>
      <c r="I26" s="5">
        <f t="shared" si="4"/>
        <v>23552.962430989654</v>
      </c>
      <c r="J26" s="25">
        <f t="shared" si="5"/>
        <v>7.090661245422597E-2</v>
      </c>
      <c r="L26" s="22">
        <f t="shared" si="11"/>
        <v>25350.479022572159</v>
      </c>
      <c r="M26" s="5">
        <f>scrimecost*Meta!O23</f>
        <v>2350.2240000000002</v>
      </c>
      <c r="N26" s="5">
        <f>L26-Grade10!L26</f>
        <v>1150.7335760932365</v>
      </c>
      <c r="O26" s="5">
        <f>Grade10!M26-M26</f>
        <v>117.64800000000014</v>
      </c>
      <c r="P26" s="22">
        <f t="shared" si="12"/>
        <v>150.32729864848531</v>
      </c>
      <c r="Q26" s="22"/>
      <c r="R26" s="22"/>
      <c r="S26" s="22">
        <f t="shared" si="6"/>
        <v>697.24314133935013</v>
      </c>
      <c r="T26" s="22">
        <f t="shared" si="7"/>
        <v>489.90900900208493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19819.164371982217</v>
      </c>
      <c r="D27" s="5">
        <f t="shared" si="0"/>
        <v>19388.809606040031</v>
      </c>
      <c r="E27" s="5">
        <f t="shared" si="1"/>
        <v>9888.8096060400312</v>
      </c>
      <c r="F27" s="5">
        <f t="shared" si="2"/>
        <v>3530.4463363720702</v>
      </c>
      <c r="G27" s="5">
        <f t="shared" si="3"/>
        <v>15858.363269667962</v>
      </c>
      <c r="H27" s="22">
        <f t="shared" si="10"/>
        <v>9116.5160268334403</v>
      </c>
      <c r="I27" s="5">
        <f t="shared" si="4"/>
        <v>24044.994661764391</v>
      </c>
      <c r="J27" s="25">
        <f t="shared" si="5"/>
        <v>7.4631632939024431E-2</v>
      </c>
      <c r="L27" s="22">
        <f t="shared" si="11"/>
        <v>25984.240998136462</v>
      </c>
      <c r="M27" s="5">
        <f>scrimecost*Meta!O24</f>
        <v>2350.2240000000002</v>
      </c>
      <c r="N27" s="5">
        <f>L27-Grade10!L27</f>
        <v>1179.5019154955698</v>
      </c>
      <c r="O27" s="5">
        <f>Grade10!M27-M27</f>
        <v>117.64800000000014</v>
      </c>
      <c r="P27" s="22">
        <f t="shared" si="12"/>
        <v>152.87843405469741</v>
      </c>
      <c r="Q27" s="22"/>
      <c r="R27" s="22"/>
      <c r="S27" s="22">
        <f t="shared" si="6"/>
        <v>710.99887297767486</v>
      </c>
      <c r="T27" s="22">
        <f t="shared" si="7"/>
        <v>490.38062972347211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20314.643481281772</v>
      </c>
      <c r="D28" s="5">
        <f t="shared" si="0"/>
        <v>19833.749846191033</v>
      </c>
      <c r="E28" s="5">
        <f t="shared" si="1"/>
        <v>10333.749846191033</v>
      </c>
      <c r="F28" s="5">
        <f t="shared" si="2"/>
        <v>3675.7193247813721</v>
      </c>
      <c r="G28" s="5">
        <f t="shared" si="3"/>
        <v>16158.030521409661</v>
      </c>
      <c r="H28" s="22">
        <f t="shared" si="10"/>
        <v>9344.4289275042738</v>
      </c>
      <c r="I28" s="5">
        <f t="shared" si="4"/>
        <v>24549.327698308498</v>
      </c>
      <c r="J28" s="25">
        <f t="shared" si="5"/>
        <v>7.826579926565716E-2</v>
      </c>
      <c r="L28" s="22">
        <f t="shared" si="11"/>
        <v>26633.847023089871</v>
      </c>
      <c r="M28" s="5">
        <f>scrimecost*Meta!O25</f>
        <v>2350.2240000000002</v>
      </c>
      <c r="N28" s="5">
        <f>L28-Grade10!L28</f>
        <v>1208.9894633829608</v>
      </c>
      <c r="O28" s="5">
        <f>Grade10!M28-M28</f>
        <v>117.64800000000014</v>
      </c>
      <c r="P28" s="22">
        <f t="shared" si="12"/>
        <v>155.49334784606486</v>
      </c>
      <c r="Q28" s="22"/>
      <c r="R28" s="22"/>
      <c r="S28" s="22">
        <f t="shared" si="6"/>
        <v>725.09849790695739</v>
      </c>
      <c r="T28" s="22">
        <f t="shared" si="7"/>
        <v>490.90179472697349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20822.509568313813</v>
      </c>
      <c r="D29" s="5">
        <f t="shared" si="0"/>
        <v>20289.813592345807</v>
      </c>
      <c r="E29" s="5">
        <f t="shared" si="1"/>
        <v>10789.813592345807</v>
      </c>
      <c r="F29" s="5">
        <f t="shared" si="2"/>
        <v>3824.6241379009061</v>
      </c>
      <c r="G29" s="5">
        <f t="shared" si="3"/>
        <v>16465.189454444902</v>
      </c>
      <c r="H29" s="22">
        <f t="shared" si="10"/>
        <v>9578.0396506918805</v>
      </c>
      <c r="I29" s="5">
        <f t="shared" si="4"/>
        <v>25066.269060766212</v>
      </c>
      <c r="J29" s="25">
        <f t="shared" si="5"/>
        <v>8.1811327389201258E-2</v>
      </c>
      <c r="L29" s="22">
        <f t="shared" si="11"/>
        <v>27299.693198667115</v>
      </c>
      <c r="M29" s="5">
        <f>scrimecost*Meta!O26</f>
        <v>2350.2240000000002</v>
      </c>
      <c r="N29" s="5">
        <f>L29-Grade10!L29</f>
        <v>1239.2141999675332</v>
      </c>
      <c r="O29" s="5">
        <f>Grade10!M29-M29</f>
        <v>117.64800000000014</v>
      </c>
      <c r="P29" s="22">
        <f t="shared" si="12"/>
        <v>158.17363448221647</v>
      </c>
      <c r="Q29" s="22"/>
      <c r="R29" s="22"/>
      <c r="S29" s="22">
        <f t="shared" si="6"/>
        <v>739.55061345947058</v>
      </c>
      <c r="T29" s="22">
        <f t="shared" si="7"/>
        <v>491.47194956188599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21343.072307521656</v>
      </c>
      <c r="D30" s="5">
        <f t="shared" si="0"/>
        <v>20757.278932154448</v>
      </c>
      <c r="E30" s="5">
        <f t="shared" si="1"/>
        <v>11257.278932154448</v>
      </c>
      <c r="F30" s="5">
        <f t="shared" si="2"/>
        <v>3977.2515713484272</v>
      </c>
      <c r="G30" s="5">
        <f t="shared" si="3"/>
        <v>16780.02736080602</v>
      </c>
      <c r="H30" s="22">
        <f t="shared" si="10"/>
        <v>9817.4906419591771</v>
      </c>
      <c r="I30" s="5">
        <f t="shared" si="4"/>
        <v>25596.133957285361</v>
      </c>
      <c r="J30" s="25">
        <f t="shared" si="5"/>
        <v>8.5270379217049136E-2</v>
      </c>
      <c r="L30" s="22">
        <f t="shared" si="11"/>
        <v>27982.185528633792</v>
      </c>
      <c r="M30" s="5">
        <f>scrimecost*Meta!O27</f>
        <v>2350.2240000000002</v>
      </c>
      <c r="N30" s="5">
        <f>L30-Grade10!L30</f>
        <v>1270.194554966718</v>
      </c>
      <c r="O30" s="5">
        <f>Grade10!M30-M30</f>
        <v>117.64800000000014</v>
      </c>
      <c r="P30" s="22">
        <f t="shared" si="12"/>
        <v>160.92092828427184</v>
      </c>
      <c r="Q30" s="22"/>
      <c r="R30" s="22"/>
      <c r="S30" s="22">
        <f t="shared" si="6"/>
        <v>754.36403190079602</v>
      </c>
      <c r="T30" s="22">
        <f t="shared" si="7"/>
        <v>492.09055217386862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21876.649115209701</v>
      </c>
      <c r="D31" s="5">
        <f t="shared" si="0"/>
        <v>21236.430905458314</v>
      </c>
      <c r="E31" s="5">
        <f t="shared" si="1"/>
        <v>11736.430905458314</v>
      </c>
      <c r="F31" s="5">
        <f t="shared" si="2"/>
        <v>4133.6946906321391</v>
      </c>
      <c r="G31" s="5">
        <f t="shared" si="3"/>
        <v>17102.736214826175</v>
      </c>
      <c r="H31" s="22">
        <f t="shared" si="10"/>
        <v>10062.927908008158</v>
      </c>
      <c r="I31" s="5">
        <f t="shared" si="4"/>
        <v>26139.2454762175</v>
      </c>
      <c r="J31" s="25">
        <f t="shared" si="5"/>
        <v>8.8645063927144677E-2</v>
      </c>
      <c r="L31" s="22">
        <f t="shared" si="11"/>
        <v>28681.740166849639</v>
      </c>
      <c r="M31" s="5">
        <f>scrimecost*Meta!O28</f>
        <v>2016.9319999999998</v>
      </c>
      <c r="N31" s="5">
        <f>L31-Grade10!L31</f>
        <v>1301.9494188408935</v>
      </c>
      <c r="O31" s="5">
        <f>Grade10!M31-M31</f>
        <v>100.96399999999994</v>
      </c>
      <c r="P31" s="22">
        <f t="shared" si="12"/>
        <v>163.73690443137863</v>
      </c>
      <c r="Q31" s="22"/>
      <c r="R31" s="22"/>
      <c r="S31" s="22">
        <f t="shared" si="6"/>
        <v>754.76576180315874</v>
      </c>
      <c r="T31" s="22">
        <f t="shared" si="7"/>
        <v>483.29184257843838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22423.56534308994</v>
      </c>
      <c r="D32" s="5">
        <f t="shared" si="0"/>
        <v>21727.561678094768</v>
      </c>
      <c r="E32" s="5">
        <f t="shared" si="1"/>
        <v>12227.561678094768</v>
      </c>
      <c r="F32" s="5">
        <f t="shared" si="2"/>
        <v>4294.0488878979413</v>
      </c>
      <c r="G32" s="5">
        <f t="shared" si="3"/>
        <v>17433.512790196826</v>
      </c>
      <c r="H32" s="22">
        <f t="shared" si="10"/>
        <v>10314.501105708361</v>
      </c>
      <c r="I32" s="5">
        <f t="shared" si="4"/>
        <v>26695.934783122935</v>
      </c>
      <c r="J32" s="25">
        <f t="shared" si="5"/>
        <v>9.1937439254067096E-2</v>
      </c>
      <c r="L32" s="22">
        <f t="shared" si="11"/>
        <v>29398.783671020876</v>
      </c>
      <c r="M32" s="5">
        <f>scrimecost*Meta!O29</f>
        <v>2016.9319999999998</v>
      </c>
      <c r="N32" s="5">
        <f>L32-Grade10!L32</f>
        <v>1334.4981543119138</v>
      </c>
      <c r="O32" s="5">
        <f>Grade10!M32-M32</f>
        <v>100.96399999999994</v>
      </c>
      <c r="P32" s="22">
        <f t="shared" si="12"/>
        <v>166.62327998216307</v>
      </c>
      <c r="Q32" s="22"/>
      <c r="R32" s="22"/>
      <c r="S32" s="22">
        <f t="shared" si="6"/>
        <v>770.32910955307693</v>
      </c>
      <c r="T32" s="22">
        <f t="shared" si="7"/>
        <v>484.17995178466134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22984.154476667187</v>
      </c>
      <c r="D33" s="5">
        <f t="shared" si="0"/>
        <v>22230.970720047135</v>
      </c>
      <c r="E33" s="5">
        <f t="shared" si="1"/>
        <v>12730.970720047135</v>
      </c>
      <c r="F33" s="5">
        <f t="shared" si="2"/>
        <v>4458.4119400953896</v>
      </c>
      <c r="G33" s="5">
        <f t="shared" si="3"/>
        <v>17772.558779951745</v>
      </c>
      <c r="H33" s="22">
        <f t="shared" si="10"/>
        <v>10572.363633351068</v>
      </c>
      <c r="I33" s="5">
        <f t="shared" si="4"/>
        <v>27266.541322701007</v>
      </c>
      <c r="J33" s="25">
        <f t="shared" si="5"/>
        <v>9.5149512743747555E-2</v>
      </c>
      <c r="L33" s="22">
        <f t="shared" si="11"/>
        <v>30133.753262796392</v>
      </c>
      <c r="M33" s="5">
        <f>scrimecost*Meta!O30</f>
        <v>2016.9319999999998</v>
      </c>
      <c r="N33" s="5">
        <f>L33-Grade10!L33</f>
        <v>1367.8606081697071</v>
      </c>
      <c r="O33" s="5">
        <f>Grade10!M33-M33</f>
        <v>100.96399999999994</v>
      </c>
      <c r="P33" s="22">
        <f t="shared" si="12"/>
        <v>169.58181492171715</v>
      </c>
      <c r="Q33" s="22"/>
      <c r="R33" s="22"/>
      <c r="S33" s="22">
        <f t="shared" si="6"/>
        <v>786.28154099674191</v>
      </c>
      <c r="T33" s="22">
        <f t="shared" si="7"/>
        <v>485.11174926099136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23558.758338583862</v>
      </c>
      <c r="D34" s="5">
        <f t="shared" si="0"/>
        <v>22746.964988048308</v>
      </c>
      <c r="E34" s="5">
        <f t="shared" si="1"/>
        <v>13246.964988048308</v>
      </c>
      <c r="F34" s="5">
        <f t="shared" si="2"/>
        <v>4626.884068597773</v>
      </c>
      <c r="G34" s="5">
        <f t="shared" si="3"/>
        <v>18120.080919450535</v>
      </c>
      <c r="H34" s="22">
        <f t="shared" si="10"/>
        <v>10836.672724184844</v>
      </c>
      <c r="I34" s="5">
        <f t="shared" si="4"/>
        <v>27851.413025768525</v>
      </c>
      <c r="J34" s="25">
        <f t="shared" si="5"/>
        <v>9.8283242977582091E-2</v>
      </c>
      <c r="L34" s="22">
        <f t="shared" si="11"/>
        <v>30887.097094366298</v>
      </c>
      <c r="M34" s="5">
        <f>scrimecost*Meta!O31</f>
        <v>2016.9319999999998</v>
      </c>
      <c r="N34" s="5">
        <f>L34-Grade10!L34</f>
        <v>1402.0571233739465</v>
      </c>
      <c r="O34" s="5">
        <f>Grade10!M34-M34</f>
        <v>100.96399999999994</v>
      </c>
      <c r="P34" s="22">
        <f t="shared" si="12"/>
        <v>172.61431323476006</v>
      </c>
      <c r="Q34" s="22"/>
      <c r="R34" s="22"/>
      <c r="S34" s="22">
        <f t="shared" si="6"/>
        <v>802.63278322649921</v>
      </c>
      <c r="T34" s="22">
        <f t="shared" si="7"/>
        <v>486.08679942435538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24147.727297048459</v>
      </c>
      <c r="D35" s="5">
        <f t="shared" si="0"/>
        <v>23275.859112749516</v>
      </c>
      <c r="E35" s="5">
        <f t="shared" si="1"/>
        <v>13775.859112749516</v>
      </c>
      <c r="F35" s="5">
        <f t="shared" si="2"/>
        <v>4799.5680003127172</v>
      </c>
      <c r="G35" s="5">
        <f t="shared" si="3"/>
        <v>18476.2911124368</v>
      </c>
      <c r="H35" s="22">
        <f t="shared" si="10"/>
        <v>11107.589542289465</v>
      </c>
      <c r="I35" s="5">
        <f t="shared" si="4"/>
        <v>28450.90652141274</v>
      </c>
      <c r="J35" s="25">
        <f t="shared" si="5"/>
        <v>0.10134054076668901</v>
      </c>
      <c r="L35" s="22">
        <f t="shared" si="11"/>
        <v>31659.27452172546</v>
      </c>
      <c r="M35" s="5">
        <f>scrimecost*Meta!O32</f>
        <v>2016.9319999999998</v>
      </c>
      <c r="N35" s="5">
        <f>L35-Grade10!L35</f>
        <v>1437.1085514583028</v>
      </c>
      <c r="O35" s="5">
        <f>Grade10!M35-M35</f>
        <v>100.96399999999994</v>
      </c>
      <c r="P35" s="22">
        <f t="shared" si="12"/>
        <v>175.72262400562906</v>
      </c>
      <c r="Q35" s="22"/>
      <c r="R35" s="22"/>
      <c r="S35" s="22">
        <f t="shared" si="6"/>
        <v>819.39280651200477</v>
      </c>
      <c r="T35" s="22">
        <f t="shared" si="7"/>
        <v>487.10467696863657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24751.420479474669</v>
      </c>
      <c r="D36" s="5">
        <f t="shared" si="0"/>
        <v>23817.975590568254</v>
      </c>
      <c r="E36" s="5">
        <f t="shared" si="1"/>
        <v>14317.975590568254</v>
      </c>
      <c r="F36" s="5">
        <f t="shared" si="2"/>
        <v>4976.5690303205347</v>
      </c>
      <c r="G36" s="5">
        <f t="shared" si="3"/>
        <v>18841.40656024772</v>
      </c>
      <c r="H36" s="22">
        <f t="shared" si="10"/>
        <v>11385.2792808467</v>
      </c>
      <c r="I36" s="5">
        <f t="shared" si="4"/>
        <v>29065.387354448059</v>
      </c>
      <c r="J36" s="25">
        <f t="shared" si="5"/>
        <v>0.10432327031703721</v>
      </c>
      <c r="L36" s="22">
        <f t="shared" si="11"/>
        <v>32450.756384768589</v>
      </c>
      <c r="M36" s="5">
        <f>scrimecost*Meta!O33</f>
        <v>1553.0720000000001</v>
      </c>
      <c r="N36" s="5">
        <f>L36-Grade10!L36</f>
        <v>1473.0362652447475</v>
      </c>
      <c r="O36" s="5">
        <f>Grade10!M36-M36</f>
        <v>77.743999999999915</v>
      </c>
      <c r="P36" s="22">
        <f t="shared" si="12"/>
        <v>178.90864254576979</v>
      </c>
      <c r="Q36" s="22"/>
      <c r="R36" s="22"/>
      <c r="S36" s="22">
        <f t="shared" si="6"/>
        <v>815.9989103796396</v>
      </c>
      <c r="T36" s="22">
        <f t="shared" si="7"/>
        <v>476.16004560338092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25370.205991461542</v>
      </c>
      <c r="D37" s="5">
        <f t="shared" ref="D37:D56" si="15">IF(A37&lt;startage,1,0)*(C37*(1-initialunempprob))+IF(A37=startage,1,0)*(C37*(1-unempprob))+IF(A37&gt;startage,1,0)*(C37*(1-unempprob)+unempprob*300*52)</f>
        <v>24373.644980332465</v>
      </c>
      <c r="E37" s="5">
        <f t="shared" si="1"/>
        <v>14873.644980332465</v>
      </c>
      <c r="F37" s="5">
        <f t="shared" si="2"/>
        <v>5157.9950860785502</v>
      </c>
      <c r="G37" s="5">
        <f t="shared" si="3"/>
        <v>19215.649894253915</v>
      </c>
      <c r="H37" s="22">
        <f t="shared" ref="H37:H56" si="16">benefits*B37/expnorm</f>
        <v>11669.911262867869</v>
      </c>
      <c r="I37" s="5">
        <f t="shared" ref="I37:I56" si="17">G37+IF(A37&lt;startage,1,0)*(H37*(1-initialunempprob))+IF(A37&gt;=startage,1,0)*(H37*(1-unempprob))</f>
        <v>29695.230208309262</v>
      </c>
      <c r="J37" s="25">
        <f t="shared" si="5"/>
        <v>0.10723325036615747</v>
      </c>
      <c r="L37" s="22">
        <f t="shared" ref="L37:L56" si="18">(sincome+sbenefits)*(1-sunemp)*B37/expnorm</f>
        <v>33262.025294387808</v>
      </c>
      <c r="M37" s="5">
        <f>scrimecost*Meta!O34</f>
        <v>1553.0720000000001</v>
      </c>
      <c r="N37" s="5">
        <f>L37-Grade10!L37</f>
        <v>1509.8621718758804</v>
      </c>
      <c r="O37" s="5">
        <f>Grade10!M37-M37</f>
        <v>77.743999999999915</v>
      </c>
      <c r="P37" s="22">
        <f t="shared" si="12"/>
        <v>182.17431154941406</v>
      </c>
      <c r="Q37" s="22"/>
      <c r="R37" s="22"/>
      <c r="S37" s="22">
        <f t="shared" si="6"/>
        <v>833.60740984397637</v>
      </c>
      <c r="T37" s="22">
        <f t="shared" si="7"/>
        <v>477.48326886138591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26004.46114124807</v>
      </c>
      <c r="D38" s="5">
        <f t="shared" si="15"/>
        <v>24943.206104840767</v>
      </c>
      <c r="E38" s="5">
        <f t="shared" si="1"/>
        <v>15443.206104840767</v>
      </c>
      <c r="F38" s="5">
        <f t="shared" si="2"/>
        <v>5343.9567932305108</v>
      </c>
      <c r="G38" s="5">
        <f t="shared" si="3"/>
        <v>19599.249311610256</v>
      </c>
      <c r="H38" s="22">
        <f t="shared" si="16"/>
        <v>11961.659044439562</v>
      </c>
      <c r="I38" s="5">
        <f t="shared" si="17"/>
        <v>30340.819133516983</v>
      </c>
      <c r="J38" s="25">
        <f t="shared" si="5"/>
        <v>0.11007225529212833</v>
      </c>
      <c r="L38" s="22">
        <f t="shared" si="18"/>
        <v>34093.575926747493</v>
      </c>
      <c r="M38" s="5">
        <f>scrimecost*Meta!O35</f>
        <v>1553.0720000000001</v>
      </c>
      <c r="N38" s="5">
        <f>L38-Grade10!L38</f>
        <v>1547.6087261727589</v>
      </c>
      <c r="O38" s="5">
        <f>Grade10!M38-M38</f>
        <v>77.743999999999915</v>
      </c>
      <c r="P38" s="22">
        <f t="shared" si="12"/>
        <v>185.52162227814935</v>
      </c>
      <c r="Q38" s="22"/>
      <c r="R38" s="22"/>
      <c r="S38" s="22">
        <f t="shared" si="6"/>
        <v>851.65612179490836</v>
      </c>
      <c r="T38" s="22">
        <f t="shared" si="7"/>
        <v>478.84403779343711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26654.572669779282</v>
      </c>
      <c r="D39" s="5">
        <f t="shared" si="15"/>
        <v>25527.006257461795</v>
      </c>
      <c r="E39" s="5">
        <f t="shared" si="1"/>
        <v>16027.006257461795</v>
      </c>
      <c r="F39" s="5">
        <f t="shared" si="2"/>
        <v>5534.5675430612755</v>
      </c>
      <c r="G39" s="5">
        <f t="shared" si="3"/>
        <v>19992.43871440052</v>
      </c>
      <c r="H39" s="22">
        <f t="shared" si="16"/>
        <v>12260.700520550556</v>
      </c>
      <c r="I39" s="5">
        <f t="shared" si="17"/>
        <v>31002.547781854919</v>
      </c>
      <c r="J39" s="25">
        <f t="shared" ref="J39:J56" si="19">(F39-(IF(A39&gt;startage,1,0)*(unempprob*300*52)))/(IF(A39&lt;startage,1,0)*((C39+H39)*(1-initialunempprob))+IF(A39&gt;=startage,1,0)*((C39+H39)*(1-unempprob)))</f>
        <v>0.11284201619551461</v>
      </c>
      <c r="L39" s="22">
        <f t="shared" si="18"/>
        <v>34945.91532491619</v>
      </c>
      <c r="M39" s="5">
        <f>scrimecost*Meta!O36</f>
        <v>1553.0720000000001</v>
      </c>
      <c r="N39" s="5">
        <f>L39-Grade10!L39</f>
        <v>1586.2989443270926</v>
      </c>
      <c r="O39" s="5">
        <f>Grade10!M39-M39</f>
        <v>77.743999999999915</v>
      </c>
      <c r="P39" s="22">
        <f t="shared" si="12"/>
        <v>188.95261577510311</v>
      </c>
      <c r="Q39" s="22"/>
      <c r="R39" s="22"/>
      <c r="S39" s="22">
        <f t="shared" ref="S39:S69" si="20">IF(A39&lt;startage,1,0)*(N39-Q39-R39)+IF(A39&gt;=startage,1,0)*completionprob*(N39*spart+O39+P39)</f>
        <v>870.15605154462696</v>
      </c>
      <c r="T39" s="22">
        <f t="shared" ref="T39:T69" si="21">S39/sreturn^(A39-startage+1)</f>
        <v>480.24204130289769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27320.936986523757</v>
      </c>
      <c r="D40" s="5">
        <f t="shared" si="15"/>
        <v>26125.401413898337</v>
      </c>
      <c r="E40" s="5">
        <f t="shared" si="1"/>
        <v>16625.401413898337</v>
      </c>
      <c r="F40" s="5">
        <f t="shared" si="2"/>
        <v>5729.9435616378069</v>
      </c>
      <c r="G40" s="5">
        <f t="shared" si="3"/>
        <v>20395.45785226053</v>
      </c>
      <c r="H40" s="22">
        <f t="shared" si="16"/>
        <v>12567.218033564317</v>
      </c>
      <c r="I40" s="5">
        <f t="shared" si="17"/>
        <v>31680.819646401287</v>
      </c>
      <c r="J40" s="25">
        <f t="shared" si="19"/>
        <v>0.11554422195491586</v>
      </c>
      <c r="L40" s="22">
        <f t="shared" si="18"/>
        <v>35819.563208039086</v>
      </c>
      <c r="M40" s="5">
        <f>scrimecost*Meta!O37</f>
        <v>1553.0720000000001</v>
      </c>
      <c r="N40" s="5">
        <f>L40-Grade10!L40</f>
        <v>1625.9564179352601</v>
      </c>
      <c r="O40" s="5">
        <f>Grade10!M40-M40</f>
        <v>77.743999999999915</v>
      </c>
      <c r="P40" s="22">
        <f t="shared" ref="P40:P56" si="22">(spart-initialspart)*(L40*J40+nptrans)</f>
        <v>192.46938410948067</v>
      </c>
      <c r="Q40" s="22"/>
      <c r="R40" s="22"/>
      <c r="S40" s="22">
        <f t="shared" si="20"/>
        <v>889.11847953807865</v>
      </c>
      <c r="T40" s="22">
        <f t="shared" si="21"/>
        <v>481.67697634936644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28003.96041118685</v>
      </c>
      <c r="D41" s="5">
        <f t="shared" si="15"/>
        <v>26738.756449245793</v>
      </c>
      <c r="E41" s="5">
        <f t="shared" si="1"/>
        <v>17238.756449245793</v>
      </c>
      <c r="F41" s="5">
        <f t="shared" si="2"/>
        <v>5930.2039806787516</v>
      </c>
      <c r="G41" s="5">
        <f t="shared" si="3"/>
        <v>20808.552468567043</v>
      </c>
      <c r="H41" s="22">
        <f t="shared" si="16"/>
        <v>12881.398484403424</v>
      </c>
      <c r="I41" s="5">
        <f t="shared" si="17"/>
        <v>32376.048307561316</v>
      </c>
      <c r="J41" s="25">
        <f t="shared" si="19"/>
        <v>0.11818052025677073</v>
      </c>
      <c r="L41" s="22">
        <f t="shared" si="18"/>
        <v>36715.052288240069</v>
      </c>
      <c r="M41" s="5">
        <f>scrimecost*Meta!O38</f>
        <v>943.18200000000013</v>
      </c>
      <c r="N41" s="5">
        <f>L41-Grade10!L41</f>
        <v>1666.6053283836518</v>
      </c>
      <c r="O41" s="5">
        <f>Grade10!M41-M41</f>
        <v>47.213999999999942</v>
      </c>
      <c r="P41" s="22">
        <f t="shared" si="22"/>
        <v>196.0740716522177</v>
      </c>
      <c r="Q41" s="22"/>
      <c r="R41" s="22"/>
      <c r="S41" s="22">
        <f t="shared" si="20"/>
        <v>881.5053882313747</v>
      </c>
      <c r="T41" s="22">
        <f t="shared" si="21"/>
        <v>468.76420591695756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28704.059421466518</v>
      </c>
      <c r="D42" s="5">
        <f t="shared" si="15"/>
        <v>27367.445360476933</v>
      </c>
      <c r="E42" s="5">
        <f t="shared" si="1"/>
        <v>17867.445360476933</v>
      </c>
      <c r="F42" s="5">
        <f t="shared" si="2"/>
        <v>6135.4709101957187</v>
      </c>
      <c r="G42" s="5">
        <f t="shared" si="3"/>
        <v>21231.974450281214</v>
      </c>
      <c r="H42" s="22">
        <f t="shared" si="16"/>
        <v>13203.433446513509</v>
      </c>
      <c r="I42" s="5">
        <f t="shared" si="17"/>
        <v>33088.657685250342</v>
      </c>
      <c r="J42" s="25">
        <f t="shared" si="19"/>
        <v>0.12075251860004374</v>
      </c>
      <c r="L42" s="22">
        <f t="shared" si="18"/>
        <v>37632.928595446065</v>
      </c>
      <c r="M42" s="5">
        <f>scrimecost*Meta!O39</f>
        <v>943.18200000000013</v>
      </c>
      <c r="N42" s="5">
        <f>L42-Grade10!L42</f>
        <v>1708.2704615932453</v>
      </c>
      <c r="O42" s="5">
        <f>Grade10!M42-M42</f>
        <v>47.213999999999942</v>
      </c>
      <c r="P42" s="22">
        <f t="shared" si="22"/>
        <v>199.76887638352312</v>
      </c>
      <c r="Q42" s="22"/>
      <c r="R42" s="22"/>
      <c r="S42" s="22">
        <f t="shared" si="20"/>
        <v>901.42778914199994</v>
      </c>
      <c r="T42" s="22">
        <f t="shared" si="21"/>
        <v>470.53684160510142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29421.660907003181</v>
      </c>
      <c r="D43" s="5">
        <f t="shared" si="15"/>
        <v>28011.851494488859</v>
      </c>
      <c r="E43" s="5">
        <f t="shared" si="1"/>
        <v>18511.851494488859</v>
      </c>
      <c r="F43" s="5">
        <f t="shared" si="2"/>
        <v>6345.8695129506123</v>
      </c>
      <c r="G43" s="5">
        <f t="shared" si="3"/>
        <v>21665.981981538247</v>
      </c>
      <c r="H43" s="22">
        <f t="shared" si="16"/>
        <v>13533.519282676345</v>
      </c>
      <c r="I43" s="5">
        <f t="shared" si="17"/>
        <v>33819.082297381603</v>
      </c>
      <c r="J43" s="25">
        <f t="shared" si="19"/>
        <v>0.1232617852764077</v>
      </c>
      <c r="L43" s="22">
        <f t="shared" si="18"/>
        <v>38573.751810332215</v>
      </c>
      <c r="M43" s="5">
        <f>scrimecost*Meta!O40</f>
        <v>943.18200000000013</v>
      </c>
      <c r="N43" s="5">
        <f>L43-Grade10!L43</f>
        <v>1750.9772231330717</v>
      </c>
      <c r="O43" s="5">
        <f>Grade10!M43-M43</f>
        <v>47.213999999999942</v>
      </c>
      <c r="P43" s="22">
        <f t="shared" si="22"/>
        <v>203.55605123311119</v>
      </c>
      <c r="Q43" s="22"/>
      <c r="R43" s="22"/>
      <c r="S43" s="22">
        <f t="shared" si="20"/>
        <v>921.84825007538802</v>
      </c>
      <c r="T43" s="22">
        <f t="shared" si="21"/>
        <v>472.34067516569564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30157.202429678258</v>
      </c>
      <c r="D44" s="5">
        <f t="shared" si="15"/>
        <v>28672.367781851077</v>
      </c>
      <c r="E44" s="5">
        <f t="shared" si="1"/>
        <v>19172.367781851077</v>
      </c>
      <c r="F44" s="5">
        <f t="shared" si="2"/>
        <v>6561.5280807743766</v>
      </c>
      <c r="G44" s="5">
        <f t="shared" si="3"/>
        <v>22110.8397010767</v>
      </c>
      <c r="H44" s="22">
        <f t="shared" si="16"/>
        <v>13871.857264743254</v>
      </c>
      <c r="I44" s="5">
        <f t="shared" si="17"/>
        <v>34567.767524816139</v>
      </c>
      <c r="J44" s="25">
        <f t="shared" si="19"/>
        <v>0.12570985032651885</v>
      </c>
      <c r="L44" s="22">
        <f t="shared" si="18"/>
        <v>39538.095605590519</v>
      </c>
      <c r="M44" s="5">
        <f>scrimecost*Meta!O41</f>
        <v>943.18200000000013</v>
      </c>
      <c r="N44" s="5">
        <f>L44-Grade10!L44</f>
        <v>1794.7516537113988</v>
      </c>
      <c r="O44" s="5">
        <f>Grade10!M44-M44</f>
        <v>47.213999999999942</v>
      </c>
      <c r="P44" s="22">
        <f t="shared" si="22"/>
        <v>207.43790545393895</v>
      </c>
      <c r="Q44" s="22"/>
      <c r="R44" s="22"/>
      <c r="S44" s="22">
        <f t="shared" si="20"/>
        <v>942.77922253211295</v>
      </c>
      <c r="T44" s="22">
        <f t="shared" si="21"/>
        <v>474.1755241204101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30911.132490420212</v>
      </c>
      <c r="D45" s="5">
        <f t="shared" si="15"/>
        <v>29349.396976397351</v>
      </c>
      <c r="E45" s="5">
        <f t="shared" si="1"/>
        <v>19849.396976397351</v>
      </c>
      <c r="F45" s="5">
        <f t="shared" si="2"/>
        <v>6782.5781127937353</v>
      </c>
      <c r="G45" s="5">
        <f t="shared" si="3"/>
        <v>22566.818863603614</v>
      </c>
      <c r="H45" s="22">
        <f t="shared" si="16"/>
        <v>14218.653696361835</v>
      </c>
      <c r="I45" s="5">
        <f t="shared" si="17"/>
        <v>35335.169882936541</v>
      </c>
      <c r="J45" s="25">
        <f t="shared" si="19"/>
        <v>0.12809820647296874</v>
      </c>
      <c r="L45" s="22">
        <f t="shared" si="18"/>
        <v>40526.547995730281</v>
      </c>
      <c r="M45" s="5">
        <f>scrimecost*Meta!O42</f>
        <v>943.18200000000013</v>
      </c>
      <c r="N45" s="5">
        <f>L45-Grade10!L45</f>
        <v>1839.6204450541918</v>
      </c>
      <c r="O45" s="5">
        <f>Grade10!M45-M45</f>
        <v>47.213999999999942</v>
      </c>
      <c r="P45" s="22">
        <f t="shared" si="22"/>
        <v>211.41680603028743</v>
      </c>
      <c r="Q45" s="22"/>
      <c r="R45" s="22"/>
      <c r="S45" s="22">
        <f t="shared" si="20"/>
        <v>964.23346930025889</v>
      </c>
      <c r="T45" s="22">
        <f t="shared" si="21"/>
        <v>476.04121175262526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31683.910802680712</v>
      </c>
      <c r="D46" s="5">
        <f t="shared" si="15"/>
        <v>30043.35190080728</v>
      </c>
      <c r="E46" s="5">
        <f t="shared" si="1"/>
        <v>20543.35190080728</v>
      </c>
      <c r="F46" s="5">
        <f t="shared" si="2"/>
        <v>7009.1543956135756</v>
      </c>
      <c r="G46" s="5">
        <f t="shared" si="3"/>
        <v>23034.197505193704</v>
      </c>
      <c r="H46" s="22">
        <f t="shared" si="16"/>
        <v>14574.120038770876</v>
      </c>
      <c r="I46" s="5">
        <f t="shared" si="17"/>
        <v>36121.757300009951</v>
      </c>
      <c r="J46" s="25">
        <f t="shared" si="19"/>
        <v>0.13042831003048083</v>
      </c>
      <c r="L46" s="22">
        <f t="shared" si="18"/>
        <v>41539.711695623526</v>
      </c>
      <c r="M46" s="5">
        <f>scrimecost*Meta!O43</f>
        <v>470.73200000000003</v>
      </c>
      <c r="N46" s="5">
        <f>L46-Grade10!L46</f>
        <v>1885.6109561805279</v>
      </c>
      <c r="O46" s="5">
        <f>Grade10!M46-M46</f>
        <v>23.564000000000021</v>
      </c>
      <c r="P46" s="22">
        <f t="shared" si="22"/>
        <v>215.49517912104454</v>
      </c>
      <c r="Q46" s="22"/>
      <c r="R46" s="22"/>
      <c r="S46" s="22">
        <f t="shared" si="20"/>
        <v>965.2701722375981</v>
      </c>
      <c r="T46" s="22">
        <f t="shared" si="21"/>
        <v>467.783022762548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32476.008572747731</v>
      </c>
      <c r="D47" s="5">
        <f t="shared" si="15"/>
        <v>30754.655698327464</v>
      </c>
      <c r="E47" s="5">
        <f t="shared" si="1"/>
        <v>21254.655698327464</v>
      </c>
      <c r="F47" s="5">
        <f t="shared" si="2"/>
        <v>7241.3950855039166</v>
      </c>
      <c r="G47" s="5">
        <f t="shared" si="3"/>
        <v>23513.260612823549</v>
      </c>
      <c r="H47" s="22">
        <f t="shared" si="16"/>
        <v>14938.473039740151</v>
      </c>
      <c r="I47" s="5">
        <f t="shared" si="17"/>
        <v>36928.009402510201</v>
      </c>
      <c r="J47" s="25">
        <f t="shared" si="19"/>
        <v>0.13270158179390731</v>
      </c>
      <c r="L47" s="22">
        <f t="shared" si="18"/>
        <v>42578.204488014126</v>
      </c>
      <c r="M47" s="5">
        <f>scrimecost*Meta!O44</f>
        <v>470.73200000000003</v>
      </c>
      <c r="N47" s="5">
        <f>L47-Grade10!L47</f>
        <v>1932.7512300850649</v>
      </c>
      <c r="O47" s="5">
        <f>Grade10!M47-M47</f>
        <v>23.564000000000021</v>
      </c>
      <c r="P47" s="22">
        <f t="shared" si="22"/>
        <v>219.67551153907073</v>
      </c>
      <c r="Q47" s="22"/>
      <c r="R47" s="22"/>
      <c r="S47" s="22">
        <f t="shared" si="20"/>
        <v>987.8105402483875</v>
      </c>
      <c r="T47" s="22">
        <f t="shared" si="21"/>
        <v>469.89675433145101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33287.908787066423</v>
      </c>
      <c r="D48" s="5">
        <f t="shared" si="15"/>
        <v>31483.74209078565</v>
      </c>
      <c r="E48" s="5">
        <f t="shared" si="1"/>
        <v>21983.74209078565</v>
      </c>
      <c r="F48" s="5">
        <f t="shared" si="2"/>
        <v>7479.4417926415153</v>
      </c>
      <c r="G48" s="5">
        <f t="shared" si="3"/>
        <v>24004.300298144135</v>
      </c>
      <c r="H48" s="22">
        <f t="shared" si="16"/>
        <v>15311.934865733652</v>
      </c>
      <c r="I48" s="5">
        <f t="shared" si="17"/>
        <v>37754.417807572958</v>
      </c>
      <c r="J48" s="25">
        <f t="shared" si="19"/>
        <v>0.1349194079045673</v>
      </c>
      <c r="L48" s="22">
        <f t="shared" si="18"/>
        <v>43642.659600214465</v>
      </c>
      <c r="M48" s="5">
        <f>scrimecost*Meta!O45</f>
        <v>470.73200000000003</v>
      </c>
      <c r="N48" s="5">
        <f>L48-Grade10!L48</f>
        <v>1981.0700108371748</v>
      </c>
      <c r="O48" s="5">
        <f>Grade10!M48-M48</f>
        <v>23.564000000000021</v>
      </c>
      <c r="P48" s="22">
        <f t="shared" si="22"/>
        <v>223.96035226754745</v>
      </c>
      <c r="Q48" s="22"/>
      <c r="R48" s="22"/>
      <c r="S48" s="22">
        <f t="shared" si="20"/>
        <v>1010.9144174594304</v>
      </c>
      <c r="T48" s="22">
        <f t="shared" si="21"/>
        <v>472.03738904834233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34120.106506743083</v>
      </c>
      <c r="D49" s="5">
        <f t="shared" si="15"/>
        <v>32231.05564305529</v>
      </c>
      <c r="E49" s="5">
        <f t="shared" si="1"/>
        <v>22731.05564305529</v>
      </c>
      <c r="F49" s="5">
        <f t="shared" si="2"/>
        <v>7723.4396674575519</v>
      </c>
      <c r="G49" s="5">
        <f t="shared" si="3"/>
        <v>24507.615975597739</v>
      </c>
      <c r="H49" s="22">
        <f t="shared" si="16"/>
        <v>15694.733237376993</v>
      </c>
      <c r="I49" s="5">
        <f t="shared" si="17"/>
        <v>38601.486422762275</v>
      </c>
      <c r="J49" s="25">
        <f t="shared" si="19"/>
        <v>0.13708314069545502</v>
      </c>
      <c r="L49" s="22">
        <f t="shared" si="18"/>
        <v>44733.726090219825</v>
      </c>
      <c r="M49" s="5">
        <f>scrimecost*Meta!O46</f>
        <v>470.73200000000003</v>
      </c>
      <c r="N49" s="5">
        <f>L49-Grade10!L49</f>
        <v>2030.5967611080996</v>
      </c>
      <c r="O49" s="5">
        <f>Grade10!M49-M49</f>
        <v>23.564000000000021</v>
      </c>
      <c r="P49" s="22">
        <f t="shared" si="22"/>
        <v>228.3523140142361</v>
      </c>
      <c r="Q49" s="22"/>
      <c r="R49" s="22"/>
      <c r="S49" s="22">
        <f t="shared" si="20"/>
        <v>1034.5958916007542</v>
      </c>
      <c r="T49" s="22">
        <f t="shared" si="21"/>
        <v>474.20483563696644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34973.109169411655</v>
      </c>
      <c r="D50" s="5">
        <f t="shared" si="15"/>
        <v>32997.052034131666</v>
      </c>
      <c r="E50" s="5">
        <f t="shared" si="1"/>
        <v>23497.052034131666</v>
      </c>
      <c r="F50" s="5">
        <f t="shared" si="2"/>
        <v>7973.5374891439888</v>
      </c>
      <c r="G50" s="5">
        <f t="shared" si="3"/>
        <v>25023.514544987676</v>
      </c>
      <c r="H50" s="22">
        <f t="shared" si="16"/>
        <v>16087.101568311416</v>
      </c>
      <c r="I50" s="5">
        <f t="shared" si="17"/>
        <v>39469.731753331333</v>
      </c>
      <c r="J50" s="25">
        <f t="shared" si="19"/>
        <v>0.13919409951583331</v>
      </c>
      <c r="L50" s="22">
        <f t="shared" si="18"/>
        <v>45852.069242475322</v>
      </c>
      <c r="M50" s="5">
        <f>scrimecost*Meta!O47</f>
        <v>470.73200000000003</v>
      </c>
      <c r="N50" s="5">
        <f>L50-Grade10!L50</f>
        <v>2081.3616801358003</v>
      </c>
      <c r="O50" s="5">
        <f>Grade10!M50-M50</f>
        <v>23.564000000000021</v>
      </c>
      <c r="P50" s="22">
        <f t="shared" si="22"/>
        <v>232.85407480459202</v>
      </c>
      <c r="Q50" s="22"/>
      <c r="R50" s="22"/>
      <c r="S50" s="22">
        <f t="shared" si="20"/>
        <v>1058.8694025956127</v>
      </c>
      <c r="T50" s="22">
        <f t="shared" si="21"/>
        <v>476.39900697904034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35847.436898646949</v>
      </c>
      <c r="D51" s="5">
        <f t="shared" si="15"/>
        <v>33782.198334984962</v>
      </c>
      <c r="E51" s="5">
        <f t="shared" si="1"/>
        <v>24282.198334984962</v>
      </c>
      <c r="F51" s="5">
        <f t="shared" si="2"/>
        <v>8229.887756372591</v>
      </c>
      <c r="G51" s="5">
        <f t="shared" si="3"/>
        <v>25552.310578612371</v>
      </c>
      <c r="H51" s="22">
        <f t="shared" si="16"/>
        <v>16489.279107519204</v>
      </c>
      <c r="I51" s="5">
        <f t="shared" si="17"/>
        <v>40359.683217164617</v>
      </c>
      <c r="J51" s="25">
        <f t="shared" si="19"/>
        <v>0.14125357153571461</v>
      </c>
      <c r="L51" s="22">
        <f t="shared" si="18"/>
        <v>46998.37097353721</v>
      </c>
      <c r="M51" s="5">
        <f>scrimecost*Meta!O48</f>
        <v>235.36600000000001</v>
      </c>
      <c r="N51" s="5">
        <f>L51-Grade10!L51</f>
        <v>2133.395722139212</v>
      </c>
      <c r="O51" s="5">
        <f>Grade10!M51-M51</f>
        <v>11.782000000000011</v>
      </c>
      <c r="P51" s="22">
        <f t="shared" si="22"/>
        <v>237.46837961470683</v>
      </c>
      <c r="Q51" s="22"/>
      <c r="R51" s="22"/>
      <c r="S51" s="22">
        <f t="shared" si="20"/>
        <v>1073.3108993653495</v>
      </c>
      <c r="T51" s="22">
        <f t="shared" si="21"/>
        <v>474.00967692766091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36743.622821113117</v>
      </c>
      <c r="D52" s="5">
        <f t="shared" si="15"/>
        <v>34586.973293359573</v>
      </c>
      <c r="E52" s="5">
        <f t="shared" si="1"/>
        <v>25086.973293359573</v>
      </c>
      <c r="F52" s="5">
        <f t="shared" si="2"/>
        <v>8492.6467802819006</v>
      </c>
      <c r="G52" s="5">
        <f t="shared" si="3"/>
        <v>26094.326513077671</v>
      </c>
      <c r="H52" s="22">
        <f t="shared" si="16"/>
        <v>16901.511085207178</v>
      </c>
      <c r="I52" s="5">
        <f t="shared" si="17"/>
        <v>41271.883467593718</v>
      </c>
      <c r="J52" s="25">
        <f t="shared" si="19"/>
        <v>0.14326281253072068</v>
      </c>
      <c r="L52" s="22">
        <f t="shared" si="18"/>
        <v>48173.330247875623</v>
      </c>
      <c r="M52" s="5">
        <f>scrimecost*Meta!O49</f>
        <v>235.36600000000001</v>
      </c>
      <c r="N52" s="5">
        <f>L52-Grade10!L52</f>
        <v>2186.730615192675</v>
      </c>
      <c r="O52" s="5">
        <f>Grade10!M52-M52</f>
        <v>11.782000000000011</v>
      </c>
      <c r="P52" s="22">
        <f t="shared" si="22"/>
        <v>242.19804204507446</v>
      </c>
      <c r="Q52" s="22"/>
      <c r="R52" s="22"/>
      <c r="S52" s="22">
        <f t="shared" si="20"/>
        <v>1098.8132568543163</v>
      </c>
      <c r="T52" s="22">
        <f t="shared" si="21"/>
        <v>476.34189324021634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37662.213391640944</v>
      </c>
      <c r="D53" s="5">
        <f t="shared" si="15"/>
        <v>35411.867625693565</v>
      </c>
      <c r="E53" s="5">
        <f t="shared" si="1"/>
        <v>25911.867625693565</v>
      </c>
      <c r="F53" s="5">
        <f t="shared" si="2"/>
        <v>8761.9747797889486</v>
      </c>
      <c r="G53" s="5">
        <f t="shared" si="3"/>
        <v>26649.892845904615</v>
      </c>
      <c r="H53" s="22">
        <f t="shared" si="16"/>
        <v>17324.04886233736</v>
      </c>
      <c r="I53" s="5">
        <f t="shared" si="17"/>
        <v>42206.888724283563</v>
      </c>
      <c r="J53" s="25">
        <f t="shared" si="19"/>
        <v>0.14522304764779981</v>
      </c>
      <c r="L53" s="22">
        <f t="shared" si="18"/>
        <v>49377.663504072516</v>
      </c>
      <c r="M53" s="5">
        <f>scrimecost*Meta!O50</f>
        <v>235.36600000000001</v>
      </c>
      <c r="N53" s="5">
        <f>L53-Grade10!L53</f>
        <v>2241.3988805725021</v>
      </c>
      <c r="O53" s="5">
        <f>Grade10!M53-M53</f>
        <v>11.782000000000011</v>
      </c>
      <c r="P53" s="22">
        <f t="shared" si="22"/>
        <v>247.04594603620131</v>
      </c>
      <c r="Q53" s="22"/>
      <c r="R53" s="22"/>
      <c r="S53" s="22">
        <f t="shared" si="20"/>
        <v>1124.9531732805183</v>
      </c>
      <c r="T53" s="22">
        <f t="shared" si="21"/>
        <v>478.69903597217819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38603.768726431961</v>
      </c>
      <c r="D54" s="5">
        <f t="shared" si="15"/>
        <v>36257.384316335898</v>
      </c>
      <c r="E54" s="5">
        <f t="shared" si="1"/>
        <v>26757.384316335898</v>
      </c>
      <c r="F54" s="5">
        <f t="shared" si="2"/>
        <v>9038.0359792836716</v>
      </c>
      <c r="G54" s="5">
        <f t="shared" si="3"/>
        <v>27219.348337052226</v>
      </c>
      <c r="H54" s="22">
        <f t="shared" si="16"/>
        <v>17757.150083895791</v>
      </c>
      <c r="I54" s="5">
        <f t="shared" si="17"/>
        <v>43165.269112390648</v>
      </c>
      <c r="J54" s="25">
        <f t="shared" si="19"/>
        <v>0.14713547215226727</v>
      </c>
      <c r="L54" s="22">
        <f t="shared" si="18"/>
        <v>50612.105091674319</v>
      </c>
      <c r="M54" s="5">
        <f>scrimecost*Meta!O51</f>
        <v>235.36600000000001</v>
      </c>
      <c r="N54" s="5">
        <f>L54-Grade10!L54</f>
        <v>2297.4338525868006</v>
      </c>
      <c r="O54" s="5">
        <f>Grade10!M54-M54</f>
        <v>11.782000000000011</v>
      </c>
      <c r="P54" s="22">
        <f t="shared" si="22"/>
        <v>252.0150476271063</v>
      </c>
      <c r="Q54" s="22"/>
      <c r="R54" s="22"/>
      <c r="S54" s="22">
        <f t="shared" si="20"/>
        <v>1151.7465876173655</v>
      </c>
      <c r="T54" s="22">
        <f t="shared" si="21"/>
        <v>481.08106276917442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39568.862944592773</v>
      </c>
      <c r="D55" s="5">
        <f t="shared" si="15"/>
        <v>37124.038924244305</v>
      </c>
      <c r="E55" s="5">
        <f t="shared" si="1"/>
        <v>27624.038924244305</v>
      </c>
      <c r="F55" s="5">
        <f t="shared" si="2"/>
        <v>9320.9987087657646</v>
      </c>
      <c r="G55" s="5">
        <f t="shared" si="3"/>
        <v>27803.040215478541</v>
      </c>
      <c r="H55" s="22">
        <f t="shared" si="16"/>
        <v>18201.07883599319</v>
      </c>
      <c r="I55" s="5">
        <f t="shared" si="17"/>
        <v>44147.609010200424</v>
      </c>
      <c r="J55" s="25">
        <f t="shared" si="19"/>
        <v>0.14900125215662574</v>
      </c>
      <c r="L55" s="22">
        <f t="shared" si="18"/>
        <v>51877.407718966191</v>
      </c>
      <c r="M55" s="5">
        <f>scrimecost*Meta!O52</f>
        <v>235.36600000000001</v>
      </c>
      <c r="N55" s="5">
        <f>L55-Grade10!L55</f>
        <v>2354.8696989014861</v>
      </c>
      <c r="O55" s="5">
        <f>Grade10!M55-M55</f>
        <v>11.782000000000011</v>
      </c>
      <c r="P55" s="22">
        <f t="shared" si="22"/>
        <v>257.10837675778396</v>
      </c>
      <c r="Q55" s="22"/>
      <c r="R55" s="22"/>
      <c r="S55" s="22">
        <f t="shared" si="20"/>
        <v>1179.209837312646</v>
      </c>
      <c r="T55" s="22">
        <f t="shared" si="21"/>
        <v>483.48793461150626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40558.084518207586</v>
      </c>
      <c r="D56" s="5">
        <f t="shared" si="15"/>
        <v>38012.359897350412</v>
      </c>
      <c r="E56" s="5">
        <f t="shared" si="1"/>
        <v>28512.359897350412</v>
      </c>
      <c r="F56" s="5">
        <f t="shared" si="2"/>
        <v>9611.03550648491</v>
      </c>
      <c r="G56" s="5">
        <f t="shared" si="3"/>
        <v>28401.324390865502</v>
      </c>
      <c r="H56" s="22">
        <f t="shared" si="16"/>
        <v>18656.105806893018</v>
      </c>
      <c r="I56" s="5">
        <f t="shared" si="17"/>
        <v>45154.507405455428</v>
      </c>
      <c r="J56" s="25">
        <f t="shared" si="19"/>
        <v>0.1508215253316097</v>
      </c>
      <c r="L56" s="22">
        <f t="shared" si="18"/>
        <v>53174.342911940337</v>
      </c>
      <c r="M56" s="5">
        <f>scrimecost*Meta!O53</f>
        <v>65.283999999999992</v>
      </c>
      <c r="N56" s="5">
        <f>L56-Grade10!L56</f>
        <v>2413.7414413740262</v>
      </c>
      <c r="O56" s="5">
        <f>Grade10!M56-M56</f>
        <v>3.2680000000000007</v>
      </c>
      <c r="P56" s="22">
        <f t="shared" si="22"/>
        <v>262.32903911672861</v>
      </c>
      <c r="Q56" s="22"/>
      <c r="R56" s="22"/>
      <c r="S56" s="22">
        <f t="shared" si="20"/>
        <v>1199.8162642503034</v>
      </c>
      <c r="T56" s="22">
        <f t="shared" si="21"/>
        <v>482.88366213368658</v>
      </c>
    </row>
    <row r="57" spans="1:20" x14ac:dyDescent="0.2">
      <c r="A57" s="5">
        <v>66</v>
      </c>
      <c r="C57" s="5"/>
      <c r="H57" s="21"/>
      <c r="I57" s="5"/>
      <c r="M57" s="5">
        <f>scrimecost*Meta!O54</f>
        <v>65.283999999999992</v>
      </c>
      <c r="N57" s="5">
        <f>L57-Grade10!L57</f>
        <v>0</v>
      </c>
      <c r="O57" s="5">
        <f>Grade10!M57-M57</f>
        <v>3.2680000000000007</v>
      </c>
      <c r="Q57" s="22"/>
      <c r="R57" s="22"/>
      <c r="S57" s="22">
        <f t="shared" si="20"/>
        <v>2.8954480000000005</v>
      </c>
      <c r="T57" s="22">
        <f t="shared" si="21"/>
        <v>1.1438702276979429</v>
      </c>
    </row>
    <row r="58" spans="1:20" x14ac:dyDescent="0.2">
      <c r="A58" s="5">
        <v>67</v>
      </c>
      <c r="C58" s="5"/>
      <c r="H58" s="21"/>
      <c r="I58" s="5"/>
      <c r="M58" s="5">
        <f>scrimecost*Meta!O55</f>
        <v>65.283999999999992</v>
      </c>
      <c r="N58" s="5">
        <f>L58-Grade10!L58</f>
        <v>0</v>
      </c>
      <c r="O58" s="5">
        <f>Grade10!M58-M58</f>
        <v>3.2680000000000007</v>
      </c>
      <c r="Q58" s="22"/>
      <c r="R58" s="22"/>
      <c r="S58" s="22">
        <f t="shared" si="20"/>
        <v>2.8954480000000005</v>
      </c>
      <c r="T58" s="22">
        <f t="shared" si="21"/>
        <v>1.1228195769769318</v>
      </c>
    </row>
    <row r="59" spans="1:20" x14ac:dyDescent="0.2">
      <c r="A59" s="5">
        <v>68</v>
      </c>
      <c r="H59" s="21"/>
      <c r="I59" s="5"/>
      <c r="M59" s="5">
        <f>scrimecost*Meta!O56</f>
        <v>65.283999999999992</v>
      </c>
      <c r="N59" s="5">
        <f>L59-Grade10!L59</f>
        <v>0</v>
      </c>
      <c r="O59" s="5">
        <f>Grade10!M59-M59</f>
        <v>3.2680000000000007</v>
      </c>
      <c r="Q59" s="22"/>
      <c r="R59" s="22"/>
      <c r="S59" s="22">
        <f t="shared" si="20"/>
        <v>2.8954480000000005</v>
      </c>
      <c r="T59" s="22">
        <f t="shared" si="21"/>
        <v>1.1021563215085008</v>
      </c>
    </row>
    <row r="60" spans="1:20" x14ac:dyDescent="0.2">
      <c r="A60" s="5">
        <v>69</v>
      </c>
      <c r="H60" s="21"/>
      <c r="I60" s="5"/>
      <c r="M60" s="5">
        <f>scrimecost*Meta!O57</f>
        <v>65.283999999999992</v>
      </c>
      <c r="N60" s="5">
        <f>L60-Grade10!L60</f>
        <v>0</v>
      </c>
      <c r="O60" s="5">
        <f>Grade10!M60-M60</f>
        <v>3.2680000000000007</v>
      </c>
      <c r="Q60" s="22"/>
      <c r="R60" s="22"/>
      <c r="S60" s="22">
        <f t="shared" si="20"/>
        <v>2.8954480000000005</v>
      </c>
      <c r="T60" s="22">
        <f t="shared" si="21"/>
        <v>1.081873332055473</v>
      </c>
    </row>
    <row r="61" spans="1:20" x14ac:dyDescent="0.2">
      <c r="A61" s="5">
        <v>70</v>
      </c>
      <c r="H61" s="21"/>
      <c r="I61" s="5"/>
      <c r="M61" s="5">
        <f>scrimecost*Meta!O58</f>
        <v>65.283999999999992</v>
      </c>
      <c r="N61" s="5">
        <f>L61-Grade10!L61</f>
        <v>0</v>
      </c>
      <c r="O61" s="5">
        <f>Grade10!M61-M61</f>
        <v>3.2680000000000007</v>
      </c>
      <c r="Q61" s="22"/>
      <c r="R61" s="22"/>
      <c r="S61" s="22">
        <f t="shared" si="20"/>
        <v>2.8954480000000005</v>
      </c>
      <c r="T61" s="22">
        <f t="shared" si="21"/>
        <v>1.0619636105800661</v>
      </c>
    </row>
    <row r="62" spans="1:20" x14ac:dyDescent="0.2">
      <c r="A62" s="5">
        <v>71</v>
      </c>
      <c r="H62" s="21"/>
      <c r="I62" s="5"/>
      <c r="M62" s="5">
        <f>scrimecost*Meta!O59</f>
        <v>65.283999999999992</v>
      </c>
      <c r="N62" s="5">
        <f>L62-Grade10!L62</f>
        <v>0</v>
      </c>
      <c r="O62" s="5">
        <f>Grade10!M62-M62</f>
        <v>3.2680000000000007</v>
      </c>
      <c r="Q62" s="22"/>
      <c r="R62" s="22"/>
      <c r="S62" s="22">
        <f t="shared" si="20"/>
        <v>2.8954480000000005</v>
      </c>
      <c r="T62" s="22">
        <f t="shared" si="21"/>
        <v>1.04242028782943</v>
      </c>
    </row>
    <row r="63" spans="1:20" x14ac:dyDescent="0.2">
      <c r="A63" s="5">
        <v>72</v>
      </c>
      <c r="H63" s="21"/>
      <c r="M63" s="5">
        <f>scrimecost*Meta!O60</f>
        <v>65.283999999999992</v>
      </c>
      <c r="N63" s="5">
        <f>L63-Grade10!L63</f>
        <v>0</v>
      </c>
      <c r="O63" s="5">
        <f>Grade10!M63-M63</f>
        <v>3.2680000000000007</v>
      </c>
      <c r="Q63" s="22"/>
      <c r="R63" s="22"/>
      <c r="S63" s="22">
        <f t="shared" si="20"/>
        <v>2.8954480000000005</v>
      </c>
      <c r="T63" s="22">
        <f t="shared" si="21"/>
        <v>1.0232366209656152</v>
      </c>
    </row>
    <row r="64" spans="1:20" x14ac:dyDescent="0.2">
      <c r="A64" s="5">
        <v>73</v>
      </c>
      <c r="H64" s="21"/>
      <c r="M64" s="5">
        <f>scrimecost*Meta!O61</f>
        <v>65.283999999999992</v>
      </c>
      <c r="N64" s="5">
        <f>L64-Grade10!L64</f>
        <v>0</v>
      </c>
      <c r="O64" s="5">
        <f>Grade10!M64-M64</f>
        <v>3.2680000000000007</v>
      </c>
      <c r="Q64" s="22"/>
      <c r="R64" s="22"/>
      <c r="S64" s="22">
        <f t="shared" si="20"/>
        <v>2.8954480000000005</v>
      </c>
      <c r="T64" s="22">
        <f t="shared" si="21"/>
        <v>1.0044059912391612</v>
      </c>
    </row>
    <row r="65" spans="1:20" x14ac:dyDescent="0.2">
      <c r="A65" s="5">
        <v>74</v>
      </c>
      <c r="H65" s="21"/>
      <c r="M65" s="5">
        <f>scrimecost*Meta!O62</f>
        <v>65.283999999999992</v>
      </c>
      <c r="N65" s="5">
        <f>L65-Grade10!L65</f>
        <v>0</v>
      </c>
      <c r="O65" s="5">
        <f>Grade10!M65-M65</f>
        <v>3.2680000000000007</v>
      </c>
      <c r="Q65" s="22"/>
      <c r="R65" s="22"/>
      <c r="S65" s="22">
        <f t="shared" si="20"/>
        <v>2.8954480000000005</v>
      </c>
      <c r="T65" s="22">
        <f t="shared" si="21"/>
        <v>0.98592190170549265</v>
      </c>
    </row>
    <row r="66" spans="1:20" x14ac:dyDescent="0.2">
      <c r="A66" s="5">
        <v>75</v>
      </c>
      <c r="H66" s="21"/>
      <c r="M66" s="5">
        <f>scrimecost*Meta!O63</f>
        <v>65.283999999999992</v>
      </c>
      <c r="N66" s="5">
        <f>L66-Grade10!L66</f>
        <v>0</v>
      </c>
      <c r="O66" s="5">
        <f>Grade10!M66-M66</f>
        <v>3.2680000000000007</v>
      </c>
      <c r="Q66" s="22"/>
      <c r="R66" s="22"/>
      <c r="S66" s="22">
        <f t="shared" si="20"/>
        <v>2.8954480000000005</v>
      </c>
      <c r="T66" s="22">
        <f t="shared" si="21"/>
        <v>0.9677779749833455</v>
      </c>
    </row>
    <row r="67" spans="1:20" x14ac:dyDescent="0.2">
      <c r="A67" s="5">
        <v>76</v>
      </c>
      <c r="H67" s="21"/>
      <c r="M67" s="5">
        <f>scrimecost*Meta!O64</f>
        <v>65.283999999999992</v>
      </c>
      <c r="N67" s="5">
        <f>L67-Grade10!L67</f>
        <v>0</v>
      </c>
      <c r="O67" s="5">
        <f>Grade10!M67-M67</f>
        <v>3.2680000000000007</v>
      </c>
      <c r="Q67" s="22"/>
      <c r="R67" s="22"/>
      <c r="S67" s="22">
        <f t="shared" si="20"/>
        <v>2.8954480000000005</v>
      </c>
      <c r="T67" s="22">
        <f t="shared" si="21"/>
        <v>0.94996795105444087</v>
      </c>
    </row>
    <row r="68" spans="1:20" x14ac:dyDescent="0.2">
      <c r="A68" s="5">
        <v>77</v>
      </c>
      <c r="H68" s="21"/>
      <c r="M68" s="5">
        <f>scrimecost*Meta!O65</f>
        <v>65.283999999999992</v>
      </c>
      <c r="N68" s="5">
        <f>L68-Grade10!L68</f>
        <v>0</v>
      </c>
      <c r="O68" s="5">
        <f>Grade10!M68-M68</f>
        <v>3.2680000000000007</v>
      </c>
      <c r="Q68" s="22"/>
      <c r="R68" s="22"/>
      <c r="S68" s="22">
        <f t="shared" si="20"/>
        <v>2.8954480000000005</v>
      </c>
      <c r="T68" s="22">
        <f t="shared" si="21"/>
        <v>0.93248568510365493</v>
      </c>
    </row>
    <row r="69" spans="1:20" x14ac:dyDescent="0.2">
      <c r="A69" s="5">
        <v>78</v>
      </c>
      <c r="H69" s="21"/>
      <c r="M69" s="5">
        <f>scrimecost*Meta!O66</f>
        <v>65.283999999999992</v>
      </c>
      <c r="N69" s="5">
        <f>L69-Grade10!L69</f>
        <v>0</v>
      </c>
      <c r="O69" s="5">
        <f>Grade10!M69-M69</f>
        <v>3.2680000000000007</v>
      </c>
      <c r="Q69" s="22"/>
      <c r="R69" s="22"/>
      <c r="S69" s="22">
        <f t="shared" si="20"/>
        <v>2.8954480000000005</v>
      </c>
      <c r="T69" s="22">
        <f t="shared" si="21"/>
        <v>0.91532514539893295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-2.5150398430540122E-9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27938</v>
      </c>
      <c r="D2" s="7">
        <f>Meta!C6</f>
        <v>12851</v>
      </c>
      <c r="E2" s="1">
        <f>Meta!D6</f>
        <v>8.1000000000000003E-2</v>
      </c>
      <c r="F2" s="1">
        <f>Meta!F6</f>
        <v>0.51500000000000001</v>
      </c>
      <c r="G2" s="1">
        <f>Meta!I6</f>
        <v>1.8929079672445346</v>
      </c>
      <c r="H2" s="1">
        <f>Meta!E6</f>
        <v>0.88600000000000001</v>
      </c>
      <c r="I2" s="13"/>
      <c r="J2" s="1">
        <f>Meta!X5</f>
        <v>0.45100000000000001</v>
      </c>
      <c r="K2" s="1">
        <f>Meta!D5</f>
        <v>0.10199999999999999</v>
      </c>
      <c r="L2" s="28"/>
      <c r="N2" s="22">
        <f>Meta!T6</f>
        <v>25028</v>
      </c>
      <c r="O2" s="22">
        <f>Meta!U6</f>
        <v>11513</v>
      </c>
      <c r="P2" s="1">
        <f>Meta!V6</f>
        <v>9.6000000000000002E-2</v>
      </c>
      <c r="Q2" s="1">
        <f>Meta!X6</f>
        <v>0.47</v>
      </c>
      <c r="R2" s="22">
        <f>Meta!W6</f>
        <v>1637</v>
      </c>
      <c r="T2" s="12">
        <f>IRR(S5:S69)+1</f>
        <v>1.0201210802186904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1239.7436631162818</v>
      </c>
      <c r="D8" s="5">
        <f t="shared" ref="D8:D36" si="0">IF(A8&lt;startage,1,0)*(C8*(1-initialunempprob))+IF(A8=startage,1,0)*(C8*(1-unempprob))+IF(A8&gt;startage,1,0)*(C8*(1-unempprob)+unempprob*300*52)</f>
        <v>1113.2898094784211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85.166670425099213</v>
      </c>
      <c r="G8" s="5">
        <f t="shared" ref="G8:G56" si="3">D8-F8</f>
        <v>1028.1231390533219</v>
      </c>
      <c r="H8" s="22">
        <f>0.1*Grade11!H8</f>
        <v>570.26334520653631</v>
      </c>
      <c r="I8" s="5">
        <f t="shared" ref="I8:I36" si="4">G8+IF(A8&lt;startage,1,0)*(H8*(1-initialunempprob))+IF(A8&gt;=startage,1,0)*(H8*(1-unempprob))</f>
        <v>1540.2196230487916</v>
      </c>
      <c r="J8" s="25">
        <f t="shared" ref="J8:J39" si="5">(F8-(IF(A8&gt;startage,1,0)*(unempprob*300*52)))/(IF(A8&lt;startage,1,0)*((C8+H8)*(1-initialunempprob))+IF(A8&gt;=startage,1,0)*((C8+H8)*(1-unempprob)))</f>
        <v>5.2397802766673378E-2</v>
      </c>
      <c r="L8" s="22">
        <f>0.1*Grade11!L8</f>
        <v>1625.3862934738909</v>
      </c>
      <c r="M8" s="5">
        <f>scrimecost*Meta!O5</f>
        <v>4734.2039999999997</v>
      </c>
      <c r="N8" s="5">
        <f>L8-Grade11!L8</f>
        <v>-14628.476641265017</v>
      </c>
      <c r="O8" s="5"/>
      <c r="P8" s="22"/>
      <c r="Q8" s="22">
        <f>0.05*feel*Grade11!G8</f>
        <v>139.36512480206929</v>
      </c>
      <c r="R8" s="22">
        <f>hstuition</f>
        <v>11298</v>
      </c>
      <c r="S8" s="22">
        <f t="shared" ref="S8:S39" si="6">IF(A8&lt;startage,1,0)*(N8-Q8-R8)+IF(A8&gt;=startage,1,0)*completionprob*(N8*spart+O8+P8)</f>
        <v>-26065.841766067086</v>
      </c>
      <c r="T8" s="22">
        <f t="shared" ref="T8:T39" si="7">S8/sreturn^(A8-startage+1)</f>
        <v>-26065.841766067086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14759.301816806628</v>
      </c>
      <c r="D9" s="5">
        <f t="shared" si="0"/>
        <v>13563.798369645292</v>
      </c>
      <c r="E9" s="5">
        <f t="shared" si="1"/>
        <v>4063.798369645292</v>
      </c>
      <c r="F9" s="5">
        <f t="shared" si="2"/>
        <v>1850.3902492069233</v>
      </c>
      <c r="G9" s="5">
        <f t="shared" si="3"/>
        <v>11713.408120438369</v>
      </c>
      <c r="H9" s="22">
        <f t="shared" ref="H9:H36" si="10">benefits*B9/expnorm</f>
        <v>6789.0252576341172</v>
      </c>
      <c r="I9" s="5">
        <f t="shared" si="4"/>
        <v>17952.522332204124</v>
      </c>
      <c r="J9" s="25">
        <f t="shared" si="5"/>
        <v>9.3440307914295445E-2</v>
      </c>
      <c r="L9" s="22">
        <f t="shared" ref="L9:L36" si="11">(sincome+sbenefits)*(1-sunemp)*B9/expnorm</f>
        <v>17450.96146860511</v>
      </c>
      <c r="M9" s="5">
        <f>scrimecost*Meta!O6</f>
        <v>5537.9710000000005</v>
      </c>
      <c r="N9" s="5">
        <f>L9-Grade11!L9</f>
        <v>790.75196049773149</v>
      </c>
      <c r="O9" s="5">
        <f>Grade11!M9-M9</f>
        <v>274.02299999999923</v>
      </c>
      <c r="P9" s="22">
        <f t="shared" ref="P9:P56" si="12">(spart-initialspart)*(L9*J9+nptrans)</f>
        <v>155.50784104751207</v>
      </c>
      <c r="Q9" s="22"/>
      <c r="R9" s="22"/>
      <c r="S9" s="22">
        <f t="shared" si="6"/>
        <v>709.84925655856034</v>
      </c>
      <c r="T9" s="22">
        <f t="shared" si="7"/>
        <v>695.8480422798292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15128.284362226792</v>
      </c>
      <c r="D10" s="5">
        <f t="shared" si="0"/>
        <v>15166.493328886423</v>
      </c>
      <c r="E10" s="5">
        <f t="shared" si="1"/>
        <v>5666.4933288864231</v>
      </c>
      <c r="F10" s="5">
        <f t="shared" si="2"/>
        <v>2293.535405437096</v>
      </c>
      <c r="G10" s="5">
        <f t="shared" si="3"/>
        <v>12872.957923449327</v>
      </c>
      <c r="H10" s="22">
        <f t="shared" si="10"/>
        <v>6958.7508890749705</v>
      </c>
      <c r="I10" s="5">
        <f t="shared" si="4"/>
        <v>19268.049990509226</v>
      </c>
      <c r="J10" s="25">
        <f t="shared" si="5"/>
        <v>5.074076985210476E-2</v>
      </c>
      <c r="L10" s="22">
        <f t="shared" si="11"/>
        <v>17887.235505320237</v>
      </c>
      <c r="M10" s="5">
        <f>scrimecost*Meta!O7</f>
        <v>5960.317</v>
      </c>
      <c r="N10" s="5">
        <f>L10-Grade11!L10</f>
        <v>810.52075951017468</v>
      </c>
      <c r="O10" s="5">
        <f>Grade11!M10-M10</f>
        <v>294.92100000000028</v>
      </c>
      <c r="P10" s="22">
        <f t="shared" si="12"/>
        <v>141.77062990125089</v>
      </c>
      <c r="Q10" s="22"/>
      <c r="R10" s="22"/>
      <c r="S10" s="22">
        <f t="shared" si="6"/>
        <v>724.4258387677354</v>
      </c>
      <c r="T10" s="22">
        <f t="shared" si="7"/>
        <v>696.13022093370216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15506.491471282463</v>
      </c>
      <c r="D11" s="5">
        <f t="shared" si="0"/>
        <v>15514.065662108584</v>
      </c>
      <c r="E11" s="5">
        <f t="shared" si="1"/>
        <v>6014.0656621085836</v>
      </c>
      <c r="F11" s="5">
        <f t="shared" si="2"/>
        <v>2389.6391555730233</v>
      </c>
      <c r="G11" s="5">
        <f t="shared" si="3"/>
        <v>13124.426506535561</v>
      </c>
      <c r="H11" s="22">
        <f t="shared" si="10"/>
        <v>7132.719661301845</v>
      </c>
      <c r="I11" s="5">
        <f t="shared" si="4"/>
        <v>19679.395875271955</v>
      </c>
      <c r="J11" s="25">
        <f t="shared" si="5"/>
        <v>5.4122355716360662E-2</v>
      </c>
      <c r="L11" s="22">
        <f t="shared" si="11"/>
        <v>18334.416392953244</v>
      </c>
      <c r="M11" s="5">
        <f>scrimecost*Meta!O8</f>
        <v>5698.3969999999999</v>
      </c>
      <c r="N11" s="5">
        <f>L11-Grade11!L11</f>
        <v>830.78377849793105</v>
      </c>
      <c r="O11" s="5">
        <f>Grade11!M11-M11</f>
        <v>281.96100000000024</v>
      </c>
      <c r="P11" s="22">
        <f t="shared" si="12"/>
        <v>143.37973431155422</v>
      </c>
      <c r="Q11" s="22"/>
      <c r="R11" s="22"/>
      <c r="S11" s="22">
        <f t="shared" si="6"/>
        <v>722.80687164214567</v>
      </c>
      <c r="T11" s="22">
        <f t="shared" si="7"/>
        <v>680.87455804494641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15894.153758064524</v>
      </c>
      <c r="D12" s="5">
        <f t="shared" si="0"/>
        <v>15870.327303661297</v>
      </c>
      <c r="E12" s="5">
        <f t="shared" si="1"/>
        <v>6370.3273036612973</v>
      </c>
      <c r="F12" s="5">
        <f t="shared" si="2"/>
        <v>2488.1454994623487</v>
      </c>
      <c r="G12" s="5">
        <f t="shared" si="3"/>
        <v>13382.181804198948</v>
      </c>
      <c r="H12" s="22">
        <f t="shared" si="10"/>
        <v>7311.0376528343904</v>
      </c>
      <c r="I12" s="5">
        <f t="shared" si="4"/>
        <v>20101.025407153753</v>
      </c>
      <c r="J12" s="25">
        <f t="shared" si="5"/>
        <v>5.7421463876610318E-2</v>
      </c>
      <c r="L12" s="22">
        <f t="shared" si="11"/>
        <v>18792.776802777073</v>
      </c>
      <c r="M12" s="5">
        <f>scrimecost*Meta!O9</f>
        <v>5102.5289999999995</v>
      </c>
      <c r="N12" s="5">
        <f>L12-Grade11!L12</f>
        <v>851.5533729603776</v>
      </c>
      <c r="O12" s="5">
        <f>Grade11!M12-M12</f>
        <v>252.47700000000077</v>
      </c>
      <c r="P12" s="22">
        <f t="shared" si="12"/>
        <v>145.02906633211512</v>
      </c>
      <c r="Q12" s="22"/>
      <c r="R12" s="22"/>
      <c r="S12" s="22">
        <f t="shared" si="6"/>
        <v>706.7942303384151</v>
      </c>
      <c r="T12" s="22">
        <f t="shared" si="7"/>
        <v>652.65866340570528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16291.507602016134</v>
      </c>
      <c r="D13" s="5">
        <f t="shared" si="0"/>
        <v>16235.495486252828</v>
      </c>
      <c r="E13" s="5">
        <f t="shared" si="1"/>
        <v>6735.4954862528284</v>
      </c>
      <c r="F13" s="5">
        <f t="shared" si="2"/>
        <v>2589.1145019489072</v>
      </c>
      <c r="G13" s="5">
        <f t="shared" si="3"/>
        <v>13646.380984303922</v>
      </c>
      <c r="H13" s="22">
        <f t="shared" si="10"/>
        <v>7493.8135941552482</v>
      </c>
      <c r="I13" s="5">
        <f t="shared" si="4"/>
        <v>20533.195677332595</v>
      </c>
      <c r="J13" s="25">
        <f t="shared" si="5"/>
        <v>6.0640105984170974E-2</v>
      </c>
      <c r="L13" s="22">
        <f t="shared" si="11"/>
        <v>19262.5962228465</v>
      </c>
      <c r="M13" s="5">
        <f>scrimecost*Meta!O10</f>
        <v>4699.8270000000002</v>
      </c>
      <c r="N13" s="5">
        <f>L13-Grade11!L13</f>
        <v>872.84220728438959</v>
      </c>
      <c r="O13" s="5">
        <f>Grade11!M13-M13</f>
        <v>232.55099999999948</v>
      </c>
      <c r="P13" s="22">
        <f t="shared" si="12"/>
        <v>146.71963165319005</v>
      </c>
      <c r="Q13" s="22"/>
      <c r="R13" s="22"/>
      <c r="S13" s="22">
        <f t="shared" si="6"/>
        <v>699.50273160209133</v>
      </c>
      <c r="T13" s="22">
        <f t="shared" si="7"/>
        <v>633.18527157804203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16698.795292066538</v>
      </c>
      <c r="D14" s="5">
        <f t="shared" si="0"/>
        <v>16609.792873409147</v>
      </c>
      <c r="E14" s="5">
        <f t="shared" si="1"/>
        <v>7109.7928734091474</v>
      </c>
      <c r="F14" s="5">
        <f t="shared" si="2"/>
        <v>2692.6077294976294</v>
      </c>
      <c r="G14" s="5">
        <f t="shared" si="3"/>
        <v>13917.185143911518</v>
      </c>
      <c r="H14" s="22">
        <f t="shared" si="10"/>
        <v>7681.1589340091286</v>
      </c>
      <c r="I14" s="5">
        <f t="shared" si="4"/>
        <v>20976.170204265909</v>
      </c>
      <c r="J14" s="25">
        <f t="shared" si="5"/>
        <v>6.3780244625693538E-2</v>
      </c>
      <c r="L14" s="22">
        <f t="shared" si="11"/>
        <v>19744.161128417658</v>
      </c>
      <c r="M14" s="5">
        <f>scrimecost*Meta!O11</f>
        <v>4398.6189999999997</v>
      </c>
      <c r="N14" s="5">
        <f>L14-Grade11!L14</f>
        <v>894.6632624664926</v>
      </c>
      <c r="O14" s="5">
        <f>Grade11!M14-M14</f>
        <v>217.64699999999993</v>
      </c>
      <c r="P14" s="22">
        <f t="shared" si="12"/>
        <v>148.45246110729187</v>
      </c>
      <c r="Q14" s="22"/>
      <c r="R14" s="22"/>
      <c r="S14" s="22">
        <f t="shared" si="6"/>
        <v>696.91979829735737</v>
      </c>
      <c r="T14" s="22">
        <f t="shared" si="7"/>
        <v>618.40425570357797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17116.2651743682</v>
      </c>
      <c r="D15" s="5">
        <f t="shared" si="0"/>
        <v>16993.447695244377</v>
      </c>
      <c r="E15" s="5">
        <f t="shared" si="1"/>
        <v>7493.4476952443765</v>
      </c>
      <c r="F15" s="5">
        <f t="shared" si="2"/>
        <v>2798.6882877350699</v>
      </c>
      <c r="G15" s="5">
        <f t="shared" si="3"/>
        <v>14194.759407509307</v>
      </c>
      <c r="H15" s="22">
        <f t="shared" si="10"/>
        <v>7873.1879073593573</v>
      </c>
      <c r="I15" s="5">
        <f t="shared" si="4"/>
        <v>21430.219094372558</v>
      </c>
      <c r="J15" s="25">
        <f t="shared" si="5"/>
        <v>6.6843794519861888E-2</v>
      </c>
      <c r="L15" s="22">
        <f t="shared" si="11"/>
        <v>20237.765156628098</v>
      </c>
      <c r="M15" s="5">
        <f>scrimecost*Meta!O12</f>
        <v>4212.0010000000002</v>
      </c>
      <c r="N15" s="5">
        <f>L15-Grade11!L15</f>
        <v>917.02984402815855</v>
      </c>
      <c r="O15" s="5">
        <f>Grade11!M15-M15</f>
        <v>208.41299999999956</v>
      </c>
      <c r="P15" s="22">
        <f t="shared" si="12"/>
        <v>150.2286112977462</v>
      </c>
      <c r="Q15" s="22"/>
      <c r="R15" s="22"/>
      <c r="S15" s="22">
        <f t="shared" si="6"/>
        <v>699.62603526000839</v>
      </c>
      <c r="T15" s="22">
        <f t="shared" si="7"/>
        <v>608.56070703850344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17544.171803727404</v>
      </c>
      <c r="D16" s="5">
        <f t="shared" si="0"/>
        <v>17386.693887625486</v>
      </c>
      <c r="E16" s="5">
        <f t="shared" si="1"/>
        <v>7886.6938876254862</v>
      </c>
      <c r="F16" s="5">
        <f t="shared" si="2"/>
        <v>2907.420859928447</v>
      </c>
      <c r="G16" s="5">
        <f t="shared" si="3"/>
        <v>14479.27302769704</v>
      </c>
      <c r="H16" s="22">
        <f t="shared" si="10"/>
        <v>8070.0176050433411</v>
      </c>
      <c r="I16" s="5">
        <f t="shared" si="4"/>
        <v>21895.61920673187</v>
      </c>
      <c r="J16" s="25">
        <f t="shared" si="5"/>
        <v>6.9832623684904241E-2</v>
      </c>
      <c r="L16" s="22">
        <f t="shared" si="11"/>
        <v>20743.709285543802</v>
      </c>
      <c r="M16" s="5">
        <f>scrimecost*Meta!O13</f>
        <v>3565.386</v>
      </c>
      <c r="N16" s="5">
        <f>L16-Grade11!L16</f>
        <v>939.95559012886588</v>
      </c>
      <c r="O16" s="5">
        <f>Grade11!M16-M16</f>
        <v>176.41800000000012</v>
      </c>
      <c r="P16" s="22">
        <f t="shared" si="12"/>
        <v>152.04916524296195</v>
      </c>
      <c r="Q16" s="22"/>
      <c r="R16" s="22"/>
      <c r="S16" s="22">
        <f t="shared" si="6"/>
        <v>682.43821524672671</v>
      </c>
      <c r="T16" s="22">
        <f t="shared" si="7"/>
        <v>581.90161384617147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17982.776098820588</v>
      </c>
      <c r="D17" s="5">
        <f t="shared" si="0"/>
        <v>17789.771234816119</v>
      </c>
      <c r="E17" s="5">
        <f t="shared" si="1"/>
        <v>8289.7712348161185</v>
      </c>
      <c r="F17" s="5">
        <f t="shared" si="2"/>
        <v>3018.8717464266565</v>
      </c>
      <c r="G17" s="5">
        <f t="shared" si="3"/>
        <v>14770.899488389463</v>
      </c>
      <c r="H17" s="22">
        <f t="shared" si="10"/>
        <v>8271.768045169425</v>
      </c>
      <c r="I17" s="5">
        <f t="shared" si="4"/>
        <v>22372.654321900165</v>
      </c>
      <c r="J17" s="25">
        <f t="shared" si="5"/>
        <v>7.2748554577628383E-2</v>
      </c>
      <c r="L17" s="22">
        <f t="shared" si="11"/>
        <v>21262.302017682396</v>
      </c>
      <c r="M17" s="5">
        <f>scrimecost*Meta!O14</f>
        <v>3565.386</v>
      </c>
      <c r="N17" s="5">
        <f>L17-Grade11!L17</f>
        <v>963.45447988208616</v>
      </c>
      <c r="O17" s="5">
        <f>Grade11!M17-M17</f>
        <v>176.41800000000012</v>
      </c>
      <c r="P17" s="22">
        <f t="shared" si="12"/>
        <v>153.91523303680802</v>
      </c>
      <c r="Q17" s="22"/>
      <c r="R17" s="22"/>
      <c r="S17" s="22">
        <f t="shared" si="6"/>
        <v>693.87695898311028</v>
      </c>
      <c r="T17" s="22">
        <f t="shared" si="7"/>
        <v>579.98527490640117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18432.3455012911</v>
      </c>
      <c r="D18" s="5">
        <f t="shared" si="0"/>
        <v>18202.925515686518</v>
      </c>
      <c r="E18" s="5">
        <f t="shared" si="1"/>
        <v>8702.9255156865183</v>
      </c>
      <c r="F18" s="5">
        <f t="shared" si="2"/>
        <v>3143.255180871648</v>
      </c>
      <c r="G18" s="5">
        <f t="shared" si="3"/>
        <v>15059.670334814869</v>
      </c>
      <c r="H18" s="22">
        <f t="shared" si="10"/>
        <v>8478.5622462986594</v>
      </c>
      <c r="I18" s="5">
        <f t="shared" si="4"/>
        <v>22851.469039163338</v>
      </c>
      <c r="J18" s="25">
        <f t="shared" si="5"/>
        <v>7.6003628632010031E-2</v>
      </c>
      <c r="L18" s="22">
        <f t="shared" si="11"/>
        <v>21793.859568124451</v>
      </c>
      <c r="M18" s="5">
        <f>scrimecost*Meta!O15</f>
        <v>3565.386</v>
      </c>
      <c r="N18" s="5">
        <f>L18-Grade11!L18</f>
        <v>987.54084187913395</v>
      </c>
      <c r="O18" s="5">
        <f>Grade11!M18-M18</f>
        <v>176.41800000000012</v>
      </c>
      <c r="P18" s="22">
        <f t="shared" si="12"/>
        <v>155.99783577240396</v>
      </c>
      <c r="Q18" s="22"/>
      <c r="R18" s="22"/>
      <c r="S18" s="22">
        <f t="shared" si="6"/>
        <v>705.752187869659</v>
      </c>
      <c r="T18" s="22">
        <f t="shared" si="7"/>
        <v>578.275792029385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18893.154138823378</v>
      </c>
      <c r="D19" s="5">
        <f t="shared" si="0"/>
        <v>18626.408653578685</v>
      </c>
      <c r="E19" s="5">
        <f t="shared" si="1"/>
        <v>9126.4086535786846</v>
      </c>
      <c r="F19" s="5">
        <f t="shared" si="2"/>
        <v>3281.5224253934402</v>
      </c>
      <c r="G19" s="5">
        <f t="shared" si="3"/>
        <v>15344.886228185245</v>
      </c>
      <c r="H19" s="22">
        <f t="shared" si="10"/>
        <v>8690.5263024561245</v>
      </c>
      <c r="I19" s="5">
        <f t="shared" si="4"/>
        <v>23331.479900142425</v>
      </c>
      <c r="J19" s="25">
        <f t="shared" si="5"/>
        <v>7.9604339363878202E-2</v>
      </c>
      <c r="L19" s="22">
        <f t="shared" si="11"/>
        <v>22338.706057327567</v>
      </c>
      <c r="M19" s="5">
        <f>scrimecost*Meta!O16</f>
        <v>3565.386</v>
      </c>
      <c r="N19" s="5">
        <f>L19-Grade11!L19</f>
        <v>1012.2293629261185</v>
      </c>
      <c r="O19" s="5">
        <f>Grade11!M19-M19</f>
        <v>176.41800000000012</v>
      </c>
      <c r="P19" s="22">
        <f t="shared" si="12"/>
        <v>158.31290082081077</v>
      </c>
      <c r="Q19" s="22"/>
      <c r="R19" s="22"/>
      <c r="S19" s="22">
        <f t="shared" si="6"/>
        <v>718.08412943693281</v>
      </c>
      <c r="T19" s="22">
        <f t="shared" si="7"/>
        <v>576.77494337398139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19365.482992293961</v>
      </c>
      <c r="D20" s="5">
        <f t="shared" si="0"/>
        <v>19060.478869918148</v>
      </c>
      <c r="E20" s="5">
        <f t="shared" si="1"/>
        <v>9560.4788699181481</v>
      </c>
      <c r="F20" s="5">
        <f t="shared" si="2"/>
        <v>3423.2463510282751</v>
      </c>
      <c r="G20" s="5">
        <f t="shared" si="3"/>
        <v>15637.232518889872</v>
      </c>
      <c r="H20" s="22">
        <f t="shared" si="10"/>
        <v>8907.7894600175277</v>
      </c>
      <c r="I20" s="5">
        <f t="shared" si="4"/>
        <v>23823.491032645979</v>
      </c>
      <c r="J20" s="25">
        <f t="shared" si="5"/>
        <v>8.3117227882773884E-2</v>
      </c>
      <c r="L20" s="22">
        <f t="shared" si="11"/>
        <v>22897.173708760754</v>
      </c>
      <c r="M20" s="5">
        <f>scrimecost*Meta!O17</f>
        <v>3565.386</v>
      </c>
      <c r="N20" s="5">
        <f>L20-Grade11!L20</f>
        <v>1037.5350969992687</v>
      </c>
      <c r="O20" s="5">
        <f>Grade11!M20-M20</f>
        <v>176.41800000000012</v>
      </c>
      <c r="P20" s="22">
        <f t="shared" si="12"/>
        <v>160.68584249542769</v>
      </c>
      <c r="Q20" s="22"/>
      <c r="R20" s="22"/>
      <c r="S20" s="22">
        <f t="shared" si="6"/>
        <v>730.72436954338446</v>
      </c>
      <c r="T20" s="22">
        <f t="shared" si="7"/>
        <v>575.35107116016138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19849.62006710131</v>
      </c>
      <c r="D21" s="5">
        <f t="shared" si="0"/>
        <v>19505.400841666102</v>
      </c>
      <c r="E21" s="5">
        <f t="shared" si="1"/>
        <v>10005.400841666102</v>
      </c>
      <c r="F21" s="5">
        <f t="shared" si="2"/>
        <v>3568.5133748039825</v>
      </c>
      <c r="G21" s="5">
        <f t="shared" si="3"/>
        <v>15936.887466862119</v>
      </c>
      <c r="H21" s="22">
        <f t="shared" si="10"/>
        <v>9130.4841965179658</v>
      </c>
      <c r="I21" s="5">
        <f t="shared" si="4"/>
        <v>24327.802443462129</v>
      </c>
      <c r="J21" s="25">
        <f t="shared" si="5"/>
        <v>8.6544436193891711E-2</v>
      </c>
      <c r="L21" s="22">
        <f t="shared" si="11"/>
        <v>23469.603051479768</v>
      </c>
      <c r="M21" s="5">
        <f>scrimecost*Meta!O18</f>
        <v>2812.366</v>
      </c>
      <c r="N21" s="5">
        <f>L21-Grade11!L21</f>
        <v>1063.4734744242487</v>
      </c>
      <c r="O21" s="5">
        <f>Grade11!M21-M21</f>
        <v>139.1579999999999</v>
      </c>
      <c r="P21" s="22">
        <f t="shared" si="12"/>
        <v>163.11810771191006</v>
      </c>
      <c r="Q21" s="22"/>
      <c r="R21" s="22"/>
      <c r="S21" s="22">
        <f t="shared" si="6"/>
        <v>710.66825565249792</v>
      </c>
      <c r="T21" s="22">
        <f t="shared" si="7"/>
        <v>548.52260430741308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20345.86056877884</v>
      </c>
      <c r="D22" s="5">
        <f t="shared" si="0"/>
        <v>19961.445862707755</v>
      </c>
      <c r="E22" s="5">
        <f t="shared" si="1"/>
        <v>10461.445862707755</v>
      </c>
      <c r="F22" s="5">
        <f t="shared" si="2"/>
        <v>3717.4120741740817</v>
      </c>
      <c r="G22" s="5">
        <f t="shared" si="3"/>
        <v>16244.033788533674</v>
      </c>
      <c r="H22" s="22">
        <f t="shared" si="10"/>
        <v>9358.7463014309142</v>
      </c>
      <c r="I22" s="5">
        <f t="shared" si="4"/>
        <v>24844.721639548683</v>
      </c>
      <c r="J22" s="25">
        <f t="shared" si="5"/>
        <v>8.9888054058396866E-2</v>
      </c>
      <c r="L22" s="22">
        <f t="shared" si="11"/>
        <v>24056.343127766762</v>
      </c>
      <c r="M22" s="5">
        <f>scrimecost*Meta!O19</f>
        <v>2812.366</v>
      </c>
      <c r="N22" s="5">
        <f>L22-Grade11!L22</f>
        <v>1090.0603112848585</v>
      </c>
      <c r="O22" s="5">
        <f>Grade11!M22-M22</f>
        <v>139.1579999999999</v>
      </c>
      <c r="P22" s="22">
        <f t="shared" si="12"/>
        <v>165.61117955880448</v>
      </c>
      <c r="Q22" s="22"/>
      <c r="R22" s="22"/>
      <c r="S22" s="22">
        <f t="shared" si="6"/>
        <v>723.94840791434137</v>
      </c>
      <c r="T22" s="22">
        <f t="shared" si="7"/>
        <v>547.75141468302957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20854.507082998309</v>
      </c>
      <c r="D23" s="5">
        <f t="shared" si="0"/>
        <v>20428.892009275445</v>
      </c>
      <c r="E23" s="5">
        <f t="shared" si="1"/>
        <v>10928.892009275445</v>
      </c>
      <c r="F23" s="5">
        <f t="shared" si="2"/>
        <v>3870.0332410284327</v>
      </c>
      <c r="G23" s="5">
        <f t="shared" si="3"/>
        <v>16558.858768247013</v>
      </c>
      <c r="H23" s="22">
        <f t="shared" si="10"/>
        <v>9592.714958966686</v>
      </c>
      <c r="I23" s="5">
        <f t="shared" si="4"/>
        <v>25374.563815537396</v>
      </c>
      <c r="J23" s="25">
        <f t="shared" si="5"/>
        <v>9.3150120267670167E-2</v>
      </c>
      <c r="L23" s="22">
        <f t="shared" si="11"/>
        <v>24657.751705960927</v>
      </c>
      <c r="M23" s="5">
        <f>scrimecost*Meta!O20</f>
        <v>2812.366</v>
      </c>
      <c r="N23" s="5">
        <f>L23-Grade11!L23</f>
        <v>1117.3118190669702</v>
      </c>
      <c r="O23" s="5">
        <f>Grade11!M23-M23</f>
        <v>139.1579999999999</v>
      </c>
      <c r="P23" s="22">
        <f t="shared" si="12"/>
        <v>168.16657820187123</v>
      </c>
      <c r="Q23" s="22"/>
      <c r="R23" s="22"/>
      <c r="S23" s="22">
        <f t="shared" si="6"/>
        <v>737.56056398272551</v>
      </c>
      <c r="T23" s="22">
        <f t="shared" si="7"/>
        <v>547.04349252618783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21375.86976007327</v>
      </c>
      <c r="D24" s="5">
        <f t="shared" si="0"/>
        <v>20908.024309507335</v>
      </c>
      <c r="E24" s="5">
        <f t="shared" si="1"/>
        <v>11408.024309507335</v>
      </c>
      <c r="F24" s="5">
        <f t="shared" si="2"/>
        <v>4026.4699370541448</v>
      </c>
      <c r="G24" s="5">
        <f t="shared" si="3"/>
        <v>16881.554372453189</v>
      </c>
      <c r="H24" s="22">
        <f t="shared" si="10"/>
        <v>9832.532832940853</v>
      </c>
      <c r="I24" s="5">
        <f t="shared" si="4"/>
        <v>25917.652045925832</v>
      </c>
      <c r="J24" s="25">
        <f t="shared" si="5"/>
        <v>9.633262388647347E-2</v>
      </c>
      <c r="L24" s="22">
        <f t="shared" si="11"/>
        <v>25274.195498609955</v>
      </c>
      <c r="M24" s="5">
        <f>scrimecost*Meta!O21</f>
        <v>2812.366</v>
      </c>
      <c r="N24" s="5">
        <f>L24-Grade11!L24</f>
        <v>1145.2446145436516</v>
      </c>
      <c r="O24" s="5">
        <f>Grade11!M24-M24</f>
        <v>139.1579999999999</v>
      </c>
      <c r="P24" s="22">
        <f t="shared" si="12"/>
        <v>170.78586181101474</v>
      </c>
      <c r="Q24" s="22"/>
      <c r="R24" s="22"/>
      <c r="S24" s="22">
        <f t="shared" si="6"/>
        <v>751.51302395282642</v>
      </c>
      <c r="T24" s="22">
        <f t="shared" si="7"/>
        <v>546.39781977475775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21910.266504075098</v>
      </c>
      <c r="D25" s="5">
        <f t="shared" si="0"/>
        <v>21399.134917245014</v>
      </c>
      <c r="E25" s="5">
        <f t="shared" si="1"/>
        <v>11899.134917245014</v>
      </c>
      <c r="F25" s="5">
        <f t="shared" si="2"/>
        <v>4186.8175504804967</v>
      </c>
      <c r="G25" s="5">
        <f t="shared" si="3"/>
        <v>17212.317366764517</v>
      </c>
      <c r="H25" s="22">
        <f t="shared" si="10"/>
        <v>10078.346153764374</v>
      </c>
      <c r="I25" s="5">
        <f t="shared" si="4"/>
        <v>26474.317482073977</v>
      </c>
      <c r="J25" s="25">
        <f t="shared" si="5"/>
        <v>9.9437505465793663E-2</v>
      </c>
      <c r="L25" s="22">
        <f t="shared" si="11"/>
        <v>25906.050386075203</v>
      </c>
      <c r="M25" s="5">
        <f>scrimecost*Meta!O22</f>
        <v>2812.366</v>
      </c>
      <c r="N25" s="5">
        <f>L25-Grade11!L25</f>
        <v>1173.8757299072458</v>
      </c>
      <c r="O25" s="5">
        <f>Grade11!M25-M25</f>
        <v>139.1579999999999</v>
      </c>
      <c r="P25" s="22">
        <f t="shared" si="12"/>
        <v>173.47062751038675</v>
      </c>
      <c r="Q25" s="22"/>
      <c r="R25" s="22"/>
      <c r="S25" s="22">
        <f t="shared" si="6"/>
        <v>765.81429542217779</v>
      </c>
      <c r="T25" s="22">
        <f t="shared" si="7"/>
        <v>545.81339954630846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22458.023166676972</v>
      </c>
      <c r="D26" s="5">
        <f t="shared" si="0"/>
        <v>21902.523290176137</v>
      </c>
      <c r="E26" s="5">
        <f t="shared" si="1"/>
        <v>12402.523290176137</v>
      </c>
      <c r="F26" s="5">
        <f t="shared" si="2"/>
        <v>4351.1738542425092</v>
      </c>
      <c r="G26" s="5">
        <f t="shared" si="3"/>
        <v>17551.349435933629</v>
      </c>
      <c r="H26" s="22">
        <f t="shared" si="10"/>
        <v>10330.304807608483</v>
      </c>
      <c r="I26" s="5">
        <f t="shared" si="4"/>
        <v>27044.899554125826</v>
      </c>
      <c r="J26" s="25">
        <f t="shared" si="5"/>
        <v>0.10246665822610611</v>
      </c>
      <c r="L26" s="22">
        <f t="shared" si="11"/>
        <v>26553.70164572708</v>
      </c>
      <c r="M26" s="5">
        <f>scrimecost*Meta!O23</f>
        <v>2239.4160000000002</v>
      </c>
      <c r="N26" s="5">
        <f>L26-Grade11!L26</f>
        <v>1203.2226231549212</v>
      </c>
      <c r="O26" s="5">
        <f>Grade11!M26-M26</f>
        <v>110.80799999999999</v>
      </c>
      <c r="P26" s="22">
        <f t="shared" si="12"/>
        <v>176.22251235224309</v>
      </c>
      <c r="Q26" s="22"/>
      <c r="R26" s="22"/>
      <c r="S26" s="22">
        <f t="shared" si="6"/>
        <v>755.35499867825968</v>
      </c>
      <c r="T26" s="22">
        <f t="shared" si="7"/>
        <v>527.74011780219109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23019.473745843901</v>
      </c>
      <c r="D27" s="5">
        <f t="shared" si="0"/>
        <v>22418.496372430545</v>
      </c>
      <c r="E27" s="5">
        <f t="shared" si="1"/>
        <v>12918.496372430545</v>
      </c>
      <c r="F27" s="5">
        <f t="shared" si="2"/>
        <v>4519.6390655985733</v>
      </c>
      <c r="G27" s="5">
        <f t="shared" si="3"/>
        <v>17898.857306831971</v>
      </c>
      <c r="H27" s="22">
        <f t="shared" si="10"/>
        <v>10588.562427798695</v>
      </c>
      <c r="I27" s="5">
        <f t="shared" si="4"/>
        <v>27629.746177978974</v>
      </c>
      <c r="J27" s="25">
        <f t="shared" si="5"/>
        <v>0.1054219292117768</v>
      </c>
      <c r="L27" s="22">
        <f t="shared" si="11"/>
        <v>27217.544186870255</v>
      </c>
      <c r="M27" s="5">
        <f>scrimecost*Meta!O24</f>
        <v>2239.4160000000002</v>
      </c>
      <c r="N27" s="5">
        <f>L27-Grade11!L27</f>
        <v>1233.3031887337929</v>
      </c>
      <c r="O27" s="5">
        <f>Grade11!M27-M27</f>
        <v>110.80799999999999</v>
      </c>
      <c r="P27" s="22">
        <f t="shared" si="12"/>
        <v>179.04319431514585</v>
      </c>
      <c r="Q27" s="22"/>
      <c r="R27" s="22"/>
      <c r="S27" s="22">
        <f t="shared" si="6"/>
        <v>770.38027201574528</v>
      </c>
      <c r="T27" s="22">
        <f t="shared" si="7"/>
        <v>527.62143748097094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23594.960589489998</v>
      </c>
      <c r="D28" s="5">
        <f t="shared" si="0"/>
        <v>22947.368781741308</v>
      </c>
      <c r="E28" s="5">
        <f t="shared" si="1"/>
        <v>13447.368781741308</v>
      </c>
      <c r="F28" s="5">
        <f t="shared" si="2"/>
        <v>4692.315907238537</v>
      </c>
      <c r="G28" s="5">
        <f t="shared" si="3"/>
        <v>18255.05287450277</v>
      </c>
      <c r="H28" s="22">
        <f t="shared" si="10"/>
        <v>10853.276488493662</v>
      </c>
      <c r="I28" s="5">
        <f t="shared" si="4"/>
        <v>28229.213967428448</v>
      </c>
      <c r="J28" s="25">
        <f t="shared" si="5"/>
        <v>0.10830512041730914</v>
      </c>
      <c r="L28" s="22">
        <f t="shared" si="11"/>
        <v>27897.982791542014</v>
      </c>
      <c r="M28" s="5">
        <f>scrimecost*Meta!O25</f>
        <v>2239.4160000000002</v>
      </c>
      <c r="N28" s="5">
        <f>L28-Grade11!L28</f>
        <v>1264.1357684521427</v>
      </c>
      <c r="O28" s="5">
        <f>Grade11!M28-M28</f>
        <v>110.80799999999999</v>
      </c>
      <c r="P28" s="22">
        <f t="shared" si="12"/>
        <v>181.93439332712117</v>
      </c>
      <c r="Q28" s="22"/>
      <c r="R28" s="22"/>
      <c r="S28" s="22">
        <f t="shared" si="6"/>
        <v>785.78117718667056</v>
      </c>
      <c r="T28" s="22">
        <f t="shared" si="7"/>
        <v>527.55431463603975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24184.834604227246</v>
      </c>
      <c r="D29" s="5">
        <f t="shared" si="0"/>
        <v>23489.463001284839</v>
      </c>
      <c r="E29" s="5">
        <f t="shared" si="1"/>
        <v>13989.463001284839</v>
      </c>
      <c r="F29" s="5">
        <f t="shared" si="2"/>
        <v>4869.3096699195003</v>
      </c>
      <c r="G29" s="5">
        <f t="shared" si="3"/>
        <v>18620.153331365338</v>
      </c>
      <c r="H29" s="22">
        <f t="shared" si="10"/>
        <v>11124.608400706004</v>
      </c>
      <c r="I29" s="5">
        <f t="shared" si="4"/>
        <v>28843.668451614154</v>
      </c>
      <c r="J29" s="25">
        <f t="shared" si="5"/>
        <v>0.1111179898861212</v>
      </c>
      <c r="L29" s="22">
        <f t="shared" si="11"/>
        <v>28595.432361330561</v>
      </c>
      <c r="M29" s="5">
        <f>scrimecost*Meta!O26</f>
        <v>2239.4160000000002</v>
      </c>
      <c r="N29" s="5">
        <f>L29-Grade11!L29</f>
        <v>1295.7391626634453</v>
      </c>
      <c r="O29" s="5">
        <f>Grade11!M29-M29</f>
        <v>110.80799999999999</v>
      </c>
      <c r="P29" s="22">
        <f t="shared" si="12"/>
        <v>184.8978723143959</v>
      </c>
      <c r="Q29" s="22"/>
      <c r="R29" s="22"/>
      <c r="S29" s="22">
        <f t="shared" si="6"/>
        <v>801.56710498686664</v>
      </c>
      <c r="T29" s="22">
        <f t="shared" si="7"/>
        <v>527.53796772461112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24789.455469332923</v>
      </c>
      <c r="D30" s="5">
        <f t="shared" si="0"/>
        <v>24045.109576316954</v>
      </c>
      <c r="E30" s="5">
        <f t="shared" si="1"/>
        <v>14545.109576316954</v>
      </c>
      <c r="F30" s="5">
        <f t="shared" si="2"/>
        <v>5050.7282766674853</v>
      </c>
      <c r="G30" s="5">
        <f t="shared" si="3"/>
        <v>18994.381299649467</v>
      </c>
      <c r="H30" s="22">
        <f t="shared" si="10"/>
        <v>11402.723610723651</v>
      </c>
      <c r="I30" s="5">
        <f t="shared" si="4"/>
        <v>29473.484297904502</v>
      </c>
      <c r="J30" s="25">
        <f t="shared" si="5"/>
        <v>0.11386225278252317</v>
      </c>
      <c r="L30" s="22">
        <f t="shared" si="11"/>
        <v>29310.318170363818</v>
      </c>
      <c r="M30" s="5">
        <f>scrimecost*Meta!O27</f>
        <v>2239.4160000000002</v>
      </c>
      <c r="N30" s="5">
        <f>L30-Grade11!L30</f>
        <v>1328.1326417300261</v>
      </c>
      <c r="O30" s="5">
        <f>Grade11!M30-M30</f>
        <v>110.80799999999999</v>
      </c>
      <c r="P30" s="22">
        <f t="shared" si="12"/>
        <v>187.93543827635241</v>
      </c>
      <c r="Q30" s="22"/>
      <c r="R30" s="22"/>
      <c r="S30" s="22">
        <f t="shared" si="6"/>
        <v>817.74768098206573</v>
      </c>
      <c r="T30" s="22">
        <f t="shared" si="7"/>
        <v>527.57163174499965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25409.191856066245</v>
      </c>
      <c r="D31" s="5">
        <f t="shared" si="0"/>
        <v>24614.64731572488</v>
      </c>
      <c r="E31" s="5">
        <f t="shared" si="1"/>
        <v>15114.64731572488</v>
      </c>
      <c r="F31" s="5">
        <f t="shared" si="2"/>
        <v>5236.6823485841733</v>
      </c>
      <c r="G31" s="5">
        <f t="shared" si="3"/>
        <v>19377.964967140706</v>
      </c>
      <c r="H31" s="22">
        <f t="shared" si="10"/>
        <v>11687.791700991744</v>
      </c>
      <c r="I31" s="5">
        <f t="shared" si="4"/>
        <v>30119.045540352119</v>
      </c>
      <c r="J31" s="25">
        <f t="shared" si="5"/>
        <v>0.11653958243754954</v>
      </c>
      <c r="L31" s="22">
        <f t="shared" si="11"/>
        <v>30043.076124622916</v>
      </c>
      <c r="M31" s="5">
        <f>scrimecost*Meta!O28</f>
        <v>1921.838</v>
      </c>
      <c r="N31" s="5">
        <f>L31-Grade11!L31</f>
        <v>1361.3359577732772</v>
      </c>
      <c r="O31" s="5">
        <f>Grade11!M31-M31</f>
        <v>95.093999999999824</v>
      </c>
      <c r="P31" s="22">
        <f t="shared" si="12"/>
        <v>191.04894338735789</v>
      </c>
      <c r="Q31" s="22"/>
      <c r="R31" s="22"/>
      <c r="S31" s="22">
        <f t="shared" si="6"/>
        <v>820.41016737714699</v>
      </c>
      <c r="T31" s="22">
        <f t="shared" si="7"/>
        <v>518.84952746424904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26044.4216524679</v>
      </c>
      <c r="D32" s="5">
        <f t="shared" si="0"/>
        <v>25198.423498617998</v>
      </c>
      <c r="E32" s="5">
        <f t="shared" si="1"/>
        <v>15698.423498617998</v>
      </c>
      <c r="F32" s="5">
        <f t="shared" si="2"/>
        <v>5427.2852722987764</v>
      </c>
      <c r="G32" s="5">
        <f t="shared" si="3"/>
        <v>19771.138226319221</v>
      </c>
      <c r="H32" s="22">
        <f t="shared" si="10"/>
        <v>11979.986493516537</v>
      </c>
      <c r="I32" s="5">
        <f t="shared" si="4"/>
        <v>30780.745813860918</v>
      </c>
      <c r="J32" s="25">
        <f t="shared" si="5"/>
        <v>0.11915161136928254</v>
      </c>
      <c r="L32" s="22">
        <f t="shared" si="11"/>
        <v>30794.153027738488</v>
      </c>
      <c r="M32" s="5">
        <f>scrimecost*Meta!O29</f>
        <v>1921.838</v>
      </c>
      <c r="N32" s="5">
        <f>L32-Grade11!L32</f>
        <v>1395.3693567176124</v>
      </c>
      <c r="O32" s="5">
        <f>Grade11!M32-M32</f>
        <v>95.093999999999824</v>
      </c>
      <c r="P32" s="22">
        <f t="shared" si="12"/>
        <v>194.24028612613853</v>
      </c>
      <c r="Q32" s="22"/>
      <c r="R32" s="22"/>
      <c r="S32" s="22">
        <f t="shared" si="6"/>
        <v>837.40988503210667</v>
      </c>
      <c r="T32" s="22">
        <f t="shared" si="7"/>
        <v>519.15465516033851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26695.532193779596</v>
      </c>
      <c r="D33" s="5">
        <f t="shared" si="0"/>
        <v>25796.79408608345</v>
      </c>
      <c r="E33" s="5">
        <f t="shared" si="1"/>
        <v>16296.79408608345</v>
      </c>
      <c r="F33" s="5">
        <f t="shared" si="2"/>
        <v>5622.6532691062457</v>
      </c>
      <c r="G33" s="5">
        <f t="shared" si="3"/>
        <v>20174.140816977204</v>
      </c>
      <c r="H33" s="22">
        <f t="shared" si="10"/>
        <v>12279.486155854449</v>
      </c>
      <c r="I33" s="5">
        <f t="shared" si="4"/>
        <v>31458.988594207443</v>
      </c>
      <c r="J33" s="25">
        <f t="shared" si="5"/>
        <v>0.12169993227829035</v>
      </c>
      <c r="L33" s="22">
        <f t="shared" si="11"/>
        <v>31564.006853431951</v>
      </c>
      <c r="M33" s="5">
        <f>scrimecost*Meta!O30</f>
        <v>1921.838</v>
      </c>
      <c r="N33" s="5">
        <f>L33-Grade11!L33</f>
        <v>1430.2535906355588</v>
      </c>
      <c r="O33" s="5">
        <f>Grade11!M33-M33</f>
        <v>95.093999999999824</v>
      </c>
      <c r="P33" s="22">
        <f t="shared" si="12"/>
        <v>197.51141243338867</v>
      </c>
      <c r="Q33" s="22"/>
      <c r="R33" s="22"/>
      <c r="S33" s="22">
        <f t="shared" si="6"/>
        <v>854.83459562844143</v>
      </c>
      <c r="T33" s="22">
        <f t="shared" si="7"/>
        <v>519.50416930509414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27362.920498624084</v>
      </c>
      <c r="D34" s="5">
        <f t="shared" si="0"/>
        <v>26410.123938235534</v>
      </c>
      <c r="E34" s="5">
        <f t="shared" si="1"/>
        <v>16910.123938235534</v>
      </c>
      <c r="F34" s="5">
        <f t="shared" si="2"/>
        <v>5822.9054658339019</v>
      </c>
      <c r="G34" s="5">
        <f t="shared" si="3"/>
        <v>20587.218472401633</v>
      </c>
      <c r="H34" s="22">
        <f t="shared" si="10"/>
        <v>12586.473309750809</v>
      </c>
      <c r="I34" s="5">
        <f t="shared" si="4"/>
        <v>32154.187444062627</v>
      </c>
      <c r="J34" s="25">
        <f t="shared" si="5"/>
        <v>0.12418609901878581</v>
      </c>
      <c r="L34" s="22">
        <f t="shared" si="11"/>
        <v>32353.107024767742</v>
      </c>
      <c r="M34" s="5">
        <f>scrimecost*Meta!O31</f>
        <v>1921.838</v>
      </c>
      <c r="N34" s="5">
        <f>L34-Grade11!L34</f>
        <v>1466.0099304014439</v>
      </c>
      <c r="O34" s="5">
        <f>Grade11!M34-M34</f>
        <v>95.093999999999824</v>
      </c>
      <c r="P34" s="22">
        <f t="shared" si="12"/>
        <v>200.86431689832006</v>
      </c>
      <c r="Q34" s="22"/>
      <c r="R34" s="22"/>
      <c r="S34" s="22">
        <f t="shared" si="6"/>
        <v>872.69492398968066</v>
      </c>
      <c r="T34" s="22">
        <f t="shared" si="7"/>
        <v>519.89743548159561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28046.993511089684</v>
      </c>
      <c r="D35" s="5">
        <f t="shared" si="0"/>
        <v>27038.787036691418</v>
      </c>
      <c r="E35" s="5">
        <f t="shared" si="1"/>
        <v>17538.787036691418</v>
      </c>
      <c r="F35" s="5">
        <f t="shared" si="2"/>
        <v>6028.163967479748</v>
      </c>
      <c r="G35" s="5">
        <f t="shared" si="3"/>
        <v>21010.62306921167</v>
      </c>
      <c r="H35" s="22">
        <f t="shared" si="10"/>
        <v>12901.135142494577</v>
      </c>
      <c r="I35" s="5">
        <f t="shared" si="4"/>
        <v>32866.766265164188</v>
      </c>
      <c r="J35" s="25">
        <f t="shared" si="5"/>
        <v>0.12661162754609842</v>
      </c>
      <c r="L35" s="22">
        <f t="shared" si="11"/>
        <v>33161.934700386933</v>
      </c>
      <c r="M35" s="5">
        <f>scrimecost*Meta!O32</f>
        <v>1921.838</v>
      </c>
      <c r="N35" s="5">
        <f>L35-Grade11!L35</f>
        <v>1502.6601786614738</v>
      </c>
      <c r="O35" s="5">
        <f>Grade11!M35-M35</f>
        <v>95.093999999999824</v>
      </c>
      <c r="P35" s="22">
        <f t="shared" si="12"/>
        <v>204.30104397487469</v>
      </c>
      <c r="Q35" s="22"/>
      <c r="R35" s="22"/>
      <c r="S35" s="22">
        <f t="shared" si="6"/>
        <v>891.00176055994973</v>
      </c>
      <c r="T35" s="22">
        <f t="shared" si="7"/>
        <v>520.3338329392642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28748.168348866926</v>
      </c>
      <c r="D36" s="5">
        <f t="shared" si="0"/>
        <v>27683.166712608705</v>
      </c>
      <c r="E36" s="5">
        <f t="shared" si="1"/>
        <v>18183.166712608705</v>
      </c>
      <c r="F36" s="5">
        <f t="shared" si="2"/>
        <v>6238.5539316667418</v>
      </c>
      <c r="G36" s="5">
        <f t="shared" si="3"/>
        <v>21444.612780941963</v>
      </c>
      <c r="H36" s="22">
        <f t="shared" si="10"/>
        <v>13223.663521056942</v>
      </c>
      <c r="I36" s="5">
        <f t="shared" si="4"/>
        <v>33597.159556793296</v>
      </c>
      <c r="J36" s="25">
        <f t="shared" si="5"/>
        <v>0.12897799684103758</v>
      </c>
      <c r="L36" s="22">
        <f t="shared" si="11"/>
        <v>33990.98306789661</v>
      </c>
      <c r="M36" s="5">
        <f>scrimecost*Meta!O33</f>
        <v>1479.848</v>
      </c>
      <c r="N36" s="5">
        <f>L36-Grade11!L36</f>
        <v>1540.2266831280213</v>
      </c>
      <c r="O36" s="5">
        <f>Grade11!M36-M36</f>
        <v>73.22400000000016</v>
      </c>
      <c r="P36" s="22">
        <f t="shared" si="12"/>
        <v>207.82368922834326</v>
      </c>
      <c r="Q36" s="22"/>
      <c r="R36" s="22"/>
      <c r="S36" s="22">
        <f t="shared" si="6"/>
        <v>890.38944804448283</v>
      </c>
      <c r="T36" s="22">
        <f t="shared" si="7"/>
        <v>509.72013048914107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29466.872557588598</v>
      </c>
      <c r="D37" s="5">
        <f t="shared" ref="D37:D56" si="15">IF(A37&lt;startage,1,0)*(C37*(1-initialunempprob))+IF(A37=startage,1,0)*(C37*(1-unempprob))+IF(A37&gt;startage,1,0)*(C37*(1-unempprob)+unempprob*300*52)</f>
        <v>28343.655880423921</v>
      </c>
      <c r="E37" s="5">
        <f t="shared" si="1"/>
        <v>18843.655880423921</v>
      </c>
      <c r="F37" s="5">
        <f t="shared" si="2"/>
        <v>6454.2036449584102</v>
      </c>
      <c r="G37" s="5">
        <f t="shared" si="3"/>
        <v>21889.452235465513</v>
      </c>
      <c r="H37" s="22">
        <f t="shared" ref="H37:H56" si="16">benefits*B37/expnorm</f>
        <v>13554.255109083364</v>
      </c>
      <c r="I37" s="5">
        <f t="shared" ref="I37:I56" si="17">G37+IF(A37&lt;startage,1,0)*(H37*(1-initialunempprob))+IF(A37&gt;=startage,1,0)*(H37*(1-unempprob))</f>
        <v>34345.812680713127</v>
      </c>
      <c r="J37" s="25">
        <f t="shared" si="5"/>
        <v>0.1312866498117099</v>
      </c>
      <c r="L37" s="22">
        <f t="shared" ref="L37:L56" si="18">(sincome+sbenefits)*(1-sunemp)*B37/expnorm</f>
        <v>34840.757644594021</v>
      </c>
      <c r="M37" s="5">
        <f>scrimecost*Meta!O34</f>
        <v>1479.848</v>
      </c>
      <c r="N37" s="5">
        <f>L37-Grade11!L37</f>
        <v>1578.7323502062136</v>
      </c>
      <c r="O37" s="5">
        <f>Grade11!M37-M37</f>
        <v>73.22400000000016</v>
      </c>
      <c r="P37" s="22">
        <f t="shared" si="12"/>
        <v>211.43440061314851</v>
      </c>
      <c r="Q37" s="22"/>
      <c r="R37" s="22"/>
      <c r="S37" s="22">
        <f t="shared" si="6"/>
        <v>909.62306821612106</v>
      </c>
      <c r="T37" s="22">
        <f t="shared" si="7"/>
        <v>510.45977482600449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30203.544371528315</v>
      </c>
      <c r="D38" s="5">
        <f t="shared" si="15"/>
        <v>29020.657277434522</v>
      </c>
      <c r="E38" s="5">
        <f t="shared" si="1"/>
        <v>19520.657277434522</v>
      </c>
      <c r="F38" s="5">
        <f t="shared" si="2"/>
        <v>6675.2446010823714</v>
      </c>
      <c r="G38" s="5">
        <f t="shared" si="3"/>
        <v>22345.412676352149</v>
      </c>
      <c r="H38" s="22">
        <f t="shared" si="16"/>
        <v>13893.111486810451</v>
      </c>
      <c r="I38" s="5">
        <f t="shared" si="17"/>
        <v>35113.182132730952</v>
      </c>
      <c r="J38" s="25">
        <f t="shared" si="5"/>
        <v>0.13353899417334147</v>
      </c>
      <c r="L38" s="22">
        <f t="shared" si="18"/>
        <v>35711.776585708874</v>
      </c>
      <c r="M38" s="5">
        <f>scrimecost*Meta!O35</f>
        <v>1479.848</v>
      </c>
      <c r="N38" s="5">
        <f>L38-Grade11!L38</f>
        <v>1618.2006589613811</v>
      </c>
      <c r="O38" s="5">
        <f>Grade11!M38-M38</f>
        <v>73.22400000000016</v>
      </c>
      <c r="P38" s="22">
        <f t="shared" si="12"/>
        <v>215.13537978257392</v>
      </c>
      <c r="Q38" s="22"/>
      <c r="R38" s="22"/>
      <c r="S38" s="22">
        <f t="shared" si="6"/>
        <v>929.33752889205891</v>
      </c>
      <c r="T38" s="22">
        <f t="shared" si="7"/>
        <v>511.23645205303967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30958.632980816514</v>
      </c>
      <c r="D39" s="5">
        <f t="shared" si="15"/>
        <v>29714.583709370378</v>
      </c>
      <c r="E39" s="5">
        <f t="shared" si="1"/>
        <v>20214.583709370378</v>
      </c>
      <c r="F39" s="5">
        <f t="shared" si="2"/>
        <v>6901.8115811094285</v>
      </c>
      <c r="G39" s="5">
        <f t="shared" si="3"/>
        <v>22812.772128260949</v>
      </c>
      <c r="H39" s="22">
        <f t="shared" si="16"/>
        <v>14240.439273980708</v>
      </c>
      <c r="I39" s="5">
        <f t="shared" si="17"/>
        <v>35899.735821049224</v>
      </c>
      <c r="J39" s="25">
        <f t="shared" si="5"/>
        <v>0.13573640330664055</v>
      </c>
      <c r="L39" s="22">
        <f t="shared" si="18"/>
        <v>36604.571000351585</v>
      </c>
      <c r="M39" s="5">
        <f>scrimecost*Meta!O36</f>
        <v>1479.848</v>
      </c>
      <c r="N39" s="5">
        <f>L39-Grade11!L39</f>
        <v>1658.6556754353951</v>
      </c>
      <c r="O39" s="5">
        <f>Grade11!M39-M39</f>
        <v>73.22400000000016</v>
      </c>
      <c r="P39" s="22">
        <f t="shared" si="12"/>
        <v>218.92888343123491</v>
      </c>
      <c r="Q39" s="22"/>
      <c r="R39" s="22"/>
      <c r="S39" s="22">
        <f t="shared" si="6"/>
        <v>949.54485108488143</v>
      </c>
      <c r="T39" s="22">
        <f t="shared" si="7"/>
        <v>512.04967861666705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31732.598805336933</v>
      </c>
      <c r="D40" s="5">
        <f t="shared" si="15"/>
        <v>30425.85830210464</v>
      </c>
      <c r="E40" s="5">
        <f t="shared" si="1"/>
        <v>20925.85830210464</v>
      </c>
      <c r="F40" s="5">
        <f t="shared" si="2"/>
        <v>7134.0427356371638</v>
      </c>
      <c r="G40" s="5">
        <f t="shared" si="3"/>
        <v>23291.815566467478</v>
      </c>
      <c r="H40" s="22">
        <f t="shared" si="16"/>
        <v>14596.45025583023</v>
      </c>
      <c r="I40" s="5">
        <f t="shared" si="17"/>
        <v>36705.953351575459</v>
      </c>
      <c r="J40" s="25">
        <f t="shared" ref="J40:J56" si="19">(F40-(IF(A40&gt;startage,1,0)*(unempprob*300*52)))/(IF(A40&lt;startage,1,0)*((C40+H40)*(1-initialunempprob))+IF(A40&gt;=startage,1,0)*((C40+H40)*(1-unempprob)))</f>
        <v>0.13788021709522497</v>
      </c>
      <c r="L40" s="22">
        <f t="shared" si="18"/>
        <v>37519.685275360389</v>
      </c>
      <c r="M40" s="5">
        <f>scrimecost*Meta!O37</f>
        <v>1479.848</v>
      </c>
      <c r="N40" s="5">
        <f>L40-Grade11!L40</f>
        <v>1700.1220673213029</v>
      </c>
      <c r="O40" s="5">
        <f>Grade11!M40-M40</f>
        <v>73.22400000000016</v>
      </c>
      <c r="P40" s="22">
        <f t="shared" si="12"/>
        <v>222.81722467111246</v>
      </c>
      <c r="Q40" s="22"/>
      <c r="R40" s="22"/>
      <c r="S40" s="22">
        <f t="shared" ref="S40:S69" si="20">IF(A40&lt;startage,1,0)*(N40-Q40-R40)+IF(A40&gt;=startage,1,0)*completionprob*(N40*spart+O40+P40)</f>
        <v>970.25735633254271</v>
      </c>
      <c r="T40" s="22">
        <f t="shared" ref="T40:T69" si="21">S40/sreturn^(A40-startage+1)</f>
        <v>512.89898168184948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32525.913775470352</v>
      </c>
      <c r="D41" s="5">
        <f t="shared" si="15"/>
        <v>31154.914759657251</v>
      </c>
      <c r="E41" s="5">
        <f t="shared" si="1"/>
        <v>21654.914759657251</v>
      </c>
      <c r="F41" s="5">
        <f t="shared" si="2"/>
        <v>7372.0796690280931</v>
      </c>
      <c r="G41" s="5">
        <f t="shared" si="3"/>
        <v>23782.83509062916</v>
      </c>
      <c r="H41" s="22">
        <f t="shared" si="16"/>
        <v>14961.361512225982</v>
      </c>
      <c r="I41" s="5">
        <f t="shared" si="17"/>
        <v>37532.326320364838</v>
      </c>
      <c r="J41" s="25">
        <f t="shared" si="19"/>
        <v>0.13997174274262447</v>
      </c>
      <c r="L41" s="22">
        <f t="shared" si="18"/>
        <v>38457.677407244388</v>
      </c>
      <c r="M41" s="5">
        <f>scrimecost*Meta!O38</f>
        <v>898.71300000000008</v>
      </c>
      <c r="N41" s="5">
        <f>L41-Grade11!L41</f>
        <v>1742.6251190043185</v>
      </c>
      <c r="O41" s="5">
        <f>Grade11!M41-M41</f>
        <v>44.469000000000051</v>
      </c>
      <c r="P41" s="22">
        <f t="shared" si="12"/>
        <v>226.80277444198694</v>
      </c>
      <c r="Q41" s="22"/>
      <c r="R41" s="22"/>
      <c r="S41" s="22">
        <f t="shared" si="20"/>
        <v>966.01074421137878</v>
      </c>
      <c r="T41" s="22">
        <f t="shared" si="21"/>
        <v>500.58188263444612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33339.061619857108</v>
      </c>
      <c r="D42" s="5">
        <f t="shared" si="15"/>
        <v>31902.197628648682</v>
      </c>
      <c r="E42" s="5">
        <f t="shared" si="1"/>
        <v>22402.197628648682</v>
      </c>
      <c r="F42" s="5">
        <f t="shared" si="2"/>
        <v>7616.0675257537951</v>
      </c>
      <c r="G42" s="5">
        <f t="shared" si="3"/>
        <v>24286.130102894887</v>
      </c>
      <c r="H42" s="22">
        <f t="shared" si="16"/>
        <v>15335.395550031632</v>
      </c>
      <c r="I42" s="5">
        <f t="shared" si="17"/>
        <v>38379.358613373959</v>
      </c>
      <c r="J42" s="25">
        <f t="shared" si="19"/>
        <v>0.14201225556935568</v>
      </c>
      <c r="L42" s="22">
        <f t="shared" si="18"/>
        <v>39419.119342425496</v>
      </c>
      <c r="M42" s="5">
        <f>scrimecost*Meta!O39</f>
        <v>898.71300000000008</v>
      </c>
      <c r="N42" s="5">
        <f>L42-Grade11!L42</f>
        <v>1786.1907469794314</v>
      </c>
      <c r="O42" s="5">
        <f>Grade11!M42-M42</f>
        <v>44.469000000000051</v>
      </c>
      <c r="P42" s="22">
        <f t="shared" si="12"/>
        <v>230.88796295713328</v>
      </c>
      <c r="Q42" s="22"/>
      <c r="R42" s="22"/>
      <c r="S42" s="22">
        <f t="shared" si="20"/>
        <v>987.77182003719486</v>
      </c>
      <c r="T42" s="22">
        <f t="shared" si="21"/>
        <v>501.76236136023743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34172.538160353535</v>
      </c>
      <c r="D43" s="5">
        <f t="shared" si="15"/>
        <v>32668.1625693649</v>
      </c>
      <c r="E43" s="5">
        <f t="shared" si="1"/>
        <v>23168.1625693649</v>
      </c>
      <c r="F43" s="5">
        <f t="shared" si="2"/>
        <v>7866.1550788976401</v>
      </c>
      <c r="G43" s="5">
        <f t="shared" si="3"/>
        <v>24802.007490467258</v>
      </c>
      <c r="H43" s="22">
        <f t="shared" si="16"/>
        <v>15718.780438782422</v>
      </c>
      <c r="I43" s="5">
        <f t="shared" si="17"/>
        <v>39247.566713708307</v>
      </c>
      <c r="J43" s="25">
        <f t="shared" si="19"/>
        <v>0.14400299979055683</v>
      </c>
      <c r="L43" s="22">
        <f t="shared" si="18"/>
        <v>40404.597325986135</v>
      </c>
      <c r="M43" s="5">
        <f>scrimecost*Meta!O40</f>
        <v>898.71300000000008</v>
      </c>
      <c r="N43" s="5">
        <f>L43-Grade11!L43</f>
        <v>1830.8455156539203</v>
      </c>
      <c r="O43" s="5">
        <f>Grade11!M43-M43</f>
        <v>44.469000000000051</v>
      </c>
      <c r="P43" s="22">
        <f t="shared" si="12"/>
        <v>235.0752811851583</v>
      </c>
      <c r="Q43" s="22"/>
      <c r="R43" s="22"/>
      <c r="S43" s="22">
        <f t="shared" si="20"/>
        <v>1010.0769227586558</v>
      </c>
      <c r="T43" s="22">
        <f t="shared" si="21"/>
        <v>502.97242418598563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35026.851614362371</v>
      </c>
      <c r="D44" s="5">
        <f t="shared" si="15"/>
        <v>33453.276633599024</v>
      </c>
      <c r="E44" s="5">
        <f t="shared" si="1"/>
        <v>23953.276633599024</v>
      </c>
      <c r="F44" s="5">
        <f t="shared" si="2"/>
        <v>8122.4948208700807</v>
      </c>
      <c r="G44" s="5">
        <f t="shared" si="3"/>
        <v>25330.781812728943</v>
      </c>
      <c r="H44" s="22">
        <f t="shared" si="16"/>
        <v>16111.74994975198</v>
      </c>
      <c r="I44" s="5">
        <f t="shared" si="17"/>
        <v>40137.48001655101</v>
      </c>
      <c r="J44" s="25">
        <f t="shared" si="19"/>
        <v>0.14594518927465555</v>
      </c>
      <c r="L44" s="22">
        <f t="shared" si="18"/>
        <v>41414.712259135777</v>
      </c>
      <c r="M44" s="5">
        <f>scrimecost*Meta!O41</f>
        <v>898.71300000000008</v>
      </c>
      <c r="N44" s="5">
        <f>L44-Grade11!L44</f>
        <v>1876.6166535452576</v>
      </c>
      <c r="O44" s="5">
        <f>Grade11!M44-M44</f>
        <v>44.469000000000051</v>
      </c>
      <c r="P44" s="22">
        <f t="shared" si="12"/>
        <v>239.36728236888388</v>
      </c>
      <c r="Q44" s="22"/>
      <c r="R44" s="22"/>
      <c r="S44" s="22">
        <f t="shared" si="20"/>
        <v>1032.9396530481472</v>
      </c>
      <c r="T44" s="22">
        <f t="shared" si="21"/>
        <v>504.21174044036047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35902.522904721438</v>
      </c>
      <c r="D45" s="5">
        <f t="shared" si="15"/>
        <v>34258.018549439003</v>
      </c>
      <c r="E45" s="5">
        <f t="shared" si="1"/>
        <v>24758.018549439003</v>
      </c>
      <c r="F45" s="5">
        <f t="shared" si="2"/>
        <v>8385.2430563918351</v>
      </c>
      <c r="G45" s="5">
        <f t="shared" si="3"/>
        <v>25872.775493047167</v>
      </c>
      <c r="H45" s="22">
        <f t="shared" si="16"/>
        <v>16514.543698495781</v>
      </c>
      <c r="I45" s="5">
        <f t="shared" si="17"/>
        <v>41049.641151964795</v>
      </c>
      <c r="J45" s="25">
        <f t="shared" si="19"/>
        <v>0.14784000828353236</v>
      </c>
      <c r="L45" s="22">
        <f t="shared" si="18"/>
        <v>42450.080065614173</v>
      </c>
      <c r="M45" s="5">
        <f>scrimecost*Meta!O42</f>
        <v>898.71300000000008</v>
      </c>
      <c r="N45" s="5">
        <f>L45-Grade11!L45</f>
        <v>1923.5320698838914</v>
      </c>
      <c r="O45" s="5">
        <f>Grade11!M45-M45</f>
        <v>44.469000000000051</v>
      </c>
      <c r="P45" s="22">
        <f t="shared" si="12"/>
        <v>243.76658358220271</v>
      </c>
      <c r="Q45" s="22"/>
      <c r="R45" s="22"/>
      <c r="S45" s="22">
        <f t="shared" si="20"/>
        <v>1056.3739515948816</v>
      </c>
      <c r="T45" s="22">
        <f t="shared" si="21"/>
        <v>505.47998718358019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36800.085977339462</v>
      </c>
      <c r="D46" s="5">
        <f t="shared" si="15"/>
        <v>35082.879013174963</v>
      </c>
      <c r="E46" s="5">
        <f t="shared" si="1"/>
        <v>25582.879013174963</v>
      </c>
      <c r="F46" s="5">
        <f t="shared" si="2"/>
        <v>8654.5599978016253</v>
      </c>
      <c r="G46" s="5">
        <f t="shared" si="3"/>
        <v>26428.319015373338</v>
      </c>
      <c r="H46" s="22">
        <f t="shared" si="16"/>
        <v>16927.407290958174</v>
      </c>
      <c r="I46" s="5">
        <f t="shared" si="17"/>
        <v>41984.6063157639</v>
      </c>
      <c r="J46" s="25">
        <f t="shared" si="19"/>
        <v>0.14968861219463159</v>
      </c>
      <c r="L46" s="22">
        <f t="shared" si="18"/>
        <v>43511.332067254523</v>
      </c>
      <c r="M46" s="5">
        <f>scrimecost*Meta!O43</f>
        <v>448.53800000000001</v>
      </c>
      <c r="N46" s="5">
        <f>L46-Grade11!L46</f>
        <v>1971.6203716309974</v>
      </c>
      <c r="O46" s="5">
        <f>Grade11!M46-M46</f>
        <v>22.194000000000017</v>
      </c>
      <c r="P46" s="22">
        <f t="shared" si="12"/>
        <v>248.27586732585439</v>
      </c>
      <c r="Q46" s="22"/>
      <c r="R46" s="22"/>
      <c r="S46" s="22">
        <f t="shared" si="20"/>
        <v>1060.6584576052871</v>
      </c>
      <c r="T46" s="22">
        <f t="shared" si="21"/>
        <v>497.51951375057547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37720.088126772942</v>
      </c>
      <c r="D47" s="5">
        <f t="shared" si="15"/>
        <v>35928.360988504333</v>
      </c>
      <c r="E47" s="5">
        <f t="shared" si="1"/>
        <v>26428.360988504333</v>
      </c>
      <c r="F47" s="5">
        <f t="shared" si="2"/>
        <v>8930.6098627466654</v>
      </c>
      <c r="G47" s="5">
        <f t="shared" si="3"/>
        <v>26997.75112575767</v>
      </c>
      <c r="H47" s="22">
        <f t="shared" si="16"/>
        <v>17350.592473232125</v>
      </c>
      <c r="I47" s="5">
        <f t="shared" si="17"/>
        <v>42942.945608657996</v>
      </c>
      <c r="J47" s="25">
        <f t="shared" si="19"/>
        <v>0.15149212820546015</v>
      </c>
      <c r="L47" s="22">
        <f t="shared" si="18"/>
        <v>44599.115368935876</v>
      </c>
      <c r="M47" s="5">
        <f>scrimecost*Meta!O44</f>
        <v>448.53800000000001</v>
      </c>
      <c r="N47" s="5">
        <f>L47-Grade11!L47</f>
        <v>2020.9108809217505</v>
      </c>
      <c r="O47" s="5">
        <f>Grade11!M47-M47</f>
        <v>22.194000000000017</v>
      </c>
      <c r="P47" s="22">
        <f t="shared" si="12"/>
        <v>252.89788316309742</v>
      </c>
      <c r="Q47" s="22"/>
      <c r="R47" s="22"/>
      <c r="S47" s="22">
        <f t="shared" si="20"/>
        <v>1085.2791175159398</v>
      </c>
      <c r="T47" s="22">
        <f t="shared" si="21"/>
        <v>499.02727645341639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38663.090329942264</v>
      </c>
      <c r="D48" s="5">
        <f t="shared" si="15"/>
        <v>36794.98001321694</v>
      </c>
      <c r="E48" s="5">
        <f t="shared" si="1"/>
        <v>27294.98001321694</v>
      </c>
      <c r="F48" s="5">
        <f t="shared" si="2"/>
        <v>9213.5609743153309</v>
      </c>
      <c r="G48" s="5">
        <f t="shared" si="3"/>
        <v>27581.419038901608</v>
      </c>
      <c r="H48" s="22">
        <f t="shared" si="16"/>
        <v>17784.357285062928</v>
      </c>
      <c r="I48" s="5">
        <f t="shared" si="17"/>
        <v>43925.24338387444</v>
      </c>
      <c r="J48" s="25">
        <f t="shared" si="19"/>
        <v>0.15325165602090268</v>
      </c>
      <c r="L48" s="22">
        <f t="shared" si="18"/>
        <v>45714.093253159277</v>
      </c>
      <c r="M48" s="5">
        <f>scrimecost*Meta!O45</f>
        <v>448.53800000000001</v>
      </c>
      <c r="N48" s="5">
        <f>L48-Grade11!L48</f>
        <v>2071.4336529448119</v>
      </c>
      <c r="O48" s="5">
        <f>Grade11!M48-M48</f>
        <v>22.194000000000017</v>
      </c>
      <c r="P48" s="22">
        <f t="shared" si="12"/>
        <v>257.63544939627155</v>
      </c>
      <c r="Q48" s="22"/>
      <c r="R48" s="22"/>
      <c r="S48" s="22">
        <f t="shared" si="20"/>
        <v>1110.5152939243751</v>
      </c>
      <c r="T48" s="22">
        <f t="shared" si="21"/>
        <v>500.55944424815419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39629.667588190816</v>
      </c>
      <c r="D49" s="5">
        <f t="shared" si="15"/>
        <v>37683.264513547358</v>
      </c>
      <c r="E49" s="5">
        <f t="shared" si="1"/>
        <v>28183.264513547358</v>
      </c>
      <c r="F49" s="5">
        <f t="shared" si="2"/>
        <v>9503.5858636732119</v>
      </c>
      <c r="G49" s="5">
        <f t="shared" si="3"/>
        <v>28179.678649874146</v>
      </c>
      <c r="H49" s="22">
        <f t="shared" si="16"/>
        <v>18228.9662171895</v>
      </c>
      <c r="I49" s="5">
        <f t="shared" si="17"/>
        <v>44932.098603471299</v>
      </c>
      <c r="J49" s="25">
        <f t="shared" si="19"/>
        <v>0.15496826852377338</v>
      </c>
      <c r="L49" s="22">
        <f t="shared" si="18"/>
        <v>46856.945584488261</v>
      </c>
      <c r="M49" s="5">
        <f>scrimecost*Meta!O46</f>
        <v>448.53800000000001</v>
      </c>
      <c r="N49" s="5">
        <f>L49-Grade11!L49</f>
        <v>2123.2194942684364</v>
      </c>
      <c r="O49" s="5">
        <f>Grade11!M49-M49</f>
        <v>22.194000000000017</v>
      </c>
      <c r="P49" s="22">
        <f t="shared" si="12"/>
        <v>262.49145478527493</v>
      </c>
      <c r="Q49" s="22"/>
      <c r="R49" s="22"/>
      <c r="S49" s="22">
        <f t="shared" si="20"/>
        <v>1136.3823747430158</v>
      </c>
      <c r="T49" s="22">
        <f t="shared" si="21"/>
        <v>502.11579471994844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40620.409277895589</v>
      </c>
      <c r="D50" s="5">
        <f t="shared" si="15"/>
        <v>38593.756126386048</v>
      </c>
      <c r="E50" s="5">
        <f t="shared" si="1"/>
        <v>29093.756126386048</v>
      </c>
      <c r="F50" s="5">
        <f t="shared" si="2"/>
        <v>9800.8613752650454</v>
      </c>
      <c r="G50" s="5">
        <f t="shared" si="3"/>
        <v>28792.894751121003</v>
      </c>
      <c r="H50" s="22">
        <f t="shared" si="16"/>
        <v>18684.690372619236</v>
      </c>
      <c r="I50" s="5">
        <f t="shared" si="17"/>
        <v>45964.125203558084</v>
      </c>
      <c r="J50" s="25">
        <f t="shared" si="19"/>
        <v>0.15664301242901324</v>
      </c>
      <c r="L50" s="22">
        <f t="shared" si="18"/>
        <v>48028.369224100468</v>
      </c>
      <c r="M50" s="5">
        <f>scrimecost*Meta!O47</f>
        <v>448.53800000000001</v>
      </c>
      <c r="N50" s="5">
        <f>L50-Grade11!L50</f>
        <v>2176.2999816251468</v>
      </c>
      <c r="O50" s="5">
        <f>Grade11!M50-M50</f>
        <v>22.194000000000017</v>
      </c>
      <c r="P50" s="22">
        <f t="shared" si="12"/>
        <v>267.46886030900356</v>
      </c>
      <c r="Q50" s="22"/>
      <c r="R50" s="22"/>
      <c r="S50" s="22">
        <f t="shared" si="20"/>
        <v>1162.8961325821208</v>
      </c>
      <c r="T50" s="22">
        <f t="shared" si="21"/>
        <v>503.69611107943291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41635.919509842977</v>
      </c>
      <c r="D51" s="5">
        <f t="shared" si="15"/>
        <v>39527.010029545694</v>
      </c>
      <c r="E51" s="5">
        <f t="shared" si="1"/>
        <v>30027.010029545694</v>
      </c>
      <c r="F51" s="5">
        <f t="shared" si="2"/>
        <v>10105.568774646668</v>
      </c>
      <c r="G51" s="5">
        <f t="shared" si="3"/>
        <v>29421.441254899026</v>
      </c>
      <c r="H51" s="22">
        <f t="shared" si="16"/>
        <v>19151.807631934716</v>
      </c>
      <c r="I51" s="5">
        <f t="shared" si="17"/>
        <v>47021.952468647032</v>
      </c>
      <c r="J51" s="25">
        <f t="shared" si="19"/>
        <v>0.15827690892193</v>
      </c>
      <c r="L51" s="22">
        <f t="shared" si="18"/>
        <v>49229.078454702969</v>
      </c>
      <c r="M51" s="5">
        <f>scrimecost*Meta!O48</f>
        <v>224.26900000000001</v>
      </c>
      <c r="N51" s="5">
        <f>L51-Grade11!L51</f>
        <v>2230.7074811657585</v>
      </c>
      <c r="O51" s="5">
        <f>Grade11!M51-M51</f>
        <v>11.097000000000008</v>
      </c>
      <c r="P51" s="22">
        <f t="shared" si="12"/>
        <v>272.57070097082527</v>
      </c>
      <c r="Q51" s="22"/>
      <c r="R51" s="22"/>
      <c r="S51" s="22">
        <f t="shared" si="20"/>
        <v>1180.2407923671963</v>
      </c>
      <c r="T51" s="22">
        <f t="shared" si="21"/>
        <v>501.12557832201998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42676.817497589051</v>
      </c>
      <c r="D52" s="5">
        <f t="shared" si="15"/>
        <v>40483.595280284339</v>
      </c>
      <c r="E52" s="5">
        <f t="shared" si="1"/>
        <v>30983.595280284339</v>
      </c>
      <c r="F52" s="5">
        <f t="shared" si="2"/>
        <v>10417.893859012836</v>
      </c>
      <c r="G52" s="5">
        <f t="shared" si="3"/>
        <v>30065.7014212715</v>
      </c>
      <c r="H52" s="22">
        <f t="shared" si="16"/>
        <v>19630.602822733083</v>
      </c>
      <c r="I52" s="5">
        <f t="shared" si="17"/>
        <v>48106.225415363209</v>
      </c>
      <c r="J52" s="25">
        <f t="shared" si="19"/>
        <v>0.15987095428087328</v>
      </c>
      <c r="L52" s="22">
        <f t="shared" si="18"/>
        <v>50459.805416070551</v>
      </c>
      <c r="M52" s="5">
        <f>scrimecost*Meta!O49</f>
        <v>224.26900000000001</v>
      </c>
      <c r="N52" s="5">
        <f>L52-Grade11!L52</f>
        <v>2286.4751681949274</v>
      </c>
      <c r="O52" s="5">
        <f>Grade11!M52-M52</f>
        <v>11.097000000000008</v>
      </c>
      <c r="P52" s="22">
        <f t="shared" si="12"/>
        <v>277.80008764919262</v>
      </c>
      <c r="Q52" s="22"/>
      <c r="R52" s="22"/>
      <c r="S52" s="22">
        <f t="shared" si="20"/>
        <v>1208.0968091969164</v>
      </c>
      <c r="T52" s="22">
        <f t="shared" si="21"/>
        <v>502.83553881934324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43743.737935028774</v>
      </c>
      <c r="D53" s="5">
        <f t="shared" si="15"/>
        <v>41464.095162291444</v>
      </c>
      <c r="E53" s="5">
        <f t="shared" si="1"/>
        <v>31964.095162291444</v>
      </c>
      <c r="F53" s="5">
        <f t="shared" si="2"/>
        <v>10738.027070488157</v>
      </c>
      <c r="G53" s="5">
        <f t="shared" si="3"/>
        <v>30726.068091803289</v>
      </c>
      <c r="H53" s="22">
        <f t="shared" si="16"/>
        <v>20121.367893301405</v>
      </c>
      <c r="I53" s="5">
        <f t="shared" si="17"/>
        <v>49217.605185747278</v>
      </c>
      <c r="J53" s="25">
        <f t="shared" si="19"/>
        <v>0.16142612048472035</v>
      </c>
      <c r="L53" s="22">
        <f t="shared" si="18"/>
        <v>51721.300551472297</v>
      </c>
      <c r="M53" s="5">
        <f>scrimecost*Meta!O50</f>
        <v>224.26900000000001</v>
      </c>
      <c r="N53" s="5">
        <f>L53-Grade11!L53</f>
        <v>2343.6370473997813</v>
      </c>
      <c r="O53" s="5">
        <f>Grade11!M53-M53</f>
        <v>11.097000000000008</v>
      </c>
      <c r="P53" s="22">
        <f t="shared" si="12"/>
        <v>283.160208994519</v>
      </c>
      <c r="Q53" s="22"/>
      <c r="R53" s="22"/>
      <c r="S53" s="22">
        <f t="shared" si="20"/>
        <v>1236.6492264473607</v>
      </c>
      <c r="T53" s="22">
        <f t="shared" si="21"/>
        <v>504.56722344303807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44837.331383404489</v>
      </c>
      <c r="D54" s="5">
        <f t="shared" si="15"/>
        <v>42469.107541348727</v>
      </c>
      <c r="E54" s="5">
        <f t="shared" si="1"/>
        <v>32969.107541348727</v>
      </c>
      <c r="F54" s="5">
        <f t="shared" si="2"/>
        <v>11066.163612250359</v>
      </c>
      <c r="G54" s="5">
        <f t="shared" si="3"/>
        <v>31402.943929098368</v>
      </c>
      <c r="H54" s="22">
        <f t="shared" si="16"/>
        <v>20624.402090633947</v>
      </c>
      <c r="I54" s="5">
        <f t="shared" si="17"/>
        <v>50356.769450390966</v>
      </c>
      <c r="J54" s="25">
        <f t="shared" si="19"/>
        <v>0.16294335580554675</v>
      </c>
      <c r="L54" s="22">
        <f t="shared" si="18"/>
        <v>53014.33306525911</v>
      </c>
      <c r="M54" s="5">
        <f>scrimecost*Meta!O51</f>
        <v>224.26900000000001</v>
      </c>
      <c r="N54" s="5">
        <f>L54-Grade11!L54</f>
        <v>2402.2279735847915</v>
      </c>
      <c r="O54" s="5">
        <f>Grade11!M54-M54</f>
        <v>11.097000000000008</v>
      </c>
      <c r="P54" s="22">
        <f t="shared" si="12"/>
        <v>288.65433337347866</v>
      </c>
      <c r="Q54" s="22"/>
      <c r="R54" s="22"/>
      <c r="S54" s="22">
        <f t="shared" si="20"/>
        <v>1265.9154541290809</v>
      </c>
      <c r="T54" s="22">
        <f t="shared" si="21"/>
        <v>506.32046891026033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45958.264667989592</v>
      </c>
      <c r="D55" s="5">
        <f t="shared" si="15"/>
        <v>43499.245229882436</v>
      </c>
      <c r="E55" s="5">
        <f t="shared" si="1"/>
        <v>33999.245229882436</v>
      </c>
      <c r="F55" s="5">
        <f t="shared" si="2"/>
        <v>11402.503567556614</v>
      </c>
      <c r="G55" s="5">
        <f t="shared" si="3"/>
        <v>32096.741662325821</v>
      </c>
      <c r="H55" s="22">
        <f t="shared" si="16"/>
        <v>21140.012142899788</v>
      </c>
      <c r="I55" s="5">
        <f t="shared" si="17"/>
        <v>51524.412821650723</v>
      </c>
      <c r="J55" s="25">
        <f t="shared" si="19"/>
        <v>0.16442358538684082</v>
      </c>
      <c r="L55" s="22">
        <f t="shared" si="18"/>
        <v>54339.691391890578</v>
      </c>
      <c r="M55" s="5">
        <f>scrimecost*Meta!O52</f>
        <v>224.26900000000001</v>
      </c>
      <c r="N55" s="5">
        <f>L55-Grade11!L55</f>
        <v>2462.2836729243863</v>
      </c>
      <c r="O55" s="5">
        <f>Grade11!M55-M55</f>
        <v>11.097000000000008</v>
      </c>
      <c r="P55" s="22">
        <f t="shared" si="12"/>
        <v>294.2858108619123</v>
      </c>
      <c r="Q55" s="22"/>
      <c r="R55" s="22"/>
      <c r="S55" s="22">
        <f t="shared" si="20"/>
        <v>1295.9133375028273</v>
      </c>
      <c r="T55" s="22">
        <f t="shared" si="21"/>
        <v>508.09511642717263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47107.221284689345</v>
      </c>
      <c r="D56" s="5">
        <f t="shared" si="15"/>
        <v>44555.136360629505</v>
      </c>
      <c r="E56" s="5">
        <f t="shared" si="1"/>
        <v>35055.136360629505</v>
      </c>
      <c r="F56" s="5">
        <f t="shared" si="2"/>
        <v>11802.765657808484</v>
      </c>
      <c r="G56" s="5">
        <f t="shared" si="3"/>
        <v>32752.370702821019</v>
      </c>
      <c r="H56" s="22">
        <f t="shared" si="16"/>
        <v>21668.51244647229</v>
      </c>
      <c r="I56" s="5">
        <f t="shared" si="17"/>
        <v>52665.73364112906</v>
      </c>
      <c r="J56" s="25">
        <f t="shared" si="19"/>
        <v>0.16674602403781766</v>
      </c>
      <c r="L56" s="22">
        <f t="shared" si="18"/>
        <v>55698.183676687855</v>
      </c>
      <c r="M56" s="5">
        <f>scrimecost*Meta!O53</f>
        <v>62.205999999999996</v>
      </c>
      <c r="N56" s="5">
        <f>L56-Grade11!L56</f>
        <v>2523.8407647475178</v>
      </c>
      <c r="O56" s="5">
        <f>Grade11!M56-M56</f>
        <v>3.0779999999999959</v>
      </c>
      <c r="P56" s="22">
        <f t="shared" si="12"/>
        <v>300.98756281009912</v>
      </c>
      <c r="Q56" s="22"/>
      <c r="R56" s="22"/>
      <c r="S56" s="22">
        <f t="shared" si="20"/>
        <v>1320.3798599059091</v>
      </c>
      <c r="T56" s="22">
        <f t="shared" si="21"/>
        <v>507.47684392321446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62.205999999999996</v>
      </c>
      <c r="N57" s="5">
        <f>L57-Grade11!L57</f>
        <v>0</v>
      </c>
      <c r="O57" s="5">
        <f>Grade11!M57-M57</f>
        <v>3.0779999999999959</v>
      </c>
      <c r="Q57" s="22"/>
      <c r="R57" s="22"/>
      <c r="S57" s="22">
        <f t="shared" si="20"/>
        <v>2.7271079999999963</v>
      </c>
      <c r="T57" s="22">
        <f t="shared" si="21"/>
        <v>1.0274671704641742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62.205999999999996</v>
      </c>
      <c r="N58" s="5">
        <f>L58-Grade11!L58</f>
        <v>0</v>
      </c>
      <c r="O58" s="5">
        <f>Grade11!M58-M58</f>
        <v>3.0779999999999959</v>
      </c>
      <c r="Q58" s="22"/>
      <c r="R58" s="22"/>
      <c r="S58" s="22">
        <f t="shared" si="20"/>
        <v>2.7271079999999963</v>
      </c>
      <c r="T58" s="22">
        <f t="shared" si="21"/>
        <v>1.0072011944345951</v>
      </c>
    </row>
    <row r="59" spans="1:20" x14ac:dyDescent="0.2">
      <c r="A59" s="5">
        <v>68</v>
      </c>
      <c r="H59" s="21"/>
      <c r="I59" s="5"/>
      <c r="M59" s="5">
        <f>scrimecost*Meta!O56</f>
        <v>62.205999999999996</v>
      </c>
      <c r="N59" s="5">
        <f>L59-Grade11!L59</f>
        <v>0</v>
      </c>
      <c r="O59" s="5">
        <f>Grade11!M59-M59</f>
        <v>3.0779999999999959</v>
      </c>
      <c r="Q59" s="22"/>
      <c r="R59" s="22"/>
      <c r="S59" s="22">
        <f t="shared" si="20"/>
        <v>2.7271079999999963</v>
      </c>
      <c r="T59" s="22">
        <f t="shared" si="21"/>
        <v>0.98733494872851202</v>
      </c>
    </row>
    <row r="60" spans="1:20" x14ac:dyDescent="0.2">
      <c r="A60" s="5">
        <v>69</v>
      </c>
      <c r="H60" s="21"/>
      <c r="I60" s="5"/>
      <c r="M60" s="5">
        <f>scrimecost*Meta!O57</f>
        <v>62.205999999999996</v>
      </c>
      <c r="N60" s="5">
        <f>L60-Grade11!L60</f>
        <v>0</v>
      </c>
      <c r="O60" s="5">
        <f>Grade11!M60-M60</f>
        <v>3.0779999999999959</v>
      </c>
      <c r="Q60" s="22"/>
      <c r="R60" s="22"/>
      <c r="S60" s="22">
        <f t="shared" si="20"/>
        <v>2.7271079999999963</v>
      </c>
      <c r="T60" s="22">
        <f t="shared" si="21"/>
        <v>0.96786054898194052</v>
      </c>
    </row>
    <row r="61" spans="1:20" x14ac:dyDescent="0.2">
      <c r="A61" s="5">
        <v>70</v>
      </c>
      <c r="H61" s="21"/>
      <c r="I61" s="5"/>
      <c r="M61" s="5">
        <f>scrimecost*Meta!O58</f>
        <v>62.205999999999996</v>
      </c>
      <c r="N61" s="5">
        <f>L61-Grade11!L61</f>
        <v>0</v>
      </c>
      <c r="O61" s="5">
        <f>Grade11!M61-M61</f>
        <v>3.0779999999999959</v>
      </c>
      <c r="Q61" s="22"/>
      <c r="R61" s="22"/>
      <c r="S61" s="22">
        <f t="shared" si="20"/>
        <v>2.7271079999999963</v>
      </c>
      <c r="T61" s="22">
        <f t="shared" si="21"/>
        <v>0.94877026634373007</v>
      </c>
    </row>
    <row r="62" spans="1:20" x14ac:dyDescent="0.2">
      <c r="A62" s="5">
        <v>71</v>
      </c>
      <c r="H62" s="21"/>
      <c r="I62" s="5"/>
      <c r="M62" s="5">
        <f>scrimecost*Meta!O59</f>
        <v>62.205999999999996</v>
      </c>
      <c r="N62" s="5">
        <f>L62-Grade11!L62</f>
        <v>0</v>
      </c>
      <c r="O62" s="5">
        <f>Grade11!M62-M62</f>
        <v>3.0779999999999959</v>
      </c>
      <c r="Q62" s="22"/>
      <c r="R62" s="22"/>
      <c r="S62" s="22">
        <f t="shared" si="20"/>
        <v>2.7271079999999963</v>
      </c>
      <c r="T62" s="22">
        <f t="shared" si="21"/>
        <v>0.93005652440819642</v>
      </c>
    </row>
    <row r="63" spans="1:20" x14ac:dyDescent="0.2">
      <c r="A63" s="5">
        <v>72</v>
      </c>
      <c r="H63" s="21"/>
      <c r="M63" s="5">
        <f>scrimecost*Meta!O60</f>
        <v>62.205999999999996</v>
      </c>
      <c r="N63" s="5">
        <f>L63-Grade11!L63</f>
        <v>0</v>
      </c>
      <c r="O63" s="5">
        <f>Grade11!M63-M63</f>
        <v>3.0779999999999959</v>
      </c>
      <c r="Q63" s="22"/>
      <c r="R63" s="22"/>
      <c r="S63" s="22">
        <f t="shared" si="20"/>
        <v>2.7271079999999963</v>
      </c>
      <c r="T63" s="22">
        <f t="shared" si="21"/>
        <v>0.91171189620825588</v>
      </c>
    </row>
    <row r="64" spans="1:20" x14ac:dyDescent="0.2">
      <c r="A64" s="5">
        <v>73</v>
      </c>
      <c r="H64" s="21"/>
      <c r="M64" s="5">
        <f>scrimecost*Meta!O61</f>
        <v>62.205999999999996</v>
      </c>
      <c r="N64" s="5">
        <f>L64-Grade11!L64</f>
        <v>0</v>
      </c>
      <c r="O64" s="5">
        <f>Grade11!M64-M64</f>
        <v>3.0779999999999959</v>
      </c>
      <c r="Q64" s="22"/>
      <c r="R64" s="22"/>
      <c r="S64" s="22">
        <f t="shared" si="20"/>
        <v>2.7271079999999963</v>
      </c>
      <c r="T64" s="22">
        <f t="shared" si="21"/>
        <v>0.89372910126786698</v>
      </c>
    </row>
    <row r="65" spans="1:20" x14ac:dyDescent="0.2">
      <c r="A65" s="5">
        <v>74</v>
      </c>
      <c r="H65" s="21"/>
      <c r="M65" s="5">
        <f>scrimecost*Meta!O62</f>
        <v>62.205999999999996</v>
      </c>
      <c r="N65" s="5">
        <f>L65-Grade11!L65</f>
        <v>0</v>
      </c>
      <c r="O65" s="5">
        <f>Grade11!M65-M65</f>
        <v>3.0779999999999959</v>
      </c>
      <c r="Q65" s="22"/>
      <c r="R65" s="22"/>
      <c r="S65" s="22">
        <f t="shared" si="20"/>
        <v>2.7271079999999963</v>
      </c>
      <c r="T65" s="22">
        <f t="shared" si="21"/>
        <v>0.8761010027126116</v>
      </c>
    </row>
    <row r="66" spans="1:20" x14ac:dyDescent="0.2">
      <c r="A66" s="5">
        <v>75</v>
      </c>
      <c r="H66" s="21"/>
      <c r="M66" s="5">
        <f>scrimecost*Meta!O63</f>
        <v>62.205999999999996</v>
      </c>
      <c r="N66" s="5">
        <f>L66-Grade11!L66</f>
        <v>0</v>
      </c>
      <c r="O66" s="5">
        <f>Grade11!M66-M66</f>
        <v>3.0779999999999959</v>
      </c>
      <c r="Q66" s="22"/>
      <c r="R66" s="22"/>
      <c r="S66" s="22">
        <f t="shared" si="20"/>
        <v>2.7271079999999963</v>
      </c>
      <c r="T66" s="22">
        <f t="shared" si="21"/>
        <v>0.85882060443726504</v>
      </c>
    </row>
    <row r="67" spans="1:20" x14ac:dyDescent="0.2">
      <c r="A67" s="5">
        <v>76</v>
      </c>
      <c r="H67" s="21"/>
      <c r="M67" s="5">
        <f>scrimecost*Meta!O64</f>
        <v>62.205999999999996</v>
      </c>
      <c r="N67" s="5">
        <f>L67-Grade11!L67</f>
        <v>0</v>
      </c>
      <c r="O67" s="5">
        <f>Grade11!M67-M67</f>
        <v>3.0779999999999959</v>
      </c>
      <c r="Q67" s="22"/>
      <c r="R67" s="22"/>
      <c r="S67" s="22">
        <f t="shared" si="20"/>
        <v>2.7271079999999963</v>
      </c>
      <c r="T67" s="22">
        <f t="shared" si="21"/>
        <v>0.84188104832923727</v>
      </c>
    </row>
    <row r="68" spans="1:20" x14ac:dyDescent="0.2">
      <c r="A68" s="5">
        <v>77</v>
      </c>
      <c r="H68" s="21"/>
      <c r="M68" s="5">
        <f>scrimecost*Meta!O65</f>
        <v>62.205999999999996</v>
      </c>
      <c r="N68" s="5">
        <f>L68-Grade11!L68</f>
        <v>0</v>
      </c>
      <c r="O68" s="5">
        <f>Grade11!M68-M68</f>
        <v>3.0779999999999959</v>
      </c>
      <c r="Q68" s="22"/>
      <c r="R68" s="22"/>
      <c r="S68" s="22">
        <f t="shared" si="20"/>
        <v>2.7271079999999963</v>
      </c>
      <c r="T68" s="22">
        <f t="shared" si="21"/>
        <v>0.82527561154677587</v>
      </c>
    </row>
    <row r="69" spans="1:20" x14ac:dyDescent="0.2">
      <c r="A69" s="5">
        <v>78</v>
      </c>
      <c r="H69" s="21"/>
      <c r="M69" s="5">
        <f>scrimecost*Meta!O66</f>
        <v>62.205999999999996</v>
      </c>
      <c r="N69" s="5">
        <f>L69-Grade11!L69</f>
        <v>0</v>
      </c>
      <c r="O69" s="5">
        <f>Grade11!M69-M69</f>
        <v>3.0779999999999959</v>
      </c>
      <c r="Q69" s="22"/>
      <c r="R69" s="22"/>
      <c r="S69" s="22">
        <f t="shared" si="20"/>
        <v>2.7271079999999963</v>
      </c>
      <c r="T69" s="22">
        <f t="shared" si="21"/>
        <v>0.80899770385085645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-2.8763214032778706E-11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29096</v>
      </c>
      <c r="D2" s="7">
        <f>Meta!C7</f>
        <v>13312</v>
      </c>
      <c r="E2" s="1">
        <f>Meta!D7</f>
        <v>7.9000000000000001E-2</v>
      </c>
      <c r="F2" s="1">
        <f>Meta!F7</f>
        <v>0.52</v>
      </c>
      <c r="G2" s="1">
        <f>Meta!I7</f>
        <v>1.8652741552202943</v>
      </c>
      <c r="H2" s="1">
        <f>Meta!E7</f>
        <v>0.52700000000000002</v>
      </c>
      <c r="I2" s="13"/>
      <c r="J2" s="1">
        <f>Meta!X6</f>
        <v>0.47</v>
      </c>
      <c r="K2" s="1">
        <f>Meta!D6</f>
        <v>8.1000000000000003E-2</v>
      </c>
      <c r="L2" s="28"/>
      <c r="N2" s="22">
        <f>Meta!T7</f>
        <v>26065</v>
      </c>
      <c r="O2" s="22">
        <f>Meta!U7</f>
        <v>11926</v>
      </c>
      <c r="P2" s="1">
        <f>Meta!V7</f>
        <v>9.2999999999999999E-2</v>
      </c>
      <c r="Q2" s="1">
        <f>Meta!X7</f>
        <v>0.47499999999999998</v>
      </c>
      <c r="R2" s="22">
        <f>Meta!W7</f>
        <v>1610</v>
      </c>
      <c r="T2" s="12">
        <f>IRR(S5:S69)+1</f>
        <v>0.98390867266556192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1475.9301816806628</v>
      </c>
      <c r="D9" s="5">
        <f t="shared" ref="D9:D36" si="0">IF(A9&lt;startage,1,0)*(C9*(1-initialunempprob))+IF(A9=startage,1,0)*(C9*(1-unempprob))+IF(A9&gt;startage,1,0)*(C9*(1-unempprob)+unempprob*300*52)</f>
        <v>1356.3798369645292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103.76305752778649</v>
      </c>
      <c r="G9" s="5">
        <f t="shared" ref="G9:G56" si="3">D9-F9</f>
        <v>1252.6167794367427</v>
      </c>
      <c r="H9" s="22">
        <f>0.1*Grade12!H9</f>
        <v>678.90252576341175</v>
      </c>
      <c r="I9" s="5">
        <f t="shared" ref="I9:I36" si="4">G9+IF(A9&lt;startage,1,0)*(H9*(1-initialunempprob))+IF(A9&gt;=startage,1,0)*(H9*(1-unempprob))</f>
        <v>1876.5282006133182</v>
      </c>
      <c r="J9" s="25">
        <f t="shared" ref="J9:J56" si="5">(F9-(IF(A9&gt;startage,1,0)*(unempprob*300*52)))/(IF(A9&lt;startage,1,0)*((C9+H9)*(1-initialunempprob))+IF(A9&gt;=startage,1,0)*((C9+H9)*(1-unempprob)))</f>
        <v>5.2397876878570213E-2</v>
      </c>
      <c r="L9" s="22">
        <f>0.1*Grade12!L9</f>
        <v>1745.096146860511</v>
      </c>
      <c r="M9" s="5">
        <f>scrimecost*Meta!O6</f>
        <v>5446.63</v>
      </c>
      <c r="N9" s="5">
        <f>L9-Grade12!L9</f>
        <v>-15705.865321744599</v>
      </c>
      <c r="O9" s="5"/>
      <c r="P9" s="22"/>
      <c r="Q9" s="22">
        <f>0.05*feel*Grade12!G9</f>
        <v>163.9877136861372</v>
      </c>
      <c r="R9" s="22">
        <f>coltuition</f>
        <v>8279</v>
      </c>
      <c r="S9" s="22">
        <f t="shared" ref="S9:S40" si="6">IF(A9&lt;startage,1,0)*(N9-Q9-R9)+IF(A9&gt;=startage,1,0)*completionprob*(N9*spart+O9+P9)</f>
        <v>-24148.853035430737</v>
      </c>
      <c r="T9" s="22">
        <f t="shared" ref="T9:T40" si="7">S9/sreturn^(A9-startage+1)</f>
        <v>-24148.853035430737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15598.779363649994</v>
      </c>
      <c r="D10" s="5">
        <f t="shared" si="0"/>
        <v>14366.475793921645</v>
      </c>
      <c r="E10" s="5">
        <f t="shared" si="1"/>
        <v>4866.4757939216452</v>
      </c>
      <c r="F10" s="5">
        <f t="shared" si="2"/>
        <v>2072.3305570193352</v>
      </c>
      <c r="G10" s="5">
        <f t="shared" si="3"/>
        <v>12294.14523690231</v>
      </c>
      <c r="H10" s="22">
        <f t="shared" ref="H10:H36" si="10">benefits*B10/expnorm</f>
        <v>7136.7525051178409</v>
      </c>
      <c r="I10" s="5">
        <f t="shared" si="4"/>
        <v>18867.094294115843</v>
      </c>
      <c r="J10" s="25">
        <f t="shared" si="5"/>
        <v>9.8967883394705039E-2</v>
      </c>
      <c r="L10" s="22">
        <f t="shared" ref="L10:L36" si="11">(sincome+sbenefits)*(1-sunemp)*B10/expnorm</f>
        <v>18473.336428086855</v>
      </c>
      <c r="M10" s="5">
        <f>scrimecost*Meta!O7</f>
        <v>5862.01</v>
      </c>
      <c r="N10" s="5">
        <f>L10-Grade12!L10</f>
        <v>586.10092276661817</v>
      </c>
      <c r="O10" s="5">
        <f>Grade12!M10-M10</f>
        <v>98.306999999999789</v>
      </c>
      <c r="P10" s="22">
        <f t="shared" ref="P10:P56" si="12">(spart-initialspart)*(L10*J10+nptrans)</f>
        <v>41.911335027630322</v>
      </c>
      <c r="Q10" s="22"/>
      <c r="R10" s="22"/>
      <c r="S10" s="22">
        <f t="shared" si="6"/>
        <v>220.61077605111478</v>
      </c>
      <c r="T10" s="22">
        <f t="shared" si="7"/>
        <v>224.21875340670167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15988.748847741241</v>
      </c>
      <c r="D11" s="5">
        <f t="shared" si="0"/>
        <v>15958.037688769684</v>
      </c>
      <c r="E11" s="5">
        <f t="shared" si="1"/>
        <v>6458.0376887696839</v>
      </c>
      <c r="F11" s="5">
        <f t="shared" si="2"/>
        <v>2512.3974209448179</v>
      </c>
      <c r="G11" s="5">
        <f t="shared" si="3"/>
        <v>13445.640267824867</v>
      </c>
      <c r="H11" s="22">
        <f t="shared" si="10"/>
        <v>7315.1713177457868</v>
      </c>
      <c r="I11" s="5">
        <f t="shared" si="4"/>
        <v>20182.913051468735</v>
      </c>
      <c r="J11" s="25">
        <f t="shared" si="5"/>
        <v>5.9637644325545164E-2</v>
      </c>
      <c r="L11" s="22">
        <f t="shared" si="11"/>
        <v>18935.169838789028</v>
      </c>
      <c r="M11" s="5">
        <f>scrimecost*Meta!O8</f>
        <v>5604.41</v>
      </c>
      <c r="N11" s="5">
        <f>L11-Grade12!L11</f>
        <v>600.75344583578408</v>
      </c>
      <c r="O11" s="5">
        <f>Grade12!M11-M11</f>
        <v>93.98700000000008</v>
      </c>
      <c r="P11" s="22">
        <f t="shared" si="12"/>
        <v>38.416244620447486</v>
      </c>
      <c r="Q11" s="22"/>
      <c r="R11" s="22"/>
      <c r="S11" s="22">
        <f t="shared" si="6"/>
        <v>220.16011624381852</v>
      </c>
      <c r="T11" s="22">
        <f t="shared" si="7"/>
        <v>227.42021643189162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16388.467568934771</v>
      </c>
      <c r="D12" s="5">
        <f t="shared" si="0"/>
        <v>16326.178630988925</v>
      </c>
      <c r="E12" s="5">
        <f t="shared" si="1"/>
        <v>6826.1786309889249</v>
      </c>
      <c r="F12" s="5">
        <f t="shared" si="2"/>
        <v>2614.1883914684377</v>
      </c>
      <c r="G12" s="5">
        <f t="shared" si="3"/>
        <v>13711.990239520488</v>
      </c>
      <c r="H12" s="22">
        <f t="shared" si="10"/>
        <v>7498.0506006894311</v>
      </c>
      <c r="I12" s="5">
        <f t="shared" si="4"/>
        <v>20617.694842755453</v>
      </c>
      <c r="J12" s="25">
        <f t="shared" si="5"/>
        <v>6.2810038615763203E-2</v>
      </c>
      <c r="L12" s="22">
        <f t="shared" si="11"/>
        <v>19408.549084758753</v>
      </c>
      <c r="M12" s="5">
        <f>scrimecost*Meta!O9</f>
        <v>5018.37</v>
      </c>
      <c r="N12" s="5">
        <f>L12-Grade12!L12</f>
        <v>615.77228198168086</v>
      </c>
      <c r="O12" s="5">
        <f>Grade12!M12-M12</f>
        <v>84.158999999999651</v>
      </c>
      <c r="P12" s="22">
        <f t="shared" si="12"/>
        <v>38.865258587448203</v>
      </c>
      <c r="Q12" s="22"/>
      <c r="R12" s="22"/>
      <c r="S12" s="22">
        <f t="shared" si="6"/>
        <v>218.97698076264928</v>
      </c>
      <c r="T12" s="22">
        <f t="shared" si="7"/>
        <v>229.89741997480809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16798.179258158139</v>
      </c>
      <c r="D13" s="5">
        <f t="shared" si="0"/>
        <v>16703.523096763649</v>
      </c>
      <c r="E13" s="5">
        <f t="shared" si="1"/>
        <v>7203.5230967636489</v>
      </c>
      <c r="F13" s="5">
        <f t="shared" si="2"/>
        <v>2718.5241362551487</v>
      </c>
      <c r="G13" s="5">
        <f t="shared" si="3"/>
        <v>13984.998960508499</v>
      </c>
      <c r="H13" s="22">
        <f t="shared" si="10"/>
        <v>7685.5018657066676</v>
      </c>
      <c r="I13" s="5">
        <f t="shared" si="4"/>
        <v>21063.34617882434</v>
      </c>
      <c r="J13" s="25">
        <f t="shared" si="5"/>
        <v>6.5905057435488149E-2</v>
      </c>
      <c r="L13" s="22">
        <f t="shared" si="11"/>
        <v>19893.762811877717</v>
      </c>
      <c r="M13" s="5">
        <f>scrimecost*Meta!O10</f>
        <v>4622.3100000000004</v>
      </c>
      <c r="N13" s="5">
        <f>L13-Grade12!L13</f>
        <v>631.16658903121788</v>
      </c>
      <c r="O13" s="5">
        <f>Grade12!M13-M13</f>
        <v>77.516999999999825</v>
      </c>
      <c r="P13" s="22">
        <f t="shared" si="12"/>
        <v>39.325497903623933</v>
      </c>
      <c r="Q13" s="22"/>
      <c r="R13" s="22"/>
      <c r="S13" s="22">
        <f t="shared" si="6"/>
        <v>219.57277279444935</v>
      </c>
      <c r="T13" s="22">
        <f t="shared" si="7"/>
        <v>234.29300982406309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17218.133739612094</v>
      </c>
      <c r="D14" s="5">
        <f t="shared" si="0"/>
        <v>17090.301174182739</v>
      </c>
      <c r="E14" s="5">
        <f t="shared" si="1"/>
        <v>7590.3011741827395</v>
      </c>
      <c r="F14" s="5">
        <f t="shared" si="2"/>
        <v>2825.4682746615276</v>
      </c>
      <c r="G14" s="5">
        <f t="shared" si="3"/>
        <v>14264.832899521212</v>
      </c>
      <c r="H14" s="22">
        <f t="shared" si="10"/>
        <v>7877.6394123493328</v>
      </c>
      <c r="I14" s="5">
        <f t="shared" si="4"/>
        <v>21520.138798294949</v>
      </c>
      <c r="J14" s="25">
        <f t="shared" si="5"/>
        <v>6.8924587991317371E-2</v>
      </c>
      <c r="L14" s="22">
        <f t="shared" si="11"/>
        <v>20391.106882174659</v>
      </c>
      <c r="M14" s="5">
        <f>scrimecost*Meta!O11</f>
        <v>4326.07</v>
      </c>
      <c r="N14" s="5">
        <f>L14-Grade12!L14</f>
        <v>646.94575375700151</v>
      </c>
      <c r="O14" s="5">
        <f>Grade12!M14-M14</f>
        <v>72.548999999999978</v>
      </c>
      <c r="P14" s="22">
        <f t="shared" si="12"/>
        <v>39.79724320270406</v>
      </c>
      <c r="Q14" s="22"/>
      <c r="R14" s="22"/>
      <c r="S14" s="22">
        <f t="shared" si="6"/>
        <v>221.15316597704643</v>
      </c>
      <c r="T14" s="22">
        <f t="shared" si="7"/>
        <v>239.83867576874374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17648.587083102393</v>
      </c>
      <c r="D15" s="5">
        <f t="shared" si="0"/>
        <v>17486.748703537305</v>
      </c>
      <c r="E15" s="5">
        <f t="shared" si="1"/>
        <v>7986.7487035373051</v>
      </c>
      <c r="F15" s="5">
        <f t="shared" si="2"/>
        <v>2935.0860165280646</v>
      </c>
      <c r="G15" s="5">
        <f t="shared" si="3"/>
        <v>14551.66268700924</v>
      </c>
      <c r="H15" s="22">
        <f t="shared" si="10"/>
        <v>8074.5803976580655</v>
      </c>
      <c r="I15" s="5">
        <f t="shared" si="4"/>
        <v>21988.351233252317</v>
      </c>
      <c r="J15" s="25">
        <f t="shared" si="5"/>
        <v>7.1870471460419014E-2</v>
      </c>
      <c r="L15" s="22">
        <f t="shared" si="11"/>
        <v>20900.884554229026</v>
      </c>
      <c r="M15" s="5">
        <f>scrimecost*Meta!O12</f>
        <v>4142.53</v>
      </c>
      <c r="N15" s="5">
        <f>L15-Grade12!L15</f>
        <v>663.11939760092719</v>
      </c>
      <c r="O15" s="5">
        <f>Grade12!M15-M15</f>
        <v>69.471000000000458</v>
      </c>
      <c r="P15" s="22">
        <f t="shared" si="12"/>
        <v>40.280782134261187</v>
      </c>
      <c r="Q15" s="22"/>
      <c r="R15" s="22"/>
      <c r="S15" s="22">
        <f t="shared" si="6"/>
        <v>223.83455238920797</v>
      </c>
      <c r="T15" s="22">
        <f t="shared" si="7"/>
        <v>246.71661368888951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18089.801760179951</v>
      </c>
      <c r="D16" s="5">
        <f t="shared" si="0"/>
        <v>17893.107421125736</v>
      </c>
      <c r="E16" s="5">
        <f t="shared" si="1"/>
        <v>8393.1074211257364</v>
      </c>
      <c r="F16" s="5">
        <f t="shared" si="2"/>
        <v>3047.4442019412663</v>
      </c>
      <c r="G16" s="5">
        <f t="shared" si="3"/>
        <v>14845.663219184469</v>
      </c>
      <c r="H16" s="22">
        <f t="shared" si="10"/>
        <v>8276.4449075995162</v>
      </c>
      <c r="I16" s="5">
        <f t="shared" si="4"/>
        <v>22468.268979083623</v>
      </c>
      <c r="J16" s="25">
        <f t="shared" si="5"/>
        <v>7.4744504113201146E-2</v>
      </c>
      <c r="L16" s="22">
        <f t="shared" si="11"/>
        <v>21423.40666808475</v>
      </c>
      <c r="M16" s="5">
        <f>scrimecost*Meta!O13</f>
        <v>3506.58</v>
      </c>
      <c r="N16" s="5">
        <f>L16-Grade12!L16</f>
        <v>679.69738254094773</v>
      </c>
      <c r="O16" s="5">
        <f>Grade12!M16-M16</f>
        <v>58.80600000000004</v>
      </c>
      <c r="P16" s="22">
        <f t="shared" si="12"/>
        <v>40.776409539107242</v>
      </c>
      <c r="Q16" s="22"/>
      <c r="R16" s="22"/>
      <c r="S16" s="22">
        <f t="shared" si="6"/>
        <v>222.62517711167229</v>
      </c>
      <c r="T16" s="22">
        <f t="shared" si="7"/>
        <v>249.39673136179275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18542.046804184451</v>
      </c>
      <c r="D17" s="5">
        <f t="shared" si="0"/>
        <v>18309.625106653883</v>
      </c>
      <c r="E17" s="5">
        <f t="shared" si="1"/>
        <v>8809.6251066538825</v>
      </c>
      <c r="F17" s="5">
        <f t="shared" si="2"/>
        <v>3178.0925973224926</v>
      </c>
      <c r="G17" s="5">
        <f t="shared" si="3"/>
        <v>15131.53250933139</v>
      </c>
      <c r="H17" s="22">
        <f t="shared" si="10"/>
        <v>8483.3560302895039</v>
      </c>
      <c r="I17" s="5">
        <f t="shared" si="4"/>
        <v>22944.703413228024</v>
      </c>
      <c r="J17" s="25">
        <f t="shared" si="5"/>
        <v>7.8170415468590965E-2</v>
      </c>
      <c r="L17" s="22">
        <f t="shared" si="11"/>
        <v>21958.99183478687</v>
      </c>
      <c r="M17" s="5">
        <f>scrimecost*Meta!O14</f>
        <v>3506.58</v>
      </c>
      <c r="N17" s="5">
        <f>L17-Grade12!L17</f>
        <v>696.68981710447406</v>
      </c>
      <c r="O17" s="5">
        <f>Grade12!M17-M17</f>
        <v>58.80600000000004</v>
      </c>
      <c r="P17" s="22">
        <f t="shared" si="12"/>
        <v>41.352717574983473</v>
      </c>
      <c r="Q17" s="22"/>
      <c r="R17" s="22"/>
      <c r="S17" s="22">
        <f t="shared" si="6"/>
        <v>227.18252262869376</v>
      </c>
      <c r="T17" s="22">
        <f t="shared" si="7"/>
        <v>258.66436864985531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19005.597974289063</v>
      </c>
      <c r="D18" s="5">
        <f t="shared" si="0"/>
        <v>18736.555734320231</v>
      </c>
      <c r="E18" s="5">
        <f t="shared" si="1"/>
        <v>9236.5557343202308</v>
      </c>
      <c r="F18" s="5">
        <f t="shared" si="2"/>
        <v>3317.4854472555553</v>
      </c>
      <c r="G18" s="5">
        <f t="shared" si="3"/>
        <v>15419.070287064675</v>
      </c>
      <c r="H18" s="22">
        <f t="shared" si="10"/>
        <v>8695.4399310467415</v>
      </c>
      <c r="I18" s="5">
        <f t="shared" si="4"/>
        <v>23427.570463558724</v>
      </c>
      <c r="J18" s="25">
        <f t="shared" si="5"/>
        <v>8.1727494563658187E-2</v>
      </c>
      <c r="L18" s="22">
        <f t="shared" si="11"/>
        <v>22507.966630656538</v>
      </c>
      <c r="M18" s="5">
        <f>scrimecost*Meta!O15</f>
        <v>3506.58</v>
      </c>
      <c r="N18" s="5">
        <f>L18-Grade12!L18</f>
        <v>714.10706253208627</v>
      </c>
      <c r="O18" s="5">
        <f>Grade12!M18-M18</f>
        <v>58.80600000000004</v>
      </c>
      <c r="P18" s="22">
        <f t="shared" si="12"/>
        <v>41.967598602229948</v>
      </c>
      <c r="Q18" s="22"/>
      <c r="R18" s="22"/>
      <c r="S18" s="22">
        <f t="shared" si="6"/>
        <v>231.8665368917197</v>
      </c>
      <c r="T18" s="22">
        <f t="shared" si="7"/>
        <v>268.31501550890397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19480.737923646288</v>
      </c>
      <c r="D19" s="5">
        <f t="shared" si="0"/>
        <v>19174.159627678233</v>
      </c>
      <c r="E19" s="5">
        <f t="shared" si="1"/>
        <v>9674.1596276782329</v>
      </c>
      <c r="F19" s="5">
        <f t="shared" si="2"/>
        <v>3460.3631184369433</v>
      </c>
      <c r="G19" s="5">
        <f t="shared" si="3"/>
        <v>15713.796509241289</v>
      </c>
      <c r="H19" s="22">
        <f t="shared" si="10"/>
        <v>8912.8259293229094</v>
      </c>
      <c r="I19" s="5">
        <f t="shared" si="4"/>
        <v>23922.509190147688</v>
      </c>
      <c r="J19" s="25">
        <f t="shared" si="5"/>
        <v>8.5197815632016394E-2</v>
      </c>
      <c r="L19" s="22">
        <f t="shared" si="11"/>
        <v>23070.665796422949</v>
      </c>
      <c r="M19" s="5">
        <f>scrimecost*Meta!O16</f>
        <v>3506.58</v>
      </c>
      <c r="N19" s="5">
        <f>L19-Grade12!L19</f>
        <v>731.95973909538225</v>
      </c>
      <c r="O19" s="5">
        <f>Grade12!M19-M19</f>
        <v>58.80600000000004</v>
      </c>
      <c r="P19" s="22">
        <f t="shared" si="12"/>
        <v>42.597851655157584</v>
      </c>
      <c r="Q19" s="22"/>
      <c r="R19" s="22"/>
      <c r="S19" s="22">
        <f t="shared" si="6"/>
        <v>236.66765151131963</v>
      </c>
      <c r="T19" s="22">
        <f t="shared" si="7"/>
        <v>278.34986464792451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19967.756371737443</v>
      </c>
      <c r="D20" s="5">
        <f t="shared" si="0"/>
        <v>19622.703618370186</v>
      </c>
      <c r="E20" s="5">
        <f t="shared" si="1"/>
        <v>10122.703618370186</v>
      </c>
      <c r="F20" s="5">
        <f t="shared" si="2"/>
        <v>3606.8127313978657</v>
      </c>
      <c r="G20" s="5">
        <f t="shared" si="3"/>
        <v>16015.89088697232</v>
      </c>
      <c r="H20" s="22">
        <f t="shared" si="10"/>
        <v>9135.6465775559809</v>
      </c>
      <c r="I20" s="5">
        <f t="shared" si="4"/>
        <v>24429.821384901377</v>
      </c>
      <c r="J20" s="25">
        <f t="shared" si="5"/>
        <v>8.8583494723097567E-2</v>
      </c>
      <c r="L20" s="22">
        <f t="shared" si="11"/>
        <v>23647.432441333523</v>
      </c>
      <c r="M20" s="5">
        <f>scrimecost*Meta!O17</f>
        <v>3506.58</v>
      </c>
      <c r="N20" s="5">
        <f>L20-Grade12!L20</f>
        <v>750.25873257276908</v>
      </c>
      <c r="O20" s="5">
        <f>Grade12!M20-M20</f>
        <v>58.80600000000004</v>
      </c>
      <c r="P20" s="22">
        <f t="shared" si="12"/>
        <v>43.243861034408411</v>
      </c>
      <c r="Q20" s="22"/>
      <c r="R20" s="22"/>
      <c r="S20" s="22">
        <f t="shared" si="6"/>
        <v>241.58879399641165</v>
      </c>
      <c r="T20" s="22">
        <f t="shared" si="7"/>
        <v>288.78465350635508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20466.950281030877</v>
      </c>
      <c r="D21" s="5">
        <f t="shared" si="0"/>
        <v>20082.461208829442</v>
      </c>
      <c r="E21" s="5">
        <f t="shared" si="1"/>
        <v>10582.461208829442</v>
      </c>
      <c r="F21" s="5">
        <f t="shared" si="2"/>
        <v>3756.9235846828124</v>
      </c>
      <c r="G21" s="5">
        <f t="shared" si="3"/>
        <v>16325.537624146629</v>
      </c>
      <c r="H21" s="22">
        <f t="shared" si="10"/>
        <v>9364.0377419948818</v>
      </c>
      <c r="I21" s="5">
        <f t="shared" si="4"/>
        <v>24949.816384523918</v>
      </c>
      <c r="J21" s="25">
        <f t="shared" si="5"/>
        <v>9.1886596275371921E-2</v>
      </c>
      <c r="L21" s="22">
        <f t="shared" si="11"/>
        <v>24238.618252366861</v>
      </c>
      <c r="M21" s="5">
        <f>scrimecost*Meta!O18</f>
        <v>2765.98</v>
      </c>
      <c r="N21" s="5">
        <f>L21-Grade12!L21</f>
        <v>769.01520088709367</v>
      </c>
      <c r="O21" s="5">
        <f>Grade12!M21-M21</f>
        <v>46.385999999999967</v>
      </c>
      <c r="P21" s="22">
        <f t="shared" si="12"/>
        <v>43.906020648140512</v>
      </c>
      <c r="Q21" s="22"/>
      <c r="R21" s="22"/>
      <c r="S21" s="22">
        <f t="shared" si="6"/>
        <v>240.08762504363173</v>
      </c>
      <c r="T21" s="22">
        <f t="shared" si="7"/>
        <v>291.6838014765782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20978.624038056649</v>
      </c>
      <c r="D22" s="5">
        <f t="shared" si="0"/>
        <v>20553.712739050177</v>
      </c>
      <c r="E22" s="5">
        <f t="shared" si="1"/>
        <v>11053.712739050177</v>
      </c>
      <c r="F22" s="5">
        <f t="shared" si="2"/>
        <v>3910.7872092998828</v>
      </c>
      <c r="G22" s="5">
        <f t="shared" si="3"/>
        <v>16642.925529750293</v>
      </c>
      <c r="H22" s="22">
        <f t="shared" si="10"/>
        <v>9598.1386855447527</v>
      </c>
      <c r="I22" s="5">
        <f t="shared" si="4"/>
        <v>25482.811259137008</v>
      </c>
      <c r="J22" s="25">
        <f t="shared" si="5"/>
        <v>9.5109134375151783E-2</v>
      </c>
      <c r="L22" s="22">
        <f t="shared" si="11"/>
        <v>24844.583708676029</v>
      </c>
      <c r="M22" s="5">
        <f>scrimecost*Meta!O19</f>
        <v>2765.98</v>
      </c>
      <c r="N22" s="5">
        <f>L22-Grade12!L22</f>
        <v>788.24058090926701</v>
      </c>
      <c r="O22" s="5">
        <f>Grade12!M22-M22</f>
        <v>46.385999999999967</v>
      </c>
      <c r="P22" s="22">
        <f t="shared" si="12"/>
        <v>44.584734252215917</v>
      </c>
      <c r="Q22" s="22"/>
      <c r="R22" s="22"/>
      <c r="S22" s="22">
        <f t="shared" si="6"/>
        <v>245.25790036703003</v>
      </c>
      <c r="T22" s="22">
        <f t="shared" si="7"/>
        <v>302.83826764298823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21503.089639008063</v>
      </c>
      <c r="D23" s="5">
        <f t="shared" si="0"/>
        <v>21036.745557526428</v>
      </c>
      <c r="E23" s="5">
        <f t="shared" si="1"/>
        <v>11536.745557526428</v>
      </c>
      <c r="F23" s="5">
        <f t="shared" si="2"/>
        <v>4068.4974245323788</v>
      </c>
      <c r="G23" s="5">
        <f t="shared" si="3"/>
        <v>16968.248132994049</v>
      </c>
      <c r="H23" s="22">
        <f t="shared" si="10"/>
        <v>9838.0921526833718</v>
      </c>
      <c r="I23" s="5">
        <f t="shared" si="4"/>
        <v>26029.131005615433</v>
      </c>
      <c r="J23" s="25">
        <f t="shared" si="5"/>
        <v>9.825307398469306E-2</v>
      </c>
      <c r="L23" s="22">
        <f t="shared" si="11"/>
        <v>25465.698301392931</v>
      </c>
      <c r="M23" s="5">
        <f>scrimecost*Meta!O20</f>
        <v>2765.98</v>
      </c>
      <c r="N23" s="5">
        <f>L23-Grade12!L23</f>
        <v>807.94659543200396</v>
      </c>
      <c r="O23" s="5">
        <f>Grade12!M23-M23</f>
        <v>46.385999999999967</v>
      </c>
      <c r="P23" s="22">
        <f t="shared" si="12"/>
        <v>45.280415696393199</v>
      </c>
      <c r="Q23" s="22"/>
      <c r="R23" s="22"/>
      <c r="S23" s="22">
        <f t="shared" si="6"/>
        <v>250.55743257351563</v>
      </c>
      <c r="T23" s="22">
        <f t="shared" si="7"/>
        <v>314.44178194804471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22040.666879983262</v>
      </c>
      <c r="D24" s="5">
        <f t="shared" si="0"/>
        <v>21531.854196464588</v>
      </c>
      <c r="E24" s="5">
        <f t="shared" si="1"/>
        <v>12031.854196464588</v>
      </c>
      <c r="F24" s="5">
        <f t="shared" si="2"/>
        <v>4230.150395145688</v>
      </c>
      <c r="G24" s="5">
        <f t="shared" si="3"/>
        <v>17301.703801318901</v>
      </c>
      <c r="H24" s="22">
        <f t="shared" si="10"/>
        <v>10084.044456500455</v>
      </c>
      <c r="I24" s="5">
        <f t="shared" si="4"/>
        <v>26589.108745755821</v>
      </c>
      <c r="J24" s="25">
        <f t="shared" si="5"/>
        <v>0.10132033214034315</v>
      </c>
      <c r="L24" s="22">
        <f t="shared" si="11"/>
        <v>26102.340758927749</v>
      </c>
      <c r="M24" s="5">
        <f>scrimecost*Meta!O21</f>
        <v>2765.98</v>
      </c>
      <c r="N24" s="5">
        <f>L24-Grade12!L24</f>
        <v>828.14526031779315</v>
      </c>
      <c r="O24" s="5">
        <f>Grade12!M24-M24</f>
        <v>46.385999999999967</v>
      </c>
      <c r="P24" s="22">
        <f t="shared" si="12"/>
        <v>45.993489176674927</v>
      </c>
      <c r="Q24" s="22"/>
      <c r="R24" s="22"/>
      <c r="S24" s="22">
        <f t="shared" si="6"/>
        <v>255.98945308515923</v>
      </c>
      <c r="T24" s="22">
        <f t="shared" si="7"/>
        <v>326.5128233965338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22591.683551982849</v>
      </c>
      <c r="D25" s="5">
        <f t="shared" si="0"/>
        <v>22039.340551376208</v>
      </c>
      <c r="E25" s="5">
        <f t="shared" si="1"/>
        <v>12539.340551376208</v>
      </c>
      <c r="F25" s="5">
        <f t="shared" si="2"/>
        <v>4395.8446900243316</v>
      </c>
      <c r="G25" s="5">
        <f t="shared" si="3"/>
        <v>17643.495861351876</v>
      </c>
      <c r="H25" s="22">
        <f t="shared" si="10"/>
        <v>10336.145567912967</v>
      </c>
      <c r="I25" s="5">
        <f t="shared" si="4"/>
        <v>27163.08592939972</v>
      </c>
      <c r="J25" s="25">
        <f t="shared" si="5"/>
        <v>0.10431277912146519</v>
      </c>
      <c r="L25" s="22">
        <f t="shared" si="11"/>
        <v>26754.899277900946</v>
      </c>
      <c r="M25" s="5">
        <f>scrimecost*Meta!O22</f>
        <v>2765.98</v>
      </c>
      <c r="N25" s="5">
        <f>L25-Grade12!L25</f>
        <v>848.84889182574261</v>
      </c>
      <c r="O25" s="5">
        <f>Grade12!M25-M25</f>
        <v>46.385999999999967</v>
      </c>
      <c r="P25" s="22">
        <f t="shared" si="12"/>
        <v>46.724389493963685</v>
      </c>
      <c r="Q25" s="22"/>
      <c r="R25" s="22"/>
      <c r="S25" s="22">
        <f t="shared" si="6"/>
        <v>261.55727410959787</v>
      </c>
      <c r="T25" s="22">
        <f t="shared" si="7"/>
        <v>339.07063824506844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23156.475640782417</v>
      </c>
      <c r="D26" s="5">
        <f t="shared" si="0"/>
        <v>22559.514065160609</v>
      </c>
      <c r="E26" s="5">
        <f t="shared" si="1"/>
        <v>13059.514065160609</v>
      </c>
      <c r="F26" s="5">
        <f t="shared" si="2"/>
        <v>4565.6813422749383</v>
      </c>
      <c r="G26" s="5">
        <f t="shared" si="3"/>
        <v>17993.832722885672</v>
      </c>
      <c r="H26" s="22">
        <f t="shared" si="10"/>
        <v>10594.549207110789</v>
      </c>
      <c r="I26" s="5">
        <f t="shared" si="4"/>
        <v>27751.412542634709</v>
      </c>
      <c r="J26" s="25">
        <f t="shared" si="5"/>
        <v>0.1072322395908525</v>
      </c>
      <c r="L26" s="22">
        <f t="shared" si="11"/>
        <v>27423.771759848467</v>
      </c>
      <c r="M26" s="5">
        <f>scrimecost*Meta!O23</f>
        <v>2202.48</v>
      </c>
      <c r="N26" s="5">
        <f>L26-Grade12!L26</f>
        <v>870.07011412138672</v>
      </c>
      <c r="O26" s="5">
        <f>Grade12!M26-M26</f>
        <v>36.936000000000149</v>
      </c>
      <c r="P26" s="22">
        <f t="shared" si="12"/>
        <v>47.473562319184673</v>
      </c>
      <c r="Q26" s="22"/>
      <c r="R26" s="22"/>
      <c r="S26" s="22">
        <f t="shared" si="6"/>
        <v>262.28414065964654</v>
      </c>
      <c r="T26" s="22">
        <f t="shared" si="7"/>
        <v>345.57365287019582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23735.387531801975</v>
      </c>
      <c r="D27" s="5">
        <f t="shared" si="0"/>
        <v>23092.691916789619</v>
      </c>
      <c r="E27" s="5">
        <f t="shared" si="1"/>
        <v>13592.691916789619</v>
      </c>
      <c r="F27" s="5">
        <f t="shared" si="2"/>
        <v>4739.7639108318108</v>
      </c>
      <c r="G27" s="5">
        <f t="shared" si="3"/>
        <v>18352.928005957809</v>
      </c>
      <c r="H27" s="22">
        <f t="shared" si="10"/>
        <v>10859.412937288558</v>
      </c>
      <c r="I27" s="5">
        <f t="shared" si="4"/>
        <v>28354.447321200569</v>
      </c>
      <c r="J27" s="25">
        <f t="shared" si="5"/>
        <v>0.11008049370732792</v>
      </c>
      <c r="L27" s="22">
        <f t="shared" si="11"/>
        <v>28109.366053844675</v>
      </c>
      <c r="M27" s="5">
        <f>scrimecost*Meta!O24</f>
        <v>2202.48</v>
      </c>
      <c r="N27" s="5">
        <f>L27-Grade12!L27</f>
        <v>891.82186697442012</v>
      </c>
      <c r="O27" s="5">
        <f>Grade12!M27-M27</f>
        <v>36.936000000000149</v>
      </c>
      <c r="P27" s="22">
        <f t="shared" si="12"/>
        <v>48.241464465036174</v>
      </c>
      <c r="Q27" s="22"/>
      <c r="R27" s="22"/>
      <c r="S27" s="22">
        <f t="shared" si="6"/>
        <v>268.13383262344587</v>
      </c>
      <c r="T27" s="22">
        <f t="shared" si="7"/>
        <v>359.05867152485661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24328.772220097024</v>
      </c>
      <c r="D28" s="5">
        <f t="shared" si="0"/>
        <v>23639.199214709362</v>
      </c>
      <c r="E28" s="5">
        <f t="shared" si="1"/>
        <v>14139.199214709362</v>
      </c>
      <c r="F28" s="5">
        <f t="shared" si="2"/>
        <v>4918.1985436026071</v>
      </c>
      <c r="G28" s="5">
        <f t="shared" si="3"/>
        <v>18721.000671106754</v>
      </c>
      <c r="H28" s="22">
        <f t="shared" si="10"/>
        <v>11130.898260720773</v>
      </c>
      <c r="I28" s="5">
        <f t="shared" si="4"/>
        <v>28972.557969230587</v>
      </c>
      <c r="J28" s="25">
        <f t="shared" si="5"/>
        <v>0.11285927821120646</v>
      </c>
      <c r="L28" s="22">
        <f t="shared" si="11"/>
        <v>28812.100205190796</v>
      </c>
      <c r="M28" s="5">
        <f>scrimecost*Meta!O25</f>
        <v>2202.48</v>
      </c>
      <c r="N28" s="5">
        <f>L28-Grade12!L28</f>
        <v>914.11741364878253</v>
      </c>
      <c r="O28" s="5">
        <f>Grade12!M28-M28</f>
        <v>36.936000000000149</v>
      </c>
      <c r="P28" s="22">
        <f t="shared" si="12"/>
        <v>49.028564164533982</v>
      </c>
      <c r="Q28" s="22"/>
      <c r="R28" s="22"/>
      <c r="S28" s="22">
        <f t="shared" si="6"/>
        <v>274.12976688634103</v>
      </c>
      <c r="T28" s="22">
        <f t="shared" si="7"/>
        <v>373.09137724833579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24936.991525599449</v>
      </c>
      <c r="D29" s="5">
        <f t="shared" si="0"/>
        <v>24199.369195077095</v>
      </c>
      <c r="E29" s="5">
        <f t="shared" si="1"/>
        <v>14699.369195077095</v>
      </c>
      <c r="F29" s="5">
        <f t="shared" si="2"/>
        <v>5101.0940421926716</v>
      </c>
      <c r="G29" s="5">
        <f t="shared" si="3"/>
        <v>19098.275152884424</v>
      </c>
      <c r="H29" s="22">
        <f t="shared" si="10"/>
        <v>11409.170717238792</v>
      </c>
      <c r="I29" s="5">
        <f t="shared" si="4"/>
        <v>29606.121383461352</v>
      </c>
      <c r="J29" s="25">
        <f t="shared" si="5"/>
        <v>0.115570287483283</v>
      </c>
      <c r="L29" s="22">
        <f t="shared" si="11"/>
        <v>29532.402710320566</v>
      </c>
      <c r="M29" s="5">
        <f>scrimecost*Meta!O26</f>
        <v>2202.48</v>
      </c>
      <c r="N29" s="5">
        <f>L29-Grade12!L29</f>
        <v>936.97034899000573</v>
      </c>
      <c r="O29" s="5">
        <f>Grade12!M29-M29</f>
        <v>36.936000000000149</v>
      </c>
      <c r="P29" s="22">
        <f t="shared" si="12"/>
        <v>49.835341356519208</v>
      </c>
      <c r="Q29" s="22"/>
      <c r="R29" s="22"/>
      <c r="S29" s="22">
        <f t="shared" si="6"/>
        <v>280.27559950580883</v>
      </c>
      <c r="T29" s="22">
        <f t="shared" si="7"/>
        <v>387.69438991732858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25560.416313739435</v>
      </c>
      <c r="D30" s="5">
        <f t="shared" si="0"/>
        <v>24773.543424954023</v>
      </c>
      <c r="E30" s="5">
        <f t="shared" si="1"/>
        <v>15273.543424954023</v>
      </c>
      <c r="F30" s="5">
        <f t="shared" si="2"/>
        <v>5288.561928247489</v>
      </c>
      <c r="G30" s="5">
        <f t="shared" si="3"/>
        <v>19484.981496706532</v>
      </c>
      <c r="H30" s="22">
        <f t="shared" si="10"/>
        <v>11694.399985169761</v>
      </c>
      <c r="I30" s="5">
        <f t="shared" si="4"/>
        <v>30255.523883047885</v>
      </c>
      <c r="J30" s="25">
        <f t="shared" si="5"/>
        <v>0.11821517457799188</v>
      </c>
      <c r="L30" s="22">
        <f t="shared" si="11"/>
        <v>30270.712778078574</v>
      </c>
      <c r="M30" s="5">
        <f>scrimecost*Meta!O27</f>
        <v>2202.48</v>
      </c>
      <c r="N30" s="5">
        <f>L30-Grade12!L30</f>
        <v>960.39460771475569</v>
      </c>
      <c r="O30" s="5">
        <f>Grade12!M30-M30</f>
        <v>36.936000000000149</v>
      </c>
      <c r="P30" s="22">
        <f t="shared" si="12"/>
        <v>50.662287978304086</v>
      </c>
      <c r="Q30" s="22"/>
      <c r="R30" s="22"/>
      <c r="S30" s="22">
        <f t="shared" si="6"/>
        <v>286.57507794076258</v>
      </c>
      <c r="T30" s="22">
        <f t="shared" si="7"/>
        <v>402.89126994668891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26199.426721582917</v>
      </c>
      <c r="D31" s="5">
        <f t="shared" si="0"/>
        <v>25362.072010577867</v>
      </c>
      <c r="E31" s="5">
        <f t="shared" si="1"/>
        <v>15862.072010577867</v>
      </c>
      <c r="F31" s="5">
        <f t="shared" si="2"/>
        <v>5480.7165114536738</v>
      </c>
      <c r="G31" s="5">
        <f t="shared" si="3"/>
        <v>19881.355499124194</v>
      </c>
      <c r="H31" s="22">
        <f t="shared" si="10"/>
        <v>11986.759984799002</v>
      </c>
      <c r="I31" s="5">
        <f t="shared" si="4"/>
        <v>30921.161445124075</v>
      </c>
      <c r="J31" s="25">
        <f t="shared" si="5"/>
        <v>0.12079555223136633</v>
      </c>
      <c r="L31" s="22">
        <f t="shared" si="11"/>
        <v>31027.480597530535</v>
      </c>
      <c r="M31" s="5">
        <f>scrimecost*Meta!O28</f>
        <v>1890.1399999999999</v>
      </c>
      <c r="N31" s="5">
        <f>L31-Grade12!L31</f>
        <v>984.40447290761949</v>
      </c>
      <c r="O31" s="5">
        <f>Grade12!M31-M31</f>
        <v>31.698000000000093</v>
      </c>
      <c r="P31" s="22">
        <f t="shared" si="12"/>
        <v>51.509908265633577</v>
      </c>
      <c r="Q31" s="22"/>
      <c r="R31" s="22"/>
      <c r="S31" s="22">
        <f t="shared" si="6"/>
        <v>290.2716173365888</v>
      </c>
      <c r="T31" s="22">
        <f t="shared" si="7"/>
        <v>414.76225006507769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26854.412389622488</v>
      </c>
      <c r="D32" s="5">
        <f t="shared" si="0"/>
        <v>25965.313810842315</v>
      </c>
      <c r="E32" s="5">
        <f t="shared" si="1"/>
        <v>16465.313810842315</v>
      </c>
      <c r="F32" s="5">
        <f t="shared" si="2"/>
        <v>5677.6749592400156</v>
      </c>
      <c r="G32" s="5">
        <f t="shared" si="3"/>
        <v>20287.6388516023</v>
      </c>
      <c r="H32" s="22">
        <f t="shared" si="10"/>
        <v>12286.428984418977</v>
      </c>
      <c r="I32" s="5">
        <f t="shared" si="4"/>
        <v>31603.439946252176</v>
      </c>
      <c r="J32" s="25">
        <f t="shared" si="5"/>
        <v>0.12331299384441459</v>
      </c>
      <c r="L32" s="22">
        <f t="shared" si="11"/>
        <v>31803.167612468798</v>
      </c>
      <c r="M32" s="5">
        <f>scrimecost*Meta!O29</f>
        <v>1890.1399999999999</v>
      </c>
      <c r="N32" s="5">
        <f>L32-Grade12!L32</f>
        <v>1009.0145847303102</v>
      </c>
      <c r="O32" s="5">
        <f>Grade12!M32-M32</f>
        <v>31.698000000000093</v>
      </c>
      <c r="P32" s="22">
        <f t="shared" si="12"/>
        <v>52.378719060146295</v>
      </c>
      <c r="Q32" s="22"/>
      <c r="R32" s="22"/>
      <c r="S32" s="22">
        <f t="shared" si="6"/>
        <v>296.89000686731202</v>
      </c>
      <c r="T32" s="22">
        <f t="shared" si="7"/>
        <v>431.15699876250363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27525.772699363049</v>
      </c>
      <c r="D33" s="5">
        <f t="shared" si="0"/>
        <v>26583.636656113373</v>
      </c>
      <c r="E33" s="5">
        <f t="shared" si="1"/>
        <v>17083.636656113373</v>
      </c>
      <c r="F33" s="5">
        <f t="shared" si="2"/>
        <v>5879.5573682210161</v>
      </c>
      <c r="G33" s="5">
        <f t="shared" si="3"/>
        <v>20704.079287892357</v>
      </c>
      <c r="H33" s="22">
        <f t="shared" si="10"/>
        <v>12593.589709029451</v>
      </c>
      <c r="I33" s="5">
        <f t="shared" si="4"/>
        <v>32302.775409908481</v>
      </c>
      <c r="J33" s="25">
        <f t="shared" si="5"/>
        <v>0.1257690344425105</v>
      </c>
      <c r="L33" s="22">
        <f t="shared" si="11"/>
        <v>32598.246802780519</v>
      </c>
      <c r="M33" s="5">
        <f>scrimecost*Meta!O30</f>
        <v>1890.1399999999999</v>
      </c>
      <c r="N33" s="5">
        <f>L33-Grade12!L33</f>
        <v>1034.2399493485682</v>
      </c>
      <c r="O33" s="5">
        <f>Grade12!M33-M33</f>
        <v>31.698000000000093</v>
      </c>
      <c r="P33" s="22">
        <f t="shared" si="12"/>
        <v>53.269250124521854</v>
      </c>
      <c r="Q33" s="22"/>
      <c r="R33" s="22"/>
      <c r="S33" s="22">
        <f t="shared" si="6"/>
        <v>303.67385613630341</v>
      </c>
      <c r="T33" s="22">
        <f t="shared" si="7"/>
        <v>448.22128468569571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28213.917016847125</v>
      </c>
      <c r="D34" s="5">
        <f t="shared" si="0"/>
        <v>27217.417572516206</v>
      </c>
      <c r="E34" s="5">
        <f t="shared" si="1"/>
        <v>17717.417572516206</v>
      </c>
      <c r="F34" s="5">
        <f t="shared" si="2"/>
        <v>6086.4868374265407</v>
      </c>
      <c r="G34" s="5">
        <f t="shared" si="3"/>
        <v>21130.930735089663</v>
      </c>
      <c r="H34" s="22">
        <f t="shared" si="10"/>
        <v>12908.429451755188</v>
      </c>
      <c r="I34" s="5">
        <f t="shared" si="4"/>
        <v>33019.594260156191</v>
      </c>
      <c r="J34" s="25">
        <f t="shared" si="5"/>
        <v>0.12816517161138452</v>
      </c>
      <c r="L34" s="22">
        <f t="shared" si="11"/>
        <v>33413.202972850027</v>
      </c>
      <c r="M34" s="5">
        <f>scrimecost*Meta!O31</f>
        <v>1890.1399999999999</v>
      </c>
      <c r="N34" s="5">
        <f>L34-Grade12!L34</f>
        <v>1060.0959480822858</v>
      </c>
      <c r="O34" s="5">
        <f>Grade12!M34-M34</f>
        <v>31.698000000000093</v>
      </c>
      <c r="P34" s="22">
        <f t="shared" si="12"/>
        <v>54.182044465506785</v>
      </c>
      <c r="Q34" s="22"/>
      <c r="R34" s="22"/>
      <c r="S34" s="22">
        <f t="shared" si="6"/>
        <v>310.62730163702031</v>
      </c>
      <c r="T34" s="22">
        <f t="shared" si="7"/>
        <v>465.98282198082222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28919.264942268299</v>
      </c>
      <c r="D35" s="5">
        <f t="shared" si="0"/>
        <v>27867.043011829104</v>
      </c>
      <c r="E35" s="5">
        <f t="shared" si="1"/>
        <v>18367.043011829104</v>
      </c>
      <c r="F35" s="5">
        <f t="shared" si="2"/>
        <v>6298.5895433622027</v>
      </c>
      <c r="G35" s="5">
        <f t="shared" si="3"/>
        <v>21568.453468466902</v>
      </c>
      <c r="H35" s="22">
        <f t="shared" si="10"/>
        <v>13231.140188049065</v>
      </c>
      <c r="I35" s="5">
        <f t="shared" si="4"/>
        <v>33754.333581660088</v>
      </c>
      <c r="J35" s="25">
        <f t="shared" si="5"/>
        <v>0.13050286641028599</v>
      </c>
      <c r="L35" s="22">
        <f t="shared" si="11"/>
        <v>34248.53304717128</v>
      </c>
      <c r="M35" s="5">
        <f>scrimecost*Meta!O32</f>
        <v>1890.1399999999999</v>
      </c>
      <c r="N35" s="5">
        <f>L35-Grade12!L35</f>
        <v>1086.5983467843471</v>
      </c>
      <c r="O35" s="5">
        <f>Grade12!M35-M35</f>
        <v>31.698000000000093</v>
      </c>
      <c r="P35" s="22">
        <f t="shared" si="12"/>
        <v>55.117658665016343</v>
      </c>
      <c r="Q35" s="22"/>
      <c r="R35" s="22"/>
      <c r="S35" s="22">
        <f t="shared" si="6"/>
        <v>317.75458327525536</v>
      </c>
      <c r="T35" s="22">
        <f t="shared" si="7"/>
        <v>484.47047817427682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29642.246565825004</v>
      </c>
      <c r="D36" s="5">
        <f t="shared" si="0"/>
        <v>28532.90908712483</v>
      </c>
      <c r="E36" s="5">
        <f t="shared" si="1"/>
        <v>19032.90908712483</v>
      </c>
      <c r="F36" s="5">
        <f t="shared" si="2"/>
        <v>6515.9948169462568</v>
      </c>
      <c r="G36" s="5">
        <f t="shared" si="3"/>
        <v>22016.914270178575</v>
      </c>
      <c r="H36" s="22">
        <f t="shared" si="10"/>
        <v>13561.918692750291</v>
      </c>
      <c r="I36" s="5">
        <f t="shared" si="4"/>
        <v>34507.441386201594</v>
      </c>
      <c r="J36" s="25">
        <f t="shared" si="5"/>
        <v>0.13278354426287281</v>
      </c>
      <c r="L36" s="22">
        <f t="shared" si="11"/>
        <v>35104.746373350557</v>
      </c>
      <c r="M36" s="5">
        <f>scrimecost*Meta!O33</f>
        <v>1455.44</v>
      </c>
      <c r="N36" s="5">
        <f>L36-Grade12!L36</f>
        <v>1113.7633054539474</v>
      </c>
      <c r="O36" s="5">
        <f>Grade12!M36-M36</f>
        <v>24.407999999999902</v>
      </c>
      <c r="P36" s="22">
        <f t="shared" si="12"/>
        <v>56.076663219513641</v>
      </c>
      <c r="Q36" s="22"/>
      <c r="R36" s="22"/>
      <c r="S36" s="22">
        <f t="shared" si="6"/>
        <v>321.21821695444299</v>
      </c>
      <c r="T36" s="22">
        <f t="shared" si="7"/>
        <v>497.76100745592186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30383.30272997063</v>
      </c>
      <c r="D37" s="5">
        <f t="shared" ref="D37:D56" si="15">IF(A37&lt;startage,1,0)*(C37*(1-initialunempprob))+IF(A37=startage,1,0)*(C37*(1-unempprob))+IF(A37&gt;startage,1,0)*(C37*(1-unempprob)+unempprob*300*52)</f>
        <v>29215.421814302954</v>
      </c>
      <c r="E37" s="5">
        <f t="shared" si="1"/>
        <v>19715.421814302954</v>
      </c>
      <c r="F37" s="5">
        <f t="shared" si="2"/>
        <v>6738.8352223699148</v>
      </c>
      <c r="G37" s="5">
        <f t="shared" si="3"/>
        <v>22476.586591933039</v>
      </c>
      <c r="H37" s="22">
        <f t="shared" ref="H37:H56" si="16">benefits*B37/expnorm</f>
        <v>13900.966660069049</v>
      </c>
      <c r="I37" s="5">
        <f t="shared" ref="I37:I56" si="17">G37+IF(A37&lt;startage,1,0)*(H37*(1-initialunempprob))+IF(A37&gt;=startage,1,0)*(H37*(1-unempprob))</f>
        <v>35279.376885856633</v>
      </c>
      <c r="J37" s="25">
        <f t="shared" si="5"/>
        <v>0.1350085958263722</v>
      </c>
      <c r="L37" s="22">
        <f t="shared" ref="L37:L56" si="18">(sincome+sbenefits)*(1-sunemp)*B37/expnorm</f>
        <v>35982.36503268432</v>
      </c>
      <c r="M37" s="5">
        <f>scrimecost*Meta!O34</f>
        <v>1455.44</v>
      </c>
      <c r="N37" s="5">
        <f>L37-Grade12!L37</f>
        <v>1141.6073880902986</v>
      </c>
      <c r="O37" s="5">
        <f>Grade12!M37-M37</f>
        <v>24.407999999999902</v>
      </c>
      <c r="P37" s="22">
        <f t="shared" si="12"/>
        <v>57.059642887873373</v>
      </c>
      <c r="Q37" s="22"/>
      <c r="R37" s="22"/>
      <c r="S37" s="22">
        <f t="shared" si="6"/>
        <v>328.70631722561319</v>
      </c>
      <c r="T37" s="22">
        <f t="shared" si="7"/>
        <v>517.69499662294083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31142.885298219891</v>
      </c>
      <c r="D38" s="5">
        <f t="shared" si="15"/>
        <v>29914.997359660523</v>
      </c>
      <c r="E38" s="5">
        <f t="shared" si="1"/>
        <v>20414.997359660523</v>
      </c>
      <c r="F38" s="5">
        <f t="shared" si="2"/>
        <v>6967.2466379291609</v>
      </c>
      <c r="G38" s="5">
        <f t="shared" si="3"/>
        <v>22947.750721731361</v>
      </c>
      <c r="H38" s="22">
        <f t="shared" si="16"/>
        <v>14248.490826570773</v>
      </c>
      <c r="I38" s="5">
        <f t="shared" si="17"/>
        <v>36070.610773003042</v>
      </c>
      <c r="J38" s="25">
        <f t="shared" si="5"/>
        <v>0.13717937783954226</v>
      </c>
      <c r="L38" s="22">
        <f t="shared" si="18"/>
        <v>36881.924158501424</v>
      </c>
      <c r="M38" s="5">
        <f>scrimecost*Meta!O35</f>
        <v>1455.44</v>
      </c>
      <c r="N38" s="5">
        <f>L38-Grade12!L38</f>
        <v>1170.1475727925499</v>
      </c>
      <c r="O38" s="5">
        <f>Grade12!M38-M38</f>
        <v>24.407999999999902</v>
      </c>
      <c r="P38" s="22">
        <f t="shared" si="12"/>
        <v>58.067197047942095</v>
      </c>
      <c r="Q38" s="22"/>
      <c r="R38" s="22"/>
      <c r="S38" s="22">
        <f t="shared" si="6"/>
        <v>336.38162000356044</v>
      </c>
      <c r="T38" s="22">
        <f t="shared" si="7"/>
        <v>538.44752636916428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31921.457430675393</v>
      </c>
      <c r="D39" s="5">
        <f t="shared" si="15"/>
        <v>30632.062293652041</v>
      </c>
      <c r="E39" s="5">
        <f t="shared" si="1"/>
        <v>21132.062293652041</v>
      </c>
      <c r="F39" s="5">
        <f t="shared" si="2"/>
        <v>7201.3683388773916</v>
      </c>
      <c r="G39" s="5">
        <f t="shared" si="3"/>
        <v>23430.693954774652</v>
      </c>
      <c r="H39" s="22">
        <f t="shared" si="16"/>
        <v>14604.703097235044</v>
      </c>
      <c r="I39" s="5">
        <f t="shared" si="17"/>
        <v>36881.625507328128</v>
      </c>
      <c r="J39" s="25">
        <f t="shared" si="5"/>
        <v>0.13929721394995212</v>
      </c>
      <c r="L39" s="22">
        <f t="shared" si="18"/>
        <v>37803.972262463962</v>
      </c>
      <c r="M39" s="5">
        <f>scrimecost*Meta!O36</f>
        <v>1455.44</v>
      </c>
      <c r="N39" s="5">
        <f>L39-Grade12!L39</f>
        <v>1199.4012621123766</v>
      </c>
      <c r="O39" s="5">
        <f>Grade12!M39-M39</f>
        <v>24.407999999999902</v>
      </c>
      <c r="P39" s="22">
        <f t="shared" si="12"/>
        <v>59.099940062012536</v>
      </c>
      <c r="Q39" s="22"/>
      <c r="R39" s="22"/>
      <c r="S39" s="22">
        <f t="shared" si="6"/>
        <v>344.24880535096122</v>
      </c>
      <c r="T39" s="22">
        <f t="shared" si="7"/>
        <v>560.05255322832522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32719.49386644227</v>
      </c>
      <c r="D40" s="5">
        <f t="shared" si="15"/>
        <v>31367.053850993332</v>
      </c>
      <c r="E40" s="5">
        <f t="shared" si="1"/>
        <v>21867.053850993332</v>
      </c>
      <c r="F40" s="5">
        <f t="shared" si="2"/>
        <v>7441.3430823493227</v>
      </c>
      <c r="G40" s="5">
        <f t="shared" si="3"/>
        <v>23925.71076864401</v>
      </c>
      <c r="H40" s="22">
        <f t="shared" si="16"/>
        <v>14969.820674665916</v>
      </c>
      <c r="I40" s="5">
        <f t="shared" si="17"/>
        <v>37712.915610011318</v>
      </c>
      <c r="J40" s="25">
        <f t="shared" si="5"/>
        <v>0.14136339552108365</v>
      </c>
      <c r="L40" s="22">
        <f t="shared" si="18"/>
        <v>38749.071569025553</v>
      </c>
      <c r="M40" s="5">
        <f>scrimecost*Meta!O37</f>
        <v>1455.44</v>
      </c>
      <c r="N40" s="5">
        <f>L40-Grade12!L40</f>
        <v>1229.386293665164</v>
      </c>
      <c r="O40" s="5">
        <f>Grade12!M40-M40</f>
        <v>24.407999999999902</v>
      </c>
      <c r="P40" s="22">
        <f t="shared" si="12"/>
        <v>60.15850165143474</v>
      </c>
      <c r="Q40" s="22"/>
      <c r="R40" s="22"/>
      <c r="S40" s="22">
        <f t="shared" si="6"/>
        <v>352.31267033203824</v>
      </c>
      <c r="T40" s="22">
        <f t="shared" si="7"/>
        <v>582.54544813643577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33537.48121310334</v>
      </c>
      <c r="D41" s="5">
        <f t="shared" si="15"/>
        <v>32120.42019726818</v>
      </c>
      <c r="E41" s="5">
        <f t="shared" si="1"/>
        <v>22620.42019726818</v>
      </c>
      <c r="F41" s="5">
        <f t="shared" si="2"/>
        <v>7687.3171944080605</v>
      </c>
      <c r="G41" s="5">
        <f t="shared" si="3"/>
        <v>24433.10300286012</v>
      </c>
      <c r="H41" s="22">
        <f t="shared" si="16"/>
        <v>15344.066191532569</v>
      </c>
      <c r="I41" s="5">
        <f t="shared" si="17"/>
        <v>38564.987965261615</v>
      </c>
      <c r="J41" s="25">
        <f t="shared" si="5"/>
        <v>0.14337918241974865</v>
      </c>
      <c r="L41" s="22">
        <f t="shared" si="18"/>
        <v>39717.798358251202</v>
      </c>
      <c r="M41" s="5">
        <f>scrimecost*Meta!O38</f>
        <v>883.8900000000001</v>
      </c>
      <c r="N41" s="5">
        <f>L41-Grade12!L41</f>
        <v>1260.1209510068147</v>
      </c>
      <c r="O41" s="5">
        <f>Grade12!M41-M41</f>
        <v>14.822999999999979</v>
      </c>
      <c r="P41" s="22">
        <f t="shared" si="12"/>
        <v>61.243527280592517</v>
      </c>
      <c r="Q41" s="22"/>
      <c r="R41" s="22"/>
      <c r="S41" s="22">
        <f t="shared" ref="S41:S69" si="19">IF(A41&lt;startage,1,0)*(N41-Q41-R41)+IF(A41&gt;=startage,1,0)*completionprob*(N41*spart+O41+P41)</f>
        <v>355.52683693765312</v>
      </c>
      <c r="T41" s="22">
        <f t="shared" ref="T41:T69" si="20">S41/sreturn^(A41-startage+1)</f>
        <v>597.47419302523974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34375.918243430911</v>
      </c>
      <c r="D42" s="5">
        <f t="shared" si="15"/>
        <v>32892.620702199871</v>
      </c>
      <c r="E42" s="5">
        <f t="shared" si="1"/>
        <v>23392.620702199871</v>
      </c>
      <c r="F42" s="5">
        <f t="shared" si="2"/>
        <v>7939.4406592682571</v>
      </c>
      <c r="G42" s="5">
        <f t="shared" si="3"/>
        <v>24953.180042931614</v>
      </c>
      <c r="H42" s="22">
        <f t="shared" si="16"/>
        <v>15727.667846320877</v>
      </c>
      <c r="I42" s="5">
        <f t="shared" si="17"/>
        <v>39438.362129393143</v>
      </c>
      <c r="J42" s="25">
        <f t="shared" si="5"/>
        <v>0.14534580378429973</v>
      </c>
      <c r="L42" s="22">
        <f t="shared" si="18"/>
        <v>40710.743317207474</v>
      </c>
      <c r="M42" s="5">
        <f>scrimecost*Meta!O39</f>
        <v>883.8900000000001</v>
      </c>
      <c r="N42" s="5">
        <f>L42-Grade12!L42</f>
        <v>1291.6239747819782</v>
      </c>
      <c r="O42" s="5">
        <f>Grade12!M42-M42</f>
        <v>14.822999999999979</v>
      </c>
      <c r="P42" s="22">
        <f t="shared" si="12"/>
        <v>62.355678550479205</v>
      </c>
      <c r="Q42" s="22"/>
      <c r="R42" s="22"/>
      <c r="S42" s="22">
        <f t="shared" si="19"/>
        <v>363.99893508340125</v>
      </c>
      <c r="T42" s="22">
        <f t="shared" si="20"/>
        <v>621.71606091791557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35235.316199516681</v>
      </c>
      <c r="D43" s="5">
        <f t="shared" si="15"/>
        <v>33684.126219754864</v>
      </c>
      <c r="E43" s="5">
        <f t="shared" si="1"/>
        <v>24184.126219754864</v>
      </c>
      <c r="F43" s="5">
        <f t="shared" si="2"/>
        <v>8197.8672107499624</v>
      </c>
      <c r="G43" s="5">
        <f t="shared" si="3"/>
        <v>25486.259009004902</v>
      </c>
      <c r="H43" s="22">
        <f t="shared" si="16"/>
        <v>16120.8595424789</v>
      </c>
      <c r="I43" s="5">
        <f t="shared" si="17"/>
        <v>40333.570647627967</v>
      </c>
      <c r="J43" s="25">
        <f t="shared" si="5"/>
        <v>0.14726445877410571</v>
      </c>
      <c r="L43" s="22">
        <f t="shared" si="18"/>
        <v>41728.511900137659</v>
      </c>
      <c r="M43" s="5">
        <f>scrimecost*Meta!O40</f>
        <v>883.8900000000001</v>
      </c>
      <c r="N43" s="5">
        <f>L43-Grade12!L43</f>
        <v>1323.914574151524</v>
      </c>
      <c r="O43" s="5">
        <f>Grade12!M43-M43</f>
        <v>14.822999999999979</v>
      </c>
      <c r="P43" s="22">
        <f t="shared" si="12"/>
        <v>63.495633602113067</v>
      </c>
      <c r="Q43" s="22"/>
      <c r="R43" s="22"/>
      <c r="S43" s="22">
        <f t="shared" si="19"/>
        <v>372.68283568279384</v>
      </c>
      <c r="T43" s="22">
        <f t="shared" si="20"/>
        <v>646.95872808102672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36116.199104504602</v>
      </c>
      <c r="D44" s="5">
        <f t="shared" si="15"/>
        <v>34495.419375248741</v>
      </c>
      <c r="E44" s="5">
        <f t="shared" si="1"/>
        <v>24995.419375248741</v>
      </c>
      <c r="F44" s="5">
        <f t="shared" si="2"/>
        <v>8462.7544260187133</v>
      </c>
      <c r="G44" s="5">
        <f t="shared" si="3"/>
        <v>26032.664949230028</v>
      </c>
      <c r="H44" s="22">
        <f t="shared" si="16"/>
        <v>16523.881031040873</v>
      </c>
      <c r="I44" s="5">
        <f t="shared" si="17"/>
        <v>41251.159378818673</v>
      </c>
      <c r="J44" s="25">
        <f t="shared" si="5"/>
        <v>0.14913631730074575</v>
      </c>
      <c r="L44" s="22">
        <f t="shared" si="18"/>
        <v>42771.724697641097</v>
      </c>
      <c r="M44" s="5">
        <f>scrimecost*Meta!O41</f>
        <v>883.8900000000001</v>
      </c>
      <c r="N44" s="5">
        <f>L44-Grade12!L44</f>
        <v>1357.0124385053205</v>
      </c>
      <c r="O44" s="5">
        <f>Grade12!M44-M44</f>
        <v>14.822999999999979</v>
      </c>
      <c r="P44" s="22">
        <f t="shared" si="12"/>
        <v>64.66408753003779</v>
      </c>
      <c r="Q44" s="22"/>
      <c r="R44" s="22"/>
      <c r="S44" s="22">
        <f t="shared" si="19"/>
        <v>381.58383379717429</v>
      </c>
      <c r="T44" s="22">
        <f t="shared" si="20"/>
        <v>673.24380117037674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37019.104082117214</v>
      </c>
      <c r="D45" s="5">
        <f t="shared" si="15"/>
        <v>35326.994859629958</v>
      </c>
      <c r="E45" s="5">
        <f t="shared" si="1"/>
        <v>25826.994859629958</v>
      </c>
      <c r="F45" s="5">
        <f t="shared" si="2"/>
        <v>8734.2638216691812</v>
      </c>
      <c r="G45" s="5">
        <f t="shared" si="3"/>
        <v>26592.731037960777</v>
      </c>
      <c r="H45" s="22">
        <f t="shared" si="16"/>
        <v>16936.978056816894</v>
      </c>
      <c r="I45" s="5">
        <f t="shared" si="17"/>
        <v>42191.687828289141</v>
      </c>
      <c r="J45" s="25">
        <f t="shared" si="5"/>
        <v>0.15096252074137015</v>
      </c>
      <c r="L45" s="22">
        <f t="shared" si="18"/>
        <v>43841.017815082123</v>
      </c>
      <c r="M45" s="5">
        <f>scrimecost*Meta!O42</f>
        <v>883.8900000000001</v>
      </c>
      <c r="N45" s="5">
        <f>L45-Grade12!L45</f>
        <v>1390.9377494679502</v>
      </c>
      <c r="O45" s="5">
        <f>Grade12!M45-M45</f>
        <v>14.822999999999979</v>
      </c>
      <c r="P45" s="22">
        <f t="shared" si="12"/>
        <v>65.861752806160624</v>
      </c>
      <c r="Q45" s="22"/>
      <c r="R45" s="22"/>
      <c r="S45" s="22">
        <f t="shared" si="19"/>
        <v>390.70735686441128</v>
      </c>
      <c r="T45" s="22">
        <f t="shared" si="20"/>
        <v>700.61462136664238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37944.581684170145</v>
      </c>
      <c r="D46" s="5">
        <f t="shared" si="15"/>
        <v>36179.359731120705</v>
      </c>
      <c r="E46" s="5">
        <f t="shared" si="1"/>
        <v>26679.359731120705</v>
      </c>
      <c r="F46" s="5">
        <f t="shared" si="2"/>
        <v>9012.5609522109098</v>
      </c>
      <c r="G46" s="5">
        <f t="shared" si="3"/>
        <v>27166.798778909797</v>
      </c>
      <c r="H46" s="22">
        <f t="shared" si="16"/>
        <v>17360.402508237315</v>
      </c>
      <c r="I46" s="5">
        <f t="shared" si="17"/>
        <v>43155.729488996367</v>
      </c>
      <c r="J46" s="25">
        <f t="shared" si="5"/>
        <v>0.15274418263466225</v>
      </c>
      <c r="L46" s="22">
        <f t="shared" si="18"/>
        <v>44937.043260459177</v>
      </c>
      <c r="M46" s="5">
        <f>scrimecost*Meta!O43</f>
        <v>441.14000000000004</v>
      </c>
      <c r="N46" s="5">
        <f>L46-Grade12!L46</f>
        <v>1425.7111932046537</v>
      </c>
      <c r="O46" s="5">
        <f>Grade12!M46-M46</f>
        <v>7.3979999999999677</v>
      </c>
      <c r="P46" s="22">
        <f t="shared" si="12"/>
        <v>67.089359714186529</v>
      </c>
      <c r="Q46" s="22"/>
      <c r="R46" s="22"/>
      <c r="S46" s="22">
        <f t="shared" si="19"/>
        <v>396.14599300833123</v>
      </c>
      <c r="T46" s="22">
        <f t="shared" si="20"/>
        <v>721.98485309299315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38893.196226274391</v>
      </c>
      <c r="D47" s="5">
        <f t="shared" si="15"/>
        <v>37053.033724398716</v>
      </c>
      <c r="E47" s="5">
        <f t="shared" si="1"/>
        <v>27553.033724398716</v>
      </c>
      <c r="F47" s="5">
        <f t="shared" si="2"/>
        <v>9297.8155110161806</v>
      </c>
      <c r="G47" s="5">
        <f t="shared" si="3"/>
        <v>27755.218213382534</v>
      </c>
      <c r="H47" s="22">
        <f t="shared" si="16"/>
        <v>17794.412570943248</v>
      </c>
      <c r="I47" s="5">
        <f t="shared" si="17"/>
        <v>44143.872191221264</v>
      </c>
      <c r="J47" s="25">
        <f t="shared" si="5"/>
        <v>0.15448238935982525</v>
      </c>
      <c r="L47" s="22">
        <f t="shared" si="18"/>
        <v>46060.469341970653</v>
      </c>
      <c r="M47" s="5">
        <f>scrimecost*Meta!O44</f>
        <v>441.14000000000004</v>
      </c>
      <c r="N47" s="5">
        <f>L47-Grade12!L47</f>
        <v>1461.3539730347766</v>
      </c>
      <c r="O47" s="5">
        <f>Grade12!M47-M47</f>
        <v>7.3979999999999677</v>
      </c>
      <c r="P47" s="22">
        <f t="shared" si="12"/>
        <v>68.347656794913078</v>
      </c>
      <c r="Q47" s="22"/>
      <c r="R47" s="22"/>
      <c r="S47" s="22">
        <f t="shared" si="19"/>
        <v>405.7313944308496</v>
      </c>
      <c r="T47" s="22">
        <f t="shared" si="20"/>
        <v>751.54786231219407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39865.526131931241</v>
      </c>
      <c r="D48" s="5">
        <f t="shared" si="15"/>
        <v>37948.549567508679</v>
      </c>
      <c r="E48" s="5">
        <f t="shared" si="1"/>
        <v>28448.549567508679</v>
      </c>
      <c r="F48" s="5">
        <f t="shared" si="2"/>
        <v>9590.2014337915825</v>
      </c>
      <c r="G48" s="5">
        <f t="shared" si="3"/>
        <v>28358.348133717096</v>
      </c>
      <c r="H48" s="22">
        <f t="shared" si="16"/>
        <v>18239.272885216822</v>
      </c>
      <c r="I48" s="5">
        <f t="shared" si="17"/>
        <v>45156.718461001787</v>
      </c>
      <c r="J48" s="25">
        <f t="shared" si="5"/>
        <v>0.15617820079900868</v>
      </c>
      <c r="L48" s="22">
        <f t="shared" si="18"/>
        <v>47211.981075519907</v>
      </c>
      <c r="M48" s="5">
        <f>scrimecost*Meta!O45</f>
        <v>441.14000000000004</v>
      </c>
      <c r="N48" s="5">
        <f>L48-Grade12!L48</f>
        <v>1497.8878223606298</v>
      </c>
      <c r="O48" s="5">
        <f>Grade12!M48-M48</f>
        <v>7.3979999999999677</v>
      </c>
      <c r="P48" s="22">
        <f t="shared" si="12"/>
        <v>69.637411302657796</v>
      </c>
      <c r="Q48" s="22"/>
      <c r="R48" s="22"/>
      <c r="S48" s="22">
        <f t="shared" si="19"/>
        <v>415.55643088892532</v>
      </c>
      <c r="T48" s="22">
        <f t="shared" si="20"/>
        <v>782.33588100120119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40862.164285229526</v>
      </c>
      <c r="D49" s="5">
        <f t="shared" si="15"/>
        <v>38866.4533066964</v>
      </c>
      <c r="E49" s="5">
        <f t="shared" si="1"/>
        <v>29366.4533066964</v>
      </c>
      <c r="F49" s="5">
        <f t="shared" si="2"/>
        <v>9889.8970046363738</v>
      </c>
      <c r="G49" s="5">
        <f t="shared" si="3"/>
        <v>28976.556302060024</v>
      </c>
      <c r="H49" s="22">
        <f t="shared" si="16"/>
        <v>18695.254707347245</v>
      </c>
      <c r="I49" s="5">
        <f t="shared" si="17"/>
        <v>46194.885887526834</v>
      </c>
      <c r="J49" s="25">
        <f t="shared" si="5"/>
        <v>0.15783265098357788</v>
      </c>
      <c r="L49" s="22">
        <f t="shared" si="18"/>
        <v>48392.280602407911</v>
      </c>
      <c r="M49" s="5">
        <f>scrimecost*Meta!O46</f>
        <v>441.14000000000004</v>
      </c>
      <c r="N49" s="5">
        <f>L49-Grade12!L49</f>
        <v>1535.3350179196495</v>
      </c>
      <c r="O49" s="5">
        <f>Grade12!M49-M49</f>
        <v>7.3979999999999677</v>
      </c>
      <c r="P49" s="22">
        <f t="shared" si="12"/>
        <v>70.959409673096133</v>
      </c>
      <c r="Q49" s="22"/>
      <c r="R49" s="22"/>
      <c r="S49" s="22">
        <f t="shared" si="19"/>
        <v>425.62709325845788</v>
      </c>
      <c r="T49" s="22">
        <f t="shared" si="20"/>
        <v>814.39991199219014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41883.718392360257</v>
      </c>
      <c r="D50" s="5">
        <f t="shared" si="15"/>
        <v>39807.3046393638</v>
      </c>
      <c r="E50" s="5">
        <f t="shared" si="1"/>
        <v>30307.3046393638</v>
      </c>
      <c r="F50" s="5">
        <f t="shared" si="2"/>
        <v>10197.084964752281</v>
      </c>
      <c r="G50" s="5">
        <f t="shared" si="3"/>
        <v>29610.219674611519</v>
      </c>
      <c r="H50" s="22">
        <f t="shared" si="16"/>
        <v>19162.636075030925</v>
      </c>
      <c r="I50" s="5">
        <f t="shared" si="17"/>
        <v>47259.007499715</v>
      </c>
      <c r="J50" s="25">
        <f t="shared" si="5"/>
        <v>0.15944674872462097</v>
      </c>
      <c r="L50" s="22">
        <f t="shared" si="18"/>
        <v>49602.087617468103</v>
      </c>
      <c r="M50" s="5">
        <f>scrimecost*Meta!O47</f>
        <v>441.14000000000004</v>
      </c>
      <c r="N50" s="5">
        <f>L50-Grade12!L50</f>
        <v>1573.7183933676351</v>
      </c>
      <c r="O50" s="5">
        <f>Grade12!M50-M50</f>
        <v>7.3979999999999677</v>
      </c>
      <c r="P50" s="22">
        <f t="shared" si="12"/>
        <v>72.314458002795405</v>
      </c>
      <c r="Q50" s="22"/>
      <c r="R50" s="22"/>
      <c r="S50" s="22">
        <f t="shared" si="19"/>
        <v>435.94952218722642</v>
      </c>
      <c r="T50" s="22">
        <f t="shared" si="20"/>
        <v>847.79308558802904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42930.811352169265</v>
      </c>
      <c r="D51" s="5">
        <f t="shared" si="15"/>
        <v>40771.677255347895</v>
      </c>
      <c r="E51" s="5">
        <f t="shared" si="1"/>
        <v>31271.677255347895</v>
      </c>
      <c r="F51" s="5">
        <f t="shared" si="2"/>
        <v>10511.952623871088</v>
      </c>
      <c r="G51" s="5">
        <f t="shared" si="3"/>
        <v>30259.724631476805</v>
      </c>
      <c r="H51" s="22">
        <f t="shared" si="16"/>
        <v>19641.701976906697</v>
      </c>
      <c r="I51" s="5">
        <f t="shared" si="17"/>
        <v>48349.732152207871</v>
      </c>
      <c r="J51" s="25">
        <f t="shared" si="5"/>
        <v>0.16102147822807769</v>
      </c>
      <c r="L51" s="22">
        <f t="shared" si="18"/>
        <v>50842.139807904801</v>
      </c>
      <c r="M51" s="5">
        <f>scrimecost*Meta!O48</f>
        <v>220.57000000000002</v>
      </c>
      <c r="N51" s="5">
        <f>L51-Grade12!L51</f>
        <v>1613.0613532018324</v>
      </c>
      <c r="O51" s="5">
        <f>Grade12!M51-M51</f>
        <v>3.6989999999999839</v>
      </c>
      <c r="P51" s="22">
        <f t="shared" si="12"/>
        <v>73.703382540737195</v>
      </c>
      <c r="Q51" s="22"/>
      <c r="R51" s="22"/>
      <c r="S51" s="22">
        <f t="shared" si="19"/>
        <v>444.58063883921716</v>
      </c>
      <c r="T51" s="22">
        <f t="shared" si="20"/>
        <v>878.71779438788315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44004.081635973496</v>
      </c>
      <c r="D52" s="5">
        <f t="shared" si="15"/>
        <v>41760.159186731595</v>
      </c>
      <c r="E52" s="5">
        <f t="shared" si="1"/>
        <v>32260.159186731595</v>
      </c>
      <c r="F52" s="5">
        <f t="shared" si="2"/>
        <v>10834.691974467865</v>
      </c>
      <c r="G52" s="5">
        <f t="shared" si="3"/>
        <v>30925.467212263728</v>
      </c>
      <c r="H52" s="22">
        <f t="shared" si="16"/>
        <v>20132.744526329363</v>
      </c>
      <c r="I52" s="5">
        <f t="shared" si="17"/>
        <v>49467.724921013069</v>
      </c>
      <c r="J52" s="25">
        <f t="shared" si="5"/>
        <v>0.16255779969486475</v>
      </c>
      <c r="L52" s="22">
        <f t="shared" si="18"/>
        <v>52113.193303102424</v>
      </c>
      <c r="M52" s="5">
        <f>scrimecost*Meta!O49</f>
        <v>220.57000000000002</v>
      </c>
      <c r="N52" s="5">
        <f>L52-Grade12!L52</f>
        <v>1653.3878870318731</v>
      </c>
      <c r="O52" s="5">
        <f>Grade12!M52-M52</f>
        <v>3.6989999999999839</v>
      </c>
      <c r="P52" s="22">
        <f t="shared" si="12"/>
        <v>75.127030192127521</v>
      </c>
      <c r="Q52" s="22"/>
      <c r="R52" s="22"/>
      <c r="S52" s="22">
        <f t="shared" si="19"/>
        <v>455.4256407325048</v>
      </c>
      <c r="T52" s="22">
        <f t="shared" si="20"/>
        <v>914.87458862563187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45104.183676872839</v>
      </c>
      <c r="D53" s="5">
        <f t="shared" si="15"/>
        <v>42773.353166399887</v>
      </c>
      <c r="E53" s="5">
        <f t="shared" si="1"/>
        <v>33273.353166399887</v>
      </c>
      <c r="F53" s="5">
        <f t="shared" si="2"/>
        <v>11165.499808829563</v>
      </c>
      <c r="G53" s="5">
        <f t="shared" si="3"/>
        <v>31607.853357570326</v>
      </c>
      <c r="H53" s="22">
        <f t="shared" si="16"/>
        <v>20636.063139487596</v>
      </c>
      <c r="I53" s="5">
        <f t="shared" si="17"/>
        <v>50613.667509038401</v>
      </c>
      <c r="J53" s="25">
        <f t="shared" si="5"/>
        <v>0.16405664990636429</v>
      </c>
      <c r="L53" s="22">
        <f t="shared" si="18"/>
        <v>53416.023135679985</v>
      </c>
      <c r="M53" s="5">
        <f>scrimecost*Meta!O50</f>
        <v>220.57000000000002</v>
      </c>
      <c r="N53" s="5">
        <f>L53-Grade12!L53</f>
        <v>1694.7225842076878</v>
      </c>
      <c r="O53" s="5">
        <f>Grade12!M53-M53</f>
        <v>3.6989999999999839</v>
      </c>
      <c r="P53" s="22">
        <f t="shared" si="12"/>
        <v>76.586269034802598</v>
      </c>
      <c r="Q53" s="22"/>
      <c r="R53" s="22"/>
      <c r="S53" s="22">
        <f t="shared" si="19"/>
        <v>466.54176767313038</v>
      </c>
      <c r="T53" s="22">
        <f t="shared" si="20"/>
        <v>952.53255743127511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46231.788268794648</v>
      </c>
      <c r="D54" s="5">
        <f t="shared" si="15"/>
        <v>43811.876995559876</v>
      </c>
      <c r="E54" s="5">
        <f t="shared" si="1"/>
        <v>34311.876995559876</v>
      </c>
      <c r="F54" s="5">
        <f t="shared" si="2"/>
        <v>11504.5778390503</v>
      </c>
      <c r="G54" s="5">
        <f t="shared" si="3"/>
        <v>32307.299156509576</v>
      </c>
      <c r="H54" s="22">
        <f t="shared" si="16"/>
        <v>21151.964717974781</v>
      </c>
      <c r="I54" s="5">
        <f t="shared" si="17"/>
        <v>51788.258661764354</v>
      </c>
      <c r="J54" s="25">
        <f t="shared" si="5"/>
        <v>0.16551894279563215</v>
      </c>
      <c r="L54" s="22">
        <f t="shared" si="18"/>
        <v>54751.423714071971</v>
      </c>
      <c r="M54" s="5">
        <f>scrimecost*Meta!O51</f>
        <v>220.57000000000002</v>
      </c>
      <c r="N54" s="5">
        <f>L54-Grade12!L54</f>
        <v>1737.0906488128603</v>
      </c>
      <c r="O54" s="5">
        <f>Grade12!M54-M54</f>
        <v>3.6989999999999839</v>
      </c>
      <c r="P54" s="22">
        <f t="shared" si="12"/>
        <v>78.081988848544555</v>
      </c>
      <c r="Q54" s="22"/>
      <c r="R54" s="22"/>
      <c r="S54" s="22">
        <f t="shared" si="19"/>
        <v>477.93579778726223</v>
      </c>
      <c r="T54" s="22">
        <f t="shared" si="20"/>
        <v>991.75425008102388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47387.58297551451</v>
      </c>
      <c r="D55" s="5">
        <f t="shared" si="15"/>
        <v>44876.363920448865</v>
      </c>
      <c r="E55" s="5">
        <f t="shared" si="1"/>
        <v>35376.363920448865</v>
      </c>
      <c r="F55" s="5">
        <f t="shared" si="2"/>
        <v>11939.769212071442</v>
      </c>
      <c r="G55" s="5">
        <f t="shared" si="3"/>
        <v>32936.594708377423</v>
      </c>
      <c r="H55" s="22">
        <f t="shared" si="16"/>
        <v>21680.763835924154</v>
      </c>
      <c r="I55" s="5">
        <f t="shared" si="17"/>
        <v>52904.578201263568</v>
      </c>
      <c r="J55" s="25">
        <f t="shared" si="5"/>
        <v>0.1683232418982169</v>
      </c>
      <c r="L55" s="22">
        <f t="shared" si="18"/>
        <v>56120.209306923774</v>
      </c>
      <c r="M55" s="5">
        <f>scrimecost*Meta!O52</f>
        <v>220.57000000000002</v>
      </c>
      <c r="N55" s="5">
        <f>L55-Grade12!L55</f>
        <v>1780.5179150331969</v>
      </c>
      <c r="O55" s="5">
        <f>Grade12!M55-M55</f>
        <v>3.6989999999999839</v>
      </c>
      <c r="P55" s="22">
        <f t="shared" si="12"/>
        <v>80.001677832739546</v>
      </c>
      <c r="Q55" s="22"/>
      <c r="R55" s="22"/>
      <c r="S55" s="22">
        <f t="shared" si="19"/>
        <v>489.81840429853878</v>
      </c>
      <c r="T55" s="22">
        <f t="shared" si="20"/>
        <v>1033.0344862418697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48572.272549902365</v>
      </c>
      <c r="D56" s="5">
        <f t="shared" si="15"/>
        <v>45967.463018460083</v>
      </c>
      <c r="E56" s="5">
        <f t="shared" si="1"/>
        <v>36467.463018460083</v>
      </c>
      <c r="F56" s="5">
        <f t="shared" si="2"/>
        <v>12405.122977373225</v>
      </c>
      <c r="G56" s="5">
        <f t="shared" si="3"/>
        <v>33562.340041086856</v>
      </c>
      <c r="H56" s="22">
        <f t="shared" si="16"/>
        <v>22222.782931822258</v>
      </c>
      <c r="I56" s="5">
        <f t="shared" si="17"/>
        <v>54029.523121295155</v>
      </c>
      <c r="J56" s="25">
        <f t="shared" si="5"/>
        <v>0.17135487879460345</v>
      </c>
      <c r="L56" s="22">
        <f t="shared" si="18"/>
        <v>57523.214539596855</v>
      </c>
      <c r="M56" s="5">
        <f>scrimecost*Meta!O53</f>
        <v>61.18</v>
      </c>
      <c r="N56" s="5">
        <f>L56-Grade12!L56</f>
        <v>1825.0308629089996</v>
      </c>
      <c r="O56" s="5">
        <f>Grade12!M56-M56</f>
        <v>1.0259999999999962</v>
      </c>
      <c r="P56" s="22">
        <f t="shared" si="12"/>
        <v>82.05441727654302</v>
      </c>
      <c r="Q56" s="22"/>
      <c r="R56" s="22"/>
      <c r="S56" s="22">
        <f t="shared" si="19"/>
        <v>500.63423066243348</v>
      </c>
      <c r="T56" s="22">
        <f t="shared" si="20"/>
        <v>1073.1130422552119</v>
      </c>
    </row>
    <row r="57" spans="1:20" x14ac:dyDescent="0.2">
      <c r="A57" s="5">
        <v>66</v>
      </c>
      <c r="C57" s="5"/>
      <c r="H57" s="21"/>
      <c r="I57" s="5"/>
      <c r="M57" s="5">
        <f>scrimecost*Meta!O54</f>
        <v>61.18</v>
      </c>
      <c r="N57" s="5">
        <f>L57-Grade12!L57</f>
        <v>0</v>
      </c>
      <c r="O57" s="5">
        <f>Grade12!M57-M57</f>
        <v>1.0259999999999962</v>
      </c>
      <c r="Q57" s="22"/>
      <c r="R57" s="22"/>
      <c r="S57" s="22">
        <f t="shared" si="19"/>
        <v>0.54070199999999802</v>
      </c>
      <c r="T57" s="22">
        <f t="shared" si="20"/>
        <v>1.1779534256143949</v>
      </c>
    </row>
    <row r="58" spans="1:20" x14ac:dyDescent="0.2">
      <c r="A58" s="5">
        <v>67</v>
      </c>
      <c r="C58" s="5"/>
      <c r="H58" s="21"/>
      <c r="I58" s="5"/>
      <c r="M58" s="5">
        <f>scrimecost*Meta!O55</f>
        <v>61.18</v>
      </c>
      <c r="N58" s="5">
        <f>L58-Grade12!L58</f>
        <v>0</v>
      </c>
      <c r="O58" s="5">
        <f>Grade12!M58-M58</f>
        <v>1.0259999999999962</v>
      </c>
      <c r="Q58" s="22"/>
      <c r="R58" s="22"/>
      <c r="S58" s="22">
        <f t="shared" si="19"/>
        <v>0.54070199999999802</v>
      </c>
      <c r="T58" s="22">
        <f t="shared" si="20"/>
        <v>1.1972182564700191</v>
      </c>
    </row>
    <row r="59" spans="1:20" x14ac:dyDescent="0.2">
      <c r="A59" s="5">
        <v>68</v>
      </c>
      <c r="H59" s="21"/>
      <c r="I59" s="5"/>
      <c r="M59" s="5">
        <f>scrimecost*Meta!O56</f>
        <v>61.18</v>
      </c>
      <c r="N59" s="5">
        <f>L59-Grade12!L59</f>
        <v>0</v>
      </c>
      <c r="O59" s="5">
        <f>Grade12!M59-M59</f>
        <v>1.0259999999999962</v>
      </c>
      <c r="Q59" s="22"/>
      <c r="R59" s="22"/>
      <c r="S59" s="22">
        <f t="shared" si="19"/>
        <v>0.54070199999999802</v>
      </c>
      <c r="T59" s="22">
        <f t="shared" si="20"/>
        <v>1.2167981538637813</v>
      </c>
    </row>
    <row r="60" spans="1:20" x14ac:dyDescent="0.2">
      <c r="A60" s="5">
        <v>69</v>
      </c>
      <c r="H60" s="21"/>
      <c r="I60" s="5"/>
      <c r="M60" s="5">
        <f>scrimecost*Meta!O57</f>
        <v>61.18</v>
      </c>
      <c r="N60" s="5">
        <f>L60-Grade12!L60</f>
        <v>0</v>
      </c>
      <c r="O60" s="5">
        <f>Grade12!M60-M60</f>
        <v>1.0259999999999962</v>
      </c>
      <c r="Q60" s="22"/>
      <c r="R60" s="22"/>
      <c r="S60" s="22">
        <f t="shared" si="19"/>
        <v>0.54070199999999802</v>
      </c>
      <c r="T60" s="22">
        <f t="shared" si="20"/>
        <v>1.2366982705491205</v>
      </c>
    </row>
    <row r="61" spans="1:20" x14ac:dyDescent="0.2">
      <c r="A61" s="5">
        <v>70</v>
      </c>
      <c r="H61" s="21"/>
      <c r="I61" s="5"/>
      <c r="M61" s="5">
        <f>scrimecost*Meta!O58</f>
        <v>61.18</v>
      </c>
      <c r="N61" s="5">
        <f>L61-Grade12!L61</f>
        <v>0</v>
      </c>
      <c r="O61" s="5">
        <f>Grade12!M61-M61</f>
        <v>1.0259999999999962</v>
      </c>
      <c r="Q61" s="22"/>
      <c r="R61" s="22"/>
      <c r="S61" s="22">
        <f t="shared" si="19"/>
        <v>0.54070199999999802</v>
      </c>
      <c r="T61" s="22">
        <f t="shared" si="20"/>
        <v>1.256923843550146</v>
      </c>
    </row>
    <row r="62" spans="1:20" x14ac:dyDescent="0.2">
      <c r="A62" s="5">
        <v>71</v>
      </c>
      <c r="H62" s="21"/>
      <c r="I62" s="5"/>
      <c r="M62" s="5">
        <f>scrimecost*Meta!O59</f>
        <v>61.18</v>
      </c>
      <c r="N62" s="5">
        <f>L62-Grade12!L62</f>
        <v>0</v>
      </c>
      <c r="O62" s="5">
        <f>Grade12!M62-M62</f>
        <v>1.0259999999999962</v>
      </c>
      <c r="Q62" s="22"/>
      <c r="R62" s="22"/>
      <c r="S62" s="22">
        <f t="shared" si="19"/>
        <v>0.54070199999999802</v>
      </c>
      <c r="T62" s="22">
        <f t="shared" si="20"/>
        <v>1.2774801955398396</v>
      </c>
    </row>
    <row r="63" spans="1:20" x14ac:dyDescent="0.2">
      <c r="A63" s="5">
        <v>72</v>
      </c>
      <c r="H63" s="21"/>
      <c r="M63" s="5">
        <f>scrimecost*Meta!O60</f>
        <v>61.18</v>
      </c>
      <c r="N63" s="5">
        <f>L63-Grade12!L63</f>
        <v>0</v>
      </c>
      <c r="O63" s="5">
        <f>Grade12!M63-M63</f>
        <v>1.0259999999999962</v>
      </c>
      <c r="Q63" s="22"/>
      <c r="R63" s="22"/>
      <c r="S63" s="22">
        <f t="shared" si="19"/>
        <v>0.54070199999999802</v>
      </c>
      <c r="T63" s="22">
        <f t="shared" si="20"/>
        <v>1.2983727362408002</v>
      </c>
    </row>
    <row r="64" spans="1:20" x14ac:dyDescent="0.2">
      <c r="A64" s="5">
        <v>73</v>
      </c>
      <c r="H64" s="21"/>
      <c r="M64" s="5">
        <f>scrimecost*Meta!O61</f>
        <v>61.18</v>
      </c>
      <c r="N64" s="5">
        <f>L64-Grade12!L64</f>
        <v>0</v>
      </c>
      <c r="O64" s="5">
        <f>Grade12!M64-M64</f>
        <v>1.0259999999999962</v>
      </c>
      <c r="Q64" s="22"/>
      <c r="R64" s="22"/>
      <c r="S64" s="22">
        <f t="shared" si="19"/>
        <v>0.54070199999999802</v>
      </c>
      <c r="T64" s="22">
        <f t="shared" si="20"/>
        <v>1.3196069638488968</v>
      </c>
    </row>
    <row r="65" spans="1:20" x14ac:dyDescent="0.2">
      <c r="A65" s="5">
        <v>74</v>
      </c>
      <c r="H65" s="21"/>
      <c r="M65" s="5">
        <f>scrimecost*Meta!O62</f>
        <v>61.18</v>
      </c>
      <c r="N65" s="5">
        <f>L65-Grade12!L65</f>
        <v>0</v>
      </c>
      <c r="O65" s="5">
        <f>Grade12!M65-M65</f>
        <v>1.0259999999999962</v>
      </c>
      <c r="Q65" s="22"/>
      <c r="R65" s="22"/>
      <c r="S65" s="22">
        <f t="shared" si="19"/>
        <v>0.54070199999999802</v>
      </c>
      <c r="T65" s="22">
        <f t="shared" si="20"/>
        <v>1.3411884664802027</v>
      </c>
    </row>
    <row r="66" spans="1:20" x14ac:dyDescent="0.2">
      <c r="A66" s="5">
        <v>75</v>
      </c>
      <c r="H66" s="21"/>
      <c r="M66" s="5">
        <f>scrimecost*Meta!O63</f>
        <v>61.18</v>
      </c>
      <c r="N66" s="5">
        <f>L66-Grade12!L66</f>
        <v>0</v>
      </c>
      <c r="O66" s="5">
        <f>Grade12!M66-M66</f>
        <v>1.0259999999999962</v>
      </c>
      <c r="Q66" s="22"/>
      <c r="R66" s="22"/>
      <c r="S66" s="22">
        <f t="shared" si="19"/>
        <v>0.54070199999999802</v>
      </c>
      <c r="T66" s="22">
        <f t="shared" si="20"/>
        <v>1.363122923641596</v>
      </c>
    </row>
    <row r="67" spans="1:20" x14ac:dyDescent="0.2">
      <c r="A67" s="5">
        <v>76</v>
      </c>
      <c r="H67" s="21"/>
      <c r="M67" s="5">
        <f>scrimecost*Meta!O64</f>
        <v>61.18</v>
      </c>
      <c r="N67" s="5">
        <f>L67-Grade12!L67</f>
        <v>0</v>
      </c>
      <c r="O67" s="5">
        <f>Grade12!M67-M67</f>
        <v>1.0259999999999962</v>
      </c>
      <c r="Q67" s="22"/>
      <c r="R67" s="22"/>
      <c r="S67" s="22">
        <f t="shared" si="19"/>
        <v>0.54070199999999802</v>
      </c>
      <c r="T67" s="22">
        <f t="shared" si="20"/>
        <v>1.3854161077254084</v>
      </c>
    </row>
    <row r="68" spans="1:20" x14ac:dyDescent="0.2">
      <c r="A68" s="5">
        <v>77</v>
      </c>
      <c r="H68" s="21"/>
      <c r="M68" s="5">
        <f>scrimecost*Meta!O65</f>
        <v>61.18</v>
      </c>
      <c r="N68" s="5">
        <f>L68-Grade12!L68</f>
        <v>0</v>
      </c>
      <c r="O68" s="5">
        <f>Grade12!M68-M68</f>
        <v>1.0259999999999962</v>
      </c>
      <c r="Q68" s="22"/>
      <c r="R68" s="22"/>
      <c r="S68" s="22">
        <f t="shared" si="19"/>
        <v>0.54070199999999802</v>
      </c>
      <c r="T68" s="22">
        <f t="shared" si="20"/>
        <v>1.408073885528522</v>
      </c>
    </row>
    <row r="69" spans="1:20" x14ac:dyDescent="0.2">
      <c r="A69" s="5">
        <v>78</v>
      </c>
      <c r="H69" s="21"/>
      <c r="M69" s="5">
        <f>scrimecost*Meta!O66</f>
        <v>61.18</v>
      </c>
      <c r="N69" s="5">
        <f>L69-Grade12!L69</f>
        <v>0</v>
      </c>
      <c r="O69" s="5">
        <f>Grade12!M69-M69</f>
        <v>1.0259999999999962</v>
      </c>
      <c r="Q69" s="22"/>
      <c r="R69" s="22"/>
      <c r="S69" s="22">
        <f t="shared" si="19"/>
        <v>0.54070199999999802</v>
      </c>
      <c r="T69" s="22">
        <f t="shared" si="20"/>
        <v>1.4311022197963055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5.6521584079760601E-8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30301</v>
      </c>
      <c r="D2" s="7">
        <f>Meta!C8</f>
        <v>13789</v>
      </c>
      <c r="E2" s="1">
        <f>Meta!D8</f>
        <v>7.6999999999999999E-2</v>
      </c>
      <c r="F2" s="1">
        <f>Meta!F8</f>
        <v>0.52600000000000002</v>
      </c>
      <c r="G2" s="1">
        <f>Meta!I8</f>
        <v>1.8381311833585117</v>
      </c>
      <c r="H2" s="1">
        <f>Meta!E8</f>
        <v>0.52700000000000002</v>
      </c>
      <c r="I2" s="13"/>
      <c r="J2" s="1">
        <f>Meta!X7</f>
        <v>0.47499999999999998</v>
      </c>
      <c r="K2" s="1">
        <f>Meta!D7</f>
        <v>7.9000000000000001E-2</v>
      </c>
      <c r="L2" s="28"/>
      <c r="N2" s="22">
        <f>Meta!T8</f>
        <v>27145</v>
      </c>
      <c r="O2" s="22">
        <f>Meta!U8</f>
        <v>12353</v>
      </c>
      <c r="P2" s="1">
        <f>Meta!V8</f>
        <v>9.0999999999999998E-2</v>
      </c>
      <c r="Q2" s="1">
        <f>Meta!X8</f>
        <v>0.48</v>
      </c>
      <c r="R2" s="22">
        <f>Meta!W8</f>
        <v>1583</v>
      </c>
      <c r="T2" s="12">
        <f>IRR(S5:S69)+1</f>
        <v>0.98204550157124892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1559.8779363649994</v>
      </c>
      <c r="D10" s="5">
        <f t="shared" ref="D10:D36" si="0">IF(A10&lt;startage,1,0)*(C10*(1-initialunempprob))+IF(A10=startage,1,0)*(C10*(1-unempprob))+IF(A10&gt;startage,1,0)*(C10*(1-unempprob)+unempprob*300*52)</f>
        <v>1436.6475793921645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109.90353982350058</v>
      </c>
      <c r="G10" s="5">
        <f t="shared" ref="G10:G56" si="3">D10-F10</f>
        <v>1326.744039568664</v>
      </c>
      <c r="H10" s="22">
        <f>0.1*Grade13!H10</f>
        <v>713.67525051178416</v>
      </c>
      <c r="I10" s="5">
        <f t="shared" ref="I10:I36" si="4">G10+IF(A10&lt;startage,1,0)*(H10*(1-initialunempprob))+IF(A10&gt;=startage,1,0)*(H10*(1-unempprob))</f>
        <v>1984.0389452900172</v>
      </c>
      <c r="J10" s="25">
        <f t="shared" ref="J10:J56" si="5">(F10-(IF(A10&gt;startage,1,0)*(unempprob*300*52)))/(IF(A10&lt;startage,1,0)*((C10+H10)*(1-initialunempprob))+IF(A10&gt;=startage,1,0)*((C10+H10)*(1-unempprob)))</f>
        <v>5.2486417657045842E-2</v>
      </c>
      <c r="L10" s="22">
        <f>0.1*Grade13!L10</f>
        <v>1847.3336428086857</v>
      </c>
      <c r="M10" s="5">
        <f>scrimecost*Meta!O7</f>
        <v>5763.7030000000004</v>
      </c>
      <c r="N10" s="5">
        <f>L10-Grade13!L10</f>
        <v>-16626.002785278171</v>
      </c>
      <c r="O10" s="5"/>
      <c r="P10" s="22"/>
      <c r="Q10" s="22">
        <f>0.05*feel*Grade13!G10</f>
        <v>172.11803331663236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-25077.120818594805</v>
      </c>
      <c r="T10" s="22">
        <f t="shared" ref="T10:T41" si="7">S10/sreturn^(A10-startage+1)</f>
        <v>-25077.120818594805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16484.677630372396</v>
      </c>
      <c r="D11" s="5">
        <f t="shared" si="0"/>
        <v>15215.357452833723</v>
      </c>
      <c r="E11" s="5">
        <f t="shared" si="1"/>
        <v>5715.3574528337231</v>
      </c>
      <c r="F11" s="5">
        <f t="shared" si="2"/>
        <v>2307.0463357085246</v>
      </c>
      <c r="G11" s="5">
        <f t="shared" si="3"/>
        <v>12908.311117125199</v>
      </c>
      <c r="H11" s="22">
        <f t="shared" ref="H11:H36" si="10">benefits*B11/expnorm</f>
        <v>7501.6408648297083</v>
      </c>
      <c r="I11" s="5">
        <f t="shared" si="4"/>
        <v>19832.32563536302</v>
      </c>
      <c r="J11" s="25">
        <f t="shared" si="5"/>
        <v>0.10420559077841195</v>
      </c>
      <c r="L11" s="22">
        <f t="shared" ref="L11:L36" si="11">(sincome+sbenefits)*(1-sunemp)*B11/expnorm</f>
        <v>19532.709267463255</v>
      </c>
      <c r="M11" s="5">
        <f>scrimecost*Meta!O8</f>
        <v>5510.4229999999998</v>
      </c>
      <c r="N11" s="5">
        <f>L11-Grade13!L11</f>
        <v>597.53942867422666</v>
      </c>
      <c r="O11" s="5">
        <f>Grade13!M11-M11</f>
        <v>93.98700000000008</v>
      </c>
      <c r="P11" s="22">
        <f t="shared" ref="P11:P56" si="12">(spart-initialspart)*(L11*J11+nptrans)</f>
        <v>42.94708754359489</v>
      </c>
      <c r="Q11" s="22"/>
      <c r="R11" s="22"/>
      <c r="S11" s="22">
        <f t="shared" si="6"/>
        <v>223.31783801290692</v>
      </c>
      <c r="T11" s="22">
        <f t="shared" si="7"/>
        <v>227.40070358817775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16896.794571131704</v>
      </c>
      <c r="D12" s="5">
        <f t="shared" si="0"/>
        <v>16796.941389154563</v>
      </c>
      <c r="E12" s="5">
        <f t="shared" si="1"/>
        <v>7296.9413891545628</v>
      </c>
      <c r="F12" s="5">
        <f t="shared" si="2"/>
        <v>2744.3542941012365</v>
      </c>
      <c r="G12" s="5">
        <f t="shared" si="3"/>
        <v>14052.587095053326</v>
      </c>
      <c r="H12" s="22">
        <f t="shared" si="10"/>
        <v>7689.1818864504503</v>
      </c>
      <c r="I12" s="5">
        <f t="shared" si="4"/>
        <v>21149.701976247092</v>
      </c>
      <c r="J12" s="25">
        <f t="shared" si="5"/>
        <v>6.8001765653343621E-2</v>
      </c>
      <c r="L12" s="22">
        <f t="shared" si="11"/>
        <v>20021.026999149835</v>
      </c>
      <c r="M12" s="5">
        <f>scrimecost*Meta!O9</f>
        <v>4934.2110000000002</v>
      </c>
      <c r="N12" s="5">
        <f>L12-Grade13!L12</f>
        <v>612.47791439108187</v>
      </c>
      <c r="O12" s="5">
        <f>Grade13!M12-M12</f>
        <v>84.158999999999651</v>
      </c>
      <c r="P12" s="22">
        <f t="shared" si="12"/>
        <v>39.577325930677297</v>
      </c>
      <c r="Q12" s="22"/>
      <c r="R12" s="22"/>
      <c r="S12" s="22">
        <f t="shared" si="6"/>
        <v>220.14145698983484</v>
      </c>
      <c r="T12" s="22">
        <f t="shared" si="7"/>
        <v>228.26462644223301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17319.214435409998</v>
      </c>
      <c r="D13" s="5">
        <f t="shared" si="0"/>
        <v>17186.834923883431</v>
      </c>
      <c r="E13" s="5">
        <f t="shared" si="1"/>
        <v>7686.8349238834307</v>
      </c>
      <c r="F13" s="5">
        <f t="shared" si="2"/>
        <v>2852.159856453769</v>
      </c>
      <c r="G13" s="5">
        <f t="shared" si="3"/>
        <v>14334.675067429662</v>
      </c>
      <c r="H13" s="22">
        <f t="shared" si="10"/>
        <v>7881.4114336117118</v>
      </c>
      <c r="I13" s="5">
        <f t="shared" si="4"/>
        <v>21609.21782065327</v>
      </c>
      <c r="J13" s="25">
        <f t="shared" si="5"/>
        <v>7.097795551573384E-2</v>
      </c>
      <c r="L13" s="22">
        <f t="shared" si="11"/>
        <v>20521.552674128579</v>
      </c>
      <c r="M13" s="5">
        <f>scrimecost*Meta!O10</f>
        <v>4544.7929999999997</v>
      </c>
      <c r="N13" s="5">
        <f>L13-Grade13!L13</f>
        <v>627.78986225086192</v>
      </c>
      <c r="O13" s="5">
        <f>Grade13!M13-M13</f>
        <v>77.517000000000735</v>
      </c>
      <c r="P13" s="22">
        <f t="shared" si="12"/>
        <v>40.052889264090474</v>
      </c>
      <c r="Q13" s="22"/>
      <c r="R13" s="22"/>
      <c r="S13" s="22">
        <f t="shared" si="6"/>
        <v>220.76505519715411</v>
      </c>
      <c r="T13" s="22">
        <f t="shared" si="7"/>
        <v>233.09636357443165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17752.194796295247</v>
      </c>
      <c r="D14" s="5">
        <f t="shared" si="0"/>
        <v>17586.475796980514</v>
      </c>
      <c r="E14" s="5">
        <f t="shared" si="1"/>
        <v>8086.4757969805141</v>
      </c>
      <c r="F14" s="5">
        <f t="shared" si="2"/>
        <v>2962.6605578651124</v>
      </c>
      <c r="G14" s="5">
        <f t="shared" si="3"/>
        <v>14623.815239115402</v>
      </c>
      <c r="H14" s="22">
        <f t="shared" si="10"/>
        <v>8078.4467194520039</v>
      </c>
      <c r="I14" s="5">
        <f t="shared" si="4"/>
        <v>22080.221561169601</v>
      </c>
      <c r="J14" s="25">
        <f t="shared" si="5"/>
        <v>7.3881555381480321E-2</v>
      </c>
      <c r="L14" s="22">
        <f t="shared" si="11"/>
        <v>21034.591490981795</v>
      </c>
      <c r="M14" s="5">
        <f>scrimecost*Meta!O11</f>
        <v>4253.5209999999997</v>
      </c>
      <c r="N14" s="5">
        <f>L14-Grade13!L14</f>
        <v>643.48460880713537</v>
      </c>
      <c r="O14" s="5">
        <f>Grade13!M14-M14</f>
        <v>72.548999999999978</v>
      </c>
      <c r="P14" s="22">
        <f t="shared" si="12"/>
        <v>40.540341680838964</v>
      </c>
      <c r="Q14" s="22"/>
      <c r="R14" s="22"/>
      <c r="S14" s="22">
        <f t="shared" si="6"/>
        <v>222.37394970965511</v>
      </c>
      <c r="T14" s="22">
        <f t="shared" si="7"/>
        <v>239.08782839986421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18195.999666202624</v>
      </c>
      <c r="D15" s="5">
        <f t="shared" si="0"/>
        <v>17996.107691905025</v>
      </c>
      <c r="E15" s="5">
        <f t="shared" si="1"/>
        <v>8496.1076919050247</v>
      </c>
      <c r="F15" s="5">
        <f t="shared" si="2"/>
        <v>3075.9237768117391</v>
      </c>
      <c r="G15" s="5">
        <f t="shared" si="3"/>
        <v>14920.183915093286</v>
      </c>
      <c r="H15" s="22">
        <f t="shared" si="10"/>
        <v>8280.4078874383031</v>
      </c>
      <c r="I15" s="5">
        <f t="shared" si="4"/>
        <v>22563.00039519884</v>
      </c>
      <c r="J15" s="25">
        <f t="shared" si="5"/>
        <v>7.6714335738306147E-2</v>
      </c>
      <c r="L15" s="22">
        <f t="shared" si="11"/>
        <v>21560.456278256337</v>
      </c>
      <c r="M15" s="5">
        <f>scrimecost*Meta!O12</f>
        <v>4073.0589999999997</v>
      </c>
      <c r="N15" s="5">
        <f>L15-Grade13!L15</f>
        <v>659.57172402731157</v>
      </c>
      <c r="O15" s="5">
        <f>Grade13!M15-M15</f>
        <v>69.471000000000004</v>
      </c>
      <c r="P15" s="22">
        <f t="shared" si="12"/>
        <v>41.03998040800618</v>
      </c>
      <c r="Q15" s="22"/>
      <c r="R15" s="22"/>
      <c r="S15" s="22">
        <f t="shared" si="6"/>
        <v>225.08454998496796</v>
      </c>
      <c r="T15" s="22">
        <f t="shared" si="7"/>
        <v>246.42662695778876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18650.899657857692</v>
      </c>
      <c r="D16" s="5">
        <f t="shared" si="0"/>
        <v>18415.980384202652</v>
      </c>
      <c r="E16" s="5">
        <f t="shared" si="1"/>
        <v>8915.9803842026522</v>
      </c>
      <c r="F16" s="5">
        <f t="shared" si="2"/>
        <v>3212.8175954421658</v>
      </c>
      <c r="G16" s="5">
        <f t="shared" si="3"/>
        <v>15203.162788760486</v>
      </c>
      <c r="H16" s="22">
        <f t="shared" si="10"/>
        <v>8487.4180846242598</v>
      </c>
      <c r="I16" s="5">
        <f t="shared" si="4"/>
        <v>23037.04968086868</v>
      </c>
      <c r="J16" s="25">
        <f t="shared" si="5"/>
        <v>8.0308368235806435E-2</v>
      </c>
      <c r="L16" s="22">
        <f t="shared" si="11"/>
        <v>22099.467685212741</v>
      </c>
      <c r="M16" s="5">
        <f>scrimecost*Meta!O13</f>
        <v>3447.7739999999999</v>
      </c>
      <c r="N16" s="5">
        <f>L16-Grade13!L16</f>
        <v>676.06101712799136</v>
      </c>
      <c r="O16" s="5">
        <f>Grade13!M16-M16</f>
        <v>58.80600000000004</v>
      </c>
      <c r="P16" s="22">
        <f t="shared" si="12"/>
        <v>41.643860943396888</v>
      </c>
      <c r="Q16" s="22"/>
      <c r="R16" s="22"/>
      <c r="S16" s="22">
        <f t="shared" si="6"/>
        <v>223.95347160986688</v>
      </c>
      <c r="T16" s="22">
        <f t="shared" si="7"/>
        <v>249.67101987658026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19117.172149304133</v>
      </c>
      <c r="D17" s="5">
        <f t="shared" si="0"/>
        <v>18846.349893807717</v>
      </c>
      <c r="E17" s="5">
        <f t="shared" si="1"/>
        <v>9346.3498938077173</v>
      </c>
      <c r="F17" s="5">
        <f t="shared" si="2"/>
        <v>3353.3332403282197</v>
      </c>
      <c r="G17" s="5">
        <f t="shared" si="3"/>
        <v>15493.016653479497</v>
      </c>
      <c r="H17" s="22">
        <f t="shared" si="10"/>
        <v>8699.6035367398654</v>
      </c>
      <c r="I17" s="5">
        <f t="shared" si="4"/>
        <v>23522.750717890394</v>
      </c>
      <c r="J17" s="25">
        <f t="shared" si="5"/>
        <v>8.3822510895489935E-2</v>
      </c>
      <c r="L17" s="22">
        <f t="shared" si="11"/>
        <v>22651.95437734306</v>
      </c>
      <c r="M17" s="5">
        <f>scrimecost*Meta!O14</f>
        <v>3447.7739999999999</v>
      </c>
      <c r="N17" s="5">
        <f>L17-Grade13!L17</f>
        <v>692.96254255618987</v>
      </c>
      <c r="O17" s="5">
        <f>Grade13!M17-M17</f>
        <v>58.80600000000004</v>
      </c>
      <c r="P17" s="22">
        <f t="shared" si="12"/>
        <v>42.26371846299493</v>
      </c>
      <c r="Q17" s="22"/>
      <c r="R17" s="22"/>
      <c r="S17" s="22">
        <f t="shared" si="6"/>
        <v>228.55554639501213</v>
      </c>
      <c r="T17" s="22">
        <f t="shared" si="7"/>
        <v>259.4600458506722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19595.101453036736</v>
      </c>
      <c r="D18" s="5">
        <f t="shared" si="0"/>
        <v>19287.478641152909</v>
      </c>
      <c r="E18" s="5">
        <f t="shared" si="1"/>
        <v>9787.4786411529094</v>
      </c>
      <c r="F18" s="5">
        <f t="shared" si="2"/>
        <v>3497.3617763364246</v>
      </c>
      <c r="G18" s="5">
        <f t="shared" si="3"/>
        <v>15790.116864816486</v>
      </c>
      <c r="H18" s="22">
        <f t="shared" si="10"/>
        <v>8917.0936251583626</v>
      </c>
      <c r="I18" s="5">
        <f t="shared" si="4"/>
        <v>24020.594280837657</v>
      </c>
      <c r="J18" s="25">
        <f t="shared" si="5"/>
        <v>8.7250942758595809E-2</v>
      </c>
      <c r="L18" s="22">
        <f t="shared" si="11"/>
        <v>23218.25323677664</v>
      </c>
      <c r="M18" s="5">
        <f>scrimecost*Meta!O15</f>
        <v>3447.7739999999999</v>
      </c>
      <c r="N18" s="5">
        <f>L18-Grade13!L18</f>
        <v>710.28660612010208</v>
      </c>
      <c r="O18" s="5">
        <f>Grade13!M18-M18</f>
        <v>58.80600000000004</v>
      </c>
      <c r="P18" s="22">
        <f t="shared" si="12"/>
        <v>42.899072420582947</v>
      </c>
      <c r="Q18" s="22"/>
      <c r="R18" s="22"/>
      <c r="S18" s="22">
        <f t="shared" si="6"/>
        <v>233.27267304978827</v>
      </c>
      <c r="T18" s="22">
        <f t="shared" si="7"/>
        <v>269.65655442457887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20084.978989362655</v>
      </c>
      <c r="D19" s="5">
        <f t="shared" si="0"/>
        <v>19739.635607181732</v>
      </c>
      <c r="E19" s="5">
        <f t="shared" si="1"/>
        <v>10239.635607181732</v>
      </c>
      <c r="F19" s="5">
        <f t="shared" si="2"/>
        <v>3644.9910257448355</v>
      </c>
      <c r="G19" s="5">
        <f t="shared" si="3"/>
        <v>16094.644581436896</v>
      </c>
      <c r="H19" s="22">
        <f t="shared" si="10"/>
        <v>9140.0209657873202</v>
      </c>
      <c r="I19" s="5">
        <f t="shared" si="4"/>
        <v>24530.883932858593</v>
      </c>
      <c r="J19" s="25">
        <f t="shared" si="5"/>
        <v>9.0595754332357642E-2</v>
      </c>
      <c r="L19" s="22">
        <f t="shared" si="11"/>
        <v>23798.709567696053</v>
      </c>
      <c r="M19" s="5">
        <f>scrimecost*Meta!O16</f>
        <v>3447.7739999999999</v>
      </c>
      <c r="N19" s="5">
        <f>L19-Grade13!L19</f>
        <v>728.04377127310363</v>
      </c>
      <c r="O19" s="5">
        <f>Grade13!M19-M19</f>
        <v>58.80600000000004</v>
      </c>
      <c r="P19" s="22">
        <f t="shared" si="12"/>
        <v>43.550310227110643</v>
      </c>
      <c r="Q19" s="22"/>
      <c r="R19" s="22"/>
      <c r="S19" s="22">
        <f t="shared" si="6"/>
        <v>238.10772787093163</v>
      </c>
      <c r="T19" s="22">
        <f t="shared" si="7"/>
        <v>280.27799058804516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20587.103464096715</v>
      </c>
      <c r="D20" s="5">
        <f t="shared" si="0"/>
        <v>20203.096497361272</v>
      </c>
      <c r="E20" s="5">
        <f t="shared" si="1"/>
        <v>10703.096497361272</v>
      </c>
      <c r="F20" s="5">
        <f t="shared" si="2"/>
        <v>3796.3110063884551</v>
      </c>
      <c r="G20" s="5">
        <f t="shared" si="3"/>
        <v>16406.785490972816</v>
      </c>
      <c r="H20" s="22">
        <f t="shared" si="10"/>
        <v>9368.5214899320035</v>
      </c>
      <c r="I20" s="5">
        <f t="shared" si="4"/>
        <v>25053.930826180054</v>
      </c>
      <c r="J20" s="25">
        <f t="shared" si="5"/>
        <v>9.3858985136027695E-2</v>
      </c>
      <c r="L20" s="22">
        <f t="shared" si="11"/>
        <v>24393.677306888447</v>
      </c>
      <c r="M20" s="5">
        <f>scrimecost*Meta!O17</f>
        <v>3447.7739999999999</v>
      </c>
      <c r="N20" s="5">
        <f>L20-Grade13!L20</f>
        <v>746.24486555492331</v>
      </c>
      <c r="O20" s="5">
        <f>Grade13!M20-M20</f>
        <v>58.80600000000004</v>
      </c>
      <c r="P20" s="22">
        <f t="shared" si="12"/>
        <v>44.217828978801535</v>
      </c>
      <c r="Q20" s="22"/>
      <c r="R20" s="22"/>
      <c r="S20" s="22">
        <f t="shared" si="6"/>
        <v>243.06365906260183</v>
      </c>
      <c r="T20" s="22">
        <f t="shared" si="7"/>
        <v>291.34255545657317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21101.781050699134</v>
      </c>
      <c r="D21" s="5">
        <f t="shared" si="0"/>
        <v>20678.143909795301</v>
      </c>
      <c r="E21" s="5">
        <f t="shared" si="1"/>
        <v>11178.143909795301</v>
      </c>
      <c r="F21" s="5">
        <f t="shared" si="2"/>
        <v>3951.4139865481657</v>
      </c>
      <c r="G21" s="5">
        <f t="shared" si="3"/>
        <v>16726.729923247134</v>
      </c>
      <c r="H21" s="22">
        <f t="shared" si="10"/>
        <v>9602.7345271803024</v>
      </c>
      <c r="I21" s="5">
        <f t="shared" si="4"/>
        <v>25590.053891834556</v>
      </c>
      <c r="J21" s="25">
        <f t="shared" si="5"/>
        <v>9.7042624944486261E-2</v>
      </c>
      <c r="L21" s="22">
        <f t="shared" si="11"/>
        <v>25003.519239560657</v>
      </c>
      <c r="M21" s="5">
        <f>scrimecost*Meta!O18</f>
        <v>2719.5940000000001</v>
      </c>
      <c r="N21" s="5">
        <f>L21-Grade13!L21</f>
        <v>764.90098719379603</v>
      </c>
      <c r="O21" s="5">
        <f>Grade13!M21-M21</f>
        <v>46.385999999999967</v>
      </c>
      <c r="P21" s="22">
        <f t="shared" si="12"/>
        <v>44.902035699284703</v>
      </c>
      <c r="Q21" s="22"/>
      <c r="R21" s="22"/>
      <c r="S21" s="22">
        <f t="shared" si="6"/>
        <v>241.59814853406564</v>
      </c>
      <c r="T21" s="22">
        <f t="shared" si="7"/>
        <v>294.88038503535739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21629.32557696661</v>
      </c>
      <c r="D22" s="5">
        <f t="shared" si="0"/>
        <v>21165.067507540181</v>
      </c>
      <c r="E22" s="5">
        <f t="shared" si="1"/>
        <v>11665.067507540181</v>
      </c>
      <c r="F22" s="5">
        <f t="shared" si="2"/>
        <v>4110.3945412118692</v>
      </c>
      <c r="G22" s="5">
        <f t="shared" si="3"/>
        <v>17054.672966328311</v>
      </c>
      <c r="H22" s="22">
        <f t="shared" si="10"/>
        <v>9842.8028903598097</v>
      </c>
      <c r="I22" s="5">
        <f t="shared" si="4"/>
        <v>26139.580034130417</v>
      </c>
      <c r="J22" s="25">
        <f t="shared" si="5"/>
        <v>0.10014861500151905</v>
      </c>
      <c r="L22" s="22">
        <f t="shared" si="11"/>
        <v>25628.607220549678</v>
      </c>
      <c r="M22" s="5">
        <f>scrimecost*Meta!O19</f>
        <v>2719.5940000000001</v>
      </c>
      <c r="N22" s="5">
        <f>L22-Grade13!L22</f>
        <v>784.02351187364911</v>
      </c>
      <c r="O22" s="5">
        <f>Grade13!M22-M22</f>
        <v>46.385999999999967</v>
      </c>
      <c r="P22" s="22">
        <f t="shared" si="12"/>
        <v>45.603347587779943</v>
      </c>
      <c r="Q22" s="22"/>
      <c r="R22" s="22"/>
      <c r="S22" s="22">
        <f t="shared" si="6"/>
        <v>246.80497374231828</v>
      </c>
      <c r="T22" s="22">
        <f t="shared" si="7"/>
        <v>306.74294306129923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22170.058716390777</v>
      </c>
      <c r="D23" s="5">
        <f t="shared" si="0"/>
        <v>21664.164195228688</v>
      </c>
      <c r="E23" s="5">
        <f t="shared" si="1"/>
        <v>12164.164195228688</v>
      </c>
      <c r="F23" s="5">
        <f t="shared" si="2"/>
        <v>4273.3496097421666</v>
      </c>
      <c r="G23" s="5">
        <f t="shared" si="3"/>
        <v>17390.814585486522</v>
      </c>
      <c r="H23" s="22">
        <f t="shared" si="10"/>
        <v>10088.872962618805</v>
      </c>
      <c r="I23" s="5">
        <f t="shared" si="4"/>
        <v>26702.84432998368</v>
      </c>
      <c r="J23" s="25">
        <f t="shared" si="5"/>
        <v>0.10317884920350226</v>
      </c>
      <c r="L23" s="22">
        <f t="shared" si="11"/>
        <v>26269.322401063419</v>
      </c>
      <c r="M23" s="5">
        <f>scrimecost*Meta!O20</f>
        <v>2719.5940000000001</v>
      </c>
      <c r="N23" s="5">
        <f>L23-Grade13!L23</f>
        <v>803.62409967048734</v>
      </c>
      <c r="O23" s="5">
        <f>Grade13!M23-M23</f>
        <v>46.385999999999967</v>
      </c>
      <c r="P23" s="22">
        <f t="shared" si="12"/>
        <v>46.322192273487573</v>
      </c>
      <c r="Q23" s="22"/>
      <c r="R23" s="22"/>
      <c r="S23" s="22">
        <f t="shared" si="6"/>
        <v>252.1419695807744</v>
      </c>
      <c r="T23" s="22">
        <f t="shared" si="7"/>
        <v>319.10543626602595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22724.310184300542</v>
      </c>
      <c r="D24" s="5">
        <f t="shared" si="0"/>
        <v>22175.738300109402</v>
      </c>
      <c r="E24" s="5">
        <f t="shared" si="1"/>
        <v>12675.738300109402</v>
      </c>
      <c r="F24" s="5">
        <f t="shared" si="2"/>
        <v>4440.3785549857203</v>
      </c>
      <c r="G24" s="5">
        <f t="shared" si="3"/>
        <v>17735.359745123682</v>
      </c>
      <c r="H24" s="22">
        <f t="shared" si="10"/>
        <v>10341.094786684274</v>
      </c>
      <c r="I24" s="5">
        <f t="shared" si="4"/>
        <v>27280.190233233268</v>
      </c>
      <c r="J24" s="25">
        <f t="shared" si="5"/>
        <v>0.10613517525421759</v>
      </c>
      <c r="L24" s="22">
        <f t="shared" si="11"/>
        <v>26926.05546109</v>
      </c>
      <c r="M24" s="5">
        <f>scrimecost*Meta!O21</f>
        <v>2719.5940000000001</v>
      </c>
      <c r="N24" s="5">
        <f>L24-Grade13!L24</f>
        <v>823.71470216225134</v>
      </c>
      <c r="O24" s="5">
        <f>Grade13!M24-M24</f>
        <v>46.385999999999967</v>
      </c>
      <c r="P24" s="22">
        <f t="shared" si="12"/>
        <v>47.059008076337889</v>
      </c>
      <c r="Q24" s="22"/>
      <c r="R24" s="22"/>
      <c r="S24" s="22">
        <f t="shared" si="6"/>
        <v>257.61239031519312</v>
      </c>
      <c r="T24" s="22">
        <f t="shared" si="7"/>
        <v>331.98938561532196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23292.417938908053</v>
      </c>
      <c r="D25" s="5">
        <f t="shared" si="0"/>
        <v>22700.101757612134</v>
      </c>
      <c r="E25" s="5">
        <f t="shared" si="1"/>
        <v>13200.101757612134</v>
      </c>
      <c r="F25" s="5">
        <f t="shared" si="2"/>
        <v>4611.5832238603616</v>
      </c>
      <c r="G25" s="5">
        <f t="shared" si="3"/>
        <v>18088.518533751772</v>
      </c>
      <c r="H25" s="22">
        <f t="shared" si="10"/>
        <v>10599.622156351381</v>
      </c>
      <c r="I25" s="5">
        <f t="shared" si="4"/>
        <v>27871.969784064095</v>
      </c>
      <c r="J25" s="25">
        <f t="shared" si="5"/>
        <v>0.10901939579150079</v>
      </c>
      <c r="L25" s="22">
        <f t="shared" si="11"/>
        <v>27599.20684761725</v>
      </c>
      <c r="M25" s="5">
        <f>scrimecost*Meta!O22</f>
        <v>2719.5940000000001</v>
      </c>
      <c r="N25" s="5">
        <f>L25-Grade13!L25</f>
        <v>844.30756971630399</v>
      </c>
      <c r="O25" s="5">
        <f>Grade13!M25-M25</f>
        <v>46.385999999999967</v>
      </c>
      <c r="P25" s="22">
        <f t="shared" si="12"/>
        <v>47.814244274259458</v>
      </c>
      <c r="Q25" s="22"/>
      <c r="R25" s="22"/>
      <c r="S25" s="22">
        <f t="shared" si="6"/>
        <v>263.219571567971</v>
      </c>
      <c r="T25" s="22">
        <f t="shared" si="7"/>
        <v>345.41724707037019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23874.728387380757</v>
      </c>
      <c r="D26" s="5">
        <f t="shared" si="0"/>
        <v>23237.574301552442</v>
      </c>
      <c r="E26" s="5">
        <f t="shared" si="1"/>
        <v>13737.574301552442</v>
      </c>
      <c r="F26" s="5">
        <f t="shared" si="2"/>
        <v>4787.0680094568725</v>
      </c>
      <c r="G26" s="5">
        <f t="shared" si="3"/>
        <v>18450.506292095568</v>
      </c>
      <c r="H26" s="22">
        <f t="shared" si="10"/>
        <v>10864.612710260166</v>
      </c>
      <c r="I26" s="5">
        <f t="shared" si="4"/>
        <v>28478.543823665699</v>
      </c>
      <c r="J26" s="25">
        <f t="shared" si="5"/>
        <v>0.11183326948641131</v>
      </c>
      <c r="L26" s="22">
        <f t="shared" si="11"/>
        <v>28289.187018807686</v>
      </c>
      <c r="M26" s="5">
        <f>scrimecost*Meta!O23</f>
        <v>2165.5440000000003</v>
      </c>
      <c r="N26" s="5">
        <f>L26-Grade13!L26</f>
        <v>865.4152589592195</v>
      </c>
      <c r="O26" s="5">
        <f>Grade13!M26-M26</f>
        <v>36.935999999999694</v>
      </c>
      <c r="P26" s="22">
        <f t="shared" si="12"/>
        <v>48.588361377129083</v>
      </c>
      <c r="Q26" s="22"/>
      <c r="R26" s="22"/>
      <c r="S26" s="22">
        <f t="shared" si="6"/>
        <v>263.98678235207103</v>
      </c>
      <c r="T26" s="22">
        <f t="shared" si="7"/>
        <v>352.75762714898104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24471.596597065276</v>
      </c>
      <c r="D27" s="5">
        <f t="shared" si="0"/>
        <v>23788.483659091253</v>
      </c>
      <c r="E27" s="5">
        <f t="shared" si="1"/>
        <v>14288.483659091253</v>
      </c>
      <c r="F27" s="5">
        <f t="shared" si="2"/>
        <v>4966.9399146932938</v>
      </c>
      <c r="G27" s="5">
        <f t="shared" si="3"/>
        <v>18821.543744397961</v>
      </c>
      <c r="H27" s="22">
        <f t="shared" si="10"/>
        <v>11136.228028016669</v>
      </c>
      <c r="I27" s="5">
        <f t="shared" si="4"/>
        <v>29100.282214257346</v>
      </c>
      <c r="J27" s="25">
        <f t="shared" si="5"/>
        <v>0.11457851211559227</v>
      </c>
      <c r="L27" s="22">
        <f t="shared" si="11"/>
        <v>28996.416694277872</v>
      </c>
      <c r="M27" s="5">
        <f>scrimecost*Meta!O24</f>
        <v>2165.5440000000003</v>
      </c>
      <c r="N27" s="5">
        <f>L27-Grade13!L27</f>
        <v>887.05064043319726</v>
      </c>
      <c r="O27" s="5">
        <f>Grade13!M27-M27</f>
        <v>36.935999999999694</v>
      </c>
      <c r="P27" s="22">
        <f t="shared" si="12"/>
        <v>49.381831407570431</v>
      </c>
      <c r="Q27" s="22"/>
      <c r="R27" s="22"/>
      <c r="S27" s="22">
        <f t="shared" si="6"/>
        <v>269.877827155771</v>
      </c>
      <c r="T27" s="22">
        <f t="shared" si="7"/>
        <v>367.22295781989567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25083.386511991903</v>
      </c>
      <c r="D28" s="5">
        <f t="shared" si="0"/>
        <v>24353.165750568529</v>
      </c>
      <c r="E28" s="5">
        <f t="shared" si="1"/>
        <v>14853.165750568529</v>
      </c>
      <c r="F28" s="5">
        <f t="shared" si="2"/>
        <v>5151.308617560625</v>
      </c>
      <c r="G28" s="5">
        <f t="shared" si="3"/>
        <v>19201.857133007903</v>
      </c>
      <c r="H28" s="22">
        <f t="shared" si="10"/>
        <v>11414.633728717085</v>
      </c>
      <c r="I28" s="5">
        <f t="shared" si="4"/>
        <v>29737.564064613773</v>
      </c>
      <c r="J28" s="25">
        <f t="shared" si="5"/>
        <v>0.11725679760747609</v>
      </c>
      <c r="L28" s="22">
        <f t="shared" si="11"/>
        <v>29721.327111634815</v>
      </c>
      <c r="M28" s="5">
        <f>scrimecost*Meta!O25</f>
        <v>2165.5440000000003</v>
      </c>
      <c r="N28" s="5">
        <f>L28-Grade13!L28</f>
        <v>909.22690644401882</v>
      </c>
      <c r="O28" s="5">
        <f>Grade13!M28-M28</f>
        <v>36.935999999999694</v>
      </c>
      <c r="P28" s="22">
        <f t="shared" si="12"/>
        <v>50.195138188772823</v>
      </c>
      <c r="Q28" s="22"/>
      <c r="R28" s="22"/>
      <c r="S28" s="22">
        <f t="shared" si="6"/>
        <v>275.91614807956216</v>
      </c>
      <c r="T28" s="22">
        <f t="shared" si="7"/>
        <v>382.30337081068353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25710.471174791706</v>
      </c>
      <c r="D29" s="5">
        <f t="shared" si="0"/>
        <v>24931.964894332748</v>
      </c>
      <c r="E29" s="5">
        <f t="shared" si="1"/>
        <v>15431.964894332748</v>
      </c>
      <c r="F29" s="5">
        <f t="shared" si="2"/>
        <v>5340.286537999642</v>
      </c>
      <c r="G29" s="5">
        <f t="shared" si="3"/>
        <v>19591.678356333105</v>
      </c>
      <c r="H29" s="22">
        <f t="shared" si="10"/>
        <v>11699.999571935012</v>
      </c>
      <c r="I29" s="5">
        <f t="shared" si="4"/>
        <v>30390.77796122912</v>
      </c>
      <c r="J29" s="25">
        <f t="shared" si="5"/>
        <v>0.11986975906297259</v>
      </c>
      <c r="L29" s="22">
        <f t="shared" si="11"/>
        <v>30464.360289425687</v>
      </c>
      <c r="M29" s="5">
        <f>scrimecost*Meta!O26</f>
        <v>2165.5440000000003</v>
      </c>
      <c r="N29" s="5">
        <f>L29-Grade13!L29</f>
        <v>931.95757910512111</v>
      </c>
      <c r="O29" s="5">
        <f>Grade13!M29-M29</f>
        <v>36.935999999999694</v>
      </c>
      <c r="P29" s="22">
        <f t="shared" si="12"/>
        <v>51.028777639505279</v>
      </c>
      <c r="Q29" s="22"/>
      <c r="R29" s="22"/>
      <c r="S29" s="22">
        <f t="shared" si="6"/>
        <v>282.10542702645057</v>
      </c>
      <c r="T29" s="22">
        <f t="shared" si="7"/>
        <v>398.02544741295179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26353.232954161496</v>
      </c>
      <c r="D30" s="5">
        <f t="shared" si="0"/>
        <v>25525.234016691062</v>
      </c>
      <c r="E30" s="5">
        <f t="shared" si="1"/>
        <v>16025.234016691062</v>
      </c>
      <c r="F30" s="5">
        <f t="shared" si="2"/>
        <v>5533.9889064496319</v>
      </c>
      <c r="G30" s="5">
        <f t="shared" si="3"/>
        <v>19991.245110241431</v>
      </c>
      <c r="H30" s="22">
        <f t="shared" si="10"/>
        <v>11992.499561233388</v>
      </c>
      <c r="I30" s="5">
        <f t="shared" si="4"/>
        <v>31060.32220525985</v>
      </c>
      <c r="J30" s="25">
        <f t="shared" si="5"/>
        <v>0.12241898975126178</v>
      </c>
      <c r="L30" s="22">
        <f t="shared" si="11"/>
        <v>31225.969296661329</v>
      </c>
      <c r="M30" s="5">
        <f>scrimecost*Meta!O27</f>
        <v>2165.5440000000003</v>
      </c>
      <c r="N30" s="5">
        <f>L30-Grade13!L30</f>
        <v>955.25651858275523</v>
      </c>
      <c r="O30" s="5">
        <f>Grade13!M30-M30</f>
        <v>36.935999999999694</v>
      </c>
      <c r="P30" s="22">
        <f t="shared" si="12"/>
        <v>51.883258076506038</v>
      </c>
      <c r="Q30" s="22"/>
      <c r="R30" s="22"/>
      <c r="S30" s="22">
        <f t="shared" si="6"/>
        <v>288.44943794701231</v>
      </c>
      <c r="T30" s="22">
        <f t="shared" si="7"/>
        <v>414.41692568678604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27012.06377801553</v>
      </c>
      <c r="D31" s="5">
        <f t="shared" si="0"/>
        <v>26133.334867108337</v>
      </c>
      <c r="E31" s="5">
        <f t="shared" si="1"/>
        <v>16633.334867108337</v>
      </c>
      <c r="F31" s="5">
        <f t="shared" si="2"/>
        <v>5732.5338341108718</v>
      </c>
      <c r="G31" s="5">
        <f t="shared" si="3"/>
        <v>20400.801032997464</v>
      </c>
      <c r="H31" s="22">
        <f t="shared" si="10"/>
        <v>12292.31205026422</v>
      </c>
      <c r="I31" s="5">
        <f t="shared" si="4"/>
        <v>31746.605055391337</v>
      </c>
      <c r="J31" s="25">
        <f t="shared" si="5"/>
        <v>0.12490604408130003</v>
      </c>
      <c r="L31" s="22">
        <f t="shared" si="11"/>
        <v>32006.618529077856</v>
      </c>
      <c r="M31" s="5">
        <f>scrimecost*Meta!O28</f>
        <v>1858.4419999999998</v>
      </c>
      <c r="N31" s="5">
        <f>L31-Grade13!L31</f>
        <v>979.13793154732048</v>
      </c>
      <c r="O31" s="5">
        <f>Grade13!M31-M31</f>
        <v>31.698000000000093</v>
      </c>
      <c r="P31" s="22">
        <f t="shared" si="12"/>
        <v>52.759100524431808</v>
      </c>
      <c r="Q31" s="22"/>
      <c r="R31" s="22"/>
      <c r="S31" s="22">
        <f t="shared" si="6"/>
        <v>292.19162314058582</v>
      </c>
      <c r="T31" s="22">
        <f t="shared" si="7"/>
        <v>427.46832349033099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27687.365372465916</v>
      </c>
      <c r="D32" s="5">
        <f t="shared" si="0"/>
        <v>26756.638238786043</v>
      </c>
      <c r="E32" s="5">
        <f t="shared" si="1"/>
        <v>17256.638238786043</v>
      </c>
      <c r="F32" s="5">
        <f t="shared" si="2"/>
        <v>5936.0423849636427</v>
      </c>
      <c r="G32" s="5">
        <f t="shared" si="3"/>
        <v>20820.5958538224</v>
      </c>
      <c r="H32" s="22">
        <f t="shared" si="10"/>
        <v>12599.619851520825</v>
      </c>
      <c r="I32" s="5">
        <f t="shared" si="4"/>
        <v>32450.044976776124</v>
      </c>
      <c r="J32" s="25">
        <f t="shared" si="5"/>
        <v>0.12733243854963003</v>
      </c>
      <c r="L32" s="22">
        <f t="shared" si="11"/>
        <v>32806.783992304801</v>
      </c>
      <c r="M32" s="5">
        <f>scrimecost*Meta!O29</f>
        <v>1858.4419999999998</v>
      </c>
      <c r="N32" s="5">
        <f>L32-Grade13!L32</f>
        <v>1003.616379836003</v>
      </c>
      <c r="O32" s="5">
        <f>Grade13!M32-M32</f>
        <v>31.698000000000093</v>
      </c>
      <c r="P32" s="22">
        <f t="shared" si="12"/>
        <v>53.656839033555727</v>
      </c>
      <c r="Q32" s="22"/>
      <c r="R32" s="22"/>
      <c r="S32" s="22">
        <f t="shared" si="6"/>
        <v>298.85679961399927</v>
      </c>
      <c r="T32" s="22">
        <f t="shared" si="7"/>
        <v>445.21286742905204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28379.549506777563</v>
      </c>
      <c r="D33" s="5">
        <f t="shared" si="0"/>
        <v>27395.524194755693</v>
      </c>
      <c r="E33" s="5">
        <f t="shared" si="1"/>
        <v>17895.524194755693</v>
      </c>
      <c r="F33" s="5">
        <f t="shared" si="2"/>
        <v>6144.6386495877341</v>
      </c>
      <c r="G33" s="5">
        <f t="shared" si="3"/>
        <v>21250.885545167959</v>
      </c>
      <c r="H33" s="22">
        <f t="shared" si="10"/>
        <v>12914.610347808844</v>
      </c>
      <c r="I33" s="5">
        <f t="shared" si="4"/>
        <v>33171.070896195524</v>
      </c>
      <c r="J33" s="25">
        <f t="shared" si="5"/>
        <v>0.12969965266507397</v>
      </c>
      <c r="L33" s="22">
        <f t="shared" si="11"/>
        <v>33626.953592112419</v>
      </c>
      <c r="M33" s="5">
        <f>scrimecost*Meta!O30</f>
        <v>1858.4419999999998</v>
      </c>
      <c r="N33" s="5">
        <f>L33-Grade13!L33</f>
        <v>1028.7067893318999</v>
      </c>
      <c r="O33" s="5">
        <f>Grade13!M33-M33</f>
        <v>31.698000000000093</v>
      </c>
      <c r="P33" s="22">
        <f t="shared" si="12"/>
        <v>54.577021005407765</v>
      </c>
      <c r="Q33" s="22"/>
      <c r="R33" s="22"/>
      <c r="S33" s="22">
        <f t="shared" si="6"/>
        <v>305.68860549924739</v>
      </c>
      <c r="T33" s="22">
        <f t="shared" si="7"/>
        <v>463.71613396882952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29089.038244447001</v>
      </c>
      <c r="D34" s="5">
        <f t="shared" si="0"/>
        <v>28050.382299624584</v>
      </c>
      <c r="E34" s="5">
        <f t="shared" si="1"/>
        <v>18550.382299624584</v>
      </c>
      <c r="F34" s="5">
        <f t="shared" si="2"/>
        <v>6358.4498208274263</v>
      </c>
      <c r="G34" s="5">
        <f t="shared" si="3"/>
        <v>21691.932478797156</v>
      </c>
      <c r="H34" s="22">
        <f t="shared" si="10"/>
        <v>13237.475606504066</v>
      </c>
      <c r="I34" s="5">
        <f t="shared" si="4"/>
        <v>33910.122463600412</v>
      </c>
      <c r="J34" s="25">
        <f t="shared" si="5"/>
        <v>0.13200912985087287</v>
      </c>
      <c r="L34" s="22">
        <f t="shared" si="11"/>
        <v>34467.627431915236</v>
      </c>
      <c r="M34" s="5">
        <f>scrimecost*Meta!O31</f>
        <v>1858.4419999999998</v>
      </c>
      <c r="N34" s="5">
        <f>L34-Grade13!L34</f>
        <v>1054.4244590652088</v>
      </c>
      <c r="O34" s="5">
        <f>Grade13!M34-M34</f>
        <v>31.698000000000093</v>
      </c>
      <c r="P34" s="22">
        <f t="shared" si="12"/>
        <v>55.520207526556085</v>
      </c>
      <c r="Q34" s="22"/>
      <c r="R34" s="22"/>
      <c r="S34" s="22">
        <f t="shared" si="6"/>
        <v>312.69120653163037</v>
      </c>
      <c r="T34" s="22">
        <f t="shared" si="7"/>
        <v>483.01099100607132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29816.264200558177</v>
      </c>
      <c r="D35" s="5">
        <f t="shared" si="0"/>
        <v>28721.6118571152</v>
      </c>
      <c r="E35" s="5">
        <f t="shared" si="1"/>
        <v>19221.6118571152</v>
      </c>
      <c r="F35" s="5">
        <f t="shared" si="2"/>
        <v>6577.6062713481133</v>
      </c>
      <c r="G35" s="5">
        <f t="shared" si="3"/>
        <v>22144.005585767089</v>
      </c>
      <c r="H35" s="22">
        <f t="shared" si="10"/>
        <v>13568.412496666666</v>
      </c>
      <c r="I35" s="5">
        <f t="shared" si="4"/>
        <v>34667.65032019042</v>
      </c>
      <c r="J35" s="25">
        <f t="shared" si="5"/>
        <v>0.1342622783248231</v>
      </c>
      <c r="L35" s="22">
        <f t="shared" si="11"/>
        <v>35329.318117713112</v>
      </c>
      <c r="M35" s="5">
        <f>scrimecost*Meta!O32</f>
        <v>1858.4419999999998</v>
      </c>
      <c r="N35" s="5">
        <f>L35-Grade13!L35</f>
        <v>1080.7850705418314</v>
      </c>
      <c r="O35" s="5">
        <f>Grade13!M35-M35</f>
        <v>31.698000000000093</v>
      </c>
      <c r="P35" s="22">
        <f t="shared" si="12"/>
        <v>56.486973710733118</v>
      </c>
      <c r="Q35" s="22"/>
      <c r="R35" s="22"/>
      <c r="S35" s="22">
        <f t="shared" si="6"/>
        <v>319.86887258981807</v>
      </c>
      <c r="T35" s="22">
        <f t="shared" si="7"/>
        <v>503.13173825019254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30561.670805572125</v>
      </c>
      <c r="D36" s="5">
        <f t="shared" si="0"/>
        <v>29409.622153543074</v>
      </c>
      <c r="E36" s="5">
        <f t="shared" si="1"/>
        <v>19909.622153543074</v>
      </c>
      <c r="F36" s="5">
        <f t="shared" si="2"/>
        <v>6802.2416331318136</v>
      </c>
      <c r="G36" s="5">
        <f t="shared" si="3"/>
        <v>22607.380520411261</v>
      </c>
      <c r="H36" s="22">
        <f t="shared" si="10"/>
        <v>13907.622809083332</v>
      </c>
      <c r="I36" s="5">
        <f t="shared" si="4"/>
        <v>35444.116373195175</v>
      </c>
      <c r="J36" s="25">
        <f t="shared" si="5"/>
        <v>0.1364604719579452</v>
      </c>
      <c r="L36" s="22">
        <f t="shared" si="11"/>
        <v>36212.551070655936</v>
      </c>
      <c r="M36" s="5">
        <f>scrimecost*Meta!O33</f>
        <v>1431.0320000000002</v>
      </c>
      <c r="N36" s="5">
        <f>L36-Grade13!L36</f>
        <v>1107.8046973053788</v>
      </c>
      <c r="O36" s="5">
        <f>Grade13!M36-M36</f>
        <v>24.407999999999902</v>
      </c>
      <c r="P36" s="22">
        <f t="shared" si="12"/>
        <v>57.477909049514558</v>
      </c>
      <c r="Q36" s="22"/>
      <c r="R36" s="22"/>
      <c r="S36" s="22">
        <f t="shared" si="6"/>
        <v>323.38415029946276</v>
      </c>
      <c r="T36" s="22">
        <f t="shared" si="7"/>
        <v>517.96075387292808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31325.712575711426</v>
      </c>
      <c r="D37" s="5">
        <f t="shared" ref="D37:D56" si="15">IF(A37&lt;startage,1,0)*(C37*(1-initialunempprob))+IF(A37=startage,1,0)*(C37*(1-unempprob))+IF(A37&gt;startage,1,0)*(C37*(1-unempprob)+unempprob*300*52)</f>
        <v>30114.832707381647</v>
      </c>
      <c r="E37" s="5">
        <f t="shared" si="1"/>
        <v>20614.832707381647</v>
      </c>
      <c r="F37" s="5">
        <f t="shared" si="2"/>
        <v>7032.4928789601072</v>
      </c>
      <c r="G37" s="5">
        <f t="shared" si="3"/>
        <v>23082.33982842154</v>
      </c>
      <c r="H37" s="22">
        <f t="shared" ref="H37:H56" si="16">benefits*B37/expnorm</f>
        <v>14255.313379310413</v>
      </c>
      <c r="I37" s="5">
        <f t="shared" ref="I37:I56" si="17">G37+IF(A37&lt;startage,1,0)*(H37*(1-initialunempprob))+IF(A37&gt;=startage,1,0)*(H37*(1-unempprob))</f>
        <v>36239.994077525051</v>
      </c>
      <c r="J37" s="25">
        <f t="shared" si="5"/>
        <v>0.13860505111221066</v>
      </c>
      <c r="L37" s="22">
        <f t="shared" ref="L37:L56" si="18">(sincome+sbenefits)*(1-sunemp)*B37/expnorm</f>
        <v>37117.86484742233</v>
      </c>
      <c r="M37" s="5">
        <f>scrimecost*Meta!O34</f>
        <v>1431.0320000000002</v>
      </c>
      <c r="N37" s="5">
        <f>L37-Grade13!L37</f>
        <v>1135.4998147380102</v>
      </c>
      <c r="O37" s="5">
        <f>Grade13!M37-M37</f>
        <v>24.407999999999902</v>
      </c>
      <c r="P37" s="22">
        <f t="shared" si="12"/>
        <v>58.493617771765543</v>
      </c>
      <c r="Q37" s="22"/>
      <c r="R37" s="22"/>
      <c r="S37" s="22">
        <f t="shared" si="6"/>
        <v>330.92518570184745</v>
      </c>
      <c r="T37" s="22">
        <f t="shared" si="7"/>
        <v>539.72972184603611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32108.855390104211</v>
      </c>
      <c r="D38" s="5">
        <f t="shared" si="15"/>
        <v>30837.673525066188</v>
      </c>
      <c r="E38" s="5">
        <f t="shared" si="1"/>
        <v>21337.673525066188</v>
      </c>
      <c r="F38" s="5">
        <f t="shared" si="2"/>
        <v>7268.5004059341099</v>
      </c>
      <c r="G38" s="5">
        <f t="shared" si="3"/>
        <v>23569.17311913208</v>
      </c>
      <c r="H38" s="22">
        <f t="shared" si="16"/>
        <v>14611.696213793173</v>
      </c>
      <c r="I38" s="5">
        <f t="shared" si="17"/>
        <v>37055.768724463182</v>
      </c>
      <c r="J38" s="25">
        <f t="shared" si="5"/>
        <v>0.14069732345783553</v>
      </c>
      <c r="L38" s="22">
        <f t="shared" si="18"/>
        <v>38045.811468607884</v>
      </c>
      <c r="M38" s="5">
        <f>scrimecost*Meta!O35</f>
        <v>1431.0320000000002</v>
      </c>
      <c r="N38" s="5">
        <f>L38-Grade13!L38</f>
        <v>1163.8873101064601</v>
      </c>
      <c r="O38" s="5">
        <f>Grade13!M38-M38</f>
        <v>24.407999999999902</v>
      </c>
      <c r="P38" s="22">
        <f t="shared" si="12"/>
        <v>59.534719212072815</v>
      </c>
      <c r="Q38" s="22"/>
      <c r="R38" s="22"/>
      <c r="S38" s="22">
        <f t="shared" si="6"/>
        <v>338.65474698929245</v>
      </c>
      <c r="T38" s="22">
        <f t="shared" si="7"/>
        <v>562.43465218769552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32911.576774856818</v>
      </c>
      <c r="D39" s="5">
        <f t="shared" si="15"/>
        <v>31578.585363192844</v>
      </c>
      <c r="E39" s="5">
        <f t="shared" si="1"/>
        <v>22078.585363192844</v>
      </c>
      <c r="F39" s="5">
        <f t="shared" si="2"/>
        <v>7510.4081210824643</v>
      </c>
      <c r="G39" s="5">
        <f t="shared" si="3"/>
        <v>24068.177242110381</v>
      </c>
      <c r="H39" s="22">
        <f t="shared" si="16"/>
        <v>14976.988619138001</v>
      </c>
      <c r="I39" s="5">
        <f t="shared" si="17"/>
        <v>37891.937737574757</v>
      </c>
      <c r="J39" s="25">
        <f t="shared" si="5"/>
        <v>0.14273856477064034</v>
      </c>
      <c r="L39" s="22">
        <f t="shared" si="18"/>
        <v>38996.956755323081</v>
      </c>
      <c r="M39" s="5">
        <f>scrimecost*Meta!O36</f>
        <v>1431.0320000000002</v>
      </c>
      <c r="N39" s="5">
        <f>L39-Grade13!L39</f>
        <v>1192.9844928591192</v>
      </c>
      <c r="O39" s="5">
        <f>Grade13!M39-M39</f>
        <v>24.407999999999902</v>
      </c>
      <c r="P39" s="22">
        <f t="shared" si="12"/>
        <v>60.601848188387777</v>
      </c>
      <c r="Q39" s="22"/>
      <c r="R39" s="22"/>
      <c r="S39" s="22">
        <f t="shared" si="6"/>
        <v>346.5775473089231</v>
      </c>
      <c r="T39" s="22">
        <f t="shared" si="7"/>
        <v>586.11618739243124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33734.366194228234</v>
      </c>
      <c r="D40" s="5">
        <f t="shared" si="15"/>
        <v>32338.019997272662</v>
      </c>
      <c r="E40" s="5">
        <f t="shared" si="1"/>
        <v>22838.019997272662</v>
      </c>
      <c r="F40" s="5">
        <f t="shared" si="2"/>
        <v>7758.3635291095243</v>
      </c>
      <c r="G40" s="5">
        <f t="shared" si="3"/>
        <v>24579.656468163139</v>
      </c>
      <c r="H40" s="22">
        <f t="shared" si="16"/>
        <v>15351.413334616454</v>
      </c>
      <c r="I40" s="5">
        <f t="shared" si="17"/>
        <v>38749.010976014128</v>
      </c>
      <c r="J40" s="25">
        <f t="shared" si="5"/>
        <v>0.14473001970996202</v>
      </c>
      <c r="L40" s="22">
        <f t="shared" si="18"/>
        <v>39971.880674206164</v>
      </c>
      <c r="M40" s="5">
        <f>scrimecost*Meta!O37</f>
        <v>1431.0320000000002</v>
      </c>
      <c r="N40" s="5">
        <f>L40-Grade13!L40</f>
        <v>1222.8091051806114</v>
      </c>
      <c r="O40" s="5">
        <f>Grade13!M40-M40</f>
        <v>24.407999999999902</v>
      </c>
      <c r="P40" s="22">
        <f t="shared" si="12"/>
        <v>61.695655389110598</v>
      </c>
      <c r="Q40" s="22"/>
      <c r="R40" s="22"/>
      <c r="S40" s="22">
        <f t="shared" si="6"/>
        <v>354.6984176365487</v>
      </c>
      <c r="T40" s="22">
        <f t="shared" si="7"/>
        <v>610.81674223254504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34577.725349083936</v>
      </c>
      <c r="D41" s="5">
        <f t="shared" si="15"/>
        <v>33116.440497204472</v>
      </c>
      <c r="E41" s="5">
        <f t="shared" si="1"/>
        <v>23616.440497204472</v>
      </c>
      <c r="F41" s="5">
        <f t="shared" si="2"/>
        <v>8012.5178223372604</v>
      </c>
      <c r="G41" s="5">
        <f t="shared" si="3"/>
        <v>25103.922674867212</v>
      </c>
      <c r="H41" s="22">
        <f t="shared" si="16"/>
        <v>15735.198667981862</v>
      </c>
      <c r="I41" s="5">
        <f t="shared" si="17"/>
        <v>39627.511045414474</v>
      </c>
      <c r="J41" s="25">
        <f t="shared" si="5"/>
        <v>0.14667290257759294</v>
      </c>
      <c r="L41" s="22">
        <f t="shared" si="18"/>
        <v>40971.177691061312</v>
      </c>
      <c r="M41" s="5">
        <f>scrimecost*Meta!O38</f>
        <v>869.06700000000012</v>
      </c>
      <c r="N41" s="5">
        <f>L41-Grade13!L41</f>
        <v>1253.3793328101092</v>
      </c>
      <c r="O41" s="5">
        <f>Grade13!M41-M41</f>
        <v>14.822999999999979</v>
      </c>
      <c r="P41" s="22">
        <f t="shared" si="12"/>
        <v>62.816807769851479</v>
      </c>
      <c r="Q41" s="22"/>
      <c r="R41" s="22"/>
      <c r="S41" s="22">
        <f t="shared" si="6"/>
        <v>357.97101472235693</v>
      </c>
      <c r="T41" s="22">
        <f t="shared" si="7"/>
        <v>627.72284373147829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35442.168482811045</v>
      </c>
      <c r="D42" s="5">
        <f t="shared" si="15"/>
        <v>33914.321509634596</v>
      </c>
      <c r="E42" s="5">
        <f t="shared" si="1"/>
        <v>24414.321509634596</v>
      </c>
      <c r="F42" s="5">
        <f t="shared" si="2"/>
        <v>8273.0259728956953</v>
      </c>
      <c r="G42" s="5">
        <f t="shared" si="3"/>
        <v>25641.2955367389</v>
      </c>
      <c r="H42" s="22">
        <f t="shared" si="16"/>
        <v>16128.578634681413</v>
      </c>
      <c r="I42" s="5">
        <f t="shared" si="17"/>
        <v>40527.973616549847</v>
      </c>
      <c r="J42" s="25">
        <f t="shared" si="5"/>
        <v>0.14856839805820854</v>
      </c>
      <c r="L42" s="22">
        <f t="shared" si="18"/>
        <v>41995.457133337855</v>
      </c>
      <c r="M42" s="5">
        <f>scrimecost*Meta!O39</f>
        <v>869.06700000000012</v>
      </c>
      <c r="N42" s="5">
        <f>L42-Grade13!L42</f>
        <v>1284.713816130381</v>
      </c>
      <c r="O42" s="5">
        <f>Grade13!M42-M42</f>
        <v>14.822999999999979</v>
      </c>
      <c r="P42" s="22">
        <f t="shared" si="12"/>
        <v>63.96598896011092</v>
      </c>
      <c r="Q42" s="22"/>
      <c r="R42" s="22"/>
      <c r="S42" s="22">
        <f t="shared" ref="S42:S69" si="19">IF(A42&lt;startage,1,0)*(N42-Q42-R42)+IF(A42&gt;=startage,1,0)*completionprob*(N42*spart+O42+P42)</f>
        <v>366.50300411031969</v>
      </c>
      <c r="T42" s="22">
        <f t="shared" ref="T42:T69" si="20">S42/sreturn^(A42-startage+1)</f>
        <v>654.43421790140837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36328.222694881311</v>
      </c>
      <c r="D43" s="5">
        <f t="shared" si="15"/>
        <v>34732.149547375448</v>
      </c>
      <c r="E43" s="5">
        <f t="shared" si="1"/>
        <v>25232.149547375448</v>
      </c>
      <c r="F43" s="5">
        <f t="shared" si="2"/>
        <v>8540.0468272180842</v>
      </c>
      <c r="G43" s="5">
        <f t="shared" si="3"/>
        <v>26192.102720157363</v>
      </c>
      <c r="H43" s="22">
        <f t="shared" si="16"/>
        <v>16531.793100548442</v>
      </c>
      <c r="I43" s="5">
        <f t="shared" si="17"/>
        <v>41450.947751963577</v>
      </c>
      <c r="J43" s="25">
        <f t="shared" si="5"/>
        <v>0.15041766194173586</v>
      </c>
      <c r="L43" s="22">
        <f t="shared" si="18"/>
        <v>43045.343561671289</v>
      </c>
      <c r="M43" s="5">
        <f>scrimecost*Meta!O40</f>
        <v>869.06700000000012</v>
      </c>
      <c r="N43" s="5">
        <f>L43-Grade13!L43</f>
        <v>1316.8316615336298</v>
      </c>
      <c r="O43" s="5">
        <f>Grade13!M43-M43</f>
        <v>14.822999999999979</v>
      </c>
      <c r="P43" s="22">
        <f t="shared" si="12"/>
        <v>65.143899680126793</v>
      </c>
      <c r="Q43" s="22"/>
      <c r="R43" s="22"/>
      <c r="S43" s="22">
        <f t="shared" si="19"/>
        <v>375.24829323297377</v>
      </c>
      <c r="T43" s="22">
        <f t="shared" si="20"/>
        <v>682.30032018150439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37236.428262253336</v>
      </c>
      <c r="D44" s="5">
        <f t="shared" si="15"/>
        <v>35570.423286059828</v>
      </c>
      <c r="E44" s="5">
        <f t="shared" si="1"/>
        <v>26070.423286059828</v>
      </c>
      <c r="F44" s="5">
        <f t="shared" si="2"/>
        <v>8813.7432028985331</v>
      </c>
      <c r="G44" s="5">
        <f t="shared" si="3"/>
        <v>26756.680083161293</v>
      </c>
      <c r="H44" s="22">
        <f t="shared" si="16"/>
        <v>16945.087928062156</v>
      </c>
      <c r="I44" s="5">
        <f t="shared" si="17"/>
        <v>42396.996240762659</v>
      </c>
      <c r="J44" s="25">
        <f t="shared" si="5"/>
        <v>0.15222182182810395</v>
      </c>
      <c r="L44" s="22">
        <f t="shared" si="18"/>
        <v>44121.477150713072</v>
      </c>
      <c r="M44" s="5">
        <f>scrimecost*Meta!O41</f>
        <v>869.06700000000012</v>
      </c>
      <c r="N44" s="5">
        <f>L44-Grade13!L44</f>
        <v>1349.7524530719747</v>
      </c>
      <c r="O44" s="5">
        <f>Grade13!M44-M44</f>
        <v>14.822999999999979</v>
      </c>
      <c r="P44" s="22">
        <f t="shared" si="12"/>
        <v>66.35125816814309</v>
      </c>
      <c r="Q44" s="22"/>
      <c r="R44" s="22"/>
      <c r="S44" s="22">
        <f t="shared" si="19"/>
        <v>384.21221458369814</v>
      </c>
      <c r="T44" s="22">
        <f t="shared" si="20"/>
        <v>711.37140911638539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38167.338968809679</v>
      </c>
      <c r="D45" s="5">
        <f t="shared" si="15"/>
        <v>36429.653868211331</v>
      </c>
      <c r="E45" s="5">
        <f t="shared" si="1"/>
        <v>26929.653868211331</v>
      </c>
      <c r="F45" s="5">
        <f t="shared" si="2"/>
        <v>9094.2819879710005</v>
      </c>
      <c r="G45" s="5">
        <f t="shared" si="3"/>
        <v>27335.371880240331</v>
      </c>
      <c r="H45" s="22">
        <f t="shared" si="16"/>
        <v>17368.715126263705</v>
      </c>
      <c r="I45" s="5">
        <f t="shared" si="17"/>
        <v>43366.695941781734</v>
      </c>
      <c r="J45" s="25">
        <f t="shared" si="5"/>
        <v>0.15398197781480469</v>
      </c>
      <c r="L45" s="22">
        <f t="shared" si="18"/>
        <v>45224.514079480898</v>
      </c>
      <c r="M45" s="5">
        <f>scrimecost*Meta!O42</f>
        <v>869.06700000000012</v>
      </c>
      <c r="N45" s="5">
        <f>L45-Grade13!L45</f>
        <v>1383.4962643987747</v>
      </c>
      <c r="O45" s="5">
        <f>Grade13!M45-M45</f>
        <v>14.822999999999979</v>
      </c>
      <c r="P45" s="22">
        <f t="shared" si="12"/>
        <v>67.588800618359812</v>
      </c>
      <c r="Q45" s="22"/>
      <c r="R45" s="22"/>
      <c r="S45" s="22">
        <f t="shared" si="19"/>
        <v>393.4002339681897</v>
      </c>
      <c r="T45" s="22">
        <f t="shared" si="20"/>
        <v>741.69993699706947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39121.522443029913</v>
      </c>
      <c r="D46" s="5">
        <f t="shared" si="15"/>
        <v>37310.365214916608</v>
      </c>
      <c r="E46" s="5">
        <f t="shared" si="1"/>
        <v>27810.365214916608</v>
      </c>
      <c r="F46" s="5">
        <f t="shared" si="2"/>
        <v>9381.8342426702729</v>
      </c>
      <c r="G46" s="5">
        <f t="shared" si="3"/>
        <v>27928.530972246335</v>
      </c>
      <c r="H46" s="22">
        <f t="shared" si="16"/>
        <v>17802.933004420298</v>
      </c>
      <c r="I46" s="5">
        <f t="shared" si="17"/>
        <v>44360.63813532627</v>
      </c>
      <c r="J46" s="25">
        <f t="shared" si="5"/>
        <v>0.15569920316768335</v>
      </c>
      <c r="L46" s="22">
        <f t="shared" si="18"/>
        <v>46355.126931467908</v>
      </c>
      <c r="M46" s="5">
        <f>scrimecost*Meta!O43</f>
        <v>433.74200000000002</v>
      </c>
      <c r="N46" s="5">
        <f>L46-Grade13!L46</f>
        <v>1418.0836710087315</v>
      </c>
      <c r="O46" s="5">
        <f>Grade13!M46-M46</f>
        <v>7.3980000000000246</v>
      </c>
      <c r="P46" s="22">
        <f t="shared" si="12"/>
        <v>68.857281629831917</v>
      </c>
      <c r="Q46" s="22"/>
      <c r="R46" s="22"/>
      <c r="S46" s="22">
        <f t="shared" si="19"/>
        <v>398.90497883729017</v>
      </c>
      <c r="T46" s="22">
        <f t="shared" si="20"/>
        <v>765.82841201830865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40099.560504105662</v>
      </c>
      <c r="D47" s="5">
        <f t="shared" si="15"/>
        <v>38213.094345289523</v>
      </c>
      <c r="E47" s="5">
        <f t="shared" si="1"/>
        <v>28713.094345289523</v>
      </c>
      <c r="F47" s="5">
        <f t="shared" si="2"/>
        <v>9676.5753037370287</v>
      </c>
      <c r="G47" s="5">
        <f t="shared" si="3"/>
        <v>28536.519041552492</v>
      </c>
      <c r="H47" s="22">
        <f t="shared" si="16"/>
        <v>18248.006329530806</v>
      </c>
      <c r="I47" s="5">
        <f t="shared" si="17"/>
        <v>45379.428883709428</v>
      </c>
      <c r="J47" s="25">
        <f t="shared" si="5"/>
        <v>0.15737454497536982</v>
      </c>
      <c r="L47" s="22">
        <f t="shared" si="18"/>
        <v>47514.005104754615</v>
      </c>
      <c r="M47" s="5">
        <f>scrimecost*Meta!O44</f>
        <v>433.74200000000002</v>
      </c>
      <c r="N47" s="5">
        <f>L47-Grade13!L47</f>
        <v>1453.5357627839621</v>
      </c>
      <c r="O47" s="5">
        <f>Grade13!M47-M47</f>
        <v>7.3980000000000246</v>
      </c>
      <c r="P47" s="22">
        <f t="shared" si="12"/>
        <v>70.157474666590844</v>
      </c>
      <c r="Q47" s="22"/>
      <c r="R47" s="22"/>
      <c r="S47" s="22">
        <f t="shared" si="19"/>
        <v>408.55814170312442</v>
      </c>
      <c r="T47" s="22">
        <f t="shared" si="20"/>
        <v>798.70108885833065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41102.049516708299</v>
      </c>
      <c r="D48" s="5">
        <f t="shared" si="15"/>
        <v>39138.391703921756</v>
      </c>
      <c r="E48" s="5">
        <f t="shared" si="1"/>
        <v>29638.391703921756</v>
      </c>
      <c r="F48" s="5">
        <f t="shared" si="2"/>
        <v>9978.684891330453</v>
      </c>
      <c r="G48" s="5">
        <f t="shared" si="3"/>
        <v>29159.706812591303</v>
      </c>
      <c r="H48" s="22">
        <f t="shared" si="16"/>
        <v>18704.206487769075</v>
      </c>
      <c r="I48" s="5">
        <f t="shared" si="17"/>
        <v>46423.689400802163</v>
      </c>
      <c r="J48" s="25">
        <f t="shared" si="5"/>
        <v>0.15900902478774689</v>
      </c>
      <c r="L48" s="22">
        <f t="shared" si="18"/>
        <v>48701.855232373469</v>
      </c>
      <c r="M48" s="5">
        <f>scrimecost*Meta!O45</f>
        <v>433.74200000000002</v>
      </c>
      <c r="N48" s="5">
        <f>L48-Grade13!L48</f>
        <v>1489.8741568535625</v>
      </c>
      <c r="O48" s="5">
        <f>Grade13!M48-M48</f>
        <v>7.3980000000000246</v>
      </c>
      <c r="P48" s="22">
        <f t="shared" si="12"/>
        <v>71.490172529268733</v>
      </c>
      <c r="Q48" s="22"/>
      <c r="R48" s="22"/>
      <c r="S48" s="22">
        <f t="shared" si="19"/>
        <v>418.45263364060185</v>
      </c>
      <c r="T48" s="22">
        <f t="shared" si="20"/>
        <v>833.00019281369782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42129.600754626001</v>
      </c>
      <c r="D49" s="5">
        <f t="shared" si="15"/>
        <v>40086.821496519799</v>
      </c>
      <c r="E49" s="5">
        <f t="shared" si="1"/>
        <v>30586.821496519799</v>
      </c>
      <c r="F49" s="5">
        <f t="shared" si="2"/>
        <v>10288.347218613715</v>
      </c>
      <c r="G49" s="5">
        <f t="shared" si="3"/>
        <v>29798.474277906083</v>
      </c>
      <c r="H49" s="22">
        <f t="shared" si="16"/>
        <v>19171.811649963296</v>
      </c>
      <c r="I49" s="5">
        <f t="shared" si="17"/>
        <v>47494.056430822209</v>
      </c>
      <c r="J49" s="25">
        <f t="shared" si="5"/>
        <v>0.16060363923884655</v>
      </c>
      <c r="L49" s="22">
        <f t="shared" si="18"/>
        <v>49919.401613182796</v>
      </c>
      <c r="M49" s="5">
        <f>scrimecost*Meta!O46</f>
        <v>433.74200000000002</v>
      </c>
      <c r="N49" s="5">
        <f>L49-Grade13!L49</f>
        <v>1527.1210107748848</v>
      </c>
      <c r="O49" s="5">
        <f>Grade13!M49-M49</f>
        <v>7.3980000000000246</v>
      </c>
      <c r="P49" s="22">
        <f t="shared" si="12"/>
        <v>72.856187838513591</v>
      </c>
      <c r="Q49" s="22"/>
      <c r="R49" s="22"/>
      <c r="S49" s="22">
        <f t="shared" si="19"/>
        <v>428.59448787651155</v>
      </c>
      <c r="T49" s="22">
        <f t="shared" si="20"/>
        <v>868.78790680402778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43182.840773491655</v>
      </c>
      <c r="D50" s="5">
        <f t="shared" si="15"/>
        <v>41058.962033932796</v>
      </c>
      <c r="E50" s="5">
        <f t="shared" si="1"/>
        <v>31558.962033932796</v>
      </c>
      <c r="F50" s="5">
        <f t="shared" si="2"/>
        <v>10605.751104079058</v>
      </c>
      <c r="G50" s="5">
        <f t="shared" si="3"/>
        <v>30453.21092985374</v>
      </c>
      <c r="H50" s="22">
        <f t="shared" si="16"/>
        <v>19651.106941212383</v>
      </c>
      <c r="I50" s="5">
        <f t="shared" si="17"/>
        <v>48591.18263659277</v>
      </c>
      <c r="J50" s="25">
        <f t="shared" si="5"/>
        <v>0.16215936065455344</v>
      </c>
      <c r="L50" s="22">
        <f t="shared" si="18"/>
        <v>51167.386653512374</v>
      </c>
      <c r="M50" s="5">
        <f>scrimecost*Meta!O47</f>
        <v>433.74200000000002</v>
      </c>
      <c r="N50" s="5">
        <f>L50-Grade13!L50</f>
        <v>1565.2990360442709</v>
      </c>
      <c r="O50" s="5">
        <f>Grade13!M50-M50</f>
        <v>7.3980000000000246</v>
      </c>
      <c r="P50" s="22">
        <f t="shared" si="12"/>
        <v>74.256353530489548</v>
      </c>
      <c r="Q50" s="22"/>
      <c r="R50" s="22"/>
      <c r="S50" s="22">
        <f t="shared" si="19"/>
        <v>438.9898884683268</v>
      </c>
      <c r="T50" s="22">
        <f t="shared" si="20"/>
        <v>906.12912980241583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44262.411792828942</v>
      </c>
      <c r="D51" s="5">
        <f t="shared" si="15"/>
        <v>42055.406084781112</v>
      </c>
      <c r="E51" s="5">
        <f t="shared" si="1"/>
        <v>32555.406084781112</v>
      </c>
      <c r="F51" s="5">
        <f t="shared" si="2"/>
        <v>10931.090086681033</v>
      </c>
      <c r="G51" s="5">
        <f t="shared" si="3"/>
        <v>31124.315998100079</v>
      </c>
      <c r="H51" s="22">
        <f t="shared" si="16"/>
        <v>20142.384614742688</v>
      </c>
      <c r="I51" s="5">
        <f t="shared" si="17"/>
        <v>49715.736997507585</v>
      </c>
      <c r="J51" s="25">
        <f t="shared" si="5"/>
        <v>0.16367713764548705</v>
      </c>
      <c r="L51" s="22">
        <f t="shared" si="18"/>
        <v>52446.571319850169</v>
      </c>
      <c r="M51" s="5">
        <f>scrimecost*Meta!O48</f>
        <v>216.87100000000001</v>
      </c>
      <c r="N51" s="5">
        <f>L51-Grade13!L51</f>
        <v>1604.4315119453677</v>
      </c>
      <c r="O51" s="5">
        <f>Grade13!M51-M51</f>
        <v>3.6990000000000123</v>
      </c>
      <c r="P51" s="22">
        <f t="shared" si="12"/>
        <v>75.691523364764919</v>
      </c>
      <c r="Q51" s="22"/>
      <c r="R51" s="22"/>
      <c r="S51" s="22">
        <f t="shared" si="19"/>
        <v>447.6958010749313</v>
      </c>
      <c r="T51" s="22">
        <f t="shared" si="20"/>
        <v>940.99428474077524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45368.972087649658</v>
      </c>
      <c r="D52" s="5">
        <f t="shared" si="15"/>
        <v>43076.761236900631</v>
      </c>
      <c r="E52" s="5">
        <f t="shared" si="1"/>
        <v>33576.761236900631</v>
      </c>
      <c r="F52" s="5">
        <f t="shared" si="2"/>
        <v>11264.562543848057</v>
      </c>
      <c r="G52" s="5">
        <f t="shared" si="3"/>
        <v>31812.198693052575</v>
      </c>
      <c r="H52" s="22">
        <f t="shared" si="16"/>
        <v>20645.944230111258</v>
      </c>
      <c r="I52" s="5">
        <f t="shared" si="17"/>
        <v>50868.405217445266</v>
      </c>
      <c r="J52" s="25">
        <f t="shared" si="5"/>
        <v>0.16515789568542222</v>
      </c>
      <c r="L52" s="22">
        <f t="shared" si="18"/>
        <v>53757.735602846427</v>
      </c>
      <c r="M52" s="5">
        <f>scrimecost*Meta!O49</f>
        <v>216.87100000000001</v>
      </c>
      <c r="N52" s="5">
        <f>L52-Grade13!L52</f>
        <v>1644.5422997440037</v>
      </c>
      <c r="O52" s="5">
        <f>Grade13!M52-M52</f>
        <v>3.6990000000000123</v>
      </c>
      <c r="P52" s="22">
        <f t="shared" si="12"/>
        <v>77.162572444897165</v>
      </c>
      <c r="Q52" s="22"/>
      <c r="R52" s="22"/>
      <c r="S52" s="22">
        <f t="shared" si="19"/>
        <v>458.61746882170394</v>
      </c>
      <c r="T52" s="22">
        <f t="shared" si="20"/>
        <v>981.57377559516306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46503.196389840901</v>
      </c>
      <c r="D53" s="5">
        <f t="shared" si="15"/>
        <v>44123.650267823148</v>
      </c>
      <c r="E53" s="5">
        <f t="shared" si="1"/>
        <v>34623.650267823148</v>
      </c>
      <c r="F53" s="5">
        <f t="shared" si="2"/>
        <v>11618.736839226573</v>
      </c>
      <c r="G53" s="5">
        <f t="shared" si="3"/>
        <v>32504.913428596577</v>
      </c>
      <c r="H53" s="22">
        <f t="shared" si="16"/>
        <v>21162.092835864034</v>
      </c>
      <c r="I53" s="5">
        <f t="shared" si="17"/>
        <v>52037.525116099081</v>
      </c>
      <c r="J53" s="25">
        <f t="shared" si="5"/>
        <v>0.16680052045546404</v>
      </c>
      <c r="L53" s="22">
        <f t="shared" si="18"/>
        <v>55101.678992917587</v>
      </c>
      <c r="M53" s="5">
        <f>scrimecost*Meta!O50</f>
        <v>216.87100000000001</v>
      </c>
      <c r="N53" s="5">
        <f>L53-Grade13!L53</f>
        <v>1685.6558572376016</v>
      </c>
      <c r="O53" s="5">
        <f>Grade13!M53-M53</f>
        <v>3.6990000000000123</v>
      </c>
      <c r="P53" s="22">
        <f t="shared" si="12"/>
        <v>78.724943669942888</v>
      </c>
      <c r="Q53" s="22"/>
      <c r="R53" s="22"/>
      <c r="S53" s="22">
        <f t="shared" si="19"/>
        <v>469.84092396088352</v>
      </c>
      <c r="T53" s="22">
        <f t="shared" si="20"/>
        <v>1023.9802615433597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47665.776299586927</v>
      </c>
      <c r="D54" s="5">
        <f t="shared" si="15"/>
        <v>45196.711524518731</v>
      </c>
      <c r="E54" s="5">
        <f t="shared" si="1"/>
        <v>35696.711524518731</v>
      </c>
      <c r="F54" s="5">
        <f t="shared" si="2"/>
        <v>12076.397465207237</v>
      </c>
      <c r="G54" s="5">
        <f t="shared" si="3"/>
        <v>33120.314059311495</v>
      </c>
      <c r="H54" s="22">
        <f t="shared" si="16"/>
        <v>21691.145156760638</v>
      </c>
      <c r="I54" s="5">
        <f t="shared" si="17"/>
        <v>53141.241039001565</v>
      </c>
      <c r="J54" s="25">
        <f t="shared" si="5"/>
        <v>0.1698813260986432</v>
      </c>
      <c r="L54" s="22">
        <f t="shared" si="18"/>
        <v>56479.220967740526</v>
      </c>
      <c r="M54" s="5">
        <f>scrimecost*Meta!O51</f>
        <v>216.87100000000001</v>
      </c>
      <c r="N54" s="5">
        <f>L54-Grade13!L54</f>
        <v>1727.7972536685556</v>
      </c>
      <c r="O54" s="5">
        <f>Grade13!M54-M54</f>
        <v>3.6990000000000123</v>
      </c>
      <c r="P54" s="22">
        <f t="shared" si="12"/>
        <v>80.743824775090346</v>
      </c>
      <c r="Q54" s="22"/>
      <c r="R54" s="22"/>
      <c r="S54" s="22">
        <f t="shared" si="19"/>
        <v>481.56496194447044</v>
      </c>
      <c r="T54" s="22">
        <f t="shared" si="20"/>
        <v>1068.7201882430675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48857.420707076584</v>
      </c>
      <c r="D55" s="5">
        <f t="shared" si="15"/>
        <v>46296.59931263169</v>
      </c>
      <c r="E55" s="5">
        <f t="shared" si="1"/>
        <v>36796.59931263169</v>
      </c>
      <c r="F55" s="5">
        <f t="shared" si="2"/>
        <v>12545.499606837417</v>
      </c>
      <c r="G55" s="5">
        <f t="shared" si="3"/>
        <v>33751.099705794273</v>
      </c>
      <c r="H55" s="22">
        <f t="shared" si="16"/>
        <v>22233.423785679646</v>
      </c>
      <c r="I55" s="5">
        <f t="shared" si="17"/>
        <v>54272.549859976585</v>
      </c>
      <c r="J55" s="25">
        <f t="shared" si="5"/>
        <v>0.1728869901407693</v>
      </c>
      <c r="L55" s="22">
        <f t="shared" si="18"/>
        <v>57891.201491934022</v>
      </c>
      <c r="M55" s="5">
        <f>scrimecost*Meta!O52</f>
        <v>216.87100000000001</v>
      </c>
      <c r="N55" s="5">
        <f>L55-Grade13!L55</f>
        <v>1770.9921850102473</v>
      </c>
      <c r="O55" s="5">
        <f>Grade13!M55-M55</f>
        <v>3.6990000000000123</v>
      </c>
      <c r="P55" s="22">
        <f t="shared" si="12"/>
        <v>82.813177907866503</v>
      </c>
      <c r="Q55" s="22"/>
      <c r="R55" s="22"/>
      <c r="S55" s="22">
        <f t="shared" si="19"/>
        <v>493.5821008776378</v>
      </c>
      <c r="T55" s="22">
        <f t="shared" si="20"/>
        <v>1115.4161394791156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50078.856224753501</v>
      </c>
      <c r="D56" s="5">
        <f t="shared" si="15"/>
        <v>47423.984295447481</v>
      </c>
      <c r="E56" s="5">
        <f t="shared" si="1"/>
        <v>37923.984295447481</v>
      </c>
      <c r="F56" s="5">
        <f t="shared" si="2"/>
        <v>13026.329302008351</v>
      </c>
      <c r="G56" s="5">
        <f t="shared" si="3"/>
        <v>34397.65499343913</v>
      </c>
      <c r="H56" s="22">
        <f t="shared" si="16"/>
        <v>22789.259380321644</v>
      </c>
      <c r="I56" s="5">
        <f t="shared" si="17"/>
        <v>55432.141401476008</v>
      </c>
      <c r="J56" s="25">
        <f t="shared" si="5"/>
        <v>0.17581934530381907</v>
      </c>
      <c r="L56" s="22">
        <f t="shared" si="18"/>
        <v>59338.481529232384</v>
      </c>
      <c r="M56" s="5">
        <f>scrimecost*Meta!O53</f>
        <v>60.153999999999996</v>
      </c>
      <c r="N56" s="5">
        <f>L56-Grade13!L56</f>
        <v>1815.2669896355292</v>
      </c>
      <c r="O56" s="5">
        <f>Grade13!M56-M56</f>
        <v>1.0260000000000034</v>
      </c>
      <c r="P56" s="22">
        <f t="shared" si="12"/>
        <v>84.93426486896206</v>
      </c>
      <c r="Q56" s="22"/>
      <c r="R56" s="22"/>
      <c r="S56" s="22">
        <f t="shared" si="19"/>
        <v>504.49099728414643</v>
      </c>
      <c r="T56" s="22">
        <f t="shared" si="20"/>
        <v>1160.9120845093582</v>
      </c>
    </row>
    <row r="57" spans="1:20" x14ac:dyDescent="0.2">
      <c r="A57" s="5">
        <v>66</v>
      </c>
      <c r="C57" s="5"/>
      <c r="H57" s="21"/>
      <c r="I57" s="5"/>
      <c r="M57" s="5">
        <f>scrimecost*Meta!O54</f>
        <v>60.153999999999996</v>
      </c>
      <c r="N57" s="5">
        <f>L57-Grade13!L57</f>
        <v>0</v>
      </c>
      <c r="O57" s="5">
        <f>Grade13!M57-M57</f>
        <v>1.0260000000000034</v>
      </c>
      <c r="Q57" s="22"/>
      <c r="R57" s="22"/>
      <c r="S57" s="22">
        <f t="shared" si="19"/>
        <v>0.54070200000000179</v>
      </c>
      <c r="T57" s="22">
        <f t="shared" si="20"/>
        <v>1.2669873441843698</v>
      </c>
    </row>
    <row r="58" spans="1:20" x14ac:dyDescent="0.2">
      <c r="A58" s="5">
        <v>67</v>
      </c>
      <c r="C58" s="5"/>
      <c r="H58" s="21"/>
      <c r="I58" s="5"/>
      <c r="M58" s="5">
        <f>scrimecost*Meta!O55</f>
        <v>60.153999999999996</v>
      </c>
      <c r="N58" s="5">
        <f>L58-Grade13!L58</f>
        <v>0</v>
      </c>
      <c r="O58" s="5">
        <f>Grade13!M58-M58</f>
        <v>1.0260000000000034</v>
      </c>
      <c r="Q58" s="22"/>
      <c r="R58" s="22"/>
      <c r="S58" s="22">
        <f t="shared" si="19"/>
        <v>0.54070200000000179</v>
      </c>
      <c r="T58" s="22">
        <f t="shared" si="20"/>
        <v>1.2901513648371901</v>
      </c>
    </row>
    <row r="59" spans="1:20" x14ac:dyDescent="0.2">
      <c r="A59" s="5">
        <v>68</v>
      </c>
      <c r="H59" s="21"/>
      <c r="I59" s="5"/>
      <c r="M59" s="5">
        <f>scrimecost*Meta!O56</f>
        <v>60.153999999999996</v>
      </c>
      <c r="N59" s="5">
        <f>L59-Grade13!L59</f>
        <v>0</v>
      </c>
      <c r="O59" s="5">
        <f>Grade13!M59-M59</f>
        <v>1.0260000000000034</v>
      </c>
      <c r="Q59" s="22"/>
      <c r="R59" s="22"/>
      <c r="S59" s="22">
        <f t="shared" si="19"/>
        <v>0.54070200000000179</v>
      </c>
      <c r="T59" s="22">
        <f t="shared" si="20"/>
        <v>1.3137388876309488</v>
      </c>
    </row>
    <row r="60" spans="1:20" x14ac:dyDescent="0.2">
      <c r="A60" s="5">
        <v>69</v>
      </c>
      <c r="H60" s="21"/>
      <c r="I60" s="5"/>
      <c r="M60" s="5">
        <f>scrimecost*Meta!O57</f>
        <v>60.153999999999996</v>
      </c>
      <c r="N60" s="5">
        <f>L60-Grade13!L60</f>
        <v>0</v>
      </c>
      <c r="O60" s="5">
        <f>Grade13!M60-M60</f>
        <v>1.0260000000000034</v>
      </c>
      <c r="Q60" s="22"/>
      <c r="R60" s="22"/>
      <c r="S60" s="22">
        <f t="shared" si="19"/>
        <v>0.54070200000000179</v>
      </c>
      <c r="T60" s="22">
        <f t="shared" si="20"/>
        <v>1.3377576553520167</v>
      </c>
    </row>
    <row r="61" spans="1:20" x14ac:dyDescent="0.2">
      <c r="A61" s="5">
        <v>70</v>
      </c>
      <c r="H61" s="21"/>
      <c r="I61" s="5"/>
      <c r="M61" s="5">
        <f>scrimecost*Meta!O58</f>
        <v>60.153999999999996</v>
      </c>
      <c r="N61" s="5">
        <f>L61-Grade13!L61</f>
        <v>0</v>
      </c>
      <c r="O61" s="5">
        <f>Grade13!M61-M61</f>
        <v>1.0260000000000034</v>
      </c>
      <c r="Q61" s="22"/>
      <c r="R61" s="22"/>
      <c r="S61" s="22">
        <f t="shared" si="19"/>
        <v>0.54070200000000179</v>
      </c>
      <c r="T61" s="22">
        <f t="shared" si="20"/>
        <v>1.3622155523462374</v>
      </c>
    </row>
    <row r="62" spans="1:20" x14ac:dyDescent="0.2">
      <c r="A62" s="5">
        <v>71</v>
      </c>
      <c r="H62" s="21"/>
      <c r="I62" s="5"/>
      <c r="M62" s="5">
        <f>scrimecost*Meta!O59</f>
        <v>60.153999999999996</v>
      </c>
      <c r="N62" s="5">
        <f>L62-Grade13!L62</f>
        <v>0</v>
      </c>
      <c r="O62" s="5">
        <f>Grade13!M62-M62</f>
        <v>1.0260000000000034</v>
      </c>
      <c r="Q62" s="22"/>
      <c r="R62" s="22"/>
      <c r="S62" s="22">
        <f t="shared" si="19"/>
        <v>0.54070200000000179</v>
      </c>
      <c r="T62" s="22">
        <f t="shared" si="20"/>
        <v>1.3871206071070288</v>
      </c>
    </row>
    <row r="63" spans="1:20" x14ac:dyDescent="0.2">
      <c r="A63" s="5">
        <v>72</v>
      </c>
      <c r="H63" s="21"/>
      <c r="M63" s="5">
        <f>scrimecost*Meta!O60</f>
        <v>60.153999999999996</v>
      </c>
      <c r="N63" s="5">
        <f>L63-Grade13!L63</f>
        <v>0</v>
      </c>
      <c r="O63" s="5">
        <f>Grade13!M63-M63</f>
        <v>1.0260000000000034</v>
      </c>
      <c r="Q63" s="22"/>
      <c r="R63" s="22"/>
      <c r="S63" s="22">
        <f t="shared" si="19"/>
        <v>0.54070200000000179</v>
      </c>
      <c r="T63" s="22">
        <f t="shared" si="20"/>
        <v>1.4124809949107955</v>
      </c>
    </row>
    <row r="64" spans="1:20" x14ac:dyDescent="0.2">
      <c r="A64" s="5">
        <v>73</v>
      </c>
      <c r="H64" s="21"/>
      <c r="M64" s="5">
        <f>scrimecost*Meta!O61</f>
        <v>60.153999999999996</v>
      </c>
      <c r="N64" s="5">
        <f>L64-Grade13!L64</f>
        <v>0</v>
      </c>
      <c r="O64" s="5">
        <f>Grade13!M64-M64</f>
        <v>1.0260000000000034</v>
      </c>
      <c r="Q64" s="22"/>
      <c r="R64" s="22"/>
      <c r="S64" s="22">
        <f t="shared" si="19"/>
        <v>0.54070200000000179</v>
      </c>
      <c r="T64" s="22">
        <f t="shared" si="20"/>
        <v>1.4383050405005271</v>
      </c>
    </row>
    <row r="65" spans="1:20" x14ac:dyDescent="0.2">
      <c r="A65" s="5">
        <v>74</v>
      </c>
      <c r="H65" s="21"/>
      <c r="M65" s="5">
        <f>scrimecost*Meta!O62</f>
        <v>60.153999999999996</v>
      </c>
      <c r="N65" s="5">
        <f>L65-Grade13!L65</f>
        <v>0</v>
      </c>
      <c r="O65" s="5">
        <f>Grade13!M65-M65</f>
        <v>1.0260000000000034</v>
      </c>
      <c r="Q65" s="22"/>
      <c r="R65" s="22"/>
      <c r="S65" s="22">
        <f t="shared" si="19"/>
        <v>0.54070200000000179</v>
      </c>
      <c r="T65" s="22">
        <f t="shared" si="20"/>
        <v>1.4646012208184589</v>
      </c>
    </row>
    <row r="66" spans="1:20" x14ac:dyDescent="0.2">
      <c r="A66" s="5">
        <v>75</v>
      </c>
      <c r="H66" s="21"/>
      <c r="M66" s="5">
        <f>scrimecost*Meta!O63</f>
        <v>60.153999999999996</v>
      </c>
      <c r="N66" s="5">
        <f>L66-Grade13!L66</f>
        <v>0</v>
      </c>
      <c r="O66" s="5">
        <f>Grade13!M66-M66</f>
        <v>1.0260000000000034</v>
      </c>
      <c r="Q66" s="22"/>
      <c r="R66" s="22"/>
      <c r="S66" s="22">
        <f t="shared" si="19"/>
        <v>0.54070200000000179</v>
      </c>
      <c r="T66" s="22">
        <f t="shared" si="20"/>
        <v>1.4913781677886948</v>
      </c>
    </row>
    <row r="67" spans="1:20" x14ac:dyDescent="0.2">
      <c r="A67" s="5">
        <v>76</v>
      </c>
      <c r="H67" s="21"/>
      <c r="M67" s="5">
        <f>scrimecost*Meta!O64</f>
        <v>60.153999999999996</v>
      </c>
      <c r="N67" s="5">
        <f>L67-Grade13!L67</f>
        <v>0</v>
      </c>
      <c r="O67" s="5">
        <f>Grade13!M67-M67</f>
        <v>1.0260000000000034</v>
      </c>
      <c r="Q67" s="22"/>
      <c r="R67" s="22"/>
      <c r="S67" s="22">
        <f t="shared" si="19"/>
        <v>0.54070200000000179</v>
      </c>
      <c r="T67" s="22">
        <f t="shared" si="20"/>
        <v>1.5186446711507011</v>
      </c>
    </row>
    <row r="68" spans="1:20" x14ac:dyDescent="0.2">
      <c r="A68" s="5">
        <v>77</v>
      </c>
      <c r="H68" s="21"/>
      <c r="M68" s="5">
        <f>scrimecost*Meta!O65</f>
        <v>60.153999999999996</v>
      </c>
      <c r="N68" s="5">
        <f>L68-Grade13!L68</f>
        <v>0</v>
      </c>
      <c r="O68" s="5">
        <f>Grade13!M68-M68</f>
        <v>1.0260000000000034</v>
      </c>
      <c r="Q68" s="22"/>
      <c r="R68" s="22"/>
      <c r="S68" s="22">
        <f t="shared" si="19"/>
        <v>0.54070200000000179</v>
      </c>
      <c r="T68" s="22">
        <f t="shared" si="20"/>
        <v>1.5464096813446087</v>
      </c>
    </row>
    <row r="69" spans="1:20" x14ac:dyDescent="0.2">
      <c r="A69" s="5">
        <v>78</v>
      </c>
      <c r="H69" s="21"/>
      <c r="M69" s="5">
        <f>scrimecost*Meta!O66</f>
        <v>60.153999999999996</v>
      </c>
      <c r="N69" s="5">
        <f>L69-Grade13!L69</f>
        <v>0</v>
      </c>
      <c r="O69" s="5">
        <f>Grade13!M69-M69</f>
        <v>1.0260000000000034</v>
      </c>
      <c r="Q69" s="22"/>
      <c r="R69" s="22"/>
      <c r="S69" s="22">
        <f t="shared" si="19"/>
        <v>0.54070200000000179</v>
      </c>
      <c r="T69" s="22">
        <f t="shared" si="20"/>
        <v>1.5746823124492608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3.8062089036117186E-9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2015-04-20T20:28:21Z</dcterms:modified>
</cp:coreProperties>
</file>