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45" windowWidth="15180" windowHeight="11760" activeTab="1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45621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Q2" i="61"/>
  <c r="P2" i="61"/>
  <c r="O2" i="61"/>
  <c r="N2" i="61"/>
  <c r="K2" i="61"/>
  <c r="J2" i="61"/>
  <c r="H2" i="61"/>
  <c r="F2" i="61"/>
  <c r="E2" i="61"/>
  <c r="D2" i="61"/>
  <c r="C2" i="61"/>
  <c r="B2" i="61"/>
  <c r="B47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Q2" i="60"/>
  <c r="P2" i="60"/>
  <c r="O2" i="60"/>
  <c r="N2" i="60"/>
  <c r="K2" i="60"/>
  <c r="J2" i="60"/>
  <c r="H2" i="60"/>
  <c r="F2" i="60"/>
  <c r="E2" i="60"/>
  <c r="D2" i="60"/>
  <c r="C2" i="60"/>
  <c r="B2" i="60"/>
  <c r="B50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M15" i="59"/>
  <c r="Q2" i="59"/>
  <c r="P2" i="59"/>
  <c r="O2" i="59"/>
  <c r="N2" i="59"/>
  <c r="K2" i="59"/>
  <c r="J2" i="59"/>
  <c r="H2" i="59"/>
  <c r="F2" i="59"/>
  <c r="E2" i="59"/>
  <c r="D2" i="59"/>
  <c r="C2" i="59"/>
  <c r="B2" i="59"/>
  <c r="B54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M53" i="58"/>
  <c r="Q2" i="58"/>
  <c r="P2" i="58"/>
  <c r="O2" i="58"/>
  <c r="N2" i="58"/>
  <c r="K2" i="58"/>
  <c r="J2" i="58"/>
  <c r="H2" i="58"/>
  <c r="F2" i="58"/>
  <c r="E2" i="58"/>
  <c r="D2" i="58"/>
  <c r="C2" i="58"/>
  <c r="B2" i="58"/>
  <c r="B31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M18" i="57"/>
  <c r="Q2" i="57"/>
  <c r="P31" i="57"/>
  <c r="P2" i="57"/>
  <c r="O2" i="57"/>
  <c r="N2" i="57"/>
  <c r="K2" i="57"/>
  <c r="J2" i="57"/>
  <c r="H2" i="57"/>
  <c r="F2" i="57"/>
  <c r="E2" i="57"/>
  <c r="D2" i="57"/>
  <c r="C2" i="57"/>
  <c r="B2" i="57"/>
  <c r="B45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M39" i="56"/>
  <c r="Q2" i="56"/>
  <c r="P2" i="56"/>
  <c r="O2" i="56"/>
  <c r="N2" i="56"/>
  <c r="L38" i="56"/>
  <c r="K2" i="56"/>
  <c r="J2" i="56"/>
  <c r="H2" i="56"/>
  <c r="F2" i="56"/>
  <c r="E2" i="56"/>
  <c r="D2" i="56"/>
  <c r="C2" i="56"/>
  <c r="B2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M66" i="55"/>
  <c r="Q2" i="55"/>
  <c r="P2" i="55"/>
  <c r="O2" i="55"/>
  <c r="N2" i="55"/>
  <c r="K2" i="55"/>
  <c r="J2" i="55"/>
  <c r="H2" i="55"/>
  <c r="F2" i="55"/>
  <c r="E2" i="55"/>
  <c r="D2" i="55"/>
  <c r="C2" i="55"/>
  <c r="B2" i="55"/>
  <c r="B45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M40" i="54"/>
  <c r="Q2" i="54"/>
  <c r="P2" i="54"/>
  <c r="O2" i="54"/>
  <c r="N2" i="54"/>
  <c r="K2" i="54"/>
  <c r="J2" i="54"/>
  <c r="H2" i="54"/>
  <c r="F2" i="54"/>
  <c r="E2" i="54"/>
  <c r="D2" i="54"/>
  <c r="C2" i="54"/>
  <c r="B2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M47" i="53"/>
  <c r="Q2" i="53"/>
  <c r="P2" i="53"/>
  <c r="O2" i="53"/>
  <c r="N2" i="53"/>
  <c r="K2" i="53"/>
  <c r="J2" i="53"/>
  <c r="H2" i="53"/>
  <c r="F2" i="53"/>
  <c r="E2" i="53"/>
  <c r="D2" i="53"/>
  <c r="C2" i="53"/>
  <c r="B2" i="53"/>
  <c r="B8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M13" i="52"/>
  <c r="P2" i="52"/>
  <c r="O2" i="52"/>
  <c r="N2" i="52"/>
  <c r="H2" i="52"/>
  <c r="F2" i="52"/>
  <c r="E2" i="52"/>
  <c r="D2" i="52"/>
  <c r="C2" i="52"/>
  <c r="B2" i="52"/>
  <c r="B49" i="52"/>
  <c r="B6" i="52"/>
  <c r="K2" i="52"/>
  <c r="R2" i="1"/>
  <c r="M29" i="1"/>
  <c r="S2" i="4"/>
  <c r="F2" i="1"/>
  <c r="E2" i="1"/>
  <c r="Q2" i="1"/>
  <c r="P2" i="1"/>
  <c r="O2" i="1"/>
  <c r="L42" i="1"/>
  <c r="N2" i="1"/>
  <c r="D2" i="1"/>
  <c r="C2" i="1"/>
  <c r="B7" i="50"/>
  <c r="K8" i="50"/>
  <c r="B3" i="50"/>
  <c r="K3" i="50"/>
  <c r="B4" i="50"/>
  <c r="N4" i="50"/>
  <c r="B5" i="50"/>
  <c r="B6" i="50"/>
  <c r="B8" i="50"/>
  <c r="B9" i="50"/>
  <c r="Q9" i="50"/>
  <c r="B10" i="50"/>
  <c r="B11" i="50"/>
  <c r="K12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B11" i="1"/>
  <c r="K2" i="1"/>
  <c r="H2" i="1"/>
  <c r="B23" i="59"/>
  <c r="B17" i="57"/>
  <c r="B48" i="52"/>
  <c r="B54" i="52"/>
  <c r="B38" i="52"/>
  <c r="B29" i="52"/>
  <c r="B20" i="52"/>
  <c r="B16" i="52"/>
  <c r="B13" i="52"/>
  <c r="B27" i="52"/>
  <c r="B11" i="52"/>
  <c r="M63" i="55"/>
  <c r="M66" i="56"/>
  <c r="B48" i="60"/>
  <c r="B7" i="53"/>
  <c r="M59" i="55"/>
  <c r="M29" i="55"/>
  <c r="M58" i="55"/>
  <c r="M47" i="54"/>
  <c r="M34" i="56"/>
  <c r="B38" i="57"/>
  <c r="B23" i="60"/>
  <c r="B37" i="57"/>
  <c r="B42" i="57"/>
  <c r="B35" i="57"/>
  <c r="M11" i="54"/>
  <c r="M29" i="54"/>
  <c r="B47" i="55"/>
  <c r="B21" i="55"/>
  <c r="B10" i="55"/>
  <c r="B44" i="55"/>
  <c r="M32" i="55"/>
  <c r="M13" i="56"/>
  <c r="B33" i="1"/>
  <c r="B34" i="1"/>
  <c r="M32" i="57"/>
  <c r="M33" i="54"/>
  <c r="M57" i="58"/>
  <c r="M59" i="54"/>
  <c r="O59" i="55" s="1"/>
  <c r="S59" i="55" s="1"/>
  <c r="M32" i="54"/>
  <c r="M55" i="54"/>
  <c r="M19" i="54"/>
  <c r="M45" i="53"/>
  <c r="M43" i="53"/>
  <c r="M69" i="1"/>
  <c r="M64" i="1"/>
  <c r="M41" i="1"/>
  <c r="M22" i="1"/>
  <c r="M10" i="1"/>
  <c r="M54" i="1"/>
  <c r="M43" i="58"/>
  <c r="M56" i="58"/>
  <c r="M49" i="58"/>
  <c r="M16" i="1"/>
  <c r="M44" i="1"/>
  <c r="M66" i="58"/>
  <c r="M40" i="58"/>
  <c r="M16" i="56"/>
  <c r="M48" i="56"/>
  <c r="M20" i="56"/>
  <c r="M32" i="1"/>
  <c r="M57" i="1"/>
  <c r="M60" i="1"/>
  <c r="M38" i="1"/>
  <c r="M67" i="58"/>
  <c r="M46" i="58"/>
  <c r="M55" i="58"/>
  <c r="M43" i="1"/>
  <c r="M67" i="56"/>
  <c r="M16" i="58"/>
  <c r="M30" i="56"/>
  <c r="M25" i="1"/>
  <c r="M58" i="1"/>
  <c r="M53" i="1"/>
  <c r="M30" i="58"/>
  <c r="M47" i="58"/>
  <c r="M24" i="56"/>
  <c r="M45" i="56"/>
  <c r="M42" i="53"/>
  <c r="M33" i="57"/>
  <c r="M16" i="57"/>
  <c r="O16" i="58" s="1"/>
  <c r="B51" i="57"/>
  <c r="B19" i="57"/>
  <c r="B44" i="57"/>
  <c r="B23" i="53"/>
  <c r="M53" i="56"/>
  <c r="M61" i="56"/>
  <c r="M43" i="56"/>
  <c r="M59" i="56"/>
  <c r="M60" i="56"/>
  <c r="M47" i="56"/>
  <c r="M28" i="56"/>
  <c r="M23" i="56"/>
  <c r="M52" i="56"/>
  <c r="M62" i="56"/>
  <c r="M14" i="56"/>
  <c r="M69" i="56"/>
  <c r="M44" i="56"/>
  <c r="M32" i="56"/>
  <c r="M17" i="56"/>
  <c r="M18" i="56"/>
  <c r="M50" i="56"/>
  <c r="M49" i="56"/>
  <c r="M65" i="56"/>
  <c r="M12" i="56"/>
  <c r="M57" i="56"/>
  <c r="M41" i="56"/>
  <c r="M22" i="56"/>
  <c r="M55" i="56"/>
  <c r="M36" i="56"/>
  <c r="M21" i="56"/>
  <c r="M27" i="56"/>
  <c r="M46" i="56"/>
  <c r="M38" i="56"/>
  <c r="M42" i="56"/>
  <c r="M54" i="56"/>
  <c r="M56" i="56"/>
  <c r="M37" i="56"/>
  <c r="M25" i="56"/>
  <c r="M51" i="56"/>
  <c r="M64" i="56"/>
  <c r="M9" i="56"/>
  <c r="B17" i="60"/>
  <c r="B34" i="60"/>
  <c r="B28" i="60"/>
  <c r="B47" i="60"/>
  <c r="B41" i="60"/>
  <c r="B45" i="60"/>
  <c r="M24" i="53"/>
  <c r="M16" i="53"/>
  <c r="M31" i="57"/>
  <c r="M57" i="57"/>
  <c r="O57" i="58" s="1"/>
  <c r="S57" i="58" s="1"/>
  <c r="M15" i="56"/>
  <c r="M58" i="56"/>
  <c r="M68" i="56"/>
  <c r="M10" i="56"/>
  <c r="B31" i="57"/>
  <c r="B43" i="57"/>
  <c r="B14" i="57"/>
  <c r="B50" i="57"/>
  <c r="B31" i="60"/>
  <c r="M26" i="56"/>
  <c r="M63" i="56"/>
  <c r="B22" i="53"/>
  <c r="B24" i="53"/>
  <c r="B55" i="53"/>
  <c r="M38" i="53"/>
  <c r="M23" i="57"/>
  <c r="M19" i="56"/>
  <c r="M40" i="56"/>
  <c r="M33" i="56"/>
  <c r="M29" i="56"/>
  <c r="B18" i="57"/>
  <c r="B24" i="57"/>
  <c r="B16" i="60"/>
  <c r="M35" i="56"/>
  <c r="M11" i="56"/>
  <c r="M31" i="56"/>
  <c r="B10" i="53"/>
  <c r="B31" i="53"/>
  <c r="B44" i="53"/>
  <c r="B54" i="53"/>
  <c r="B47" i="53"/>
  <c r="B36" i="53"/>
  <c r="B34" i="53"/>
  <c r="B9" i="53"/>
  <c r="B39" i="53"/>
  <c r="B56" i="53"/>
  <c r="B42" i="53"/>
  <c r="B13" i="53"/>
  <c r="M33" i="53"/>
  <c r="M36" i="53"/>
  <c r="M50" i="53"/>
  <c r="M58" i="53"/>
  <c r="B15" i="57"/>
  <c r="B30" i="57"/>
  <c r="B12" i="57"/>
  <c r="B49" i="57"/>
  <c r="B47" i="57"/>
  <c r="B16" i="57"/>
  <c r="B29" i="57"/>
  <c r="B11" i="57"/>
  <c r="B55" i="57"/>
  <c r="B28" i="57"/>
  <c r="B13" i="57"/>
  <c r="B27" i="57"/>
  <c r="B39" i="57"/>
  <c r="B34" i="57"/>
  <c r="B48" i="57"/>
  <c r="B40" i="57"/>
  <c r="B33" i="57"/>
  <c r="B56" i="57"/>
  <c r="B36" i="57"/>
  <c r="B54" i="57"/>
  <c r="B41" i="57"/>
  <c r="B53" i="57"/>
  <c r="B21" i="57"/>
  <c r="B26" i="57"/>
  <c r="B20" i="57"/>
  <c r="B25" i="57"/>
  <c r="B23" i="57"/>
  <c r="B32" i="57"/>
  <c r="B22" i="57"/>
  <c r="B52" i="57"/>
  <c r="B46" i="57"/>
  <c r="M48" i="57"/>
  <c r="M24" i="57"/>
  <c r="M46" i="57"/>
  <c r="O46" i="58" s="1"/>
  <c r="M64" i="57"/>
  <c r="B46" i="1"/>
  <c r="M63" i="54"/>
  <c r="O63" i="55" s="1"/>
  <c r="S63" i="55" s="1"/>
  <c r="B32" i="55"/>
  <c r="B51" i="55"/>
  <c r="B37" i="55"/>
  <c r="B16" i="55"/>
  <c r="M53" i="55"/>
  <c r="M57" i="55"/>
  <c r="M36" i="55"/>
  <c r="M68" i="54"/>
  <c r="M34" i="54"/>
  <c r="O34" i="55" s="1"/>
  <c r="S34" i="55" s="1"/>
  <c r="B41" i="1"/>
  <c r="M61" i="55"/>
  <c r="B12" i="55"/>
  <c r="B52" i="55"/>
  <c r="B56" i="55"/>
  <c r="B29" i="55"/>
  <c r="B46" i="55"/>
  <c r="B26" i="55"/>
  <c r="B43" i="55"/>
  <c r="M17" i="54"/>
  <c r="M42" i="54"/>
  <c r="M15" i="54"/>
  <c r="M52" i="54"/>
  <c r="B20" i="1"/>
  <c r="B51" i="1"/>
  <c r="M55" i="55"/>
  <c r="O55" i="56" s="1"/>
  <c r="S55" i="56" s="1"/>
  <c r="M33" i="55"/>
  <c r="M24" i="54"/>
  <c r="B49" i="55"/>
  <c r="M34" i="55"/>
  <c r="B9" i="55"/>
  <c r="M9" i="55"/>
  <c r="M12" i="55"/>
  <c r="O12" i="56" s="1"/>
  <c r="S12" i="56" s="1"/>
  <c r="M42" i="55"/>
  <c r="M19" i="55"/>
  <c r="B27" i="59"/>
  <c r="B41" i="59"/>
  <c r="B19" i="59"/>
  <c r="B39" i="59"/>
  <c r="B24" i="59"/>
  <c r="B17" i="59"/>
  <c r="B55" i="59"/>
  <c r="B36" i="59"/>
  <c r="B42" i="59"/>
  <c r="M30" i="59"/>
  <c r="M13" i="59"/>
  <c r="M41" i="59"/>
  <c r="M59" i="59"/>
  <c r="M53" i="59"/>
  <c r="O53" i="59" s="1"/>
  <c r="B20" i="54"/>
  <c r="B18" i="54"/>
  <c r="B42" i="54"/>
  <c r="B29" i="54"/>
  <c r="B14" i="54"/>
  <c r="B50" i="54"/>
  <c r="B45" i="54"/>
  <c r="B19" i="54"/>
  <c r="B26" i="54"/>
  <c r="B43" i="54"/>
  <c r="B17" i="54"/>
  <c r="B24" i="54"/>
  <c r="B56" i="54"/>
  <c r="B25" i="54"/>
  <c r="B8" i="54"/>
  <c r="B35" i="54"/>
  <c r="B54" i="54"/>
  <c r="B41" i="54"/>
  <c r="B11" i="54"/>
  <c r="B47" i="54"/>
  <c r="B13" i="54"/>
  <c r="B34" i="54"/>
  <c r="B16" i="54"/>
  <c r="B31" i="54"/>
  <c r="B12" i="54"/>
  <c r="B53" i="54"/>
  <c r="B23" i="54"/>
  <c r="B55" i="54"/>
  <c r="B9" i="54"/>
  <c r="B33" i="54"/>
  <c r="B30" i="54"/>
  <c r="B49" i="54"/>
  <c r="B39" i="54"/>
  <c r="B21" i="54"/>
  <c r="B46" i="54"/>
  <c r="B48" i="54"/>
  <c r="B51" i="54"/>
  <c r="B37" i="54"/>
  <c r="B10" i="54"/>
  <c r="B22" i="54"/>
  <c r="B15" i="54"/>
  <c r="B28" i="54"/>
  <c r="B27" i="54"/>
  <c r="B40" i="54"/>
  <c r="B36" i="54"/>
  <c r="B32" i="54"/>
  <c r="B26" i="58"/>
  <c r="B24" i="58"/>
  <c r="B56" i="58"/>
  <c r="B30" i="58"/>
  <c r="B42" i="58"/>
  <c r="B21" i="58"/>
  <c r="B51" i="58"/>
  <c r="M37" i="58"/>
  <c r="M20" i="58"/>
  <c r="M18" i="58"/>
  <c r="O18" i="58" s="1"/>
  <c r="S18" i="58" s="1"/>
  <c r="M15" i="58"/>
  <c r="M12" i="58"/>
  <c r="M14" i="58"/>
  <c r="M29" i="58"/>
  <c r="M32" i="58"/>
  <c r="M31" i="58"/>
  <c r="M59" i="58"/>
  <c r="M36" i="58"/>
  <c r="M17" i="58"/>
  <c r="M25" i="58"/>
  <c r="M68" i="58"/>
  <c r="M41" i="58"/>
  <c r="O41" i="59" s="1"/>
  <c r="M21" i="58"/>
  <c r="M11" i="58"/>
  <c r="M26" i="58"/>
  <c r="M62" i="58"/>
  <c r="M69" i="58"/>
  <c r="M13" i="58"/>
  <c r="M45" i="58"/>
  <c r="M35" i="58"/>
  <c r="M27" i="58"/>
  <c r="M44" i="58"/>
  <c r="M60" i="58"/>
  <c r="M39" i="58"/>
  <c r="M34" i="58"/>
  <c r="M50" i="58"/>
  <c r="M42" i="58"/>
  <c r="M23" i="58"/>
  <c r="O23" i="58"/>
  <c r="M24" i="58"/>
  <c r="M48" i="58"/>
  <c r="M63" i="58"/>
  <c r="M51" i="58"/>
  <c r="M38" i="58"/>
  <c r="M22" i="58"/>
  <c r="M65" i="58"/>
  <c r="M52" i="58"/>
  <c r="B38" i="54"/>
  <c r="M46" i="1"/>
  <c r="M14" i="1"/>
  <c r="M33" i="1"/>
  <c r="M56" i="1"/>
  <c r="M20" i="1"/>
  <c r="M34" i="1"/>
  <c r="M49" i="1"/>
  <c r="M5" i="1"/>
  <c r="M11" i="1"/>
  <c r="M51" i="1"/>
  <c r="M31" i="1"/>
  <c r="M39" i="1"/>
  <c r="M50" i="1"/>
  <c r="M45" i="1"/>
  <c r="M40" i="1"/>
  <c r="M27" i="1"/>
  <c r="M63" i="1"/>
  <c r="M59" i="1"/>
  <c r="M18" i="1"/>
  <c r="M52" i="1"/>
  <c r="M35" i="1"/>
  <c r="M47" i="1"/>
  <c r="M62" i="1"/>
  <c r="M65" i="1"/>
  <c r="M55" i="1"/>
  <c r="M7" i="1"/>
  <c r="M15" i="1"/>
  <c r="M66" i="1"/>
  <c r="M13" i="1"/>
  <c r="O13" i="52" s="1"/>
  <c r="S13" i="52" s="1"/>
  <c r="M23" i="1"/>
  <c r="M8" i="1"/>
  <c r="M67" i="1"/>
  <c r="M36" i="1"/>
  <c r="M61" i="1"/>
  <c r="M37" i="1"/>
  <c r="M12" i="1"/>
  <c r="M42" i="1"/>
  <c r="M9" i="1"/>
  <c r="M17" i="1"/>
  <c r="M19" i="1"/>
  <c r="M68" i="1"/>
  <c r="M16" i="52"/>
  <c r="O16" i="52" s="1"/>
  <c r="S16" i="52" s="1"/>
  <c r="M48" i="1"/>
  <c r="M26" i="1"/>
  <c r="M28" i="1"/>
  <c r="M21" i="1"/>
  <c r="M6" i="1"/>
  <c r="M30" i="1"/>
  <c r="M54" i="58"/>
  <c r="M61" i="58"/>
  <c r="M58" i="58"/>
  <c r="M19" i="58"/>
  <c r="M33" i="58"/>
  <c r="M24" i="1"/>
  <c r="N8" i="50"/>
  <c r="B25" i="60"/>
  <c r="B54" i="60"/>
  <c r="B22" i="52"/>
  <c r="B21" i="52"/>
  <c r="B15" i="52"/>
  <c r="B7" i="52"/>
  <c r="B50" i="52"/>
  <c r="B53" i="52"/>
  <c r="B33" i="52"/>
  <c r="B31" i="52"/>
  <c r="B44" i="52"/>
  <c r="B17" i="52"/>
  <c r="B19" i="52"/>
  <c r="B9" i="52"/>
  <c r="B32" i="52"/>
  <c r="B42" i="52"/>
  <c r="B45" i="52"/>
  <c r="B39" i="52"/>
  <c r="B36" i="52"/>
  <c r="B40" i="52"/>
  <c r="B26" i="52"/>
  <c r="B14" i="52"/>
  <c r="B34" i="52"/>
  <c r="B47" i="52"/>
  <c r="B28" i="52"/>
  <c r="B51" i="52"/>
  <c r="B23" i="52"/>
  <c r="B37" i="52"/>
  <c r="B12" i="52"/>
  <c r="B35" i="52"/>
  <c r="B43" i="60"/>
  <c r="B27" i="60"/>
  <c r="B44" i="60"/>
  <c r="B38" i="60"/>
  <c r="B53" i="60"/>
  <c r="B40" i="60"/>
  <c r="B15" i="60"/>
  <c r="B49" i="60"/>
  <c r="B56" i="60"/>
  <c r="B37" i="60"/>
  <c r="B20" i="60"/>
  <c r="B55" i="60"/>
  <c r="B21" i="60"/>
  <c r="B26" i="60"/>
  <c r="B32" i="60"/>
  <c r="B36" i="60"/>
  <c r="B33" i="60"/>
  <c r="B51" i="60"/>
  <c r="B39" i="60"/>
  <c r="B52" i="60"/>
  <c r="B30" i="60"/>
  <c r="B24" i="60"/>
  <c r="B46" i="60"/>
  <c r="B14" i="60"/>
  <c r="B35" i="60"/>
  <c r="B42" i="60"/>
  <c r="B19" i="60"/>
  <c r="B18" i="60"/>
  <c r="M13" i="60"/>
  <c r="B38" i="53"/>
  <c r="B18" i="53"/>
  <c r="B52" i="53"/>
  <c r="B28" i="53"/>
  <c r="M41" i="53"/>
  <c r="B19" i="53"/>
  <c r="B35" i="53"/>
  <c r="B51" i="53"/>
  <c r="M35" i="59"/>
  <c r="M57" i="59"/>
  <c r="M43" i="59"/>
  <c r="M51" i="59"/>
  <c r="O51" i="59" s="1"/>
  <c r="S51" i="59" s="1"/>
  <c r="M67" i="59"/>
  <c r="B22" i="60"/>
  <c r="B29" i="60"/>
  <c r="B53" i="53"/>
  <c r="B45" i="53"/>
  <c r="B37" i="53"/>
  <c r="B29" i="53"/>
  <c r="B21" i="53"/>
  <c r="B16" i="53"/>
  <c r="B32" i="53"/>
  <c r="B48" i="53"/>
  <c r="B30" i="53"/>
  <c r="B46" i="53"/>
  <c r="B14" i="53"/>
  <c r="B12" i="53"/>
  <c r="B15" i="53"/>
  <c r="B49" i="53"/>
  <c r="B41" i="53"/>
  <c r="B33" i="53"/>
  <c r="B25" i="53"/>
  <c r="B17" i="53"/>
  <c r="M55" i="53"/>
  <c r="M19" i="53"/>
  <c r="B36" i="55"/>
  <c r="B13" i="55"/>
  <c r="B53" i="55"/>
  <c r="M28" i="58"/>
  <c r="M64" i="58"/>
  <c r="M60" i="59"/>
  <c r="M14" i="59"/>
  <c r="M58" i="59"/>
  <c r="M56" i="59"/>
  <c r="M52" i="59"/>
  <c r="M48" i="59"/>
  <c r="M44" i="59"/>
  <c r="M40" i="59"/>
  <c r="M61" i="59"/>
  <c r="M24" i="59"/>
  <c r="O24" i="59" s="1"/>
  <c r="M33" i="59"/>
  <c r="M68" i="59"/>
  <c r="O68" i="59" s="1"/>
  <c r="S68" i="59" s="1"/>
  <c r="M26" i="59"/>
  <c r="M66" i="59"/>
  <c r="M63" i="59"/>
  <c r="M54" i="59"/>
  <c r="M50" i="59"/>
  <c r="M46" i="59"/>
  <c r="M42" i="59"/>
  <c r="M69" i="59"/>
  <c r="M20" i="59"/>
  <c r="M28" i="59"/>
  <c r="M37" i="59"/>
  <c r="B11" i="53"/>
  <c r="B50" i="53"/>
  <c r="B26" i="53"/>
  <c r="M26" i="53"/>
  <c r="B40" i="53"/>
  <c r="B20" i="53"/>
  <c r="M7" i="53"/>
  <c r="B27" i="53"/>
  <c r="B43" i="53"/>
  <c r="M39" i="59"/>
  <c r="M47" i="59"/>
  <c r="M55" i="59"/>
  <c r="M34" i="59"/>
  <c r="O34" i="59" s="1"/>
  <c r="S34" i="59" s="1"/>
  <c r="M26" i="55"/>
  <c r="M43" i="55"/>
  <c r="M13" i="55"/>
  <c r="M14" i="55"/>
  <c r="O14" i="56" s="1"/>
  <c r="S14" i="56" s="1"/>
  <c r="M68" i="55"/>
  <c r="M47" i="55"/>
  <c r="O47" i="55" s="1"/>
  <c r="S47" i="55" s="1"/>
  <c r="M45" i="55"/>
  <c r="O45" i="56" s="1"/>
  <c r="S45" i="56" s="1"/>
  <c r="M50" i="55"/>
  <c r="O50" i="56" s="1"/>
  <c r="S50" i="56" s="1"/>
  <c r="M51" i="55"/>
  <c r="O51" i="56" s="1"/>
  <c r="S51" i="56" s="1"/>
  <c r="M28" i="55"/>
  <c r="O28" i="56" s="1"/>
  <c r="M49" i="55"/>
  <c r="M54" i="55"/>
  <c r="M39" i="55"/>
  <c r="O39" i="56" s="1"/>
  <c r="S39" i="56" s="1"/>
  <c r="M18" i="55"/>
  <c r="O18" i="56" s="1"/>
  <c r="S18" i="56" s="1"/>
  <c r="M27" i="55"/>
  <c r="O27" i="56" s="1"/>
  <c r="B43" i="52"/>
  <c r="B18" i="52"/>
  <c r="B8" i="52"/>
  <c r="B56" i="52"/>
  <c r="B25" i="52"/>
  <c r="B52" i="52"/>
  <c r="B24" i="52"/>
  <c r="B55" i="52"/>
  <c r="B41" i="52"/>
  <c r="B30" i="52"/>
  <c r="B46" i="52"/>
  <c r="B10" i="52"/>
  <c r="O54" i="56"/>
  <c r="O20" i="59"/>
  <c r="M38" i="52"/>
  <c r="K11" i="50"/>
  <c r="M31" i="52"/>
  <c r="O31" i="52" s="1"/>
  <c r="S31" i="52" s="1"/>
  <c r="M67" i="52"/>
  <c r="M53" i="52"/>
  <c r="M7" i="52"/>
  <c r="M32" i="52"/>
  <c r="M19" i="52"/>
  <c r="B44" i="1"/>
  <c r="B42" i="1"/>
  <c r="B19" i="1"/>
  <c r="B56" i="1"/>
  <c r="O53" i="52"/>
  <c r="K7" i="50"/>
  <c r="B33" i="61"/>
  <c r="M60" i="52"/>
  <c r="M46" i="52"/>
  <c r="M68" i="52"/>
  <c r="B52" i="1"/>
  <c r="B53" i="1"/>
  <c r="B12" i="1"/>
  <c r="B45" i="1"/>
  <c r="B47" i="1"/>
  <c r="B39" i="1"/>
  <c r="O34" i="56"/>
  <c r="M21" i="52"/>
  <c r="M15" i="52"/>
  <c r="M12" i="52"/>
  <c r="M49" i="52"/>
  <c r="B13" i="1"/>
  <c r="B16" i="1"/>
  <c r="B23" i="1"/>
  <c r="K4" i="50"/>
  <c r="O68" i="56"/>
  <c r="S68" i="56"/>
  <c r="O16" i="57"/>
  <c r="M29" i="52"/>
  <c r="B40" i="1"/>
  <c r="O32" i="56"/>
  <c r="B30" i="1"/>
  <c r="O35" i="59"/>
  <c r="M28" i="52"/>
  <c r="M44" i="52"/>
  <c r="B52" i="61"/>
  <c r="M57" i="52"/>
  <c r="M24" i="52"/>
  <c r="M40" i="52"/>
  <c r="M14" i="52"/>
  <c r="M35" i="52"/>
  <c r="M30" i="52"/>
  <c r="O30" i="52" s="1"/>
  <c r="S30" i="52" s="1"/>
  <c r="M63" i="52"/>
  <c r="M20" i="52"/>
  <c r="M39" i="52"/>
  <c r="M64" i="52"/>
  <c r="M8" i="52"/>
  <c r="M25" i="52"/>
  <c r="M9" i="52"/>
  <c r="O9" i="52" s="1"/>
  <c r="S9" i="52" s="1"/>
  <c r="M59" i="52"/>
  <c r="O59" i="52" s="1"/>
  <c r="S59" i="52" s="1"/>
  <c r="M54" i="52"/>
  <c r="O54" i="52"/>
  <c r="M61" i="52"/>
  <c r="M66" i="52"/>
  <c r="M50" i="52"/>
  <c r="O50" i="52"/>
  <c r="M18" i="52"/>
  <c r="O18" i="52"/>
  <c r="M55" i="52"/>
  <c r="M69" i="52"/>
  <c r="M58" i="52"/>
  <c r="M47" i="52"/>
  <c r="O47" i="52" s="1"/>
  <c r="S47" i="52" s="1"/>
  <c r="M65" i="52"/>
  <c r="M11" i="52"/>
  <c r="M45" i="52"/>
  <c r="O45" i="52" s="1"/>
  <c r="S45" i="52" s="1"/>
  <c r="M37" i="52"/>
  <c r="M26" i="52"/>
  <c r="M33" i="52"/>
  <c r="O33" i="52" s="1"/>
  <c r="S33" i="52" s="1"/>
  <c r="M17" i="52"/>
  <c r="O58" i="59"/>
  <c r="M62" i="52"/>
  <c r="M36" i="52"/>
  <c r="M10" i="52"/>
  <c r="M42" i="52"/>
  <c r="M23" i="52"/>
  <c r="M48" i="52"/>
  <c r="M41" i="52"/>
  <c r="M6" i="52"/>
  <c r="O6" i="52" s="1"/>
  <c r="S6" i="52" s="1"/>
  <c r="M34" i="52"/>
  <c r="M52" i="52"/>
  <c r="M27" i="52"/>
  <c r="O27" i="52" s="1"/>
  <c r="S27" i="52" s="1"/>
  <c r="M22" i="52"/>
  <c r="O22" i="52" s="1"/>
  <c r="S22" i="52" s="1"/>
  <c r="M43" i="52"/>
  <c r="O43" i="53" s="1"/>
  <c r="S43" i="53" s="1"/>
  <c r="M51" i="52"/>
  <c r="M56" i="52"/>
  <c r="I5" i="4"/>
  <c r="G2" i="54"/>
  <c r="I7" i="4"/>
  <c r="G2" i="56"/>
  <c r="I8" i="4"/>
  <c r="G2" i="57"/>
  <c r="I11" i="4"/>
  <c r="G2" i="60"/>
  <c r="I3" i="4"/>
  <c r="G2" i="52"/>
  <c r="H56" i="52"/>
  <c r="I4" i="4"/>
  <c r="G2" i="53"/>
  <c r="H10" i="53"/>
  <c r="I10" i="4"/>
  <c r="G2" i="59"/>
  <c r="H24" i="59"/>
  <c r="I2" i="4"/>
  <c r="G2" i="1"/>
  <c r="I9" i="4"/>
  <c r="G2" i="58"/>
  <c r="H56" i="58"/>
  <c r="B23" i="61"/>
  <c r="B17" i="61"/>
  <c r="B27" i="61"/>
  <c r="B43" i="61"/>
  <c r="B26" i="61"/>
  <c r="B36" i="61"/>
  <c r="B45" i="61"/>
  <c r="B25" i="61"/>
  <c r="B18" i="61"/>
  <c r="B48" i="61"/>
  <c r="B22" i="61"/>
  <c r="B40" i="61"/>
  <c r="B21" i="61"/>
  <c r="B15" i="61"/>
  <c r="B50" i="61"/>
  <c r="B55" i="61"/>
  <c r="B30" i="61"/>
  <c r="B37" i="61"/>
  <c r="B28" i="61"/>
  <c r="B34" i="61"/>
  <c r="B16" i="61"/>
  <c r="B46" i="61"/>
  <c r="B24" i="61"/>
  <c r="B44" i="61"/>
  <c r="B56" i="61"/>
  <c r="B53" i="61"/>
  <c r="B42" i="61"/>
  <c r="B19" i="61"/>
  <c r="B29" i="61"/>
  <c r="B20" i="61"/>
  <c r="B54" i="61"/>
  <c r="B38" i="61"/>
  <c r="B39" i="61"/>
  <c r="B35" i="61"/>
  <c r="B31" i="61"/>
  <c r="B51" i="61"/>
  <c r="B32" i="61"/>
  <c r="B41" i="61"/>
  <c r="B49" i="61"/>
  <c r="L31" i="57"/>
  <c r="C31" i="57"/>
  <c r="D31" i="57"/>
  <c r="C54" i="59"/>
  <c r="D54" i="59"/>
  <c r="B43" i="58"/>
  <c r="M19" i="59"/>
  <c r="B32" i="59"/>
  <c r="B46" i="59"/>
  <c r="K5" i="50"/>
  <c r="N5" i="50"/>
  <c r="N6" i="50"/>
  <c r="Q5" i="50"/>
  <c r="K6" i="50"/>
  <c r="Q6" i="50"/>
  <c r="M33" i="60"/>
  <c r="M21" i="60"/>
  <c r="C42" i="59"/>
  <c r="D42" i="59"/>
  <c r="C17" i="59"/>
  <c r="D17" i="59"/>
  <c r="B17" i="58"/>
  <c r="B41" i="58"/>
  <c r="B47" i="58"/>
  <c r="B45" i="58"/>
  <c r="B55" i="58"/>
  <c r="B33" i="58"/>
  <c r="B39" i="58"/>
  <c r="B49" i="58"/>
  <c r="B13" i="58"/>
  <c r="B53" i="58"/>
  <c r="B35" i="58"/>
  <c r="B27" i="58"/>
  <c r="B25" i="58"/>
  <c r="B20" i="58"/>
  <c r="B19" i="58"/>
  <c r="B32" i="58"/>
  <c r="B37" i="58"/>
  <c r="B40" i="58"/>
  <c r="B44" i="58"/>
  <c r="B12" i="58"/>
  <c r="B52" i="58"/>
  <c r="B28" i="58"/>
  <c r="B50" i="58"/>
  <c r="B36" i="58"/>
  <c r="B34" i="58"/>
  <c r="B15" i="58"/>
  <c r="B18" i="58"/>
  <c r="B54" i="58"/>
  <c r="B29" i="58"/>
  <c r="B23" i="58"/>
  <c r="B22" i="58"/>
  <c r="B46" i="58"/>
  <c r="B38" i="58"/>
  <c r="B48" i="58"/>
  <c r="B14" i="58"/>
  <c r="B16" i="58"/>
  <c r="B49" i="59"/>
  <c r="B37" i="59"/>
  <c r="B25" i="59"/>
  <c r="B44" i="59"/>
  <c r="B53" i="59"/>
  <c r="B26" i="59"/>
  <c r="B56" i="59"/>
  <c r="B48" i="59"/>
  <c r="B31" i="59"/>
  <c r="B21" i="59"/>
  <c r="B47" i="59"/>
  <c r="B35" i="59"/>
  <c r="B45" i="59"/>
  <c r="B33" i="59"/>
  <c r="B18" i="59"/>
  <c r="B52" i="59"/>
  <c r="B20" i="59"/>
  <c r="B40" i="59"/>
  <c r="B51" i="59"/>
  <c r="B43" i="59"/>
  <c r="B28" i="59"/>
  <c r="B13" i="59"/>
  <c r="B16" i="59"/>
  <c r="B50" i="59"/>
  <c r="H50" i="59"/>
  <c r="B34" i="59"/>
  <c r="B29" i="59"/>
  <c r="B38" i="59"/>
  <c r="B14" i="59"/>
  <c r="L14" i="59"/>
  <c r="B15" i="59"/>
  <c r="B30" i="59"/>
  <c r="C30" i="59"/>
  <c r="D30" i="59"/>
  <c r="B22" i="59"/>
  <c r="C22" i="59"/>
  <c r="D22" i="59"/>
  <c r="L44" i="59"/>
  <c r="L27" i="59"/>
  <c r="L41" i="59"/>
  <c r="M45" i="59"/>
  <c r="M23" i="59"/>
  <c r="O23" i="59"/>
  <c r="M12" i="59"/>
  <c r="M36" i="59"/>
  <c r="M18" i="59"/>
  <c r="O18" i="59"/>
  <c r="M16" i="59"/>
  <c r="M38" i="59"/>
  <c r="O38" i="59" s="1"/>
  <c r="M64" i="59"/>
  <c r="M29" i="59"/>
  <c r="M17" i="59"/>
  <c r="O17" i="59"/>
  <c r="M31" i="59"/>
  <c r="M22" i="59"/>
  <c r="M62" i="59"/>
  <c r="M49" i="59"/>
  <c r="O49" i="59" s="1"/>
  <c r="M25" i="59"/>
  <c r="M32" i="59"/>
  <c r="M27" i="59"/>
  <c r="O27" i="59"/>
  <c r="M21" i="59"/>
  <c r="M65" i="59"/>
  <c r="H54" i="54"/>
  <c r="O63" i="56"/>
  <c r="S63" i="56"/>
  <c r="H50" i="52"/>
  <c r="C23" i="59"/>
  <c r="D23" i="59"/>
  <c r="L23" i="59"/>
  <c r="H23" i="59"/>
  <c r="B47" i="56"/>
  <c r="B38" i="56"/>
  <c r="B39" i="56"/>
  <c r="B23" i="56"/>
  <c r="B45" i="56"/>
  <c r="B54" i="56"/>
  <c r="B36" i="56"/>
  <c r="B50" i="56"/>
  <c r="B25" i="56"/>
  <c r="B29" i="56"/>
  <c r="B46" i="56"/>
  <c r="B31" i="56"/>
  <c r="B20" i="56"/>
  <c r="B17" i="56"/>
  <c r="B33" i="56"/>
  <c r="B13" i="56"/>
  <c r="B37" i="56"/>
  <c r="B34" i="56"/>
  <c r="B52" i="56"/>
  <c r="B30" i="56"/>
  <c r="B51" i="56"/>
  <c r="B21" i="56"/>
  <c r="B18" i="56"/>
  <c r="B14" i="56"/>
  <c r="B28" i="56"/>
  <c r="B12" i="56"/>
  <c r="B55" i="56"/>
  <c r="B26" i="56"/>
  <c r="B32" i="56"/>
  <c r="B24" i="56"/>
  <c r="B11" i="56"/>
  <c r="B16" i="56"/>
  <c r="B43" i="56"/>
  <c r="B48" i="56"/>
  <c r="B15" i="56"/>
  <c r="B40" i="56"/>
  <c r="B49" i="56"/>
  <c r="B53" i="56"/>
  <c r="B35" i="56"/>
  <c r="B10" i="56"/>
  <c r="B27" i="56"/>
  <c r="B42" i="56"/>
  <c r="B22" i="56"/>
  <c r="B56" i="56"/>
  <c r="B41" i="56"/>
  <c r="B19" i="56"/>
  <c r="B44" i="56"/>
  <c r="C45" i="57"/>
  <c r="D45" i="57"/>
  <c r="M18" i="61"/>
  <c r="M41" i="61"/>
  <c r="M32" i="61"/>
  <c r="M42" i="61"/>
  <c r="M55" i="61"/>
  <c r="L30" i="59"/>
  <c r="H36" i="59"/>
  <c r="C13" i="57"/>
  <c r="D13" i="57"/>
  <c r="C16" i="57"/>
  <c r="D16" i="57"/>
  <c r="C40" i="57"/>
  <c r="D40" i="57"/>
  <c r="C14" i="57"/>
  <c r="D14" i="57"/>
  <c r="C32" i="57"/>
  <c r="D32" i="57"/>
  <c r="C37" i="57"/>
  <c r="D37" i="57"/>
  <c r="C53" i="57"/>
  <c r="D53" i="57"/>
  <c r="C17" i="57"/>
  <c r="D17" i="57"/>
  <c r="H39" i="57"/>
  <c r="O59" i="56"/>
  <c r="S59" i="56"/>
  <c r="H53" i="54"/>
  <c r="H47" i="54"/>
  <c r="H33" i="54"/>
  <c r="C12" i="57"/>
  <c r="D12" i="57"/>
  <c r="M45" i="54"/>
  <c r="O45" i="55"/>
  <c r="M12" i="54"/>
  <c r="M48" i="55"/>
  <c r="B15" i="55"/>
  <c r="M38" i="55"/>
  <c r="O38" i="56"/>
  <c r="B35" i="1"/>
  <c r="B55" i="1"/>
  <c r="B31" i="1"/>
  <c r="B37" i="1"/>
  <c r="B25" i="1"/>
  <c r="B5" i="1"/>
  <c r="B28" i="1"/>
  <c r="B14" i="1"/>
  <c r="B6" i="1"/>
  <c r="B7" i="1"/>
  <c r="B24" i="1"/>
  <c r="B10" i="1"/>
  <c r="B43" i="1"/>
  <c r="B48" i="1"/>
  <c r="B15" i="1"/>
  <c r="B18" i="1"/>
  <c r="B17" i="1"/>
  <c r="B26" i="1"/>
  <c r="B32" i="1"/>
  <c r="B54" i="1"/>
  <c r="B8" i="1"/>
  <c r="B50" i="1"/>
  <c r="B49" i="1"/>
  <c r="B9" i="1"/>
  <c r="B36" i="1"/>
  <c r="B22" i="1"/>
  <c r="B21" i="1"/>
  <c r="B27" i="1"/>
  <c r="B38" i="1"/>
  <c r="B29" i="1"/>
  <c r="I12" i="4"/>
  <c r="G2" i="61"/>
  <c r="I6" i="4"/>
  <c r="G2" i="55"/>
  <c r="C15" i="57"/>
  <c r="D15" i="57"/>
  <c r="B52" i="54"/>
  <c r="B44" i="54"/>
  <c r="M46" i="54"/>
  <c r="M9" i="54"/>
  <c r="O9" i="55" s="1"/>
  <c r="S9" i="55" s="1"/>
  <c r="M13" i="54"/>
  <c r="M35" i="54"/>
  <c r="M49" i="54"/>
  <c r="M38" i="54"/>
  <c r="M69" i="54"/>
  <c r="M16" i="54"/>
  <c r="M53" i="54"/>
  <c r="M57" i="54"/>
  <c r="O57" i="55"/>
  <c r="S57" i="55" s="1"/>
  <c r="M66" i="54"/>
  <c r="M21" i="54"/>
  <c r="M64" i="54"/>
  <c r="M10" i="54"/>
  <c r="M23" i="54"/>
  <c r="M37" i="54"/>
  <c r="M25" i="54"/>
  <c r="M48" i="54"/>
  <c r="M61" i="54"/>
  <c r="O61" i="55"/>
  <c r="M18" i="54"/>
  <c r="O18" i="55" s="1"/>
  <c r="S18" i="55" s="1"/>
  <c r="M14" i="54"/>
  <c r="M22" i="54"/>
  <c r="M62" i="54"/>
  <c r="M27" i="54"/>
  <c r="M36" i="54"/>
  <c r="M20" i="54"/>
  <c r="M54" i="54"/>
  <c r="O54" i="55" s="1"/>
  <c r="S54" i="55" s="1"/>
  <c r="M31" i="54"/>
  <c r="M50" i="54"/>
  <c r="O50" i="55" s="1"/>
  <c r="S50" i="55" s="1"/>
  <c r="M58" i="54"/>
  <c r="O58" i="55"/>
  <c r="S58" i="55" s="1"/>
  <c r="M7" i="54"/>
  <c r="M51" i="54"/>
  <c r="M67" i="54"/>
  <c r="M43" i="54"/>
  <c r="O43" i="54" s="1"/>
  <c r="S43" i="54" s="1"/>
  <c r="M26" i="54"/>
  <c r="O26" i="55"/>
  <c r="M28" i="54"/>
  <c r="O28" i="55" s="1"/>
  <c r="S28" i="55" s="1"/>
  <c r="M60" i="54"/>
  <c r="M8" i="54"/>
  <c r="M56" i="54"/>
  <c r="M65" i="54"/>
  <c r="M44" i="54"/>
  <c r="M41" i="54"/>
  <c r="M39" i="54"/>
  <c r="M30" i="54"/>
  <c r="B28" i="55"/>
  <c r="B34" i="55"/>
  <c r="B54" i="55"/>
  <c r="B25" i="55"/>
  <c r="B35" i="55"/>
  <c r="B23" i="55"/>
  <c r="B20" i="55"/>
  <c r="B50" i="55"/>
  <c r="B31" i="55"/>
  <c r="B17" i="55"/>
  <c r="B24" i="55"/>
  <c r="B55" i="55"/>
  <c r="B30" i="55"/>
  <c r="B42" i="55"/>
  <c r="B14" i="55"/>
  <c r="B27" i="55"/>
  <c r="B38" i="55"/>
  <c r="B48" i="55"/>
  <c r="B41" i="55"/>
  <c r="B22" i="55"/>
  <c r="B11" i="55"/>
  <c r="B33" i="55"/>
  <c r="B40" i="55"/>
  <c r="B39" i="55"/>
  <c r="B19" i="55"/>
  <c r="B18" i="55"/>
  <c r="M37" i="55"/>
  <c r="O37" i="56" s="1"/>
  <c r="S37" i="56" s="1"/>
  <c r="M31" i="55"/>
  <c r="O31" i="56" s="1"/>
  <c r="S31" i="56" s="1"/>
  <c r="M69" i="55"/>
  <c r="M44" i="55"/>
  <c r="M16" i="55"/>
  <c r="O16" i="56" s="1"/>
  <c r="S16" i="56" s="1"/>
  <c r="M20" i="55"/>
  <c r="M25" i="55"/>
  <c r="O25" i="56"/>
  <c r="M23" i="55"/>
  <c r="M62" i="55"/>
  <c r="M52" i="55"/>
  <c r="M67" i="55"/>
  <c r="O67" i="56" s="1"/>
  <c r="S67" i="56" s="1"/>
  <c r="M41" i="55"/>
  <c r="M8" i="55"/>
  <c r="M21" i="55"/>
  <c r="M22" i="55"/>
  <c r="M60" i="55"/>
  <c r="M11" i="55"/>
  <c r="O11" i="56" s="1"/>
  <c r="S11" i="56" s="1"/>
  <c r="M15" i="55"/>
  <c r="M46" i="55"/>
  <c r="O46" i="56" s="1"/>
  <c r="S46" i="56" s="1"/>
  <c r="M35" i="55"/>
  <c r="O35" i="55" s="1"/>
  <c r="S35" i="55" s="1"/>
  <c r="M30" i="55"/>
  <c r="O30" i="56" s="1"/>
  <c r="S30" i="56" s="1"/>
  <c r="M64" i="55"/>
  <c r="O64" i="56" s="1"/>
  <c r="S64" i="56" s="1"/>
  <c r="M56" i="55"/>
  <c r="O56" i="56"/>
  <c r="M17" i="55"/>
  <c r="O17" i="55" s="1"/>
  <c r="S17" i="55" s="1"/>
  <c r="M24" i="55"/>
  <c r="M10" i="55"/>
  <c r="M65" i="55"/>
  <c r="O65" i="56" s="1"/>
  <c r="S65" i="56" s="1"/>
  <c r="M40" i="55"/>
  <c r="H31" i="60"/>
  <c r="C46" i="57"/>
  <c r="D46" i="57"/>
  <c r="H29" i="57"/>
  <c r="C18" i="57"/>
  <c r="D18" i="57"/>
  <c r="O29" i="56"/>
  <c r="H32" i="54"/>
  <c r="H25" i="54"/>
  <c r="H18" i="58"/>
  <c r="H38" i="52"/>
  <c r="C34" i="52"/>
  <c r="D34" i="52"/>
  <c r="E34" i="52"/>
  <c r="F34" i="52"/>
  <c r="H21" i="52"/>
  <c r="C28" i="52"/>
  <c r="D28" i="52"/>
  <c r="E28" i="52"/>
  <c r="F28" i="52"/>
  <c r="C29" i="52"/>
  <c r="D29" i="52"/>
  <c r="H17" i="58"/>
  <c r="C13" i="52"/>
  <c r="D13" i="52"/>
  <c r="H45" i="52"/>
  <c r="H26" i="58"/>
  <c r="O67" i="52"/>
  <c r="S67" i="52" s="1"/>
  <c r="L27" i="56"/>
  <c r="L52" i="56"/>
  <c r="C20" i="52"/>
  <c r="D20" i="52"/>
  <c r="E20" i="52"/>
  <c r="F20" i="52"/>
  <c r="O68" i="52"/>
  <c r="S68" i="52" s="1"/>
  <c r="L53" i="56"/>
  <c r="L39" i="56"/>
  <c r="O12" i="52"/>
  <c r="O23" i="52"/>
  <c r="H30" i="59"/>
  <c r="L19" i="56"/>
  <c r="L43" i="56"/>
  <c r="L30" i="56"/>
  <c r="L51" i="56"/>
  <c r="L35" i="56"/>
  <c r="L13" i="56"/>
  <c r="L23" i="56"/>
  <c r="H31" i="58"/>
  <c r="O55" i="52"/>
  <c r="O66" i="52"/>
  <c r="S66" i="52" s="1"/>
  <c r="O8" i="52"/>
  <c r="O63" i="52"/>
  <c r="S63" i="52"/>
  <c r="O43" i="52"/>
  <c r="O61" i="52"/>
  <c r="S61" i="52" s="1"/>
  <c r="O34" i="52"/>
  <c r="O56" i="52"/>
  <c r="O64" i="52"/>
  <c r="S64" i="52" s="1"/>
  <c r="O24" i="53"/>
  <c r="L42" i="56"/>
  <c r="L54" i="56"/>
  <c r="L34" i="56"/>
  <c r="L48" i="56"/>
  <c r="L24" i="56"/>
  <c r="L12" i="56"/>
  <c r="L21" i="56"/>
  <c r="O42" i="53"/>
  <c r="O39" i="52"/>
  <c r="O57" i="52"/>
  <c r="S57" i="52" s="1"/>
  <c r="L14" i="56"/>
  <c r="L28" i="56"/>
  <c r="L22" i="56"/>
  <c r="L45" i="56"/>
  <c r="L47" i="56"/>
  <c r="L32" i="52"/>
  <c r="O20" i="52"/>
  <c r="O14" i="52"/>
  <c r="L45" i="55"/>
  <c r="C13" i="55"/>
  <c r="D13" i="55"/>
  <c r="H14" i="59"/>
  <c r="C14" i="59"/>
  <c r="D14" i="59"/>
  <c r="C50" i="59"/>
  <c r="D50" i="59"/>
  <c r="L50" i="59"/>
  <c r="C43" i="59"/>
  <c r="D43" i="59"/>
  <c r="L43" i="59"/>
  <c r="H43" i="59"/>
  <c r="H52" i="59"/>
  <c r="C52" i="59"/>
  <c r="D52" i="59"/>
  <c r="E52" i="59"/>
  <c r="F52" i="59"/>
  <c r="L52" i="59"/>
  <c r="L35" i="59"/>
  <c r="C35" i="59"/>
  <c r="D35" i="59"/>
  <c r="H35" i="59"/>
  <c r="H48" i="59"/>
  <c r="C48" i="59"/>
  <c r="D48" i="59"/>
  <c r="L48" i="59"/>
  <c r="H44" i="59"/>
  <c r="C44" i="59"/>
  <c r="D44" i="59"/>
  <c r="L14" i="58"/>
  <c r="N14" i="59"/>
  <c r="H14" i="58"/>
  <c r="H22" i="58"/>
  <c r="H50" i="58"/>
  <c r="C50" i="58"/>
  <c r="D50" i="58"/>
  <c r="H44" i="58"/>
  <c r="L44" i="58"/>
  <c r="N44" i="58"/>
  <c r="H19" i="58"/>
  <c r="C19" i="58"/>
  <c r="D19" i="58"/>
  <c r="L19" i="58"/>
  <c r="H35" i="58"/>
  <c r="L39" i="58"/>
  <c r="H39" i="58"/>
  <c r="H47" i="58"/>
  <c r="C47" i="58"/>
  <c r="D47" i="58"/>
  <c r="L46" i="59"/>
  <c r="H46" i="59"/>
  <c r="C46" i="59"/>
  <c r="D46" i="59"/>
  <c r="H43" i="58"/>
  <c r="L54" i="59"/>
  <c r="C41" i="59"/>
  <c r="D41" i="59"/>
  <c r="H47" i="53"/>
  <c r="L10" i="53"/>
  <c r="H7" i="53"/>
  <c r="H7" i="54"/>
  <c r="C56" i="53"/>
  <c r="D56" i="53"/>
  <c r="L56" i="53"/>
  <c r="C42" i="53"/>
  <c r="D42" i="53"/>
  <c r="L36" i="53"/>
  <c r="C54" i="53"/>
  <c r="D54" i="53"/>
  <c r="H56" i="53"/>
  <c r="C24" i="53"/>
  <c r="D24" i="53"/>
  <c r="H39" i="53"/>
  <c r="H54" i="53"/>
  <c r="C23" i="53"/>
  <c r="D23" i="53"/>
  <c r="L8" i="53"/>
  <c r="C10" i="53"/>
  <c r="D10" i="53"/>
  <c r="C22" i="53"/>
  <c r="D22" i="53"/>
  <c r="E22" i="53"/>
  <c r="F22" i="53"/>
  <c r="H9" i="53"/>
  <c r="H44" i="53"/>
  <c r="L31" i="53"/>
  <c r="L55" i="53"/>
  <c r="C36" i="53"/>
  <c r="D36" i="53"/>
  <c r="H48" i="53"/>
  <c r="H15" i="53"/>
  <c r="C30" i="53"/>
  <c r="D30" i="53"/>
  <c r="E30" i="53"/>
  <c r="F30" i="53"/>
  <c r="C21" i="53"/>
  <c r="D21" i="53"/>
  <c r="C53" i="53"/>
  <c r="D53" i="53"/>
  <c r="H51" i="53"/>
  <c r="L20" i="53"/>
  <c r="H33" i="53"/>
  <c r="L29" i="53"/>
  <c r="N29" i="54"/>
  <c r="H28" i="53"/>
  <c r="H34" i="53"/>
  <c r="H22" i="53"/>
  <c r="H55" i="53"/>
  <c r="L54" i="53"/>
  <c r="C34" i="53"/>
  <c r="D34" i="53"/>
  <c r="C7" i="53"/>
  <c r="L44" i="53"/>
  <c r="C9" i="53"/>
  <c r="D9" i="53"/>
  <c r="L7" i="53"/>
  <c r="C47" i="53"/>
  <c r="D47" i="53"/>
  <c r="C48" i="53"/>
  <c r="D48" i="53"/>
  <c r="L25" i="53"/>
  <c r="C15" i="53"/>
  <c r="D15" i="53"/>
  <c r="E15" i="53"/>
  <c r="F15" i="53"/>
  <c r="L30" i="53"/>
  <c r="L51" i="53"/>
  <c r="L18" i="53"/>
  <c r="H20" i="53"/>
  <c r="H12" i="53"/>
  <c r="C29" i="53"/>
  <c r="D29" i="53"/>
  <c r="E29" i="53"/>
  <c r="F29" i="53"/>
  <c r="C28" i="53"/>
  <c r="D28" i="53"/>
  <c r="C43" i="53"/>
  <c r="D43" i="53"/>
  <c r="E43" i="53"/>
  <c r="F43" i="53"/>
  <c r="C50" i="53"/>
  <c r="D50" i="53"/>
  <c r="L41" i="53"/>
  <c r="C32" i="53"/>
  <c r="D32" i="53"/>
  <c r="H37" i="53"/>
  <c r="H19" i="53"/>
  <c r="C52" i="53"/>
  <c r="D52" i="53"/>
  <c r="H26" i="53"/>
  <c r="L38" i="53"/>
  <c r="H27" i="53"/>
  <c r="L11" i="53"/>
  <c r="C17" i="53"/>
  <c r="D17" i="53"/>
  <c r="E17" i="53"/>
  <c r="F17" i="53"/>
  <c r="L49" i="53"/>
  <c r="C46" i="53"/>
  <c r="D46" i="53"/>
  <c r="C16" i="53"/>
  <c r="D16" i="53"/>
  <c r="E16" i="53"/>
  <c r="F16" i="53"/>
  <c r="C45" i="53"/>
  <c r="D45" i="53"/>
  <c r="L23" i="53"/>
  <c r="H13" i="53"/>
  <c r="L22" i="53"/>
  <c r="L39" i="53"/>
  <c r="L42" i="53"/>
  <c r="C13" i="53"/>
  <c r="D13" i="53"/>
  <c r="L15" i="53"/>
  <c r="H53" i="53"/>
  <c r="C18" i="53"/>
  <c r="D18" i="53"/>
  <c r="C20" i="53"/>
  <c r="D20" i="53"/>
  <c r="E20" i="53"/>
  <c r="F20" i="53"/>
  <c r="L33" i="53"/>
  <c r="H29" i="53"/>
  <c r="C40" i="53"/>
  <c r="D40" i="53"/>
  <c r="L50" i="53"/>
  <c r="C41" i="53"/>
  <c r="D41" i="53"/>
  <c r="L14" i="53"/>
  <c r="L37" i="53"/>
  <c r="H52" i="53"/>
  <c r="C26" i="53"/>
  <c r="D26" i="53"/>
  <c r="C35" i="53"/>
  <c r="D35" i="53"/>
  <c r="C27" i="53"/>
  <c r="D27" i="53"/>
  <c r="E27" i="53"/>
  <c r="F27" i="53"/>
  <c r="C11" i="53"/>
  <c r="D11" i="53"/>
  <c r="E11" i="53"/>
  <c r="F11" i="53"/>
  <c r="C49" i="53"/>
  <c r="D49" i="53"/>
  <c r="L46" i="53"/>
  <c r="N46" i="54"/>
  <c r="H23" i="53"/>
  <c r="H42" i="53"/>
  <c r="L13" i="53"/>
  <c r="C55" i="53"/>
  <c r="D55" i="53"/>
  <c r="L9" i="53"/>
  <c r="C44" i="53"/>
  <c r="D44" i="53"/>
  <c r="L47" i="53"/>
  <c r="H30" i="53"/>
  <c r="L53" i="53"/>
  <c r="C51" i="53"/>
  <c r="D51" i="53"/>
  <c r="H18" i="53"/>
  <c r="C33" i="53"/>
  <c r="D33" i="53"/>
  <c r="E33" i="53"/>
  <c r="F33" i="53"/>
  <c r="L28" i="53"/>
  <c r="L40" i="53"/>
  <c r="L32" i="53"/>
  <c r="C19" i="53"/>
  <c r="D19" i="53"/>
  <c r="C38" i="53"/>
  <c r="D38" i="53"/>
  <c r="H11" i="53"/>
  <c r="H17" i="53"/>
  <c r="L45" i="53"/>
  <c r="H24" i="53"/>
  <c r="C39" i="53"/>
  <c r="D39" i="53"/>
  <c r="C8" i="53"/>
  <c r="D8" i="53"/>
  <c r="C25" i="53"/>
  <c r="D25" i="53"/>
  <c r="L43" i="53"/>
  <c r="H41" i="53"/>
  <c r="C37" i="53"/>
  <c r="D37" i="53"/>
  <c r="L26" i="53"/>
  <c r="H35" i="53"/>
  <c r="H46" i="53"/>
  <c r="H8" i="53"/>
  <c r="C31" i="53"/>
  <c r="D31" i="53"/>
  <c r="L48" i="53"/>
  <c r="H25" i="53"/>
  <c r="L12" i="53"/>
  <c r="C14" i="53"/>
  <c r="D14" i="53"/>
  <c r="L52" i="53"/>
  <c r="L35" i="53"/>
  <c r="L17" i="53"/>
  <c r="L16" i="53"/>
  <c r="N16" i="54"/>
  <c r="H36" i="53"/>
  <c r="H21" i="53"/>
  <c r="C12" i="53"/>
  <c r="D12" i="53"/>
  <c r="H43" i="53"/>
  <c r="H14" i="53"/>
  <c r="H49" i="53"/>
  <c r="H45" i="53"/>
  <c r="H31" i="53"/>
  <c r="L34" i="53"/>
  <c r="L24" i="53"/>
  <c r="H50" i="53"/>
  <c r="L19" i="53"/>
  <c r="L27" i="53"/>
  <c r="H16" i="53"/>
  <c r="L21" i="53"/>
  <c r="N21" i="54"/>
  <c r="H40" i="53"/>
  <c r="H32" i="53"/>
  <c r="H38" i="53"/>
  <c r="H41" i="59"/>
  <c r="L24" i="59"/>
  <c r="G34" i="52"/>
  <c r="O62" i="59"/>
  <c r="S62" i="59" s="1"/>
  <c r="O29" i="59"/>
  <c r="O45" i="59"/>
  <c r="L22" i="59"/>
  <c r="H22" i="59"/>
  <c r="C38" i="59"/>
  <c r="D38" i="59"/>
  <c r="L38" i="59"/>
  <c r="H38" i="59"/>
  <c r="H16" i="59"/>
  <c r="L16" i="59"/>
  <c r="C16" i="59"/>
  <c r="D16" i="59"/>
  <c r="L51" i="59"/>
  <c r="H51" i="59"/>
  <c r="C51" i="59"/>
  <c r="D51" i="59"/>
  <c r="C18" i="59"/>
  <c r="D18" i="59"/>
  <c r="H18" i="59"/>
  <c r="L18" i="59"/>
  <c r="L47" i="59"/>
  <c r="H47" i="59"/>
  <c r="C47" i="59"/>
  <c r="D47" i="59"/>
  <c r="C56" i="59"/>
  <c r="D56" i="59"/>
  <c r="L56" i="59"/>
  <c r="H56" i="59"/>
  <c r="L25" i="59"/>
  <c r="H25" i="59"/>
  <c r="C25" i="59"/>
  <c r="D25" i="59"/>
  <c r="H48" i="58"/>
  <c r="C48" i="58"/>
  <c r="D48" i="58"/>
  <c r="E48" i="58"/>
  <c r="F48" i="58"/>
  <c r="H23" i="58"/>
  <c r="C23" i="58"/>
  <c r="D23" i="58"/>
  <c r="C15" i="58"/>
  <c r="D15" i="58"/>
  <c r="H15" i="58"/>
  <c r="C28" i="58"/>
  <c r="D28" i="58"/>
  <c r="H28" i="58"/>
  <c r="H40" i="58"/>
  <c r="L40" i="58"/>
  <c r="H20" i="58"/>
  <c r="H53" i="58"/>
  <c r="H33" i="58"/>
  <c r="C33" i="58"/>
  <c r="D33" i="58"/>
  <c r="H41" i="58"/>
  <c r="H32" i="59"/>
  <c r="C32" i="59"/>
  <c r="D32" i="59"/>
  <c r="L32" i="59"/>
  <c r="H24" i="58"/>
  <c r="C21" i="58"/>
  <c r="D21" i="58"/>
  <c r="C51" i="58"/>
  <c r="D51" i="58"/>
  <c r="C31" i="58"/>
  <c r="D31" i="58"/>
  <c r="H21" i="58"/>
  <c r="H42" i="58"/>
  <c r="L51" i="58"/>
  <c r="H51" i="58"/>
  <c r="H30" i="58"/>
  <c r="L42" i="52"/>
  <c r="H36" i="52"/>
  <c r="H27" i="52"/>
  <c r="H54" i="52"/>
  <c r="L48" i="52"/>
  <c r="H20" i="52"/>
  <c r="C51" i="52"/>
  <c r="D51" i="52"/>
  <c r="E51" i="52"/>
  <c r="F51" i="52"/>
  <c r="C31" i="52"/>
  <c r="D31" i="52"/>
  <c r="E31" i="52"/>
  <c r="F31" i="52"/>
  <c r="C50" i="52"/>
  <c r="D50" i="52"/>
  <c r="L53" i="52"/>
  <c r="C44" i="52"/>
  <c r="D44" i="52"/>
  <c r="C49" i="52"/>
  <c r="D49" i="52"/>
  <c r="L20" i="52"/>
  <c r="H48" i="52"/>
  <c r="C11" i="52"/>
  <c r="D11" i="52"/>
  <c r="C6" i="52"/>
  <c r="L7" i="52"/>
  <c r="H11" i="52"/>
  <c r="H26" i="52"/>
  <c r="L47" i="52"/>
  <c r="L23" i="52"/>
  <c r="C12" i="52"/>
  <c r="D12" i="52"/>
  <c r="L54" i="52"/>
  <c r="C54" i="52"/>
  <c r="D54" i="52"/>
  <c r="L29" i="52"/>
  <c r="C35" i="52"/>
  <c r="D35" i="52"/>
  <c r="L8" i="52"/>
  <c r="C39" i="52"/>
  <c r="D39" i="52"/>
  <c r="C19" i="52"/>
  <c r="D19" i="52"/>
  <c r="L36" i="52"/>
  <c r="L51" i="52"/>
  <c r="L16" i="52"/>
  <c r="H16" i="52"/>
  <c r="H9" i="52"/>
  <c r="C48" i="52"/>
  <c r="D48" i="52"/>
  <c r="H15" i="52"/>
  <c r="L40" i="52"/>
  <c r="C42" i="52"/>
  <c r="D42" i="52"/>
  <c r="C17" i="52"/>
  <c r="D17" i="52"/>
  <c r="L50" i="52"/>
  <c r="H35" i="52"/>
  <c r="C16" i="52"/>
  <c r="D16" i="52"/>
  <c r="C15" i="52"/>
  <c r="D15" i="52"/>
  <c r="H34" i="52"/>
  <c r="L33" i="52"/>
  <c r="L26" i="52"/>
  <c r="L22" i="52"/>
  <c r="C26" i="52"/>
  <c r="D26" i="52"/>
  <c r="H28" i="52"/>
  <c r="L9" i="52"/>
  <c r="L31" i="52"/>
  <c r="C36" i="52"/>
  <c r="D36" i="52"/>
  <c r="L27" i="52"/>
  <c r="N27" i="52"/>
  <c r="H37" i="52"/>
  <c r="L34" i="52"/>
  <c r="H17" i="52"/>
  <c r="H33" i="52"/>
  <c r="C14" i="52"/>
  <c r="D14" i="52"/>
  <c r="H44" i="52"/>
  <c r="L19" i="52"/>
  <c r="H12" i="52"/>
  <c r="L39" i="52"/>
  <c r="H7" i="52"/>
  <c r="L6" i="52"/>
  <c r="L49" i="52"/>
  <c r="C25" i="52"/>
  <c r="D25" i="52"/>
  <c r="E25" i="52"/>
  <c r="F25" i="52"/>
  <c r="C30" i="52"/>
  <c r="D30" i="52"/>
  <c r="H52" i="52"/>
  <c r="L30" i="52"/>
  <c r="H49" i="52"/>
  <c r="C37" i="52"/>
  <c r="D37" i="52"/>
  <c r="H40" i="52"/>
  <c r="L17" i="52"/>
  <c r="C33" i="52"/>
  <c r="D33" i="52"/>
  <c r="L14" i="52"/>
  <c r="L44" i="52"/>
  <c r="H47" i="52"/>
  <c r="L45" i="52"/>
  <c r="L12" i="52"/>
  <c r="C9" i="52"/>
  <c r="D9" i="52"/>
  <c r="C7" i="52"/>
  <c r="D7" i="52"/>
  <c r="L11" i="52"/>
  <c r="H13" i="52"/>
  <c r="H6" i="52"/>
  <c r="H6" i="53"/>
  <c r="H30" i="52"/>
  <c r="C18" i="52"/>
  <c r="D18" i="52"/>
  <c r="E18" i="52"/>
  <c r="F18" i="52"/>
  <c r="C10" i="52"/>
  <c r="D10" i="52"/>
  <c r="H55" i="52"/>
  <c r="L52" i="52"/>
  <c r="H43" i="52"/>
  <c r="C24" i="52"/>
  <c r="D24" i="52"/>
  <c r="E24" i="52"/>
  <c r="F24" i="52"/>
  <c r="L55" i="52"/>
  <c r="L35" i="52"/>
  <c r="H42" i="52"/>
  <c r="L15" i="52"/>
  <c r="H22" i="52"/>
  <c r="C45" i="52"/>
  <c r="D45" i="52"/>
  <c r="H39" i="52"/>
  <c r="C55" i="52"/>
  <c r="D55" i="52"/>
  <c r="C8" i="52"/>
  <c r="D8" i="52"/>
  <c r="H23" i="52"/>
  <c r="H53" i="52"/>
  <c r="H14" i="52"/>
  <c r="C22" i="52"/>
  <c r="D22" i="52"/>
  <c r="H18" i="52"/>
  <c r="C41" i="52"/>
  <c r="D41" i="52"/>
  <c r="E41" i="52"/>
  <c r="F41" i="52"/>
  <c r="C27" i="52"/>
  <c r="D27" i="52"/>
  <c r="C23" i="52"/>
  <c r="D23" i="52"/>
  <c r="E23" i="52"/>
  <c r="F23" i="52"/>
  <c r="C47" i="52"/>
  <c r="D47" i="52"/>
  <c r="L28" i="52"/>
  <c r="H25" i="52"/>
  <c r="H10" i="52"/>
  <c r="H41" i="52"/>
  <c r="H51" i="52"/>
  <c r="C21" i="52"/>
  <c r="D21" i="52"/>
  <c r="C32" i="52"/>
  <c r="D32" i="52"/>
  <c r="L37" i="52"/>
  <c r="C38" i="52"/>
  <c r="D38" i="52"/>
  <c r="C40" i="52"/>
  <c r="D40" i="52"/>
  <c r="H31" i="52"/>
  <c r="H29" i="52"/>
  <c r="L25" i="52"/>
  <c r="C52" i="52"/>
  <c r="D52" i="52"/>
  <c r="E52" i="52"/>
  <c r="F52" i="52"/>
  <c r="H32" i="52"/>
  <c r="H19" i="52"/>
  <c r="H8" i="52"/>
  <c r="L18" i="52"/>
  <c r="L24" i="52"/>
  <c r="H24" i="52"/>
  <c r="L43" i="52"/>
  <c r="C56" i="52"/>
  <c r="D56" i="52"/>
  <c r="C43" i="52"/>
  <c r="D43" i="52"/>
  <c r="C53" i="52"/>
  <c r="D53" i="52"/>
  <c r="L38" i="54"/>
  <c r="H22" i="54"/>
  <c r="L13" i="54"/>
  <c r="N13" i="54"/>
  <c r="L26" i="54"/>
  <c r="N26" i="54"/>
  <c r="L48" i="54"/>
  <c r="C27" i="54"/>
  <c r="D27" i="54"/>
  <c r="L49" i="54"/>
  <c r="C28" i="54"/>
  <c r="D28" i="54"/>
  <c r="H37" i="54"/>
  <c r="C22" i="54"/>
  <c r="D22" i="54"/>
  <c r="L19" i="54"/>
  <c r="N19" i="54"/>
  <c r="L34" i="54"/>
  <c r="H23" i="54"/>
  <c r="L30" i="54"/>
  <c r="N30" i="54"/>
  <c r="L39" i="54"/>
  <c r="H13" i="54"/>
  <c r="L14" i="54"/>
  <c r="N14" i="54"/>
  <c r="C49" i="54"/>
  <c r="D49" i="54"/>
  <c r="H27" i="54"/>
  <c r="H49" i="54"/>
  <c r="H18" i="54"/>
  <c r="H42" i="54"/>
  <c r="L56" i="54"/>
  <c r="H12" i="54"/>
  <c r="L24" i="54"/>
  <c r="N24" i="54"/>
  <c r="L10" i="54"/>
  <c r="N10" i="54"/>
  <c r="L28" i="54"/>
  <c r="L50" i="54"/>
  <c r="N50" i="54"/>
  <c r="H55" i="54"/>
  <c r="H17" i="54"/>
  <c r="L29" i="54"/>
  <c r="H11" i="54"/>
  <c r="C53" i="54"/>
  <c r="D53" i="54"/>
  <c r="C43" i="54"/>
  <c r="D43" i="54"/>
  <c r="C31" i="54"/>
  <c r="D31" i="54"/>
  <c r="C24" i="54"/>
  <c r="D24" i="54"/>
  <c r="L51" i="54"/>
  <c r="N51" i="54"/>
  <c r="H35" i="54"/>
  <c r="H36" i="54"/>
  <c r="L18" i="54"/>
  <c r="C17" i="54"/>
  <c r="D17" i="54"/>
  <c r="C42" i="54"/>
  <c r="D42" i="54"/>
  <c r="L9" i="54"/>
  <c r="H39" i="54"/>
  <c r="H24" i="54"/>
  <c r="L35" i="54"/>
  <c r="H43" i="54"/>
  <c r="L8" i="54"/>
  <c r="L17" i="54"/>
  <c r="L42" i="54"/>
  <c r="C39" i="54"/>
  <c r="D39" i="54"/>
  <c r="C25" i="54"/>
  <c r="D25" i="54"/>
  <c r="L43" i="54"/>
  <c r="C35" i="54"/>
  <c r="D35" i="54"/>
  <c r="C47" i="54"/>
  <c r="D47" i="54"/>
  <c r="H38" i="54"/>
  <c r="L31" i="54"/>
  <c r="N31" i="54"/>
  <c r="C21" i="54"/>
  <c r="D21" i="54"/>
  <c r="L46" i="54"/>
  <c r="C16" i="54"/>
  <c r="D16" i="54"/>
  <c r="H8" i="54"/>
  <c r="H8" i="55"/>
  <c r="H50" i="54"/>
  <c r="L20" i="54"/>
  <c r="L45" i="54"/>
  <c r="H28" i="54"/>
  <c r="H34" i="54"/>
  <c r="C32" i="54"/>
  <c r="D32" i="54"/>
  <c r="H40" i="54"/>
  <c r="C33" i="54"/>
  <c r="D33" i="54"/>
  <c r="H10" i="54"/>
  <c r="C8" i="54"/>
  <c r="C36" i="54"/>
  <c r="D36" i="54"/>
  <c r="C48" i="54"/>
  <c r="D48" i="54"/>
  <c r="H30" i="54"/>
  <c r="C12" i="54"/>
  <c r="D12" i="54"/>
  <c r="C56" i="54"/>
  <c r="D56" i="54"/>
  <c r="C20" i="54"/>
  <c r="D20" i="54"/>
  <c r="H19" i="54"/>
  <c r="H31" i="54"/>
  <c r="H15" i="54"/>
  <c r="C11" i="54"/>
  <c r="D11" i="54"/>
  <c r="C15" i="54"/>
  <c r="D15" i="54"/>
  <c r="C55" i="54"/>
  <c r="D55" i="54"/>
  <c r="L40" i="54"/>
  <c r="L33" i="54"/>
  <c r="C46" i="54"/>
  <c r="D46" i="54"/>
  <c r="E46" i="54"/>
  <c r="F46" i="54"/>
  <c r="L23" i="54"/>
  <c r="H41" i="54"/>
  <c r="H51" i="54"/>
  <c r="H9" i="54"/>
  <c r="C13" i="54"/>
  <c r="D13" i="54"/>
  <c r="H26" i="54"/>
  <c r="H20" i="54"/>
  <c r="C29" i="54"/>
  <c r="D29" i="54"/>
  <c r="L22" i="54"/>
  <c r="H45" i="54"/>
  <c r="C18" i="54"/>
  <c r="D18" i="54"/>
  <c r="L55" i="54"/>
  <c r="N55" i="54"/>
  <c r="L21" i="54"/>
  <c r="C23" i="54"/>
  <c r="D23" i="54"/>
  <c r="C41" i="54"/>
  <c r="D41" i="54"/>
  <c r="L32" i="54"/>
  <c r="N32" i="54"/>
  <c r="H48" i="54"/>
  <c r="C14" i="54"/>
  <c r="D14" i="54"/>
  <c r="C19" i="54"/>
  <c r="D19" i="54"/>
  <c r="L41" i="54"/>
  <c r="N41" i="54"/>
  <c r="L47" i="54"/>
  <c r="N47" i="54"/>
  <c r="H16" i="54"/>
  <c r="C50" i="54"/>
  <c r="D50" i="54"/>
  <c r="L37" i="54"/>
  <c r="C30" i="54"/>
  <c r="D30" i="54"/>
  <c r="C54" i="54"/>
  <c r="D54" i="54"/>
  <c r="H14" i="54"/>
  <c r="C45" i="54"/>
  <c r="D45" i="54"/>
  <c r="C10" i="54"/>
  <c r="D10" i="54"/>
  <c r="C51" i="54"/>
  <c r="D51" i="54"/>
  <c r="L53" i="54"/>
  <c r="C40" i="54"/>
  <c r="D40" i="54"/>
  <c r="C9" i="54"/>
  <c r="D9" i="54"/>
  <c r="L54" i="54"/>
  <c r="N54" i="54"/>
  <c r="C34" i="54"/>
  <c r="D34" i="54"/>
  <c r="H21" i="54"/>
  <c r="L36" i="54"/>
  <c r="N36" i="54"/>
  <c r="H56" i="54"/>
  <c r="L16" i="54"/>
  <c r="H29" i="54"/>
  <c r="H46" i="54"/>
  <c r="C26" i="54"/>
  <c r="D26" i="54"/>
  <c r="L41" i="52"/>
  <c r="L56" i="58"/>
  <c r="C24" i="59"/>
  <c r="D24" i="59"/>
  <c r="H46" i="52"/>
  <c r="L44" i="55"/>
  <c r="C44" i="55"/>
  <c r="D44" i="55"/>
  <c r="O32" i="59"/>
  <c r="O22" i="59"/>
  <c r="O64" i="59"/>
  <c r="S64" i="59" s="1"/>
  <c r="C29" i="59"/>
  <c r="D29" i="59"/>
  <c r="L29" i="59"/>
  <c r="H29" i="59"/>
  <c r="C13" i="59"/>
  <c r="H13" i="59"/>
  <c r="H13" i="60"/>
  <c r="L13" i="59"/>
  <c r="C40" i="59"/>
  <c r="D40" i="59"/>
  <c r="L40" i="59"/>
  <c r="H40" i="59"/>
  <c r="H33" i="59"/>
  <c r="L33" i="59"/>
  <c r="C33" i="59"/>
  <c r="D33" i="59"/>
  <c r="C21" i="59"/>
  <c r="D21" i="59"/>
  <c r="H21" i="59"/>
  <c r="L21" i="59"/>
  <c r="H26" i="59"/>
  <c r="L26" i="59"/>
  <c r="C26" i="59"/>
  <c r="D26" i="59"/>
  <c r="C37" i="59"/>
  <c r="D37" i="59"/>
  <c r="L37" i="59"/>
  <c r="H37" i="59"/>
  <c r="H38" i="58"/>
  <c r="C38" i="58"/>
  <c r="D38" i="58"/>
  <c r="H29" i="58"/>
  <c r="C29" i="58"/>
  <c r="D29" i="58"/>
  <c r="C34" i="58"/>
  <c r="D34" i="58"/>
  <c r="H34" i="58"/>
  <c r="H52" i="58"/>
  <c r="L52" i="58"/>
  <c r="C52" i="58"/>
  <c r="D52" i="58"/>
  <c r="H37" i="58"/>
  <c r="L37" i="58"/>
  <c r="C37" i="58"/>
  <c r="D37" i="58"/>
  <c r="E37" i="58"/>
  <c r="F37" i="58"/>
  <c r="C25" i="58"/>
  <c r="D25" i="58"/>
  <c r="H25" i="58"/>
  <c r="C13" i="58"/>
  <c r="D13" i="58"/>
  <c r="H13" i="58"/>
  <c r="L55" i="58"/>
  <c r="C55" i="58"/>
  <c r="D55" i="58"/>
  <c r="H55" i="58"/>
  <c r="E42" i="59"/>
  <c r="F42" i="59"/>
  <c r="G42" i="59"/>
  <c r="O19" i="59"/>
  <c r="H40" i="1"/>
  <c r="H45" i="1"/>
  <c r="H52" i="1"/>
  <c r="L45" i="1"/>
  <c r="L20" i="1"/>
  <c r="H34" i="1"/>
  <c r="L11" i="1"/>
  <c r="N11" i="52"/>
  <c r="L40" i="1"/>
  <c r="N40" i="52"/>
  <c r="L56" i="1"/>
  <c r="C42" i="1"/>
  <c r="D42" i="1"/>
  <c r="H53" i="1"/>
  <c r="H16" i="1"/>
  <c r="H30" i="1"/>
  <c r="L13" i="1"/>
  <c r="C16" i="1"/>
  <c r="D16" i="1"/>
  <c r="C19" i="1"/>
  <c r="D19" i="1"/>
  <c r="L47" i="1"/>
  <c r="L46" i="1"/>
  <c r="L39" i="1"/>
  <c r="H23" i="1"/>
  <c r="H39" i="1"/>
  <c r="L53" i="1"/>
  <c r="N53" i="52"/>
  <c r="H47" i="1"/>
  <c r="H13" i="1"/>
  <c r="H19" i="1"/>
  <c r="H51" i="1"/>
  <c r="C44" i="1"/>
  <c r="D44" i="1"/>
  <c r="C13" i="1"/>
  <c r="D13" i="1"/>
  <c r="L12" i="1"/>
  <c r="N12" i="52"/>
  <c r="C11" i="1"/>
  <c r="D11" i="1"/>
  <c r="C47" i="1"/>
  <c r="D47" i="1"/>
  <c r="H41" i="1"/>
  <c r="C34" i="1"/>
  <c r="D34" i="1"/>
  <c r="L23" i="1"/>
  <c r="N23" i="52"/>
  <c r="S23" i="52"/>
  <c r="C30" i="1"/>
  <c r="D30" i="1"/>
  <c r="H46" i="1"/>
  <c r="H44" i="1"/>
  <c r="C52" i="1"/>
  <c r="D52" i="1"/>
  <c r="C56" i="1"/>
  <c r="D56" i="1"/>
  <c r="L51" i="1"/>
  <c r="N51" i="52"/>
  <c r="C33" i="1"/>
  <c r="D33" i="1"/>
  <c r="C46" i="1"/>
  <c r="D46" i="1"/>
  <c r="H56" i="1"/>
  <c r="H20" i="1"/>
  <c r="C45" i="1"/>
  <c r="D45" i="1"/>
  <c r="L30" i="1"/>
  <c r="L52" i="1"/>
  <c r="H11" i="1"/>
  <c r="L16" i="1"/>
  <c r="C12" i="1"/>
  <c r="D12" i="1"/>
  <c r="L41" i="1"/>
  <c r="L33" i="1"/>
  <c r="H33" i="1"/>
  <c r="C51" i="1"/>
  <c r="D51" i="1"/>
  <c r="L44" i="1"/>
  <c r="N44" i="52"/>
  <c r="H12" i="1"/>
  <c r="L34" i="1"/>
  <c r="C40" i="1"/>
  <c r="D40" i="1"/>
  <c r="C53" i="1"/>
  <c r="D53" i="1"/>
  <c r="L19" i="1"/>
  <c r="C41" i="1"/>
  <c r="D41" i="1"/>
  <c r="H42" i="1"/>
  <c r="C23" i="1"/>
  <c r="D23" i="1"/>
  <c r="C20" i="1"/>
  <c r="D20" i="1"/>
  <c r="H16" i="60"/>
  <c r="C17" i="60"/>
  <c r="D17" i="60"/>
  <c r="H32" i="60"/>
  <c r="C31" i="60"/>
  <c r="D31" i="60"/>
  <c r="H23" i="60"/>
  <c r="H34" i="60"/>
  <c r="C28" i="60"/>
  <c r="D28" i="60"/>
  <c r="H51" i="60"/>
  <c r="C27" i="60"/>
  <c r="D27" i="60"/>
  <c r="H18" i="60"/>
  <c r="C14" i="60"/>
  <c r="H33" i="60"/>
  <c r="C43" i="60"/>
  <c r="D43" i="60"/>
  <c r="H17" i="60"/>
  <c r="C47" i="60"/>
  <c r="D47" i="60"/>
  <c r="H28" i="60"/>
  <c r="C51" i="60"/>
  <c r="D51" i="60"/>
  <c r="C26" i="60"/>
  <c r="D26" i="60"/>
  <c r="C18" i="60"/>
  <c r="D18" i="60"/>
  <c r="E18" i="60"/>
  <c r="F18" i="60"/>
  <c r="H52" i="60"/>
  <c r="C33" i="60"/>
  <c r="D33" i="60"/>
  <c r="H53" i="60"/>
  <c r="H30" i="60"/>
  <c r="C19" i="60"/>
  <c r="D19" i="60"/>
  <c r="H39" i="60"/>
  <c r="C36" i="60"/>
  <c r="D36" i="60"/>
  <c r="C55" i="60"/>
  <c r="D55" i="60"/>
  <c r="H38" i="60"/>
  <c r="C40" i="60"/>
  <c r="D40" i="60"/>
  <c r="C42" i="60"/>
  <c r="D42" i="60"/>
  <c r="C24" i="60"/>
  <c r="D24" i="60"/>
  <c r="C44" i="60"/>
  <c r="D44" i="60"/>
  <c r="H25" i="60"/>
  <c r="C56" i="60"/>
  <c r="D56" i="60"/>
  <c r="C52" i="60"/>
  <c r="D52" i="60"/>
  <c r="C53" i="60"/>
  <c r="D53" i="60"/>
  <c r="H49" i="60"/>
  <c r="C32" i="60"/>
  <c r="D32" i="60"/>
  <c r="C34" i="60"/>
  <c r="D34" i="60"/>
  <c r="C48" i="60"/>
  <c r="D48" i="60"/>
  <c r="H29" i="60"/>
  <c r="H22" i="60"/>
  <c r="C23" i="60"/>
  <c r="D23" i="60"/>
  <c r="H26" i="60"/>
  <c r="H43" i="60"/>
  <c r="H37" i="60"/>
  <c r="H19" i="60"/>
  <c r="C39" i="60"/>
  <c r="D39" i="60"/>
  <c r="H55" i="60"/>
  <c r="C49" i="60"/>
  <c r="D49" i="60"/>
  <c r="H54" i="60"/>
  <c r="H24" i="60"/>
  <c r="C20" i="60"/>
  <c r="D20" i="60"/>
  <c r="C22" i="60"/>
  <c r="D22" i="60"/>
  <c r="L50" i="60"/>
  <c r="N50" i="60"/>
  <c r="C35" i="60"/>
  <c r="D35" i="60"/>
  <c r="C21" i="60"/>
  <c r="D21" i="60"/>
  <c r="C30" i="60"/>
  <c r="D30" i="60"/>
  <c r="C38" i="60"/>
  <c r="D38" i="60"/>
  <c r="H40" i="60"/>
  <c r="C15" i="60"/>
  <c r="D15" i="60"/>
  <c r="C25" i="60"/>
  <c r="D25" i="60"/>
  <c r="H50" i="60"/>
  <c r="H47" i="60"/>
  <c r="H56" i="60"/>
  <c r="C37" i="60"/>
  <c r="D37" i="60"/>
  <c r="H36" i="60"/>
  <c r="H44" i="60"/>
  <c r="H27" i="60"/>
  <c r="C54" i="60"/>
  <c r="D54" i="60"/>
  <c r="H42" i="60"/>
  <c r="C16" i="60"/>
  <c r="D16" i="60"/>
  <c r="C29" i="60"/>
  <c r="D29" i="60"/>
  <c r="E29" i="60"/>
  <c r="F29" i="60"/>
  <c r="H21" i="60"/>
  <c r="H46" i="60"/>
  <c r="C50" i="60"/>
  <c r="D50" i="60"/>
  <c r="H48" i="60"/>
  <c r="H41" i="60"/>
  <c r="H35" i="60"/>
  <c r="C46" i="60"/>
  <c r="D46" i="60"/>
  <c r="H45" i="60"/>
  <c r="C45" i="60"/>
  <c r="D45" i="60"/>
  <c r="H14" i="60"/>
  <c r="H14" i="61"/>
  <c r="H15" i="60"/>
  <c r="H20" i="60"/>
  <c r="C41" i="60"/>
  <c r="D41" i="60"/>
  <c r="C39" i="1"/>
  <c r="D39" i="1"/>
  <c r="L46" i="52"/>
  <c r="O65" i="59"/>
  <c r="S65" i="59"/>
  <c r="O25" i="59"/>
  <c r="L15" i="59"/>
  <c r="H15" i="59"/>
  <c r="C15" i="59"/>
  <c r="D15" i="59"/>
  <c r="C34" i="59"/>
  <c r="D34" i="59"/>
  <c r="H34" i="59"/>
  <c r="L34" i="59"/>
  <c r="H28" i="59"/>
  <c r="C28" i="59"/>
  <c r="D28" i="59"/>
  <c r="L28" i="59"/>
  <c r="C20" i="59"/>
  <c r="D20" i="59"/>
  <c r="L20" i="59"/>
  <c r="H20" i="59"/>
  <c r="C45" i="59"/>
  <c r="D45" i="59"/>
  <c r="H45" i="59"/>
  <c r="L45" i="59"/>
  <c r="H31" i="59"/>
  <c r="L31" i="59"/>
  <c r="C31" i="59"/>
  <c r="D31" i="59"/>
  <c r="C53" i="59"/>
  <c r="D53" i="59"/>
  <c r="H53" i="59"/>
  <c r="L53" i="59"/>
  <c r="C49" i="59"/>
  <c r="D49" i="59"/>
  <c r="L49" i="59"/>
  <c r="H49" i="59"/>
  <c r="H16" i="58"/>
  <c r="C16" i="58"/>
  <c r="D16" i="58"/>
  <c r="H46" i="58"/>
  <c r="C46" i="58"/>
  <c r="D46" i="58"/>
  <c r="C54" i="58"/>
  <c r="D54" i="58"/>
  <c r="H54" i="58"/>
  <c r="H36" i="58"/>
  <c r="L36" i="58"/>
  <c r="C36" i="58"/>
  <c r="D36" i="58"/>
  <c r="H12" i="58"/>
  <c r="H12" i="59"/>
  <c r="C12" i="58"/>
  <c r="C32" i="58"/>
  <c r="D32" i="58"/>
  <c r="H32" i="58"/>
  <c r="H27" i="58"/>
  <c r="C27" i="58"/>
  <c r="D27" i="58"/>
  <c r="H49" i="58"/>
  <c r="C49" i="58"/>
  <c r="D49" i="58"/>
  <c r="C45" i="58"/>
  <c r="D45" i="58"/>
  <c r="H45" i="58"/>
  <c r="E54" i="59"/>
  <c r="F54" i="59"/>
  <c r="G54" i="59"/>
  <c r="H19" i="59"/>
  <c r="C39" i="59"/>
  <c r="D39" i="59"/>
  <c r="H42" i="59"/>
  <c r="L39" i="59"/>
  <c r="H39" i="59"/>
  <c r="H27" i="59"/>
  <c r="L17" i="59"/>
  <c r="L42" i="59"/>
  <c r="C55" i="59"/>
  <c r="D55" i="59"/>
  <c r="H54" i="59"/>
  <c r="C27" i="59"/>
  <c r="D27" i="59"/>
  <c r="C19" i="59"/>
  <c r="D19" i="59"/>
  <c r="L19" i="59"/>
  <c r="L55" i="59"/>
  <c r="C36" i="59"/>
  <c r="D36" i="59"/>
  <c r="H55" i="59"/>
  <c r="H17" i="59"/>
  <c r="L52" i="57"/>
  <c r="H34" i="57"/>
  <c r="H25" i="57"/>
  <c r="H49" i="57"/>
  <c r="H30" i="57"/>
  <c r="H46" i="57"/>
  <c r="H14" i="57"/>
  <c r="H24" i="57"/>
  <c r="C27" i="57"/>
  <c r="D27" i="57"/>
  <c r="E27" i="57"/>
  <c r="F27" i="57"/>
  <c r="J27" i="57"/>
  <c r="L29" i="57"/>
  <c r="C19" i="57"/>
  <c r="D19" i="57"/>
  <c r="L36" i="57"/>
  <c r="H43" i="57"/>
  <c r="H52" i="57"/>
  <c r="H21" i="57"/>
  <c r="L41" i="57"/>
  <c r="C47" i="57"/>
  <c r="D47" i="57"/>
  <c r="H11" i="57"/>
  <c r="H11" i="58"/>
  <c r="C56" i="57"/>
  <c r="D56" i="57"/>
  <c r="E56" i="57"/>
  <c r="F56" i="57"/>
  <c r="H32" i="57"/>
  <c r="L20" i="57"/>
  <c r="C28" i="57"/>
  <c r="D28" i="57"/>
  <c r="C29" i="57"/>
  <c r="D29" i="57"/>
  <c r="E29" i="57"/>
  <c r="F29" i="57"/>
  <c r="J29" i="57"/>
  <c r="L19" i="57"/>
  <c r="N19" i="57"/>
  <c r="C36" i="57"/>
  <c r="D36" i="57"/>
  <c r="E36" i="57"/>
  <c r="F36" i="57"/>
  <c r="J36" i="57"/>
  <c r="C34" i="57"/>
  <c r="D34" i="57"/>
  <c r="C48" i="57"/>
  <c r="D48" i="57"/>
  <c r="E48" i="57"/>
  <c r="F48" i="57"/>
  <c r="J48" i="57"/>
  <c r="H13" i="57"/>
  <c r="C33" i="57"/>
  <c r="D33" i="57"/>
  <c r="L15" i="57"/>
  <c r="P15" i="57"/>
  <c r="H35" i="57"/>
  <c r="C11" i="57"/>
  <c r="H38" i="57"/>
  <c r="H27" i="57"/>
  <c r="L16" i="57"/>
  <c r="P16" i="57"/>
  <c r="H19" i="57"/>
  <c r="C21" i="57"/>
  <c r="D21" i="57"/>
  <c r="E21" i="57"/>
  <c r="H20" i="57"/>
  <c r="L49" i="57"/>
  <c r="L28" i="57"/>
  <c r="H15" i="57"/>
  <c r="L11" i="57"/>
  <c r="L11" i="58"/>
  <c r="N11" i="58"/>
  <c r="L13" i="57"/>
  <c r="C52" i="57"/>
  <c r="D52" i="57"/>
  <c r="E52" i="57"/>
  <c r="F52" i="57"/>
  <c r="L44" i="57"/>
  <c r="C50" i="57"/>
  <c r="D50" i="57"/>
  <c r="C55" i="57"/>
  <c r="D55" i="57"/>
  <c r="L55" i="57"/>
  <c r="H28" i="57"/>
  <c r="H48" i="57"/>
  <c r="H22" i="57"/>
  <c r="L39" i="57"/>
  <c r="N39" i="57"/>
  <c r="C25" i="57"/>
  <c r="D25" i="57"/>
  <c r="H51" i="57"/>
  <c r="H53" i="57"/>
  <c r="C30" i="57"/>
  <c r="D30" i="57"/>
  <c r="C22" i="57"/>
  <c r="D22" i="57"/>
  <c r="L12" i="57"/>
  <c r="N12" i="57"/>
  <c r="L27" i="57"/>
  <c r="H42" i="57"/>
  <c r="C43" i="57"/>
  <c r="D43" i="57"/>
  <c r="E43" i="57"/>
  <c r="F43" i="57"/>
  <c r="J43" i="57"/>
  <c r="H41" i="57"/>
  <c r="H44" i="57"/>
  <c r="C38" i="57"/>
  <c r="D38" i="57"/>
  <c r="C42" i="57"/>
  <c r="D42" i="57"/>
  <c r="L42" i="57"/>
  <c r="N42" i="57"/>
  <c r="L17" i="57"/>
  <c r="P17" i="57"/>
  <c r="L54" i="57"/>
  <c r="C41" i="57"/>
  <c r="D41" i="57"/>
  <c r="L51" i="57"/>
  <c r="C23" i="57"/>
  <c r="D23" i="57"/>
  <c r="L53" i="57"/>
  <c r="N53" i="57"/>
  <c r="L34" i="57"/>
  <c r="L14" i="57"/>
  <c r="H47" i="57"/>
  <c r="H31" i="57"/>
  <c r="H26" i="57"/>
  <c r="L35" i="57"/>
  <c r="C39" i="57"/>
  <c r="D39" i="57"/>
  <c r="E39" i="57"/>
  <c r="F39" i="57"/>
  <c r="J39" i="57"/>
  <c r="L32" i="57"/>
  <c r="C26" i="57"/>
  <c r="D26" i="57"/>
  <c r="L23" i="57"/>
  <c r="C49" i="57"/>
  <c r="D49" i="57"/>
  <c r="L26" i="57"/>
  <c r="L56" i="57"/>
  <c r="C51" i="57"/>
  <c r="D51" i="57"/>
  <c r="L30" i="57"/>
  <c r="L43" i="57"/>
  <c r="N43" i="57"/>
  <c r="H33" i="57"/>
  <c r="L38" i="57"/>
  <c r="N38" i="57"/>
  <c r="L22" i="57"/>
  <c r="H17" i="57"/>
  <c r="H23" i="57"/>
  <c r="C54" i="57"/>
  <c r="D54" i="57"/>
  <c r="H18" i="57"/>
  <c r="H54" i="57"/>
  <c r="H36" i="57"/>
  <c r="C35" i="57"/>
  <c r="D35" i="57"/>
  <c r="E35" i="57"/>
  <c r="F35" i="57"/>
  <c r="H12" i="57"/>
  <c r="L37" i="57"/>
  <c r="L33" i="57"/>
  <c r="L18" i="57"/>
  <c r="C44" i="57"/>
  <c r="D44" i="57"/>
  <c r="E44" i="57"/>
  <c r="F44" i="57"/>
  <c r="J44" i="57"/>
  <c r="C24" i="57"/>
  <c r="D24" i="57"/>
  <c r="L50" i="57"/>
  <c r="L47" i="57"/>
  <c r="H16" i="57"/>
  <c r="H55" i="57"/>
  <c r="L46" i="57"/>
  <c r="H40" i="57"/>
  <c r="L24" i="57"/>
  <c r="H56" i="57"/>
  <c r="C20" i="57"/>
  <c r="D20" i="57"/>
  <c r="L21" i="57"/>
  <c r="N21" i="57"/>
  <c r="L36" i="59"/>
  <c r="C56" i="58"/>
  <c r="D56" i="58"/>
  <c r="L56" i="52"/>
  <c r="N56" i="52"/>
  <c r="C46" i="52"/>
  <c r="D46" i="52"/>
  <c r="E46" i="52"/>
  <c r="F46" i="52"/>
  <c r="C48" i="55"/>
  <c r="D48" i="55"/>
  <c r="H48" i="55"/>
  <c r="L48" i="55"/>
  <c r="N48" i="56"/>
  <c r="C20" i="55"/>
  <c r="D20" i="55"/>
  <c r="H20" i="55"/>
  <c r="O26" i="54"/>
  <c r="S61" i="55"/>
  <c r="O66" i="55"/>
  <c r="S66" i="55"/>
  <c r="C44" i="54"/>
  <c r="D44" i="54"/>
  <c r="H44" i="54"/>
  <c r="L44" i="54"/>
  <c r="H21" i="1"/>
  <c r="C21" i="1"/>
  <c r="D21" i="1"/>
  <c r="L21" i="1"/>
  <c r="E16" i="57"/>
  <c r="F16" i="57"/>
  <c r="J16" i="57"/>
  <c r="E28" i="57"/>
  <c r="F28" i="57"/>
  <c r="G28" i="57"/>
  <c r="C41" i="56"/>
  <c r="D41" i="56"/>
  <c r="H41" i="56"/>
  <c r="E46" i="57"/>
  <c r="F46" i="57"/>
  <c r="J46" i="57"/>
  <c r="O52" i="56"/>
  <c r="O52" i="55"/>
  <c r="L20" i="55"/>
  <c r="L39" i="55"/>
  <c r="H39" i="55"/>
  <c r="C39" i="55"/>
  <c r="D39" i="55"/>
  <c r="C27" i="55"/>
  <c r="D27" i="55"/>
  <c r="L27" i="55"/>
  <c r="P27" i="55"/>
  <c r="H27" i="55"/>
  <c r="H50" i="55"/>
  <c r="C50" i="55"/>
  <c r="D50" i="55"/>
  <c r="L50" i="55"/>
  <c r="C28" i="55"/>
  <c r="D28" i="55"/>
  <c r="H28" i="55"/>
  <c r="L28" i="55"/>
  <c r="O44" i="55"/>
  <c r="O49" i="55"/>
  <c r="H38" i="1"/>
  <c r="L38" i="1"/>
  <c r="C38" i="1"/>
  <c r="D38" i="1"/>
  <c r="H36" i="1"/>
  <c r="L36" i="1"/>
  <c r="N36" i="52"/>
  <c r="C36" i="1"/>
  <c r="D36" i="1"/>
  <c r="L8" i="1"/>
  <c r="C8" i="1"/>
  <c r="D8" i="1"/>
  <c r="H8" i="1"/>
  <c r="L43" i="1"/>
  <c r="N43" i="52"/>
  <c r="S43" i="52"/>
  <c r="H43" i="1"/>
  <c r="C43" i="1"/>
  <c r="D43" i="1"/>
  <c r="H6" i="1"/>
  <c r="L6" i="1"/>
  <c r="C6" i="1"/>
  <c r="D6" i="1"/>
  <c r="C25" i="1"/>
  <c r="D25" i="1"/>
  <c r="H25" i="1"/>
  <c r="L25" i="1"/>
  <c r="L35" i="1"/>
  <c r="N35" i="52"/>
  <c r="H35" i="1"/>
  <c r="C35" i="1"/>
  <c r="D35" i="1"/>
  <c r="O12" i="55"/>
  <c r="O11" i="55"/>
  <c r="H18" i="55"/>
  <c r="L18" i="55"/>
  <c r="C18" i="55"/>
  <c r="D18" i="55"/>
  <c r="L40" i="55"/>
  <c r="H40" i="55"/>
  <c r="C40" i="55"/>
  <c r="D40" i="55"/>
  <c r="C41" i="55"/>
  <c r="D41" i="55"/>
  <c r="L41" i="55"/>
  <c r="H41" i="55"/>
  <c r="L14" i="55"/>
  <c r="N14" i="55"/>
  <c r="C14" i="55"/>
  <c r="D14" i="55"/>
  <c r="H14" i="55"/>
  <c r="H24" i="55"/>
  <c r="L24" i="55"/>
  <c r="C24" i="55"/>
  <c r="D24" i="55"/>
  <c r="C25" i="55"/>
  <c r="D25" i="55"/>
  <c r="H25" i="55"/>
  <c r="L25" i="55"/>
  <c r="O30" i="55"/>
  <c r="O31" i="55"/>
  <c r="O27" i="55"/>
  <c r="O37" i="55"/>
  <c r="L46" i="55"/>
  <c r="C26" i="55"/>
  <c r="D26" i="55"/>
  <c r="C52" i="55"/>
  <c r="D52" i="55"/>
  <c r="L51" i="55"/>
  <c r="N51" i="56"/>
  <c r="L21" i="55"/>
  <c r="C21" i="55"/>
  <c r="D21" i="55"/>
  <c r="C29" i="55"/>
  <c r="D29" i="55"/>
  <c r="L26" i="55"/>
  <c r="H21" i="55"/>
  <c r="H37" i="55"/>
  <c r="L9" i="55"/>
  <c r="H49" i="55"/>
  <c r="L52" i="55"/>
  <c r="H26" i="55"/>
  <c r="C9" i="55"/>
  <c r="H29" i="55"/>
  <c r="C56" i="55"/>
  <c r="D56" i="55"/>
  <c r="C46" i="55"/>
  <c r="D46" i="55"/>
  <c r="C45" i="55"/>
  <c r="D45" i="55"/>
  <c r="L32" i="55"/>
  <c r="H9" i="55"/>
  <c r="H9" i="56"/>
  <c r="H52" i="55"/>
  <c r="H45" i="55"/>
  <c r="L37" i="55"/>
  <c r="C10" i="55"/>
  <c r="D10" i="55"/>
  <c r="H44" i="55"/>
  <c r="H56" i="55"/>
  <c r="L49" i="55"/>
  <c r="H16" i="55"/>
  <c r="C37" i="55"/>
  <c r="D37" i="55"/>
  <c r="H10" i="55"/>
  <c r="H51" i="55"/>
  <c r="C49" i="55"/>
  <c r="D49" i="55"/>
  <c r="C32" i="55"/>
  <c r="D32" i="55"/>
  <c r="C53" i="55"/>
  <c r="D53" i="55"/>
  <c r="L36" i="55"/>
  <c r="H43" i="55"/>
  <c r="L43" i="55"/>
  <c r="H46" i="55"/>
  <c r="L10" i="55"/>
  <c r="L29" i="55"/>
  <c r="C43" i="55"/>
  <c r="D43" i="55"/>
  <c r="C16" i="55"/>
  <c r="D16" i="55"/>
  <c r="L56" i="55"/>
  <c r="L13" i="55"/>
  <c r="N13" i="56"/>
  <c r="L53" i="55"/>
  <c r="N53" i="56"/>
  <c r="C36" i="55"/>
  <c r="D36" i="55"/>
  <c r="H53" i="55"/>
  <c r="H36" i="55"/>
  <c r="H13" i="55"/>
  <c r="H27" i="1"/>
  <c r="L27" i="1"/>
  <c r="C27" i="1"/>
  <c r="D27" i="1"/>
  <c r="L9" i="1"/>
  <c r="H9" i="1"/>
  <c r="C9" i="1"/>
  <c r="D9" i="1"/>
  <c r="L54" i="1"/>
  <c r="H54" i="1"/>
  <c r="C54" i="1"/>
  <c r="D54" i="1"/>
  <c r="L18" i="1"/>
  <c r="H18" i="1"/>
  <c r="C18" i="1"/>
  <c r="D18" i="1"/>
  <c r="H10" i="1"/>
  <c r="L10" i="1"/>
  <c r="C10" i="1"/>
  <c r="D10" i="1"/>
  <c r="L14" i="1"/>
  <c r="H14" i="1"/>
  <c r="C14" i="1"/>
  <c r="D14" i="1"/>
  <c r="H37" i="1"/>
  <c r="L37" i="1"/>
  <c r="N37" i="52"/>
  <c r="C37" i="1"/>
  <c r="D37" i="1"/>
  <c r="C51" i="55"/>
  <c r="D51" i="55"/>
  <c r="E37" i="57"/>
  <c r="F37" i="57"/>
  <c r="E40" i="57"/>
  <c r="F40" i="57"/>
  <c r="J40" i="57"/>
  <c r="E22" i="59"/>
  <c r="F22" i="59"/>
  <c r="J22" i="59"/>
  <c r="E30" i="59"/>
  <c r="F30" i="59"/>
  <c r="E31" i="57"/>
  <c r="F31" i="57"/>
  <c r="J31" i="57"/>
  <c r="E55" i="57"/>
  <c r="F55" i="57"/>
  <c r="J55" i="57"/>
  <c r="P55" i="57"/>
  <c r="H19" i="56"/>
  <c r="C19" i="56"/>
  <c r="D19" i="56"/>
  <c r="H27" i="56"/>
  <c r="C27" i="56"/>
  <c r="D27" i="56"/>
  <c r="H53" i="56"/>
  <c r="C53" i="56"/>
  <c r="D53" i="56"/>
  <c r="H16" i="56"/>
  <c r="C16" i="56"/>
  <c r="D16" i="56"/>
  <c r="L16" i="56"/>
  <c r="H26" i="56"/>
  <c r="C26" i="56"/>
  <c r="D26" i="56"/>
  <c r="H14" i="56"/>
  <c r="C14" i="56"/>
  <c r="D14" i="56"/>
  <c r="C51" i="56"/>
  <c r="D51" i="56"/>
  <c r="H51" i="56"/>
  <c r="C34" i="56"/>
  <c r="D34" i="56"/>
  <c r="H34" i="56"/>
  <c r="H17" i="56"/>
  <c r="C17" i="56"/>
  <c r="D17" i="56"/>
  <c r="H29" i="56"/>
  <c r="C29" i="56"/>
  <c r="D29" i="56"/>
  <c r="C36" i="56"/>
  <c r="D36" i="56"/>
  <c r="H36" i="56"/>
  <c r="H39" i="56"/>
  <c r="C39" i="56"/>
  <c r="D39" i="56"/>
  <c r="C47" i="55"/>
  <c r="D47" i="55"/>
  <c r="H17" i="55"/>
  <c r="L17" i="55"/>
  <c r="C17" i="55"/>
  <c r="D17" i="55"/>
  <c r="C18" i="61"/>
  <c r="D18" i="61"/>
  <c r="C53" i="61"/>
  <c r="D53" i="61"/>
  <c r="H53" i="61"/>
  <c r="C45" i="61"/>
  <c r="D45" i="61"/>
  <c r="C23" i="61"/>
  <c r="D23" i="61"/>
  <c r="C33" i="61"/>
  <c r="D33" i="61"/>
  <c r="C44" i="61"/>
  <c r="D44" i="61"/>
  <c r="H18" i="61"/>
  <c r="C28" i="61"/>
  <c r="D28" i="61"/>
  <c r="H40" i="61"/>
  <c r="H17" i="61"/>
  <c r="H22" i="61"/>
  <c r="C43" i="61"/>
  <c r="D43" i="61"/>
  <c r="C52" i="61"/>
  <c r="D52" i="61"/>
  <c r="C32" i="61"/>
  <c r="D32" i="61"/>
  <c r="C21" i="61"/>
  <c r="D21" i="61"/>
  <c r="H21" i="61"/>
  <c r="H44" i="61"/>
  <c r="C16" i="61"/>
  <c r="D16" i="61"/>
  <c r="H23" i="61"/>
  <c r="C17" i="61"/>
  <c r="D17" i="61"/>
  <c r="C40" i="61"/>
  <c r="D40" i="61"/>
  <c r="C47" i="61"/>
  <c r="D47" i="61"/>
  <c r="C25" i="61"/>
  <c r="D25" i="61"/>
  <c r="C36" i="61"/>
  <c r="D36" i="61"/>
  <c r="H43" i="61"/>
  <c r="C42" i="61"/>
  <c r="D42" i="61"/>
  <c r="C51" i="61"/>
  <c r="D51" i="61"/>
  <c r="C49" i="61"/>
  <c r="D49" i="61"/>
  <c r="H49" i="61"/>
  <c r="C35" i="61"/>
  <c r="D35" i="61"/>
  <c r="H35" i="61"/>
  <c r="H32" i="61"/>
  <c r="H55" i="61"/>
  <c r="H45" i="61"/>
  <c r="H26" i="61"/>
  <c r="H24" i="61"/>
  <c r="H16" i="61"/>
  <c r="H38" i="61"/>
  <c r="H36" i="61"/>
  <c r="C31" i="61"/>
  <c r="D31" i="61"/>
  <c r="H31" i="61"/>
  <c r="H39" i="61"/>
  <c r="H33" i="61"/>
  <c r="H37" i="61"/>
  <c r="C50" i="61"/>
  <c r="D50" i="61"/>
  <c r="H50" i="61"/>
  <c r="H42" i="61"/>
  <c r="C48" i="61"/>
  <c r="D48" i="61"/>
  <c r="H48" i="61"/>
  <c r="C27" i="61"/>
  <c r="D27" i="61"/>
  <c r="H25" i="61"/>
  <c r="C54" i="61"/>
  <c r="D54" i="61"/>
  <c r="H54" i="61"/>
  <c r="H29" i="61"/>
  <c r="C46" i="61"/>
  <c r="D46" i="61"/>
  <c r="H46" i="61"/>
  <c r="C56" i="61"/>
  <c r="D56" i="61"/>
  <c r="C15" i="61"/>
  <c r="D15" i="61"/>
  <c r="C19" i="61"/>
  <c r="D19" i="61"/>
  <c r="H19" i="61"/>
  <c r="C34" i="61"/>
  <c r="D34" i="61"/>
  <c r="C30" i="61"/>
  <c r="D30" i="61"/>
  <c r="H15" i="61"/>
  <c r="C26" i="61"/>
  <c r="D26" i="61"/>
  <c r="C29" i="61"/>
  <c r="D29" i="61"/>
  <c r="H52" i="61"/>
  <c r="C39" i="61"/>
  <c r="D39" i="61"/>
  <c r="C22" i="61"/>
  <c r="D22" i="61"/>
  <c r="H51" i="61"/>
  <c r="C41" i="61"/>
  <c r="D41" i="61"/>
  <c r="C38" i="61"/>
  <c r="D38" i="61"/>
  <c r="H47" i="61"/>
  <c r="H41" i="61"/>
  <c r="H34" i="61"/>
  <c r="H30" i="61"/>
  <c r="H56" i="61"/>
  <c r="H27" i="61"/>
  <c r="H28" i="61"/>
  <c r="C20" i="61"/>
  <c r="D20" i="61"/>
  <c r="C55" i="61"/>
  <c r="D55" i="61"/>
  <c r="C24" i="61"/>
  <c r="D24" i="61"/>
  <c r="C37" i="61"/>
  <c r="D37" i="61"/>
  <c r="H20" i="61"/>
  <c r="L15" i="1"/>
  <c r="H15" i="1"/>
  <c r="C15" i="1"/>
  <c r="D15" i="1"/>
  <c r="L31" i="1"/>
  <c r="C31" i="1"/>
  <c r="D31" i="1"/>
  <c r="H31" i="1"/>
  <c r="N52" i="57"/>
  <c r="N51" i="57"/>
  <c r="H15" i="56"/>
  <c r="C15" i="56"/>
  <c r="D15" i="56"/>
  <c r="H37" i="56"/>
  <c r="C37" i="56"/>
  <c r="D37" i="56"/>
  <c r="E13" i="55"/>
  <c r="F13" i="55"/>
  <c r="J13" i="55"/>
  <c r="H33" i="55"/>
  <c r="L33" i="55"/>
  <c r="N33" i="55"/>
  <c r="C33" i="55"/>
  <c r="D33" i="55"/>
  <c r="C54" i="55"/>
  <c r="D54" i="55"/>
  <c r="H54" i="55"/>
  <c r="L54" i="55"/>
  <c r="N54" i="56"/>
  <c r="L32" i="1"/>
  <c r="C32" i="1"/>
  <c r="D32" i="1"/>
  <c r="H32" i="1"/>
  <c r="H28" i="1"/>
  <c r="L28" i="1"/>
  <c r="C28" i="1"/>
  <c r="D28" i="1"/>
  <c r="E19" i="57"/>
  <c r="F19" i="57"/>
  <c r="G19" i="57"/>
  <c r="N54" i="57"/>
  <c r="C56" i="56"/>
  <c r="D56" i="56"/>
  <c r="H56" i="56"/>
  <c r="L56" i="56"/>
  <c r="H49" i="56"/>
  <c r="C49" i="56"/>
  <c r="D49" i="56"/>
  <c r="C11" i="56"/>
  <c r="D11" i="56"/>
  <c r="H11" i="56"/>
  <c r="C20" i="56"/>
  <c r="D20" i="56"/>
  <c r="H20" i="56"/>
  <c r="C54" i="56"/>
  <c r="D54" i="56"/>
  <c r="H54" i="56"/>
  <c r="E13" i="52"/>
  <c r="F13" i="52"/>
  <c r="J13" i="52"/>
  <c r="E18" i="57"/>
  <c r="F18" i="57"/>
  <c r="J18" i="57"/>
  <c r="C11" i="55"/>
  <c r="D11" i="55"/>
  <c r="H11" i="55"/>
  <c r="L11" i="55"/>
  <c r="L38" i="55"/>
  <c r="C38" i="55"/>
  <c r="D38" i="55"/>
  <c r="H38" i="55"/>
  <c r="H30" i="55"/>
  <c r="L30" i="55"/>
  <c r="N30" i="55"/>
  <c r="C30" i="55"/>
  <c r="D30" i="55"/>
  <c r="C31" i="55"/>
  <c r="D31" i="55"/>
  <c r="H31" i="55"/>
  <c r="H23" i="55"/>
  <c r="C23" i="55"/>
  <c r="D23" i="55"/>
  <c r="L23" i="55"/>
  <c r="C34" i="55"/>
  <c r="D34" i="55"/>
  <c r="L34" i="55"/>
  <c r="N34" i="56"/>
  <c r="H34" i="55"/>
  <c r="O38" i="55"/>
  <c r="O38" i="54"/>
  <c r="E15" i="57"/>
  <c r="F15" i="57"/>
  <c r="J15" i="57"/>
  <c r="L29" i="1"/>
  <c r="N29" i="52"/>
  <c r="H29" i="1"/>
  <c r="C29" i="1"/>
  <c r="D29" i="1"/>
  <c r="L22" i="1"/>
  <c r="C22" i="1"/>
  <c r="D22" i="1"/>
  <c r="H22" i="1"/>
  <c r="L50" i="1"/>
  <c r="N50" i="52"/>
  <c r="C50" i="1"/>
  <c r="D50" i="1"/>
  <c r="H50" i="1"/>
  <c r="C26" i="1"/>
  <c r="D26" i="1"/>
  <c r="H26" i="1"/>
  <c r="L26" i="1"/>
  <c r="L48" i="1"/>
  <c r="N48" i="52"/>
  <c r="C48" i="1"/>
  <c r="D48" i="1"/>
  <c r="H48" i="1"/>
  <c r="H7" i="1"/>
  <c r="L7" i="1"/>
  <c r="N7" i="52"/>
  <c r="C7" i="1"/>
  <c r="D7" i="1"/>
  <c r="L5" i="1"/>
  <c r="L5" i="52"/>
  <c r="N5" i="52"/>
  <c r="C5" i="1"/>
  <c r="H5" i="1"/>
  <c r="H5" i="52"/>
  <c r="L55" i="1"/>
  <c r="N55" i="52"/>
  <c r="C55" i="1"/>
  <c r="D55" i="1"/>
  <c r="H55" i="1"/>
  <c r="E17" i="57"/>
  <c r="F17" i="57"/>
  <c r="J17" i="57"/>
  <c r="E32" i="57"/>
  <c r="F32" i="57"/>
  <c r="F21" i="57"/>
  <c r="E54" i="57"/>
  <c r="F54" i="57"/>
  <c r="J54" i="57"/>
  <c r="P54" i="57"/>
  <c r="L20" i="56"/>
  <c r="N43" i="56"/>
  <c r="L49" i="56"/>
  <c r="L11" i="56"/>
  <c r="C22" i="56"/>
  <c r="D22" i="56"/>
  <c r="H22" i="56"/>
  <c r="C40" i="56"/>
  <c r="D40" i="56"/>
  <c r="H40" i="56"/>
  <c r="C48" i="56"/>
  <c r="D48" i="56"/>
  <c r="H48" i="56"/>
  <c r="C24" i="56"/>
  <c r="D24" i="56"/>
  <c r="H24" i="56"/>
  <c r="H12" i="56"/>
  <c r="C12" i="56"/>
  <c r="D12" i="56"/>
  <c r="H18" i="56"/>
  <c r="L18" i="56"/>
  <c r="C18" i="56"/>
  <c r="D18" i="56"/>
  <c r="H30" i="56"/>
  <c r="C30" i="56"/>
  <c r="D30" i="56"/>
  <c r="C13" i="56"/>
  <c r="D13" i="56"/>
  <c r="H13" i="56"/>
  <c r="H31" i="56"/>
  <c r="C31" i="56"/>
  <c r="D31" i="56"/>
  <c r="L31" i="56"/>
  <c r="C50" i="56"/>
  <c r="D50" i="56"/>
  <c r="H50" i="56"/>
  <c r="L50" i="56"/>
  <c r="C45" i="56"/>
  <c r="D45" i="56"/>
  <c r="H45" i="56"/>
  <c r="H38" i="56"/>
  <c r="C38" i="56"/>
  <c r="D38" i="56"/>
  <c r="H47" i="56"/>
  <c r="C47" i="56"/>
  <c r="D47" i="56"/>
  <c r="L47" i="55"/>
  <c r="N47" i="56"/>
  <c r="H12" i="55"/>
  <c r="G31" i="52"/>
  <c r="I31" i="52"/>
  <c r="O40" i="55"/>
  <c r="O40" i="56"/>
  <c r="H19" i="55"/>
  <c r="L19" i="55"/>
  <c r="C19" i="55"/>
  <c r="D19" i="55"/>
  <c r="L42" i="55"/>
  <c r="H42" i="55"/>
  <c r="C42" i="55"/>
  <c r="D42" i="55"/>
  <c r="O39" i="55"/>
  <c r="O23" i="55"/>
  <c r="O69" i="55"/>
  <c r="S69" i="55"/>
  <c r="O13" i="55"/>
  <c r="H52" i="54"/>
  <c r="L52" i="54"/>
  <c r="C52" i="54"/>
  <c r="D52" i="54"/>
  <c r="L49" i="1"/>
  <c r="N49" i="52"/>
  <c r="H49" i="1"/>
  <c r="C49" i="1"/>
  <c r="D49" i="1"/>
  <c r="L24" i="1"/>
  <c r="N24" i="52"/>
  <c r="C24" i="1"/>
  <c r="D24" i="1"/>
  <c r="H24" i="1"/>
  <c r="C15" i="55"/>
  <c r="D15" i="55"/>
  <c r="H15" i="55"/>
  <c r="L15" i="55"/>
  <c r="E44" i="55"/>
  <c r="F44" i="55"/>
  <c r="J44" i="55"/>
  <c r="P44" i="55"/>
  <c r="E45" i="57"/>
  <c r="F45" i="57"/>
  <c r="H10" i="56"/>
  <c r="H10" i="57"/>
  <c r="C10" i="56"/>
  <c r="H55" i="56"/>
  <c r="C55" i="56"/>
  <c r="D55" i="56"/>
  <c r="C25" i="56"/>
  <c r="D25" i="56"/>
  <c r="H25" i="56"/>
  <c r="L25" i="56"/>
  <c r="E23" i="59"/>
  <c r="F23" i="59"/>
  <c r="J23" i="59"/>
  <c r="P23" i="59"/>
  <c r="C22" i="55"/>
  <c r="D22" i="55"/>
  <c r="L22" i="55"/>
  <c r="N22" i="56"/>
  <c r="H22" i="55"/>
  <c r="L55" i="55"/>
  <c r="P55" i="55"/>
  <c r="C55" i="55"/>
  <c r="D55" i="55"/>
  <c r="H55" i="55"/>
  <c r="C35" i="55"/>
  <c r="D35" i="55"/>
  <c r="L35" i="55"/>
  <c r="H35" i="55"/>
  <c r="O60" i="55"/>
  <c r="S60" i="55" s="1"/>
  <c r="O36" i="54"/>
  <c r="O36" i="55"/>
  <c r="O64" i="55"/>
  <c r="S64" i="55" s="1"/>
  <c r="O46" i="55"/>
  <c r="H17" i="1"/>
  <c r="C17" i="1"/>
  <c r="D17" i="1"/>
  <c r="L17" i="1"/>
  <c r="N17" i="52"/>
  <c r="E12" i="57"/>
  <c r="F12" i="57"/>
  <c r="N45" i="55"/>
  <c r="E53" i="57"/>
  <c r="F53" i="57"/>
  <c r="J53" i="57"/>
  <c r="P53" i="57"/>
  <c r="E14" i="57"/>
  <c r="F14" i="57"/>
  <c r="E13" i="57"/>
  <c r="F13" i="57"/>
  <c r="H32" i="55"/>
  <c r="E33" i="57"/>
  <c r="F33" i="57"/>
  <c r="J33" i="57"/>
  <c r="P33" i="57"/>
  <c r="E34" i="57"/>
  <c r="F34" i="57"/>
  <c r="J34" i="57"/>
  <c r="E47" i="57"/>
  <c r="F47" i="57"/>
  <c r="J47" i="57"/>
  <c r="L37" i="56"/>
  <c r="L41" i="56"/>
  <c r="N39" i="56"/>
  <c r="C44" i="56"/>
  <c r="D44" i="56"/>
  <c r="H44" i="56"/>
  <c r="H42" i="56"/>
  <c r="C42" i="56"/>
  <c r="D42" i="56"/>
  <c r="H35" i="56"/>
  <c r="C35" i="56"/>
  <c r="D35" i="56"/>
  <c r="H43" i="56"/>
  <c r="C43" i="56"/>
  <c r="D43" i="56"/>
  <c r="H32" i="56"/>
  <c r="C32" i="56"/>
  <c r="D32" i="56"/>
  <c r="L32" i="56"/>
  <c r="H28" i="56"/>
  <c r="C28" i="56"/>
  <c r="D28" i="56"/>
  <c r="H21" i="56"/>
  <c r="C21" i="56"/>
  <c r="D21" i="56"/>
  <c r="H52" i="56"/>
  <c r="C52" i="56"/>
  <c r="D52" i="56"/>
  <c r="H33" i="56"/>
  <c r="C33" i="56"/>
  <c r="D33" i="56"/>
  <c r="H46" i="56"/>
  <c r="C46" i="56"/>
  <c r="D46" i="56"/>
  <c r="H23" i="56"/>
  <c r="C23" i="56"/>
  <c r="D23" i="56"/>
  <c r="H47" i="55"/>
  <c r="C12" i="55"/>
  <c r="D12" i="55"/>
  <c r="J14" i="57"/>
  <c r="P14" i="57"/>
  <c r="N18" i="52"/>
  <c r="J52" i="57"/>
  <c r="P52" i="57"/>
  <c r="G20" i="52"/>
  <c r="I20" i="52"/>
  <c r="P47" i="57"/>
  <c r="J21" i="57"/>
  <c r="P21" i="57"/>
  <c r="N22" i="52"/>
  <c r="N31" i="52"/>
  <c r="N14" i="52"/>
  <c r="N53" i="54"/>
  <c r="N38" i="54"/>
  <c r="J12" i="57"/>
  <c r="P12" i="57"/>
  <c r="N19" i="56"/>
  <c r="N54" i="52"/>
  <c r="S54" i="52"/>
  <c r="N44" i="55"/>
  <c r="N47" i="57"/>
  <c r="J56" i="57"/>
  <c r="P56" i="57"/>
  <c r="J32" i="57"/>
  <c r="N28" i="52"/>
  <c r="N25" i="52"/>
  <c r="N37" i="54"/>
  <c r="N42" i="54"/>
  <c r="J13" i="57"/>
  <c r="P13" i="57"/>
  <c r="J30" i="59"/>
  <c r="P30" i="59"/>
  <c r="N45" i="56"/>
  <c r="N36" i="59"/>
  <c r="I54" i="59"/>
  <c r="N34" i="54"/>
  <c r="N53" i="53"/>
  <c r="N26" i="52"/>
  <c r="I19" i="57"/>
  <c r="P22" i="59"/>
  <c r="N9" i="52"/>
  <c r="N35" i="57"/>
  <c r="I28" i="57"/>
  <c r="I42" i="59"/>
  <c r="N23" i="54"/>
  <c r="N20" i="54"/>
  <c r="N9" i="54"/>
  <c r="N49" i="54"/>
  <c r="G45" i="57"/>
  <c r="G52" i="57"/>
  <c r="I52" i="57"/>
  <c r="G55" i="57"/>
  <c r="I55" i="57"/>
  <c r="G31" i="57"/>
  <c r="I31" i="57"/>
  <c r="E56" i="58"/>
  <c r="F56" i="58"/>
  <c r="J56" i="58"/>
  <c r="P56" i="58"/>
  <c r="E24" i="57"/>
  <c r="F24" i="57"/>
  <c r="J24" i="57"/>
  <c r="P24" i="57"/>
  <c r="E38" i="57"/>
  <c r="F38" i="57"/>
  <c r="J38" i="57"/>
  <c r="P38" i="57"/>
  <c r="E30" i="57"/>
  <c r="F30" i="57"/>
  <c r="J30" i="57"/>
  <c r="P30" i="57"/>
  <c r="C11" i="58"/>
  <c r="D11" i="58"/>
  <c r="D11" i="57"/>
  <c r="E55" i="59"/>
  <c r="F55" i="59"/>
  <c r="J55" i="59"/>
  <c r="P55" i="59"/>
  <c r="N36" i="58"/>
  <c r="E53" i="59"/>
  <c r="F53" i="59"/>
  <c r="J53" i="59"/>
  <c r="E15" i="59"/>
  <c r="F15" i="59"/>
  <c r="J15" i="59"/>
  <c r="P15" i="59"/>
  <c r="G28" i="52"/>
  <c r="I28" i="52"/>
  <c r="E41" i="60"/>
  <c r="F41" i="60"/>
  <c r="J41" i="60"/>
  <c r="E45" i="60"/>
  <c r="F45" i="60"/>
  <c r="J45" i="60"/>
  <c r="E16" i="60"/>
  <c r="F16" i="60"/>
  <c r="J16" i="60"/>
  <c r="E37" i="60"/>
  <c r="F37" i="60"/>
  <c r="J37" i="60"/>
  <c r="E38" i="60"/>
  <c r="F38" i="60"/>
  <c r="J38" i="60"/>
  <c r="E39" i="60"/>
  <c r="F39" i="60"/>
  <c r="J39" i="60"/>
  <c r="E52" i="60"/>
  <c r="F52" i="60"/>
  <c r="J52" i="60"/>
  <c r="E24" i="60"/>
  <c r="F24" i="60"/>
  <c r="J24" i="60"/>
  <c r="E36" i="60"/>
  <c r="F36" i="60"/>
  <c r="J36" i="60"/>
  <c r="G18" i="60"/>
  <c r="I18" i="60"/>
  <c r="J18" i="60"/>
  <c r="E47" i="60"/>
  <c r="F47" i="60"/>
  <c r="G47" i="60"/>
  <c r="I47" i="60"/>
  <c r="E43" i="60"/>
  <c r="F43" i="60"/>
  <c r="J43" i="60"/>
  <c r="E20" i="1"/>
  <c r="F20" i="1"/>
  <c r="J20" i="1"/>
  <c r="E13" i="1"/>
  <c r="F13" i="1"/>
  <c r="J13" i="1"/>
  <c r="E19" i="1"/>
  <c r="F19" i="1"/>
  <c r="J19" i="1"/>
  <c r="N55" i="58"/>
  <c r="E29" i="58"/>
  <c r="F29" i="58"/>
  <c r="J29" i="58"/>
  <c r="E33" i="59"/>
  <c r="F33" i="59"/>
  <c r="J33" i="59"/>
  <c r="N40" i="59"/>
  <c r="D13" i="59"/>
  <c r="C13" i="60"/>
  <c r="D13" i="60"/>
  <c r="N41" i="52"/>
  <c r="E34" i="54"/>
  <c r="F34" i="54"/>
  <c r="J34" i="54"/>
  <c r="P34" i="54"/>
  <c r="E50" i="54"/>
  <c r="F50" i="54"/>
  <c r="J50" i="54"/>
  <c r="P50" i="54"/>
  <c r="E19" i="54"/>
  <c r="F19" i="54"/>
  <c r="J19" i="54"/>
  <c r="P19" i="54"/>
  <c r="E41" i="54"/>
  <c r="F41" i="54"/>
  <c r="J41" i="54"/>
  <c r="P41" i="54"/>
  <c r="E18" i="54"/>
  <c r="F18" i="54"/>
  <c r="J18" i="54"/>
  <c r="P18" i="54"/>
  <c r="E11" i="54"/>
  <c r="F11" i="54"/>
  <c r="J11" i="54"/>
  <c r="E20" i="54"/>
  <c r="F20" i="54"/>
  <c r="J20" i="54"/>
  <c r="P20" i="54"/>
  <c r="E48" i="54"/>
  <c r="F48" i="54"/>
  <c r="J48" i="54"/>
  <c r="E33" i="54"/>
  <c r="F33" i="54"/>
  <c r="J33" i="54"/>
  <c r="P33" i="54"/>
  <c r="N43" i="54"/>
  <c r="N17" i="54"/>
  <c r="E17" i="54"/>
  <c r="F17" i="54"/>
  <c r="J17" i="54"/>
  <c r="P17" i="54"/>
  <c r="E53" i="54"/>
  <c r="F53" i="54"/>
  <c r="J53" i="54"/>
  <c r="P53" i="54"/>
  <c r="E38" i="52"/>
  <c r="F38" i="52"/>
  <c r="J38" i="52"/>
  <c r="G41" i="52"/>
  <c r="I41" i="52"/>
  <c r="J41" i="52"/>
  <c r="P41" i="52"/>
  <c r="G18" i="52"/>
  <c r="I18" i="52"/>
  <c r="J18" i="52"/>
  <c r="P18" i="52"/>
  <c r="S18" i="52"/>
  <c r="N45" i="52"/>
  <c r="E33" i="52"/>
  <c r="F33" i="52"/>
  <c r="J33" i="52"/>
  <c r="G25" i="52"/>
  <c r="I25" i="52"/>
  <c r="J25" i="52"/>
  <c r="P25" i="52"/>
  <c r="N39" i="52"/>
  <c r="E14" i="52"/>
  <c r="F14" i="52"/>
  <c r="J14" i="52"/>
  <c r="P14" i="52"/>
  <c r="E16" i="52"/>
  <c r="F16" i="52"/>
  <c r="J16" i="52"/>
  <c r="E42" i="52"/>
  <c r="F42" i="52"/>
  <c r="J42" i="52"/>
  <c r="P42" i="52"/>
  <c r="E35" i="52"/>
  <c r="F35" i="52"/>
  <c r="J35" i="52"/>
  <c r="P35" i="52"/>
  <c r="E12" i="52"/>
  <c r="F12" i="52"/>
  <c r="J12" i="52"/>
  <c r="P12" i="52"/>
  <c r="N51" i="58"/>
  <c r="E56" i="59"/>
  <c r="F56" i="59"/>
  <c r="J56" i="59"/>
  <c r="N24" i="53"/>
  <c r="S24" i="53"/>
  <c r="N35" i="53"/>
  <c r="E39" i="53"/>
  <c r="F39" i="53"/>
  <c r="J39" i="53"/>
  <c r="P39" i="53"/>
  <c r="E51" i="53"/>
  <c r="F51" i="53"/>
  <c r="J51" i="53"/>
  <c r="P51" i="53"/>
  <c r="E44" i="53"/>
  <c r="F44" i="53"/>
  <c r="J44" i="53"/>
  <c r="P44" i="53"/>
  <c r="G11" i="53"/>
  <c r="I11" i="53"/>
  <c r="J11" i="53"/>
  <c r="P11" i="53"/>
  <c r="N50" i="53"/>
  <c r="G20" i="53"/>
  <c r="I20" i="53"/>
  <c r="J20" i="53"/>
  <c r="P20" i="53"/>
  <c r="E13" i="53"/>
  <c r="F13" i="53"/>
  <c r="J13" i="53"/>
  <c r="P13" i="53"/>
  <c r="E46" i="53"/>
  <c r="F46" i="53"/>
  <c r="J46" i="53"/>
  <c r="P46" i="53"/>
  <c r="E50" i="53"/>
  <c r="F50" i="53"/>
  <c r="J50" i="53"/>
  <c r="P50" i="53"/>
  <c r="N30" i="53"/>
  <c r="E47" i="53"/>
  <c r="F47" i="53"/>
  <c r="J47" i="53"/>
  <c r="P47" i="53"/>
  <c r="C7" i="54"/>
  <c r="D7" i="54"/>
  <c r="D7" i="53"/>
  <c r="E7" i="53"/>
  <c r="F7" i="53"/>
  <c r="E21" i="53"/>
  <c r="F21" i="53"/>
  <c r="J21" i="53"/>
  <c r="P21" i="53"/>
  <c r="E36" i="53"/>
  <c r="F36" i="53"/>
  <c r="J36" i="53"/>
  <c r="E23" i="53"/>
  <c r="F23" i="53"/>
  <c r="J23" i="53"/>
  <c r="P23" i="53"/>
  <c r="N56" i="53"/>
  <c r="E50" i="58"/>
  <c r="F50" i="58"/>
  <c r="J50" i="58"/>
  <c r="E35" i="59"/>
  <c r="F35" i="59"/>
  <c r="J35" i="59"/>
  <c r="P35" i="59"/>
  <c r="J28" i="57"/>
  <c r="P28" i="57"/>
  <c r="E49" i="57"/>
  <c r="F49" i="57"/>
  <c r="J49" i="57"/>
  <c r="P49" i="57"/>
  <c r="E23" i="57"/>
  <c r="F23" i="57"/>
  <c r="J23" i="57"/>
  <c r="P23" i="57"/>
  <c r="E19" i="59"/>
  <c r="F19" i="59"/>
  <c r="J19" i="59"/>
  <c r="N39" i="59"/>
  <c r="E45" i="58"/>
  <c r="F45" i="58"/>
  <c r="J45" i="58"/>
  <c r="C12" i="59"/>
  <c r="D12" i="59"/>
  <c r="E12" i="59"/>
  <c r="F12" i="59"/>
  <c r="D12" i="58"/>
  <c r="E46" i="58"/>
  <c r="F46" i="58"/>
  <c r="J46" i="58"/>
  <c r="E49" i="59"/>
  <c r="F49" i="59"/>
  <c r="J49" i="59"/>
  <c r="P49" i="59"/>
  <c r="E31" i="59"/>
  <c r="F31" i="59"/>
  <c r="J31" i="59"/>
  <c r="P31" i="59"/>
  <c r="E20" i="59"/>
  <c r="F20" i="59"/>
  <c r="J20" i="59"/>
  <c r="P20" i="59"/>
  <c r="E25" i="60"/>
  <c r="F25" i="60"/>
  <c r="E30" i="60"/>
  <c r="F30" i="60"/>
  <c r="J30" i="60"/>
  <c r="E48" i="60"/>
  <c r="F48" i="60"/>
  <c r="J48" i="60"/>
  <c r="E56" i="60"/>
  <c r="F56" i="60"/>
  <c r="J56" i="60"/>
  <c r="E42" i="60"/>
  <c r="F42" i="60"/>
  <c r="J42" i="60"/>
  <c r="E26" i="60"/>
  <c r="F26" i="60"/>
  <c r="J26" i="60"/>
  <c r="E27" i="60"/>
  <c r="F27" i="60"/>
  <c r="J27" i="60"/>
  <c r="E23" i="1"/>
  <c r="F23" i="1"/>
  <c r="J23" i="1"/>
  <c r="E53" i="1"/>
  <c r="F53" i="1"/>
  <c r="J53" i="1"/>
  <c r="E56" i="1"/>
  <c r="F56" i="1"/>
  <c r="J56" i="1"/>
  <c r="E30" i="1"/>
  <c r="F30" i="1"/>
  <c r="J30" i="1"/>
  <c r="E47" i="1"/>
  <c r="F47" i="1"/>
  <c r="J47" i="1"/>
  <c r="E44" i="1"/>
  <c r="F44" i="1"/>
  <c r="J44" i="1"/>
  <c r="E16" i="1"/>
  <c r="F16" i="1"/>
  <c r="J16" i="1"/>
  <c r="J42" i="59"/>
  <c r="P42" i="59"/>
  <c r="E25" i="58"/>
  <c r="F25" i="58"/>
  <c r="J25" i="58"/>
  <c r="E52" i="58"/>
  <c r="F52" i="58"/>
  <c r="J52" i="58"/>
  <c r="P52" i="58"/>
  <c r="E37" i="59"/>
  <c r="F37" i="59"/>
  <c r="J37" i="59"/>
  <c r="P37" i="59"/>
  <c r="E40" i="59"/>
  <c r="F40" i="59"/>
  <c r="J40" i="59"/>
  <c r="P40" i="59"/>
  <c r="E26" i="54"/>
  <c r="F26" i="54"/>
  <c r="J26" i="54"/>
  <c r="P26" i="54"/>
  <c r="E51" i="54"/>
  <c r="F51" i="54"/>
  <c r="J51" i="54"/>
  <c r="P51" i="54"/>
  <c r="E54" i="54"/>
  <c r="F54" i="54"/>
  <c r="J54" i="54"/>
  <c r="P54" i="54"/>
  <c r="E14" i="54"/>
  <c r="F14" i="54"/>
  <c r="J14" i="54"/>
  <c r="P14" i="54"/>
  <c r="E23" i="54"/>
  <c r="F23" i="54"/>
  <c r="J23" i="54"/>
  <c r="P23" i="54"/>
  <c r="E56" i="54"/>
  <c r="F56" i="54"/>
  <c r="J56" i="54"/>
  <c r="P56" i="54"/>
  <c r="E36" i="54"/>
  <c r="F36" i="54"/>
  <c r="J36" i="54"/>
  <c r="P36" i="54"/>
  <c r="S36" i="54"/>
  <c r="N45" i="54"/>
  <c r="E16" i="54"/>
  <c r="F16" i="54"/>
  <c r="J16" i="54"/>
  <c r="P16" i="54"/>
  <c r="E25" i="54"/>
  <c r="F25" i="54"/>
  <c r="J25" i="54"/>
  <c r="L8" i="55"/>
  <c r="N8" i="55"/>
  <c r="N8" i="54"/>
  <c r="N18" i="54"/>
  <c r="E24" i="54"/>
  <c r="F24" i="54"/>
  <c r="J24" i="54"/>
  <c r="P24" i="54"/>
  <c r="E28" i="54"/>
  <c r="F28" i="54"/>
  <c r="J28" i="54"/>
  <c r="E53" i="52"/>
  <c r="F53" i="52"/>
  <c r="J53" i="52"/>
  <c r="P53" i="52"/>
  <c r="E47" i="52"/>
  <c r="F47" i="52"/>
  <c r="J47" i="52"/>
  <c r="E45" i="52"/>
  <c r="F45" i="52"/>
  <c r="J45" i="52"/>
  <c r="P45" i="52"/>
  <c r="N52" i="52"/>
  <c r="E7" i="52"/>
  <c r="F7" i="52"/>
  <c r="J7" i="52"/>
  <c r="P7" i="52"/>
  <c r="N30" i="52"/>
  <c r="E19" i="52"/>
  <c r="F19" i="52"/>
  <c r="J19" i="52"/>
  <c r="N20" i="52"/>
  <c r="E50" i="52"/>
  <c r="F50" i="52"/>
  <c r="J50" i="52"/>
  <c r="P50" i="52"/>
  <c r="S50" i="52"/>
  <c r="N42" i="52"/>
  <c r="E31" i="58"/>
  <c r="F31" i="58"/>
  <c r="J31" i="58"/>
  <c r="E47" i="59"/>
  <c r="F47" i="59"/>
  <c r="J47" i="59"/>
  <c r="N51" i="59"/>
  <c r="I34" i="52"/>
  <c r="N27" i="53"/>
  <c r="N34" i="53"/>
  <c r="N52" i="53"/>
  <c r="N48" i="53"/>
  <c r="N43" i="53"/>
  <c r="E38" i="53"/>
  <c r="F38" i="53"/>
  <c r="J38" i="53"/>
  <c r="P38" i="53"/>
  <c r="N28" i="53"/>
  <c r="N9" i="53"/>
  <c r="G27" i="53"/>
  <c r="I27" i="53"/>
  <c r="J27" i="53"/>
  <c r="P27" i="53"/>
  <c r="N37" i="53"/>
  <c r="E40" i="53"/>
  <c r="F40" i="53"/>
  <c r="J40" i="53"/>
  <c r="E18" i="53"/>
  <c r="F18" i="53"/>
  <c r="J18" i="53"/>
  <c r="P18" i="53"/>
  <c r="N42" i="53"/>
  <c r="N23" i="53"/>
  <c r="N49" i="53"/>
  <c r="G43" i="53"/>
  <c r="I43" i="53"/>
  <c r="J43" i="53"/>
  <c r="P43" i="53"/>
  <c r="G15" i="53"/>
  <c r="I15" i="53"/>
  <c r="J15" i="53"/>
  <c r="P15" i="53"/>
  <c r="N7" i="53"/>
  <c r="L7" i="54"/>
  <c r="N7" i="54"/>
  <c r="E34" i="53"/>
  <c r="F34" i="53"/>
  <c r="J34" i="53"/>
  <c r="P34" i="53"/>
  <c r="N20" i="53"/>
  <c r="G30" i="53"/>
  <c r="I30" i="53"/>
  <c r="J30" i="53"/>
  <c r="P30" i="53"/>
  <c r="N55" i="53"/>
  <c r="G22" i="53"/>
  <c r="I22" i="53"/>
  <c r="J22" i="53"/>
  <c r="P22" i="53"/>
  <c r="E54" i="53"/>
  <c r="F54" i="53"/>
  <c r="J54" i="53"/>
  <c r="E56" i="53"/>
  <c r="F56" i="53"/>
  <c r="J56" i="53"/>
  <c r="P56" i="53"/>
  <c r="E41" i="59"/>
  <c r="F41" i="59"/>
  <c r="J41" i="59"/>
  <c r="P41" i="59"/>
  <c r="E48" i="59"/>
  <c r="F48" i="59"/>
  <c r="J48" i="59"/>
  <c r="P48" i="59"/>
  <c r="E50" i="59"/>
  <c r="F50" i="59"/>
  <c r="J50" i="59"/>
  <c r="P50" i="59"/>
  <c r="G39" i="57"/>
  <c r="I39" i="57"/>
  <c r="G46" i="52"/>
  <c r="I46" i="52"/>
  <c r="J46" i="52"/>
  <c r="G35" i="57"/>
  <c r="I35" i="57"/>
  <c r="J35" i="57"/>
  <c r="P35" i="57"/>
  <c r="E51" i="57"/>
  <c r="F51" i="57"/>
  <c r="J51" i="57"/>
  <c r="P51" i="57"/>
  <c r="E27" i="59"/>
  <c r="F27" i="59"/>
  <c r="J27" i="59"/>
  <c r="J54" i="59"/>
  <c r="P54" i="59"/>
  <c r="E27" i="58"/>
  <c r="F27" i="58"/>
  <c r="J27" i="58"/>
  <c r="E32" i="58"/>
  <c r="F32" i="58"/>
  <c r="J32" i="58"/>
  <c r="P53" i="59"/>
  <c r="E45" i="59"/>
  <c r="F45" i="59"/>
  <c r="J45" i="59"/>
  <c r="P45" i="59"/>
  <c r="E46" i="60"/>
  <c r="F46" i="60"/>
  <c r="J46" i="60"/>
  <c r="E54" i="60"/>
  <c r="F54" i="60"/>
  <c r="J54" i="60"/>
  <c r="E15" i="60"/>
  <c r="F15" i="60"/>
  <c r="J15" i="60"/>
  <c r="E21" i="60"/>
  <c r="F21" i="60"/>
  <c r="J21" i="60"/>
  <c r="E20" i="60"/>
  <c r="F20" i="60"/>
  <c r="J20" i="60"/>
  <c r="E49" i="60"/>
  <c r="F49" i="60"/>
  <c r="J49" i="60"/>
  <c r="E23" i="60"/>
  <c r="F23" i="60"/>
  <c r="J23" i="60"/>
  <c r="E34" i="60"/>
  <c r="F34" i="60"/>
  <c r="J34" i="60"/>
  <c r="E19" i="60"/>
  <c r="F19" i="60"/>
  <c r="J19" i="60"/>
  <c r="E33" i="60"/>
  <c r="F33" i="60"/>
  <c r="J33" i="60"/>
  <c r="E51" i="60"/>
  <c r="F51" i="60"/>
  <c r="J51" i="60"/>
  <c r="E31" i="60"/>
  <c r="F31" i="60"/>
  <c r="J31" i="60"/>
  <c r="E17" i="60"/>
  <c r="F17" i="60"/>
  <c r="J17" i="60"/>
  <c r="E40" i="1"/>
  <c r="F40" i="1"/>
  <c r="J40" i="1"/>
  <c r="E51" i="1"/>
  <c r="F51" i="1"/>
  <c r="E12" i="1"/>
  <c r="F12" i="1"/>
  <c r="J12" i="1"/>
  <c r="E46" i="1"/>
  <c r="F46" i="1"/>
  <c r="J46" i="1"/>
  <c r="E52" i="1"/>
  <c r="F52" i="1"/>
  <c r="J52" i="1"/>
  <c r="E11" i="1"/>
  <c r="F11" i="1"/>
  <c r="J11" i="1"/>
  <c r="E42" i="1"/>
  <c r="F42" i="1"/>
  <c r="J42" i="1"/>
  <c r="G37" i="58"/>
  <c r="I37" i="58"/>
  <c r="J37" i="58"/>
  <c r="E34" i="58"/>
  <c r="F34" i="58"/>
  <c r="J34" i="58"/>
  <c r="E26" i="59"/>
  <c r="F26" i="59"/>
  <c r="J26" i="59"/>
  <c r="P26" i="59"/>
  <c r="L13" i="60"/>
  <c r="N13" i="60"/>
  <c r="S13" i="60"/>
  <c r="E24" i="59"/>
  <c r="F24" i="59"/>
  <c r="J24" i="59"/>
  <c r="P24" i="59"/>
  <c r="E9" i="54"/>
  <c r="F9" i="54"/>
  <c r="J9" i="54"/>
  <c r="P9" i="54"/>
  <c r="E10" i="54"/>
  <c r="F10" i="54"/>
  <c r="J10" i="54"/>
  <c r="P10" i="54"/>
  <c r="E30" i="54"/>
  <c r="F30" i="54"/>
  <c r="J30" i="54"/>
  <c r="P30" i="54"/>
  <c r="N22" i="54"/>
  <c r="E13" i="54"/>
  <c r="F13" i="54"/>
  <c r="J13" i="54"/>
  <c r="P13" i="54"/>
  <c r="E55" i="54"/>
  <c r="F55" i="54"/>
  <c r="J55" i="54"/>
  <c r="P55" i="54"/>
  <c r="E12" i="54"/>
  <c r="F12" i="54"/>
  <c r="J12" i="54"/>
  <c r="D8" i="54"/>
  <c r="C8" i="55"/>
  <c r="D8" i="55"/>
  <c r="E32" i="54"/>
  <c r="F32" i="54"/>
  <c r="J32" i="54"/>
  <c r="P32" i="54"/>
  <c r="E47" i="54"/>
  <c r="F47" i="54"/>
  <c r="J47" i="54"/>
  <c r="P47" i="54"/>
  <c r="E39" i="54"/>
  <c r="F39" i="54"/>
  <c r="J39" i="54"/>
  <c r="P39" i="54"/>
  <c r="E31" i="54"/>
  <c r="F31" i="54"/>
  <c r="J31" i="54"/>
  <c r="P31" i="54"/>
  <c r="P28" i="54"/>
  <c r="N28" i="54"/>
  <c r="N39" i="54"/>
  <c r="E43" i="52"/>
  <c r="F43" i="52"/>
  <c r="J43" i="52"/>
  <c r="P43" i="52"/>
  <c r="E32" i="52"/>
  <c r="F32" i="52"/>
  <c r="J32" i="52"/>
  <c r="G23" i="52"/>
  <c r="I23" i="52"/>
  <c r="J23" i="52"/>
  <c r="P23" i="52"/>
  <c r="E22" i="52"/>
  <c r="F22" i="52"/>
  <c r="J22" i="52"/>
  <c r="E8" i="52"/>
  <c r="F8" i="52"/>
  <c r="J8" i="52"/>
  <c r="E9" i="52"/>
  <c r="F9" i="52"/>
  <c r="J9" i="52"/>
  <c r="P9" i="52"/>
  <c r="E36" i="52"/>
  <c r="F36" i="52"/>
  <c r="J36" i="52"/>
  <c r="P36" i="52"/>
  <c r="E26" i="52"/>
  <c r="F26" i="52"/>
  <c r="P16" i="52"/>
  <c r="N16" i="52"/>
  <c r="E39" i="52"/>
  <c r="F39" i="52"/>
  <c r="J39" i="52"/>
  <c r="P39" i="52"/>
  <c r="E54" i="52"/>
  <c r="F54" i="52"/>
  <c r="J54" i="52"/>
  <c r="P54" i="52"/>
  <c r="D6" i="52"/>
  <c r="C6" i="53"/>
  <c r="D6" i="53"/>
  <c r="E49" i="52"/>
  <c r="F49" i="52"/>
  <c r="J49" i="52"/>
  <c r="P49" i="52"/>
  <c r="J31" i="52"/>
  <c r="P31" i="52"/>
  <c r="E51" i="58"/>
  <c r="F51" i="58"/>
  <c r="E32" i="59"/>
  <c r="F32" i="59"/>
  <c r="J32" i="59"/>
  <c r="P32" i="59"/>
  <c r="E15" i="58"/>
  <c r="F15" i="58"/>
  <c r="J15" i="58"/>
  <c r="G48" i="58"/>
  <c r="I48" i="58"/>
  <c r="J48" i="58"/>
  <c r="E18" i="59"/>
  <c r="F18" i="59"/>
  <c r="J18" i="59"/>
  <c r="P18" i="59"/>
  <c r="E16" i="59"/>
  <c r="F16" i="59"/>
  <c r="J16" i="59"/>
  <c r="J34" i="52"/>
  <c r="P34" i="52"/>
  <c r="N16" i="53"/>
  <c r="E14" i="53"/>
  <c r="F14" i="53"/>
  <c r="J14" i="53"/>
  <c r="P14" i="53"/>
  <c r="E31" i="53"/>
  <c r="F31" i="53"/>
  <c r="J31" i="53"/>
  <c r="P31" i="53"/>
  <c r="N26" i="53"/>
  <c r="E25" i="53"/>
  <c r="F25" i="53"/>
  <c r="J25" i="53"/>
  <c r="P25" i="53"/>
  <c r="N45" i="53"/>
  <c r="E19" i="53"/>
  <c r="F19" i="53"/>
  <c r="J19" i="53"/>
  <c r="P19" i="53"/>
  <c r="G33" i="53"/>
  <c r="I33" i="53"/>
  <c r="J33" i="53"/>
  <c r="P33" i="53"/>
  <c r="E55" i="53"/>
  <c r="F55" i="53"/>
  <c r="J55" i="53"/>
  <c r="P55" i="53"/>
  <c r="E35" i="53"/>
  <c r="F35" i="53"/>
  <c r="J35" i="53"/>
  <c r="P35" i="53"/>
  <c r="N14" i="53"/>
  <c r="N39" i="53"/>
  <c r="E45" i="53"/>
  <c r="F45" i="53"/>
  <c r="J45" i="53"/>
  <c r="P45" i="53"/>
  <c r="G17" i="53"/>
  <c r="I17" i="53"/>
  <c r="J17" i="53"/>
  <c r="P17" i="53"/>
  <c r="E32" i="53"/>
  <c r="F32" i="53"/>
  <c r="J32" i="53"/>
  <c r="P32" i="53"/>
  <c r="E28" i="53"/>
  <c r="F28" i="53"/>
  <c r="J28" i="53"/>
  <c r="P28" i="53"/>
  <c r="N18" i="53"/>
  <c r="N25" i="53"/>
  <c r="E9" i="53"/>
  <c r="F9" i="53"/>
  <c r="J9" i="53"/>
  <c r="P9" i="53"/>
  <c r="N54" i="53"/>
  <c r="P54" i="53"/>
  <c r="N31" i="53"/>
  <c r="E10" i="53"/>
  <c r="F10" i="53"/>
  <c r="J10" i="53"/>
  <c r="P10" i="53"/>
  <c r="P36" i="53"/>
  <c r="N36" i="53"/>
  <c r="E46" i="59"/>
  <c r="F46" i="59"/>
  <c r="J46" i="59"/>
  <c r="P46" i="59"/>
  <c r="E47" i="58"/>
  <c r="F47" i="58"/>
  <c r="J47" i="58"/>
  <c r="N39" i="58"/>
  <c r="E44" i="59"/>
  <c r="F44" i="59"/>
  <c r="J44" i="59"/>
  <c r="P44" i="59"/>
  <c r="E14" i="59"/>
  <c r="F14" i="59"/>
  <c r="J14" i="59"/>
  <c r="P14" i="59"/>
  <c r="E20" i="57"/>
  <c r="F20" i="57"/>
  <c r="J20" i="57"/>
  <c r="P20" i="57"/>
  <c r="E26" i="57"/>
  <c r="F26" i="57"/>
  <c r="J26" i="57"/>
  <c r="P26" i="57"/>
  <c r="E41" i="57"/>
  <c r="F41" i="57"/>
  <c r="J41" i="57"/>
  <c r="P41" i="57"/>
  <c r="E42" i="57"/>
  <c r="F42" i="57"/>
  <c r="J42" i="57"/>
  <c r="P42" i="57"/>
  <c r="E22" i="57"/>
  <c r="F22" i="57"/>
  <c r="J22" i="57"/>
  <c r="E25" i="57"/>
  <c r="F25" i="57"/>
  <c r="J25" i="57"/>
  <c r="E39" i="59"/>
  <c r="F39" i="59"/>
  <c r="J39" i="59"/>
  <c r="P39" i="59"/>
  <c r="E49" i="58"/>
  <c r="F49" i="58"/>
  <c r="J49" i="58"/>
  <c r="E36" i="58"/>
  <c r="F36" i="58"/>
  <c r="J36" i="58"/>
  <c r="P36" i="58"/>
  <c r="E54" i="58"/>
  <c r="F54" i="58"/>
  <c r="J54" i="58"/>
  <c r="E16" i="58"/>
  <c r="F16" i="58"/>
  <c r="J16" i="58"/>
  <c r="E28" i="59"/>
  <c r="F28" i="59"/>
  <c r="J28" i="59"/>
  <c r="P28" i="59"/>
  <c r="E34" i="59"/>
  <c r="F34" i="59"/>
  <c r="E39" i="1"/>
  <c r="F39" i="1"/>
  <c r="J39" i="1"/>
  <c r="E50" i="60"/>
  <c r="F50" i="60"/>
  <c r="J50" i="60"/>
  <c r="G29" i="60"/>
  <c r="I29" i="60"/>
  <c r="J29" i="60"/>
  <c r="E35" i="60"/>
  <c r="F35" i="60"/>
  <c r="J35" i="60"/>
  <c r="E22" i="60"/>
  <c r="F22" i="60"/>
  <c r="J22" i="60"/>
  <c r="E32" i="60"/>
  <c r="F32" i="60"/>
  <c r="J32" i="60"/>
  <c r="E53" i="60"/>
  <c r="F53" i="60"/>
  <c r="J53" i="60"/>
  <c r="E44" i="60"/>
  <c r="F44" i="60"/>
  <c r="J44" i="60"/>
  <c r="E40" i="60"/>
  <c r="F40" i="60"/>
  <c r="J40" i="60"/>
  <c r="E55" i="60"/>
  <c r="F55" i="60"/>
  <c r="J55" i="60"/>
  <c r="C14" i="61"/>
  <c r="D14" i="61"/>
  <c r="D14" i="60"/>
  <c r="E28" i="60"/>
  <c r="F28" i="60"/>
  <c r="J28" i="60"/>
  <c r="E41" i="1"/>
  <c r="F41" i="1"/>
  <c r="J41" i="1"/>
  <c r="E45" i="1"/>
  <c r="F45" i="1"/>
  <c r="J45" i="1"/>
  <c r="E33" i="1"/>
  <c r="F33" i="1"/>
  <c r="J33" i="1"/>
  <c r="E34" i="1"/>
  <c r="F34" i="1"/>
  <c r="J34" i="1"/>
  <c r="E55" i="58"/>
  <c r="F55" i="58"/>
  <c r="J55" i="58"/>
  <c r="P55" i="58"/>
  <c r="E13" i="58"/>
  <c r="F13" i="58"/>
  <c r="E38" i="58"/>
  <c r="F38" i="58"/>
  <c r="J38" i="58"/>
  <c r="E21" i="59"/>
  <c r="F21" i="59"/>
  <c r="J21" i="59"/>
  <c r="P21" i="59"/>
  <c r="E29" i="59"/>
  <c r="F29" i="59"/>
  <c r="J29" i="59"/>
  <c r="P29" i="59"/>
  <c r="N56" i="58"/>
  <c r="E40" i="54"/>
  <c r="F40" i="54"/>
  <c r="J40" i="54"/>
  <c r="P40" i="54"/>
  <c r="E45" i="54"/>
  <c r="F45" i="54"/>
  <c r="J45" i="54"/>
  <c r="P45" i="54"/>
  <c r="E29" i="54"/>
  <c r="F29" i="54"/>
  <c r="J29" i="54"/>
  <c r="P29" i="54"/>
  <c r="G46" i="54"/>
  <c r="I46" i="54"/>
  <c r="J46" i="54"/>
  <c r="P46" i="54"/>
  <c r="E15" i="54"/>
  <c r="F15" i="54"/>
  <c r="J15" i="54"/>
  <c r="E21" i="54"/>
  <c r="F21" i="54"/>
  <c r="J21" i="54"/>
  <c r="P21" i="54"/>
  <c r="E35" i="54"/>
  <c r="F35" i="54"/>
  <c r="J35" i="54"/>
  <c r="P35" i="54"/>
  <c r="N35" i="54"/>
  <c r="E42" i="54"/>
  <c r="F42" i="54"/>
  <c r="J42" i="54"/>
  <c r="P42" i="54"/>
  <c r="E43" i="54"/>
  <c r="F43" i="54"/>
  <c r="J43" i="54"/>
  <c r="P43" i="54"/>
  <c r="E49" i="54"/>
  <c r="F49" i="54"/>
  <c r="J49" i="54"/>
  <c r="P49" i="54"/>
  <c r="E22" i="54"/>
  <c r="F22" i="54"/>
  <c r="E27" i="54"/>
  <c r="F27" i="54"/>
  <c r="J27" i="54"/>
  <c r="E56" i="52"/>
  <c r="F56" i="52"/>
  <c r="J56" i="52"/>
  <c r="P56" i="52"/>
  <c r="G52" i="52"/>
  <c r="I52" i="52"/>
  <c r="J52" i="52"/>
  <c r="P52" i="52"/>
  <c r="E40" i="52"/>
  <c r="F40" i="52"/>
  <c r="J40" i="52"/>
  <c r="E21" i="52"/>
  <c r="F21" i="52"/>
  <c r="J21" i="52"/>
  <c r="E27" i="52"/>
  <c r="F27" i="52"/>
  <c r="J27" i="52"/>
  <c r="P27" i="52"/>
  <c r="E55" i="52"/>
  <c r="F55" i="52"/>
  <c r="J55" i="52"/>
  <c r="P55" i="52"/>
  <c r="G24" i="52"/>
  <c r="I24" i="52"/>
  <c r="J24" i="52"/>
  <c r="P24" i="52"/>
  <c r="E10" i="52"/>
  <c r="F10" i="52"/>
  <c r="J10" i="52"/>
  <c r="E37" i="52"/>
  <c r="F37" i="52"/>
  <c r="E30" i="52"/>
  <c r="F30" i="52"/>
  <c r="J30" i="52"/>
  <c r="P30" i="52"/>
  <c r="N34" i="52"/>
  <c r="P22" i="52"/>
  <c r="E15" i="52"/>
  <c r="F15" i="52"/>
  <c r="J15" i="52"/>
  <c r="P15" i="52"/>
  <c r="E17" i="52"/>
  <c r="F17" i="52"/>
  <c r="J17" i="52"/>
  <c r="P17" i="52"/>
  <c r="E48" i="52"/>
  <c r="F48" i="52"/>
  <c r="E11" i="52"/>
  <c r="F11" i="52"/>
  <c r="J11" i="52"/>
  <c r="P11" i="52"/>
  <c r="E44" i="52"/>
  <c r="F44" i="52"/>
  <c r="J44" i="52"/>
  <c r="P44" i="52"/>
  <c r="G51" i="52"/>
  <c r="I51" i="52"/>
  <c r="J51" i="52"/>
  <c r="P51" i="52"/>
  <c r="E21" i="58"/>
  <c r="F21" i="58"/>
  <c r="J21" i="58"/>
  <c r="E33" i="58"/>
  <c r="F33" i="58"/>
  <c r="E28" i="58"/>
  <c r="F28" i="58"/>
  <c r="E23" i="58"/>
  <c r="F23" i="58"/>
  <c r="J23" i="58"/>
  <c r="G23" i="58"/>
  <c r="I23" i="58"/>
  <c r="E25" i="59"/>
  <c r="F25" i="59"/>
  <c r="J25" i="59"/>
  <c r="P25" i="59"/>
  <c r="E51" i="59"/>
  <c r="F51" i="59"/>
  <c r="J51" i="59"/>
  <c r="P51" i="59"/>
  <c r="E38" i="59"/>
  <c r="F38" i="59"/>
  <c r="E12" i="53"/>
  <c r="F12" i="53"/>
  <c r="J12" i="53"/>
  <c r="P12" i="53"/>
  <c r="N17" i="53"/>
  <c r="N12" i="53"/>
  <c r="E37" i="53"/>
  <c r="F37" i="53"/>
  <c r="J37" i="53"/>
  <c r="P37" i="53"/>
  <c r="E8" i="53"/>
  <c r="F8" i="53"/>
  <c r="J8" i="53"/>
  <c r="P8" i="53"/>
  <c r="E49" i="53"/>
  <c r="F49" i="53"/>
  <c r="J49" i="53"/>
  <c r="P49" i="53"/>
  <c r="E26" i="53"/>
  <c r="F26" i="53"/>
  <c r="J26" i="53"/>
  <c r="P26" i="53"/>
  <c r="E41" i="53"/>
  <c r="F41" i="53"/>
  <c r="J41" i="53"/>
  <c r="P41" i="53"/>
  <c r="N15" i="53"/>
  <c r="N22" i="53"/>
  <c r="G16" i="53"/>
  <c r="I16" i="53"/>
  <c r="J16" i="53"/>
  <c r="P16" i="53"/>
  <c r="N11" i="53"/>
  <c r="E52" i="53"/>
  <c r="F52" i="53"/>
  <c r="N41" i="53"/>
  <c r="G29" i="53"/>
  <c r="I29" i="53"/>
  <c r="J29" i="53"/>
  <c r="P29" i="53"/>
  <c r="N51" i="53"/>
  <c r="E48" i="53"/>
  <c r="F48" i="53"/>
  <c r="J48" i="53"/>
  <c r="P48" i="53"/>
  <c r="N44" i="53"/>
  <c r="N29" i="53"/>
  <c r="E53" i="53"/>
  <c r="F53" i="53"/>
  <c r="E24" i="53"/>
  <c r="F24" i="53"/>
  <c r="E42" i="53"/>
  <c r="F42" i="53"/>
  <c r="J42" i="53"/>
  <c r="P42" i="53"/>
  <c r="E19" i="58"/>
  <c r="F19" i="58"/>
  <c r="J19" i="58"/>
  <c r="N14" i="58"/>
  <c r="G52" i="59"/>
  <c r="I52" i="59"/>
  <c r="J52" i="59"/>
  <c r="P52" i="59"/>
  <c r="E43" i="59"/>
  <c r="F43" i="59"/>
  <c r="J43" i="59"/>
  <c r="P43" i="59"/>
  <c r="E15" i="55"/>
  <c r="F15" i="55"/>
  <c r="J15" i="55"/>
  <c r="N42" i="55"/>
  <c r="E45" i="56"/>
  <c r="F45" i="56"/>
  <c r="J45" i="56"/>
  <c r="P45" i="56"/>
  <c r="N18" i="56"/>
  <c r="E22" i="56"/>
  <c r="F22" i="56"/>
  <c r="J22" i="56"/>
  <c r="P22" i="56"/>
  <c r="N20" i="56"/>
  <c r="N20" i="57"/>
  <c r="E11" i="56"/>
  <c r="F11" i="56"/>
  <c r="J11" i="56"/>
  <c r="E28" i="1"/>
  <c r="F28" i="1"/>
  <c r="J28" i="1"/>
  <c r="E41" i="61"/>
  <c r="F41" i="61"/>
  <c r="J41" i="61"/>
  <c r="E27" i="61"/>
  <c r="F27" i="61"/>
  <c r="J27" i="61"/>
  <c r="E35" i="61"/>
  <c r="F35" i="61"/>
  <c r="J35" i="61"/>
  <c r="E17" i="61"/>
  <c r="F17" i="61"/>
  <c r="J17" i="61"/>
  <c r="E43" i="61"/>
  <c r="F43" i="61"/>
  <c r="J43" i="61"/>
  <c r="E47" i="55"/>
  <c r="F47" i="55"/>
  <c r="J47" i="55"/>
  <c r="P47" i="55"/>
  <c r="E16" i="56"/>
  <c r="F16" i="56"/>
  <c r="J16" i="56"/>
  <c r="P16" i="56"/>
  <c r="E37" i="1"/>
  <c r="F37" i="1"/>
  <c r="J37" i="1"/>
  <c r="E36" i="55"/>
  <c r="F36" i="55"/>
  <c r="E53" i="55"/>
  <c r="F53" i="55"/>
  <c r="E29" i="55"/>
  <c r="F29" i="55"/>
  <c r="E40" i="55"/>
  <c r="F40" i="55"/>
  <c r="J40" i="55"/>
  <c r="N18" i="55"/>
  <c r="E25" i="1"/>
  <c r="F25" i="1"/>
  <c r="G25" i="1"/>
  <c r="I25" i="1"/>
  <c r="E8" i="1"/>
  <c r="F8" i="1"/>
  <c r="J8" i="1"/>
  <c r="E39" i="55"/>
  <c r="F39" i="55"/>
  <c r="J39" i="55"/>
  <c r="P39" i="55"/>
  <c r="S39" i="55"/>
  <c r="E23" i="56"/>
  <c r="F23" i="56"/>
  <c r="E33" i="56"/>
  <c r="F33" i="56"/>
  <c r="J33" i="56"/>
  <c r="E21" i="56"/>
  <c r="F21" i="56"/>
  <c r="J21" i="56"/>
  <c r="P21" i="56"/>
  <c r="N32" i="56"/>
  <c r="N32" i="57"/>
  <c r="E42" i="56"/>
  <c r="F42" i="56"/>
  <c r="G42" i="56"/>
  <c r="J42" i="56"/>
  <c r="P42" i="56"/>
  <c r="N41" i="57"/>
  <c r="N41" i="56"/>
  <c r="G47" i="57"/>
  <c r="I47" i="57"/>
  <c r="G33" i="57"/>
  <c r="I33" i="57"/>
  <c r="G13" i="57"/>
  <c r="I13" i="57"/>
  <c r="G53" i="57"/>
  <c r="I53" i="57"/>
  <c r="N35" i="55"/>
  <c r="N55" i="55"/>
  <c r="N25" i="56"/>
  <c r="E19" i="55"/>
  <c r="F19" i="55"/>
  <c r="J19" i="55"/>
  <c r="P19" i="55"/>
  <c r="E38" i="56"/>
  <c r="F38" i="56"/>
  <c r="N50" i="56"/>
  <c r="N50" i="57"/>
  <c r="E31" i="56"/>
  <c r="F31" i="56"/>
  <c r="E30" i="56"/>
  <c r="F30" i="56"/>
  <c r="E24" i="56"/>
  <c r="F24" i="56"/>
  <c r="E40" i="56"/>
  <c r="F40" i="56"/>
  <c r="G27" i="57"/>
  <c r="I27" i="57"/>
  <c r="G54" i="57"/>
  <c r="I54" i="57"/>
  <c r="G21" i="57"/>
  <c r="I21" i="57"/>
  <c r="G17" i="57"/>
  <c r="I17" i="57"/>
  <c r="D5" i="1"/>
  <c r="C5" i="52"/>
  <c r="D5" i="52"/>
  <c r="E50" i="1"/>
  <c r="F50" i="1"/>
  <c r="J50" i="1"/>
  <c r="G15" i="57"/>
  <c r="I15" i="57"/>
  <c r="E34" i="55"/>
  <c r="F34" i="55"/>
  <c r="G13" i="52"/>
  <c r="I13" i="52"/>
  <c r="E49" i="56"/>
  <c r="F49" i="56"/>
  <c r="J49" i="56"/>
  <c r="P49" i="56"/>
  <c r="E56" i="56"/>
  <c r="F56" i="56"/>
  <c r="E54" i="55"/>
  <c r="F54" i="55"/>
  <c r="J54" i="55"/>
  <c r="G13" i="55"/>
  <c r="I13" i="55"/>
  <c r="G44" i="57"/>
  <c r="I44" i="57"/>
  <c r="G29" i="57"/>
  <c r="I29" i="57"/>
  <c r="S44" i="55"/>
  <c r="E15" i="1"/>
  <c r="F15" i="1"/>
  <c r="E37" i="61"/>
  <c r="F37" i="61"/>
  <c r="J37" i="61"/>
  <c r="E29" i="61"/>
  <c r="F29" i="61"/>
  <c r="J29" i="61"/>
  <c r="E34" i="61"/>
  <c r="F34" i="61"/>
  <c r="J34" i="61"/>
  <c r="E19" i="61"/>
  <c r="F19" i="61"/>
  <c r="J19" i="61"/>
  <c r="E50" i="61"/>
  <c r="F50" i="61"/>
  <c r="J50" i="61"/>
  <c r="E51" i="61"/>
  <c r="F51" i="61"/>
  <c r="J51" i="61"/>
  <c r="E47" i="61"/>
  <c r="F47" i="61"/>
  <c r="J47" i="61"/>
  <c r="E52" i="61"/>
  <c r="F52" i="61"/>
  <c r="J52" i="61"/>
  <c r="E44" i="61"/>
  <c r="F44" i="61"/>
  <c r="J44" i="61"/>
  <c r="E23" i="61"/>
  <c r="F23" i="61"/>
  <c r="G23" i="61"/>
  <c r="I23" i="61"/>
  <c r="E17" i="56"/>
  <c r="F17" i="56"/>
  <c r="G17" i="56"/>
  <c r="J17" i="56"/>
  <c r="E26" i="56"/>
  <c r="F26" i="56"/>
  <c r="J26" i="56"/>
  <c r="G22" i="59"/>
  <c r="I22" i="59"/>
  <c r="G37" i="57"/>
  <c r="E51" i="55"/>
  <c r="F51" i="55"/>
  <c r="J51" i="55"/>
  <c r="P51" i="55"/>
  <c r="E18" i="1"/>
  <c r="F18" i="1"/>
  <c r="N53" i="55"/>
  <c r="E43" i="55"/>
  <c r="F43" i="55"/>
  <c r="N43" i="55"/>
  <c r="E32" i="55"/>
  <c r="F32" i="55"/>
  <c r="J32" i="55"/>
  <c r="G32" i="55"/>
  <c r="I32" i="55"/>
  <c r="E37" i="55"/>
  <c r="F37" i="55"/>
  <c r="J37" i="55"/>
  <c r="P37" i="55"/>
  <c r="E46" i="55"/>
  <c r="F46" i="55"/>
  <c r="J46" i="55"/>
  <c r="P46" i="55"/>
  <c r="S46" i="55"/>
  <c r="E21" i="55"/>
  <c r="F21" i="55"/>
  <c r="J21" i="55"/>
  <c r="P21" i="55"/>
  <c r="E26" i="55"/>
  <c r="F26" i="55"/>
  <c r="J26" i="55"/>
  <c r="P26" i="55"/>
  <c r="S26" i="55"/>
  <c r="E6" i="1"/>
  <c r="F6" i="1"/>
  <c r="J6" i="1"/>
  <c r="E38" i="1"/>
  <c r="F38" i="1"/>
  <c r="E28" i="55"/>
  <c r="F28" i="55"/>
  <c r="J28" i="55"/>
  <c r="P28" i="55"/>
  <c r="G46" i="57"/>
  <c r="I46" i="57"/>
  <c r="N44" i="54"/>
  <c r="E20" i="55"/>
  <c r="F20" i="55"/>
  <c r="J20" i="55"/>
  <c r="P20" i="55"/>
  <c r="E43" i="56"/>
  <c r="F43" i="56"/>
  <c r="J43" i="56"/>
  <c r="P43" i="56"/>
  <c r="E55" i="56"/>
  <c r="F55" i="56"/>
  <c r="J55" i="56"/>
  <c r="N52" i="54"/>
  <c r="E13" i="56"/>
  <c r="F13" i="56"/>
  <c r="E54" i="56"/>
  <c r="F54" i="56"/>
  <c r="E37" i="56"/>
  <c r="F37" i="56"/>
  <c r="E32" i="56"/>
  <c r="F32" i="56"/>
  <c r="J32" i="56"/>
  <c r="P32" i="56"/>
  <c r="N37" i="56"/>
  <c r="N37" i="57"/>
  <c r="E35" i="55"/>
  <c r="F35" i="55"/>
  <c r="N19" i="55"/>
  <c r="E12" i="56"/>
  <c r="F12" i="56"/>
  <c r="J12" i="56"/>
  <c r="P12" i="56"/>
  <c r="E55" i="1"/>
  <c r="F55" i="1"/>
  <c r="E29" i="1"/>
  <c r="F29" i="1"/>
  <c r="J29" i="1"/>
  <c r="N23" i="55"/>
  <c r="E31" i="55"/>
  <c r="F31" i="55"/>
  <c r="E20" i="56"/>
  <c r="F20" i="56"/>
  <c r="E33" i="55"/>
  <c r="F33" i="55"/>
  <c r="E15" i="56"/>
  <c r="F15" i="56"/>
  <c r="J15" i="56"/>
  <c r="E24" i="61"/>
  <c r="F24" i="61"/>
  <c r="E38" i="61"/>
  <c r="F38" i="61"/>
  <c r="J38" i="61"/>
  <c r="E22" i="61"/>
  <c r="F22" i="61"/>
  <c r="J22" i="61"/>
  <c r="E26" i="61"/>
  <c r="F26" i="61"/>
  <c r="E15" i="61"/>
  <c r="F15" i="61"/>
  <c r="J15" i="61"/>
  <c r="E54" i="61"/>
  <c r="F54" i="61"/>
  <c r="J54" i="61"/>
  <c r="E48" i="61"/>
  <c r="F48" i="61"/>
  <c r="G48" i="61"/>
  <c r="I48" i="61"/>
  <c r="J48" i="61"/>
  <c r="E42" i="61"/>
  <c r="F42" i="61"/>
  <c r="J42" i="61"/>
  <c r="E36" i="61"/>
  <c r="F36" i="61"/>
  <c r="G36" i="61"/>
  <c r="I36" i="61"/>
  <c r="J36" i="61"/>
  <c r="E21" i="61"/>
  <c r="F21" i="61"/>
  <c r="J21" i="61"/>
  <c r="E28" i="61"/>
  <c r="F28" i="61"/>
  <c r="J28" i="61"/>
  <c r="E33" i="61"/>
  <c r="F33" i="61"/>
  <c r="G33" i="61"/>
  <c r="J33" i="61"/>
  <c r="E36" i="56"/>
  <c r="F36" i="56"/>
  <c r="E51" i="56"/>
  <c r="F51" i="56"/>
  <c r="J51" i="56"/>
  <c r="P51" i="56"/>
  <c r="E53" i="56"/>
  <c r="F53" i="56"/>
  <c r="J53" i="56"/>
  <c r="P53" i="56"/>
  <c r="E19" i="56"/>
  <c r="F19" i="56"/>
  <c r="J19" i="56"/>
  <c r="P19" i="56"/>
  <c r="E10" i="1"/>
  <c r="F10" i="1"/>
  <c r="E27" i="1"/>
  <c r="F27" i="1"/>
  <c r="G27" i="1"/>
  <c r="J27" i="1"/>
  <c r="P13" i="55"/>
  <c r="N13" i="55"/>
  <c r="N29" i="55"/>
  <c r="E49" i="55"/>
  <c r="F49" i="55"/>
  <c r="E10" i="55"/>
  <c r="F10" i="55"/>
  <c r="E56" i="55"/>
  <c r="F56" i="55"/>
  <c r="N21" i="55"/>
  <c r="N46" i="55"/>
  <c r="E25" i="55"/>
  <c r="F25" i="55"/>
  <c r="N41" i="55"/>
  <c r="E36" i="1"/>
  <c r="F36" i="1"/>
  <c r="G36" i="1"/>
  <c r="I36" i="1"/>
  <c r="J36" i="1"/>
  <c r="N50" i="55"/>
  <c r="N39" i="55"/>
  <c r="N35" i="56"/>
  <c r="N21" i="56"/>
  <c r="E22" i="55"/>
  <c r="F22" i="55"/>
  <c r="J22" i="55"/>
  <c r="P22" i="55"/>
  <c r="N42" i="56"/>
  <c r="E17" i="1"/>
  <c r="F17" i="1"/>
  <c r="J17" i="1"/>
  <c r="C10" i="57"/>
  <c r="D10" i="57"/>
  <c r="E10" i="57"/>
  <c r="F10" i="57"/>
  <c r="D10" i="56"/>
  <c r="P15" i="55"/>
  <c r="E24" i="1"/>
  <c r="F24" i="1"/>
  <c r="J24" i="1"/>
  <c r="E42" i="55"/>
  <c r="F42" i="55"/>
  <c r="E12" i="55"/>
  <c r="F12" i="55"/>
  <c r="E46" i="56"/>
  <c r="F46" i="56"/>
  <c r="J46" i="56"/>
  <c r="E52" i="56"/>
  <c r="F52" i="56"/>
  <c r="G52" i="56"/>
  <c r="I52" i="56"/>
  <c r="E28" i="56"/>
  <c r="F28" i="56"/>
  <c r="G28" i="56"/>
  <c r="I28" i="56"/>
  <c r="J28" i="56"/>
  <c r="E35" i="56"/>
  <c r="F35" i="56"/>
  <c r="J35" i="56"/>
  <c r="P35" i="56"/>
  <c r="G34" i="57"/>
  <c r="I34" i="57"/>
  <c r="G48" i="57"/>
  <c r="I48" i="57"/>
  <c r="G36" i="57"/>
  <c r="I36" i="57"/>
  <c r="G14" i="57"/>
  <c r="I14" i="57"/>
  <c r="G12" i="57"/>
  <c r="I12" i="57"/>
  <c r="N22" i="55"/>
  <c r="G23" i="59"/>
  <c r="I23" i="59"/>
  <c r="E25" i="56"/>
  <c r="F25" i="56"/>
  <c r="G25" i="56"/>
  <c r="I25" i="56"/>
  <c r="J25" i="56"/>
  <c r="P25" i="56"/>
  <c r="S25" i="56"/>
  <c r="E52" i="54"/>
  <c r="F52" i="54"/>
  <c r="J52" i="54"/>
  <c r="P52" i="54"/>
  <c r="N47" i="55"/>
  <c r="E47" i="56"/>
  <c r="F47" i="56"/>
  <c r="E50" i="56"/>
  <c r="F50" i="56"/>
  <c r="E18" i="56"/>
  <c r="F18" i="56"/>
  <c r="J18" i="56"/>
  <c r="E48" i="56"/>
  <c r="F48" i="56"/>
  <c r="J48" i="56"/>
  <c r="P48" i="56"/>
  <c r="N49" i="56"/>
  <c r="N49" i="57"/>
  <c r="G56" i="57"/>
  <c r="I56" i="57"/>
  <c r="G32" i="57"/>
  <c r="I32" i="57"/>
  <c r="E7" i="1"/>
  <c r="F7" i="1"/>
  <c r="J7" i="1"/>
  <c r="E48" i="1"/>
  <c r="F48" i="1"/>
  <c r="E26" i="1"/>
  <c r="F26" i="1"/>
  <c r="J26" i="1"/>
  <c r="E23" i="55"/>
  <c r="F23" i="55"/>
  <c r="J23" i="55"/>
  <c r="P23" i="55"/>
  <c r="S23" i="55"/>
  <c r="E30" i="55"/>
  <c r="F30" i="55"/>
  <c r="G30" i="55"/>
  <c r="I30" i="55"/>
  <c r="J30" i="55"/>
  <c r="E38" i="55"/>
  <c r="F38" i="55"/>
  <c r="G38" i="55"/>
  <c r="I38" i="55"/>
  <c r="J38" i="55"/>
  <c r="P38" i="55"/>
  <c r="S38" i="55"/>
  <c r="E11" i="55"/>
  <c r="F11" i="55"/>
  <c r="G11" i="55"/>
  <c r="I11" i="55"/>
  <c r="J11" i="55"/>
  <c r="P11" i="55"/>
  <c r="G18" i="57"/>
  <c r="I18" i="57"/>
  <c r="N56" i="57"/>
  <c r="N56" i="56"/>
  <c r="P54" i="55"/>
  <c r="N54" i="55"/>
  <c r="E31" i="1"/>
  <c r="F31" i="1"/>
  <c r="J31" i="1"/>
  <c r="E55" i="61"/>
  <c r="F55" i="61"/>
  <c r="J55" i="61"/>
  <c r="E39" i="61"/>
  <c r="F39" i="61"/>
  <c r="E56" i="61"/>
  <c r="F56" i="61"/>
  <c r="E46" i="61"/>
  <c r="F46" i="61"/>
  <c r="E49" i="61"/>
  <c r="F49" i="61"/>
  <c r="J49" i="61"/>
  <c r="E25" i="61"/>
  <c r="F25" i="61"/>
  <c r="G25" i="61"/>
  <c r="J25" i="61"/>
  <c r="E40" i="61"/>
  <c r="F40" i="61"/>
  <c r="E16" i="61"/>
  <c r="F16" i="61"/>
  <c r="J16" i="61"/>
  <c r="E32" i="61"/>
  <c r="F32" i="61"/>
  <c r="E45" i="61"/>
  <c r="F45" i="61"/>
  <c r="E53" i="61"/>
  <c r="F53" i="61"/>
  <c r="E17" i="55"/>
  <c r="F17" i="55"/>
  <c r="E39" i="56"/>
  <c r="F39" i="56"/>
  <c r="J39" i="56"/>
  <c r="P39" i="56"/>
  <c r="E29" i="56"/>
  <c r="F29" i="56"/>
  <c r="G29" i="56"/>
  <c r="J29" i="56"/>
  <c r="E14" i="56"/>
  <c r="F14" i="56"/>
  <c r="N16" i="57"/>
  <c r="S16" i="57"/>
  <c r="G43" i="57"/>
  <c r="I43" i="57"/>
  <c r="G30" i="59"/>
  <c r="I30" i="59"/>
  <c r="G40" i="57"/>
  <c r="I40" i="57"/>
  <c r="E14" i="1"/>
  <c r="F14" i="1"/>
  <c r="J14" i="1"/>
  <c r="E9" i="1"/>
  <c r="F9" i="1"/>
  <c r="N56" i="55"/>
  <c r="N10" i="55"/>
  <c r="N36" i="55"/>
  <c r="N49" i="55"/>
  <c r="N37" i="55"/>
  <c r="N32" i="55"/>
  <c r="P32" i="55"/>
  <c r="N26" i="55"/>
  <c r="N51" i="55"/>
  <c r="E24" i="55"/>
  <c r="F24" i="55"/>
  <c r="E14" i="55"/>
  <c r="F14" i="55"/>
  <c r="E41" i="55"/>
  <c r="F41" i="55"/>
  <c r="E18" i="55"/>
  <c r="F18" i="55"/>
  <c r="J18" i="55"/>
  <c r="P18" i="55"/>
  <c r="E35" i="1"/>
  <c r="F35" i="1"/>
  <c r="N28" i="55"/>
  <c r="E50" i="55"/>
  <c r="F50" i="55"/>
  <c r="E27" i="55"/>
  <c r="F27" i="55"/>
  <c r="N20" i="55"/>
  <c r="G16" i="57"/>
  <c r="I16" i="57"/>
  <c r="E21" i="1"/>
  <c r="F21" i="1"/>
  <c r="J21" i="1"/>
  <c r="E44" i="54"/>
  <c r="F44" i="54"/>
  <c r="E44" i="56"/>
  <c r="F44" i="56"/>
  <c r="G44" i="56"/>
  <c r="I44" i="56"/>
  <c r="J44" i="56"/>
  <c r="E55" i="55"/>
  <c r="F55" i="55"/>
  <c r="E49" i="1"/>
  <c r="F49" i="1"/>
  <c r="N31" i="57"/>
  <c r="E22" i="1"/>
  <c r="F22" i="1"/>
  <c r="N34" i="55"/>
  <c r="N38" i="55"/>
  <c r="E32" i="1"/>
  <c r="F32" i="1"/>
  <c r="J32" i="1"/>
  <c r="E20" i="61"/>
  <c r="F20" i="61"/>
  <c r="J20" i="61"/>
  <c r="E30" i="61"/>
  <c r="F30" i="61"/>
  <c r="G30" i="61"/>
  <c r="I30" i="61"/>
  <c r="J30" i="61"/>
  <c r="E31" i="61"/>
  <c r="F31" i="61"/>
  <c r="J31" i="61"/>
  <c r="E18" i="61"/>
  <c r="F18" i="61"/>
  <c r="N17" i="55"/>
  <c r="E34" i="56"/>
  <c r="F34" i="56"/>
  <c r="G34" i="56"/>
  <c r="I34" i="56"/>
  <c r="J34" i="56"/>
  <c r="P34" i="56"/>
  <c r="S34" i="56"/>
  <c r="E27" i="56"/>
  <c r="F27" i="56"/>
  <c r="E54" i="1"/>
  <c r="F54" i="1"/>
  <c r="J54" i="1"/>
  <c r="E16" i="55"/>
  <c r="F16" i="55"/>
  <c r="E45" i="55"/>
  <c r="F45" i="55"/>
  <c r="D9" i="55"/>
  <c r="C9" i="56"/>
  <c r="D9" i="56"/>
  <c r="E9" i="56"/>
  <c r="F9" i="56"/>
  <c r="J9" i="56"/>
  <c r="N9" i="55"/>
  <c r="L9" i="56"/>
  <c r="N9" i="56"/>
  <c r="E52" i="55"/>
  <c r="F52" i="55"/>
  <c r="N24" i="55"/>
  <c r="E43" i="1"/>
  <c r="F43" i="1"/>
  <c r="G43" i="1"/>
  <c r="J43" i="1"/>
  <c r="E41" i="56"/>
  <c r="F41" i="56"/>
  <c r="J41" i="56"/>
  <c r="P41" i="56"/>
  <c r="E48" i="55"/>
  <c r="F48" i="55"/>
  <c r="J48" i="55"/>
  <c r="P48" i="55"/>
  <c r="G21" i="58"/>
  <c r="I21" i="58"/>
  <c r="G15" i="54"/>
  <c r="I15" i="54"/>
  <c r="G29" i="54"/>
  <c r="I29" i="54"/>
  <c r="G31" i="53"/>
  <c r="I31" i="53"/>
  <c r="G52" i="1"/>
  <c r="I52" i="1"/>
  <c r="G45" i="59"/>
  <c r="I45" i="59"/>
  <c r="G48" i="54"/>
  <c r="I48" i="54"/>
  <c r="G19" i="56"/>
  <c r="I19" i="56"/>
  <c r="G12" i="56"/>
  <c r="I12" i="56"/>
  <c r="G29" i="59"/>
  <c r="I29" i="59"/>
  <c r="G17" i="60"/>
  <c r="I17" i="60"/>
  <c r="G18" i="53"/>
  <c r="I18" i="53"/>
  <c r="G47" i="52"/>
  <c r="I47" i="52"/>
  <c r="G49" i="57"/>
  <c r="I49" i="57"/>
  <c r="G36" i="53"/>
  <c r="I36" i="53"/>
  <c r="G54" i="58"/>
  <c r="I54" i="58"/>
  <c r="G45" i="53"/>
  <c r="I45" i="53"/>
  <c r="G17" i="52"/>
  <c r="I17" i="52"/>
  <c r="G28" i="59"/>
  <c r="I28" i="59"/>
  <c r="G15" i="58"/>
  <c r="I15" i="58"/>
  <c r="G10" i="54"/>
  <c r="I10" i="54"/>
  <c r="G51" i="60"/>
  <c r="I51" i="60"/>
  <c r="G49" i="60"/>
  <c r="I49" i="60"/>
  <c r="G27" i="58"/>
  <c r="I27" i="58"/>
  <c r="G51" i="54"/>
  <c r="I51" i="54"/>
  <c r="G48" i="60"/>
  <c r="I48" i="60"/>
  <c r="G19" i="59"/>
  <c r="I19" i="59"/>
  <c r="G35" i="52"/>
  <c r="I35" i="52"/>
  <c r="G52" i="61"/>
  <c r="I52" i="61"/>
  <c r="G26" i="53"/>
  <c r="I26" i="53"/>
  <c r="G35" i="54"/>
  <c r="I35" i="54"/>
  <c r="G34" i="1"/>
  <c r="I34" i="1"/>
  <c r="G49" i="58"/>
  <c r="I49" i="58"/>
  <c r="G14" i="59"/>
  <c r="I14" i="59"/>
  <c r="G47" i="58"/>
  <c r="I47" i="58"/>
  <c r="G55" i="53"/>
  <c r="I55" i="53"/>
  <c r="G19" i="53"/>
  <c r="I19" i="53"/>
  <c r="G50" i="54"/>
  <c r="I50" i="54"/>
  <c r="G38" i="60"/>
  <c r="I38" i="60"/>
  <c r="G26" i="60"/>
  <c r="I26" i="60"/>
  <c r="G32" i="59"/>
  <c r="I32" i="59"/>
  <c r="G55" i="54"/>
  <c r="I55" i="54"/>
  <c r="G30" i="54"/>
  <c r="I30" i="54"/>
  <c r="G50" i="59"/>
  <c r="I50" i="59"/>
  <c r="G56" i="60"/>
  <c r="I56" i="60"/>
  <c r="G46" i="53"/>
  <c r="I46" i="53"/>
  <c r="G51" i="53"/>
  <c r="I51" i="53"/>
  <c r="G33" i="52"/>
  <c r="I33" i="52"/>
  <c r="G17" i="54"/>
  <c r="I17" i="54"/>
  <c r="G18" i="54"/>
  <c r="I18" i="54"/>
  <c r="G19" i="54"/>
  <c r="I19" i="54"/>
  <c r="G34" i="54"/>
  <c r="I34" i="54"/>
  <c r="G38" i="57"/>
  <c r="I38" i="57"/>
  <c r="G8" i="53"/>
  <c r="I8" i="53"/>
  <c r="G25" i="59"/>
  <c r="I25" i="59"/>
  <c r="G15" i="52"/>
  <c r="I15" i="52"/>
  <c r="G30" i="52"/>
  <c r="I30" i="52"/>
  <c r="G42" i="54"/>
  <c r="I42" i="54"/>
  <c r="G21" i="59"/>
  <c r="I21" i="59"/>
  <c r="G41" i="1"/>
  <c r="I41" i="1"/>
  <c r="G28" i="60"/>
  <c r="I28" i="60"/>
  <c r="G44" i="60"/>
  <c r="I44" i="60"/>
  <c r="G16" i="58"/>
  <c r="I16" i="58"/>
  <c r="G36" i="58"/>
  <c r="I36" i="58"/>
  <c r="G22" i="57"/>
  <c r="I22" i="57"/>
  <c r="G46" i="59"/>
  <c r="I46" i="59"/>
  <c r="G35" i="53"/>
  <c r="I35" i="53"/>
  <c r="G34" i="58"/>
  <c r="I34" i="58"/>
  <c r="G11" i="1"/>
  <c r="I11" i="1"/>
  <c r="G40" i="1"/>
  <c r="I40" i="1"/>
  <c r="G31" i="60"/>
  <c r="I31" i="60"/>
  <c r="G51" i="57"/>
  <c r="I51" i="57"/>
  <c r="G40" i="53"/>
  <c r="I40" i="53"/>
  <c r="G47" i="59"/>
  <c r="I47" i="59"/>
  <c r="G19" i="52"/>
  <c r="I19" i="52"/>
  <c r="G45" i="52"/>
  <c r="I45" i="52"/>
  <c r="G37" i="59"/>
  <c r="I37" i="59"/>
  <c r="G50" i="58"/>
  <c r="I50" i="58"/>
  <c r="G44" i="53"/>
  <c r="I44" i="53"/>
  <c r="G33" i="54"/>
  <c r="I33" i="54"/>
  <c r="G20" i="54"/>
  <c r="I20" i="54"/>
  <c r="G43" i="60"/>
  <c r="I43" i="60"/>
  <c r="G45" i="60"/>
  <c r="I45" i="60"/>
  <c r="G15" i="59"/>
  <c r="I15" i="59"/>
  <c r="G18" i="56"/>
  <c r="I18" i="56"/>
  <c r="G38" i="61"/>
  <c r="I38" i="61"/>
  <c r="G21" i="54"/>
  <c r="I21" i="54"/>
  <c r="G45" i="54"/>
  <c r="I45" i="54"/>
  <c r="G55" i="58"/>
  <c r="I55" i="58"/>
  <c r="G33" i="1"/>
  <c r="I33" i="1"/>
  <c r="G20" i="57"/>
  <c r="I20" i="57"/>
  <c r="G9" i="53"/>
  <c r="I9" i="53"/>
  <c r="G28" i="53"/>
  <c r="I28" i="53"/>
  <c r="G14" i="53"/>
  <c r="I14" i="53"/>
  <c r="G12" i="1"/>
  <c r="I12" i="1"/>
  <c r="G32" i="58"/>
  <c r="I32" i="58"/>
  <c r="G28" i="54"/>
  <c r="I28" i="54"/>
  <c r="G52" i="58"/>
  <c r="I52" i="58"/>
  <c r="G30" i="60"/>
  <c r="I30" i="60"/>
  <c r="G46" i="58"/>
  <c r="I46" i="58"/>
  <c r="G23" i="57"/>
  <c r="I23" i="57"/>
  <c r="G50" i="53"/>
  <c r="I50" i="53"/>
  <c r="G13" i="53"/>
  <c r="I13" i="53"/>
  <c r="G39" i="53"/>
  <c r="I39" i="53"/>
  <c r="G16" i="52"/>
  <c r="I16" i="52"/>
  <c r="G53" i="54"/>
  <c r="I53" i="54"/>
  <c r="G41" i="54"/>
  <c r="I41" i="54"/>
  <c r="G52" i="60"/>
  <c r="I52" i="60"/>
  <c r="G37" i="60"/>
  <c r="I37" i="60"/>
  <c r="G26" i="55"/>
  <c r="I26" i="55"/>
  <c r="I17" i="56"/>
  <c r="G45" i="56"/>
  <c r="I45" i="56"/>
  <c r="G43" i="59"/>
  <c r="I43" i="59"/>
  <c r="G37" i="53"/>
  <c r="I37" i="53"/>
  <c r="G12" i="53"/>
  <c r="I12" i="53"/>
  <c r="E14" i="60"/>
  <c r="F14" i="60"/>
  <c r="J14" i="60"/>
  <c r="G25" i="58"/>
  <c r="I25" i="58"/>
  <c r="G45" i="58"/>
  <c r="I45" i="58"/>
  <c r="G35" i="59"/>
  <c r="I35" i="59"/>
  <c r="G23" i="53"/>
  <c r="I23" i="53"/>
  <c r="G21" i="53"/>
  <c r="I21" i="53"/>
  <c r="G47" i="53"/>
  <c r="I47" i="53"/>
  <c r="G56" i="59"/>
  <c r="I56" i="59"/>
  <c r="G12" i="52"/>
  <c r="I12" i="52"/>
  <c r="G42" i="52"/>
  <c r="I42" i="52"/>
  <c r="G11" i="54"/>
  <c r="I11" i="54"/>
  <c r="E13" i="60"/>
  <c r="F13" i="60"/>
  <c r="J13" i="60"/>
  <c r="G33" i="59"/>
  <c r="I33" i="59"/>
  <c r="G29" i="58"/>
  <c r="I29" i="58"/>
  <c r="G13" i="1"/>
  <c r="I13" i="1"/>
  <c r="G24" i="60"/>
  <c r="I24" i="60"/>
  <c r="G39" i="60"/>
  <c r="I39" i="60"/>
  <c r="G16" i="60"/>
  <c r="I16" i="60"/>
  <c r="G41" i="60"/>
  <c r="I41" i="60"/>
  <c r="G53" i="59"/>
  <c r="I53" i="59"/>
  <c r="G30" i="57"/>
  <c r="I30" i="57"/>
  <c r="G24" i="57"/>
  <c r="I24" i="57"/>
  <c r="G42" i="61"/>
  <c r="I42" i="61"/>
  <c r="G54" i="61"/>
  <c r="I54" i="61"/>
  <c r="G29" i="1"/>
  <c r="I29" i="1"/>
  <c r="G34" i="61"/>
  <c r="I34" i="61"/>
  <c r="G54" i="55"/>
  <c r="I54" i="55"/>
  <c r="G15" i="55"/>
  <c r="I15" i="55"/>
  <c r="G42" i="53"/>
  <c r="I42" i="53"/>
  <c r="G41" i="53"/>
  <c r="I41" i="53"/>
  <c r="G49" i="53"/>
  <c r="I49" i="53"/>
  <c r="G51" i="59"/>
  <c r="I51" i="59"/>
  <c r="G44" i="52"/>
  <c r="I44" i="52"/>
  <c r="G10" i="52"/>
  <c r="I10" i="52"/>
  <c r="G55" i="52"/>
  <c r="I55" i="52"/>
  <c r="G21" i="52"/>
  <c r="I21" i="52"/>
  <c r="G27" i="54"/>
  <c r="I27" i="54"/>
  <c r="G49" i="54"/>
  <c r="I49" i="54"/>
  <c r="G45" i="1"/>
  <c r="I45" i="1"/>
  <c r="E14" i="61"/>
  <c r="F14" i="61"/>
  <c r="J14" i="61"/>
  <c r="G40" i="60"/>
  <c r="I40" i="60"/>
  <c r="G53" i="60"/>
  <c r="I53" i="60"/>
  <c r="G22" i="60"/>
  <c r="I22" i="60"/>
  <c r="G50" i="60"/>
  <c r="I50" i="60"/>
  <c r="G25" i="57"/>
  <c r="I25" i="57"/>
  <c r="G42" i="57"/>
  <c r="I42" i="57"/>
  <c r="G26" i="57"/>
  <c r="I26" i="57"/>
  <c r="G44" i="59"/>
  <c r="I44" i="59"/>
  <c r="G10" i="53"/>
  <c r="I10" i="53"/>
  <c r="G32" i="53"/>
  <c r="I32" i="53"/>
  <c r="G18" i="59"/>
  <c r="I18" i="59"/>
  <c r="E6" i="53"/>
  <c r="F6" i="53"/>
  <c r="J6" i="53"/>
  <c r="G54" i="52"/>
  <c r="I54" i="52"/>
  <c r="G36" i="52"/>
  <c r="I36" i="52"/>
  <c r="G8" i="52"/>
  <c r="I8" i="52"/>
  <c r="G43" i="52"/>
  <c r="I43" i="52"/>
  <c r="G31" i="54"/>
  <c r="I31" i="54"/>
  <c r="G47" i="54"/>
  <c r="I47" i="54"/>
  <c r="E8" i="55"/>
  <c r="F8" i="55"/>
  <c r="G24" i="59"/>
  <c r="I24" i="59"/>
  <c r="G42" i="1"/>
  <c r="I42" i="1"/>
  <c r="G46" i="1"/>
  <c r="I46" i="1"/>
  <c r="G33" i="60"/>
  <c r="I33" i="60"/>
  <c r="G23" i="60"/>
  <c r="I23" i="60"/>
  <c r="G20" i="60"/>
  <c r="I20" i="60"/>
  <c r="G15" i="60"/>
  <c r="I15" i="60"/>
  <c r="G56" i="53"/>
  <c r="I56" i="53"/>
  <c r="G38" i="53"/>
  <c r="I38" i="53"/>
  <c r="G7" i="52"/>
  <c r="I7" i="52"/>
  <c r="G53" i="52"/>
  <c r="I53" i="52"/>
  <c r="G24" i="54"/>
  <c r="I24" i="54"/>
  <c r="G16" i="54"/>
  <c r="I16" i="54"/>
  <c r="G36" i="54"/>
  <c r="I36" i="54"/>
  <c r="G23" i="54"/>
  <c r="I23" i="54"/>
  <c r="G54" i="54"/>
  <c r="I54" i="54"/>
  <c r="G26" i="54"/>
  <c r="I26" i="54"/>
  <c r="G44" i="1"/>
  <c r="I44" i="1"/>
  <c r="G30" i="1"/>
  <c r="I30" i="1"/>
  <c r="G53" i="1"/>
  <c r="I53" i="1"/>
  <c r="G42" i="60"/>
  <c r="I42" i="60"/>
  <c r="G20" i="59"/>
  <c r="I20" i="59"/>
  <c r="G49" i="59"/>
  <c r="I49" i="59"/>
  <c r="E12" i="58"/>
  <c r="F12" i="58"/>
  <c r="J12" i="58"/>
  <c r="G12" i="58"/>
  <c r="I12" i="58"/>
  <c r="G14" i="52"/>
  <c r="I14" i="52"/>
  <c r="G38" i="52"/>
  <c r="I38" i="52"/>
  <c r="E13" i="59"/>
  <c r="F13" i="59"/>
  <c r="J13" i="59"/>
  <c r="P13" i="59"/>
  <c r="G55" i="59"/>
  <c r="I55" i="59"/>
  <c r="E11" i="57"/>
  <c r="F11" i="57"/>
  <c r="E6" i="52"/>
  <c r="F6" i="52"/>
  <c r="J6" i="52"/>
  <c r="E8" i="54"/>
  <c r="F8" i="54"/>
  <c r="G12" i="59"/>
  <c r="I12" i="59"/>
  <c r="J12" i="59"/>
  <c r="G7" i="53"/>
  <c r="I7" i="53"/>
  <c r="J7" i="53"/>
  <c r="P7" i="53"/>
  <c r="G19" i="1"/>
  <c r="I19" i="1"/>
  <c r="G20" i="1"/>
  <c r="I20" i="1"/>
  <c r="G36" i="60"/>
  <c r="I36" i="60"/>
  <c r="E11" i="58"/>
  <c r="F11" i="58"/>
  <c r="I43" i="1"/>
  <c r="G20" i="61"/>
  <c r="I20" i="61"/>
  <c r="I27" i="1"/>
  <c r="G46" i="55"/>
  <c r="I46" i="55"/>
  <c r="G19" i="58"/>
  <c r="I19" i="58"/>
  <c r="G48" i="53"/>
  <c r="I48" i="53"/>
  <c r="G11" i="52"/>
  <c r="I11" i="52"/>
  <c r="G27" i="52"/>
  <c r="I27" i="52"/>
  <c r="G40" i="52"/>
  <c r="I40" i="52"/>
  <c r="G56" i="52"/>
  <c r="I56" i="52"/>
  <c r="G43" i="54"/>
  <c r="I43" i="54"/>
  <c r="G40" i="54"/>
  <c r="I40" i="54"/>
  <c r="G38" i="58"/>
  <c r="I38" i="58"/>
  <c r="G55" i="60"/>
  <c r="I55" i="60"/>
  <c r="G32" i="60"/>
  <c r="I32" i="60"/>
  <c r="G35" i="60"/>
  <c r="I35" i="60"/>
  <c r="G39" i="1"/>
  <c r="I39" i="1"/>
  <c r="G39" i="59"/>
  <c r="I39" i="59"/>
  <c r="G41" i="57"/>
  <c r="I41" i="57"/>
  <c r="G25" i="53"/>
  <c r="I25" i="53"/>
  <c r="G16" i="59"/>
  <c r="I16" i="59"/>
  <c r="G49" i="52"/>
  <c r="I49" i="52"/>
  <c r="G39" i="52"/>
  <c r="I39" i="52"/>
  <c r="G9" i="52"/>
  <c r="I9" i="52"/>
  <c r="G22" i="52"/>
  <c r="I22" i="52"/>
  <c r="G32" i="52"/>
  <c r="I32" i="52"/>
  <c r="G39" i="54"/>
  <c r="I39" i="54"/>
  <c r="G32" i="54"/>
  <c r="I32" i="54"/>
  <c r="G12" i="54"/>
  <c r="I12" i="54"/>
  <c r="G13" i="54"/>
  <c r="I13" i="54"/>
  <c r="G9" i="54"/>
  <c r="I9" i="54"/>
  <c r="G26" i="59"/>
  <c r="I26" i="59"/>
  <c r="G19" i="60"/>
  <c r="I19" i="60"/>
  <c r="G34" i="60"/>
  <c r="I34" i="60"/>
  <c r="G21" i="60"/>
  <c r="I21" i="60"/>
  <c r="G54" i="60"/>
  <c r="I54" i="60"/>
  <c r="G46" i="60"/>
  <c r="I46" i="60"/>
  <c r="G27" i="59"/>
  <c r="I27" i="59"/>
  <c r="G48" i="59"/>
  <c r="I48" i="59"/>
  <c r="G41" i="59"/>
  <c r="I41" i="59"/>
  <c r="G54" i="53"/>
  <c r="I54" i="53"/>
  <c r="G34" i="53"/>
  <c r="I34" i="53"/>
  <c r="S42" i="53"/>
  <c r="G31" i="58"/>
  <c r="I31" i="58"/>
  <c r="G50" i="52"/>
  <c r="I50" i="52"/>
  <c r="G25" i="54"/>
  <c r="I25" i="54"/>
  <c r="G56" i="54"/>
  <c r="I56" i="54"/>
  <c r="G14" i="54"/>
  <c r="I14" i="54"/>
  <c r="G40" i="59"/>
  <c r="I40" i="59"/>
  <c r="G16" i="1"/>
  <c r="I16" i="1"/>
  <c r="G47" i="1"/>
  <c r="I47" i="1"/>
  <c r="G56" i="1"/>
  <c r="I56" i="1"/>
  <c r="G23" i="1"/>
  <c r="I23" i="1"/>
  <c r="G27" i="60"/>
  <c r="I27" i="60"/>
  <c r="E7" i="54"/>
  <c r="F7" i="54"/>
  <c r="G56" i="58"/>
  <c r="I56" i="58"/>
  <c r="G19" i="55"/>
  <c r="I19" i="55"/>
  <c r="G33" i="56"/>
  <c r="I33" i="56"/>
  <c r="G40" i="55"/>
  <c r="I40" i="55"/>
  <c r="G16" i="56"/>
  <c r="I16" i="56"/>
  <c r="G43" i="61"/>
  <c r="I43" i="61"/>
  <c r="G35" i="61"/>
  <c r="I35" i="61"/>
  <c r="G27" i="61"/>
  <c r="I27" i="61"/>
  <c r="G41" i="61"/>
  <c r="I41" i="61"/>
  <c r="G28" i="1"/>
  <c r="I28" i="1"/>
  <c r="E10" i="56"/>
  <c r="F10" i="56"/>
  <c r="J10" i="56"/>
  <c r="G31" i="61"/>
  <c r="I31" i="61"/>
  <c r="G18" i="55"/>
  <c r="I18" i="55"/>
  <c r="I29" i="56"/>
  <c r="G35" i="56"/>
  <c r="I35" i="56"/>
  <c r="J10" i="57"/>
  <c r="I33" i="61"/>
  <c r="E5" i="52"/>
  <c r="F5" i="52"/>
  <c r="G5" i="52"/>
  <c r="J5" i="52"/>
  <c r="S32" i="56"/>
  <c r="E9" i="55"/>
  <c r="F9" i="55"/>
  <c r="J9" i="55"/>
  <c r="P9" i="55"/>
  <c r="G41" i="56"/>
  <c r="I41" i="56"/>
  <c r="G32" i="1"/>
  <c r="I32" i="1"/>
  <c r="G31" i="1"/>
  <c r="I31" i="1"/>
  <c r="G23" i="55"/>
  <c r="I23" i="55"/>
  <c r="G48" i="56"/>
  <c r="I48" i="56"/>
  <c r="S13" i="55"/>
  <c r="G53" i="56"/>
  <c r="I53" i="56"/>
  <c r="G15" i="61"/>
  <c r="I15" i="61"/>
  <c r="G22" i="61"/>
  <c r="I22" i="61"/>
  <c r="G15" i="56"/>
  <c r="I15" i="56"/>
  <c r="G32" i="56"/>
  <c r="I32" i="56"/>
  <c r="G55" i="56"/>
  <c r="I55" i="56"/>
  <c r="G21" i="55"/>
  <c r="I21" i="55"/>
  <c r="G37" i="55"/>
  <c r="I37" i="55"/>
  <c r="G51" i="55"/>
  <c r="I51" i="55"/>
  <c r="G47" i="61"/>
  <c r="I47" i="61"/>
  <c r="E5" i="1"/>
  <c r="F5" i="1"/>
  <c r="G5" i="1"/>
  <c r="J5" i="1"/>
  <c r="I42" i="56"/>
  <c r="G21" i="56"/>
  <c r="I21" i="56"/>
  <c r="G8" i="1"/>
  <c r="I8" i="1"/>
  <c r="G37" i="1"/>
  <c r="I37" i="1"/>
  <c r="G47" i="55"/>
  <c r="I47" i="55"/>
  <c r="G17" i="61"/>
  <c r="I17" i="61"/>
  <c r="G11" i="56"/>
  <c r="I11" i="56"/>
  <c r="G22" i="56"/>
  <c r="I22" i="56"/>
  <c r="I25" i="61"/>
  <c r="G26" i="1"/>
  <c r="I26" i="1"/>
  <c r="G7" i="1"/>
  <c r="I7" i="1"/>
  <c r="G52" i="54"/>
  <c r="I52" i="54"/>
  <c r="G43" i="56"/>
  <c r="I43" i="56"/>
  <c r="G20" i="55"/>
  <c r="I20" i="55"/>
  <c r="G28" i="55"/>
  <c r="I28" i="55"/>
  <c r="G26" i="56"/>
  <c r="I26" i="56"/>
  <c r="G44" i="61"/>
  <c r="I44" i="61"/>
  <c r="G51" i="61"/>
  <c r="I51" i="61"/>
  <c r="G50" i="61"/>
  <c r="I50" i="61"/>
  <c r="G19" i="61"/>
  <c r="I19" i="61"/>
  <c r="G29" i="61"/>
  <c r="I29" i="61"/>
  <c r="G37" i="61"/>
  <c r="I37" i="61"/>
  <c r="G49" i="56"/>
  <c r="I49" i="56"/>
  <c r="G14" i="60"/>
  <c r="Q14" i="61"/>
  <c r="G6" i="53"/>
  <c r="I6" i="53"/>
  <c r="G13" i="59"/>
  <c r="I5" i="52"/>
  <c r="G6" i="52"/>
  <c r="Q6" i="53"/>
  <c r="I14" i="60"/>
  <c r="Q12" i="59"/>
  <c r="G10" i="56"/>
  <c r="Q10" i="57"/>
  <c r="G9" i="56"/>
  <c r="I9" i="56"/>
  <c r="I6" i="52"/>
  <c r="I10" i="56"/>
  <c r="N6" i="52"/>
  <c r="L6" i="53"/>
  <c r="N6" i="53"/>
  <c r="S6" i="53"/>
  <c r="P33" i="52"/>
  <c r="N33" i="52"/>
  <c r="N33" i="53"/>
  <c r="L14" i="60"/>
  <c r="P14" i="60"/>
  <c r="L34" i="60"/>
  <c r="N34" i="60"/>
  <c r="L43" i="60"/>
  <c r="N43" i="60"/>
  <c r="L17" i="60"/>
  <c r="N17" i="60"/>
  <c r="L38" i="60"/>
  <c r="N38" i="60"/>
  <c r="L26" i="60"/>
  <c r="N26" i="60"/>
  <c r="L24" i="60"/>
  <c r="N24" i="60"/>
  <c r="L37" i="60"/>
  <c r="N37" i="60"/>
  <c r="L39" i="60"/>
  <c r="P39" i="60"/>
  <c r="N39" i="60"/>
  <c r="L42" i="60"/>
  <c r="N42" i="60"/>
  <c r="L45" i="60"/>
  <c r="P45" i="60"/>
  <c r="N45" i="60"/>
  <c r="L51" i="60"/>
  <c r="N51" i="60"/>
  <c r="L56" i="60"/>
  <c r="N56" i="60"/>
  <c r="L44" i="60"/>
  <c r="N44" i="60"/>
  <c r="L48" i="60"/>
  <c r="P48" i="60"/>
  <c r="N48" i="60"/>
  <c r="L19" i="60"/>
  <c r="N19" i="60"/>
  <c r="L41" i="60"/>
  <c r="L21" i="60"/>
  <c r="N21" i="60"/>
  <c r="L27" i="60"/>
  <c r="N27" i="60"/>
  <c r="L20" i="60"/>
  <c r="N20" i="60"/>
  <c r="L29" i="60"/>
  <c r="P29" i="60"/>
  <c r="L18" i="60"/>
  <c r="N18" i="60"/>
  <c r="L40" i="60"/>
  <c r="N40" i="60"/>
  <c r="L28" i="60"/>
  <c r="N28" i="60"/>
  <c r="L49" i="60"/>
  <c r="L53" i="60"/>
  <c r="N53" i="60"/>
  <c r="L30" i="60"/>
  <c r="P30" i="60"/>
  <c r="N30" i="60"/>
  <c r="L54" i="60"/>
  <c r="N54" i="60"/>
  <c r="L36" i="60"/>
  <c r="N36" i="60"/>
  <c r="L32" i="60"/>
  <c r="N32" i="60"/>
  <c r="L46" i="60"/>
  <c r="N46" i="60"/>
  <c r="L23" i="60"/>
  <c r="N23" i="60"/>
  <c r="L22" i="60"/>
  <c r="L25" i="60"/>
  <c r="N25" i="60"/>
  <c r="L52" i="60"/>
  <c r="L16" i="60"/>
  <c r="L47" i="60"/>
  <c r="N47" i="60"/>
  <c r="S53" i="52"/>
  <c r="L15" i="60"/>
  <c r="N15" i="60"/>
  <c r="P53" i="60"/>
  <c r="P47" i="52"/>
  <c r="N47" i="53"/>
  <c r="N47" i="52"/>
  <c r="L30" i="61"/>
  <c r="L19" i="61"/>
  <c r="N19" i="61"/>
  <c r="L50" i="61"/>
  <c r="N50" i="61"/>
  <c r="L36" i="61"/>
  <c r="L16" i="61"/>
  <c r="L40" i="61"/>
  <c r="L51" i="61"/>
  <c r="N51" i="61"/>
  <c r="L52" i="61"/>
  <c r="N52" i="61"/>
  <c r="L31" i="61"/>
  <c r="L15" i="61"/>
  <c r="L24" i="61"/>
  <c r="N24" i="61"/>
  <c r="L23" i="61"/>
  <c r="L28" i="61"/>
  <c r="L45" i="61"/>
  <c r="N45" i="61"/>
  <c r="L25" i="61"/>
  <c r="N25" i="61"/>
  <c r="L48" i="61"/>
  <c r="N48" i="61"/>
  <c r="L49" i="61"/>
  <c r="L37" i="61"/>
  <c r="L47" i="61"/>
  <c r="N47" i="61"/>
  <c r="L20" i="61"/>
  <c r="P20" i="61"/>
  <c r="L26" i="61"/>
  <c r="N26" i="61"/>
  <c r="L46" i="61"/>
  <c r="N46" i="61"/>
  <c r="L42" i="61"/>
  <c r="L34" i="61"/>
  <c r="L22" i="61"/>
  <c r="N22" i="61"/>
  <c r="L29" i="61"/>
  <c r="L32" i="61"/>
  <c r="N32" i="61"/>
  <c r="L54" i="61"/>
  <c r="P54" i="61"/>
  <c r="L38" i="61"/>
  <c r="N38" i="61"/>
  <c r="L55" i="61"/>
  <c r="L41" i="61"/>
  <c r="L39" i="61"/>
  <c r="L56" i="61"/>
  <c r="N56" i="61"/>
  <c r="L18" i="61"/>
  <c r="N18" i="61"/>
  <c r="L43" i="61"/>
  <c r="L33" i="61"/>
  <c r="L44" i="61"/>
  <c r="N44" i="61"/>
  <c r="L21" i="61"/>
  <c r="L35" i="61"/>
  <c r="P31" i="61"/>
  <c r="P56" i="60"/>
  <c r="N40" i="53"/>
  <c r="N11" i="57"/>
  <c r="P11" i="56"/>
  <c r="N11" i="56"/>
  <c r="L17" i="61"/>
  <c r="N17" i="61"/>
  <c r="L27" i="61"/>
  <c r="N13" i="57"/>
  <c r="L55" i="60"/>
  <c r="N55" i="60"/>
  <c r="L31" i="60"/>
  <c r="N31" i="60"/>
  <c r="N14" i="57"/>
  <c r="N14" i="56"/>
  <c r="N24" i="56"/>
  <c r="N24" i="57"/>
  <c r="N23" i="57"/>
  <c r="N23" i="56"/>
  <c r="N30" i="56"/>
  <c r="O16" i="59"/>
  <c r="O41" i="53"/>
  <c r="O41" i="52"/>
  <c r="S41" i="52" s="1"/>
  <c r="O17" i="52"/>
  <c r="P24" i="60"/>
  <c r="P28" i="60"/>
  <c r="P38" i="60"/>
  <c r="P6" i="52"/>
  <c r="P16" i="61"/>
  <c r="N48" i="55"/>
  <c r="N19" i="53"/>
  <c r="P19" i="52"/>
  <c r="P26" i="60"/>
  <c r="P36" i="60"/>
  <c r="L53" i="61"/>
  <c r="N53" i="61"/>
  <c r="L35" i="60"/>
  <c r="N35" i="60"/>
  <c r="L33" i="60"/>
  <c r="N33" i="60"/>
  <c r="P18" i="56"/>
  <c r="P33" i="61"/>
  <c r="P50" i="61"/>
  <c r="P17" i="61"/>
  <c r="S56" i="52"/>
  <c r="P55" i="60"/>
  <c r="P50" i="60"/>
  <c r="P51" i="60"/>
  <c r="P19" i="60"/>
  <c r="P34" i="60"/>
  <c r="P21" i="60"/>
  <c r="P54" i="60"/>
  <c r="P42" i="60"/>
  <c r="P43" i="60"/>
  <c r="N33" i="54"/>
  <c r="P36" i="61"/>
  <c r="P48" i="61"/>
  <c r="P38" i="61"/>
  <c r="P52" i="61"/>
  <c r="P40" i="52"/>
  <c r="P27" i="54"/>
  <c r="P40" i="60"/>
  <c r="P16" i="59"/>
  <c r="P15" i="58"/>
  <c r="P17" i="60"/>
  <c r="P33" i="60"/>
  <c r="P15" i="60"/>
  <c r="P46" i="60"/>
  <c r="P19" i="59"/>
  <c r="P33" i="59"/>
  <c r="P37" i="60"/>
  <c r="O43" i="56"/>
  <c r="O43" i="55"/>
  <c r="O24" i="54"/>
  <c r="S24" i="54" s="1"/>
  <c r="O24" i="55"/>
  <c r="O69" i="56"/>
  <c r="S69" i="56"/>
  <c r="O23" i="57"/>
  <c r="P30" i="55"/>
  <c r="S43" i="56"/>
  <c r="P44" i="61"/>
  <c r="P51" i="61"/>
  <c r="P19" i="61"/>
  <c r="P44" i="60"/>
  <c r="P8" i="52"/>
  <c r="P23" i="60"/>
  <c r="P20" i="60"/>
  <c r="P47" i="59"/>
  <c r="P27" i="60"/>
  <c r="P18" i="60"/>
  <c r="N30" i="57"/>
  <c r="N15" i="52"/>
  <c r="N21" i="53"/>
  <c r="P18" i="57"/>
  <c r="P44" i="57"/>
  <c r="P29" i="57"/>
  <c r="O42" i="59"/>
  <c r="O48" i="58"/>
  <c r="O42" i="55"/>
  <c r="S42" i="55"/>
  <c r="M47" i="57"/>
  <c r="M51" i="57"/>
  <c r="M27" i="57"/>
  <c r="O27" i="58"/>
  <c r="O66" i="56"/>
  <c r="S66" i="56" s="1"/>
  <c r="L38" i="52"/>
  <c r="N38" i="52"/>
  <c r="L13" i="52"/>
  <c r="L10" i="52"/>
  <c r="L21" i="52"/>
  <c r="N21" i="52"/>
  <c r="L15" i="54"/>
  <c r="P15" i="54"/>
  <c r="L12" i="54"/>
  <c r="N12" i="54"/>
  <c r="L11" i="54"/>
  <c r="L27" i="54"/>
  <c r="N27" i="54"/>
  <c r="L25" i="54"/>
  <c r="L16" i="55"/>
  <c r="L31" i="55"/>
  <c r="L12" i="55"/>
  <c r="P12" i="55"/>
  <c r="L17" i="56"/>
  <c r="P17" i="56"/>
  <c r="L15" i="56"/>
  <c r="P15" i="56"/>
  <c r="L46" i="56"/>
  <c r="L10" i="56"/>
  <c r="P10" i="56"/>
  <c r="L44" i="56"/>
  <c r="N44" i="56"/>
  <c r="L40" i="56"/>
  <c r="N40" i="56"/>
  <c r="L55" i="56"/>
  <c r="L36" i="56"/>
  <c r="P36" i="56"/>
  <c r="L29" i="56"/>
  <c r="N29" i="56"/>
  <c r="L26" i="56"/>
  <c r="L33" i="56"/>
  <c r="P33" i="56"/>
  <c r="P32" i="57"/>
  <c r="P46" i="57"/>
  <c r="P39" i="57"/>
  <c r="P48" i="57"/>
  <c r="P36" i="57"/>
  <c r="P27" i="57"/>
  <c r="M50" i="57"/>
  <c r="M22" i="57"/>
  <c r="O22" i="57" s="1"/>
  <c r="M36" i="57"/>
  <c r="O36" i="57" s="1"/>
  <c r="S36" i="57" s="1"/>
  <c r="M63" i="57"/>
  <c r="O63" i="57" s="1"/>
  <c r="S63" i="57" s="1"/>
  <c r="M28" i="57"/>
  <c r="O28" i="57" s="1"/>
  <c r="M35" i="57"/>
  <c r="M45" i="57"/>
  <c r="O45" i="57" s="1"/>
  <c r="S45" i="57" s="1"/>
  <c r="M29" i="57"/>
  <c r="O29" i="58" s="1"/>
  <c r="S29" i="58" s="1"/>
  <c r="M56" i="57"/>
  <c r="O56" i="58" s="1"/>
  <c r="S56" i="58" s="1"/>
  <c r="M39" i="57"/>
  <c r="M61" i="57"/>
  <c r="O61" i="58"/>
  <c r="S61" i="58" s="1"/>
  <c r="M65" i="57"/>
  <c r="O65" i="58" s="1"/>
  <c r="S65" i="58" s="1"/>
  <c r="M38" i="57"/>
  <c r="M60" i="57"/>
  <c r="O60" i="58" s="1"/>
  <c r="S60" i="58" s="1"/>
  <c r="M55" i="57"/>
  <c r="O55" i="57" s="1"/>
  <c r="S55" i="57" s="1"/>
  <c r="M66" i="57"/>
  <c r="M21" i="57"/>
  <c r="M25" i="57"/>
  <c r="O25" i="58" s="1"/>
  <c r="M40" i="57"/>
  <c r="M34" i="57"/>
  <c r="M49" i="57"/>
  <c r="O49" i="58" s="1"/>
  <c r="M52" i="57"/>
  <c r="M54" i="57"/>
  <c r="O54" i="57" s="1"/>
  <c r="S54" i="57" s="1"/>
  <c r="M59" i="57"/>
  <c r="M20" i="57"/>
  <c r="O20" i="58"/>
  <c r="M62" i="57"/>
  <c r="M42" i="57"/>
  <c r="O42" i="58" s="1"/>
  <c r="S42" i="58" s="1"/>
  <c r="M13" i="57"/>
  <c r="M58" i="57"/>
  <c r="O58" i="58" s="1"/>
  <c r="S58" i="58" s="1"/>
  <c r="M44" i="57"/>
  <c r="M43" i="57"/>
  <c r="O43" i="57" s="1"/>
  <c r="S43" i="57" s="1"/>
  <c r="M69" i="57"/>
  <c r="O69" i="58" s="1"/>
  <c r="S69" i="58" s="1"/>
  <c r="M17" i="57"/>
  <c r="O17" i="58" s="1"/>
  <c r="M14" i="57"/>
  <c r="O14" i="58" s="1"/>
  <c r="S14" i="58" s="1"/>
  <c r="M10" i="57"/>
  <c r="M67" i="57"/>
  <c r="O67" i="57"/>
  <c r="S67" i="57" s="1"/>
  <c r="M15" i="57"/>
  <c r="O15" i="58" s="1"/>
  <c r="S15" i="58" s="1"/>
  <c r="M19" i="57"/>
  <c r="O19" i="58" s="1"/>
  <c r="M30" i="57"/>
  <c r="M68" i="57"/>
  <c r="O68" i="57" s="1"/>
  <c r="S68" i="57" s="1"/>
  <c r="M53" i="57"/>
  <c r="M37" i="57"/>
  <c r="M41" i="57"/>
  <c r="M26" i="57"/>
  <c r="O26" i="57" s="1"/>
  <c r="S26" i="57" s="1"/>
  <c r="M11" i="57"/>
  <c r="O11" i="57"/>
  <c r="S11" i="57" s="1"/>
  <c r="M12" i="57"/>
  <c r="O12" i="57" s="1"/>
  <c r="S12" i="57" s="1"/>
  <c r="L47" i="58"/>
  <c r="L42" i="58"/>
  <c r="N42" i="58"/>
  <c r="L18" i="58"/>
  <c r="L50" i="58"/>
  <c r="L15" i="58"/>
  <c r="N15" i="59"/>
  <c r="N15" i="58"/>
  <c r="L25" i="58"/>
  <c r="P25" i="58"/>
  <c r="P43" i="57"/>
  <c r="O33" i="54"/>
  <c r="O33" i="53"/>
  <c r="O41" i="56"/>
  <c r="S41" i="56"/>
  <c r="O49" i="56"/>
  <c r="S49" i="56" s="1"/>
  <c r="O49" i="57"/>
  <c r="S49" i="57"/>
  <c r="O61" i="56"/>
  <c r="S61" i="56" s="1"/>
  <c r="O25" i="52"/>
  <c r="S25" i="52"/>
  <c r="O56" i="59"/>
  <c r="L40" i="57"/>
  <c r="L25" i="57"/>
  <c r="L45" i="57"/>
  <c r="L48" i="57"/>
  <c r="O23" i="56"/>
  <c r="S23" i="56" s="1"/>
  <c r="S58" i="59"/>
  <c r="O7" i="53"/>
  <c r="S7" i="53" s="1"/>
  <c r="O65" i="52"/>
  <c r="S65" i="52"/>
  <c r="O33" i="57"/>
  <c r="O25" i="57"/>
  <c r="O42" i="56"/>
  <c r="S42" i="56"/>
  <c r="O21" i="57"/>
  <c r="S21" i="57" s="1"/>
  <c r="O18" i="57"/>
  <c r="O10" i="52"/>
  <c r="O55" i="55"/>
  <c r="S55" i="55" s="1"/>
  <c r="O66" i="59"/>
  <c r="S66" i="59" s="1"/>
  <c r="O33" i="59"/>
  <c r="O54" i="58"/>
  <c r="O33" i="55"/>
  <c r="S33" i="55" s="1"/>
  <c r="O36" i="56"/>
  <c r="O19" i="56"/>
  <c r="S19" i="56" s="1"/>
  <c r="O56" i="57"/>
  <c r="S56" i="57" s="1"/>
  <c r="O57" i="56"/>
  <c r="S57" i="56" s="1"/>
  <c r="O53" i="57"/>
  <c r="S53" i="57" s="1"/>
  <c r="O48" i="57"/>
  <c r="O44" i="52"/>
  <c r="S44" i="52" s="1"/>
  <c r="O43" i="59"/>
  <c r="O32" i="55"/>
  <c r="S32" i="55" s="1"/>
  <c r="O17" i="56"/>
  <c r="O60" i="56"/>
  <c r="S60" i="56" s="1"/>
  <c r="O51" i="55"/>
  <c r="S51" i="55" s="1"/>
  <c r="O28" i="59"/>
  <c r="O69" i="59"/>
  <c r="S69" i="59"/>
  <c r="O21" i="59"/>
  <c r="O12" i="58"/>
  <c r="O31" i="57"/>
  <c r="S31" i="57"/>
  <c r="O19" i="55"/>
  <c r="S19" i="55" s="1"/>
  <c r="O29" i="55"/>
  <c r="S29" i="55" s="1"/>
  <c r="I13" i="59"/>
  <c r="Q13" i="60"/>
  <c r="J27" i="55"/>
  <c r="G27" i="55"/>
  <c r="I27" i="55"/>
  <c r="J46" i="61"/>
  <c r="P46" i="61"/>
  <c r="G46" i="61"/>
  <c r="I46" i="61"/>
  <c r="J33" i="55"/>
  <c r="P33" i="55"/>
  <c r="G33" i="55"/>
  <c r="I33" i="55"/>
  <c r="J38" i="56"/>
  <c r="P38" i="56"/>
  <c r="G38" i="56"/>
  <c r="I38" i="56"/>
  <c r="G29" i="55"/>
  <c r="I29" i="55"/>
  <c r="J29" i="55"/>
  <c r="P29" i="55"/>
  <c r="G22" i="54"/>
  <c r="I22" i="54"/>
  <c r="J22" i="54"/>
  <c r="P22" i="54"/>
  <c r="G10" i="57"/>
  <c r="I10" i="57"/>
  <c r="I5" i="1"/>
  <c r="Q5" i="52"/>
  <c r="S5" i="52"/>
  <c r="G39" i="55"/>
  <c r="I39" i="55"/>
  <c r="G16" i="61"/>
  <c r="I16" i="61"/>
  <c r="G18" i="61"/>
  <c r="I18" i="61"/>
  <c r="J18" i="61"/>
  <c r="P18" i="61"/>
  <c r="J44" i="54"/>
  <c r="P44" i="54"/>
  <c r="G44" i="54"/>
  <c r="I44" i="54"/>
  <c r="J50" i="55"/>
  <c r="P50" i="55"/>
  <c r="G50" i="55"/>
  <c r="I50" i="55"/>
  <c r="J41" i="55"/>
  <c r="P41" i="55"/>
  <c r="G41" i="55"/>
  <c r="I41" i="55"/>
  <c r="J9" i="1"/>
  <c r="G9" i="1"/>
  <c r="I9" i="1"/>
  <c r="J45" i="61"/>
  <c r="P45" i="61"/>
  <c r="G45" i="61"/>
  <c r="I45" i="61"/>
  <c r="J56" i="61"/>
  <c r="P56" i="61"/>
  <c r="G56" i="61"/>
  <c r="I56" i="61"/>
  <c r="J47" i="56"/>
  <c r="P47" i="56"/>
  <c r="G47" i="56"/>
  <c r="I47" i="56"/>
  <c r="J12" i="55"/>
  <c r="G12" i="55"/>
  <c r="I12" i="55"/>
  <c r="J49" i="55"/>
  <c r="P49" i="55"/>
  <c r="S49" i="55"/>
  <c r="G49" i="55"/>
  <c r="I49" i="55"/>
  <c r="J26" i="61"/>
  <c r="P26" i="61"/>
  <c r="G26" i="61"/>
  <c r="I26" i="61"/>
  <c r="J55" i="1"/>
  <c r="G55" i="1"/>
  <c r="I55" i="1"/>
  <c r="G35" i="55"/>
  <c r="I35" i="55"/>
  <c r="J35" i="55"/>
  <c r="P35" i="55"/>
  <c r="J13" i="56"/>
  <c r="P13" i="56"/>
  <c r="G13" i="56"/>
  <c r="I13" i="56"/>
  <c r="G56" i="56"/>
  <c r="I56" i="56"/>
  <c r="J56" i="56"/>
  <c r="P56" i="56"/>
  <c r="S56" i="56"/>
  <c r="J40" i="56"/>
  <c r="P40" i="56"/>
  <c r="S40" i="56"/>
  <c r="G40" i="56"/>
  <c r="I40" i="56"/>
  <c r="J31" i="56"/>
  <c r="P31" i="56"/>
  <c r="G31" i="56"/>
  <c r="I31" i="56"/>
  <c r="J52" i="53"/>
  <c r="P52" i="53"/>
  <c r="G52" i="53"/>
  <c r="I52" i="53"/>
  <c r="J28" i="58"/>
  <c r="G28" i="58"/>
  <c r="I28" i="58"/>
  <c r="J48" i="52"/>
  <c r="P48" i="52"/>
  <c r="G48" i="52"/>
  <c r="I48" i="52"/>
  <c r="G22" i="1"/>
  <c r="I22" i="1"/>
  <c r="J22" i="1"/>
  <c r="J10" i="55"/>
  <c r="P10" i="55"/>
  <c r="G10" i="55"/>
  <c r="I10" i="55"/>
  <c r="G31" i="55"/>
  <c r="I31" i="55"/>
  <c r="J31" i="55"/>
  <c r="P31" i="55"/>
  <c r="J43" i="55"/>
  <c r="P43" i="55"/>
  <c r="S43" i="55"/>
  <c r="G43" i="55"/>
  <c r="I43" i="55"/>
  <c r="J30" i="56"/>
  <c r="P30" i="56"/>
  <c r="G30" i="56"/>
  <c r="I30" i="56"/>
  <c r="J33" i="58"/>
  <c r="G33" i="58"/>
  <c r="I33" i="58"/>
  <c r="G50" i="1"/>
  <c r="I50" i="1"/>
  <c r="G28" i="61"/>
  <c r="I28" i="61"/>
  <c r="G11" i="58"/>
  <c r="I11" i="58"/>
  <c r="J11" i="58"/>
  <c r="J8" i="54"/>
  <c r="P8" i="54"/>
  <c r="G8" i="54"/>
  <c r="J11" i="57"/>
  <c r="P11" i="57"/>
  <c r="G11" i="57"/>
  <c r="J8" i="55"/>
  <c r="G8" i="55"/>
  <c r="I8" i="55"/>
  <c r="J52" i="55"/>
  <c r="P52" i="55"/>
  <c r="G52" i="55"/>
  <c r="I52" i="55"/>
  <c r="J45" i="55"/>
  <c r="P45" i="55"/>
  <c r="S45" i="55"/>
  <c r="G45" i="55"/>
  <c r="I45" i="55"/>
  <c r="J49" i="1"/>
  <c r="G49" i="1"/>
  <c r="I49" i="1"/>
  <c r="J14" i="55"/>
  <c r="P14" i="55"/>
  <c r="G14" i="55"/>
  <c r="I14" i="55"/>
  <c r="G32" i="61"/>
  <c r="I32" i="61"/>
  <c r="J32" i="61"/>
  <c r="P32" i="61"/>
  <c r="J40" i="61"/>
  <c r="G40" i="61"/>
  <c r="I40" i="61"/>
  <c r="J39" i="61"/>
  <c r="P39" i="61"/>
  <c r="G39" i="61"/>
  <c r="I39" i="61"/>
  <c r="J48" i="1"/>
  <c r="G48" i="1"/>
  <c r="I48" i="1"/>
  <c r="J42" i="55"/>
  <c r="P42" i="55"/>
  <c r="G42" i="55"/>
  <c r="I42" i="55"/>
  <c r="G25" i="55"/>
  <c r="I25" i="55"/>
  <c r="J25" i="55"/>
  <c r="P25" i="55"/>
  <c r="J36" i="56"/>
  <c r="G36" i="56"/>
  <c r="I36" i="56"/>
  <c r="G20" i="56"/>
  <c r="I20" i="56"/>
  <c r="J20" i="56"/>
  <c r="P20" i="56"/>
  <c r="J37" i="56"/>
  <c r="P37" i="56"/>
  <c r="G37" i="56"/>
  <c r="I37" i="56"/>
  <c r="J38" i="1"/>
  <c r="G38" i="1"/>
  <c r="I38" i="1"/>
  <c r="J18" i="1"/>
  <c r="G18" i="1"/>
  <c r="I18" i="1"/>
  <c r="J15" i="1"/>
  <c r="G15" i="1"/>
  <c r="I15" i="1"/>
  <c r="G34" i="55"/>
  <c r="I34" i="55"/>
  <c r="J34" i="55"/>
  <c r="P34" i="55"/>
  <c r="J53" i="55"/>
  <c r="P53" i="55"/>
  <c r="G53" i="55"/>
  <c r="I53" i="55"/>
  <c r="J53" i="53"/>
  <c r="P53" i="53"/>
  <c r="G53" i="53"/>
  <c r="I53" i="53"/>
  <c r="G14" i="61"/>
  <c r="I14" i="61"/>
  <c r="J34" i="59"/>
  <c r="P34" i="59"/>
  <c r="G34" i="59"/>
  <c r="I34" i="59"/>
  <c r="J51" i="58"/>
  <c r="P51" i="58"/>
  <c r="G51" i="58"/>
  <c r="I51" i="58"/>
  <c r="J26" i="52"/>
  <c r="P26" i="52"/>
  <c r="G26" i="52"/>
  <c r="I26" i="52"/>
  <c r="J51" i="1"/>
  <c r="G51" i="1"/>
  <c r="I51" i="1"/>
  <c r="J53" i="61"/>
  <c r="P53" i="61"/>
  <c r="G53" i="61"/>
  <c r="I53" i="61"/>
  <c r="J38" i="59"/>
  <c r="P38" i="59"/>
  <c r="G38" i="59"/>
  <c r="I38" i="59"/>
  <c r="J37" i="52"/>
  <c r="P37" i="52"/>
  <c r="G37" i="52"/>
  <c r="I37" i="52"/>
  <c r="G9" i="55"/>
  <c r="J7" i="54"/>
  <c r="G7" i="54"/>
  <c r="I7" i="54"/>
  <c r="J16" i="55"/>
  <c r="P16" i="55"/>
  <c r="G16" i="55"/>
  <c r="I16" i="55"/>
  <c r="J27" i="56"/>
  <c r="P27" i="56"/>
  <c r="G27" i="56"/>
  <c r="I27" i="56"/>
  <c r="G55" i="55"/>
  <c r="I55" i="55"/>
  <c r="J55" i="55"/>
  <c r="J35" i="1"/>
  <c r="G35" i="1"/>
  <c r="I35" i="1"/>
  <c r="J24" i="55"/>
  <c r="P24" i="55"/>
  <c r="G24" i="55"/>
  <c r="I24" i="55"/>
  <c r="J14" i="56"/>
  <c r="P14" i="56"/>
  <c r="G14" i="56"/>
  <c r="I14" i="56"/>
  <c r="J17" i="55"/>
  <c r="P17" i="55"/>
  <c r="G17" i="55"/>
  <c r="I17" i="55"/>
  <c r="G50" i="56"/>
  <c r="I50" i="56"/>
  <c r="J50" i="56"/>
  <c r="P50" i="56"/>
  <c r="J52" i="56"/>
  <c r="P52" i="56"/>
  <c r="J56" i="55"/>
  <c r="P56" i="55"/>
  <c r="G56" i="55"/>
  <c r="I56" i="55"/>
  <c r="J10" i="1"/>
  <c r="G10" i="1"/>
  <c r="I10" i="1"/>
  <c r="G24" i="61"/>
  <c r="I24" i="61"/>
  <c r="J24" i="61"/>
  <c r="P24" i="61"/>
  <c r="G54" i="56"/>
  <c r="I54" i="56"/>
  <c r="J54" i="56"/>
  <c r="P54" i="56"/>
  <c r="S54" i="56"/>
  <c r="J23" i="61"/>
  <c r="P23" i="61"/>
  <c r="J24" i="56"/>
  <c r="P24" i="56"/>
  <c r="G24" i="56"/>
  <c r="I24" i="56"/>
  <c r="J23" i="56"/>
  <c r="P23" i="56"/>
  <c r="G23" i="56"/>
  <c r="I23" i="56"/>
  <c r="J25" i="1"/>
  <c r="J36" i="55"/>
  <c r="P36" i="55"/>
  <c r="S36" i="55"/>
  <c r="G36" i="55"/>
  <c r="I36" i="55"/>
  <c r="J24" i="53"/>
  <c r="P24" i="53"/>
  <c r="G24" i="53"/>
  <c r="I24" i="53"/>
  <c r="Q7" i="54"/>
  <c r="S7" i="54"/>
  <c r="G49" i="61"/>
  <c r="I49" i="61"/>
  <c r="G51" i="56"/>
  <c r="I51" i="56"/>
  <c r="G17" i="1"/>
  <c r="I17" i="1"/>
  <c r="G22" i="55"/>
  <c r="I22" i="55"/>
  <c r="G21" i="61"/>
  <c r="I21" i="61"/>
  <c r="G13" i="60"/>
  <c r="I13" i="60"/>
  <c r="G55" i="61"/>
  <c r="I55" i="61"/>
  <c r="G39" i="56"/>
  <c r="I39" i="56"/>
  <c r="G14" i="1"/>
  <c r="I14" i="1"/>
  <c r="G46" i="56"/>
  <c r="I46" i="56"/>
  <c r="G54" i="1"/>
  <c r="I54" i="1"/>
  <c r="G48" i="55"/>
  <c r="I48" i="55"/>
  <c r="G24" i="1"/>
  <c r="I24" i="1"/>
  <c r="G21" i="1"/>
  <c r="I21" i="1"/>
  <c r="G6" i="1"/>
  <c r="I6" i="1"/>
  <c r="G13" i="58"/>
  <c r="I13" i="58"/>
  <c r="J13" i="58"/>
  <c r="G25" i="60"/>
  <c r="I25" i="60"/>
  <c r="J25" i="60"/>
  <c r="P25" i="60"/>
  <c r="G31" i="59"/>
  <c r="I31" i="59"/>
  <c r="J47" i="60"/>
  <c r="P47" i="60"/>
  <c r="I45" i="57"/>
  <c r="G44" i="55"/>
  <c r="I44" i="55"/>
  <c r="J19" i="57"/>
  <c r="P19" i="57"/>
  <c r="E50" i="57"/>
  <c r="F50" i="57"/>
  <c r="J45" i="57"/>
  <c r="P45" i="57"/>
  <c r="J37" i="57"/>
  <c r="P37" i="57"/>
  <c r="E36" i="59"/>
  <c r="F36" i="59"/>
  <c r="J36" i="59"/>
  <c r="P36" i="59"/>
  <c r="S37" i="55"/>
  <c r="S26" i="54"/>
  <c r="J20" i="52"/>
  <c r="P20" i="52"/>
  <c r="S20" i="52"/>
  <c r="G29" i="52"/>
  <c r="I29" i="52"/>
  <c r="E29" i="52"/>
  <c r="F29" i="52"/>
  <c r="J29" i="52"/>
  <c r="P29" i="52"/>
  <c r="G17" i="59"/>
  <c r="I17" i="59"/>
  <c r="E17" i="59"/>
  <c r="F17" i="59"/>
  <c r="J17" i="59"/>
  <c r="P17" i="59"/>
  <c r="N9" i="50"/>
  <c r="K9" i="50"/>
  <c r="N10" i="50"/>
  <c r="Q10" i="50"/>
  <c r="K10" i="50"/>
  <c r="C38" i="54"/>
  <c r="D38" i="54"/>
  <c r="C37" i="54"/>
  <c r="D37" i="54"/>
  <c r="H45" i="57"/>
  <c r="H37" i="57"/>
  <c r="I37" i="57"/>
  <c r="H50" i="57"/>
  <c r="C14" i="58"/>
  <c r="D14" i="58"/>
  <c r="C35" i="58"/>
  <c r="D35" i="58"/>
  <c r="C43" i="58"/>
  <c r="D43" i="58"/>
  <c r="C41" i="58"/>
  <c r="D41" i="58"/>
  <c r="C30" i="58"/>
  <c r="D30" i="58"/>
  <c r="C42" i="58"/>
  <c r="D42" i="58"/>
  <c r="C17" i="58"/>
  <c r="D17" i="58"/>
  <c r="C22" i="58"/>
  <c r="D22" i="58"/>
  <c r="C44" i="58"/>
  <c r="D44" i="58"/>
  <c r="C39" i="58"/>
  <c r="D39" i="58"/>
  <c r="C40" i="58"/>
  <c r="D40" i="58"/>
  <c r="C20" i="58"/>
  <c r="D20" i="58"/>
  <c r="C53" i="58"/>
  <c r="D53" i="58"/>
  <c r="C24" i="58"/>
  <c r="D24" i="58"/>
  <c r="C26" i="58"/>
  <c r="D26" i="58"/>
  <c r="C18" i="58"/>
  <c r="D18" i="58"/>
  <c r="J28" i="52"/>
  <c r="P28" i="52"/>
  <c r="S14" i="52"/>
  <c r="S12" i="52"/>
  <c r="S41" i="53"/>
  <c r="S39" i="52"/>
  <c r="O20" i="56"/>
  <c r="S20" i="56" s="1"/>
  <c r="O20" i="55"/>
  <c r="S20" i="55" s="1"/>
  <c r="O67" i="55"/>
  <c r="S67" i="55" s="1"/>
  <c r="O36" i="52"/>
  <c r="S36" i="52" s="1"/>
  <c r="O36" i="53"/>
  <c r="S36" i="53" s="1"/>
  <c r="O48" i="52"/>
  <c r="S48" i="52" s="1"/>
  <c r="O10" i="56"/>
  <c r="O10" i="55"/>
  <c r="S10" i="55"/>
  <c r="O15" i="55"/>
  <c r="O15" i="56"/>
  <c r="O21" i="55"/>
  <c r="S21" i="55"/>
  <c r="O11" i="52"/>
  <c r="S11" i="52" s="1"/>
  <c r="O35" i="52"/>
  <c r="S35" i="52" s="1"/>
  <c r="O28" i="52"/>
  <c r="S28" i="52" s="1"/>
  <c r="O37" i="59"/>
  <c r="O54" i="59"/>
  <c r="O22" i="56"/>
  <c r="S22" i="56" s="1"/>
  <c r="O22" i="55"/>
  <c r="S22" i="55" s="1"/>
  <c r="O53" i="55"/>
  <c r="S53" i="55" s="1"/>
  <c r="O39" i="59"/>
  <c r="S39" i="59" s="1"/>
  <c r="O31" i="58"/>
  <c r="O31" i="59"/>
  <c r="O59" i="59"/>
  <c r="S59" i="59" s="1"/>
  <c r="O22" i="58"/>
  <c r="O14" i="55"/>
  <c r="S14" i="55" s="1"/>
  <c r="O46" i="52"/>
  <c r="O21" i="56"/>
  <c r="S21" i="56" s="1"/>
  <c r="O62" i="56"/>
  <c r="S62" i="56" s="1"/>
  <c r="O16" i="54"/>
  <c r="S16" i="54" s="1"/>
  <c r="O16" i="55"/>
  <c r="O48" i="56"/>
  <c r="S48" i="56"/>
  <c r="O26" i="52"/>
  <c r="S26" i="52"/>
  <c r="O26" i="53"/>
  <c r="S26" i="53"/>
  <c r="O58" i="53"/>
  <c r="S58" i="53"/>
  <c r="O58" i="52"/>
  <c r="S58" i="52"/>
  <c r="O29" i="52"/>
  <c r="S29" i="52"/>
  <c r="O19" i="57"/>
  <c r="S19" i="57"/>
  <c r="O48" i="59"/>
  <c r="O42" i="57"/>
  <c r="S42" i="57" s="1"/>
  <c r="O63" i="59"/>
  <c r="S63" i="59" s="1"/>
  <c r="O53" i="58"/>
  <c r="O68" i="58"/>
  <c r="S68" i="58"/>
  <c r="O47" i="54"/>
  <c r="S47" i="54"/>
  <c r="O45" i="58"/>
  <c r="O64" i="57"/>
  <c r="S64" i="57" s="1"/>
  <c r="O46" i="57"/>
  <c r="O57" i="57"/>
  <c r="S57" i="57" s="1"/>
  <c r="O33" i="58"/>
  <c r="O67" i="58"/>
  <c r="S67" i="58" s="1"/>
  <c r="O67" i="59"/>
  <c r="S67" i="59" s="1"/>
  <c r="O32" i="52"/>
  <c r="O40" i="59"/>
  <c r="S40" i="59" s="1"/>
  <c r="O69" i="52"/>
  <c r="S69" i="52" s="1"/>
  <c r="O57" i="59"/>
  <c r="S57" i="59" s="1"/>
  <c r="O25" i="55"/>
  <c r="O65" i="55"/>
  <c r="S65" i="55" s="1"/>
  <c r="O56" i="55"/>
  <c r="S56" i="55" s="1"/>
  <c r="O44" i="56"/>
  <c r="O28" i="58"/>
  <c r="O33" i="56"/>
  <c r="O55" i="54"/>
  <c r="S55" i="54" s="1"/>
  <c r="O55" i="53"/>
  <c r="S55" i="53" s="1"/>
  <c r="O37" i="52"/>
  <c r="S37" i="52" s="1"/>
  <c r="O40" i="52"/>
  <c r="S40" i="52" s="1"/>
  <c r="O44" i="59"/>
  <c r="O36" i="58"/>
  <c r="S36" i="58" s="1"/>
  <c r="O36" i="59"/>
  <c r="S36" i="59" s="1"/>
  <c r="O68" i="55"/>
  <c r="S68" i="55" s="1"/>
  <c r="O40" i="58"/>
  <c r="O40" i="57"/>
  <c r="O42" i="54"/>
  <c r="S42" i="54" s="1"/>
  <c r="O47" i="59"/>
  <c r="O47" i="58"/>
  <c r="O32" i="57"/>
  <c r="S32" i="57" s="1"/>
  <c r="O32" i="58"/>
  <c r="O13" i="56"/>
  <c r="S13" i="56"/>
  <c r="O38" i="52"/>
  <c r="O38" i="53"/>
  <c r="S38" i="53" s="1"/>
  <c r="O30" i="59"/>
  <c r="O58" i="54"/>
  <c r="S58" i="54" s="1"/>
  <c r="O26" i="56"/>
  <c r="S26" i="56" s="1"/>
  <c r="O58" i="57"/>
  <c r="S58" i="57" s="1"/>
  <c r="O58" i="56"/>
  <c r="S58" i="56" s="1"/>
  <c r="O47" i="57"/>
  <c r="S47" i="57" s="1"/>
  <c r="O47" i="56"/>
  <c r="S47" i="56"/>
  <c r="O55" i="59"/>
  <c r="O60" i="52"/>
  <c r="S60" i="52" s="1"/>
  <c r="O45" i="53"/>
  <c r="S45" i="53" s="1"/>
  <c r="O45" i="54"/>
  <c r="S45" i="54" s="1"/>
  <c r="O21" i="58"/>
  <c r="O19" i="52"/>
  <c r="O46" i="59"/>
  <c r="O55" i="58"/>
  <c r="S55" i="58" s="1"/>
  <c r="O43" i="58"/>
  <c r="O47" i="53"/>
  <c r="S47" i="53" s="1"/>
  <c r="O7" i="52"/>
  <c r="S7" i="52" s="1"/>
  <c r="O52" i="59"/>
  <c r="O14" i="59"/>
  <c r="S14" i="59"/>
  <c r="O53" i="56"/>
  <c r="S53" i="56" s="1"/>
  <c r="O24" i="58"/>
  <c r="O27" i="57"/>
  <c r="O63" i="58"/>
  <c r="S63" i="58" s="1"/>
  <c r="N48" i="57"/>
  <c r="S48" i="57"/>
  <c r="O30" i="57"/>
  <c r="O30" i="58"/>
  <c r="O17" i="57"/>
  <c r="N36" i="56"/>
  <c r="S36" i="56"/>
  <c r="N36" i="57"/>
  <c r="N10" i="56"/>
  <c r="L10" i="57"/>
  <c r="N10" i="57"/>
  <c r="S10" i="57"/>
  <c r="N12" i="56"/>
  <c r="N12" i="55"/>
  <c r="S12" i="55"/>
  <c r="N27" i="55"/>
  <c r="S27" i="55"/>
  <c r="P12" i="54"/>
  <c r="P21" i="52"/>
  <c r="P44" i="56"/>
  <c r="S44" i="56"/>
  <c r="O69" i="57"/>
  <c r="S69" i="57" s="1"/>
  <c r="N42" i="59"/>
  <c r="S42" i="59"/>
  <c r="P22" i="61"/>
  <c r="P32" i="60"/>
  <c r="N27" i="61"/>
  <c r="P27" i="61"/>
  <c r="P47" i="61"/>
  <c r="N33" i="61"/>
  <c r="N39" i="61"/>
  <c r="N54" i="61"/>
  <c r="N34" i="61"/>
  <c r="P34" i="61"/>
  <c r="N20" i="61"/>
  <c r="N23" i="61"/>
  <c r="N36" i="61"/>
  <c r="N52" i="60"/>
  <c r="P52" i="60"/>
  <c r="N45" i="57"/>
  <c r="O37" i="57"/>
  <c r="S37" i="57" s="1"/>
  <c r="O37" i="58"/>
  <c r="O14" i="57"/>
  <c r="S14" i="57" s="1"/>
  <c r="O52" i="57"/>
  <c r="S52" i="57" s="1"/>
  <c r="O52" i="58"/>
  <c r="N33" i="56"/>
  <c r="S33" i="56"/>
  <c r="N33" i="57"/>
  <c r="S33" i="57"/>
  <c r="N55" i="57"/>
  <c r="N55" i="56"/>
  <c r="N46" i="56"/>
  <c r="P46" i="56"/>
  <c r="N46" i="57"/>
  <c r="S46" i="57"/>
  <c r="N31" i="56"/>
  <c r="N31" i="55"/>
  <c r="S31" i="55"/>
  <c r="N11" i="55"/>
  <c r="S11" i="55"/>
  <c r="N11" i="54"/>
  <c r="N10" i="53"/>
  <c r="N10" i="52"/>
  <c r="O51" i="58"/>
  <c r="S51" i="58" s="1"/>
  <c r="O51" i="57"/>
  <c r="S51" i="57" s="1"/>
  <c r="N29" i="57"/>
  <c r="P35" i="61"/>
  <c r="N35" i="61"/>
  <c r="P43" i="61"/>
  <c r="N43" i="61"/>
  <c r="N41" i="61"/>
  <c r="P41" i="61"/>
  <c r="P55" i="56"/>
  <c r="S10" i="56"/>
  <c r="N18" i="59"/>
  <c r="S18" i="59"/>
  <c r="N18" i="58"/>
  <c r="O38" i="57"/>
  <c r="S38" i="57" s="1"/>
  <c r="O38" i="58"/>
  <c r="O50" i="57"/>
  <c r="S50" i="57" s="1"/>
  <c r="O50" i="58"/>
  <c r="N26" i="57"/>
  <c r="N26" i="56"/>
  <c r="P26" i="56"/>
  <c r="N15" i="56"/>
  <c r="N15" i="57"/>
  <c r="N16" i="55"/>
  <c r="N16" i="56"/>
  <c r="N13" i="52"/>
  <c r="N13" i="53"/>
  <c r="P13" i="52"/>
  <c r="O60" i="57"/>
  <c r="S60" i="57" s="1"/>
  <c r="S30" i="57"/>
  <c r="P38" i="52"/>
  <c r="S38" i="52"/>
  <c r="N44" i="57"/>
  <c r="P35" i="60"/>
  <c r="P31" i="60"/>
  <c r="S23" i="57"/>
  <c r="P21" i="61"/>
  <c r="N21" i="61"/>
  <c r="P55" i="61"/>
  <c r="N55" i="61"/>
  <c r="P29" i="61"/>
  <c r="N29" i="61"/>
  <c r="P37" i="61"/>
  <c r="N37" i="61"/>
  <c r="N15" i="61"/>
  <c r="P15" i="61"/>
  <c r="L14" i="61"/>
  <c r="N14" i="61"/>
  <c r="S14" i="61"/>
  <c r="N14" i="60"/>
  <c r="S16" i="55"/>
  <c r="S15" i="56"/>
  <c r="N40" i="58"/>
  <c r="N40" i="57"/>
  <c r="S40" i="57"/>
  <c r="P40" i="57"/>
  <c r="N25" i="59"/>
  <c r="S25" i="59"/>
  <c r="O59" i="58"/>
  <c r="S59" i="58" s="1"/>
  <c r="O59" i="57"/>
  <c r="S59" i="57" s="1"/>
  <c r="O34" i="58"/>
  <c r="O34" i="57"/>
  <c r="O29" i="57"/>
  <c r="S29" i="57" s="1"/>
  <c r="N17" i="57"/>
  <c r="N17" i="56"/>
  <c r="S17" i="56"/>
  <c r="N25" i="54"/>
  <c r="N25" i="55"/>
  <c r="S25" i="55"/>
  <c r="N15" i="55"/>
  <c r="S15" i="55"/>
  <c r="N15" i="54"/>
  <c r="P29" i="56"/>
  <c r="S29" i="56"/>
  <c r="N38" i="53"/>
  <c r="P11" i="54"/>
  <c r="N49" i="61"/>
  <c r="P49" i="61"/>
  <c r="N31" i="61"/>
  <c r="P25" i="54"/>
  <c r="P10" i="52"/>
  <c r="S10" i="52"/>
  <c r="P25" i="61"/>
  <c r="S33" i="53"/>
  <c r="E20" i="58"/>
  <c r="F20" i="58"/>
  <c r="J20" i="58"/>
  <c r="E38" i="54"/>
  <c r="F38" i="54"/>
  <c r="J38" i="54"/>
  <c r="P38" i="54"/>
  <c r="S38" i="54"/>
  <c r="Q9" i="56"/>
  <c r="S9" i="56"/>
  <c r="I9" i="55"/>
  <c r="E53" i="58"/>
  <c r="F53" i="58"/>
  <c r="J53" i="58"/>
  <c r="G53" i="58"/>
  <c r="I53" i="58"/>
  <c r="E44" i="58"/>
  <c r="F44" i="58"/>
  <c r="J44" i="58"/>
  <c r="G44" i="58"/>
  <c r="I44" i="58"/>
  <c r="E30" i="58"/>
  <c r="F30" i="58"/>
  <c r="J30" i="58"/>
  <c r="G30" i="58"/>
  <c r="I30" i="58"/>
  <c r="E14" i="58"/>
  <c r="F14" i="58"/>
  <c r="J14" i="58"/>
  <c r="P14" i="58"/>
  <c r="G14" i="58"/>
  <c r="I14" i="58"/>
  <c r="E37" i="54"/>
  <c r="F37" i="54"/>
  <c r="J37" i="54"/>
  <c r="P37" i="54"/>
  <c r="G37" i="54"/>
  <c r="I37" i="54"/>
  <c r="J50" i="57"/>
  <c r="P50" i="57"/>
  <c r="E18" i="58"/>
  <c r="F18" i="58"/>
  <c r="J18" i="58"/>
  <c r="P18" i="58"/>
  <c r="G18" i="58"/>
  <c r="I18" i="58"/>
  <c r="E41" i="58"/>
  <c r="F41" i="58"/>
  <c r="J41" i="58"/>
  <c r="G41" i="58"/>
  <c r="I41" i="58"/>
  <c r="E26" i="58"/>
  <c r="F26" i="58"/>
  <c r="J26" i="58"/>
  <c r="G40" i="58"/>
  <c r="I40" i="58"/>
  <c r="E40" i="58"/>
  <c r="F40" i="58"/>
  <c r="J40" i="58"/>
  <c r="P40" i="58"/>
  <c r="E17" i="58"/>
  <c r="F17" i="58"/>
  <c r="J17" i="58"/>
  <c r="E43" i="58"/>
  <c r="F43" i="58"/>
  <c r="J43" i="58"/>
  <c r="E22" i="58"/>
  <c r="F22" i="58"/>
  <c r="J22" i="58"/>
  <c r="G22" i="58"/>
  <c r="I22" i="58"/>
  <c r="Q11" i="58"/>
  <c r="S11" i="58"/>
  <c r="I11" i="57"/>
  <c r="S40" i="58"/>
  <c r="E24" i="58"/>
  <c r="F24" i="58"/>
  <c r="J24" i="58"/>
  <c r="E39" i="58"/>
  <c r="F39" i="58"/>
  <c r="J39" i="58"/>
  <c r="P39" i="58"/>
  <c r="G39" i="58"/>
  <c r="I39" i="58"/>
  <c r="E42" i="58"/>
  <c r="F42" i="58"/>
  <c r="J42" i="58"/>
  <c r="P42" i="58"/>
  <c r="E35" i="58"/>
  <c r="F35" i="58"/>
  <c r="J35" i="58"/>
  <c r="G35" i="58"/>
  <c r="I35" i="58"/>
  <c r="G36" i="59"/>
  <c r="I36" i="59"/>
  <c r="G50" i="57"/>
  <c r="I50" i="57"/>
  <c r="I8" i="54"/>
  <c r="Q8" i="55"/>
  <c r="S8" i="55"/>
  <c r="G43" i="58"/>
  <c r="I43" i="58"/>
  <c r="G38" i="54"/>
  <c r="I38" i="54"/>
  <c r="G42" i="58"/>
  <c r="I42" i="58"/>
  <c r="G24" i="58"/>
  <c r="I24" i="58"/>
  <c r="G17" i="58"/>
  <c r="I17" i="58"/>
  <c r="G26" i="58"/>
  <c r="I26" i="58"/>
  <c r="G20" i="58"/>
  <c r="I20" i="58"/>
  <c r="P50" i="58"/>
  <c r="N50" i="59"/>
  <c r="P47" i="58"/>
  <c r="N47" i="59"/>
  <c r="S47" i="59"/>
  <c r="O44" i="57"/>
  <c r="S44" i="57" s="1"/>
  <c r="O44" i="58"/>
  <c r="O62" i="58"/>
  <c r="S62" i="58" s="1"/>
  <c r="O62" i="57"/>
  <c r="S62" i="57" s="1"/>
  <c r="O35" i="58"/>
  <c r="O35" i="57"/>
  <c r="S35" i="57"/>
  <c r="N16" i="60"/>
  <c r="N16" i="61"/>
  <c r="P16" i="60"/>
  <c r="P19" i="58"/>
  <c r="N19" i="58"/>
  <c r="N32" i="53"/>
  <c r="N32" i="52"/>
  <c r="S32" i="52"/>
  <c r="P32" i="52"/>
  <c r="N28" i="56"/>
  <c r="N28" i="57"/>
  <c r="S28" i="57"/>
  <c r="P28" i="56"/>
  <c r="P44" i="58"/>
  <c r="S44" i="58"/>
  <c r="N50" i="58"/>
  <c r="S50" i="58"/>
  <c r="N47" i="58"/>
  <c r="S47" i="58"/>
  <c r="N25" i="57"/>
  <c r="S25" i="57"/>
  <c r="N25" i="58"/>
  <c r="S25" i="58"/>
  <c r="P25" i="57"/>
  <c r="O39" i="57"/>
  <c r="S39" i="57" s="1"/>
  <c r="O39" i="58"/>
  <c r="S39" i="58" s="1"/>
  <c r="N30" i="61"/>
  <c r="P30" i="61"/>
  <c r="P22" i="60"/>
  <c r="N22" i="60"/>
  <c r="P41" i="60"/>
  <c r="N41" i="60"/>
  <c r="O66" i="58"/>
  <c r="S66" i="58" s="1"/>
  <c r="O66" i="57"/>
  <c r="S66" i="57" s="1"/>
  <c r="P28" i="61"/>
  <c r="N28" i="61"/>
  <c r="N40" i="61"/>
  <c r="P40" i="61"/>
  <c r="P49" i="60"/>
  <c r="N49" i="60"/>
  <c r="N48" i="54"/>
  <c r="P48" i="54"/>
  <c r="S17" i="57"/>
  <c r="O41" i="57"/>
  <c r="S41" i="57"/>
  <c r="O41" i="58"/>
  <c r="O13" i="58"/>
  <c r="O13" i="57"/>
  <c r="S13" i="57"/>
  <c r="S24" i="55"/>
  <c r="O26" i="58"/>
  <c r="O61" i="57"/>
  <c r="S61" i="57"/>
  <c r="S33" i="54"/>
  <c r="N42" i="61"/>
  <c r="P42" i="61"/>
  <c r="S34" i="52"/>
  <c r="S55" i="52"/>
  <c r="N22" i="57"/>
  <c r="P22" i="57"/>
  <c r="N46" i="52"/>
  <c r="P46" i="52"/>
  <c r="N46" i="53"/>
  <c r="N8" i="52"/>
  <c r="S8" i="52"/>
  <c r="N8" i="53"/>
  <c r="P56" i="59"/>
  <c r="N56" i="59"/>
  <c r="S56" i="59"/>
  <c r="O19" i="53"/>
  <c r="S19" i="53"/>
  <c r="O19" i="54"/>
  <c r="S19" i="54"/>
  <c r="O50" i="54"/>
  <c r="S50" i="54"/>
  <c r="O20" i="57"/>
  <c r="S20" i="57"/>
  <c r="N29" i="60"/>
  <c r="N52" i="56"/>
  <c r="S52" i="56"/>
  <c r="N52" i="55"/>
  <c r="S52" i="55"/>
  <c r="P40" i="55"/>
  <c r="N40" i="55"/>
  <c r="S40" i="55"/>
  <c r="N40" i="54"/>
  <c r="P40" i="53"/>
  <c r="S17" i="52"/>
  <c r="S30" i="55"/>
  <c r="N37" i="59"/>
  <c r="S37" i="59"/>
  <c r="P37" i="58"/>
  <c r="N37" i="58"/>
  <c r="S37" i="58"/>
  <c r="N52" i="59"/>
  <c r="S52" i="59"/>
  <c r="N52" i="58"/>
  <c r="S52" i="58"/>
  <c r="P27" i="59"/>
  <c r="N18" i="57"/>
  <c r="S18" i="57"/>
  <c r="N19" i="52"/>
  <c r="S19" i="52"/>
  <c r="O24" i="57"/>
  <c r="S24" i="57" s="1"/>
  <c r="O24" i="56"/>
  <c r="S24" i="56" s="1"/>
  <c r="L17" i="58"/>
  <c r="N17" i="59"/>
  <c r="S17" i="59"/>
  <c r="L35" i="58"/>
  <c r="L43" i="58"/>
  <c r="L20" i="58"/>
  <c r="L38" i="58"/>
  <c r="L29" i="58"/>
  <c r="L34" i="58"/>
  <c r="L13" i="58"/>
  <c r="L12" i="58"/>
  <c r="L48" i="58"/>
  <c r="L28" i="58"/>
  <c r="L53" i="58"/>
  <c r="L30" i="58"/>
  <c r="L31" i="58"/>
  <c r="L54" i="58"/>
  <c r="L49" i="58"/>
  <c r="L45" i="58"/>
  <c r="L46" i="58"/>
  <c r="L22" i="58"/>
  <c r="L33" i="58"/>
  <c r="L23" i="58"/>
  <c r="L41" i="58"/>
  <c r="L24" i="58"/>
  <c r="L26" i="58"/>
  <c r="L21" i="58"/>
  <c r="L16" i="58"/>
  <c r="L32" i="58"/>
  <c r="L27" i="58"/>
  <c r="M17" i="60"/>
  <c r="M14" i="60"/>
  <c r="M22" i="60"/>
  <c r="M39" i="60"/>
  <c r="M16" i="60"/>
  <c r="M65" i="60"/>
  <c r="M56" i="60"/>
  <c r="M58" i="60"/>
  <c r="M30" i="60"/>
  <c r="M64" i="60"/>
  <c r="M50" i="60"/>
  <c r="M57" i="60"/>
  <c r="M62" i="60"/>
  <c r="M66" i="60"/>
  <c r="M69" i="60"/>
  <c r="M48" i="60"/>
  <c r="M54" i="60"/>
  <c r="M34" i="60"/>
  <c r="M40" i="60"/>
  <c r="M67" i="60"/>
  <c r="M20" i="60"/>
  <c r="M43" i="60"/>
  <c r="M63" i="60"/>
  <c r="M44" i="60"/>
  <c r="M18" i="60"/>
  <c r="M27" i="60"/>
  <c r="M41" i="60"/>
  <c r="M46" i="60"/>
  <c r="M15" i="60"/>
  <c r="M23" i="60"/>
  <c r="M55" i="60"/>
  <c r="M25" i="60"/>
  <c r="M59" i="60"/>
  <c r="M45" i="60"/>
  <c r="M28" i="60"/>
  <c r="M35" i="60"/>
  <c r="M42" i="60"/>
  <c r="M32" i="60"/>
  <c r="M52" i="60"/>
  <c r="O52" i="60" s="1"/>
  <c r="M60" i="60"/>
  <c r="M24" i="60"/>
  <c r="M47" i="60"/>
  <c r="M61" i="60"/>
  <c r="M38" i="60"/>
  <c r="M37" i="60"/>
  <c r="M68" i="60"/>
  <c r="M51" i="60"/>
  <c r="M53" i="60"/>
  <c r="M31" i="60"/>
  <c r="M29" i="60"/>
  <c r="M49" i="60"/>
  <c r="M19" i="60"/>
  <c r="M26" i="60"/>
  <c r="M36" i="60"/>
  <c r="M58" i="61"/>
  <c r="M35" i="61"/>
  <c r="M45" i="61"/>
  <c r="M53" i="61"/>
  <c r="M31" i="61"/>
  <c r="M33" i="61"/>
  <c r="O33" i="61"/>
  <c r="S33" i="61" s="1"/>
  <c r="M47" i="61"/>
  <c r="M50" i="61"/>
  <c r="M64" i="61"/>
  <c r="M54" i="61"/>
  <c r="M19" i="61"/>
  <c r="M44" i="61"/>
  <c r="M52" i="61"/>
  <c r="M43" i="61"/>
  <c r="M48" i="61"/>
  <c r="M24" i="61"/>
  <c r="M67" i="61"/>
  <c r="M65" i="61"/>
  <c r="M51" i="61"/>
  <c r="M68" i="61"/>
  <c r="M37" i="61"/>
  <c r="M39" i="61"/>
  <c r="M46" i="61"/>
  <c r="M56" i="61"/>
  <c r="M20" i="61"/>
  <c r="M17" i="61"/>
  <c r="M22" i="61"/>
  <c r="M69" i="61"/>
  <c r="M60" i="61"/>
  <c r="M63" i="61"/>
  <c r="M30" i="61"/>
  <c r="M57" i="61"/>
  <c r="M26" i="61"/>
  <c r="M23" i="61"/>
  <c r="M25" i="61"/>
  <c r="M21" i="61"/>
  <c r="M59" i="61"/>
  <c r="M27" i="61"/>
  <c r="M66" i="61"/>
  <c r="M34" i="61"/>
  <c r="M36" i="61"/>
  <c r="M29" i="61"/>
  <c r="O29" i="61" s="1"/>
  <c r="S29" i="61" s="1"/>
  <c r="M38" i="61"/>
  <c r="M15" i="61"/>
  <c r="M40" i="61"/>
  <c r="M62" i="61"/>
  <c r="M61" i="61"/>
  <c r="M49" i="61"/>
  <c r="M16" i="61"/>
  <c r="M28" i="61"/>
  <c r="M14" i="61"/>
  <c r="P34" i="57"/>
  <c r="N34" i="57"/>
  <c r="S34" i="57"/>
  <c r="N55" i="59"/>
  <c r="S55" i="59"/>
  <c r="N56" i="54"/>
  <c r="O52" i="52"/>
  <c r="S52" i="52" s="1"/>
  <c r="N38" i="56"/>
  <c r="S38" i="56"/>
  <c r="N19" i="59"/>
  <c r="S19" i="59"/>
  <c r="N27" i="57"/>
  <c r="S27" i="57"/>
  <c r="N27" i="56"/>
  <c r="S27" i="56"/>
  <c r="O21" i="60"/>
  <c r="S21" i="60" s="1"/>
  <c r="O21" i="61"/>
  <c r="S21" i="61" s="1"/>
  <c r="S52" i="60"/>
  <c r="M68" i="53"/>
  <c r="O15" i="59"/>
  <c r="S15" i="59" s="1"/>
  <c r="M39" i="53"/>
  <c r="O39" i="54" s="1"/>
  <c r="S39" i="54" s="1"/>
  <c r="N44" i="59"/>
  <c r="S44" i="59"/>
  <c r="O33" i="60"/>
  <c r="S33" i="60" s="1"/>
  <c r="M63" i="53"/>
  <c r="M49" i="53"/>
  <c r="M59" i="53"/>
  <c r="M28" i="53"/>
  <c r="M22" i="53"/>
  <c r="O22" i="54" s="1"/>
  <c r="S22" i="54" s="1"/>
  <c r="M27" i="53"/>
  <c r="M60" i="53"/>
  <c r="O60" i="54" s="1"/>
  <c r="S60" i="54"/>
  <c r="M44" i="53"/>
  <c r="M51" i="53"/>
  <c r="M9" i="53"/>
  <c r="M8" i="53"/>
  <c r="M15" i="53"/>
  <c r="M62" i="53"/>
  <c r="M35" i="53"/>
  <c r="M17" i="53"/>
  <c r="M11" i="53"/>
  <c r="M13" i="53"/>
  <c r="M57" i="53"/>
  <c r="O57" i="54"/>
  <c r="S57" i="54" s="1"/>
  <c r="M67" i="53"/>
  <c r="M31" i="53"/>
  <c r="M40" i="53"/>
  <c r="O40" i="53" s="1"/>
  <c r="S40" i="53" s="1"/>
  <c r="O40" i="54"/>
  <c r="M10" i="53"/>
  <c r="M29" i="53"/>
  <c r="M64" i="53"/>
  <c r="M48" i="53"/>
  <c r="M12" i="53"/>
  <c r="O12" i="54" s="1"/>
  <c r="S12" i="54" s="1"/>
  <c r="M46" i="53"/>
  <c r="M34" i="53"/>
  <c r="M66" i="53"/>
  <c r="M30" i="53"/>
  <c r="M69" i="53"/>
  <c r="O69" i="54" s="1"/>
  <c r="S69" i="54" s="1"/>
  <c r="M18" i="53"/>
  <c r="M21" i="53"/>
  <c r="M53" i="53"/>
  <c r="M61" i="53"/>
  <c r="M6" i="53"/>
  <c r="M52" i="53"/>
  <c r="O52" i="54" s="1"/>
  <c r="S52" i="54" s="1"/>
  <c r="M20" i="53"/>
  <c r="M37" i="53"/>
  <c r="M25" i="53"/>
  <c r="M32" i="53"/>
  <c r="M54" i="53"/>
  <c r="M65" i="53"/>
  <c r="O65" i="53" s="1"/>
  <c r="S65" i="53" s="1"/>
  <c r="M56" i="53"/>
  <c r="O56" i="54" s="1"/>
  <c r="S56" i="54" s="1"/>
  <c r="M14" i="53"/>
  <c r="M23" i="53"/>
  <c r="O50" i="53"/>
  <c r="S50" i="53" s="1"/>
  <c r="O14" i="60"/>
  <c r="S14" i="60" s="1"/>
  <c r="O41" i="54"/>
  <c r="S41" i="54"/>
  <c r="O68" i="60"/>
  <c r="S68" i="60" s="1"/>
  <c r="O61" i="54"/>
  <c r="S61" i="54" s="1"/>
  <c r="O61" i="53"/>
  <c r="S61" i="53" s="1"/>
  <c r="O29" i="54"/>
  <c r="S29" i="54"/>
  <c r="O29" i="53"/>
  <c r="S29" i="53"/>
  <c r="O60" i="53"/>
  <c r="S60" i="53"/>
  <c r="O36" i="61"/>
  <c r="S36" i="61"/>
  <c r="O36" i="60"/>
  <c r="S36" i="60"/>
  <c r="O29" i="60"/>
  <c r="O68" i="61"/>
  <c r="S68" i="61" s="1"/>
  <c r="O47" i="61"/>
  <c r="S47" i="61" s="1"/>
  <c r="O47" i="60"/>
  <c r="S47" i="60" s="1"/>
  <c r="O32" i="61"/>
  <c r="S32" i="61" s="1"/>
  <c r="O32" i="60"/>
  <c r="S32" i="60" s="1"/>
  <c r="O45" i="61"/>
  <c r="S45" i="61" s="1"/>
  <c r="O45" i="60"/>
  <c r="S45" i="60" s="1"/>
  <c r="O23" i="61"/>
  <c r="S23" i="61" s="1"/>
  <c r="O23" i="60"/>
  <c r="S23" i="60"/>
  <c r="O27" i="61"/>
  <c r="S27" i="61" s="1"/>
  <c r="O27" i="60"/>
  <c r="S27" i="60" s="1"/>
  <c r="O43" i="61"/>
  <c r="S43" i="61" s="1"/>
  <c r="O43" i="60"/>
  <c r="S43" i="60"/>
  <c r="O34" i="60"/>
  <c r="S34" i="60" s="1"/>
  <c r="O34" i="61"/>
  <c r="S34" i="61" s="1"/>
  <c r="O66" i="60"/>
  <c r="S66" i="60" s="1"/>
  <c r="O66" i="61"/>
  <c r="S66" i="61"/>
  <c r="O64" i="61"/>
  <c r="S64" i="61" s="1"/>
  <c r="O64" i="60"/>
  <c r="S64" i="60" s="1"/>
  <c r="O65" i="61"/>
  <c r="S65" i="61" s="1"/>
  <c r="O65" i="60"/>
  <c r="S65" i="60"/>
  <c r="N32" i="58"/>
  <c r="S32" i="58"/>
  <c r="P32" i="58"/>
  <c r="N32" i="59"/>
  <c r="S32" i="59"/>
  <c r="N24" i="59"/>
  <c r="S24" i="59"/>
  <c r="N24" i="58"/>
  <c r="S24" i="58"/>
  <c r="P24" i="58"/>
  <c r="N22" i="58"/>
  <c r="S22" i="58"/>
  <c r="P22" i="58"/>
  <c r="P54" i="58"/>
  <c r="N54" i="59"/>
  <c r="S54" i="59"/>
  <c r="N54" i="58"/>
  <c r="N28" i="58"/>
  <c r="P28" i="58"/>
  <c r="N34" i="59"/>
  <c r="P34" i="58"/>
  <c r="N34" i="58"/>
  <c r="N43" i="59"/>
  <c r="S43" i="59"/>
  <c r="N43" i="58"/>
  <c r="S43" i="58"/>
  <c r="P43" i="58"/>
  <c r="N28" i="59"/>
  <c r="S28" i="59"/>
  <c r="N22" i="59"/>
  <c r="S22" i="59"/>
  <c r="S19" i="58"/>
  <c r="O54" i="54"/>
  <c r="S54" i="54" s="1"/>
  <c r="O54" i="53"/>
  <c r="S54" i="53"/>
  <c r="O20" i="53"/>
  <c r="S20" i="53"/>
  <c r="O20" i="54"/>
  <c r="S20" i="54"/>
  <c r="O53" i="53"/>
  <c r="S53" i="53"/>
  <c r="O53" i="54"/>
  <c r="S53" i="54"/>
  <c r="O30" i="53"/>
  <c r="S30" i="53"/>
  <c r="O30" i="54"/>
  <c r="S30" i="54"/>
  <c r="O10" i="54"/>
  <c r="S10" i="54"/>
  <c r="O10" i="53"/>
  <c r="S10" i="53"/>
  <c r="O35" i="54"/>
  <c r="S35" i="54"/>
  <c r="O35" i="53"/>
  <c r="S35" i="53"/>
  <c r="O9" i="54"/>
  <c r="S9" i="54"/>
  <c r="O9" i="53"/>
  <c r="S9" i="53"/>
  <c r="O27" i="53"/>
  <c r="S27" i="53"/>
  <c r="O27" i="54"/>
  <c r="S27" i="54"/>
  <c r="O49" i="53"/>
  <c r="S49" i="53"/>
  <c r="O49" i="54"/>
  <c r="S49" i="54"/>
  <c r="O12" i="53"/>
  <c r="S12" i="53"/>
  <c r="O26" i="60"/>
  <c r="S26" i="60" s="1"/>
  <c r="O26" i="61"/>
  <c r="S26" i="61" s="1"/>
  <c r="O31" i="60"/>
  <c r="S31" i="60" s="1"/>
  <c r="O31" i="61"/>
  <c r="S31" i="61" s="1"/>
  <c r="O37" i="61"/>
  <c r="S37" i="61" s="1"/>
  <c r="O37" i="60"/>
  <c r="S37" i="60" s="1"/>
  <c r="O24" i="60"/>
  <c r="S24" i="60" s="1"/>
  <c r="O24" i="61"/>
  <c r="S24" i="61" s="1"/>
  <c r="O42" i="61"/>
  <c r="S42" i="61" s="1"/>
  <c r="O42" i="60"/>
  <c r="S42" i="60"/>
  <c r="O59" i="61"/>
  <c r="S59" i="61" s="1"/>
  <c r="O59" i="60"/>
  <c r="S59" i="60" s="1"/>
  <c r="O18" i="60"/>
  <c r="S18" i="60" s="1"/>
  <c r="O18" i="61"/>
  <c r="S18" i="61"/>
  <c r="O20" i="61"/>
  <c r="S20" i="61" s="1"/>
  <c r="O20" i="60"/>
  <c r="S20" i="60" s="1"/>
  <c r="O54" i="61"/>
  <c r="S54" i="61" s="1"/>
  <c r="O54" i="60"/>
  <c r="S54" i="60"/>
  <c r="O62" i="61"/>
  <c r="S62" i="61" s="1"/>
  <c r="O62" i="60"/>
  <c r="S62" i="60" s="1"/>
  <c r="O30" i="61"/>
  <c r="O30" i="60"/>
  <c r="S30" i="60"/>
  <c r="O16" i="61"/>
  <c r="S16" i="61"/>
  <c r="O16" i="60"/>
  <c r="O17" i="60"/>
  <c r="S17" i="60" s="1"/>
  <c r="O17" i="61"/>
  <c r="S17" i="61" s="1"/>
  <c r="N16" i="58"/>
  <c r="P16" i="58"/>
  <c r="N41" i="59"/>
  <c r="S41" i="59"/>
  <c r="N41" i="58"/>
  <c r="P41" i="58"/>
  <c r="N46" i="59"/>
  <c r="S46" i="59"/>
  <c r="N46" i="58"/>
  <c r="S46" i="58"/>
  <c r="P46" i="58"/>
  <c r="P31" i="58"/>
  <c r="N31" i="59"/>
  <c r="S31" i="59"/>
  <c r="N31" i="58"/>
  <c r="P48" i="58"/>
  <c r="N48" i="58"/>
  <c r="S48" i="58"/>
  <c r="N48" i="59"/>
  <c r="S48" i="59"/>
  <c r="N29" i="58"/>
  <c r="P29" i="58"/>
  <c r="N29" i="59"/>
  <c r="S29" i="59"/>
  <c r="N35" i="58"/>
  <c r="S35" i="58"/>
  <c r="N35" i="59"/>
  <c r="S35" i="59"/>
  <c r="P35" i="58"/>
  <c r="S40" i="54"/>
  <c r="S16" i="60"/>
  <c r="O46" i="53"/>
  <c r="S46" i="53"/>
  <c r="O46" i="54"/>
  <c r="S46" i="54" s="1"/>
  <c r="O67" i="54"/>
  <c r="S67" i="54" s="1"/>
  <c r="O67" i="53"/>
  <c r="S67" i="53" s="1"/>
  <c r="O17" i="53"/>
  <c r="S17" i="53"/>
  <c r="O17" i="54"/>
  <c r="S17" i="54" s="1"/>
  <c r="O8" i="54"/>
  <c r="S8" i="54" s="1"/>
  <c r="O8" i="53"/>
  <c r="O14" i="54"/>
  <c r="S14" i="54"/>
  <c r="O14" i="53"/>
  <c r="S14" i="53"/>
  <c r="O32" i="54"/>
  <c r="S32" i="54"/>
  <c r="O32" i="53"/>
  <c r="O21" i="53"/>
  <c r="S21" i="53" s="1"/>
  <c r="O21" i="54"/>
  <c r="S21" i="54"/>
  <c r="O66" i="54"/>
  <c r="S66" i="54" s="1"/>
  <c r="O66" i="53"/>
  <c r="S66" i="53" s="1"/>
  <c r="O48" i="53"/>
  <c r="S48" i="53" s="1"/>
  <c r="O48" i="54"/>
  <c r="S48" i="54"/>
  <c r="O13" i="53"/>
  <c r="S13" i="53" s="1"/>
  <c r="O13" i="54"/>
  <c r="S13" i="54" s="1"/>
  <c r="O62" i="53"/>
  <c r="S62" i="53" s="1"/>
  <c r="O62" i="54"/>
  <c r="S62" i="54"/>
  <c r="O51" i="54"/>
  <c r="S51" i="54" s="1"/>
  <c r="O51" i="53"/>
  <c r="S51" i="53" s="1"/>
  <c r="O63" i="54"/>
  <c r="S63" i="54" s="1"/>
  <c r="O63" i="53"/>
  <c r="S63" i="53"/>
  <c r="O56" i="53"/>
  <c r="S56" i="53" s="1"/>
  <c r="O57" i="53"/>
  <c r="S57" i="53" s="1"/>
  <c r="O19" i="61"/>
  <c r="S19" i="61" s="1"/>
  <c r="O19" i="60"/>
  <c r="S19" i="60"/>
  <c r="O53" i="60"/>
  <c r="S53" i="60" s="1"/>
  <c r="O53" i="61"/>
  <c r="S53" i="61" s="1"/>
  <c r="O38" i="60"/>
  <c r="S38" i="60" s="1"/>
  <c r="O38" i="61"/>
  <c r="S38" i="61"/>
  <c r="O60" i="60"/>
  <c r="S60" i="60" s="1"/>
  <c r="O60" i="61"/>
  <c r="S60" i="61" s="1"/>
  <c r="O35" i="61"/>
  <c r="S35" i="61" s="1"/>
  <c r="O35" i="60"/>
  <c r="S35" i="60"/>
  <c r="O25" i="61"/>
  <c r="S25" i="61" s="1"/>
  <c r="O25" i="60"/>
  <c r="S25" i="60" s="1"/>
  <c r="O46" i="60"/>
  <c r="S46" i="60" s="1"/>
  <c r="O46" i="61"/>
  <c r="S46" i="61"/>
  <c r="O44" i="61"/>
  <c r="S44" i="61" s="1"/>
  <c r="O44" i="60"/>
  <c r="S44" i="60" s="1"/>
  <c r="O67" i="60"/>
  <c r="S67" i="60" s="1"/>
  <c r="O67" i="61"/>
  <c r="S67" i="61"/>
  <c r="O48" i="60"/>
  <c r="S48" i="60" s="1"/>
  <c r="O48" i="61"/>
  <c r="S48" i="61" s="1"/>
  <c r="O57" i="61"/>
  <c r="S57" i="61" s="1"/>
  <c r="O57" i="60"/>
  <c r="S57" i="60"/>
  <c r="O58" i="60"/>
  <c r="S58" i="60" s="1"/>
  <c r="O58" i="61"/>
  <c r="S58" i="61" s="1"/>
  <c r="O39" i="60"/>
  <c r="S39" i="60" s="1"/>
  <c r="O39" i="61"/>
  <c r="S39" i="61"/>
  <c r="O15" i="60"/>
  <c r="S15" i="60" s="1"/>
  <c r="N21" i="59"/>
  <c r="S21" i="59"/>
  <c r="N21" i="58"/>
  <c r="S21" i="58"/>
  <c r="P21" i="58"/>
  <c r="N23" i="59"/>
  <c r="S23" i="59"/>
  <c r="P23" i="58"/>
  <c r="N23" i="58"/>
  <c r="N45" i="59"/>
  <c r="S45" i="59"/>
  <c r="P45" i="58"/>
  <c r="N45" i="58"/>
  <c r="S45" i="58"/>
  <c r="N30" i="58"/>
  <c r="N30" i="59"/>
  <c r="S30" i="59"/>
  <c r="P30" i="58"/>
  <c r="L12" i="59"/>
  <c r="N12" i="59"/>
  <c r="S12" i="59"/>
  <c r="N12" i="58"/>
  <c r="S12" i="58"/>
  <c r="P12" i="58"/>
  <c r="P38" i="58"/>
  <c r="N38" i="59"/>
  <c r="S38" i="59"/>
  <c r="N38" i="58"/>
  <c r="N17" i="58"/>
  <c r="P17" i="58"/>
  <c r="N16" i="59"/>
  <c r="S16" i="59"/>
  <c r="S29" i="60"/>
  <c r="S22" i="57"/>
  <c r="S32" i="53"/>
  <c r="O37" i="53"/>
  <c r="S37" i="53" s="1"/>
  <c r="O37" i="54"/>
  <c r="S37" i="54" s="1"/>
  <c r="O59" i="54"/>
  <c r="S59" i="54" s="1"/>
  <c r="O59" i="53"/>
  <c r="S59" i="53" s="1"/>
  <c r="O23" i="53"/>
  <c r="S23" i="53"/>
  <c r="O23" i="54"/>
  <c r="S23" i="54" s="1"/>
  <c r="O25" i="53"/>
  <c r="S25" i="53" s="1"/>
  <c r="O25" i="54"/>
  <c r="S25" i="54" s="1"/>
  <c r="O18" i="54"/>
  <c r="S18" i="54"/>
  <c r="O18" i="53"/>
  <c r="S18" i="53" s="1"/>
  <c r="O34" i="54"/>
  <c r="S34" i="54" s="1"/>
  <c r="O34" i="53"/>
  <c r="S34" i="53" s="1"/>
  <c r="O64" i="53"/>
  <c r="S64" i="53"/>
  <c r="O64" i="54"/>
  <c r="S64" i="54" s="1"/>
  <c r="O31" i="54"/>
  <c r="S31" i="54" s="1"/>
  <c r="O31" i="53"/>
  <c r="S31" i="53" s="1"/>
  <c r="O11" i="54"/>
  <c r="S11" i="54"/>
  <c r="O11" i="53"/>
  <c r="S11" i="53" s="1"/>
  <c r="O15" i="54"/>
  <c r="S15" i="54" s="1"/>
  <c r="O15" i="53"/>
  <c r="S15" i="53" s="1"/>
  <c r="O44" i="54"/>
  <c r="S44" i="54"/>
  <c r="O44" i="53"/>
  <c r="S44" i="53" s="1"/>
  <c r="O28" i="53"/>
  <c r="S28" i="53" s="1"/>
  <c r="O28" i="54"/>
  <c r="S28" i="54" s="1"/>
  <c r="O68" i="53"/>
  <c r="S68" i="53"/>
  <c r="O68" i="54"/>
  <c r="S68" i="54" s="1"/>
  <c r="O39" i="53"/>
  <c r="S39" i="53" s="1"/>
  <c r="O49" i="61"/>
  <c r="S49" i="61" s="1"/>
  <c r="O49" i="60"/>
  <c r="S49" i="60"/>
  <c r="O51" i="60"/>
  <c r="S51" i="60" s="1"/>
  <c r="O51" i="61"/>
  <c r="S51" i="61" s="1"/>
  <c r="O61" i="60"/>
  <c r="S61" i="60" s="1"/>
  <c r="O61" i="61"/>
  <c r="S61" i="61"/>
  <c r="O52" i="61"/>
  <c r="S52" i="61" s="1"/>
  <c r="O28" i="61"/>
  <c r="S28" i="61" s="1"/>
  <c r="O28" i="60"/>
  <c r="S28" i="60" s="1"/>
  <c r="O55" i="61"/>
  <c r="S55" i="61"/>
  <c r="O55" i="60"/>
  <c r="S55" i="60" s="1"/>
  <c r="O41" i="61"/>
  <c r="S41" i="61" s="1"/>
  <c r="O41" i="60"/>
  <c r="S41" i="60" s="1"/>
  <c r="O63" i="61"/>
  <c r="S63" i="61"/>
  <c r="O63" i="60"/>
  <c r="S63" i="60" s="1"/>
  <c r="O40" i="61"/>
  <c r="O40" i="60"/>
  <c r="S40" i="60"/>
  <c r="O69" i="60"/>
  <c r="S69" i="60" s="1"/>
  <c r="O69" i="61"/>
  <c r="S69" i="61" s="1"/>
  <c r="O50" i="61"/>
  <c r="S50" i="61" s="1"/>
  <c r="O50" i="60"/>
  <c r="S50" i="60"/>
  <c r="O56" i="61"/>
  <c r="S56" i="61" s="1"/>
  <c r="O56" i="60"/>
  <c r="S56" i="60" s="1"/>
  <c r="O22" i="61"/>
  <c r="S22" i="61" s="1"/>
  <c r="O22" i="60"/>
  <c r="S22" i="60"/>
  <c r="N27" i="58"/>
  <c r="P27" i="58"/>
  <c r="N26" i="59"/>
  <c r="N26" i="58"/>
  <c r="S26" i="58"/>
  <c r="P26" i="58"/>
  <c r="N33" i="58"/>
  <c r="N33" i="59"/>
  <c r="S33" i="59"/>
  <c r="P33" i="58"/>
  <c r="N49" i="58"/>
  <c r="P49" i="58"/>
  <c r="N49" i="59"/>
  <c r="S49" i="59"/>
  <c r="N53" i="58"/>
  <c r="S53" i="58"/>
  <c r="N53" i="59"/>
  <c r="S53" i="59"/>
  <c r="P53" i="58"/>
  <c r="N13" i="59"/>
  <c r="N13" i="58"/>
  <c r="S13" i="58"/>
  <c r="P13" i="58"/>
  <c r="N20" i="59"/>
  <c r="S20" i="59"/>
  <c r="N20" i="58"/>
  <c r="S20" i="58"/>
  <c r="P20" i="58"/>
  <c r="N27" i="59"/>
  <c r="S27" i="59"/>
  <c r="S8" i="53"/>
  <c r="S46" i="52"/>
  <c r="S40" i="61"/>
  <c r="S30" i="61"/>
  <c r="S28" i="56"/>
  <c r="S49" i="58"/>
  <c r="S27" i="58"/>
  <c r="S17" i="58"/>
  <c r="S41" i="58"/>
  <c r="S34" i="58"/>
  <c r="S28" i="58"/>
  <c r="S38" i="58"/>
  <c r="S30" i="58"/>
  <c r="S23" i="58"/>
  <c r="S31" i="58"/>
  <c r="S54" i="58"/>
  <c r="S33" i="58"/>
  <c r="S16" i="58"/>
  <c r="T2" i="60" l="1"/>
  <c r="T20" i="60" s="1"/>
  <c r="T2" i="55"/>
  <c r="T63" i="55" s="1"/>
  <c r="O15" i="61"/>
  <c r="S15" i="61" s="1"/>
  <c r="T2" i="61" s="1"/>
  <c r="O24" i="52"/>
  <c r="S24" i="52" s="1"/>
  <c r="O15" i="52"/>
  <c r="S15" i="52" s="1"/>
  <c r="O62" i="52"/>
  <c r="S62" i="52" s="1"/>
  <c r="O49" i="52"/>
  <c r="S49" i="52" s="1"/>
  <c r="O41" i="55"/>
  <c r="S41" i="55" s="1"/>
  <c r="O62" i="55"/>
  <c r="S62" i="55" s="1"/>
  <c r="O21" i="52"/>
  <c r="S21" i="52" s="1"/>
  <c r="O42" i="52"/>
  <c r="S42" i="52" s="1"/>
  <c r="O51" i="52"/>
  <c r="S51" i="52" s="1"/>
  <c r="O60" i="59"/>
  <c r="S60" i="59" s="1"/>
  <c r="O26" i="59"/>
  <c r="S26" i="59" s="1"/>
  <c r="O64" i="58"/>
  <c r="S64" i="58" s="1"/>
  <c r="O48" i="55"/>
  <c r="S48" i="55" s="1"/>
  <c r="O61" i="59"/>
  <c r="S61" i="59" s="1"/>
  <c r="O50" i="59"/>
  <c r="S50" i="59" s="1"/>
  <c r="O13" i="59"/>
  <c r="S13" i="59" s="1"/>
  <c r="T2" i="59" s="1"/>
  <c r="T62" i="59" s="1"/>
  <c r="T64" i="59"/>
  <c r="T24" i="60"/>
  <c r="T61" i="60"/>
  <c r="T60" i="60"/>
  <c r="T28" i="59"/>
  <c r="T13" i="59"/>
  <c r="T55" i="59"/>
  <c r="T65" i="59"/>
  <c r="T51" i="60"/>
  <c r="T66" i="60"/>
  <c r="O65" i="54"/>
  <c r="S65" i="54" s="1"/>
  <c r="O52" i="53"/>
  <c r="S52" i="53" s="1"/>
  <c r="O69" i="53"/>
  <c r="S69" i="53" s="1"/>
  <c r="O22" i="53"/>
  <c r="S22" i="53" s="1"/>
  <c r="T27" i="55"/>
  <c r="T17" i="55"/>
  <c r="D6" i="50"/>
  <c r="T69" i="55"/>
  <c r="O15" i="57"/>
  <c r="S15" i="57" s="1"/>
  <c r="O65" i="57"/>
  <c r="S65" i="57" s="1"/>
  <c r="O16" i="53"/>
  <c r="S16" i="53" s="1"/>
  <c r="O35" i="56"/>
  <c r="S35" i="56" s="1"/>
  <c r="T2" i="56" s="1"/>
  <c r="T15" i="59" l="1"/>
  <c r="T38" i="59"/>
  <c r="T43" i="59"/>
  <c r="T58" i="60"/>
  <c r="T62" i="60"/>
  <c r="T35" i="59"/>
  <c r="T44" i="60"/>
  <c r="T50" i="55"/>
  <c r="T10" i="55"/>
  <c r="T61" i="55"/>
  <c r="T24" i="59"/>
  <c r="T42" i="59"/>
  <c r="T61" i="59"/>
  <c r="T63" i="60"/>
  <c r="T36" i="59"/>
  <c r="T46" i="60"/>
  <c r="T43" i="60"/>
  <c r="T50" i="59"/>
  <c r="T2" i="58"/>
  <c r="T14" i="55"/>
  <c r="T28" i="55"/>
  <c r="T67" i="55"/>
  <c r="T54" i="55"/>
  <c r="T65" i="55"/>
  <c r="T48" i="59"/>
  <c r="T19" i="60"/>
  <c r="T60" i="59"/>
  <c r="T40" i="59"/>
  <c r="T23" i="59"/>
  <c r="T34" i="60"/>
  <c r="D11" i="50"/>
  <c r="L11" i="50" s="1"/>
  <c r="M11" i="50" s="1"/>
  <c r="G11" i="50" s="1"/>
  <c r="T26" i="60"/>
  <c r="T27" i="59"/>
  <c r="T39" i="59"/>
  <c r="T69" i="59"/>
  <c r="T47" i="60"/>
  <c r="T40" i="60"/>
  <c r="T52" i="60"/>
  <c r="T42" i="60"/>
  <c r="T64" i="60"/>
  <c r="T62" i="55"/>
  <c r="T57" i="55"/>
  <c r="T22" i="60"/>
  <c r="T25" i="60"/>
  <c r="T34" i="59"/>
  <c r="T41" i="59"/>
  <c r="T68" i="59"/>
  <c r="D10" i="50"/>
  <c r="T59" i="59"/>
  <c r="T52" i="59"/>
  <c r="T25" i="59"/>
  <c r="T18" i="59"/>
  <c r="T19" i="59"/>
  <c r="T56" i="59"/>
  <c r="T54" i="59"/>
  <c r="T16" i="59"/>
  <c r="T45" i="59"/>
  <c r="T29" i="59"/>
  <c r="T33" i="59"/>
  <c r="T30" i="59"/>
  <c r="T66" i="59"/>
  <c r="T47" i="59"/>
  <c r="T32" i="59"/>
  <c r="T20" i="59"/>
  <c r="T58" i="59"/>
  <c r="T67" i="59"/>
  <c r="T14" i="59"/>
  <c r="S70" i="59" s="1"/>
  <c r="T37" i="59"/>
  <c r="T31" i="59"/>
  <c r="T14" i="60"/>
  <c r="T39" i="60"/>
  <c r="T69" i="60"/>
  <c r="T22" i="59"/>
  <c r="T63" i="59"/>
  <c r="T49" i="59"/>
  <c r="T53" i="60"/>
  <c r="T17" i="60"/>
  <c r="T26" i="59"/>
  <c r="T34" i="55"/>
  <c r="T2" i="52"/>
  <c r="T59" i="60"/>
  <c r="T11" i="55"/>
  <c r="T64" i="55"/>
  <c r="T29" i="55"/>
  <c r="T12" i="55"/>
  <c r="T12" i="59"/>
  <c r="T41" i="60"/>
  <c r="T51" i="59"/>
  <c r="T44" i="59"/>
  <c r="T21" i="59"/>
  <c r="T55" i="60"/>
  <c r="T21" i="60"/>
  <c r="T38" i="60"/>
  <c r="T28" i="60"/>
  <c r="T57" i="59"/>
  <c r="T17" i="59"/>
  <c r="T46" i="59"/>
  <c r="T53" i="59"/>
  <c r="T33" i="60"/>
  <c r="T31" i="60"/>
  <c r="T18" i="60"/>
  <c r="T48" i="55"/>
  <c r="T41" i="55"/>
  <c r="T32" i="55"/>
  <c r="T27" i="60"/>
  <c r="T56" i="60"/>
  <c r="T20" i="55"/>
  <c r="T43" i="55"/>
  <c r="T19" i="55"/>
  <c r="T26" i="55"/>
  <c r="T38" i="55"/>
  <c r="T31" i="55"/>
  <c r="T9" i="55"/>
  <c r="T22" i="55"/>
  <c r="T15" i="55"/>
  <c r="T21" i="55"/>
  <c r="T8" i="55"/>
  <c r="T53" i="55"/>
  <c r="T49" i="55"/>
  <c r="T55" i="55"/>
  <c r="T58" i="55"/>
  <c r="T60" i="55"/>
  <c r="T18" i="55"/>
  <c r="T25" i="55"/>
  <c r="T56" i="55"/>
  <c r="T37" i="55"/>
  <c r="T24" i="55"/>
  <c r="T35" i="55"/>
  <c r="T66" i="55"/>
  <c r="T46" i="55"/>
  <c r="T36" i="55"/>
  <c r="T13" i="55"/>
  <c r="T59" i="55"/>
  <c r="T39" i="55"/>
  <c r="T45" i="55"/>
  <c r="T51" i="55"/>
  <c r="T40" i="55"/>
  <c r="T52" i="55"/>
  <c r="T47" i="55"/>
  <c r="T23" i="55"/>
  <c r="T16" i="55"/>
  <c r="T44" i="55"/>
  <c r="T42" i="55"/>
  <c r="T33" i="55"/>
  <c r="T68" i="55"/>
  <c r="T30" i="55"/>
  <c r="T45" i="60"/>
  <c r="T13" i="60"/>
  <c r="T29" i="60"/>
  <c r="T54" i="60"/>
  <c r="T50" i="60"/>
  <c r="T30" i="60"/>
  <c r="T68" i="60"/>
  <c r="T23" i="60"/>
  <c r="T35" i="60"/>
  <c r="T32" i="60"/>
  <c r="T49" i="60"/>
  <c r="T36" i="60"/>
  <c r="T65" i="60"/>
  <c r="T16" i="60"/>
  <c r="T15" i="60"/>
  <c r="T57" i="60"/>
  <c r="T48" i="60"/>
  <c r="T67" i="60"/>
  <c r="T37" i="60"/>
  <c r="T32" i="56"/>
  <c r="T43" i="56"/>
  <c r="T51" i="56"/>
  <c r="D7" i="50"/>
  <c r="T22" i="56"/>
  <c r="T41" i="56"/>
  <c r="T53" i="56"/>
  <c r="T25" i="56"/>
  <c r="T46" i="56"/>
  <c r="T40" i="56"/>
  <c r="T57" i="56"/>
  <c r="T10" i="56"/>
  <c r="T20" i="56"/>
  <c r="T44" i="56"/>
  <c r="T52" i="56"/>
  <c r="T69" i="56"/>
  <c r="T18" i="56"/>
  <c r="T15" i="56"/>
  <c r="T19" i="56"/>
  <c r="T45" i="56"/>
  <c r="T17" i="56"/>
  <c r="T26" i="56"/>
  <c r="T55" i="56"/>
  <c r="T14" i="56"/>
  <c r="T23" i="56"/>
  <c r="T56" i="56"/>
  <c r="T33" i="56"/>
  <c r="T42" i="56"/>
  <c r="T54" i="56"/>
  <c r="T36" i="56"/>
  <c r="T12" i="56"/>
  <c r="T38" i="56"/>
  <c r="T49" i="56"/>
  <c r="T63" i="56"/>
  <c r="T68" i="56"/>
  <c r="T39" i="56"/>
  <c r="T34" i="56"/>
  <c r="T11" i="56"/>
  <c r="T67" i="56"/>
  <c r="T62" i="56"/>
  <c r="T27" i="56"/>
  <c r="T48" i="56"/>
  <c r="T37" i="56"/>
  <c r="T30" i="56"/>
  <c r="T47" i="56"/>
  <c r="T31" i="56"/>
  <c r="T64" i="56"/>
  <c r="T9" i="56"/>
  <c r="T59" i="56"/>
  <c r="T13" i="56"/>
  <c r="T24" i="56"/>
  <c r="T28" i="56"/>
  <c r="T65" i="56"/>
  <c r="T58" i="56"/>
  <c r="T50" i="56"/>
  <c r="T21" i="56"/>
  <c r="T61" i="56"/>
  <c r="T60" i="56"/>
  <c r="T66" i="56"/>
  <c r="T16" i="56"/>
  <c r="T29" i="56"/>
  <c r="T55" i="61"/>
  <c r="T36" i="61"/>
  <c r="T38" i="61"/>
  <c r="T65" i="61"/>
  <c r="T58" i="61"/>
  <c r="T31" i="61"/>
  <c r="T45" i="61"/>
  <c r="T64" i="61"/>
  <c r="T33" i="61"/>
  <c r="T28" i="61"/>
  <c r="T24" i="61"/>
  <c r="T66" i="61"/>
  <c r="T39" i="61"/>
  <c r="T43" i="61"/>
  <c r="T18" i="61"/>
  <c r="T35" i="61"/>
  <c r="T32" i="61"/>
  <c r="T50" i="61"/>
  <c r="T60" i="61"/>
  <c r="T25" i="61"/>
  <c r="T20" i="61"/>
  <c r="T67" i="61"/>
  <c r="T15" i="61"/>
  <c r="T51" i="61"/>
  <c r="T19" i="61"/>
  <c r="T49" i="61"/>
  <c r="T34" i="61"/>
  <c r="T69" i="61"/>
  <c r="T62" i="61"/>
  <c r="T53" i="61"/>
  <c r="T41" i="61"/>
  <c r="T57" i="61"/>
  <c r="D12" i="50"/>
  <c r="T21" i="61"/>
  <c r="T52" i="61"/>
  <c r="T23" i="61"/>
  <c r="T40" i="61"/>
  <c r="T63" i="61"/>
  <c r="T37" i="61"/>
  <c r="T30" i="61"/>
  <c r="T29" i="61"/>
  <c r="T27" i="61"/>
  <c r="T47" i="61"/>
  <c r="T48" i="61"/>
  <c r="T17" i="61"/>
  <c r="T14" i="61"/>
  <c r="T44" i="61"/>
  <c r="T22" i="61"/>
  <c r="T68" i="61"/>
  <c r="T59" i="61"/>
  <c r="T54" i="61"/>
  <c r="T56" i="61"/>
  <c r="T42" i="61"/>
  <c r="T61" i="61"/>
  <c r="T26" i="61"/>
  <c r="T16" i="61"/>
  <c r="T46" i="61"/>
  <c r="T2" i="57"/>
  <c r="T15" i="57" s="1"/>
  <c r="L12" i="50"/>
  <c r="M12" i="50" s="1"/>
  <c r="T35" i="56"/>
  <c r="U6" i="50"/>
  <c r="V6" i="50" s="1"/>
  <c r="G6" i="50" s="1"/>
  <c r="F6" i="50"/>
  <c r="T2" i="54"/>
  <c r="T65" i="54" s="1"/>
  <c r="T2" i="53"/>
  <c r="T16" i="53" s="1"/>
  <c r="S70" i="55"/>
  <c r="T42" i="52" l="1"/>
  <c r="T28" i="52"/>
  <c r="T29" i="52"/>
  <c r="T5" i="52"/>
  <c r="T30" i="52"/>
  <c r="T8" i="52"/>
  <c r="T19" i="52"/>
  <c r="T46" i="52"/>
  <c r="T25" i="52"/>
  <c r="T59" i="52"/>
  <c r="T45" i="52"/>
  <c r="T64" i="52"/>
  <c r="T11" i="52"/>
  <c r="T34" i="52"/>
  <c r="T54" i="52"/>
  <c r="T61" i="52"/>
  <c r="T14" i="52"/>
  <c r="T43" i="52"/>
  <c r="T9" i="52"/>
  <c r="T56" i="52"/>
  <c r="T32" i="52"/>
  <c r="T66" i="52"/>
  <c r="T16" i="52"/>
  <c r="T35" i="52"/>
  <c r="T12" i="52"/>
  <c r="T7" i="52"/>
  <c r="T20" i="52"/>
  <c r="T17" i="52"/>
  <c r="T31" i="52"/>
  <c r="T69" i="52"/>
  <c r="T37" i="52"/>
  <c r="T51" i="52"/>
  <c r="T27" i="52"/>
  <c r="T68" i="52"/>
  <c r="T6" i="52"/>
  <c r="T26" i="52"/>
  <c r="T10" i="52"/>
  <c r="T47" i="52"/>
  <c r="T48" i="52"/>
  <c r="T15" i="52"/>
  <c r="T40" i="52"/>
  <c r="T57" i="52"/>
  <c r="T63" i="52"/>
  <c r="T24" i="52"/>
  <c r="T39" i="52"/>
  <c r="T53" i="52"/>
  <c r="T13" i="52"/>
  <c r="T38" i="52"/>
  <c r="D3" i="50"/>
  <c r="T18" i="52"/>
  <c r="T44" i="52"/>
  <c r="T50" i="52"/>
  <c r="T55" i="52"/>
  <c r="T33" i="52"/>
  <c r="T67" i="52"/>
  <c r="T41" i="52"/>
  <c r="T52" i="52"/>
  <c r="T60" i="52"/>
  <c r="T23" i="52"/>
  <c r="T65" i="52"/>
  <c r="T22" i="52"/>
  <c r="T58" i="52"/>
  <c r="T36" i="52"/>
  <c r="U10" i="50"/>
  <c r="V10" i="50" s="1"/>
  <c r="G10" i="50" s="1"/>
  <c r="F10" i="50"/>
  <c r="T15" i="58"/>
  <c r="T60" i="58"/>
  <c r="T50" i="58"/>
  <c r="T12" i="58"/>
  <c r="T54" i="58"/>
  <c r="T11" i="58"/>
  <c r="T26" i="58"/>
  <c r="T36" i="58"/>
  <c r="T45" i="58"/>
  <c r="T28" i="58"/>
  <c r="T33" i="58"/>
  <c r="T68" i="58"/>
  <c r="T44" i="58"/>
  <c r="T46" i="58"/>
  <c r="T31" i="58"/>
  <c r="T27" i="58"/>
  <c r="T41" i="58"/>
  <c r="T39" i="58"/>
  <c r="T35" i="58"/>
  <c r="T42" i="58"/>
  <c r="T57" i="58"/>
  <c r="T23" i="58"/>
  <c r="T21" i="58"/>
  <c r="T56" i="58"/>
  <c r="D9" i="50"/>
  <c r="T38" i="58"/>
  <c r="T22" i="58"/>
  <c r="T61" i="58"/>
  <c r="T49" i="58"/>
  <c r="T55" i="58"/>
  <c r="T32" i="58"/>
  <c r="T47" i="58"/>
  <c r="T30" i="58"/>
  <c r="T66" i="58"/>
  <c r="T69" i="58"/>
  <c r="T19" i="58"/>
  <c r="T52" i="58"/>
  <c r="T65" i="58"/>
  <c r="T34" i="58"/>
  <c r="T20" i="58"/>
  <c r="T51" i="58"/>
  <c r="T40" i="58"/>
  <c r="T43" i="58"/>
  <c r="T62" i="58"/>
  <c r="T14" i="58"/>
  <c r="T48" i="58"/>
  <c r="T59" i="58"/>
  <c r="T53" i="58"/>
  <c r="T58" i="58"/>
  <c r="T29" i="58"/>
  <c r="T37" i="58"/>
  <c r="T67" i="58"/>
  <c r="T16" i="58"/>
  <c r="T24" i="58"/>
  <c r="T25" i="58"/>
  <c r="T18" i="58"/>
  <c r="T17" i="58"/>
  <c r="T63" i="58"/>
  <c r="T13" i="58"/>
  <c r="F11" i="50"/>
  <c r="S70" i="60"/>
  <c r="T21" i="52"/>
  <c r="T62" i="52"/>
  <c r="T49" i="52"/>
  <c r="T64" i="58"/>
  <c r="T65" i="57"/>
  <c r="S70" i="56"/>
  <c r="L7" i="50"/>
  <c r="M7" i="50" s="1"/>
  <c r="F7" i="50"/>
  <c r="T25" i="57"/>
  <c r="T23" i="57"/>
  <c r="T45" i="57"/>
  <c r="T51" i="57"/>
  <c r="T21" i="57"/>
  <c r="T69" i="57"/>
  <c r="T31" i="57"/>
  <c r="T33" i="57"/>
  <c r="T32" i="57"/>
  <c r="T49" i="57"/>
  <c r="T24" i="57"/>
  <c r="T37" i="57"/>
  <c r="T11" i="57"/>
  <c r="T47" i="57"/>
  <c r="T68" i="57"/>
  <c r="T64" i="57"/>
  <c r="T67" i="57"/>
  <c r="T55" i="57"/>
  <c r="T42" i="57"/>
  <c r="T61" i="57"/>
  <c r="T28" i="57"/>
  <c r="T39" i="57"/>
  <c r="T27" i="57"/>
  <c r="T22" i="57"/>
  <c r="T18" i="57"/>
  <c r="T12" i="57"/>
  <c r="T57" i="57"/>
  <c r="T54" i="57"/>
  <c r="T26" i="57"/>
  <c r="T40" i="57"/>
  <c r="T50" i="57"/>
  <c r="T14" i="57"/>
  <c r="T17" i="57"/>
  <c r="T35" i="57"/>
  <c r="T30" i="57"/>
  <c r="T52" i="57"/>
  <c r="T48" i="57"/>
  <c r="D8" i="50"/>
  <c r="L9" i="50" s="1"/>
  <c r="M9" i="50" s="1"/>
  <c r="T36" i="57"/>
  <c r="T56" i="57"/>
  <c r="T19" i="57"/>
  <c r="T58" i="57"/>
  <c r="T63" i="57"/>
  <c r="T20" i="57"/>
  <c r="T34" i="57"/>
  <c r="T13" i="57"/>
  <c r="T41" i="57"/>
  <c r="T62" i="57"/>
  <c r="T60" i="57"/>
  <c r="T53" i="57"/>
  <c r="T16" i="57"/>
  <c r="T38" i="57"/>
  <c r="T43" i="57"/>
  <c r="T46" i="57"/>
  <c r="T10" i="57"/>
  <c r="T59" i="57"/>
  <c r="T29" i="57"/>
  <c r="T44" i="57"/>
  <c r="T66" i="57"/>
  <c r="S70" i="61"/>
  <c r="T9" i="53"/>
  <c r="T44" i="53"/>
  <c r="T53" i="53"/>
  <c r="T47" i="53"/>
  <c r="T43" i="53"/>
  <c r="T41" i="53"/>
  <c r="T42" i="53"/>
  <c r="T20" i="53"/>
  <c r="T56" i="53"/>
  <c r="T54" i="53"/>
  <c r="T67" i="53"/>
  <c r="T11" i="53"/>
  <c r="T66" i="53"/>
  <c r="T14" i="53"/>
  <c r="T8" i="53"/>
  <c r="T15" i="53"/>
  <c r="T21" i="53"/>
  <c r="T28" i="53"/>
  <c r="T10" i="53"/>
  <c r="T18" i="53"/>
  <c r="T60" i="53"/>
  <c r="T36" i="53"/>
  <c r="T26" i="53"/>
  <c r="T55" i="53"/>
  <c r="T46" i="53"/>
  <c r="T64" i="53"/>
  <c r="T65" i="53"/>
  <c r="T49" i="53"/>
  <c r="T32" i="53"/>
  <c r="T63" i="53"/>
  <c r="T30" i="53"/>
  <c r="T57" i="53"/>
  <c r="T31" i="53"/>
  <c r="T23" i="53"/>
  <c r="T25" i="53"/>
  <c r="T51" i="53"/>
  <c r="T13" i="53"/>
  <c r="T61" i="53"/>
  <c r="T45" i="53"/>
  <c r="D4" i="50"/>
  <c r="T58" i="53"/>
  <c r="T24" i="53"/>
  <c r="T50" i="53"/>
  <c r="T59" i="53"/>
  <c r="T17" i="53"/>
  <c r="T68" i="53"/>
  <c r="T27" i="53"/>
  <c r="T6" i="53"/>
  <c r="T33" i="53"/>
  <c r="T7" i="53"/>
  <c r="T38" i="53"/>
  <c r="T40" i="53"/>
  <c r="T19" i="53"/>
  <c r="T35" i="53"/>
  <c r="T39" i="53"/>
  <c r="T29" i="53"/>
  <c r="T37" i="53"/>
  <c r="T34" i="53"/>
  <c r="T62" i="53"/>
  <c r="T12" i="53"/>
  <c r="T48" i="53"/>
  <c r="F12" i="50"/>
  <c r="O12" i="50"/>
  <c r="P12" i="50" s="1"/>
  <c r="G12" i="50" s="1"/>
  <c r="T28" i="54"/>
  <c r="T9" i="54"/>
  <c r="T48" i="54"/>
  <c r="T21" i="54"/>
  <c r="T44" i="54"/>
  <c r="T13" i="54"/>
  <c r="T15" i="54"/>
  <c r="T16" i="54"/>
  <c r="T42" i="54"/>
  <c r="T58" i="54"/>
  <c r="T60" i="54"/>
  <c r="T33" i="54"/>
  <c r="T22" i="54"/>
  <c r="T68" i="54"/>
  <c r="T40" i="54"/>
  <c r="T32" i="54"/>
  <c r="T31" i="54"/>
  <c r="T37" i="54"/>
  <c r="T10" i="54"/>
  <c r="T8" i="54"/>
  <c r="T54" i="54"/>
  <c r="T53" i="54"/>
  <c r="T66" i="54"/>
  <c r="T59" i="54"/>
  <c r="T43" i="54"/>
  <c r="T38" i="54"/>
  <c r="T7" i="54"/>
  <c r="T36" i="54"/>
  <c r="T39" i="54"/>
  <c r="T52" i="54"/>
  <c r="T19" i="54"/>
  <c r="T20" i="54"/>
  <c r="T17" i="54"/>
  <c r="T29" i="54"/>
  <c r="T27" i="54"/>
  <c r="T30" i="54"/>
  <c r="T46" i="54"/>
  <c r="T49" i="54"/>
  <c r="T62" i="54"/>
  <c r="T56" i="54"/>
  <c r="T61" i="54"/>
  <c r="T47" i="54"/>
  <c r="D5" i="50"/>
  <c r="T26" i="54"/>
  <c r="T55" i="54"/>
  <c r="T50" i="54"/>
  <c r="T41" i="54"/>
  <c r="T63" i="54"/>
  <c r="T51" i="54"/>
  <c r="T64" i="54"/>
  <c r="T18" i="54"/>
  <c r="T67" i="54"/>
  <c r="T23" i="54"/>
  <c r="T24" i="54"/>
  <c r="T45" i="54"/>
  <c r="T12" i="54"/>
  <c r="T69" i="54"/>
  <c r="T57" i="54"/>
  <c r="T14" i="54"/>
  <c r="T34" i="54"/>
  <c r="T11" i="54"/>
  <c r="T35" i="54"/>
  <c r="T25" i="54"/>
  <c r="T22" i="53"/>
  <c r="T69" i="53"/>
  <c r="T52" i="53"/>
  <c r="S70" i="58" l="1"/>
  <c r="S70" i="52"/>
  <c r="R10" i="50"/>
  <c r="S10" i="50" s="1"/>
  <c r="F9" i="50"/>
  <c r="R9" i="50"/>
  <c r="S9" i="50" s="1"/>
  <c r="G9" i="50" s="1"/>
  <c r="L3" i="50"/>
  <c r="M3" i="50" s="1"/>
  <c r="F3" i="50"/>
  <c r="S70" i="53"/>
  <c r="O5" i="50"/>
  <c r="P5" i="50" s="1"/>
  <c r="F4" i="50"/>
  <c r="O4" i="50"/>
  <c r="P4" i="50" s="1"/>
  <c r="O6" i="50"/>
  <c r="P6" i="50" s="1"/>
  <c r="L5" i="50"/>
  <c r="M5" i="50" s="1"/>
  <c r="L4" i="50"/>
  <c r="M4" i="50" s="1"/>
  <c r="G3" i="50" s="1"/>
  <c r="L6" i="50"/>
  <c r="M6" i="50" s="1"/>
  <c r="L8" i="50"/>
  <c r="M8" i="50" s="1"/>
  <c r="G7" i="50" s="1"/>
  <c r="R6" i="50"/>
  <c r="S6" i="50" s="1"/>
  <c r="F5" i="50"/>
  <c r="R5" i="50"/>
  <c r="S5" i="50" s="1"/>
  <c r="S70" i="54"/>
  <c r="S70" i="57"/>
  <c r="O8" i="50"/>
  <c r="P8" i="50" s="1"/>
  <c r="O10" i="50"/>
  <c r="P10" i="50" s="1"/>
  <c r="F8" i="50"/>
  <c r="O9" i="50"/>
  <c r="P9" i="50" s="1"/>
  <c r="L10" i="50"/>
  <c r="M10" i="50" s="1"/>
  <c r="G5" i="50" l="1"/>
  <c r="G8" i="50"/>
  <c r="G4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<sst xmlns="http://schemas.openxmlformats.org/spreadsheetml/2006/main" count="416" uniqueCount="61">
  <si>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</si>
  <si>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</si>
  <si>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</si>
  <si>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</si>
  <si>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</si>
  <si>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</si>
  <si>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</si>
  <si>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</si>
  <si>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</si>
  <si>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</si>
  <si>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</si>
  <si>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</si>
  <si>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</si>
  <si>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</si>
  <si>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</si>
  <si>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</si>
  <si>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</si>
  <si>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</si>
  <si>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</si>
  <si>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</si>
  <si>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</si>
  <si>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</si>
  <si>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</si>
  <si>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</si>
  <si>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</si>
  <si>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</si>
  <si>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</si>
  <si>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</si>
  <si>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</si>
  <si>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</si>
  <si>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</si>
  <si>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</si>
  <si>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</si>
  <si>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</si>
  <si>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</si>
  <si>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</si>
  <si>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</si>
  <si>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</si>
  <si>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</si>
  <si>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</si>
  <si>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</si>
  <si>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</si>
  <si>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</si>
  <si>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</si>
  <si>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</si>
  <si>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</si>
  <si>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</si>
  <si>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</si>
  <si>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</si>
  <si>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</si>
  <si>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</si>
  <si>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</si>
  <si>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</si>
  <si>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</si>
  <si>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</si>
  <si>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</si>
  <si>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</si>
  <si>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</si>
  <si>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</si>
  <si>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</si>
  <si>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metapartf.xls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</si>
</sst>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8" formatCode="0.000"/>
    <numFmt numFmtId="170" formatCode="0.0000000"/>
    <numFmt numFmtId="171" formatCode="0.0000"/>
    <numFmt numFmtId="173" formatCode="0.0"/>
    <numFmt numFmtId="174" formatCode="0.0%"/>
  </numFmts>
  <fonts count="8" x14ac:knownFonts="1">
    <font>
      <sz val="10"/>
      <name val="Arial"/>
      <family val="2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8" fontId="3" fillId="0" borderId="0" applyFont="0" applyAlignment="0"/>
    <xf numFmtId="3" fontId="3" fillId="0" borderId="0"/>
    <xf numFmtId="1" fontId="3" fillId="0" borderId="0"/>
    <xf numFmtId="174" fontId="3" fillId="0" borderId="0"/>
    <xf numFmtId="168" fontId="6" fillId="0" borderId="0"/>
  </cellStyleXfs>
  <cellXfs count="33">
    <xf numFmtId="0" fontId="0" fillId="0" borderId="0" xfId="0"/>
    <xf numFmtId="168" fontId="0" fillId="0" borderId="0" xfId="0" applyNumberFormat="1"/>
    <xf numFmtId="168" fontId="3" fillId="0" borderId="0" xfId="0" applyNumberFormat="1" applyFont="1"/>
    <xf numFmtId="168" fontId="4" fillId="0" borderId="0" xfId="0" applyNumberFormat="1" applyFont="1"/>
    <xf numFmtId="170" fontId="0" fillId="0" borderId="0" xfId="0" applyNumberFormat="1"/>
    <xf numFmtId="1" fontId="0" fillId="0" borderId="0" xfId="0" applyNumberFormat="1"/>
    <xf numFmtId="171" fontId="0" fillId="0" borderId="0" xfId="0" applyNumberFormat="1"/>
    <xf numFmtId="1" fontId="3" fillId="0" borderId="0" xfId="0" applyNumberFormat="1" applyFont="1"/>
    <xf numFmtId="168" fontId="1" fillId="0" borderId="0" xfId="0" applyNumberFormat="1" applyFont="1"/>
    <xf numFmtId="0" fontId="1" fillId="0" borderId="0" xfId="0" applyFont="1"/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 applyAlignment="1">
      <alignment vertical="top" wrapText="1"/>
    </xf>
    <xf numFmtId="168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73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8" fontId="0" fillId="0" borderId="0" xfId="0" applyNumberFormat="1" applyFont="1"/>
    <xf numFmtId="3" fontId="3" fillId="0" borderId="0" xfId="2"/>
    <xf numFmtId="1" fontId="3" fillId="0" borderId="0" xfId="3"/>
    <xf numFmtId="0" fontId="0" fillId="0" borderId="0" xfId="0" applyAlignment="1">
      <alignment horizontal="right" vertical="center"/>
    </xf>
    <xf numFmtId="168" fontId="0" fillId="0" borderId="0" xfId="1" applyFont="1" applyAlignment="1">
      <alignment horizontal="right" vertical="center"/>
    </xf>
    <xf numFmtId="3" fontId="0" fillId="0" borderId="0" xfId="0" applyNumberFormat="1" applyFont="1"/>
    <xf numFmtId="168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8" fontId="0" fillId="0" borderId="0" xfId="1" applyFont="1"/>
    <xf numFmtId="49" fontId="1" fillId="0" borderId="0" xfId="0" applyNumberFormat="1" applyFont="1"/>
    <xf numFmtId="0" fontId="7" fillId="0" borderId="0" xfId="0" applyFont="1" applyAlignment="1">
      <alignment horizontal="right" vertical="center"/>
    </xf>
    <xf numFmtId="0" fontId="0" fillId="0" borderId="0" xfId="0" applyAlignment="1">
      <alignment vertical="center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3"/>
  <sheetViews>
    <sheetView workbookViewId="0">
      <selection activeCell="Q6" sqref="Q6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s="20" t="s">
        <v>51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53</v>
      </c>
      <c r="X1" s="20" t="s">
        <v>46</v>
      </c>
    </row>
    <row r="2" spans="1:24" x14ac:dyDescent="0.2">
      <c r="A2" s="18">
        <v>8</v>
      </c>
      <c r="B2" s="19">
        <v>29635</v>
      </c>
      <c r="C2" s="19">
        <v>13342</v>
      </c>
      <c r="D2" s="23">
        <v>6.7000000000000004E-2</v>
      </c>
      <c r="E2" s="23">
        <v>1</v>
      </c>
      <c r="F2" s="23">
        <v>0.48799999999999999</v>
      </c>
      <c r="G2" s="24"/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1">
        <v>1.3220000000000001</v>
      </c>
      <c r="P2" s="25">
        <v>11298</v>
      </c>
      <c r="Q2" s="25">
        <v>8279</v>
      </c>
      <c r="R2" s="8">
        <v>0.28000000000000003</v>
      </c>
      <c r="S2" s="22">
        <f>4362+2192</f>
        <v>6554</v>
      </c>
      <c r="T2" s="19">
        <v>48838</v>
      </c>
      <c r="U2" s="19">
        <v>21253</v>
      </c>
      <c r="V2" s="23">
        <v>0.04</v>
      </c>
      <c r="W2" s="23">
        <v>151</v>
      </c>
      <c r="X2" s="23">
        <v>0.63700000000000001</v>
      </c>
    </row>
    <row r="3" spans="1:24" x14ac:dyDescent="0.2">
      <c r="A3" s="18">
        <v>9</v>
      </c>
      <c r="B3" s="19">
        <v>31144</v>
      </c>
      <c r="C3" s="19">
        <v>14021</v>
      </c>
      <c r="D3" s="23">
        <v>6.3E-2</v>
      </c>
      <c r="E3" s="23">
        <v>0.98899999999999999</v>
      </c>
      <c r="F3" s="23">
        <v>0.50900000000000001</v>
      </c>
      <c r="G3" s="24"/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1">
        <v>2.1720000000000002</v>
      </c>
      <c r="Q3" s="15"/>
      <c r="R3" s="15"/>
      <c r="T3" s="19">
        <v>49961</v>
      </c>
      <c r="U3" s="19">
        <v>21742</v>
      </c>
      <c r="V3" s="23">
        <v>3.9E-2</v>
      </c>
      <c r="W3" s="23">
        <v>148</v>
      </c>
      <c r="X3" s="23">
        <v>0.64900000000000002</v>
      </c>
    </row>
    <row r="4" spans="1:24" x14ac:dyDescent="0.2">
      <c r="A4" s="18">
        <v>10</v>
      </c>
      <c r="B4" s="19">
        <v>32729</v>
      </c>
      <c r="C4" s="19">
        <v>14735</v>
      </c>
      <c r="D4" s="23">
        <v>5.8999999999999997E-2</v>
      </c>
      <c r="E4" s="23">
        <v>0.98899999999999999</v>
      </c>
      <c r="F4" s="23">
        <v>0.53</v>
      </c>
      <c r="G4" s="24"/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1">
        <v>2.633</v>
      </c>
      <c r="Q4" s="15"/>
      <c r="R4" s="15"/>
      <c r="T4" s="19">
        <v>51111</v>
      </c>
      <c r="U4" s="19">
        <v>22242</v>
      </c>
      <c r="V4" s="23">
        <v>3.7999999999999999E-2</v>
      </c>
      <c r="W4" s="23">
        <v>145</v>
      </c>
      <c r="X4" s="23">
        <v>0.66100000000000003</v>
      </c>
    </row>
    <row r="5" spans="1:24" x14ac:dyDescent="0.2">
      <c r="A5" s="18">
        <v>11</v>
      </c>
      <c r="B5" s="19">
        <v>34396</v>
      </c>
      <c r="C5" s="19">
        <v>15485</v>
      </c>
      <c r="D5" s="23">
        <v>5.6000000000000001E-2</v>
      </c>
      <c r="E5" s="23">
        <v>0.98899999999999999</v>
      </c>
      <c r="F5" s="23">
        <v>0.55200000000000005</v>
      </c>
      <c r="G5" s="24"/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1">
        <v>2.8919999999999999</v>
      </c>
      <c r="Q5" s="15"/>
      <c r="R5" s="15"/>
      <c r="T5" s="19">
        <v>52286</v>
      </c>
      <c r="U5" s="19">
        <v>22754</v>
      </c>
      <c r="V5" s="23">
        <v>3.6999999999999998E-2</v>
      </c>
      <c r="W5" s="23">
        <v>142</v>
      </c>
      <c r="X5" s="23">
        <v>0.67300000000000004</v>
      </c>
    </row>
    <row r="6" spans="1:24" x14ac:dyDescent="0.2">
      <c r="A6" s="18">
        <v>12</v>
      </c>
      <c r="B6" s="19">
        <v>40349</v>
      </c>
      <c r="C6" s="19">
        <v>18165</v>
      </c>
      <c r="D6" s="23">
        <v>4.3999999999999997E-2</v>
      </c>
      <c r="E6" s="23">
        <v>0.98899999999999999</v>
      </c>
      <c r="F6" s="23">
        <v>0.629</v>
      </c>
      <c r="G6" s="24"/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1">
        <v>3.383</v>
      </c>
      <c r="Q6" s="15"/>
      <c r="R6" s="15"/>
      <c r="T6" s="19">
        <v>53489</v>
      </c>
      <c r="U6" s="19">
        <v>23277</v>
      </c>
      <c r="V6" s="23">
        <v>3.5999999999999997E-2</v>
      </c>
      <c r="W6" s="23">
        <v>139</v>
      </c>
      <c r="X6" s="23">
        <v>0.68500000000000005</v>
      </c>
    </row>
    <row r="7" spans="1:24" x14ac:dyDescent="0.2">
      <c r="A7" s="18">
        <v>13</v>
      </c>
      <c r="B7" s="19">
        <v>42021</v>
      </c>
      <c r="C7" s="19">
        <v>18817</v>
      </c>
      <c r="D7" s="23">
        <v>4.2999999999999997E-2</v>
      </c>
      <c r="E7" s="23">
        <v>0.84499999999999997</v>
      </c>
      <c r="F7" s="23">
        <v>0.63700000000000001</v>
      </c>
      <c r="G7" s="24"/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1">
        <v>3.641</v>
      </c>
      <c r="Q7" s="15"/>
      <c r="R7" s="15"/>
      <c r="T7" s="19">
        <v>54637</v>
      </c>
      <c r="U7" s="19">
        <v>23706</v>
      </c>
      <c r="V7" s="23">
        <v>3.5000000000000003E-2</v>
      </c>
      <c r="W7" s="23">
        <v>138</v>
      </c>
      <c r="X7" s="23">
        <v>0.68899999999999995</v>
      </c>
    </row>
    <row r="8" spans="1:24" x14ac:dyDescent="0.2">
      <c r="A8" s="18">
        <v>14</v>
      </c>
      <c r="B8" s="19">
        <v>43762</v>
      </c>
      <c r="C8" s="19">
        <v>19491</v>
      </c>
      <c r="D8" s="23">
        <v>4.2000000000000003E-2</v>
      </c>
      <c r="E8" s="23">
        <v>0.84499999999999997</v>
      </c>
      <c r="F8" s="23">
        <v>0.64400000000000002</v>
      </c>
      <c r="G8" s="24"/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1">
        <v>3.4809999999999999</v>
      </c>
      <c r="Q8" s="15"/>
      <c r="R8" s="15"/>
      <c r="T8" s="19">
        <v>55809</v>
      </c>
      <c r="U8" s="19">
        <v>24142</v>
      </c>
      <c r="V8" s="23">
        <v>3.5000000000000003E-2</v>
      </c>
      <c r="W8" s="23">
        <v>137</v>
      </c>
      <c r="X8" s="23">
        <v>0.69299999999999995</v>
      </c>
    </row>
    <row r="9" spans="1:24" x14ac:dyDescent="0.2">
      <c r="A9" s="18">
        <v>15</v>
      </c>
      <c r="B9" s="19">
        <v>45576</v>
      </c>
      <c r="C9" s="19">
        <v>20190</v>
      </c>
      <c r="D9" s="23">
        <v>4.1000000000000002E-2</v>
      </c>
      <c r="E9" s="23">
        <v>0.84499999999999997</v>
      </c>
      <c r="F9" s="23">
        <v>0.65100000000000002</v>
      </c>
      <c r="G9" s="24"/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1">
        <v>3.117</v>
      </c>
      <c r="Q9" s="15"/>
      <c r="R9" s="15"/>
      <c r="T9" s="19">
        <v>57006</v>
      </c>
      <c r="U9" s="19">
        <v>24586</v>
      </c>
      <c r="V9" s="23">
        <v>3.4000000000000002E-2</v>
      </c>
      <c r="W9" s="23">
        <v>136</v>
      </c>
      <c r="X9" s="23">
        <v>0.69699999999999995</v>
      </c>
    </row>
    <row r="10" spans="1:24" x14ac:dyDescent="0.2">
      <c r="A10" s="18">
        <v>16</v>
      </c>
      <c r="B10" s="19">
        <v>58229</v>
      </c>
      <c r="C10" s="19">
        <v>25038</v>
      </c>
      <c r="D10" s="23">
        <v>3.4000000000000002E-2</v>
      </c>
      <c r="E10" s="23">
        <v>0.84499999999999997</v>
      </c>
      <c r="F10" s="23">
        <v>0.70099999999999996</v>
      </c>
      <c r="G10" s="24"/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1">
        <v>2.871</v>
      </c>
      <c r="Q10" s="15"/>
      <c r="R10" s="15"/>
      <c r="T10" s="19">
        <v>58229</v>
      </c>
      <c r="U10" s="19">
        <v>25038</v>
      </c>
      <c r="V10" s="23">
        <v>3.4000000000000002E-2</v>
      </c>
      <c r="W10" s="23">
        <v>135</v>
      </c>
      <c r="X10" s="23">
        <v>0.70099999999999996</v>
      </c>
    </row>
    <row r="11" spans="1:24" x14ac:dyDescent="0.2">
      <c r="A11" s="18">
        <v>17</v>
      </c>
      <c r="B11" s="19">
        <v>59220</v>
      </c>
      <c r="C11" s="19">
        <v>25364</v>
      </c>
      <c r="D11" s="23">
        <v>3.3000000000000002E-2</v>
      </c>
      <c r="E11" s="23">
        <v>0.61899999999999999</v>
      </c>
      <c r="F11" s="23">
        <v>0.70099999999999996</v>
      </c>
      <c r="G11" s="24"/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1">
        <v>2.6869999999999998</v>
      </c>
      <c r="Q11" s="15"/>
      <c r="R11" s="15"/>
      <c r="T11" s="19">
        <v>58998</v>
      </c>
      <c r="U11" s="19">
        <v>25291</v>
      </c>
      <c r="V11" s="23">
        <v>3.4000000000000002E-2</v>
      </c>
      <c r="W11" s="23">
        <v>135</v>
      </c>
      <c r="X11" s="23">
        <v>0.70099999999999996</v>
      </c>
    </row>
    <row r="12" spans="1:24" x14ac:dyDescent="0.2">
      <c r="A12" s="18">
        <v>18</v>
      </c>
      <c r="B12" s="19">
        <v>65976</v>
      </c>
      <c r="C12" s="19">
        <v>27574</v>
      </c>
      <c r="D12" s="23">
        <v>0.03</v>
      </c>
      <c r="E12" s="23">
        <v>0.61899999999999999</v>
      </c>
      <c r="F12" s="23">
        <v>0.70099999999999996</v>
      </c>
      <c r="G12" s="24"/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1">
        <v>2.573</v>
      </c>
      <c r="Q12" s="15"/>
      <c r="R12" s="15"/>
      <c r="T12" s="19">
        <v>59778</v>
      </c>
      <c r="U12" s="19">
        <v>25545</v>
      </c>
      <c r="V12" s="23">
        <v>3.3000000000000002E-2</v>
      </c>
      <c r="W12" s="23">
        <v>135</v>
      </c>
      <c r="X12" s="23">
        <v>0.70099999999999996</v>
      </c>
    </row>
    <row r="13" spans="1:24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1">
        <v>2.1779999999999999</v>
      </c>
    </row>
    <row r="14" spans="1:24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1">
        <v>2.1779999999999999</v>
      </c>
    </row>
    <row r="15" spans="1:24" ht="14.25" x14ac:dyDescent="0.2">
      <c r="B15" s="14"/>
      <c r="C15" s="14"/>
      <c r="D15" s="17"/>
      <c r="E15" s="17"/>
      <c r="F15" s="28"/>
      <c r="L15" s="9">
        <v>13</v>
      </c>
      <c r="M15" s="8">
        <f t="shared" si="0"/>
        <v>1.3785110448524549</v>
      </c>
      <c r="N15" s="22">
        <v>27</v>
      </c>
      <c r="O15" s="31">
        <v>2.1779999999999999</v>
      </c>
    </row>
    <row r="16" spans="1:24" ht="14.25" x14ac:dyDescent="0.2">
      <c r="B16" s="14"/>
      <c r="C16" s="14"/>
      <c r="D16" s="17"/>
      <c r="E16" s="17"/>
      <c r="F16" s="16" t="s">
        <v>52</v>
      </c>
      <c r="L16" s="9">
        <v>14</v>
      </c>
      <c r="M16" s="8">
        <f t="shared" si="0"/>
        <v>1.4129738209737661</v>
      </c>
      <c r="N16" s="22">
        <v>28</v>
      </c>
      <c r="O16" s="31">
        <v>2.1779999999999999</v>
      </c>
    </row>
    <row r="17" spans="2:15" ht="14.25" x14ac:dyDescent="0.2">
      <c r="B17" s="14"/>
      <c r="C17" s="14"/>
      <c r="D17" s="17"/>
      <c r="E17" s="17"/>
      <c r="F17" s="28" t="s">
        <v>60</v>
      </c>
      <c r="L17" s="9">
        <v>15</v>
      </c>
      <c r="M17" s="8">
        <f t="shared" si="0"/>
        <v>1.4482981664981105</v>
      </c>
      <c r="N17" s="22">
        <v>29</v>
      </c>
      <c r="O17" s="31">
        <v>2.1779999999999999</v>
      </c>
    </row>
    <row r="18" spans="2:15" ht="14.2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1">
        <v>1.718</v>
      </c>
    </row>
    <row r="19" spans="2:15" ht="14.2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1">
        <v>1.718</v>
      </c>
    </row>
    <row r="20" spans="2:15" ht="14.2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1">
        <v>1.718</v>
      </c>
    </row>
    <row r="21" spans="2:15" ht="14.2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1">
        <v>1.718</v>
      </c>
    </row>
    <row r="22" spans="2:15" ht="14.2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1">
        <v>1.718</v>
      </c>
    </row>
    <row r="23" spans="2:15" ht="14.2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1">
        <v>1.3680000000000001</v>
      </c>
    </row>
    <row r="24" spans="2:15" ht="14.2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1">
        <v>1.3680000000000001</v>
      </c>
    </row>
    <row r="25" spans="2:15" ht="14.2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1">
        <v>1.3680000000000001</v>
      </c>
    </row>
    <row r="26" spans="2: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1">
        <v>1.3680000000000001</v>
      </c>
    </row>
    <row r="27" spans="2: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1">
        <v>1.3680000000000001</v>
      </c>
    </row>
    <row r="28" spans="2: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1">
        <v>1.1739999999999999</v>
      </c>
    </row>
    <row r="29" spans="2:15" x14ac:dyDescent="0.2">
      <c r="L29" s="9">
        <v>27</v>
      </c>
      <c r="M29" s="8">
        <f t="shared" si="0"/>
        <v>1.9478000182997122</v>
      </c>
      <c r="N29" s="22">
        <v>41</v>
      </c>
      <c r="O29" s="31">
        <v>1.1739999999999999</v>
      </c>
    </row>
    <row r="30" spans="2:15" x14ac:dyDescent="0.2">
      <c r="L30" s="9">
        <v>28</v>
      </c>
      <c r="M30" s="8">
        <f t="shared" si="0"/>
        <v>1.9964950187572048</v>
      </c>
      <c r="N30" s="22">
        <v>42</v>
      </c>
      <c r="O30" s="31">
        <v>1.1739999999999999</v>
      </c>
    </row>
    <row r="31" spans="2:15" x14ac:dyDescent="0.2">
      <c r="L31" s="9">
        <v>29</v>
      </c>
      <c r="M31" s="8">
        <f t="shared" si="0"/>
        <v>2.0464073942261352</v>
      </c>
      <c r="N31" s="22">
        <v>43</v>
      </c>
      <c r="O31" s="31">
        <v>1.1739999999999999</v>
      </c>
    </row>
    <row r="32" spans="2:15" x14ac:dyDescent="0.2">
      <c r="L32" s="9">
        <v>30</v>
      </c>
      <c r="M32" s="8">
        <f t="shared" si="0"/>
        <v>2.097567579081788</v>
      </c>
      <c r="N32" s="22">
        <v>44</v>
      </c>
      <c r="O32" s="31">
        <v>1.1739999999999999</v>
      </c>
    </row>
    <row r="33" spans="12:15" x14ac:dyDescent="0.2">
      <c r="L33" s="9">
        <v>31</v>
      </c>
      <c r="M33" s="8">
        <f t="shared" si="0"/>
        <v>2.1500067685588333</v>
      </c>
      <c r="N33" s="22">
        <v>45</v>
      </c>
      <c r="O33" s="31">
        <v>0.90400000000000003</v>
      </c>
    </row>
    <row r="34" spans="12: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1">
        <v>0.90400000000000003</v>
      </c>
    </row>
    <row r="35" spans="12:15" x14ac:dyDescent="0.2">
      <c r="L35" s="9">
        <v>33</v>
      </c>
      <c r="M35" s="8">
        <f t="shared" si="1"/>
        <v>2.2588508612171236</v>
      </c>
      <c r="N35" s="22">
        <v>47</v>
      </c>
      <c r="O35" s="31">
        <v>0.90400000000000003</v>
      </c>
    </row>
    <row r="36" spans="12:15" x14ac:dyDescent="0.2">
      <c r="L36" s="9">
        <v>34</v>
      </c>
      <c r="M36" s="8">
        <f t="shared" si="1"/>
        <v>2.3153221327475517</v>
      </c>
      <c r="N36" s="22">
        <v>48</v>
      </c>
      <c r="O36" s="31">
        <v>0.90400000000000003</v>
      </c>
    </row>
    <row r="37" spans="12:15" x14ac:dyDescent="0.2">
      <c r="L37" s="9">
        <v>35</v>
      </c>
      <c r="M37" s="8">
        <f t="shared" si="1"/>
        <v>2.3732051860662402</v>
      </c>
      <c r="N37" s="22">
        <v>49</v>
      </c>
      <c r="O37" s="31">
        <v>0.90400000000000003</v>
      </c>
    </row>
    <row r="38" spans="12:15" x14ac:dyDescent="0.2">
      <c r="L38" s="9">
        <v>36</v>
      </c>
      <c r="M38" s="8">
        <f t="shared" si="1"/>
        <v>2.4325353157178964</v>
      </c>
      <c r="N38" s="22">
        <v>50</v>
      </c>
      <c r="O38" s="31">
        <v>0.54900000000000004</v>
      </c>
    </row>
    <row r="39" spans="12:15" x14ac:dyDescent="0.2">
      <c r="L39" s="9">
        <v>37</v>
      </c>
      <c r="M39" s="8">
        <f t="shared" si="1"/>
        <v>2.4933486986108435</v>
      </c>
      <c r="N39" s="22">
        <v>51</v>
      </c>
      <c r="O39" s="31">
        <v>0.54900000000000004</v>
      </c>
    </row>
    <row r="40" spans="12:15" x14ac:dyDescent="0.2">
      <c r="L40" s="9">
        <v>38</v>
      </c>
      <c r="M40" s="8">
        <f t="shared" si="1"/>
        <v>2.555682416076114</v>
      </c>
      <c r="N40" s="22">
        <v>52</v>
      </c>
      <c r="O40" s="31">
        <v>0.54900000000000004</v>
      </c>
    </row>
    <row r="41" spans="12:15" x14ac:dyDescent="0.2">
      <c r="L41" s="9">
        <v>39</v>
      </c>
      <c r="M41" s="8">
        <f t="shared" si="1"/>
        <v>2.6195744764780171</v>
      </c>
      <c r="N41" s="22">
        <v>53</v>
      </c>
      <c r="O41" s="31">
        <v>0.54900000000000004</v>
      </c>
    </row>
    <row r="42" spans="12:15" x14ac:dyDescent="0.2">
      <c r="L42" s="9">
        <v>40</v>
      </c>
      <c r="M42" s="8">
        <f t="shared" si="1"/>
        <v>2.6850638383899672</v>
      </c>
      <c r="N42" s="22">
        <v>54</v>
      </c>
      <c r="O42" s="31">
        <v>0.54900000000000004</v>
      </c>
    </row>
    <row r="43" spans="12:15" x14ac:dyDescent="0.2">
      <c r="L43" s="9">
        <v>41</v>
      </c>
      <c r="M43" s="8">
        <f t="shared" si="1"/>
        <v>2.7521904343497163</v>
      </c>
      <c r="N43" s="22">
        <v>55</v>
      </c>
      <c r="O43" s="31">
        <v>0.27400000000000002</v>
      </c>
    </row>
    <row r="44" spans="12:15" x14ac:dyDescent="0.2">
      <c r="L44" s="9">
        <v>42</v>
      </c>
      <c r="M44" s="8">
        <f t="shared" si="1"/>
        <v>2.8209951952084591</v>
      </c>
      <c r="N44" s="22">
        <v>56</v>
      </c>
      <c r="O44" s="31">
        <v>0.27400000000000002</v>
      </c>
    </row>
    <row r="45" spans="12:15" x14ac:dyDescent="0.2">
      <c r="L45" s="9">
        <v>43</v>
      </c>
      <c r="M45" s="8">
        <f t="shared" si="1"/>
        <v>2.8915200750886707</v>
      </c>
      <c r="N45" s="22">
        <v>57</v>
      </c>
      <c r="O45" s="31">
        <v>0.27400000000000002</v>
      </c>
    </row>
    <row r="46" spans="12:15" x14ac:dyDescent="0.2">
      <c r="L46" s="9">
        <v>44</v>
      </c>
      <c r="M46" s="8">
        <f t="shared" si="1"/>
        <v>2.9638080769658868</v>
      </c>
      <c r="N46" s="22">
        <v>58</v>
      </c>
      <c r="O46" s="31">
        <v>0.27400000000000002</v>
      </c>
    </row>
    <row r="47" spans="12:15" x14ac:dyDescent="0.2">
      <c r="L47" s="9">
        <v>45</v>
      </c>
      <c r="M47" s="8">
        <f t="shared" si="1"/>
        <v>3.0379032788900342</v>
      </c>
      <c r="N47" s="22">
        <v>59</v>
      </c>
      <c r="O47" s="31">
        <v>0.27400000000000002</v>
      </c>
    </row>
    <row r="48" spans="12:15" x14ac:dyDescent="0.2">
      <c r="L48" s="9">
        <v>46</v>
      </c>
      <c r="M48" s="8">
        <f t="shared" si="1"/>
        <v>3.1138508608622844</v>
      </c>
      <c r="N48" s="22">
        <v>60</v>
      </c>
      <c r="O48" s="31">
        <v>0.13700000000000001</v>
      </c>
    </row>
    <row r="49" spans="12:15" x14ac:dyDescent="0.2">
      <c r="L49" s="9">
        <v>47</v>
      </c>
      <c r="M49" s="8">
        <f t="shared" si="1"/>
        <v>3.1916971323838421</v>
      </c>
      <c r="N49" s="22">
        <v>61</v>
      </c>
      <c r="O49" s="31">
        <v>0.13700000000000001</v>
      </c>
    </row>
    <row r="50" spans="12:15" x14ac:dyDescent="0.2">
      <c r="L50" s="9">
        <v>48</v>
      </c>
      <c r="M50" s="8">
        <f t="shared" si="1"/>
        <v>3.2714895606934378</v>
      </c>
      <c r="N50" s="22">
        <v>62</v>
      </c>
      <c r="O50" s="31">
        <v>0.13700000000000001</v>
      </c>
    </row>
    <row r="51" spans="12:15" x14ac:dyDescent="0.2">
      <c r="L51" s="9">
        <v>49</v>
      </c>
      <c r="M51" s="8">
        <f t="shared" si="1"/>
        <v>3.3532767997107733</v>
      </c>
      <c r="N51" s="22">
        <v>63</v>
      </c>
      <c r="O51" s="31">
        <v>0.13700000000000001</v>
      </c>
    </row>
    <row r="52" spans="12:15" x14ac:dyDescent="0.2">
      <c r="L52" s="9">
        <v>50</v>
      </c>
      <c r="M52" s="8">
        <f t="shared" si="1"/>
        <v>3.4371087197035428</v>
      </c>
      <c r="N52" s="22">
        <v>64</v>
      </c>
      <c r="O52" s="31">
        <v>0.13700000000000001</v>
      </c>
    </row>
    <row r="53" spans="12:15" x14ac:dyDescent="0.2">
      <c r="L53" s="9">
        <v>51</v>
      </c>
      <c r="M53" s="8">
        <f t="shared" si="1"/>
        <v>3.5230364376961316</v>
      </c>
      <c r="N53" s="22">
        <v>65</v>
      </c>
      <c r="O53" s="31">
        <v>3.7999999999999999E-2</v>
      </c>
    </row>
    <row r="54" spans="12:15" x14ac:dyDescent="0.2">
      <c r="N54" s="22">
        <v>66</v>
      </c>
      <c r="O54" s="31">
        <v>3.7999999999999999E-2</v>
      </c>
    </row>
    <row r="55" spans="12:15" x14ac:dyDescent="0.2">
      <c r="N55" s="22">
        <v>67</v>
      </c>
      <c r="O55" s="31">
        <v>3.7999999999999999E-2</v>
      </c>
    </row>
    <row r="56" spans="12:15" x14ac:dyDescent="0.2">
      <c r="N56" s="22">
        <v>68</v>
      </c>
      <c r="O56" s="31">
        <v>3.7999999999999999E-2</v>
      </c>
    </row>
    <row r="57" spans="12:15" x14ac:dyDescent="0.2">
      <c r="N57" s="22">
        <v>69</v>
      </c>
      <c r="O57" s="31">
        <v>3.7999999999999999E-2</v>
      </c>
    </row>
    <row r="58" spans="12:15" x14ac:dyDescent="0.2">
      <c r="N58" s="22">
        <v>70</v>
      </c>
      <c r="O58" s="31">
        <v>3.7999999999999999E-2</v>
      </c>
    </row>
    <row r="59" spans="12:15" x14ac:dyDescent="0.2">
      <c r="N59" s="22">
        <v>71</v>
      </c>
      <c r="O59" s="31">
        <v>3.7999999999999999E-2</v>
      </c>
    </row>
    <row r="60" spans="12:15" x14ac:dyDescent="0.2">
      <c r="N60" s="22">
        <v>72</v>
      </c>
      <c r="O60" s="31">
        <v>3.7999999999999999E-2</v>
      </c>
    </row>
    <row r="61" spans="12:15" x14ac:dyDescent="0.2">
      <c r="N61" s="22">
        <v>73</v>
      </c>
      <c r="O61" s="31">
        <v>3.7999999999999999E-2</v>
      </c>
    </row>
    <row r="62" spans="12:15" x14ac:dyDescent="0.2">
      <c r="N62" s="22">
        <v>74</v>
      </c>
      <c r="O62" s="31">
        <v>3.7999999999999999E-2</v>
      </c>
    </row>
    <row r="63" spans="12:15" x14ac:dyDescent="0.2">
      <c r="N63" s="22">
        <v>75</v>
      </c>
      <c r="O63" s="31">
        <v>3.7999999999999999E-2</v>
      </c>
    </row>
    <row r="64" spans="12:15" x14ac:dyDescent="0.2">
      <c r="N64" s="22">
        <v>76</v>
      </c>
      <c r="O64" s="31">
        <v>3.7999999999999999E-2</v>
      </c>
    </row>
    <row r="65" spans="14:15" x14ac:dyDescent="0.2">
      <c r="N65" s="22">
        <v>77</v>
      </c>
      <c r="O65" s="31">
        <v>3.7999999999999999E-2</v>
      </c>
    </row>
    <row r="66" spans="14:15" x14ac:dyDescent="0.2">
      <c r="N66" s="22">
        <v>78</v>
      </c>
      <c r="O66" s="31">
        <v>3.7999999999999999E-2</v>
      </c>
    </row>
    <row r="67" spans="14:15" x14ac:dyDescent="0.2">
      <c r="N67" s="22">
        <v>79</v>
      </c>
      <c r="O67" s="31">
        <v>3.7999999999999999E-2</v>
      </c>
    </row>
    <row r="68" spans="14:15" x14ac:dyDescent="0.2">
      <c r="N68" s="22">
        <v>80</v>
      </c>
      <c r="O68" s="31">
        <v>3.7999999999999999E-2</v>
      </c>
    </row>
    <row r="69" spans="14:15" x14ac:dyDescent="0.2">
      <c r="N69" s="22">
        <v>81</v>
      </c>
      <c r="O69" s="31">
        <v>3.7999999999999999E-2</v>
      </c>
    </row>
    <row r="70" spans="14:15" x14ac:dyDescent="0.2">
      <c r="N70" s="22">
        <v>82</v>
      </c>
      <c r="O70" s="31">
        <v>3.7999999999999999E-2</v>
      </c>
    </row>
    <row r="71" spans="14:15" x14ac:dyDescent="0.2">
      <c r="N71" s="22">
        <v>83</v>
      </c>
      <c r="O71" s="31">
        <v>3.7999999999999999E-2</v>
      </c>
    </row>
    <row r="72" spans="14:15" x14ac:dyDescent="0.2">
      <c r="N72" s="22">
        <v>84</v>
      </c>
      <c r="O72" s="31">
        <v>3.7999999999999999E-2</v>
      </c>
    </row>
    <row r="73" spans="14:15" x14ac:dyDescent="0.2">
      <c r="O73" s="32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Meta!A9+6</f>
        <v>21</v>
      </c>
      <c r="C2" s="7">
        <f>Meta!B9</f>
        <v>45576</v>
      </c>
      <c r="D2" s="7">
        <f>Meta!C9</f>
        <v>20190</v>
      </c>
      <c r="E2" s="1">
        <f>Meta!D9</f>
        <v>4.1000000000000002E-2</v>
      </c>
      <c r="F2" s="1">
        <f>Meta!F9</f>
        <v>0.65100000000000002</v>
      </c>
      <c r="G2" s="1">
        <f>Meta!I9</f>
        <v>1.8114695812355892</v>
      </c>
      <c r="H2" s="1">
        <f>Meta!E9</f>
        <v>0.84499999999999997</v>
      </c>
      <c r="I2" s="13"/>
      <c r="J2" s="1">
        <f>Meta!X8</f>
        <v>0.69299999999999995</v>
      </c>
      <c r="K2" s="1">
        <f>Meta!D8</f>
        <v>4.2000000000000003E-2</v>
      </c>
      <c r="L2" s="29"/>
      <c r="N2" s="22">
        <f>Meta!T9</f>
        <v>57006</v>
      </c>
      <c r="O2" s="22">
        <f>Meta!U9</f>
        <v>24586</v>
      </c>
      <c r="P2" s="1">
        <f>Meta!V9</f>
        <v>3.4000000000000002E-2</v>
      </c>
      <c r="Q2" s="1">
        <f>Meta!X9</f>
        <v>0.69699999999999995</v>
      </c>
      <c r="R2" s="22">
        <f>Meta!W9</f>
        <v>136</v>
      </c>
      <c r="T2" s="12">
        <f>IRR(S5:S69)+1</f>
        <v>0.98085158145197293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2380.7876388909835</v>
      </c>
      <c r="D11" s="5">
        <f t="shared" ref="D11:D36" si="0">IF(A11&lt;startage,1,0)*(C11*(1-initialunempprob))+IF(A11=startage,1,0)*(C11*(1-unempprob))+IF(A11&gt;startage,1,0)*(C11*(1-unempprob)+unempprob*300*52)</f>
        <v>2280.794558057562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174.48078369140347</v>
      </c>
      <c r="G11" s="5">
        <f t="shared" ref="G11:G56" si="3">D11-F11</f>
        <v>2106.3137743661587</v>
      </c>
      <c r="H11" s="22">
        <f>0.1*Grade14!H11</f>
        <v>1060.3704554093542</v>
      </c>
      <c r="I11" s="5">
        <f t="shared" ref="I11:I36" si="4">G11+IF(A11&lt;startage,1,0)*(H11*(1-initialunempprob))+IF(A11&gt;=startage,1,0)*(H11*(1-unempprob))</f>
        <v>3122.1486706483201</v>
      </c>
      <c r="J11" s="26">
        <f t="shared" ref="J11:J56" si="5">(F11-(IF(A11&gt;startage,1,0)*(unempprob*300*52)))/(IF(A11&lt;startage,1,0)*((C11+H11)*(1-initialunempprob))+IF(A11&gt;=startage,1,0)*((C11+H11)*(1-unempprob)))</f>
        <v>5.2927023224194888E-2</v>
      </c>
      <c r="L11" s="22">
        <f>0.1*Grade14!L11</f>
        <v>4197.3454179168903</v>
      </c>
      <c r="M11" s="5">
        <f>scrimecost*Meta!O8</f>
        <v>473.416</v>
      </c>
      <c r="N11" s="5">
        <f>L11-Grade14!L11</f>
        <v>-37776.108761252006</v>
      </c>
      <c r="O11" s="5"/>
      <c r="P11" s="22"/>
      <c r="Q11" s="22">
        <f>0.05*feel*Grade14!G11</f>
        <v>254.25611887924757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-46309.364880131252</v>
      </c>
      <c r="T11" s="22">
        <f t="shared" ref="T11:T42" si="7">S11/sreturn^(A11-startage+1)</f>
        <v>-46309.364880131252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25159.682763711091</v>
      </c>
      <c r="D12" s="5">
        <f t="shared" si="0"/>
        <v>24128.135770398934</v>
      </c>
      <c r="E12" s="5">
        <f t="shared" si="1"/>
        <v>14628.135770398934</v>
      </c>
      <c r="F12" s="5">
        <f t="shared" si="2"/>
        <v>5077.8363290352518</v>
      </c>
      <c r="G12" s="5">
        <f t="shared" si="3"/>
        <v>19050.299441363684</v>
      </c>
      <c r="H12" s="22">
        <f t="shared" ref="H12:H36" si="10">benefits*B12/expnorm</f>
        <v>11145.646721944157</v>
      </c>
      <c r="I12" s="5">
        <f t="shared" si="4"/>
        <v>29738.974647708128</v>
      </c>
      <c r="J12" s="26">
        <f t="shared" si="5"/>
        <v>0.14584438340510564</v>
      </c>
      <c r="L12" s="22">
        <f t="shared" ref="L12:L36" si="11">(sincome+sbenefits)*(1-sunemp)*B12/expnorm</f>
        <v>43510.4584788219</v>
      </c>
      <c r="M12" s="5">
        <f>scrimecost*Meta!O9</f>
        <v>423.91199999999998</v>
      </c>
      <c r="N12" s="5">
        <f>L12-Grade14!L12</f>
        <v>487.66794517378003</v>
      </c>
      <c r="O12" s="5">
        <f>Grade14!M12-M12</f>
        <v>3.1170000000000186</v>
      </c>
      <c r="P12" s="22">
        <f t="shared" ref="P12:P56" si="12">(spart-initialspart)*(L12*J12+nptrans)</f>
        <v>51.599023954068969</v>
      </c>
      <c r="Q12" s="22"/>
      <c r="R12" s="22"/>
      <c r="S12" s="22">
        <f t="shared" si="6"/>
        <v>333.4543915704636</v>
      </c>
      <c r="T12" s="22">
        <f t="shared" si="7"/>
        <v>339.96416774579171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25788.674832803863</v>
      </c>
      <c r="D13" s="5">
        <f t="shared" si="0"/>
        <v>25370.939164658903</v>
      </c>
      <c r="E13" s="5">
        <f t="shared" si="1"/>
        <v>15870.939164658903</v>
      </c>
      <c r="F13" s="5">
        <f t="shared" si="2"/>
        <v>5483.6116372611323</v>
      </c>
      <c r="G13" s="5">
        <f t="shared" si="3"/>
        <v>19887.327527397771</v>
      </c>
      <c r="H13" s="22">
        <f t="shared" si="10"/>
        <v>11424.287889992762</v>
      </c>
      <c r="I13" s="5">
        <f t="shared" si="4"/>
        <v>30843.21961390083</v>
      </c>
      <c r="J13" s="26">
        <f t="shared" si="5"/>
        <v>0.13573514860734434</v>
      </c>
      <c r="L13" s="22">
        <f t="shared" si="11"/>
        <v>44598.219940792442</v>
      </c>
      <c r="M13" s="5">
        <f>scrimecost*Meta!O10</f>
        <v>390.45600000000002</v>
      </c>
      <c r="N13" s="5">
        <f>L13-Grade14!L13</f>
        <v>499.85964380311634</v>
      </c>
      <c r="O13" s="5">
        <f>Grade14!M13-M13</f>
        <v>2.8709999999999809</v>
      </c>
      <c r="P13" s="22">
        <f t="shared" si="12"/>
        <v>50.430184045146</v>
      </c>
      <c r="Q13" s="22"/>
      <c r="R13" s="22"/>
      <c r="S13" s="22">
        <f t="shared" si="6"/>
        <v>339.43933563065076</v>
      </c>
      <c r="T13" s="22">
        <f t="shared" si="7"/>
        <v>352.82193336457516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26433.391703623962</v>
      </c>
      <c r="D14" s="5">
        <f t="shared" si="0"/>
        <v>25989.222643775378</v>
      </c>
      <c r="E14" s="5">
        <f t="shared" si="1"/>
        <v>16489.222643775378</v>
      </c>
      <c r="F14" s="5">
        <f t="shared" si="2"/>
        <v>5685.4811931926606</v>
      </c>
      <c r="G14" s="5">
        <f t="shared" si="3"/>
        <v>20303.741450582718</v>
      </c>
      <c r="H14" s="22">
        <f t="shared" si="10"/>
        <v>11709.895087242579</v>
      </c>
      <c r="I14" s="5">
        <f t="shared" si="4"/>
        <v>31533.530839248349</v>
      </c>
      <c r="J14" s="26">
        <f t="shared" si="5"/>
        <v>0.13794320118425205</v>
      </c>
      <c r="L14" s="22">
        <f t="shared" si="11"/>
        <v>45713.175439312261</v>
      </c>
      <c r="M14" s="5">
        <f>scrimecost*Meta!O11</f>
        <v>365.43199999999996</v>
      </c>
      <c r="N14" s="5">
        <f>L14-Grade14!L14</f>
        <v>512.35613489820389</v>
      </c>
      <c r="O14" s="5">
        <f>Grade14!M14-M14</f>
        <v>2.6870000000000118</v>
      </c>
      <c r="P14" s="22">
        <f t="shared" si="12"/>
        <v>51.439287025584285</v>
      </c>
      <c r="Q14" s="22"/>
      <c r="R14" s="22"/>
      <c r="S14" s="22">
        <f t="shared" si="6"/>
        <v>347.49654352693938</v>
      </c>
      <c r="T14" s="22">
        <f t="shared" si="7"/>
        <v>368.24817159450816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27094.22649621456</v>
      </c>
      <c r="D15" s="5">
        <f t="shared" si="0"/>
        <v>26622.963209869762</v>
      </c>
      <c r="E15" s="5">
        <f t="shared" si="1"/>
        <v>17122.963209869762</v>
      </c>
      <c r="F15" s="5">
        <f t="shared" si="2"/>
        <v>5892.3974880224778</v>
      </c>
      <c r="G15" s="5">
        <f t="shared" si="3"/>
        <v>20730.565721847284</v>
      </c>
      <c r="H15" s="22">
        <f t="shared" si="10"/>
        <v>12002.642464423643</v>
      </c>
      <c r="I15" s="5">
        <f t="shared" si="4"/>
        <v>32241.099845229557</v>
      </c>
      <c r="J15" s="26">
        <f t="shared" si="5"/>
        <v>0.14009739882025959</v>
      </c>
      <c r="L15" s="22">
        <f t="shared" si="11"/>
        <v>46856.004825295066</v>
      </c>
      <c r="M15" s="5">
        <f>scrimecost*Meta!O12</f>
        <v>349.928</v>
      </c>
      <c r="N15" s="5">
        <f>L15-Grade14!L15</f>
        <v>525.16503827066481</v>
      </c>
      <c r="O15" s="5">
        <f>Grade14!M15-M15</f>
        <v>2.5729999999999791</v>
      </c>
      <c r="P15" s="22">
        <f t="shared" si="12"/>
        <v>52.473617580533528</v>
      </c>
      <c r="Q15" s="22"/>
      <c r="R15" s="22"/>
      <c r="S15" s="22">
        <f t="shared" si="6"/>
        <v>355.81821862063288</v>
      </c>
      <c r="T15" s="22">
        <f t="shared" si="7"/>
        <v>384.427984343736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27771.582158619924</v>
      </c>
      <c r="D16" s="5">
        <f t="shared" si="0"/>
        <v>27272.547290116505</v>
      </c>
      <c r="E16" s="5">
        <f t="shared" si="1"/>
        <v>17772.547290116505</v>
      </c>
      <c r="F16" s="5">
        <f t="shared" si="2"/>
        <v>6104.4866902230387</v>
      </c>
      <c r="G16" s="5">
        <f t="shared" si="3"/>
        <v>21168.060599893466</v>
      </c>
      <c r="H16" s="22">
        <f t="shared" si="10"/>
        <v>12302.708526034234</v>
      </c>
      <c r="I16" s="5">
        <f t="shared" si="4"/>
        <v>32966.358076360295</v>
      </c>
      <c r="J16" s="26">
        <f t="shared" si="5"/>
        <v>0.14219905505051078</v>
      </c>
      <c r="L16" s="22">
        <f t="shared" si="11"/>
        <v>48027.404945927439</v>
      </c>
      <c r="M16" s="5">
        <f>scrimecost*Meta!O13</f>
        <v>296.20799999999997</v>
      </c>
      <c r="N16" s="5">
        <f>L16-Grade14!L16</f>
        <v>538.29416422743088</v>
      </c>
      <c r="O16" s="5">
        <f>Grade14!M16-M16</f>
        <v>2.1779999999999973</v>
      </c>
      <c r="P16" s="22">
        <f t="shared" si="12"/>
        <v>53.533806399356493</v>
      </c>
      <c r="Q16" s="22"/>
      <c r="R16" s="22"/>
      <c r="S16" s="22">
        <f t="shared" si="6"/>
        <v>364.11289884166501</v>
      </c>
      <c r="T16" s="22">
        <f t="shared" si="7"/>
        <v>401.06944870410717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28465.871712585416</v>
      </c>
      <c r="D17" s="5">
        <f t="shared" si="0"/>
        <v>27938.370972369412</v>
      </c>
      <c r="E17" s="5">
        <f t="shared" si="1"/>
        <v>18438.370972369412</v>
      </c>
      <c r="F17" s="5">
        <f t="shared" si="2"/>
        <v>6321.8781224786126</v>
      </c>
      <c r="G17" s="5">
        <f t="shared" si="3"/>
        <v>21616.492849890798</v>
      </c>
      <c r="H17" s="22">
        <f t="shared" si="10"/>
        <v>12610.276239185087</v>
      </c>
      <c r="I17" s="5">
        <f t="shared" si="4"/>
        <v>33709.747763269297</v>
      </c>
      <c r="J17" s="26">
        <f t="shared" si="5"/>
        <v>0.14424945137270712</v>
      </c>
      <c r="L17" s="22">
        <f t="shared" si="11"/>
        <v>49228.090069575621</v>
      </c>
      <c r="M17" s="5">
        <f>scrimecost*Meta!O14</f>
        <v>296.20799999999997</v>
      </c>
      <c r="N17" s="5">
        <f>L17-Grade14!L17</f>
        <v>551.75151833311975</v>
      </c>
      <c r="O17" s="5">
        <f>Grade14!M17-M17</f>
        <v>2.1779999999999973</v>
      </c>
      <c r="P17" s="22">
        <f t="shared" si="12"/>
        <v>54.620499938650028</v>
      </c>
      <c r="Q17" s="22"/>
      <c r="R17" s="22"/>
      <c r="S17" s="22">
        <f t="shared" si="6"/>
        <v>372.95706544322508</v>
      </c>
      <c r="T17" s="22">
        <f t="shared" si="7"/>
        <v>418.83123185603262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29177.51850540005</v>
      </c>
      <c r="D18" s="5">
        <f t="shared" si="0"/>
        <v>28620.840246678647</v>
      </c>
      <c r="E18" s="5">
        <f t="shared" si="1"/>
        <v>19120.840246678647</v>
      </c>
      <c r="F18" s="5">
        <f t="shared" si="2"/>
        <v>6544.7043405405784</v>
      </c>
      <c r="G18" s="5">
        <f t="shared" si="3"/>
        <v>22076.135906138068</v>
      </c>
      <c r="H18" s="22">
        <f t="shared" si="10"/>
        <v>12925.533145164714</v>
      </c>
      <c r="I18" s="5">
        <f t="shared" si="4"/>
        <v>34471.72219235103</v>
      </c>
      <c r="J18" s="26">
        <f t="shared" si="5"/>
        <v>0.14624983802850838</v>
      </c>
      <c r="L18" s="22">
        <f t="shared" si="11"/>
        <v>50458.792321315006</v>
      </c>
      <c r="M18" s="5">
        <f>scrimecost*Meta!O15</f>
        <v>296.20799999999997</v>
      </c>
      <c r="N18" s="5">
        <f>L18-Grade14!L18</f>
        <v>565.54530629143846</v>
      </c>
      <c r="O18" s="5">
        <f>Grade14!M18-M18</f>
        <v>2.1779999999999973</v>
      </c>
      <c r="P18" s="22">
        <f t="shared" si="12"/>
        <v>55.734360816425898</v>
      </c>
      <c r="Q18" s="22"/>
      <c r="R18" s="22"/>
      <c r="S18" s="22">
        <f t="shared" si="6"/>
        <v>382.0223362098169</v>
      </c>
      <c r="T18" s="22">
        <f t="shared" si="7"/>
        <v>437.38680745731693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29906.956468035052</v>
      </c>
      <c r="D19" s="5">
        <f t="shared" si="0"/>
        <v>29320.371252845613</v>
      </c>
      <c r="E19" s="5">
        <f t="shared" si="1"/>
        <v>19820.371252845613</v>
      </c>
      <c r="F19" s="5">
        <f t="shared" si="2"/>
        <v>6773.1012140540925</v>
      </c>
      <c r="G19" s="5">
        <f t="shared" si="3"/>
        <v>22547.270038791521</v>
      </c>
      <c r="H19" s="22">
        <f t="shared" si="10"/>
        <v>13248.671473793833</v>
      </c>
      <c r="I19" s="5">
        <f t="shared" si="4"/>
        <v>35252.745982159802</v>
      </c>
      <c r="J19" s="26">
        <f t="shared" si="5"/>
        <v>0.14820143476587552</v>
      </c>
      <c r="L19" s="22">
        <f t="shared" si="11"/>
        <v>51720.262129347881</v>
      </c>
      <c r="M19" s="5">
        <f>scrimecost*Meta!O16</f>
        <v>296.20799999999997</v>
      </c>
      <c r="N19" s="5">
        <f>L19-Grade14!L19</f>
        <v>579.68393894872861</v>
      </c>
      <c r="O19" s="5">
        <f>Grade14!M19-M19</f>
        <v>2.1779999999999973</v>
      </c>
      <c r="P19" s="22">
        <f t="shared" si="12"/>
        <v>56.87606821614618</v>
      </c>
      <c r="Q19" s="22"/>
      <c r="R19" s="22"/>
      <c r="S19" s="22">
        <f t="shared" si="6"/>
        <v>391.31423874558141</v>
      </c>
      <c r="T19" s="22">
        <f t="shared" si="7"/>
        <v>456.77179363628852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30654.630379735925</v>
      </c>
      <c r="D20" s="5">
        <f t="shared" si="0"/>
        <v>30037.390534166749</v>
      </c>
      <c r="E20" s="5">
        <f t="shared" si="1"/>
        <v>20537.390534166749</v>
      </c>
      <c r="F20" s="5">
        <f t="shared" si="2"/>
        <v>7007.2080094054436</v>
      </c>
      <c r="G20" s="5">
        <f t="shared" si="3"/>
        <v>23030.182524761305</v>
      </c>
      <c r="H20" s="22">
        <f t="shared" si="10"/>
        <v>13579.888260638676</v>
      </c>
      <c r="I20" s="5">
        <f t="shared" si="4"/>
        <v>36053.295366713792</v>
      </c>
      <c r="J20" s="26">
        <f t="shared" si="5"/>
        <v>0.150105431582819</v>
      </c>
      <c r="L20" s="22">
        <f t="shared" si="11"/>
        <v>53013.268682581576</v>
      </c>
      <c r="M20" s="5">
        <f>scrimecost*Meta!O17</f>
        <v>296.20799999999997</v>
      </c>
      <c r="N20" s="5">
        <f>L20-Grade14!L20</f>
        <v>594.1760374224541</v>
      </c>
      <c r="O20" s="5">
        <f>Grade14!M20-M20</f>
        <v>2.1779999999999973</v>
      </c>
      <c r="P20" s="22">
        <f t="shared" si="12"/>
        <v>58.046318300859447</v>
      </c>
      <c r="Q20" s="22"/>
      <c r="R20" s="22"/>
      <c r="S20" s="22">
        <f t="shared" si="6"/>
        <v>400.83843884474192</v>
      </c>
      <c r="T20" s="22">
        <f t="shared" si="7"/>
        <v>477.02340954251542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31420.996139229319</v>
      </c>
      <c r="D21" s="5">
        <f t="shared" si="0"/>
        <v>30772.335297520913</v>
      </c>
      <c r="E21" s="5">
        <f t="shared" si="1"/>
        <v>21272.335297520913</v>
      </c>
      <c r="F21" s="5">
        <f t="shared" si="2"/>
        <v>7247.1674746405779</v>
      </c>
      <c r="G21" s="5">
        <f t="shared" si="3"/>
        <v>23525.167822880336</v>
      </c>
      <c r="H21" s="22">
        <f t="shared" si="10"/>
        <v>13919.385467154643</v>
      </c>
      <c r="I21" s="5">
        <f t="shared" si="4"/>
        <v>36873.858485881639</v>
      </c>
      <c r="J21" s="26">
        <f t="shared" si="5"/>
        <v>0.15196298945300779</v>
      </c>
      <c r="L21" s="22">
        <f t="shared" si="11"/>
        <v>54338.6003996461</v>
      </c>
      <c r="M21" s="5">
        <f>scrimecost*Meta!O18</f>
        <v>233.648</v>
      </c>
      <c r="N21" s="5">
        <f>L21-Grade14!L21</f>
        <v>609.03043835800054</v>
      </c>
      <c r="O21" s="5">
        <f>Grade14!M21-M21</f>
        <v>1.7179999999999893</v>
      </c>
      <c r="P21" s="22">
        <f t="shared" si="12"/>
        <v>59.245824637690554</v>
      </c>
      <c r="Q21" s="22"/>
      <c r="R21" s="22"/>
      <c r="S21" s="22">
        <f t="shared" si="6"/>
        <v>410.21204394636823</v>
      </c>
      <c r="T21" s="22">
        <f t="shared" si="7"/>
        <v>497.70893892110627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32206.52104271005</v>
      </c>
      <c r="D22" s="5">
        <f t="shared" si="0"/>
        <v>31525.653679958934</v>
      </c>
      <c r="E22" s="5">
        <f t="shared" si="1"/>
        <v>22025.653679958934</v>
      </c>
      <c r="F22" s="5">
        <f t="shared" si="2"/>
        <v>7493.1259265065928</v>
      </c>
      <c r="G22" s="5">
        <f t="shared" si="3"/>
        <v>24032.527753452341</v>
      </c>
      <c r="H22" s="22">
        <f t="shared" si="10"/>
        <v>14267.370103833508</v>
      </c>
      <c r="I22" s="5">
        <f t="shared" si="4"/>
        <v>37714.935683028671</v>
      </c>
      <c r="J22" s="26">
        <f t="shared" si="5"/>
        <v>0.15377524103367984</v>
      </c>
      <c r="L22" s="22">
        <f t="shared" si="11"/>
        <v>55697.06540963726</v>
      </c>
      <c r="M22" s="5">
        <f>scrimecost*Meta!O19</f>
        <v>233.648</v>
      </c>
      <c r="N22" s="5">
        <f>L22-Grade14!L22</f>
        <v>624.25619931695837</v>
      </c>
      <c r="O22" s="5">
        <f>Grade14!M22-M22</f>
        <v>1.7179999999999893</v>
      </c>
      <c r="P22" s="22">
        <f t="shared" si="12"/>
        <v>60.475318632942461</v>
      </c>
      <c r="Q22" s="22"/>
      <c r="R22" s="22"/>
      <c r="S22" s="22">
        <f t="shared" si="6"/>
        <v>420.21840667554875</v>
      </c>
      <c r="T22" s="22">
        <f t="shared" si="7"/>
        <v>519.80303230509821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33011.684068777802</v>
      </c>
      <c r="D23" s="5">
        <f t="shared" si="0"/>
        <v>32297.805021957909</v>
      </c>
      <c r="E23" s="5">
        <f t="shared" si="1"/>
        <v>22797.805021957909</v>
      </c>
      <c r="F23" s="5">
        <f t="shared" si="2"/>
        <v>7745.2333396692575</v>
      </c>
      <c r="G23" s="5">
        <f t="shared" si="3"/>
        <v>24552.571682288653</v>
      </c>
      <c r="H23" s="22">
        <f t="shared" si="10"/>
        <v>14624.054356429346</v>
      </c>
      <c r="I23" s="5">
        <f t="shared" si="4"/>
        <v>38577.039810104397</v>
      </c>
      <c r="J23" s="26">
        <f t="shared" si="5"/>
        <v>0.15554329135628667</v>
      </c>
      <c r="L23" s="22">
        <f t="shared" si="11"/>
        <v>57089.492044878185</v>
      </c>
      <c r="M23" s="5">
        <f>scrimecost*Meta!O20</f>
        <v>233.648</v>
      </c>
      <c r="N23" s="5">
        <f>L23-Grade14!L23</f>
        <v>639.86260429988033</v>
      </c>
      <c r="O23" s="5">
        <f>Grade14!M23-M23</f>
        <v>1.7179999999999893</v>
      </c>
      <c r="P23" s="22">
        <f t="shared" si="12"/>
        <v>61.735549978075646</v>
      </c>
      <c r="Q23" s="22"/>
      <c r="R23" s="22"/>
      <c r="S23" s="22">
        <f t="shared" si="6"/>
        <v>430.47492847295291</v>
      </c>
      <c r="T23" s="22">
        <f t="shared" si="7"/>
        <v>542.88557580673626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33836.976170497248</v>
      </c>
      <c r="D24" s="5">
        <f t="shared" si="0"/>
        <v>33089.260147506859</v>
      </c>
      <c r="E24" s="5">
        <f t="shared" si="1"/>
        <v>23589.260147506859</v>
      </c>
      <c r="F24" s="5">
        <f t="shared" si="2"/>
        <v>8003.6434381609888</v>
      </c>
      <c r="G24" s="5">
        <f t="shared" si="3"/>
        <v>25085.616709345872</v>
      </c>
      <c r="H24" s="22">
        <f t="shared" si="10"/>
        <v>14989.655715340079</v>
      </c>
      <c r="I24" s="5">
        <f t="shared" si="4"/>
        <v>39460.696540357007</v>
      </c>
      <c r="J24" s="26">
        <f t="shared" si="5"/>
        <v>0.15726821850029332</v>
      </c>
      <c r="L24" s="22">
        <f t="shared" si="11"/>
        <v>58516.729346000131</v>
      </c>
      <c r="M24" s="5">
        <f>scrimecost*Meta!O21</f>
        <v>233.648</v>
      </c>
      <c r="N24" s="5">
        <f>L24-Grade14!L24</f>
        <v>655.85916940736934</v>
      </c>
      <c r="O24" s="5">
        <f>Grade14!M24-M24</f>
        <v>1.7179999999999893</v>
      </c>
      <c r="P24" s="22">
        <f t="shared" si="12"/>
        <v>63.027287106837157</v>
      </c>
      <c r="Q24" s="22"/>
      <c r="R24" s="22"/>
      <c r="S24" s="22">
        <f t="shared" si="6"/>
        <v>440.98786331528862</v>
      </c>
      <c r="T24" s="22">
        <f t="shared" si="7"/>
        <v>567.00094249835331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34682.900574759675</v>
      </c>
      <c r="D25" s="5">
        <f t="shared" si="0"/>
        <v>33900.501651194529</v>
      </c>
      <c r="E25" s="5">
        <f t="shared" si="1"/>
        <v>24400.501651194529</v>
      </c>
      <c r="F25" s="5">
        <f t="shared" si="2"/>
        <v>8268.5137891150134</v>
      </c>
      <c r="G25" s="5">
        <f t="shared" si="3"/>
        <v>25631.987862079513</v>
      </c>
      <c r="H25" s="22">
        <f t="shared" si="10"/>
        <v>15364.39710822358</v>
      </c>
      <c r="I25" s="5">
        <f t="shared" si="4"/>
        <v>40366.444688865929</v>
      </c>
      <c r="J25" s="26">
        <f t="shared" si="5"/>
        <v>0.15895107425054375</v>
      </c>
      <c r="L25" s="22">
        <f t="shared" si="11"/>
        <v>59979.647579650133</v>
      </c>
      <c r="M25" s="5">
        <f>scrimecost*Meta!O22</f>
        <v>233.648</v>
      </c>
      <c r="N25" s="5">
        <f>L25-Grade14!L25</f>
        <v>672.25564864256739</v>
      </c>
      <c r="O25" s="5">
        <f>Grade14!M25-M25</f>
        <v>1.7179999999999893</v>
      </c>
      <c r="P25" s="22">
        <f t="shared" si="12"/>
        <v>64.35131766381771</v>
      </c>
      <c r="Q25" s="22"/>
      <c r="R25" s="22"/>
      <c r="S25" s="22">
        <f t="shared" si="6"/>
        <v>451.76362152869564</v>
      </c>
      <c r="T25" s="22">
        <f t="shared" si="7"/>
        <v>592.1955004062529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35549.973089128667</v>
      </c>
      <c r="D26" s="5">
        <f t="shared" si="0"/>
        <v>34732.02419247439</v>
      </c>
      <c r="E26" s="5">
        <f t="shared" si="1"/>
        <v>25232.02419247439</v>
      </c>
      <c r="F26" s="5">
        <f t="shared" si="2"/>
        <v>8540.0058988428882</v>
      </c>
      <c r="G26" s="5">
        <f t="shared" si="3"/>
        <v>26192.018293631503</v>
      </c>
      <c r="H26" s="22">
        <f t="shared" si="10"/>
        <v>15748.507035929168</v>
      </c>
      <c r="I26" s="5">
        <f t="shared" si="4"/>
        <v>41294.83654108757</v>
      </c>
      <c r="J26" s="26">
        <f t="shared" si="5"/>
        <v>0.16059288473859293</v>
      </c>
      <c r="L26" s="22">
        <f t="shared" si="11"/>
        <v>61479.138769141384</v>
      </c>
      <c r="M26" s="5">
        <f>scrimecost*Meta!O23</f>
        <v>186.048</v>
      </c>
      <c r="N26" s="5">
        <f>L26-Grade14!L26</f>
        <v>689.06203985861066</v>
      </c>
      <c r="O26" s="5">
        <f>Grade14!M26-M26</f>
        <v>1.3680000000000234</v>
      </c>
      <c r="P26" s="22">
        <f t="shared" si="12"/>
        <v>65.708448984722779</v>
      </c>
      <c r="Q26" s="22"/>
      <c r="R26" s="22"/>
      <c r="S26" s="22">
        <f t="shared" si="6"/>
        <v>462.51302369741728</v>
      </c>
      <c r="T26" s="22">
        <f t="shared" si="7"/>
        <v>618.12244914222435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36438.722416356883</v>
      </c>
      <c r="D27" s="5">
        <f t="shared" si="0"/>
        <v>35584.334797286247</v>
      </c>
      <c r="E27" s="5">
        <f t="shared" si="1"/>
        <v>26084.334797286247</v>
      </c>
      <c r="F27" s="5">
        <f t="shared" si="2"/>
        <v>8818.285311313959</v>
      </c>
      <c r="G27" s="5">
        <f t="shared" si="3"/>
        <v>26766.049485972289</v>
      </c>
      <c r="H27" s="22">
        <f t="shared" si="10"/>
        <v>16142.219711827398</v>
      </c>
      <c r="I27" s="5">
        <f t="shared" si="4"/>
        <v>42246.438189614768</v>
      </c>
      <c r="J27" s="26">
        <f t="shared" si="5"/>
        <v>0.16219465106839698</v>
      </c>
      <c r="L27" s="22">
        <f t="shared" si="11"/>
        <v>63016.11723836993</v>
      </c>
      <c r="M27" s="5">
        <f>scrimecost*Meta!O24</f>
        <v>186.048</v>
      </c>
      <c r="N27" s="5">
        <f>L27-Grade14!L27</f>
        <v>706.28859085509612</v>
      </c>
      <c r="O27" s="5">
        <f>Grade14!M27-M27</f>
        <v>1.3680000000000234</v>
      </c>
      <c r="P27" s="22">
        <f t="shared" si="12"/>
        <v>67.09950858865048</v>
      </c>
      <c r="Q27" s="22"/>
      <c r="R27" s="22"/>
      <c r="S27" s="22">
        <f t="shared" si="6"/>
        <v>473.8343046703813</v>
      </c>
      <c r="T27" s="22">
        <f t="shared" si="7"/>
        <v>645.61520993410909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37349.690476765805</v>
      </c>
      <c r="D28" s="5">
        <f t="shared" si="0"/>
        <v>36457.953167218402</v>
      </c>
      <c r="E28" s="5">
        <f t="shared" si="1"/>
        <v>26957.953167218402</v>
      </c>
      <c r="F28" s="5">
        <f t="shared" si="2"/>
        <v>9103.5217090968072</v>
      </c>
      <c r="G28" s="5">
        <f t="shared" si="3"/>
        <v>27354.431458121595</v>
      </c>
      <c r="H28" s="22">
        <f t="shared" si="10"/>
        <v>16545.775204623082</v>
      </c>
      <c r="I28" s="5">
        <f t="shared" si="4"/>
        <v>43221.829879355129</v>
      </c>
      <c r="J28" s="26">
        <f t="shared" si="5"/>
        <v>0.16375734992674243</v>
      </c>
      <c r="L28" s="22">
        <f t="shared" si="11"/>
        <v>64591.520169329167</v>
      </c>
      <c r="M28" s="5">
        <f>scrimecost*Meta!O25</f>
        <v>186.048</v>
      </c>
      <c r="N28" s="5">
        <f>L28-Grade14!L28</f>
        <v>723.94580562647025</v>
      </c>
      <c r="O28" s="5">
        <f>Grade14!M28-M28</f>
        <v>1.3680000000000234</v>
      </c>
      <c r="P28" s="22">
        <f t="shared" si="12"/>
        <v>68.525344682676376</v>
      </c>
      <c r="Q28" s="22"/>
      <c r="R28" s="22"/>
      <c r="S28" s="22">
        <f t="shared" si="6"/>
        <v>485.43861766765559</v>
      </c>
      <c r="T28" s="22">
        <f t="shared" si="7"/>
        <v>674.33900296966385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38283.432738684947</v>
      </c>
      <c r="D29" s="5">
        <f t="shared" si="0"/>
        <v>37353.411996398863</v>
      </c>
      <c r="E29" s="5">
        <f t="shared" si="1"/>
        <v>27853.411996398863</v>
      </c>
      <c r="F29" s="5">
        <f t="shared" si="2"/>
        <v>9395.8890168242287</v>
      </c>
      <c r="G29" s="5">
        <f t="shared" si="3"/>
        <v>27957.522979574635</v>
      </c>
      <c r="H29" s="22">
        <f t="shared" si="10"/>
        <v>16959.419584738658</v>
      </c>
      <c r="I29" s="5">
        <f t="shared" si="4"/>
        <v>44221.606361339007</v>
      </c>
      <c r="J29" s="26">
        <f t="shared" si="5"/>
        <v>0.16528193417878678</v>
      </c>
      <c r="L29" s="22">
        <f t="shared" si="11"/>
        <v>66206.308173562385</v>
      </c>
      <c r="M29" s="5">
        <f>scrimecost*Meta!O26</f>
        <v>186.048</v>
      </c>
      <c r="N29" s="5">
        <f>L29-Grade14!L29</f>
        <v>742.04445076711272</v>
      </c>
      <c r="O29" s="5">
        <f>Grade14!M29-M29</f>
        <v>1.3680000000000234</v>
      </c>
      <c r="P29" s="22">
        <f t="shared" si="12"/>
        <v>69.986826679052911</v>
      </c>
      <c r="Q29" s="22"/>
      <c r="R29" s="22"/>
      <c r="S29" s="22">
        <f t="shared" si="6"/>
        <v>497.33303848985224</v>
      </c>
      <c r="T29" s="22">
        <f t="shared" si="7"/>
        <v>704.34911194202664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39240.518557152063</v>
      </c>
      <c r="D30" s="5">
        <f t="shared" si="0"/>
        <v>38271.257296308824</v>
      </c>
      <c r="E30" s="5">
        <f t="shared" si="1"/>
        <v>28771.257296308824</v>
      </c>
      <c r="F30" s="5">
        <f t="shared" si="2"/>
        <v>9695.5655072448317</v>
      </c>
      <c r="G30" s="5">
        <f t="shared" si="3"/>
        <v>28575.691789063992</v>
      </c>
      <c r="H30" s="22">
        <f t="shared" si="10"/>
        <v>17383.405074357124</v>
      </c>
      <c r="I30" s="5">
        <f t="shared" si="4"/>
        <v>45246.37725537247</v>
      </c>
      <c r="J30" s="26">
        <f t="shared" si="5"/>
        <v>0.16676933344907391</v>
      </c>
      <c r="L30" s="22">
        <f t="shared" si="11"/>
        <v>67861.465877901443</v>
      </c>
      <c r="M30" s="5">
        <f>scrimecost*Meta!O27</f>
        <v>186.048</v>
      </c>
      <c r="N30" s="5">
        <f>L30-Grade14!L30</f>
        <v>760.59556203629472</v>
      </c>
      <c r="O30" s="5">
        <f>Grade14!M30-M30</f>
        <v>1.3680000000000234</v>
      </c>
      <c r="P30" s="22">
        <f t="shared" si="12"/>
        <v>71.484845725338857</v>
      </c>
      <c r="Q30" s="22"/>
      <c r="R30" s="22"/>
      <c r="S30" s="22">
        <f t="shared" si="6"/>
        <v>509.5248198326176</v>
      </c>
      <c r="T30" s="22">
        <f t="shared" si="7"/>
        <v>735.70330643098441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40221.531521080869</v>
      </c>
      <c r="D31" s="5">
        <f t="shared" si="0"/>
        <v>39212.048728716552</v>
      </c>
      <c r="E31" s="5">
        <f t="shared" si="1"/>
        <v>29712.048728716552</v>
      </c>
      <c r="F31" s="5">
        <f t="shared" si="2"/>
        <v>10002.733909925955</v>
      </c>
      <c r="G31" s="5">
        <f t="shared" si="3"/>
        <v>29209.314818790597</v>
      </c>
      <c r="H31" s="22">
        <f t="shared" si="10"/>
        <v>17817.990201216053</v>
      </c>
      <c r="I31" s="5">
        <f t="shared" si="4"/>
        <v>46296.767421756791</v>
      </c>
      <c r="J31" s="26">
        <f t="shared" si="5"/>
        <v>0.16822045468837848</v>
      </c>
      <c r="L31" s="22">
        <f t="shared" si="11"/>
        <v>69558.002524848984</v>
      </c>
      <c r="M31" s="5">
        <f>scrimecost*Meta!O28</f>
        <v>159.66399999999999</v>
      </c>
      <c r="N31" s="5">
        <f>L31-Grade14!L31</f>
        <v>779.61045108721009</v>
      </c>
      <c r="O31" s="5">
        <f>Grade14!M31-M31</f>
        <v>1.1740000000000066</v>
      </c>
      <c r="P31" s="22">
        <f t="shared" si="12"/>
        <v>73.020315247781966</v>
      </c>
      <c r="Q31" s="22"/>
      <c r="R31" s="22"/>
      <c r="S31" s="22">
        <f t="shared" si="6"/>
        <v>521.85746570895435</v>
      </c>
      <c r="T31" s="22">
        <f t="shared" si="7"/>
        <v>768.22063419601443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41227.069809107888</v>
      </c>
      <c r="D32" s="5">
        <f t="shared" si="0"/>
        <v>40176.359946934463</v>
      </c>
      <c r="E32" s="5">
        <f t="shared" si="1"/>
        <v>30676.359946934463</v>
      </c>
      <c r="F32" s="5">
        <f t="shared" si="2"/>
        <v>10317.581522674102</v>
      </c>
      <c r="G32" s="5">
        <f t="shared" si="3"/>
        <v>29858.778424260359</v>
      </c>
      <c r="H32" s="22">
        <f t="shared" si="10"/>
        <v>18263.439956246453</v>
      </c>
      <c r="I32" s="5">
        <f t="shared" si="4"/>
        <v>47373.417342300709</v>
      </c>
      <c r="J32" s="26">
        <f t="shared" si="5"/>
        <v>0.16963618272672434</v>
      </c>
      <c r="L32" s="22">
        <f t="shared" si="11"/>
        <v>71296.952587970212</v>
      </c>
      <c r="M32" s="5">
        <f>scrimecost*Meta!O29</f>
        <v>159.66399999999999</v>
      </c>
      <c r="N32" s="5">
        <f>L32-Grade14!L32</f>
        <v>799.10071236440854</v>
      </c>
      <c r="O32" s="5">
        <f>Grade14!M32-M32</f>
        <v>1.1740000000000066</v>
      </c>
      <c r="P32" s="22">
        <f t="shared" si="12"/>
        <v>74.594171508286124</v>
      </c>
      <c r="Q32" s="22"/>
      <c r="R32" s="22"/>
      <c r="S32" s="22">
        <f t="shared" si="6"/>
        <v>534.66645598220555</v>
      </c>
      <c r="T32" s="22">
        <f t="shared" si="7"/>
        <v>802.4421051526391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42257.746554335579</v>
      </c>
      <c r="D33" s="5">
        <f t="shared" si="0"/>
        <v>41164.778945607817</v>
      </c>
      <c r="E33" s="5">
        <f t="shared" si="1"/>
        <v>31664.778945607817</v>
      </c>
      <c r="F33" s="5">
        <f t="shared" si="2"/>
        <v>10640.300325740953</v>
      </c>
      <c r="G33" s="5">
        <f t="shared" si="3"/>
        <v>30524.478619866866</v>
      </c>
      <c r="H33" s="22">
        <f t="shared" si="10"/>
        <v>18720.025955152611</v>
      </c>
      <c r="I33" s="5">
        <f t="shared" si="4"/>
        <v>48476.983510858219</v>
      </c>
      <c r="J33" s="26">
        <f t="shared" si="5"/>
        <v>0.17101738081291548</v>
      </c>
      <c r="L33" s="22">
        <f t="shared" si="11"/>
        <v>73079.376402669455</v>
      </c>
      <c r="M33" s="5">
        <f>scrimecost*Meta!O30</f>
        <v>159.66399999999999</v>
      </c>
      <c r="N33" s="5">
        <f>L33-Grade14!L33</f>
        <v>819.0782301735162</v>
      </c>
      <c r="O33" s="5">
        <f>Grade14!M33-M33</f>
        <v>1.1740000000000066</v>
      </c>
      <c r="P33" s="22">
        <f t="shared" si="12"/>
        <v>76.207374175302917</v>
      </c>
      <c r="Q33" s="22"/>
      <c r="R33" s="22"/>
      <c r="S33" s="22">
        <f t="shared" si="6"/>
        <v>547.79567101227588</v>
      </c>
      <c r="T33" s="22">
        <f t="shared" si="7"/>
        <v>838.19693753270826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43314.190218193973</v>
      </c>
      <c r="D34" s="5">
        <f t="shared" si="0"/>
        <v>42177.908419248015</v>
      </c>
      <c r="E34" s="5">
        <f t="shared" si="1"/>
        <v>32677.908419248015</v>
      </c>
      <c r="F34" s="5">
        <f t="shared" si="2"/>
        <v>10971.087098884476</v>
      </c>
      <c r="G34" s="5">
        <f t="shared" si="3"/>
        <v>31206.821320363539</v>
      </c>
      <c r="H34" s="22">
        <f t="shared" si="10"/>
        <v>19188.026604031424</v>
      </c>
      <c r="I34" s="5">
        <f t="shared" si="4"/>
        <v>49608.138833629673</v>
      </c>
      <c r="J34" s="26">
        <f t="shared" si="5"/>
        <v>0.17236489114090681</v>
      </c>
      <c r="L34" s="22">
        <f t="shared" si="11"/>
        <v>74906.360812736195</v>
      </c>
      <c r="M34" s="5">
        <f>scrimecost*Meta!O31</f>
        <v>159.66399999999999</v>
      </c>
      <c r="N34" s="5">
        <f>L34-Grade14!L34</f>
        <v>839.55518592784938</v>
      </c>
      <c r="O34" s="5">
        <f>Grade14!M34-M34</f>
        <v>1.1740000000000066</v>
      </c>
      <c r="P34" s="22">
        <f t="shared" si="12"/>
        <v>77.860906908995119</v>
      </c>
      <c r="Q34" s="22"/>
      <c r="R34" s="22"/>
      <c r="S34" s="22">
        <f t="shared" si="6"/>
        <v>561.25311641809662</v>
      </c>
      <c r="T34" s="22">
        <f t="shared" si="7"/>
        <v>875.55401256805408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44397.044973648823</v>
      </c>
      <c r="D35" s="5">
        <f t="shared" si="0"/>
        <v>43216.36612972922</v>
      </c>
      <c r="E35" s="5">
        <f t="shared" si="1"/>
        <v>33716.36612972922</v>
      </c>
      <c r="F35" s="5">
        <f t="shared" si="2"/>
        <v>11310.143541356591</v>
      </c>
      <c r="G35" s="5">
        <f t="shared" si="3"/>
        <v>31906.222588372628</v>
      </c>
      <c r="H35" s="22">
        <f t="shared" si="10"/>
        <v>19667.72726913221</v>
      </c>
      <c r="I35" s="5">
        <f t="shared" si="4"/>
        <v>50767.573039470415</v>
      </c>
      <c r="J35" s="26">
        <f t="shared" si="5"/>
        <v>0.17367953536333738</v>
      </c>
      <c r="L35" s="22">
        <f t="shared" si="11"/>
        <v>76779.019833054583</v>
      </c>
      <c r="M35" s="5">
        <f>scrimecost*Meta!O32</f>
        <v>159.66399999999999</v>
      </c>
      <c r="N35" s="5">
        <f>L35-Grade14!L35</f>
        <v>860.54406557603215</v>
      </c>
      <c r="O35" s="5">
        <f>Grade14!M35-M35</f>
        <v>1.1740000000000066</v>
      </c>
      <c r="P35" s="22">
        <f t="shared" si="12"/>
        <v>79.555777961029605</v>
      </c>
      <c r="Q35" s="22"/>
      <c r="R35" s="22"/>
      <c r="S35" s="22">
        <f t="shared" si="6"/>
        <v>575.04699795905776</v>
      </c>
      <c r="T35" s="22">
        <f t="shared" si="7"/>
        <v>914.58530920355611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45506.971097990034</v>
      </c>
      <c r="D36" s="5">
        <f t="shared" si="0"/>
        <v>44280.785282972436</v>
      </c>
      <c r="E36" s="5">
        <f t="shared" si="1"/>
        <v>34780.785282972436</v>
      </c>
      <c r="F36" s="5">
        <f t="shared" si="2"/>
        <v>11685.754923187746</v>
      </c>
      <c r="G36" s="5">
        <f t="shared" si="3"/>
        <v>32595.030359784691</v>
      </c>
      <c r="H36" s="22">
        <f t="shared" si="10"/>
        <v>20159.420450860514</v>
      </c>
      <c r="I36" s="5">
        <f t="shared" si="4"/>
        <v>51927.91457215992</v>
      </c>
      <c r="J36" s="26">
        <f t="shared" si="5"/>
        <v>0.17540798953772235</v>
      </c>
      <c r="L36" s="22">
        <f t="shared" si="11"/>
        <v>78698.495328880948</v>
      </c>
      <c r="M36" s="5">
        <f>scrimecost*Meta!O33</f>
        <v>122.944</v>
      </c>
      <c r="N36" s="5">
        <f>L36-Grade14!L36</f>
        <v>882.05766721544205</v>
      </c>
      <c r="O36" s="5">
        <f>Grade14!M36-M36</f>
        <v>0.90399999999999636</v>
      </c>
      <c r="P36" s="22">
        <f t="shared" si="12"/>
        <v>81.433379381131445</v>
      </c>
      <c r="Q36" s="22"/>
      <c r="R36" s="22"/>
      <c r="S36" s="22">
        <f t="shared" si="6"/>
        <v>589.07617954859882</v>
      </c>
      <c r="T36" s="22">
        <f t="shared" si="7"/>
        <v>955.1884127721479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46644.645375439773</v>
      </c>
      <c r="D37" s="5">
        <f t="shared" ref="D37:D56" si="15">IF(A37&lt;startage,1,0)*(C37*(1-initialunempprob))+IF(A37=startage,1,0)*(C37*(1-unempprob))+IF(A37&gt;startage,1,0)*(C37*(1-unempprob)+unempprob*300*52)</f>
        <v>45371.814915046736</v>
      </c>
      <c r="E37" s="5">
        <f t="shared" si="1"/>
        <v>35871.814915046736</v>
      </c>
      <c r="F37" s="5">
        <f t="shared" si="2"/>
        <v>12151.079061267434</v>
      </c>
      <c r="G37" s="5">
        <f t="shared" si="3"/>
        <v>33220.735853779304</v>
      </c>
      <c r="H37" s="22">
        <f t="shared" ref="H37:H56" si="16">benefits*B37/expnorm</f>
        <v>20663.405962132023</v>
      </c>
      <c r="I37" s="5">
        <f t="shared" ref="I37:I56" si="17">G37+IF(A37&lt;startage,1,0)*(H37*(1-initialunempprob))+IF(A37&gt;=startage,1,0)*(H37*(1-unempprob))</f>
        <v>53036.942171463917</v>
      </c>
      <c r="J37" s="26">
        <f t="shared" si="5"/>
        <v>0.17833866175847177</v>
      </c>
      <c r="L37" s="22">
        <f t="shared" ref="L37:L56" si="18">(sincome+sbenefits)*(1-sunemp)*B37/expnorm</f>
        <v>80665.957712102972</v>
      </c>
      <c r="M37" s="5">
        <f>scrimecost*Meta!O34</f>
        <v>122.944</v>
      </c>
      <c r="N37" s="5">
        <f>L37-Grade14!L37</f>
        <v>904.10910889583465</v>
      </c>
      <c r="O37" s="5">
        <f>Grade14!M37-M37</f>
        <v>0.90399999999999636</v>
      </c>
      <c r="P37" s="22">
        <f t="shared" si="12"/>
        <v>83.75943579136775</v>
      </c>
      <c r="Q37" s="22"/>
      <c r="R37" s="22"/>
      <c r="S37" s="22">
        <f t="shared" si="6"/>
        <v>604.02922456454087</v>
      </c>
      <c r="T37" s="22">
        <f t="shared" si="7"/>
        <v>998.55557049637798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47810.761509825767</v>
      </c>
      <c r="D38" s="5">
        <f t="shared" si="15"/>
        <v>46490.120287922909</v>
      </c>
      <c r="E38" s="5">
        <f t="shared" si="1"/>
        <v>36990.120287922909</v>
      </c>
      <c r="F38" s="5">
        <f t="shared" si="2"/>
        <v>12628.036302799121</v>
      </c>
      <c r="G38" s="5">
        <f t="shared" si="3"/>
        <v>33862.083985123791</v>
      </c>
      <c r="H38" s="22">
        <f t="shared" si="16"/>
        <v>21179.991111185322</v>
      </c>
      <c r="I38" s="5">
        <f t="shared" si="17"/>
        <v>54173.695460750518</v>
      </c>
      <c r="J38" s="26">
        <f t="shared" si="5"/>
        <v>0.18119785416895909</v>
      </c>
      <c r="L38" s="22">
        <f t="shared" si="18"/>
        <v>82682.606654905525</v>
      </c>
      <c r="M38" s="5">
        <f>scrimecost*Meta!O35</f>
        <v>122.944</v>
      </c>
      <c r="N38" s="5">
        <f>L38-Grade14!L38</f>
        <v>926.71183661821124</v>
      </c>
      <c r="O38" s="5">
        <f>Grade14!M38-M38</f>
        <v>0.90399999999999636</v>
      </c>
      <c r="P38" s="22">
        <f t="shared" si="12"/>
        <v>86.143643611859986</v>
      </c>
      <c r="Q38" s="22"/>
      <c r="R38" s="22"/>
      <c r="S38" s="22">
        <f t="shared" si="6"/>
        <v>619.35609570586632</v>
      </c>
      <c r="T38" s="22">
        <f t="shared" si="7"/>
        <v>1043.881995071587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49006.030547571412</v>
      </c>
      <c r="D39" s="5">
        <f t="shared" si="15"/>
        <v>47636.383295120984</v>
      </c>
      <c r="E39" s="5">
        <f t="shared" si="1"/>
        <v>38136.383295120984</v>
      </c>
      <c r="F39" s="5">
        <f t="shared" si="2"/>
        <v>13116.9174753691</v>
      </c>
      <c r="G39" s="5">
        <f t="shared" si="3"/>
        <v>34519.465819751887</v>
      </c>
      <c r="H39" s="22">
        <f t="shared" si="16"/>
        <v>21709.490888964956</v>
      </c>
      <c r="I39" s="5">
        <f t="shared" si="17"/>
        <v>55338.867582269275</v>
      </c>
      <c r="J39" s="26">
        <f t="shared" si="5"/>
        <v>0.18398731017919057</v>
      </c>
      <c r="L39" s="22">
        <f t="shared" si="18"/>
        <v>84749.671821278171</v>
      </c>
      <c r="M39" s="5">
        <f>scrimecost*Meta!O36</f>
        <v>122.944</v>
      </c>
      <c r="N39" s="5">
        <f>L39-Grade14!L39</f>
        <v>949.87963253367343</v>
      </c>
      <c r="O39" s="5">
        <f>Grade14!M39-M39</f>
        <v>0.90399999999999636</v>
      </c>
      <c r="P39" s="22">
        <f t="shared" si="12"/>
        <v>88.587456627864526</v>
      </c>
      <c r="Q39" s="22"/>
      <c r="R39" s="22"/>
      <c r="S39" s="22">
        <f t="shared" si="6"/>
        <v>635.06613862574045</v>
      </c>
      <c r="T39" s="22">
        <f t="shared" si="7"/>
        <v>1091.2560161551528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50231.181311260698</v>
      </c>
      <c r="D40" s="5">
        <f t="shared" si="15"/>
        <v>48811.302877499009</v>
      </c>
      <c r="E40" s="5">
        <f t="shared" si="1"/>
        <v>39311.302877499009</v>
      </c>
      <c r="F40" s="5">
        <f t="shared" si="2"/>
        <v>13618.020677253327</v>
      </c>
      <c r="G40" s="5">
        <f t="shared" si="3"/>
        <v>35193.282200245681</v>
      </c>
      <c r="H40" s="22">
        <f t="shared" si="16"/>
        <v>22252.228161189079</v>
      </c>
      <c r="I40" s="5">
        <f t="shared" si="17"/>
        <v>56533.169006826007</v>
      </c>
      <c r="J40" s="26">
        <f t="shared" si="5"/>
        <v>0.18670873067697738</v>
      </c>
      <c r="L40" s="22">
        <f t="shared" si="18"/>
        <v>86868.41361681011</v>
      </c>
      <c r="M40" s="5">
        <f>scrimecost*Meta!O37</f>
        <v>122.944</v>
      </c>
      <c r="N40" s="5">
        <f>L40-Grade14!L40</f>
        <v>973.62662334700872</v>
      </c>
      <c r="O40" s="5">
        <f>Grade14!M40-M40</f>
        <v>0.90399999999999636</v>
      </c>
      <c r="P40" s="22">
        <f t="shared" si="12"/>
        <v>91.092364969269184</v>
      </c>
      <c r="Q40" s="22"/>
      <c r="R40" s="22"/>
      <c r="S40" s="22">
        <f t="shared" si="6"/>
        <v>651.16893261860344</v>
      </c>
      <c r="T40" s="22">
        <f t="shared" si="7"/>
        <v>1140.7699419297699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51486.960844042223</v>
      </c>
      <c r="D41" s="5">
        <f t="shared" si="15"/>
        <v>50015.595449436492</v>
      </c>
      <c r="E41" s="5">
        <f t="shared" si="1"/>
        <v>40515.595449436492</v>
      </c>
      <c r="F41" s="5">
        <f t="shared" si="2"/>
        <v>14131.651459184664</v>
      </c>
      <c r="G41" s="5">
        <f t="shared" si="3"/>
        <v>35883.943990251828</v>
      </c>
      <c r="H41" s="22">
        <f t="shared" si="16"/>
        <v>22808.533865218811</v>
      </c>
      <c r="I41" s="5">
        <f t="shared" si="17"/>
        <v>57757.327966996672</v>
      </c>
      <c r="J41" s="26">
        <f t="shared" si="5"/>
        <v>0.18936377506506208</v>
      </c>
      <c r="L41" s="22">
        <f t="shared" si="18"/>
        <v>89040.123957230375</v>
      </c>
      <c r="M41" s="5">
        <f>scrimecost*Meta!O38</f>
        <v>74.664000000000001</v>
      </c>
      <c r="N41" s="5">
        <f>L41-Grade14!L41</f>
        <v>997.96728893069667</v>
      </c>
      <c r="O41" s="5">
        <f>Grade14!M41-M41</f>
        <v>0.54900000000000659</v>
      </c>
      <c r="P41" s="22">
        <f t="shared" si="12"/>
        <v>93.659896019208958</v>
      </c>
      <c r="Q41" s="22"/>
      <c r="R41" s="22"/>
      <c r="S41" s="22">
        <f t="shared" si="6"/>
        <v>667.37432146129925</v>
      </c>
      <c r="T41" s="22">
        <f t="shared" si="7"/>
        <v>1191.9844586460283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52774.134865143256</v>
      </c>
      <c r="D42" s="5">
        <f t="shared" si="15"/>
        <v>51249.995335672378</v>
      </c>
      <c r="E42" s="5">
        <f t="shared" si="1"/>
        <v>41749.995335672378</v>
      </c>
      <c r="F42" s="5">
        <f t="shared" si="2"/>
        <v>14658.123010664269</v>
      </c>
      <c r="G42" s="5">
        <f t="shared" si="3"/>
        <v>36591.872325008109</v>
      </c>
      <c r="H42" s="22">
        <f t="shared" si="16"/>
        <v>23378.74721184927</v>
      </c>
      <c r="I42" s="5">
        <f t="shared" si="17"/>
        <v>59012.090901171556</v>
      </c>
      <c r="J42" s="26">
        <f t="shared" si="5"/>
        <v>0.19195406227294953</v>
      </c>
      <c r="L42" s="22">
        <f t="shared" si="18"/>
        <v>91266.127056161116</v>
      </c>
      <c r="M42" s="5">
        <f>scrimecost*Meta!O39</f>
        <v>74.664000000000001</v>
      </c>
      <c r="N42" s="5">
        <f>L42-Grade14!L42</f>
        <v>1022.9164711539343</v>
      </c>
      <c r="O42" s="5">
        <f>Grade14!M42-M42</f>
        <v>0.54900000000000659</v>
      </c>
      <c r="P42" s="22">
        <f t="shared" si="12"/>
        <v>96.29161534539719</v>
      </c>
      <c r="Q42" s="22"/>
      <c r="R42" s="22"/>
      <c r="S42" s="22">
        <f t="shared" si="6"/>
        <v>684.29231940003751</v>
      </c>
      <c r="T42" s="22">
        <f t="shared" si="7"/>
        <v>1246.0614765438922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54093.488236771853</v>
      </c>
      <c r="D43" s="5">
        <f t="shared" si="15"/>
        <v>52515.255219064202</v>
      </c>
      <c r="E43" s="5">
        <f t="shared" si="1"/>
        <v>43015.255219064202</v>
      </c>
      <c r="F43" s="5">
        <f t="shared" si="2"/>
        <v>15197.756350930882</v>
      </c>
      <c r="G43" s="5">
        <f t="shared" si="3"/>
        <v>37317.49886813332</v>
      </c>
      <c r="H43" s="22">
        <f t="shared" si="16"/>
        <v>23963.215892145508</v>
      </c>
      <c r="I43" s="5">
        <f t="shared" si="17"/>
        <v>60298.22290870086</v>
      </c>
      <c r="J43" s="26">
        <f t="shared" si="5"/>
        <v>0.19448117174405929</v>
      </c>
      <c r="L43" s="22">
        <f t="shared" si="18"/>
        <v>93547.780232565157</v>
      </c>
      <c r="M43" s="5">
        <f>scrimecost*Meta!O40</f>
        <v>74.664000000000001</v>
      </c>
      <c r="N43" s="5">
        <f>L43-Grade14!L43</f>
        <v>1048.4893829328066</v>
      </c>
      <c r="O43" s="5">
        <f>Grade14!M43-M43</f>
        <v>0.54900000000000659</v>
      </c>
      <c r="P43" s="22">
        <f t="shared" si="12"/>
        <v>98.989127654740159</v>
      </c>
      <c r="Q43" s="22"/>
      <c r="R43" s="22"/>
      <c r="S43" s="22">
        <f t="shared" ref="S43:S69" si="19">IF(A43&lt;startage,1,0)*(N43-Q43-R43)+IF(A43&gt;=startage,1,0)*completionprob*(N43*spart+O43+P43)</f>
        <v>701.63326728727588</v>
      </c>
      <c r="T43" s="22">
        <f t="shared" ref="T43:T69" si="20">S43/sreturn^(A43-startage+1)</f>
        <v>1302.5808226088861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55445.825442691137</v>
      </c>
      <c r="D44" s="5">
        <f t="shared" si="15"/>
        <v>53812.1465995408</v>
      </c>
      <c r="E44" s="5">
        <f t="shared" si="1"/>
        <v>44312.1465995408</v>
      </c>
      <c r="F44" s="5">
        <f t="shared" si="2"/>
        <v>15750.880524704153</v>
      </c>
      <c r="G44" s="5">
        <f t="shared" si="3"/>
        <v>38061.266074836647</v>
      </c>
      <c r="H44" s="22">
        <f t="shared" si="16"/>
        <v>24562.296289449143</v>
      </c>
      <c r="I44" s="5">
        <f t="shared" si="17"/>
        <v>61616.50821641837</v>
      </c>
      <c r="J44" s="26">
        <f t="shared" si="5"/>
        <v>0.19694664439880058</v>
      </c>
      <c r="L44" s="22">
        <f t="shared" si="18"/>
        <v>95886.474738379286</v>
      </c>
      <c r="M44" s="5">
        <f>scrimecost*Meta!O41</f>
        <v>74.664000000000001</v>
      </c>
      <c r="N44" s="5">
        <f>L44-Grade14!L44</f>
        <v>1074.7016175061435</v>
      </c>
      <c r="O44" s="5">
        <f>Grade14!M44-M44</f>
        <v>0.54900000000000659</v>
      </c>
      <c r="P44" s="22">
        <f t="shared" si="12"/>
        <v>101.75407777181672</v>
      </c>
      <c r="Q44" s="22"/>
      <c r="R44" s="22"/>
      <c r="S44" s="22">
        <f t="shared" si="19"/>
        <v>719.40773887169087</v>
      </c>
      <c r="T44" s="22">
        <f t="shared" si="20"/>
        <v>1361.6525888962101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56831.971078758412</v>
      </c>
      <c r="D45" s="5">
        <f t="shared" si="15"/>
        <v>55141.460264529313</v>
      </c>
      <c r="E45" s="5">
        <f t="shared" si="1"/>
        <v>45641.460264529313</v>
      </c>
      <c r="F45" s="5">
        <f t="shared" si="2"/>
        <v>16317.832802821753</v>
      </c>
      <c r="G45" s="5">
        <f t="shared" si="3"/>
        <v>38823.627461707561</v>
      </c>
      <c r="H45" s="22">
        <f t="shared" si="16"/>
        <v>25176.353696685372</v>
      </c>
      <c r="I45" s="5">
        <f t="shared" si="17"/>
        <v>62967.750656828837</v>
      </c>
      <c r="J45" s="26">
        <f t="shared" si="5"/>
        <v>0.19935198357415782</v>
      </c>
      <c r="L45" s="22">
        <f t="shared" si="18"/>
        <v>98283.636606838758</v>
      </c>
      <c r="M45" s="5">
        <f>scrimecost*Meta!O42</f>
        <v>74.664000000000001</v>
      </c>
      <c r="N45" s="5">
        <f>L45-Grade14!L45</f>
        <v>1101.5691579437844</v>
      </c>
      <c r="O45" s="5">
        <f>Grade14!M45-M45</f>
        <v>0.54900000000000659</v>
      </c>
      <c r="P45" s="22">
        <f t="shared" si="12"/>
        <v>104.58815164182016</v>
      </c>
      <c r="Q45" s="22"/>
      <c r="R45" s="22"/>
      <c r="S45" s="22">
        <f t="shared" si="19"/>
        <v>737.62657224569887</v>
      </c>
      <c r="T45" s="22">
        <f t="shared" si="20"/>
        <v>1423.3918259023692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58252.770355727378</v>
      </c>
      <c r="D46" s="5">
        <f t="shared" si="15"/>
        <v>56504.006771142551</v>
      </c>
      <c r="E46" s="5">
        <f t="shared" si="1"/>
        <v>47004.006771142551</v>
      </c>
      <c r="F46" s="5">
        <f t="shared" si="2"/>
        <v>16898.958887892299</v>
      </c>
      <c r="G46" s="5">
        <f t="shared" si="3"/>
        <v>39605.047883250256</v>
      </c>
      <c r="H46" s="22">
        <f t="shared" si="16"/>
        <v>25805.762539102503</v>
      </c>
      <c r="I46" s="5">
        <f t="shared" si="17"/>
        <v>64352.774158249551</v>
      </c>
      <c r="J46" s="26">
        <f t="shared" si="5"/>
        <v>0.2016986559403601</v>
      </c>
      <c r="L46" s="22">
        <f t="shared" si="18"/>
        <v>100740.72752200972</v>
      </c>
      <c r="M46" s="5">
        <f>scrimecost*Meta!O43</f>
        <v>37.264000000000003</v>
      </c>
      <c r="N46" s="5">
        <f>L46-Grade14!L46</f>
        <v>1129.1083868923888</v>
      </c>
      <c r="O46" s="5">
        <f>Grade14!M46-M46</f>
        <v>0.27400000000000091</v>
      </c>
      <c r="P46" s="22">
        <f t="shared" si="12"/>
        <v>107.49307735857371</v>
      </c>
      <c r="Q46" s="22"/>
      <c r="R46" s="22"/>
      <c r="S46" s="22">
        <f t="shared" si="19"/>
        <v>756.06850145407054</v>
      </c>
      <c r="T46" s="22">
        <f t="shared" si="20"/>
        <v>1487.4615997064761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59709.089614620549</v>
      </c>
      <c r="D47" s="5">
        <f t="shared" si="15"/>
        <v>57900.616940421103</v>
      </c>
      <c r="E47" s="5">
        <f t="shared" si="1"/>
        <v>48400.616940421103</v>
      </c>
      <c r="F47" s="5">
        <f t="shared" si="2"/>
        <v>17494.6131250896</v>
      </c>
      <c r="G47" s="5">
        <f t="shared" si="3"/>
        <v>40406.003815331504</v>
      </c>
      <c r="H47" s="22">
        <f t="shared" si="16"/>
        <v>26450.906602580064</v>
      </c>
      <c r="I47" s="5">
        <f t="shared" si="17"/>
        <v>65772.423247205792</v>
      </c>
      <c r="J47" s="26">
        <f t="shared" si="5"/>
        <v>0.20398809239519153</v>
      </c>
      <c r="L47" s="22">
        <f t="shared" si="18"/>
        <v>103259.24571005996</v>
      </c>
      <c r="M47" s="5">
        <f>scrimecost*Meta!O44</f>
        <v>37.264000000000003</v>
      </c>
      <c r="N47" s="5">
        <f>L47-Grade14!L47</f>
        <v>1157.3360965646716</v>
      </c>
      <c r="O47" s="5">
        <f>Grade14!M47-M47</f>
        <v>0.27400000000000091</v>
      </c>
      <c r="P47" s="22">
        <f t="shared" si="12"/>
        <v>110.47062621824607</v>
      </c>
      <c r="Q47" s="22"/>
      <c r="R47" s="22"/>
      <c r="S47" s="22">
        <f t="shared" si="19"/>
        <v>775.20966326762959</v>
      </c>
      <c r="T47" s="22">
        <f t="shared" si="20"/>
        <v>1554.8929647622426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61201.816854986071</v>
      </c>
      <c r="D48" s="5">
        <f t="shared" si="15"/>
        <v>59332.142363931642</v>
      </c>
      <c r="E48" s="5">
        <f t="shared" si="1"/>
        <v>49832.142363931642</v>
      </c>
      <c r="F48" s="5">
        <f t="shared" si="2"/>
        <v>18105.158718216844</v>
      </c>
      <c r="G48" s="5">
        <f t="shared" si="3"/>
        <v>41226.983645714798</v>
      </c>
      <c r="H48" s="22">
        <f t="shared" si="16"/>
        <v>27112.179267644566</v>
      </c>
      <c r="I48" s="5">
        <f t="shared" si="17"/>
        <v>67227.563563385935</v>
      </c>
      <c r="J48" s="26">
        <f t="shared" si="5"/>
        <v>0.20622168893649057</v>
      </c>
      <c r="L48" s="22">
        <f t="shared" si="18"/>
        <v>105840.72685281147</v>
      </c>
      <c r="M48" s="5">
        <f>scrimecost*Meta!O45</f>
        <v>37.264000000000003</v>
      </c>
      <c r="N48" s="5">
        <f>L48-Grade14!L48</f>
        <v>1186.2694989788142</v>
      </c>
      <c r="O48" s="5">
        <f>Grade14!M48-M48</f>
        <v>0.27400000000000091</v>
      </c>
      <c r="P48" s="22">
        <f t="shared" si="12"/>
        <v>113.52261379941031</v>
      </c>
      <c r="Q48" s="22"/>
      <c r="R48" s="22"/>
      <c r="S48" s="22">
        <f t="shared" si="19"/>
        <v>794.829354126559</v>
      </c>
      <c r="T48" s="22">
        <f t="shared" si="20"/>
        <v>1625.3688115664575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62731.862276360713</v>
      </c>
      <c r="D49" s="5">
        <f t="shared" si="15"/>
        <v>60799.45592302992</v>
      </c>
      <c r="E49" s="5">
        <f t="shared" si="1"/>
        <v>51299.45592302992</v>
      </c>
      <c r="F49" s="5">
        <f t="shared" si="2"/>
        <v>18730.967951172261</v>
      </c>
      <c r="G49" s="5">
        <f t="shared" si="3"/>
        <v>42068.487971857656</v>
      </c>
      <c r="H49" s="22">
        <f t="shared" si="16"/>
        <v>27789.983749335675</v>
      </c>
      <c r="I49" s="5">
        <f t="shared" si="17"/>
        <v>68719.082387470567</v>
      </c>
      <c r="J49" s="26">
        <f t="shared" si="5"/>
        <v>0.20840080751336762</v>
      </c>
      <c r="L49" s="22">
        <f t="shared" si="18"/>
        <v>108486.74502413173</v>
      </c>
      <c r="M49" s="5">
        <f>scrimecost*Meta!O46</f>
        <v>37.264000000000003</v>
      </c>
      <c r="N49" s="5">
        <f>L49-Grade14!L49</f>
        <v>1215.9262364532915</v>
      </c>
      <c r="O49" s="5">
        <f>Grade14!M49-M49</f>
        <v>0.27400000000000091</v>
      </c>
      <c r="P49" s="22">
        <f t="shared" si="12"/>
        <v>116.65090107010357</v>
      </c>
      <c r="Q49" s="22"/>
      <c r="R49" s="22"/>
      <c r="S49" s="22">
        <f t="shared" si="19"/>
        <v>814.9395372569503</v>
      </c>
      <c r="T49" s="22">
        <f t="shared" si="20"/>
        <v>1699.0263561825539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64300.158833269721</v>
      </c>
      <c r="D50" s="5">
        <f t="shared" si="15"/>
        <v>62303.452321105658</v>
      </c>
      <c r="E50" s="5">
        <f t="shared" si="1"/>
        <v>52803.452321105658</v>
      </c>
      <c r="F50" s="5">
        <f t="shared" si="2"/>
        <v>19372.422414951565</v>
      </c>
      <c r="G50" s="5">
        <f t="shared" si="3"/>
        <v>42931.029906154094</v>
      </c>
      <c r="H50" s="22">
        <f t="shared" si="16"/>
        <v>28484.733343069063</v>
      </c>
      <c r="I50" s="5">
        <f t="shared" si="17"/>
        <v>70247.88918215732</v>
      </c>
      <c r="J50" s="26">
        <f t="shared" si="5"/>
        <v>0.2105267768566623</v>
      </c>
      <c r="L50" s="22">
        <f t="shared" si="18"/>
        <v>111198.91364973501</v>
      </c>
      <c r="M50" s="5">
        <f>scrimecost*Meta!O47</f>
        <v>37.264000000000003</v>
      </c>
      <c r="N50" s="5">
        <f>L50-Grade14!L50</f>
        <v>1246.3243923645932</v>
      </c>
      <c r="O50" s="5">
        <f>Grade14!M50-M50</f>
        <v>0.27400000000000091</v>
      </c>
      <c r="P50" s="22">
        <f t="shared" si="12"/>
        <v>119.85739552256419</v>
      </c>
      <c r="Q50" s="22"/>
      <c r="R50" s="22"/>
      <c r="S50" s="22">
        <f t="shared" si="19"/>
        <v>835.55247496557934</v>
      </c>
      <c r="T50" s="22">
        <f t="shared" si="20"/>
        <v>1776.0089943828702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65907.662804101463</v>
      </c>
      <c r="D51" s="5">
        <f t="shared" si="15"/>
        <v>63845.0486291333</v>
      </c>
      <c r="E51" s="5">
        <f t="shared" si="1"/>
        <v>54345.0486291333</v>
      </c>
      <c r="F51" s="5">
        <f t="shared" si="2"/>
        <v>20029.913240325353</v>
      </c>
      <c r="G51" s="5">
        <f t="shared" si="3"/>
        <v>43815.135388807947</v>
      </c>
      <c r="H51" s="22">
        <f t="shared" si="16"/>
        <v>29196.851676645791</v>
      </c>
      <c r="I51" s="5">
        <f t="shared" si="17"/>
        <v>71814.916146711257</v>
      </c>
      <c r="J51" s="26">
        <f t="shared" si="5"/>
        <v>0.21260089328914492</v>
      </c>
      <c r="L51" s="22">
        <f t="shared" si="18"/>
        <v>113978.88649097839</v>
      </c>
      <c r="M51" s="5">
        <f>scrimecost*Meta!O48</f>
        <v>18.632000000000001</v>
      </c>
      <c r="N51" s="5">
        <f>L51-Grade14!L51</f>
        <v>1277.4825021737342</v>
      </c>
      <c r="O51" s="5">
        <f>Grade14!M51-M51</f>
        <v>0.13700000000000045</v>
      </c>
      <c r="P51" s="22">
        <f t="shared" si="12"/>
        <v>123.14405233633634</v>
      </c>
      <c r="Q51" s="22"/>
      <c r="R51" s="22"/>
      <c r="S51" s="22">
        <f t="shared" si="19"/>
        <v>856.56497111695751</v>
      </c>
      <c r="T51" s="22">
        <f t="shared" si="20"/>
        <v>1856.2157117864701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67555.354374203991</v>
      </c>
      <c r="D52" s="5">
        <f t="shared" si="15"/>
        <v>65425.184844861622</v>
      </c>
      <c r="E52" s="5">
        <f t="shared" si="1"/>
        <v>55925.184844861622</v>
      </c>
      <c r="F52" s="5">
        <f t="shared" si="2"/>
        <v>20703.84133633348</v>
      </c>
      <c r="G52" s="5">
        <f t="shared" si="3"/>
        <v>44721.343508528138</v>
      </c>
      <c r="H52" s="22">
        <f t="shared" si="16"/>
        <v>29926.772968561934</v>
      </c>
      <c r="I52" s="5">
        <f t="shared" si="17"/>
        <v>73421.118785379032</v>
      </c>
      <c r="J52" s="26">
        <f t="shared" si="5"/>
        <v>0.2146244215159572</v>
      </c>
      <c r="L52" s="22">
        <f t="shared" si="18"/>
        <v>116828.35865325283</v>
      </c>
      <c r="M52" s="5">
        <f>scrimecost*Meta!O49</f>
        <v>18.632000000000001</v>
      </c>
      <c r="N52" s="5">
        <f>L52-Grade14!L52</f>
        <v>1309.419564728043</v>
      </c>
      <c r="O52" s="5">
        <f>Grade14!M52-M52</f>
        <v>0.13700000000000045</v>
      </c>
      <c r="P52" s="22">
        <f t="shared" si="12"/>
        <v>126.51287557045275</v>
      </c>
      <c r="Q52" s="22"/>
      <c r="R52" s="22"/>
      <c r="S52" s="22">
        <f t="shared" si="19"/>
        <v>878.22143879708426</v>
      </c>
      <c r="T52" s="22">
        <f t="shared" si="20"/>
        <v>1940.2999494267603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69244.238233559096</v>
      </c>
      <c r="D53" s="5">
        <f t="shared" si="15"/>
        <v>67044.824465983169</v>
      </c>
      <c r="E53" s="5">
        <f t="shared" si="1"/>
        <v>57544.824465983169</v>
      </c>
      <c r="F53" s="5">
        <f t="shared" si="2"/>
        <v>21394.617634741822</v>
      </c>
      <c r="G53" s="5">
        <f t="shared" si="3"/>
        <v>45650.206831241347</v>
      </c>
      <c r="H53" s="22">
        <f t="shared" si="16"/>
        <v>30674.942292775984</v>
      </c>
      <c r="I53" s="5">
        <f t="shared" si="17"/>
        <v>75067.47649001352</v>
      </c>
      <c r="J53" s="26">
        <f t="shared" si="5"/>
        <v>0.21659859539577411</v>
      </c>
      <c r="L53" s="22">
        <f t="shared" si="18"/>
        <v>119749.06761958415</v>
      </c>
      <c r="M53" s="5">
        <f>scrimecost*Meta!O50</f>
        <v>18.632000000000001</v>
      </c>
      <c r="N53" s="5">
        <f>L53-Grade14!L53</f>
        <v>1342.1550538462761</v>
      </c>
      <c r="O53" s="5">
        <f>Grade14!M53-M53</f>
        <v>0.13700000000000045</v>
      </c>
      <c r="P53" s="22">
        <f t="shared" si="12"/>
        <v>129.96591938542213</v>
      </c>
      <c r="Q53" s="22"/>
      <c r="R53" s="22"/>
      <c r="S53" s="22">
        <f t="shared" si="19"/>
        <v>900.41931816925364</v>
      </c>
      <c r="T53" s="22">
        <f t="shared" si="20"/>
        <v>2028.1792959984807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70975.344189398063</v>
      </c>
      <c r="D54" s="5">
        <f t="shared" si="15"/>
        <v>68704.955077632752</v>
      </c>
      <c r="E54" s="5">
        <f t="shared" si="1"/>
        <v>59204.955077632752</v>
      </c>
      <c r="F54" s="5">
        <f t="shared" si="2"/>
        <v>22102.663340610372</v>
      </c>
      <c r="G54" s="5">
        <f t="shared" si="3"/>
        <v>46602.29173702238</v>
      </c>
      <c r="H54" s="22">
        <f t="shared" si="16"/>
        <v>31441.81585009538</v>
      </c>
      <c r="I54" s="5">
        <f t="shared" si="17"/>
        <v>76754.993137263853</v>
      </c>
      <c r="J54" s="26">
        <f t="shared" si="5"/>
        <v>0.21852461869315654</v>
      </c>
      <c r="L54" s="22">
        <f t="shared" si="18"/>
        <v>122742.79431007375</v>
      </c>
      <c r="M54" s="5">
        <f>scrimecost*Meta!O51</f>
        <v>18.632000000000001</v>
      </c>
      <c r="N54" s="5">
        <f>L54-Grade14!L54</f>
        <v>1375.7089301924134</v>
      </c>
      <c r="O54" s="5">
        <f>Grade14!M54-M54</f>
        <v>0.13700000000000045</v>
      </c>
      <c r="P54" s="22">
        <f t="shared" si="12"/>
        <v>133.50528929576575</v>
      </c>
      <c r="Q54" s="22"/>
      <c r="R54" s="22"/>
      <c r="S54" s="22">
        <f t="shared" si="19"/>
        <v>923.17214452569681</v>
      </c>
      <c r="T54" s="22">
        <f t="shared" si="20"/>
        <v>2120.0247745309325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72749.727794133025</v>
      </c>
      <c r="D55" s="5">
        <f t="shared" si="15"/>
        <v>70406.58895457357</v>
      </c>
      <c r="E55" s="5">
        <f t="shared" si="1"/>
        <v>60906.58895457357</v>
      </c>
      <c r="F55" s="5">
        <f t="shared" si="2"/>
        <v>22828.410189125629</v>
      </c>
      <c r="G55" s="5">
        <f t="shared" si="3"/>
        <v>47578.178765447941</v>
      </c>
      <c r="H55" s="22">
        <f t="shared" si="16"/>
        <v>32227.861246347766</v>
      </c>
      <c r="I55" s="5">
        <f t="shared" si="17"/>
        <v>78484.697700695455</v>
      </c>
      <c r="J55" s="26">
        <f t="shared" si="5"/>
        <v>0.22040366581255386</v>
      </c>
      <c r="L55" s="22">
        <f t="shared" si="18"/>
        <v>125811.3641678256</v>
      </c>
      <c r="M55" s="5">
        <f>scrimecost*Meta!O52</f>
        <v>18.632000000000001</v>
      </c>
      <c r="N55" s="5">
        <f>L55-Grade14!L55</f>
        <v>1410.1016534472583</v>
      </c>
      <c r="O55" s="5">
        <f>Grade14!M55-M55</f>
        <v>0.13700000000000045</v>
      </c>
      <c r="P55" s="22">
        <f t="shared" si="12"/>
        <v>137.13314345386792</v>
      </c>
      <c r="Q55" s="22"/>
      <c r="R55" s="22"/>
      <c r="S55" s="22">
        <f t="shared" si="19"/>
        <v>946.49379154108271</v>
      </c>
      <c r="T55" s="22">
        <f t="shared" si="20"/>
        <v>2216.0151098343176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74568.47098898633</v>
      </c>
      <c r="D56" s="5">
        <f t="shared" si="15"/>
        <v>72150.763678437899</v>
      </c>
      <c r="E56" s="5">
        <f t="shared" si="1"/>
        <v>62650.763678437899</v>
      </c>
      <c r="F56" s="5">
        <f t="shared" si="2"/>
        <v>23572.300708853763</v>
      </c>
      <c r="G56" s="5">
        <f t="shared" si="3"/>
        <v>48578.462969584136</v>
      </c>
      <c r="H56" s="22">
        <f t="shared" si="16"/>
        <v>33033.557777506452</v>
      </c>
      <c r="I56" s="5">
        <f t="shared" si="17"/>
        <v>80257.644878212828</v>
      </c>
      <c r="J56" s="26">
        <f t="shared" si="5"/>
        <v>0.22223688251440499</v>
      </c>
      <c r="L56" s="22">
        <f t="shared" si="18"/>
        <v>128956.64827202121</v>
      </c>
      <c r="M56" s="5">
        <f>scrimecost*Meta!O53</f>
        <v>5.1680000000000001</v>
      </c>
      <c r="N56" s="5">
        <f>L56-Grade14!L56</f>
        <v>1445.3541947834019</v>
      </c>
      <c r="O56" s="5">
        <f>Grade14!M56-M56</f>
        <v>3.7999999999999368E-2</v>
      </c>
      <c r="P56" s="22">
        <f t="shared" si="12"/>
        <v>140.85169396592264</v>
      </c>
      <c r="Q56" s="22"/>
      <c r="R56" s="22"/>
      <c r="S56" s="22">
        <f t="shared" si="19"/>
        <v>970.31482473181075</v>
      </c>
      <c r="T56" s="22">
        <f t="shared" si="20"/>
        <v>2316.1373911044107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5.1680000000000001</v>
      </c>
      <c r="N57" s="5">
        <f>L57-Grade14!L57</f>
        <v>0</v>
      </c>
      <c r="O57" s="5">
        <f>Grade14!M57-M57</f>
        <v>3.7999999999999368E-2</v>
      </c>
      <c r="Q57" s="22"/>
      <c r="R57" s="22"/>
      <c r="S57" s="22">
        <f t="shared" si="19"/>
        <v>3.2109999999999465E-2</v>
      </c>
      <c r="T57" s="22">
        <f t="shared" si="20"/>
        <v>7.8142744446414711E-2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5.1680000000000001</v>
      </c>
      <c r="N58" s="5">
        <f>L58-Grade14!L58</f>
        <v>0</v>
      </c>
      <c r="O58" s="5">
        <f>Grade14!M58-M58</f>
        <v>3.7999999999999368E-2</v>
      </c>
      <c r="Q58" s="22"/>
      <c r="R58" s="22"/>
      <c r="S58" s="22">
        <f t="shared" si="19"/>
        <v>3.2109999999999465E-2</v>
      </c>
      <c r="T58" s="22">
        <f t="shared" si="20"/>
        <v>7.9668265743873853E-2</v>
      </c>
    </row>
    <row r="59" spans="1:20" x14ac:dyDescent="0.2">
      <c r="A59" s="5">
        <v>68</v>
      </c>
      <c r="H59" s="21"/>
      <c r="I59" s="5"/>
      <c r="M59" s="5">
        <f>scrimecost*Meta!O56</f>
        <v>5.1680000000000001</v>
      </c>
      <c r="N59" s="5">
        <f>L59-Grade14!L59</f>
        <v>0</v>
      </c>
      <c r="O59" s="5">
        <f>Grade14!M59-M59</f>
        <v>3.7999999999999368E-2</v>
      </c>
      <c r="Q59" s="22"/>
      <c r="R59" s="22"/>
      <c r="S59" s="22">
        <f t="shared" si="19"/>
        <v>3.2109999999999465E-2</v>
      </c>
      <c r="T59" s="22">
        <f t="shared" si="20"/>
        <v>8.1223568632003862E-2</v>
      </c>
    </row>
    <row r="60" spans="1:20" x14ac:dyDescent="0.2">
      <c r="A60" s="5">
        <v>69</v>
      </c>
      <c r="H60" s="21"/>
      <c r="I60" s="5"/>
      <c r="M60" s="5">
        <f>scrimecost*Meta!O57</f>
        <v>5.1680000000000001</v>
      </c>
      <c r="N60" s="5">
        <f>L60-Grade14!L60</f>
        <v>0</v>
      </c>
      <c r="O60" s="5">
        <f>Grade14!M60-M60</f>
        <v>3.7999999999999368E-2</v>
      </c>
      <c r="Q60" s="22"/>
      <c r="R60" s="22"/>
      <c r="S60" s="22">
        <f t="shared" si="19"/>
        <v>3.2109999999999465E-2</v>
      </c>
      <c r="T60" s="22">
        <f t="shared" si="20"/>
        <v>8.280923451412199E-2</v>
      </c>
    </row>
    <row r="61" spans="1:20" x14ac:dyDescent="0.2">
      <c r="A61" s="5">
        <v>70</v>
      </c>
      <c r="H61" s="21"/>
      <c r="I61" s="5"/>
      <c r="M61" s="5">
        <f>scrimecost*Meta!O58</f>
        <v>5.1680000000000001</v>
      </c>
      <c r="N61" s="5">
        <f>L61-Grade14!L61</f>
        <v>0</v>
      </c>
      <c r="O61" s="5">
        <f>Grade14!M61-M61</f>
        <v>3.7999999999999368E-2</v>
      </c>
      <c r="Q61" s="22"/>
      <c r="R61" s="22"/>
      <c r="S61" s="22">
        <f t="shared" si="19"/>
        <v>3.2109999999999465E-2</v>
      </c>
      <c r="T61" s="22">
        <f t="shared" si="20"/>
        <v>8.4425856143839767E-2</v>
      </c>
    </row>
    <row r="62" spans="1:20" x14ac:dyDescent="0.2">
      <c r="A62" s="5">
        <v>71</v>
      </c>
      <c r="H62" s="21"/>
      <c r="I62" s="5"/>
      <c r="M62" s="5">
        <f>scrimecost*Meta!O59</f>
        <v>5.1680000000000001</v>
      </c>
      <c r="N62" s="5">
        <f>L62-Grade14!L62</f>
        <v>0</v>
      </c>
      <c r="O62" s="5">
        <f>Grade14!M62-M62</f>
        <v>3.7999999999999368E-2</v>
      </c>
      <c r="Q62" s="22"/>
      <c r="R62" s="22"/>
      <c r="S62" s="22">
        <f t="shared" si="19"/>
        <v>3.2109999999999465E-2</v>
      </c>
      <c r="T62" s="22">
        <f t="shared" si="20"/>
        <v>8.6074037846646065E-2</v>
      </c>
    </row>
    <row r="63" spans="1:20" x14ac:dyDescent="0.2">
      <c r="A63" s="5">
        <v>72</v>
      </c>
      <c r="H63" s="21"/>
      <c r="M63" s="5">
        <f>scrimecost*Meta!O60</f>
        <v>5.1680000000000001</v>
      </c>
      <c r="N63" s="5">
        <f>L63-Grade14!L63</f>
        <v>0</v>
      </c>
      <c r="O63" s="5">
        <f>Grade14!M63-M63</f>
        <v>3.7999999999999368E-2</v>
      </c>
      <c r="Q63" s="22"/>
      <c r="R63" s="22"/>
      <c r="S63" s="22">
        <f t="shared" si="19"/>
        <v>3.2109999999999465E-2</v>
      </c>
      <c r="T63" s="22">
        <f t="shared" si="20"/>
        <v>8.7754395745816144E-2</v>
      </c>
    </row>
    <row r="64" spans="1:20" x14ac:dyDescent="0.2">
      <c r="A64" s="5">
        <v>73</v>
      </c>
      <c r="H64" s="21"/>
      <c r="M64" s="5">
        <f>scrimecost*Meta!O61</f>
        <v>5.1680000000000001</v>
      </c>
      <c r="N64" s="5">
        <f>L64-Grade14!L64</f>
        <v>0</v>
      </c>
      <c r="O64" s="5">
        <f>Grade14!M64-M64</f>
        <v>3.7999999999999368E-2</v>
      </c>
      <c r="Q64" s="22"/>
      <c r="R64" s="22"/>
      <c r="S64" s="22">
        <f t="shared" si="19"/>
        <v>3.2109999999999465E-2</v>
      </c>
      <c r="T64" s="22">
        <f t="shared" si="20"/>
        <v>8.9467557992730845E-2</v>
      </c>
    </row>
    <row r="65" spans="1:20" x14ac:dyDescent="0.2">
      <c r="A65" s="5">
        <v>74</v>
      </c>
      <c r="H65" s="21"/>
      <c r="M65" s="5">
        <f>scrimecost*Meta!O62</f>
        <v>5.1680000000000001</v>
      </c>
      <c r="N65" s="5">
        <f>L65-Grade14!L65</f>
        <v>0</v>
      </c>
      <c r="O65" s="5">
        <f>Grade14!M65-M65</f>
        <v>3.7999999999999368E-2</v>
      </c>
      <c r="Q65" s="22"/>
      <c r="R65" s="22"/>
      <c r="S65" s="22">
        <f t="shared" si="19"/>
        <v>3.2109999999999465E-2</v>
      </c>
      <c r="T65" s="22">
        <f t="shared" si="20"/>
        <v>9.1214165001692049E-2</v>
      </c>
    </row>
    <row r="66" spans="1:20" x14ac:dyDescent="0.2">
      <c r="A66" s="5">
        <v>75</v>
      </c>
      <c r="H66" s="21"/>
      <c r="M66" s="5">
        <f>scrimecost*Meta!O63</f>
        <v>5.1680000000000001</v>
      </c>
      <c r="N66" s="5">
        <f>L66-Grade14!L66</f>
        <v>0</v>
      </c>
      <c r="O66" s="5">
        <f>Grade14!M66-M66</f>
        <v>3.7999999999999368E-2</v>
      </c>
      <c r="Q66" s="22"/>
      <c r="R66" s="22"/>
      <c r="S66" s="22">
        <f t="shared" si="19"/>
        <v>3.2109999999999465E-2</v>
      </c>
      <c r="T66" s="22">
        <f t="shared" si="20"/>
        <v>9.2994869689322412E-2</v>
      </c>
    </row>
    <row r="67" spans="1:20" x14ac:dyDescent="0.2">
      <c r="A67" s="5">
        <v>76</v>
      </c>
      <c r="H67" s="21"/>
      <c r="M67" s="5">
        <f>scrimecost*Meta!O64</f>
        <v>5.1680000000000001</v>
      </c>
      <c r="N67" s="5">
        <f>L67-Grade14!L67</f>
        <v>0</v>
      </c>
      <c r="O67" s="5">
        <f>Grade14!M67-M67</f>
        <v>3.7999999999999368E-2</v>
      </c>
      <c r="Q67" s="22"/>
      <c r="R67" s="22"/>
      <c r="S67" s="22">
        <f t="shared" si="19"/>
        <v>3.2109999999999465E-2</v>
      </c>
      <c r="T67" s="22">
        <f t="shared" si="20"/>
        <v>9.4810337718638713E-2</v>
      </c>
    </row>
    <row r="68" spans="1:20" x14ac:dyDescent="0.2">
      <c r="A68" s="5">
        <v>77</v>
      </c>
      <c r="H68" s="21"/>
      <c r="M68" s="5">
        <f>scrimecost*Meta!O65</f>
        <v>5.1680000000000001</v>
      </c>
      <c r="N68" s="5">
        <f>L68-Grade14!L68</f>
        <v>0</v>
      </c>
      <c r="O68" s="5">
        <f>Grade14!M68-M68</f>
        <v>3.7999999999999368E-2</v>
      </c>
      <c r="Q68" s="22"/>
      <c r="R68" s="22"/>
      <c r="S68" s="22">
        <f t="shared" si="19"/>
        <v>3.2109999999999465E-2</v>
      </c>
      <c r="T68" s="22">
        <f t="shared" si="20"/>
        <v>9.6661247747889825E-2</v>
      </c>
    </row>
    <row r="69" spans="1:20" x14ac:dyDescent="0.2">
      <c r="A69" s="5">
        <v>78</v>
      </c>
      <c r="H69" s="21"/>
      <c r="M69" s="5">
        <f>scrimecost*Meta!O66</f>
        <v>5.1680000000000001</v>
      </c>
      <c r="N69" s="5">
        <f>L69-Grade14!L69</f>
        <v>0</v>
      </c>
      <c r="O69" s="5">
        <f>Grade14!M69-M69</f>
        <v>3.7999999999999368E-2</v>
      </c>
      <c r="Q69" s="22"/>
      <c r="R69" s="22"/>
      <c r="S69" s="22">
        <f t="shared" si="19"/>
        <v>3.2109999999999465E-2</v>
      </c>
      <c r="T69" s="22">
        <f t="shared" si="20"/>
        <v>9.8548291684252956E-2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4.5392670178223682E-10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Meta!A10+6</f>
        <v>22</v>
      </c>
      <c r="C2" s="7">
        <f>Meta!B10</f>
        <v>58229</v>
      </c>
      <c r="D2" s="7">
        <f>Meta!C10</f>
        <v>25038</v>
      </c>
      <c r="E2" s="1">
        <f>Meta!D10</f>
        <v>3.4000000000000002E-2</v>
      </c>
      <c r="F2" s="1">
        <f>Meta!F10</f>
        <v>0.70099999999999996</v>
      </c>
      <c r="G2" s="1">
        <f>Meta!I10</f>
        <v>1.7852800699689915</v>
      </c>
      <c r="H2" s="1">
        <f>Meta!E10</f>
        <v>0.84499999999999997</v>
      </c>
      <c r="I2" s="13"/>
      <c r="J2" s="1">
        <f>Meta!X9</f>
        <v>0.69699999999999995</v>
      </c>
      <c r="K2" s="1">
        <f>Meta!D9</f>
        <v>4.1000000000000002E-2</v>
      </c>
      <c r="L2" s="29"/>
      <c r="N2" s="22">
        <f>Meta!T10</f>
        <v>58229</v>
      </c>
      <c r="O2" s="22">
        <f>Meta!U10</f>
        <v>25038</v>
      </c>
      <c r="P2" s="1">
        <f>Meta!V10</f>
        <v>3.4000000000000002E-2</v>
      </c>
      <c r="Q2" s="1">
        <f>Meta!X10</f>
        <v>0.70099999999999996</v>
      </c>
      <c r="R2" s="22">
        <f>Meta!W10</f>
        <v>135</v>
      </c>
      <c r="T2" s="12">
        <f>IRR(S5:S69)+1</f>
        <v>0.97691747256243011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2515.9682763711094</v>
      </c>
      <c r="D12" s="5">
        <f t="shared" ref="D12:D36" si="0">IF(A12&lt;startage,1,0)*(C12*(1-initialunempprob))+IF(A12=startage,1,0)*(C12*(1-unempprob))+IF(A12&gt;startage,1,0)*(C12*(1-unempprob)+unempprob*300*52)</f>
        <v>2412.813577039894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184.58023864355189</v>
      </c>
      <c r="G12" s="5">
        <f t="shared" ref="G12:G56" si="3">D12-F12</f>
        <v>2228.2333383963419</v>
      </c>
      <c r="H12" s="22">
        <f>0.1*Grade15!H12</f>
        <v>1114.5646721944156</v>
      </c>
      <c r="I12" s="5">
        <f t="shared" ref="I12:I36" si="4">G12+IF(A12&lt;startage,1,0)*(H12*(1-initialunempprob))+IF(A12&gt;=startage,1,0)*(H12*(1-unempprob))</f>
        <v>3297.1008590307865</v>
      </c>
      <c r="J12" s="26">
        <f t="shared" ref="J12:J56" si="5">(F12-(IF(A12&gt;startage,1,0)*(unempprob*300*52)))/(IF(A12&lt;startage,1,0)*((C12+H12)*(1-initialunempprob))+IF(A12&gt;=startage,1,0)*((C12+H12)*(1-unempprob)))</f>
        <v>5.3014688440835699E-2</v>
      </c>
      <c r="L12" s="22">
        <f>0.1*Grade15!L12</f>
        <v>4351.0458478821902</v>
      </c>
      <c r="M12" s="5">
        <f>scrimecost*Meta!O9</f>
        <v>420.79500000000002</v>
      </c>
      <c r="N12" s="5">
        <f>L12-Grade15!L12</f>
        <v>-39159.412630939711</v>
      </c>
      <c r="O12" s="5"/>
      <c r="P12" s="22"/>
      <c r="Q12" s="22">
        <f>0.05*feel*Grade15!G12</f>
        <v>266.70419217909159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-47705.116823118806</v>
      </c>
      <c r="T12" s="22">
        <f t="shared" ref="T12:T43" si="7">S12/sreturn^(A12-startage+1)</f>
        <v>-47705.116823118806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32616.170974793538</v>
      </c>
      <c r="D13" s="5">
        <f t="shared" si="0"/>
        <v>31507.221161650556</v>
      </c>
      <c r="E13" s="5">
        <f t="shared" si="1"/>
        <v>22007.221161650556</v>
      </c>
      <c r="F13" s="5">
        <f t="shared" si="2"/>
        <v>7487.1077092789055</v>
      </c>
      <c r="G13" s="5">
        <f t="shared" si="3"/>
        <v>24020.11345237165</v>
      </c>
      <c r="H13" s="22">
        <f t="shared" ref="H13:H36" si="10">benefits*B13/expnorm</f>
        <v>14024.69025514573</v>
      </c>
      <c r="I13" s="5">
        <f t="shared" si="4"/>
        <v>37567.964238842425</v>
      </c>
      <c r="J13" s="26">
        <f t="shared" si="5"/>
        <v>0.16617680064743737</v>
      </c>
      <c r="L13" s="22">
        <f t="shared" ref="L13:L36" si="11">(sincome+sbenefits)*(1-sunemp)*B13/expnorm</f>
        <v>45055.071948121331</v>
      </c>
      <c r="M13" s="5">
        <f>scrimecost*Meta!O10</f>
        <v>387.58499999999998</v>
      </c>
      <c r="N13" s="5">
        <f>L13-Grade15!L13</f>
        <v>456.85200732888916</v>
      </c>
      <c r="O13" s="5">
        <f>Grade15!M13-M13</f>
        <v>2.8710000000000377</v>
      </c>
      <c r="P13" s="22">
        <f t="shared" ref="P13:P56" si="12">(spart-initialspart)*(L13*J13+nptrans)</f>
        <v>56.164430837115674</v>
      </c>
      <c r="Q13" s="22"/>
      <c r="R13" s="22"/>
      <c r="S13" s="22">
        <f t="shared" si="6"/>
        <v>320.49894133859357</v>
      </c>
      <c r="T13" s="22">
        <f t="shared" si="7"/>
        <v>328.07166453675239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33431.575249163376</v>
      </c>
      <c r="D14" s="5">
        <f t="shared" si="0"/>
        <v>32825.30169069182</v>
      </c>
      <c r="E14" s="5">
        <f t="shared" si="1"/>
        <v>23325.30169069182</v>
      </c>
      <c r="F14" s="5">
        <f t="shared" si="2"/>
        <v>7917.4610020108794</v>
      </c>
      <c r="G14" s="5">
        <f t="shared" si="3"/>
        <v>24907.840688680939</v>
      </c>
      <c r="H14" s="22">
        <f t="shared" si="10"/>
        <v>14375.30751152437</v>
      </c>
      <c r="I14" s="5">
        <f t="shared" si="4"/>
        <v>38794.387744813481</v>
      </c>
      <c r="J14" s="26">
        <f t="shared" si="5"/>
        <v>0.15995732491001263</v>
      </c>
      <c r="L14" s="22">
        <f t="shared" si="11"/>
        <v>46181.448746824353</v>
      </c>
      <c r="M14" s="5">
        <f>scrimecost*Meta!O11</f>
        <v>362.745</v>
      </c>
      <c r="N14" s="5">
        <f>L14-Grade15!L14</f>
        <v>468.27330751209229</v>
      </c>
      <c r="O14" s="5">
        <f>Grade15!M14-M14</f>
        <v>2.686999999999955</v>
      </c>
      <c r="P14" s="22">
        <f t="shared" si="12"/>
        <v>55.764244008043569</v>
      </c>
      <c r="Q14" s="22"/>
      <c r="R14" s="22"/>
      <c r="S14" s="22">
        <f t="shared" si="6"/>
        <v>326.77065352504707</v>
      </c>
      <c r="T14" s="22">
        <f t="shared" si="7"/>
        <v>342.39490400018514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34267.364630392462</v>
      </c>
      <c r="D15" s="5">
        <f t="shared" si="0"/>
        <v>33632.674232959122</v>
      </c>
      <c r="E15" s="5">
        <f t="shared" si="1"/>
        <v>24132.674232959122</v>
      </c>
      <c r="F15" s="5">
        <f t="shared" si="2"/>
        <v>8181.0681370611528</v>
      </c>
      <c r="G15" s="5">
        <f t="shared" si="3"/>
        <v>25451.606095897969</v>
      </c>
      <c r="H15" s="22">
        <f t="shared" si="10"/>
        <v>14734.690199312481</v>
      </c>
      <c r="I15" s="5">
        <f t="shared" si="4"/>
        <v>39685.316828433824</v>
      </c>
      <c r="J15" s="26">
        <f t="shared" si="5"/>
        <v>0.16162477959712934</v>
      </c>
      <c r="L15" s="22">
        <f t="shared" si="11"/>
        <v>47335.984965494965</v>
      </c>
      <c r="M15" s="5">
        <f>scrimecost*Meta!O12</f>
        <v>347.35500000000002</v>
      </c>
      <c r="N15" s="5">
        <f>L15-Grade15!L15</f>
        <v>479.98014019989932</v>
      </c>
      <c r="O15" s="5">
        <f>Grade15!M15-M15</f>
        <v>2.5729999999999791</v>
      </c>
      <c r="P15" s="22">
        <f t="shared" si="12"/>
        <v>56.818672548244656</v>
      </c>
      <c r="Q15" s="22"/>
      <c r="R15" s="22"/>
      <c r="S15" s="22">
        <f t="shared" si="6"/>
        <v>334.49979944997602</v>
      </c>
      <c r="T15" s="22">
        <f t="shared" si="7"/>
        <v>358.77504708605102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35124.048746152272</v>
      </c>
      <c r="D16" s="5">
        <f t="shared" si="0"/>
        <v>34460.231088783097</v>
      </c>
      <c r="E16" s="5">
        <f t="shared" si="1"/>
        <v>24960.231088783097</v>
      </c>
      <c r="F16" s="5">
        <f t="shared" si="2"/>
        <v>8451.2654504876809</v>
      </c>
      <c r="G16" s="5">
        <f t="shared" si="3"/>
        <v>26008.965638295416</v>
      </c>
      <c r="H16" s="22">
        <f t="shared" si="10"/>
        <v>15103.057454295293</v>
      </c>
      <c r="I16" s="5">
        <f t="shared" si="4"/>
        <v>40598.519139144671</v>
      </c>
      <c r="J16" s="26">
        <f t="shared" si="5"/>
        <v>0.16325156465773097</v>
      </c>
      <c r="L16" s="22">
        <f t="shared" si="11"/>
        <v>48519.38458963234</v>
      </c>
      <c r="M16" s="5">
        <f>scrimecost*Meta!O13</f>
        <v>294.02999999999997</v>
      </c>
      <c r="N16" s="5">
        <f>L16-Grade15!L16</f>
        <v>491.97964370490081</v>
      </c>
      <c r="O16" s="5">
        <f>Grade15!M16-M16</f>
        <v>2.1779999999999973</v>
      </c>
      <c r="P16" s="22">
        <f t="shared" si="12"/>
        <v>57.899461801950771</v>
      </c>
      <c r="Q16" s="22"/>
      <c r="R16" s="22"/>
      <c r="S16" s="22">
        <f t="shared" si="6"/>
        <v>342.18713727302787</v>
      </c>
      <c r="T16" s="22">
        <f t="shared" si="7"/>
        <v>375.69219411811042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36002.149964806071</v>
      </c>
      <c r="D17" s="5">
        <f t="shared" si="0"/>
        <v>35308.476866002668</v>
      </c>
      <c r="E17" s="5">
        <f t="shared" si="1"/>
        <v>25808.476866002668</v>
      </c>
      <c r="F17" s="5">
        <f t="shared" si="2"/>
        <v>8728.2176967498708</v>
      </c>
      <c r="G17" s="5">
        <f t="shared" si="3"/>
        <v>26580.259169252797</v>
      </c>
      <c r="H17" s="22">
        <f t="shared" si="10"/>
        <v>15480.633890652673</v>
      </c>
      <c r="I17" s="5">
        <f t="shared" si="4"/>
        <v>41534.551507623277</v>
      </c>
      <c r="J17" s="26">
        <f t="shared" si="5"/>
        <v>0.16483867203392771</v>
      </c>
      <c r="L17" s="22">
        <f t="shared" si="11"/>
        <v>49732.369204373143</v>
      </c>
      <c r="M17" s="5">
        <f>scrimecost*Meta!O14</f>
        <v>294.02999999999997</v>
      </c>
      <c r="N17" s="5">
        <f>L17-Grade15!L17</f>
        <v>504.27913479752169</v>
      </c>
      <c r="O17" s="5">
        <f>Grade15!M17-M17</f>
        <v>2.1779999999999973</v>
      </c>
      <c r="P17" s="22">
        <f t="shared" si="12"/>
        <v>59.007270786999534</v>
      </c>
      <c r="Q17" s="22"/>
      <c r="R17" s="22"/>
      <c r="S17" s="22">
        <f t="shared" si="6"/>
        <v>350.40877791665258</v>
      </c>
      <c r="T17" s="22">
        <f t="shared" si="7"/>
        <v>393.80895805882579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36902.203713926225</v>
      </c>
      <c r="D18" s="5">
        <f t="shared" si="0"/>
        <v>36177.928787652731</v>
      </c>
      <c r="E18" s="5">
        <f t="shared" si="1"/>
        <v>26677.928787652731</v>
      </c>
      <c r="F18" s="5">
        <f t="shared" si="2"/>
        <v>9012.0937491686163</v>
      </c>
      <c r="G18" s="5">
        <f t="shared" si="3"/>
        <v>27165.835038484114</v>
      </c>
      <c r="H18" s="22">
        <f t="shared" si="10"/>
        <v>15867.649737918988</v>
      </c>
      <c r="I18" s="5">
        <f t="shared" si="4"/>
        <v>42493.984685313859</v>
      </c>
      <c r="J18" s="26">
        <f t="shared" si="5"/>
        <v>0.1663870694741196</v>
      </c>
      <c r="L18" s="22">
        <f t="shared" si="11"/>
        <v>50975.678434482463</v>
      </c>
      <c r="M18" s="5">
        <f>scrimecost*Meta!O15</f>
        <v>294.02999999999997</v>
      </c>
      <c r="N18" s="5">
        <f>L18-Grade15!L18</f>
        <v>516.88611316745664</v>
      </c>
      <c r="O18" s="5">
        <f>Grade15!M18-M18</f>
        <v>2.1779999999999973</v>
      </c>
      <c r="P18" s="22">
        <f t="shared" si="12"/>
        <v>60.142774996674504</v>
      </c>
      <c r="Q18" s="22"/>
      <c r="R18" s="22"/>
      <c r="S18" s="22">
        <f t="shared" si="6"/>
        <v>358.83595957636709</v>
      </c>
      <c r="T18" s="22">
        <f t="shared" si="7"/>
        <v>412.80856046418103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37824.758806774378</v>
      </c>
      <c r="D19" s="5">
        <f t="shared" si="0"/>
        <v>37069.117007344052</v>
      </c>
      <c r="E19" s="5">
        <f t="shared" si="1"/>
        <v>27569.117007344052</v>
      </c>
      <c r="F19" s="5">
        <f t="shared" si="2"/>
        <v>9303.0667028978332</v>
      </c>
      <c r="G19" s="5">
        <f t="shared" si="3"/>
        <v>27766.050304446217</v>
      </c>
      <c r="H19" s="22">
        <f t="shared" si="10"/>
        <v>16264.34098136696</v>
      </c>
      <c r="I19" s="5">
        <f t="shared" si="4"/>
        <v>43477.4036924467</v>
      </c>
      <c r="J19" s="26">
        <f t="shared" si="5"/>
        <v>0.16789770112308741</v>
      </c>
      <c r="L19" s="22">
        <f t="shared" si="11"/>
        <v>52250.070395344526</v>
      </c>
      <c r="M19" s="5">
        <f>scrimecost*Meta!O16</f>
        <v>294.02999999999997</v>
      </c>
      <c r="N19" s="5">
        <f>L19-Grade15!L19</f>
        <v>529.80826599664579</v>
      </c>
      <c r="O19" s="5">
        <f>Grade15!M19-M19</f>
        <v>2.1779999999999973</v>
      </c>
      <c r="P19" s="22">
        <f t="shared" si="12"/>
        <v>61.306666811591391</v>
      </c>
      <c r="Q19" s="22"/>
      <c r="R19" s="22"/>
      <c r="S19" s="22">
        <f t="shared" si="6"/>
        <v>367.47382077757783</v>
      </c>
      <c r="T19" s="22">
        <f t="shared" si="7"/>
        <v>432.73424446679115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38770.377776943737</v>
      </c>
      <c r="D20" s="5">
        <f t="shared" si="0"/>
        <v>37982.58493252765</v>
      </c>
      <c r="E20" s="5">
        <f t="shared" si="1"/>
        <v>28482.58493252765</v>
      </c>
      <c r="F20" s="5">
        <f t="shared" si="2"/>
        <v>9601.3139804702769</v>
      </c>
      <c r="G20" s="5">
        <f t="shared" si="3"/>
        <v>28381.270952057374</v>
      </c>
      <c r="H20" s="22">
        <f t="shared" si="10"/>
        <v>16670.949505901135</v>
      </c>
      <c r="I20" s="5">
        <f t="shared" si="4"/>
        <v>44485.408174757868</v>
      </c>
      <c r="J20" s="26">
        <f t="shared" si="5"/>
        <v>0.16937148809769006</v>
      </c>
      <c r="L20" s="22">
        <f t="shared" si="11"/>
        <v>53556.322155228139</v>
      </c>
      <c r="M20" s="5">
        <f>scrimecost*Meta!O17</f>
        <v>294.02999999999997</v>
      </c>
      <c r="N20" s="5">
        <f>L20-Grade15!L20</f>
        <v>543.05347264656302</v>
      </c>
      <c r="O20" s="5">
        <f>Grade15!M20-M20</f>
        <v>2.1779999999999973</v>
      </c>
      <c r="P20" s="22">
        <f t="shared" si="12"/>
        <v>62.499655921881164</v>
      </c>
      <c r="Q20" s="22"/>
      <c r="R20" s="22"/>
      <c r="S20" s="22">
        <f t="shared" si="6"/>
        <v>376.3276285088179</v>
      </c>
      <c r="T20" s="22">
        <f t="shared" si="7"/>
        <v>453.63137662926738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39739.637221367331</v>
      </c>
      <c r="D21" s="5">
        <f t="shared" si="0"/>
        <v>38918.88955584084</v>
      </c>
      <c r="E21" s="5">
        <f t="shared" si="1"/>
        <v>29418.88955584084</v>
      </c>
      <c r="F21" s="5">
        <f t="shared" si="2"/>
        <v>9907.0174399820353</v>
      </c>
      <c r="G21" s="5">
        <f t="shared" si="3"/>
        <v>29011.872115858805</v>
      </c>
      <c r="H21" s="22">
        <f t="shared" si="10"/>
        <v>17087.723243548662</v>
      </c>
      <c r="I21" s="5">
        <f t="shared" si="4"/>
        <v>45518.612769126812</v>
      </c>
      <c r="J21" s="26">
        <f t="shared" si="5"/>
        <v>0.17080932904852195</v>
      </c>
      <c r="L21" s="22">
        <f t="shared" si="11"/>
        <v>54895.230209108842</v>
      </c>
      <c r="M21" s="5">
        <f>scrimecost*Meta!O18</f>
        <v>231.93</v>
      </c>
      <c r="N21" s="5">
        <f>L21-Grade15!L21</f>
        <v>556.62980946274183</v>
      </c>
      <c r="O21" s="5">
        <f>Grade15!M21-M21</f>
        <v>1.7179999999999893</v>
      </c>
      <c r="P21" s="22">
        <f t="shared" si="12"/>
        <v>63.722469759928195</v>
      </c>
      <c r="Q21" s="22"/>
      <c r="R21" s="22"/>
      <c r="S21" s="22">
        <f t="shared" si="6"/>
        <v>385.01408143334709</v>
      </c>
      <c r="T21" s="22">
        <f t="shared" si="7"/>
        <v>475.06793535859538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40733.128151901503</v>
      </c>
      <c r="D22" s="5">
        <f t="shared" si="0"/>
        <v>39878.601794736853</v>
      </c>
      <c r="E22" s="5">
        <f t="shared" si="1"/>
        <v>30378.601794736853</v>
      </c>
      <c r="F22" s="5">
        <f t="shared" si="2"/>
        <v>10220.363485981583</v>
      </c>
      <c r="G22" s="5">
        <f t="shared" si="3"/>
        <v>29658.23830875527</v>
      </c>
      <c r="H22" s="22">
        <f t="shared" si="10"/>
        <v>17514.916324637376</v>
      </c>
      <c r="I22" s="5">
        <f t="shared" si="4"/>
        <v>46577.647478354978</v>
      </c>
      <c r="J22" s="26">
        <f t="shared" si="5"/>
        <v>0.1722121007078701</v>
      </c>
      <c r="L22" s="22">
        <f t="shared" si="11"/>
        <v>56267.610964336549</v>
      </c>
      <c r="M22" s="5">
        <f>scrimecost*Meta!O19</f>
        <v>231.93</v>
      </c>
      <c r="N22" s="5">
        <f>L22-Grade15!L22</f>
        <v>570.54555469928891</v>
      </c>
      <c r="O22" s="5">
        <f>Grade15!M22-M22</f>
        <v>1.7179999999999893</v>
      </c>
      <c r="P22" s="22">
        <f t="shared" si="12"/>
        <v>64.975853943926381</v>
      </c>
      <c r="Q22" s="22"/>
      <c r="R22" s="22"/>
      <c r="S22" s="22">
        <f t="shared" si="6"/>
        <v>394.31611318096805</v>
      </c>
      <c r="T22" s="22">
        <f t="shared" si="7"/>
        <v>498.04175203446869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41751.45635569904</v>
      </c>
      <c r="D23" s="5">
        <f t="shared" si="0"/>
        <v>40862.306839605269</v>
      </c>
      <c r="E23" s="5">
        <f t="shared" si="1"/>
        <v>31362.306839605269</v>
      </c>
      <c r="F23" s="5">
        <f t="shared" si="2"/>
        <v>10541.54318313112</v>
      </c>
      <c r="G23" s="5">
        <f t="shared" si="3"/>
        <v>30320.763656474148</v>
      </c>
      <c r="H23" s="22">
        <f t="shared" si="10"/>
        <v>17952.789232753312</v>
      </c>
      <c r="I23" s="5">
        <f t="shared" si="4"/>
        <v>47663.158055313848</v>
      </c>
      <c r="J23" s="26">
        <f t="shared" si="5"/>
        <v>0.17358065842430731</v>
      </c>
      <c r="L23" s="22">
        <f t="shared" si="11"/>
        <v>57674.301238444961</v>
      </c>
      <c r="M23" s="5">
        <f>scrimecost*Meta!O20</f>
        <v>231.93</v>
      </c>
      <c r="N23" s="5">
        <f>L23-Grade15!L23</f>
        <v>584.80919356677623</v>
      </c>
      <c r="O23" s="5">
        <f>Grade15!M23-M23</f>
        <v>1.7179999999999893</v>
      </c>
      <c r="P23" s="22">
        <f t="shared" si="12"/>
        <v>66.260572732524537</v>
      </c>
      <c r="Q23" s="22"/>
      <c r="R23" s="22"/>
      <c r="S23" s="22">
        <f t="shared" si="6"/>
        <v>403.85069572229526</v>
      </c>
      <c r="T23" s="22">
        <f t="shared" si="7"/>
        <v>522.13665926507747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42795.242764591516</v>
      </c>
      <c r="D24" s="5">
        <f t="shared" si="0"/>
        <v>41870.604510595404</v>
      </c>
      <c r="E24" s="5">
        <f t="shared" si="1"/>
        <v>32370.604510595404</v>
      </c>
      <c r="F24" s="5">
        <f t="shared" si="2"/>
        <v>10870.752372709399</v>
      </c>
      <c r="G24" s="5">
        <f t="shared" si="3"/>
        <v>30999.852137886002</v>
      </c>
      <c r="H24" s="22">
        <f t="shared" si="10"/>
        <v>18401.608963572144</v>
      </c>
      <c r="I24" s="5">
        <f t="shared" si="4"/>
        <v>48775.806396696687</v>
      </c>
      <c r="J24" s="26">
        <f t="shared" si="5"/>
        <v>0.1749158366842461</v>
      </c>
      <c r="L24" s="22">
        <f t="shared" si="11"/>
        <v>59116.158769406087</v>
      </c>
      <c r="M24" s="5">
        <f>scrimecost*Meta!O21</f>
        <v>231.93</v>
      </c>
      <c r="N24" s="5">
        <f>L24-Grade15!L24</f>
        <v>599.42942340595619</v>
      </c>
      <c r="O24" s="5">
        <f>Grade15!M24-M24</f>
        <v>1.7179999999999893</v>
      </c>
      <c r="P24" s="22">
        <f t="shared" si="12"/>
        <v>67.577409490837653</v>
      </c>
      <c r="Q24" s="22"/>
      <c r="R24" s="22"/>
      <c r="S24" s="22">
        <f t="shared" si="6"/>
        <v>413.62364282715896</v>
      </c>
      <c r="T24" s="22">
        <f t="shared" si="7"/>
        <v>547.40760759322222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43865.123833706297</v>
      </c>
      <c r="D25" s="5">
        <f t="shared" si="0"/>
        <v>42904.10962336028</v>
      </c>
      <c r="E25" s="5">
        <f t="shared" si="1"/>
        <v>33404.10962336028</v>
      </c>
      <c r="F25" s="5">
        <f t="shared" si="2"/>
        <v>11208.191792027132</v>
      </c>
      <c r="G25" s="5">
        <f t="shared" si="3"/>
        <v>31695.91783133315</v>
      </c>
      <c r="H25" s="22">
        <f t="shared" si="10"/>
        <v>18861.649187661449</v>
      </c>
      <c r="I25" s="5">
        <f t="shared" si="4"/>
        <v>49916.27094661411</v>
      </c>
      <c r="J25" s="26">
        <f t="shared" si="5"/>
        <v>0.17621844962077171</v>
      </c>
      <c r="L25" s="22">
        <f t="shared" si="11"/>
        <v>60594.062738641238</v>
      </c>
      <c r="M25" s="5">
        <f>scrimecost*Meta!O22</f>
        <v>231.93</v>
      </c>
      <c r="N25" s="5">
        <f>L25-Grade15!L25</f>
        <v>614.41515899110527</v>
      </c>
      <c r="O25" s="5">
        <f>Grade15!M25-M25</f>
        <v>1.7179999999999893</v>
      </c>
      <c r="P25" s="22">
        <f t="shared" si="12"/>
        <v>68.927167168108596</v>
      </c>
      <c r="Q25" s="22"/>
      <c r="R25" s="22"/>
      <c r="S25" s="22">
        <f t="shared" si="6"/>
        <v>423.64091360963795</v>
      </c>
      <c r="T25" s="22">
        <f t="shared" si="7"/>
        <v>573.91224676465777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44961.751929548955</v>
      </c>
      <c r="D26" s="5">
        <f t="shared" si="0"/>
        <v>43963.452363944292</v>
      </c>
      <c r="E26" s="5">
        <f t="shared" si="1"/>
        <v>34463.452363944292</v>
      </c>
      <c r="F26" s="5">
        <f t="shared" si="2"/>
        <v>11554.067196827811</v>
      </c>
      <c r="G26" s="5">
        <f t="shared" si="3"/>
        <v>32409.385167116481</v>
      </c>
      <c r="H26" s="22">
        <f t="shared" si="10"/>
        <v>19333.190417352984</v>
      </c>
      <c r="I26" s="5">
        <f t="shared" si="4"/>
        <v>51085.247110279466</v>
      </c>
      <c r="J26" s="26">
        <f t="shared" si="5"/>
        <v>0.17748929151006504</v>
      </c>
      <c r="L26" s="22">
        <f t="shared" si="11"/>
        <v>62108.914307107269</v>
      </c>
      <c r="M26" s="5">
        <f>scrimecost*Meta!O23</f>
        <v>184.68</v>
      </c>
      <c r="N26" s="5">
        <f>L26-Grade15!L26</f>
        <v>629.77553796588472</v>
      </c>
      <c r="O26" s="5">
        <f>Grade15!M26-M26</f>
        <v>1.367999999999995</v>
      </c>
      <c r="P26" s="22">
        <f t="shared" si="12"/>
        <v>70.3106687873113</v>
      </c>
      <c r="Q26" s="22"/>
      <c r="R26" s="22"/>
      <c r="S26" s="22">
        <f t="shared" si="6"/>
        <v>433.61286616168002</v>
      </c>
      <c r="T26" s="22">
        <f t="shared" si="7"/>
        <v>601.30093512426618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46085.795727787678</v>
      </c>
      <c r="D27" s="5">
        <f t="shared" si="0"/>
        <v>45049.2786730429</v>
      </c>
      <c r="E27" s="5">
        <f t="shared" si="1"/>
        <v>35549.2786730429</v>
      </c>
      <c r="F27" s="5">
        <f t="shared" si="2"/>
        <v>12013.517354052798</v>
      </c>
      <c r="G27" s="5">
        <f t="shared" si="3"/>
        <v>33035.761318990102</v>
      </c>
      <c r="H27" s="22">
        <f t="shared" si="10"/>
        <v>19816.520177786802</v>
      </c>
      <c r="I27" s="5">
        <f t="shared" si="4"/>
        <v>52178.519810732148</v>
      </c>
      <c r="J27" s="26">
        <f t="shared" si="5"/>
        <v>0.18037734914559811</v>
      </c>
      <c r="L27" s="22">
        <f t="shared" si="11"/>
        <v>63661.637164784937</v>
      </c>
      <c r="M27" s="5">
        <f>scrimecost*Meta!O24</f>
        <v>184.68</v>
      </c>
      <c r="N27" s="5">
        <f>L27-Grade15!L27</f>
        <v>645.51992641500692</v>
      </c>
      <c r="O27" s="5">
        <f>Grade15!M27-M27</f>
        <v>1.367999999999995</v>
      </c>
      <c r="P27" s="22">
        <f t="shared" si="12"/>
        <v>72.148469416211242</v>
      </c>
      <c r="Q27" s="22"/>
      <c r="R27" s="22"/>
      <c r="S27" s="22">
        <f t="shared" si="6"/>
        <v>444.49191746899578</v>
      </c>
      <c r="T27" s="22">
        <f t="shared" si="7"/>
        <v>630.95111216163241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47237.940620982372</v>
      </c>
      <c r="D28" s="5">
        <f t="shared" si="0"/>
        <v>46162.250639868973</v>
      </c>
      <c r="E28" s="5">
        <f t="shared" si="1"/>
        <v>36662.250639868973</v>
      </c>
      <c r="F28" s="5">
        <f t="shared" si="2"/>
        <v>12488.199897904118</v>
      </c>
      <c r="G28" s="5">
        <f t="shared" si="3"/>
        <v>33674.050741964857</v>
      </c>
      <c r="H28" s="22">
        <f t="shared" si="10"/>
        <v>20311.933182231478</v>
      </c>
      <c r="I28" s="5">
        <f t="shared" si="4"/>
        <v>53295.378196000464</v>
      </c>
      <c r="J28" s="26">
        <f t="shared" si="5"/>
        <v>0.18325237555013615</v>
      </c>
      <c r="L28" s="22">
        <f t="shared" si="11"/>
        <v>65253.178093904571</v>
      </c>
      <c r="M28" s="5">
        <f>scrimecost*Meta!O25</f>
        <v>184.68</v>
      </c>
      <c r="N28" s="5">
        <f>L28-Grade15!L28</f>
        <v>661.65792457540374</v>
      </c>
      <c r="O28" s="5">
        <f>Grade15!M28-M28</f>
        <v>1.367999999999995</v>
      </c>
      <c r="P28" s="22">
        <f t="shared" si="12"/>
        <v>74.047199591616547</v>
      </c>
      <c r="Q28" s="22"/>
      <c r="R28" s="22"/>
      <c r="S28" s="22">
        <f t="shared" si="6"/>
        <v>455.65560698753347</v>
      </c>
      <c r="T28" s="22">
        <f t="shared" si="7"/>
        <v>662.08032703354934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48418.889136506928</v>
      </c>
      <c r="D29" s="5">
        <f t="shared" si="0"/>
        <v>47303.046905865696</v>
      </c>
      <c r="E29" s="5">
        <f t="shared" si="1"/>
        <v>37803.046905865696</v>
      </c>
      <c r="F29" s="5">
        <f t="shared" si="2"/>
        <v>12974.74950535172</v>
      </c>
      <c r="G29" s="5">
        <f t="shared" si="3"/>
        <v>34328.297400513977</v>
      </c>
      <c r="H29" s="22">
        <f t="shared" si="10"/>
        <v>20819.73151178726</v>
      </c>
      <c r="I29" s="5">
        <f t="shared" si="4"/>
        <v>54440.158040900467</v>
      </c>
      <c r="J29" s="26">
        <f t="shared" si="5"/>
        <v>0.18605727935944155</v>
      </c>
      <c r="L29" s="22">
        <f t="shared" si="11"/>
        <v>66884.507546252178</v>
      </c>
      <c r="M29" s="5">
        <f>scrimecost*Meta!O26</f>
        <v>184.68</v>
      </c>
      <c r="N29" s="5">
        <f>L29-Grade15!L29</f>
        <v>678.19937268979265</v>
      </c>
      <c r="O29" s="5">
        <f>Grade15!M29-M29</f>
        <v>1.367999999999995</v>
      </c>
      <c r="P29" s="22">
        <f t="shared" si="12"/>
        <v>75.993398021406946</v>
      </c>
      <c r="Q29" s="22"/>
      <c r="R29" s="22"/>
      <c r="S29" s="22">
        <f t="shared" si="6"/>
        <v>467.09838874402402</v>
      </c>
      <c r="T29" s="22">
        <f t="shared" si="7"/>
        <v>694.74344320333455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49629.36136491959</v>
      </c>
      <c r="D30" s="5">
        <f t="shared" si="0"/>
        <v>48472.363078512324</v>
      </c>
      <c r="E30" s="5">
        <f t="shared" si="1"/>
        <v>38972.363078512324</v>
      </c>
      <c r="F30" s="5">
        <f t="shared" si="2"/>
        <v>13473.462852985505</v>
      </c>
      <c r="G30" s="5">
        <f t="shared" si="3"/>
        <v>34998.900225526821</v>
      </c>
      <c r="H30" s="22">
        <f t="shared" si="10"/>
        <v>21340.224799581942</v>
      </c>
      <c r="I30" s="5">
        <f t="shared" si="4"/>
        <v>55613.557381922976</v>
      </c>
      <c r="J30" s="26">
        <f t="shared" si="5"/>
        <v>0.18879377088071508</v>
      </c>
      <c r="L30" s="22">
        <f t="shared" si="11"/>
        <v>68556.620234908478</v>
      </c>
      <c r="M30" s="5">
        <f>scrimecost*Meta!O27</f>
        <v>184.68</v>
      </c>
      <c r="N30" s="5">
        <f>L30-Grade15!L30</f>
        <v>695.15435700703529</v>
      </c>
      <c r="O30" s="5">
        <f>Grade15!M30-M30</f>
        <v>1.367999999999995</v>
      </c>
      <c r="P30" s="22">
        <f t="shared" si="12"/>
        <v>77.988251411942102</v>
      </c>
      <c r="Q30" s="22"/>
      <c r="R30" s="22"/>
      <c r="S30" s="22">
        <f t="shared" si="6"/>
        <v>478.82724004442338</v>
      </c>
      <c r="T30" s="22">
        <f t="shared" si="7"/>
        <v>729.01599886086433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50870.095399042591</v>
      </c>
      <c r="D31" s="5">
        <f t="shared" si="0"/>
        <v>49670.91215547514</v>
      </c>
      <c r="E31" s="5">
        <f t="shared" si="1"/>
        <v>40170.91215547514</v>
      </c>
      <c r="F31" s="5">
        <f t="shared" si="2"/>
        <v>13984.644034310148</v>
      </c>
      <c r="G31" s="5">
        <f t="shared" si="3"/>
        <v>35686.268121164991</v>
      </c>
      <c r="H31" s="22">
        <f t="shared" si="10"/>
        <v>21873.73041957149</v>
      </c>
      <c r="I31" s="5">
        <f t="shared" si="4"/>
        <v>56816.291706471049</v>
      </c>
      <c r="J31" s="26">
        <f t="shared" si="5"/>
        <v>0.19146351870634787</v>
      </c>
      <c r="L31" s="22">
        <f t="shared" si="11"/>
        <v>70270.535740781197</v>
      </c>
      <c r="M31" s="5">
        <f>scrimecost*Meta!O28</f>
        <v>158.48999999999998</v>
      </c>
      <c r="N31" s="5">
        <f>L31-Grade15!L31</f>
        <v>712.53321593221335</v>
      </c>
      <c r="O31" s="5">
        <f>Grade15!M31-M31</f>
        <v>1.1740000000000066</v>
      </c>
      <c r="P31" s="22">
        <f t="shared" si="12"/>
        <v>80.032976137240667</v>
      </c>
      <c r="Q31" s="22"/>
      <c r="R31" s="22"/>
      <c r="S31" s="22">
        <f t="shared" si="6"/>
        <v>490.68538262733523</v>
      </c>
      <c r="T31" s="22">
        <f t="shared" si="7"/>
        <v>764.72176996947633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52141.847784018653</v>
      </c>
      <c r="D32" s="5">
        <f t="shared" si="0"/>
        <v>50899.424959362019</v>
      </c>
      <c r="E32" s="5">
        <f t="shared" si="1"/>
        <v>41399.424959362019</v>
      </c>
      <c r="F32" s="5">
        <f t="shared" si="2"/>
        <v>14508.604745167901</v>
      </c>
      <c r="G32" s="5">
        <f t="shared" si="3"/>
        <v>36390.820214194115</v>
      </c>
      <c r="H32" s="22">
        <f t="shared" si="10"/>
        <v>22420.573680060777</v>
      </c>
      <c r="I32" s="5">
        <f t="shared" si="4"/>
        <v>58049.094389132821</v>
      </c>
      <c r="J32" s="26">
        <f t="shared" si="5"/>
        <v>0.19406815073135544</v>
      </c>
      <c r="L32" s="22">
        <f t="shared" si="11"/>
        <v>72027.299134300716</v>
      </c>
      <c r="M32" s="5">
        <f>scrimecost*Meta!O29</f>
        <v>158.48999999999998</v>
      </c>
      <c r="N32" s="5">
        <f>L32-Grade15!L32</f>
        <v>730.34654633050377</v>
      </c>
      <c r="O32" s="5">
        <f>Grade15!M32-M32</f>
        <v>1.1740000000000066</v>
      </c>
      <c r="P32" s="22">
        <f t="shared" si="12"/>
        <v>82.128818980671667</v>
      </c>
      <c r="Q32" s="22"/>
      <c r="R32" s="22"/>
      <c r="S32" s="22">
        <f t="shared" si="6"/>
        <v>503.00800702480979</v>
      </c>
      <c r="T32" s="22">
        <f t="shared" si="7"/>
        <v>802.44884122738176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53445.393978619111</v>
      </c>
      <c r="D33" s="5">
        <f t="shared" si="0"/>
        <v>52158.650583346061</v>
      </c>
      <c r="E33" s="5">
        <f t="shared" si="1"/>
        <v>42658.650583346061</v>
      </c>
      <c r="F33" s="5">
        <f t="shared" si="2"/>
        <v>15045.664473797095</v>
      </c>
      <c r="G33" s="5">
        <f t="shared" si="3"/>
        <v>37112.986109548969</v>
      </c>
      <c r="H33" s="22">
        <f t="shared" si="10"/>
        <v>22981.088022062293</v>
      </c>
      <c r="I33" s="5">
        <f t="shared" si="4"/>
        <v>59312.717138861146</v>
      </c>
      <c r="J33" s="26">
        <f t="shared" si="5"/>
        <v>0.19660925514599698</v>
      </c>
      <c r="L33" s="22">
        <f t="shared" si="11"/>
        <v>73827.98161265823</v>
      </c>
      <c r="M33" s="5">
        <f>scrimecost*Meta!O30</f>
        <v>158.48999999999998</v>
      </c>
      <c r="N33" s="5">
        <f>L33-Grade15!L33</f>
        <v>748.60520998877473</v>
      </c>
      <c r="O33" s="5">
        <f>Grade15!M33-M33</f>
        <v>1.1740000000000066</v>
      </c>
      <c r="P33" s="22">
        <f t="shared" si="12"/>
        <v>84.277057895188449</v>
      </c>
      <c r="Q33" s="22"/>
      <c r="R33" s="22"/>
      <c r="S33" s="22">
        <f t="shared" si="6"/>
        <v>515.63869703223497</v>
      </c>
      <c r="T33" s="22">
        <f t="shared" si="7"/>
        <v>842.03487838904186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54781.528828084578</v>
      </c>
      <c r="D34" s="5">
        <f t="shared" si="0"/>
        <v>53449.356847929703</v>
      </c>
      <c r="E34" s="5">
        <f t="shared" si="1"/>
        <v>43949.356847929703</v>
      </c>
      <c r="F34" s="5">
        <f t="shared" si="2"/>
        <v>15596.150695642018</v>
      </c>
      <c r="G34" s="5">
        <f t="shared" si="3"/>
        <v>37853.206152287683</v>
      </c>
      <c r="H34" s="22">
        <f t="shared" si="10"/>
        <v>23555.615222613847</v>
      </c>
      <c r="I34" s="5">
        <f t="shared" si="4"/>
        <v>60607.930457332659</v>
      </c>
      <c r="J34" s="26">
        <f t="shared" si="5"/>
        <v>0.19908838140418381</v>
      </c>
      <c r="L34" s="22">
        <f t="shared" si="11"/>
        <v>75673.681152974677</v>
      </c>
      <c r="M34" s="5">
        <f>scrimecost*Meta!O31</f>
        <v>158.48999999999998</v>
      </c>
      <c r="N34" s="5">
        <f>L34-Grade15!L34</f>
        <v>767.32034023848246</v>
      </c>
      <c r="O34" s="5">
        <f>Grade15!M34-M34</f>
        <v>1.1740000000000066</v>
      </c>
      <c r="P34" s="22">
        <f t="shared" si="12"/>
        <v>86.479002782568145</v>
      </c>
      <c r="Q34" s="22"/>
      <c r="R34" s="22"/>
      <c r="S34" s="22">
        <f t="shared" si="6"/>
        <v>528.58515428983389</v>
      </c>
      <c r="T34" s="22">
        <f t="shared" si="7"/>
        <v>883.57142660669285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56151.067048786696</v>
      </c>
      <c r="D35" s="5">
        <f t="shared" si="0"/>
        <v>54772.330769127948</v>
      </c>
      <c r="E35" s="5">
        <f t="shared" si="1"/>
        <v>45272.330769127948</v>
      </c>
      <c r="F35" s="5">
        <f t="shared" si="2"/>
        <v>16160.39907303307</v>
      </c>
      <c r="G35" s="5">
        <f t="shared" si="3"/>
        <v>38611.931696094878</v>
      </c>
      <c r="H35" s="22">
        <f t="shared" si="10"/>
        <v>24144.505603179194</v>
      </c>
      <c r="I35" s="5">
        <f t="shared" si="4"/>
        <v>61935.524108765982</v>
      </c>
      <c r="J35" s="26">
        <f t="shared" si="5"/>
        <v>0.20150704116826854</v>
      </c>
      <c r="L35" s="22">
        <f t="shared" si="11"/>
        <v>77565.523181799043</v>
      </c>
      <c r="M35" s="5">
        <f>scrimecost*Meta!O32</f>
        <v>158.48999999999998</v>
      </c>
      <c r="N35" s="5">
        <f>L35-Grade15!L35</f>
        <v>786.5033487444598</v>
      </c>
      <c r="O35" s="5">
        <f>Grade15!M35-M35</f>
        <v>1.1740000000000066</v>
      </c>
      <c r="P35" s="22">
        <f t="shared" si="12"/>
        <v>88.735996292132356</v>
      </c>
      <c r="Q35" s="22"/>
      <c r="R35" s="22"/>
      <c r="S35" s="22">
        <f t="shared" si="6"/>
        <v>541.85527297888882</v>
      </c>
      <c r="T35" s="22">
        <f t="shared" si="7"/>
        <v>927.15453792619712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57554.843725006365</v>
      </c>
      <c r="D36" s="5">
        <f t="shared" si="0"/>
        <v>56128.37903835615</v>
      </c>
      <c r="E36" s="5">
        <f t="shared" si="1"/>
        <v>46628.37903835615</v>
      </c>
      <c r="F36" s="5">
        <f t="shared" si="2"/>
        <v>16738.753659858899</v>
      </c>
      <c r="G36" s="5">
        <f t="shared" si="3"/>
        <v>39389.62537849725</v>
      </c>
      <c r="H36" s="22">
        <f t="shared" si="10"/>
        <v>24748.118243258676</v>
      </c>
      <c r="I36" s="5">
        <f t="shared" si="4"/>
        <v>63296.307601485132</v>
      </c>
      <c r="J36" s="26">
        <f t="shared" si="5"/>
        <v>0.20386670923079031</v>
      </c>
      <c r="L36" s="22">
        <f t="shared" si="11"/>
        <v>79504.661261344023</v>
      </c>
      <c r="M36" s="5">
        <f>scrimecost*Meta!O33</f>
        <v>122.04</v>
      </c>
      <c r="N36" s="5">
        <f>L36-Grade15!L36</f>
        <v>806.16593246307457</v>
      </c>
      <c r="O36" s="5">
        <f>Grade15!M36-M36</f>
        <v>0.90399999999999636</v>
      </c>
      <c r="P36" s="22">
        <f t="shared" si="12"/>
        <v>91.049414639435668</v>
      </c>
      <c r="Q36" s="22"/>
      <c r="R36" s="22"/>
      <c r="S36" s="22">
        <f t="shared" si="6"/>
        <v>555.22899463516296</v>
      </c>
      <c r="T36" s="22">
        <f t="shared" si="7"/>
        <v>972.48538767142486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58993.714818131521</v>
      </c>
      <c r="D37" s="5">
        <f t="shared" ref="D37:D56" si="15">IF(A37&lt;startage,1,0)*(C37*(1-initialunempprob))+IF(A37=startage,1,0)*(C37*(1-unempprob))+IF(A37&gt;startage,1,0)*(C37*(1-unempprob)+unempprob*300*52)</f>
        <v>57518.32851431505</v>
      </c>
      <c r="E37" s="5">
        <f t="shared" si="1"/>
        <v>48018.32851431505</v>
      </c>
      <c r="F37" s="5">
        <f t="shared" si="2"/>
        <v>17331.567111355369</v>
      </c>
      <c r="G37" s="5">
        <f t="shared" si="3"/>
        <v>40186.761402959681</v>
      </c>
      <c r="H37" s="22">
        <f t="shared" ref="H37:H56" si="16">benefits*B37/expnorm</f>
        <v>25366.821199340138</v>
      </c>
      <c r="I37" s="5">
        <f t="shared" ref="I37:I56" si="17">G37+IF(A37&lt;startage,1,0)*(H37*(1-initialunempprob))+IF(A37&gt;=startage,1,0)*(H37*(1-unempprob))</f>
        <v>64691.110681522252</v>
      </c>
      <c r="J37" s="26">
        <f t="shared" si="5"/>
        <v>0.20616882441373827</v>
      </c>
      <c r="L37" s="22">
        <f t="shared" ref="L37:L56" si="18">(sincome+sbenefits)*(1-sunemp)*B37/expnorm</f>
        <v>81492.277792877605</v>
      </c>
      <c r="M37" s="5">
        <f>scrimecost*Meta!O34</f>
        <v>122.04</v>
      </c>
      <c r="N37" s="5">
        <f>L37-Grade15!L37</f>
        <v>826.32008077463252</v>
      </c>
      <c r="O37" s="5">
        <f>Grade15!M37-M37</f>
        <v>0.90399999999999636</v>
      </c>
      <c r="P37" s="22">
        <f t="shared" si="12"/>
        <v>93.420668445421541</v>
      </c>
      <c r="Q37" s="22"/>
      <c r="R37" s="22"/>
      <c r="S37" s="22">
        <f t="shared" si="6"/>
        <v>569.17091308283079</v>
      </c>
      <c r="T37" s="22">
        <f t="shared" si="7"/>
        <v>1020.459487233486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60468.557688584799</v>
      </c>
      <c r="D38" s="5">
        <f t="shared" si="15"/>
        <v>58943.026727172917</v>
      </c>
      <c r="E38" s="5">
        <f t="shared" si="1"/>
        <v>49443.026727172917</v>
      </c>
      <c r="F38" s="5">
        <f t="shared" si="2"/>
        <v>17939.20089913925</v>
      </c>
      <c r="G38" s="5">
        <f t="shared" si="3"/>
        <v>41003.825828033667</v>
      </c>
      <c r="H38" s="22">
        <f t="shared" si="16"/>
        <v>26000.991729323639</v>
      </c>
      <c r="I38" s="5">
        <f t="shared" si="17"/>
        <v>66120.78383856031</v>
      </c>
      <c r="J38" s="26">
        <f t="shared" si="5"/>
        <v>0.20841479044588265</v>
      </c>
      <c r="L38" s="22">
        <f t="shared" si="18"/>
        <v>83529.584737699552</v>
      </c>
      <c r="M38" s="5">
        <f>scrimecost*Meta!O35</f>
        <v>122.04</v>
      </c>
      <c r="N38" s="5">
        <f>L38-Grade15!L38</f>
        <v>846.9780827940267</v>
      </c>
      <c r="O38" s="5">
        <f>Grade15!M38-M38</f>
        <v>0.90399999999999636</v>
      </c>
      <c r="P38" s="22">
        <f t="shared" si="12"/>
        <v>95.851203596557085</v>
      </c>
      <c r="Q38" s="22"/>
      <c r="R38" s="22"/>
      <c r="S38" s="22">
        <f t="shared" si="6"/>
        <v>583.46137949171839</v>
      </c>
      <c r="T38" s="22">
        <f t="shared" si="7"/>
        <v>1070.7973979481799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61980.27163079942</v>
      </c>
      <c r="D39" s="5">
        <f t="shared" si="15"/>
        <v>60403.342395352236</v>
      </c>
      <c r="E39" s="5">
        <f t="shared" si="1"/>
        <v>50903.342395352236</v>
      </c>
      <c r="F39" s="5">
        <f t="shared" si="2"/>
        <v>18562.025531617728</v>
      </c>
      <c r="G39" s="5">
        <f t="shared" si="3"/>
        <v>41841.316863734508</v>
      </c>
      <c r="H39" s="22">
        <f t="shared" si="16"/>
        <v>26651.016522556725</v>
      </c>
      <c r="I39" s="5">
        <f t="shared" si="17"/>
        <v>67586.198824524297</v>
      </c>
      <c r="J39" s="26">
        <f t="shared" si="5"/>
        <v>0.21060597681870641</v>
      </c>
      <c r="L39" s="22">
        <f t="shared" si="18"/>
        <v>85617.824356142024</v>
      </c>
      <c r="M39" s="5">
        <f>scrimecost*Meta!O36</f>
        <v>122.04</v>
      </c>
      <c r="N39" s="5">
        <f>L39-Grade15!L39</f>
        <v>868.15253486385336</v>
      </c>
      <c r="O39" s="5">
        <f>Grade15!M39-M39</f>
        <v>0.90399999999999636</v>
      </c>
      <c r="P39" s="22">
        <f t="shared" si="12"/>
        <v>98.342502126470976</v>
      </c>
      <c r="Q39" s="22"/>
      <c r="R39" s="22"/>
      <c r="S39" s="22">
        <f t="shared" si="6"/>
        <v>598.10910756079716</v>
      </c>
      <c r="T39" s="22">
        <f t="shared" si="7"/>
        <v>1123.6155245829641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63529.778421569397</v>
      </c>
      <c r="D40" s="5">
        <f t="shared" si="15"/>
        <v>61900.165955236036</v>
      </c>
      <c r="E40" s="5">
        <f t="shared" si="1"/>
        <v>52400.165955236036</v>
      </c>
      <c r="F40" s="5">
        <f t="shared" si="2"/>
        <v>19200.420779908171</v>
      </c>
      <c r="G40" s="5">
        <f t="shared" si="3"/>
        <v>42699.745175327866</v>
      </c>
      <c r="H40" s="22">
        <f t="shared" si="16"/>
        <v>27317.291935620648</v>
      </c>
      <c r="I40" s="5">
        <f t="shared" si="17"/>
        <v>69088.249185137407</v>
      </c>
      <c r="J40" s="26">
        <f t="shared" si="5"/>
        <v>0.21274371962146135</v>
      </c>
      <c r="L40" s="22">
        <f t="shared" si="18"/>
        <v>87758.269965045576</v>
      </c>
      <c r="M40" s="5">
        <f>scrimecost*Meta!O37</f>
        <v>122.04</v>
      </c>
      <c r="N40" s="5">
        <f>L40-Grade15!L40</f>
        <v>889.8563482354657</v>
      </c>
      <c r="O40" s="5">
        <f>Grade15!M40-M40</f>
        <v>0.90399999999999636</v>
      </c>
      <c r="P40" s="22">
        <f t="shared" si="12"/>
        <v>100.89608311963276</v>
      </c>
      <c r="Q40" s="22"/>
      <c r="R40" s="22"/>
      <c r="S40" s="22">
        <f t="shared" si="6"/>
        <v>613.12302883162658</v>
      </c>
      <c r="T40" s="22">
        <f t="shared" si="7"/>
        <v>1179.0360026344581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65118.022882108628</v>
      </c>
      <c r="D41" s="5">
        <f t="shared" si="15"/>
        <v>63434.410104116934</v>
      </c>
      <c r="E41" s="5">
        <f t="shared" si="1"/>
        <v>53934.410104116934</v>
      </c>
      <c r="F41" s="5">
        <f t="shared" si="2"/>
        <v>19854.775909405871</v>
      </c>
      <c r="G41" s="5">
        <f t="shared" si="3"/>
        <v>43579.634194711063</v>
      </c>
      <c r="H41" s="22">
        <f t="shared" si="16"/>
        <v>28000.224234011159</v>
      </c>
      <c r="I41" s="5">
        <f t="shared" si="17"/>
        <v>70627.85080476584</v>
      </c>
      <c r="J41" s="26">
        <f t="shared" si="5"/>
        <v>0.21482932235585636</v>
      </c>
      <c r="L41" s="22">
        <f t="shared" si="18"/>
        <v>89952.226714171702</v>
      </c>
      <c r="M41" s="5">
        <f>scrimecost*Meta!O38</f>
        <v>74.115000000000009</v>
      </c>
      <c r="N41" s="5">
        <f>L41-Grade15!L41</f>
        <v>912.10275694132724</v>
      </c>
      <c r="O41" s="5">
        <f>Grade15!M41-M41</f>
        <v>0.54899999999999238</v>
      </c>
      <c r="P41" s="22">
        <f t="shared" si="12"/>
        <v>103.51350363762356</v>
      </c>
      <c r="Q41" s="22"/>
      <c r="R41" s="22"/>
      <c r="S41" s="22">
        <f t="shared" si="6"/>
        <v>628.21232313420239</v>
      </c>
      <c r="T41" s="22">
        <f t="shared" si="7"/>
        <v>1236.5964984754908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66745.973454161343</v>
      </c>
      <c r="D42" s="5">
        <f t="shared" si="15"/>
        <v>65007.01035671986</v>
      </c>
      <c r="E42" s="5">
        <f t="shared" si="1"/>
        <v>55507.01035671986</v>
      </c>
      <c r="F42" s="5">
        <f t="shared" si="2"/>
        <v>20525.489917141022</v>
      </c>
      <c r="G42" s="5">
        <f t="shared" si="3"/>
        <v>44481.520439578839</v>
      </c>
      <c r="H42" s="22">
        <f t="shared" si="16"/>
        <v>28700.22983986144</v>
      </c>
      <c r="I42" s="5">
        <f t="shared" si="17"/>
        <v>72205.942464884982</v>
      </c>
      <c r="J42" s="26">
        <f t="shared" si="5"/>
        <v>0.21686405673087597</v>
      </c>
      <c r="L42" s="22">
        <f t="shared" si="18"/>
        <v>92201.032382025995</v>
      </c>
      <c r="M42" s="5">
        <f>scrimecost*Meta!O39</f>
        <v>74.115000000000009</v>
      </c>
      <c r="N42" s="5">
        <f>L42-Grade15!L42</f>
        <v>934.90532586487825</v>
      </c>
      <c r="O42" s="5">
        <f>Grade15!M42-M42</f>
        <v>0.54899999999999238</v>
      </c>
      <c r="P42" s="22">
        <f t="shared" si="12"/>
        <v>106.19635966856416</v>
      </c>
      <c r="Q42" s="22"/>
      <c r="R42" s="22"/>
      <c r="S42" s="22">
        <f t="shared" si="6"/>
        <v>643.98632416936789</v>
      </c>
      <c r="T42" s="22">
        <f t="shared" si="7"/>
        <v>1297.598481254588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68414.622790515365</v>
      </c>
      <c r="D43" s="5">
        <f t="shared" si="15"/>
        <v>66618.92561563784</v>
      </c>
      <c r="E43" s="5">
        <f t="shared" si="1"/>
        <v>57118.92561563784</v>
      </c>
      <c r="F43" s="5">
        <f t="shared" si="2"/>
        <v>21212.971775069542</v>
      </c>
      <c r="G43" s="5">
        <f t="shared" si="3"/>
        <v>45405.953840568298</v>
      </c>
      <c r="H43" s="22">
        <f t="shared" si="16"/>
        <v>29417.735585857972</v>
      </c>
      <c r="I43" s="5">
        <f t="shared" si="17"/>
        <v>73823.486416507105</v>
      </c>
      <c r="J43" s="26">
        <f t="shared" si="5"/>
        <v>0.21884916343821212</v>
      </c>
      <c r="L43" s="22">
        <f t="shared" si="18"/>
        <v>94506.058191576638</v>
      </c>
      <c r="M43" s="5">
        <f>scrimecost*Meta!O40</f>
        <v>74.115000000000009</v>
      </c>
      <c r="N43" s="5">
        <f>L43-Grade15!L43</f>
        <v>958.27795901148056</v>
      </c>
      <c r="O43" s="5">
        <f>Grade15!M43-M43</f>
        <v>0.54899999999999238</v>
      </c>
      <c r="P43" s="22">
        <f t="shared" si="12"/>
        <v>108.94628710027825</v>
      </c>
      <c r="Q43" s="22"/>
      <c r="R43" s="22"/>
      <c r="S43" s="22">
        <f t="shared" si="6"/>
        <v>660.15467523039047</v>
      </c>
      <c r="T43" s="22">
        <f t="shared" si="7"/>
        <v>1361.6061676962292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70124.988360278265</v>
      </c>
      <c r="D44" s="5">
        <f t="shared" si="15"/>
        <v>68271.138756028799</v>
      </c>
      <c r="E44" s="5">
        <f t="shared" si="1"/>
        <v>58771.138756028799</v>
      </c>
      <c r="F44" s="5">
        <f t="shared" si="2"/>
        <v>21917.640679446282</v>
      </c>
      <c r="G44" s="5">
        <f t="shared" si="3"/>
        <v>46353.498076582517</v>
      </c>
      <c r="H44" s="22">
        <f t="shared" si="16"/>
        <v>30153.17897550443</v>
      </c>
      <c r="I44" s="5">
        <f t="shared" si="17"/>
        <v>75481.468966919798</v>
      </c>
      <c r="J44" s="26">
        <f t="shared" si="5"/>
        <v>0.22078585290878391</v>
      </c>
      <c r="L44" s="22">
        <f t="shared" si="18"/>
        <v>96868.709646366071</v>
      </c>
      <c r="M44" s="5">
        <f>scrimecost*Meta!O41</f>
        <v>74.115000000000009</v>
      </c>
      <c r="N44" s="5">
        <f>L44-Grade15!L44</f>
        <v>982.2349079867854</v>
      </c>
      <c r="O44" s="5">
        <f>Grade15!M44-M44</f>
        <v>0.54899999999999238</v>
      </c>
      <c r="P44" s="22">
        <f t="shared" si="12"/>
        <v>111.76496271778521</v>
      </c>
      <c r="Q44" s="22"/>
      <c r="R44" s="22"/>
      <c r="S44" s="22">
        <f t="shared" ref="S44:S69" si="19">IF(A44&lt;startage,1,0)*(N44-Q44-R44)+IF(A44&gt;=startage,1,0)*completionprob*(N44*spart+O44+P44)</f>
        <v>676.72723506796081</v>
      </c>
      <c r="T44" s="22">
        <f t="shared" ref="T44:T69" si="20">S44/sreturn^(A44-startage+1)</f>
        <v>1428.7675716523097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71878.113069285217</v>
      </c>
      <c r="D45" s="5">
        <f t="shared" si="15"/>
        <v>69964.657224929513</v>
      </c>
      <c r="E45" s="5">
        <f t="shared" si="1"/>
        <v>60464.657224929513</v>
      </c>
      <c r="F45" s="5">
        <f t="shared" si="2"/>
        <v>22639.926306432437</v>
      </c>
      <c r="G45" s="5">
        <f t="shared" si="3"/>
        <v>47324.73091849708</v>
      </c>
      <c r="H45" s="22">
        <f t="shared" si="16"/>
        <v>30907.008449892033</v>
      </c>
      <c r="I45" s="5">
        <f t="shared" si="17"/>
        <v>77180.901081092787</v>
      </c>
      <c r="J45" s="26">
        <f t="shared" si="5"/>
        <v>0.22267530605080524</v>
      </c>
      <c r="L45" s="22">
        <f t="shared" si="18"/>
        <v>99290.427387525211</v>
      </c>
      <c r="M45" s="5">
        <f>scrimecost*Meta!O42</f>
        <v>74.115000000000009</v>
      </c>
      <c r="N45" s="5">
        <f>L45-Grade15!L45</f>
        <v>1006.7907806864532</v>
      </c>
      <c r="O45" s="5">
        <f>Grade15!M45-M45</f>
        <v>0.54899999999999238</v>
      </c>
      <c r="P45" s="22">
        <f t="shared" si="12"/>
        <v>114.65410522572982</v>
      </c>
      <c r="Q45" s="22"/>
      <c r="R45" s="22"/>
      <c r="S45" s="22">
        <f t="shared" si="19"/>
        <v>693.71410890145876</v>
      </c>
      <c r="T45" s="22">
        <f t="shared" si="20"/>
        <v>1499.2379938375241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73675.065896017331</v>
      </c>
      <c r="D46" s="5">
        <f t="shared" si="15"/>
        <v>71700.513655552728</v>
      </c>
      <c r="E46" s="5">
        <f t="shared" si="1"/>
        <v>62200.513655552728</v>
      </c>
      <c r="F46" s="5">
        <f t="shared" si="2"/>
        <v>23380.269074093238</v>
      </c>
      <c r="G46" s="5">
        <f t="shared" si="3"/>
        <v>48320.24458145949</v>
      </c>
      <c r="H46" s="22">
        <f t="shared" si="16"/>
        <v>31679.683661139334</v>
      </c>
      <c r="I46" s="5">
        <f t="shared" si="17"/>
        <v>78922.818998120085</v>
      </c>
      <c r="J46" s="26">
        <f t="shared" si="5"/>
        <v>0.2245186749698504</v>
      </c>
      <c r="L46" s="22">
        <f t="shared" si="18"/>
        <v>101772.68807221334</v>
      </c>
      <c r="M46" s="5">
        <f>scrimecost*Meta!O43</f>
        <v>36.99</v>
      </c>
      <c r="N46" s="5">
        <f>L46-Grade15!L46</f>
        <v>1031.9605502036138</v>
      </c>
      <c r="O46" s="5">
        <f>Grade15!M46-M46</f>
        <v>0.27400000000000091</v>
      </c>
      <c r="P46" s="22">
        <f t="shared" si="12"/>
        <v>117.61547629637305</v>
      </c>
      <c r="Q46" s="22"/>
      <c r="R46" s="22"/>
      <c r="S46" s="22">
        <f t="shared" si="19"/>
        <v>710.8932795807948</v>
      </c>
      <c r="T46" s="22">
        <f t="shared" si="20"/>
        <v>1572.6663113297088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75516.942543417768</v>
      </c>
      <c r="D47" s="5">
        <f t="shared" si="15"/>
        <v>73479.766496941549</v>
      </c>
      <c r="E47" s="5">
        <f t="shared" si="1"/>
        <v>63979.766496941549</v>
      </c>
      <c r="F47" s="5">
        <f t="shared" si="2"/>
        <v>24139.120410945572</v>
      </c>
      <c r="G47" s="5">
        <f t="shared" si="3"/>
        <v>49340.646085995977</v>
      </c>
      <c r="H47" s="22">
        <f t="shared" si="16"/>
        <v>32471.675752667816</v>
      </c>
      <c r="I47" s="5">
        <f t="shared" si="17"/>
        <v>80708.284863073088</v>
      </c>
      <c r="J47" s="26">
        <f t="shared" si="5"/>
        <v>0.22631708367135794</v>
      </c>
      <c r="L47" s="22">
        <f t="shared" si="18"/>
        <v>104317.00527401867</v>
      </c>
      <c r="M47" s="5">
        <f>scrimecost*Meta!O44</f>
        <v>36.99</v>
      </c>
      <c r="N47" s="5">
        <f>L47-Grade15!L47</f>
        <v>1057.7595639587089</v>
      </c>
      <c r="O47" s="5">
        <f>Grade15!M47-M47</f>
        <v>0.27400000000000091</v>
      </c>
      <c r="P47" s="22">
        <f t="shared" si="12"/>
        <v>120.65088164378238</v>
      </c>
      <c r="Q47" s="22"/>
      <c r="R47" s="22"/>
      <c r="S47" s="22">
        <f t="shared" si="19"/>
        <v>728.7401139021174</v>
      </c>
      <c r="T47" s="22">
        <f t="shared" si="20"/>
        <v>1650.2394843015206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77404.86610700321</v>
      </c>
      <c r="D48" s="5">
        <f t="shared" si="15"/>
        <v>75303.500659365091</v>
      </c>
      <c r="E48" s="5">
        <f t="shared" si="1"/>
        <v>65803.500659365091</v>
      </c>
      <c r="F48" s="5">
        <f t="shared" si="2"/>
        <v>24916.943031219213</v>
      </c>
      <c r="G48" s="5">
        <f t="shared" si="3"/>
        <v>50386.557628145878</v>
      </c>
      <c r="H48" s="22">
        <f t="shared" si="16"/>
        <v>33283.467646484503</v>
      </c>
      <c r="I48" s="5">
        <f t="shared" si="17"/>
        <v>82538.387374649901</v>
      </c>
      <c r="J48" s="26">
        <f t="shared" si="5"/>
        <v>0.22807162874599946</v>
      </c>
      <c r="L48" s="22">
        <f t="shared" si="18"/>
        <v>106924.93040586912</v>
      </c>
      <c r="M48" s="5">
        <f>scrimecost*Meta!O45</f>
        <v>36.99</v>
      </c>
      <c r="N48" s="5">
        <f>L48-Grade15!L48</f>
        <v>1084.2035530576541</v>
      </c>
      <c r="O48" s="5">
        <f>Grade15!M48-M48</f>
        <v>0.27400000000000091</v>
      </c>
      <c r="P48" s="22">
        <f t="shared" si="12"/>
        <v>123.76217212487695</v>
      </c>
      <c r="Q48" s="22"/>
      <c r="R48" s="22"/>
      <c r="S48" s="22">
        <f t="shared" si="19"/>
        <v>747.03311908145713</v>
      </c>
      <c r="T48" s="22">
        <f t="shared" si="20"/>
        <v>1731.6346879011019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79339.987759678304</v>
      </c>
      <c r="D49" s="5">
        <f t="shared" si="15"/>
        <v>77172.828175849238</v>
      </c>
      <c r="E49" s="5">
        <f t="shared" si="1"/>
        <v>67672.828175849238</v>
      </c>
      <c r="F49" s="5">
        <f t="shared" si="2"/>
        <v>25714.211216999702</v>
      </c>
      <c r="G49" s="5">
        <f t="shared" si="3"/>
        <v>51458.61695884954</v>
      </c>
      <c r="H49" s="22">
        <f t="shared" si="16"/>
        <v>34115.554337646623</v>
      </c>
      <c r="I49" s="5">
        <f t="shared" si="17"/>
        <v>84414.242449016179</v>
      </c>
      <c r="J49" s="26">
        <f t="shared" si="5"/>
        <v>0.22978338003833262</v>
      </c>
      <c r="L49" s="22">
        <f t="shared" si="18"/>
        <v>109598.05366601585</v>
      </c>
      <c r="M49" s="5">
        <f>scrimecost*Meta!O46</f>
        <v>36.99</v>
      </c>
      <c r="N49" s="5">
        <f>L49-Grade15!L49</f>
        <v>1111.3086418841267</v>
      </c>
      <c r="O49" s="5">
        <f>Grade15!M49-M49</f>
        <v>0.27400000000000091</v>
      </c>
      <c r="P49" s="22">
        <f t="shared" si="12"/>
        <v>126.95124486799889</v>
      </c>
      <c r="Q49" s="22"/>
      <c r="R49" s="22"/>
      <c r="S49" s="22">
        <f t="shared" si="19"/>
        <v>765.78344939031194</v>
      </c>
      <c r="T49" s="22">
        <f t="shared" si="20"/>
        <v>1817.0401313801124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81323.487453670241</v>
      </c>
      <c r="D50" s="5">
        <f t="shared" si="15"/>
        <v>79088.888880245446</v>
      </c>
      <c r="E50" s="5">
        <f t="shared" si="1"/>
        <v>69588.888880245446</v>
      </c>
      <c r="F50" s="5">
        <f t="shared" si="2"/>
        <v>26531.411107424683</v>
      </c>
      <c r="G50" s="5">
        <f t="shared" si="3"/>
        <v>52557.477772820763</v>
      </c>
      <c r="H50" s="22">
        <f t="shared" si="16"/>
        <v>34968.443196087785</v>
      </c>
      <c r="I50" s="5">
        <f t="shared" si="17"/>
        <v>86336.993900241563</v>
      </c>
      <c r="J50" s="26">
        <f t="shared" si="5"/>
        <v>0.23145338129914542</v>
      </c>
      <c r="L50" s="22">
        <f t="shared" si="18"/>
        <v>112338.00500766623</v>
      </c>
      <c r="M50" s="5">
        <f>scrimecost*Meta!O47</f>
        <v>36.99</v>
      </c>
      <c r="N50" s="5">
        <f>L50-Grade15!L50</f>
        <v>1139.0913579312182</v>
      </c>
      <c r="O50" s="5">
        <f>Grade15!M50-M50</f>
        <v>0.27400000000000091</v>
      </c>
      <c r="P50" s="22">
        <f t="shared" si="12"/>
        <v>130.22004442969882</v>
      </c>
      <c r="Q50" s="22"/>
      <c r="R50" s="22"/>
      <c r="S50" s="22">
        <f t="shared" si="19"/>
        <v>785.00253795686297</v>
      </c>
      <c r="T50" s="22">
        <f t="shared" si="20"/>
        <v>1906.6532896146023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83356.574640011982</v>
      </c>
      <c r="D51" s="5">
        <f t="shared" si="15"/>
        <v>81052.851102251559</v>
      </c>
      <c r="E51" s="5">
        <f t="shared" si="1"/>
        <v>71552.851102251559</v>
      </c>
      <c r="F51" s="5">
        <f t="shared" si="2"/>
        <v>27369.040995110288</v>
      </c>
      <c r="G51" s="5">
        <f t="shared" si="3"/>
        <v>53683.810107141268</v>
      </c>
      <c r="H51" s="22">
        <f t="shared" si="16"/>
        <v>35842.654275989968</v>
      </c>
      <c r="I51" s="5">
        <f t="shared" si="17"/>
        <v>88307.814137747569</v>
      </c>
      <c r="J51" s="26">
        <f t="shared" si="5"/>
        <v>0.23308265082188959</v>
      </c>
      <c r="L51" s="22">
        <f t="shared" si="18"/>
        <v>115146.45513285787</v>
      </c>
      <c r="M51" s="5">
        <f>scrimecost*Meta!O48</f>
        <v>18.495000000000001</v>
      </c>
      <c r="N51" s="5">
        <f>L51-Grade15!L51</f>
        <v>1167.5686418794794</v>
      </c>
      <c r="O51" s="5">
        <f>Grade15!M51-M51</f>
        <v>0.13700000000000045</v>
      </c>
      <c r="P51" s="22">
        <f t="shared" si="12"/>
        <v>133.57056398044125</v>
      </c>
      <c r="Q51" s="22"/>
      <c r="R51" s="22"/>
      <c r="S51" s="22">
        <f t="shared" si="19"/>
        <v>804.5863387375731</v>
      </c>
      <c r="T51" s="22">
        <f t="shared" si="20"/>
        <v>2000.3935397981656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85440.489006012285</v>
      </c>
      <c r="D52" s="5">
        <f t="shared" si="15"/>
        <v>83065.912379807865</v>
      </c>
      <c r="E52" s="5">
        <f t="shared" si="1"/>
        <v>73565.912379807865</v>
      </c>
      <c r="F52" s="5">
        <f t="shared" si="2"/>
        <v>28227.611629988056</v>
      </c>
      <c r="G52" s="5">
        <f t="shared" si="3"/>
        <v>54838.300749819813</v>
      </c>
      <c r="H52" s="22">
        <f t="shared" si="16"/>
        <v>36738.720632889723</v>
      </c>
      <c r="I52" s="5">
        <f t="shared" si="17"/>
        <v>90327.904881191294</v>
      </c>
      <c r="J52" s="26">
        <f t="shared" si="5"/>
        <v>0.23467218206359131</v>
      </c>
      <c r="L52" s="22">
        <f t="shared" si="18"/>
        <v>118025.11651117932</v>
      </c>
      <c r="M52" s="5">
        <f>scrimecost*Meta!O49</f>
        <v>18.495000000000001</v>
      </c>
      <c r="N52" s="5">
        <f>L52-Grade15!L52</f>
        <v>1196.7578579264955</v>
      </c>
      <c r="O52" s="5">
        <f>Grade15!M52-M52</f>
        <v>0.13700000000000045</v>
      </c>
      <c r="P52" s="22">
        <f t="shared" si="12"/>
        <v>137.00484651995234</v>
      </c>
      <c r="Q52" s="22"/>
      <c r="R52" s="22"/>
      <c r="S52" s="22">
        <f t="shared" si="19"/>
        <v>824.77839366282967</v>
      </c>
      <c r="T52" s="22">
        <f t="shared" si="20"/>
        <v>2099.047117015848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87576.501231162576</v>
      </c>
      <c r="D53" s="5">
        <f t="shared" si="15"/>
        <v>85129.300189303045</v>
      </c>
      <c r="E53" s="5">
        <f t="shared" si="1"/>
        <v>75629.300189303045</v>
      </c>
      <c r="F53" s="5">
        <f t="shared" si="2"/>
        <v>29107.646530737751</v>
      </c>
      <c r="G53" s="5">
        <f t="shared" si="3"/>
        <v>56021.653658565294</v>
      </c>
      <c r="H53" s="22">
        <f t="shared" si="16"/>
        <v>37657.188648711955</v>
      </c>
      <c r="I53" s="5">
        <f t="shared" si="17"/>
        <v>92398.497893221036</v>
      </c>
      <c r="J53" s="26">
        <f t="shared" si="5"/>
        <v>0.23622294425061735</v>
      </c>
      <c r="L53" s="22">
        <f t="shared" si="18"/>
        <v>120975.74442395879</v>
      </c>
      <c r="M53" s="5">
        <f>scrimecost*Meta!O50</f>
        <v>18.495000000000001</v>
      </c>
      <c r="N53" s="5">
        <f>L53-Grade15!L53</f>
        <v>1226.6768043746415</v>
      </c>
      <c r="O53" s="5">
        <f>Grade15!M53-M53</f>
        <v>0.13700000000000045</v>
      </c>
      <c r="P53" s="22">
        <f t="shared" si="12"/>
        <v>140.52498612295113</v>
      </c>
      <c r="Q53" s="22"/>
      <c r="R53" s="22"/>
      <c r="S53" s="22">
        <f t="shared" si="19"/>
        <v>845.47524996119057</v>
      </c>
      <c r="T53" s="22">
        <f t="shared" si="20"/>
        <v>2202.5609409728195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89765.913761941658</v>
      </c>
      <c r="D54" s="5">
        <f t="shared" si="15"/>
        <v>87244.272694035637</v>
      </c>
      <c r="E54" s="5">
        <f t="shared" si="1"/>
        <v>77744.272694035637</v>
      </c>
      <c r="F54" s="5">
        <f t="shared" si="2"/>
        <v>30009.682304006201</v>
      </c>
      <c r="G54" s="5">
        <f t="shared" si="3"/>
        <v>57234.590390029436</v>
      </c>
      <c r="H54" s="22">
        <f t="shared" si="16"/>
        <v>38598.618364929753</v>
      </c>
      <c r="I54" s="5">
        <f t="shared" si="17"/>
        <v>94520.855730551586</v>
      </c>
      <c r="J54" s="26">
        <f t="shared" si="5"/>
        <v>0.23773588296966713</v>
      </c>
      <c r="L54" s="22">
        <f t="shared" si="18"/>
        <v>124000.13803455776</v>
      </c>
      <c r="M54" s="5">
        <f>scrimecost*Meta!O51</f>
        <v>18.495000000000001</v>
      </c>
      <c r="N54" s="5">
        <f>L54-Grade15!L54</f>
        <v>1257.343724484017</v>
      </c>
      <c r="O54" s="5">
        <f>Grade15!M54-M54</f>
        <v>0.13700000000000045</v>
      </c>
      <c r="P54" s="22">
        <f t="shared" si="12"/>
        <v>144.13312921602488</v>
      </c>
      <c r="Q54" s="22"/>
      <c r="R54" s="22"/>
      <c r="S54" s="22">
        <f t="shared" si="19"/>
        <v>866.68952766702591</v>
      </c>
      <c r="T54" s="22">
        <f t="shared" si="20"/>
        <v>2311.1743362601655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92010.06160599018</v>
      </c>
      <c r="D55" s="5">
        <f t="shared" si="15"/>
        <v>89412.119511386511</v>
      </c>
      <c r="E55" s="5">
        <f t="shared" si="1"/>
        <v>79912.119511386511</v>
      </c>
      <c r="F55" s="5">
        <f t="shared" si="2"/>
        <v>30934.268971606347</v>
      </c>
      <c r="G55" s="5">
        <f t="shared" si="3"/>
        <v>58477.850539780164</v>
      </c>
      <c r="H55" s="22">
        <f t="shared" si="16"/>
        <v>39563.583824052999</v>
      </c>
      <c r="I55" s="5">
        <f t="shared" si="17"/>
        <v>96696.272513815362</v>
      </c>
      <c r="J55" s="26">
        <f t="shared" si="5"/>
        <v>0.23921192074434983</v>
      </c>
      <c r="L55" s="22">
        <f t="shared" si="18"/>
        <v>127100.1414854217</v>
      </c>
      <c r="M55" s="5">
        <f>scrimecost*Meta!O52</f>
        <v>18.495000000000001</v>
      </c>
      <c r="N55" s="5">
        <f>L55-Grade15!L55</f>
        <v>1288.7773175961047</v>
      </c>
      <c r="O55" s="5">
        <f>Grade15!M55-M55</f>
        <v>0.13700000000000045</v>
      </c>
      <c r="P55" s="22">
        <f t="shared" si="12"/>
        <v>147.83147588642552</v>
      </c>
      <c r="Q55" s="22"/>
      <c r="R55" s="22"/>
      <c r="S55" s="22">
        <f t="shared" si="19"/>
        <v>888.43416231549429</v>
      </c>
      <c r="T55" s="22">
        <f t="shared" si="20"/>
        <v>2425.1384092925596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94310.313146139946</v>
      </c>
      <c r="D56" s="5">
        <f t="shared" si="15"/>
        <v>91634.162499171172</v>
      </c>
      <c r="E56" s="5">
        <f t="shared" si="1"/>
        <v>82134.162499171172</v>
      </c>
      <c r="F56" s="5">
        <f t="shared" si="2"/>
        <v>31881.970305896506</v>
      </c>
      <c r="G56" s="5">
        <f t="shared" si="3"/>
        <v>59752.192193274663</v>
      </c>
      <c r="H56" s="22">
        <f t="shared" si="16"/>
        <v>40552.673419654326</v>
      </c>
      <c r="I56" s="5">
        <f t="shared" si="17"/>
        <v>98926.074716660747</v>
      </c>
      <c r="J56" s="26">
        <f t="shared" si="5"/>
        <v>0.24065195759769878</v>
      </c>
      <c r="L56" s="22">
        <f t="shared" si="18"/>
        <v>130277.64502255725</v>
      </c>
      <c r="M56" s="5">
        <f>scrimecost*Meta!O53</f>
        <v>5.13</v>
      </c>
      <c r="N56" s="5">
        <f>L56-Grade15!L56</f>
        <v>1320.9967505360401</v>
      </c>
      <c r="O56" s="5">
        <f>Grade15!M56-M56</f>
        <v>3.8000000000000256E-2</v>
      </c>
      <c r="P56" s="22">
        <f t="shared" si="12"/>
        <v>151.62228122358613</v>
      </c>
      <c r="Q56" s="22"/>
      <c r="R56" s="22"/>
      <c r="S56" s="22">
        <f t="shared" si="19"/>
        <v>910.63875783020092</v>
      </c>
      <c r="T56" s="22">
        <f t="shared" si="20"/>
        <v>2544.4828816529021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5.13</v>
      </c>
      <c r="N57" s="5">
        <f>L57-Grade15!L57</f>
        <v>0</v>
      </c>
      <c r="O57" s="5">
        <f>Grade15!M57-M57</f>
        <v>3.8000000000000256E-2</v>
      </c>
      <c r="Q57" s="22"/>
      <c r="R57" s="22"/>
      <c r="S57" s="22">
        <f t="shared" si="19"/>
        <v>3.2110000000000215E-2</v>
      </c>
      <c r="T57" s="22">
        <f t="shared" si="20"/>
        <v>9.1840836643765481E-2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5.13</v>
      </c>
      <c r="N58" s="5">
        <f>L58-Grade15!L58</f>
        <v>0</v>
      </c>
      <c r="O58" s="5">
        <f>Grade15!M58-M58</f>
        <v>3.8000000000000256E-2</v>
      </c>
      <c r="Q58" s="22"/>
      <c r="R58" s="22"/>
      <c r="S58" s="22">
        <f t="shared" si="19"/>
        <v>3.2110000000000215E-2</v>
      </c>
      <c r="T58" s="22">
        <f t="shared" si="20"/>
        <v>9.4010844542343236E-2</v>
      </c>
    </row>
    <row r="59" spans="1:20" x14ac:dyDescent="0.2">
      <c r="A59" s="5">
        <v>68</v>
      </c>
      <c r="H59" s="21"/>
      <c r="I59" s="5"/>
      <c r="M59" s="5">
        <f>scrimecost*Meta!O56</f>
        <v>5.13</v>
      </c>
      <c r="N59" s="5">
        <f>L59-Grade15!L59</f>
        <v>0</v>
      </c>
      <c r="O59" s="5">
        <f>Grade15!M59-M59</f>
        <v>3.8000000000000256E-2</v>
      </c>
      <c r="Q59" s="22"/>
      <c r="R59" s="22"/>
      <c r="S59" s="22">
        <f t="shared" si="19"/>
        <v>3.2110000000000215E-2</v>
      </c>
      <c r="T59" s="22">
        <f t="shared" si="20"/>
        <v>9.6232125212946759E-2</v>
      </c>
    </row>
    <row r="60" spans="1:20" x14ac:dyDescent="0.2">
      <c r="A60" s="5">
        <v>69</v>
      </c>
      <c r="H60" s="21"/>
      <c r="I60" s="5"/>
      <c r="M60" s="5">
        <f>scrimecost*Meta!O57</f>
        <v>5.13</v>
      </c>
      <c r="N60" s="5">
        <f>L60-Grade15!L60</f>
        <v>0</v>
      </c>
      <c r="O60" s="5">
        <f>Grade15!M60-M60</f>
        <v>3.8000000000000256E-2</v>
      </c>
      <c r="Q60" s="22"/>
      <c r="R60" s="22"/>
      <c r="S60" s="22">
        <f t="shared" si="19"/>
        <v>3.2110000000000215E-2</v>
      </c>
      <c r="T60" s="22">
        <f t="shared" si="20"/>
        <v>9.8505890124507944E-2</v>
      </c>
    </row>
    <row r="61" spans="1:20" x14ac:dyDescent="0.2">
      <c r="A61" s="5">
        <v>70</v>
      </c>
      <c r="H61" s="21"/>
      <c r="I61" s="5"/>
      <c r="M61" s="5">
        <f>scrimecost*Meta!O58</f>
        <v>5.13</v>
      </c>
      <c r="N61" s="5">
        <f>L61-Grade15!L61</f>
        <v>0</v>
      </c>
      <c r="O61" s="5">
        <f>Grade15!M61-M61</f>
        <v>3.8000000000000256E-2</v>
      </c>
      <c r="Q61" s="22"/>
      <c r="R61" s="22"/>
      <c r="S61" s="22">
        <f t="shared" si="19"/>
        <v>3.2110000000000215E-2</v>
      </c>
      <c r="T61" s="22">
        <f t="shared" si="20"/>
        <v>0.10083337937044923</v>
      </c>
    </row>
    <row r="62" spans="1:20" x14ac:dyDescent="0.2">
      <c r="A62" s="5">
        <v>71</v>
      </c>
      <c r="H62" s="21"/>
      <c r="I62" s="5"/>
      <c r="M62" s="5">
        <f>scrimecost*Meta!O59</f>
        <v>5.13</v>
      </c>
      <c r="N62" s="5">
        <f>L62-Grade15!L62</f>
        <v>0</v>
      </c>
      <c r="O62" s="5">
        <f>Grade15!M62-M62</f>
        <v>3.8000000000000256E-2</v>
      </c>
      <c r="Q62" s="22"/>
      <c r="R62" s="22"/>
      <c r="S62" s="22">
        <f t="shared" si="19"/>
        <v>3.2110000000000215E-2</v>
      </c>
      <c r="T62" s="22">
        <f t="shared" si="20"/>
        <v>0.10321586234502061</v>
      </c>
    </row>
    <row r="63" spans="1:20" x14ac:dyDescent="0.2">
      <c r="A63" s="5">
        <v>72</v>
      </c>
      <c r="H63" s="21"/>
      <c r="M63" s="5">
        <f>scrimecost*Meta!O60</f>
        <v>5.13</v>
      </c>
      <c r="N63" s="5">
        <f>L63-Grade15!L63</f>
        <v>0</v>
      </c>
      <c r="O63" s="5">
        <f>Grade15!M63-M63</f>
        <v>3.8000000000000256E-2</v>
      </c>
      <c r="Q63" s="22"/>
      <c r="R63" s="22"/>
      <c r="S63" s="22">
        <f t="shared" si="19"/>
        <v>3.2110000000000215E-2</v>
      </c>
      <c r="T63" s="22">
        <f t="shared" si="20"/>
        <v>0.10565463843561729</v>
      </c>
    </row>
    <row r="64" spans="1:20" x14ac:dyDescent="0.2">
      <c r="A64" s="5">
        <v>73</v>
      </c>
      <c r="H64" s="21"/>
      <c r="M64" s="5">
        <f>scrimecost*Meta!O61</f>
        <v>5.13</v>
      </c>
      <c r="N64" s="5">
        <f>L64-Grade15!L64</f>
        <v>0</v>
      </c>
      <c r="O64" s="5">
        <f>Grade15!M64-M64</f>
        <v>3.8000000000000256E-2</v>
      </c>
      <c r="Q64" s="22"/>
      <c r="R64" s="22"/>
      <c r="S64" s="22">
        <f t="shared" si="19"/>
        <v>3.2110000000000215E-2</v>
      </c>
      <c r="T64" s="22">
        <f t="shared" si="20"/>
        <v>0.10815103773145525</v>
      </c>
    </row>
    <row r="65" spans="1:20" x14ac:dyDescent="0.2">
      <c r="A65" s="5">
        <v>74</v>
      </c>
      <c r="H65" s="21"/>
      <c r="M65" s="5">
        <f>scrimecost*Meta!O62</f>
        <v>5.13</v>
      </c>
      <c r="N65" s="5">
        <f>L65-Grade15!L65</f>
        <v>0</v>
      </c>
      <c r="O65" s="5">
        <f>Grade15!M65-M65</f>
        <v>3.8000000000000256E-2</v>
      </c>
      <c r="Q65" s="22"/>
      <c r="R65" s="22"/>
      <c r="S65" s="22">
        <f t="shared" si="19"/>
        <v>3.2110000000000215E-2</v>
      </c>
      <c r="T65" s="22">
        <f t="shared" si="20"/>
        <v>0.11070642174899153</v>
      </c>
    </row>
    <row r="66" spans="1:20" x14ac:dyDescent="0.2">
      <c r="A66" s="5">
        <v>75</v>
      </c>
      <c r="H66" s="21"/>
      <c r="M66" s="5">
        <f>scrimecost*Meta!O63</f>
        <v>5.13</v>
      </c>
      <c r="N66" s="5">
        <f>L66-Grade15!L66</f>
        <v>0</v>
      </c>
      <c r="O66" s="5">
        <f>Grade15!M66-M66</f>
        <v>3.8000000000000256E-2</v>
      </c>
      <c r="Q66" s="22"/>
      <c r="R66" s="22"/>
      <c r="S66" s="22">
        <f t="shared" si="19"/>
        <v>3.2110000000000215E-2</v>
      </c>
      <c r="T66" s="22">
        <f t="shared" si="20"/>
        <v>0.11332218417448441</v>
      </c>
    </row>
    <row r="67" spans="1:20" x14ac:dyDescent="0.2">
      <c r="A67" s="5">
        <v>76</v>
      </c>
      <c r="H67" s="21"/>
      <c r="M67" s="5">
        <f>scrimecost*Meta!O64</f>
        <v>5.13</v>
      </c>
      <c r="N67" s="5">
        <f>L67-Grade15!L67</f>
        <v>0</v>
      </c>
      <c r="O67" s="5">
        <f>Grade15!M67-M67</f>
        <v>3.8000000000000256E-2</v>
      </c>
      <c r="Q67" s="22"/>
      <c r="R67" s="22"/>
      <c r="S67" s="22">
        <f t="shared" si="19"/>
        <v>3.2110000000000215E-2</v>
      </c>
      <c r="T67" s="22">
        <f t="shared" si="20"/>
        <v>0.11599975162409895</v>
      </c>
    </row>
    <row r="68" spans="1:20" x14ac:dyDescent="0.2">
      <c r="A68" s="5">
        <v>77</v>
      </c>
      <c r="H68" s="21"/>
      <c r="M68" s="5">
        <f>scrimecost*Meta!O65</f>
        <v>5.13</v>
      </c>
      <c r="N68" s="5">
        <f>L68-Grade15!L68</f>
        <v>0</v>
      </c>
      <c r="O68" s="5">
        <f>Grade15!M68-M68</f>
        <v>3.8000000000000256E-2</v>
      </c>
      <c r="Q68" s="22"/>
      <c r="R68" s="22"/>
      <c r="S68" s="22">
        <f t="shared" si="19"/>
        <v>3.2110000000000215E-2</v>
      </c>
      <c r="T68" s="22">
        <f t="shared" si="20"/>
        <v>0.11874058442197223</v>
      </c>
    </row>
    <row r="69" spans="1:20" x14ac:dyDescent="0.2">
      <c r="A69" s="5">
        <v>78</v>
      </c>
      <c r="H69" s="21"/>
      <c r="M69" s="5">
        <f>scrimecost*Meta!O66</f>
        <v>5.13</v>
      </c>
      <c r="N69" s="5">
        <f>L69-Grade15!L69</f>
        <v>0</v>
      </c>
      <c r="O69" s="5">
        <f>Grade15!M69-M69</f>
        <v>3.8000000000000256E-2</v>
      </c>
      <c r="Q69" s="22"/>
      <c r="R69" s="22"/>
      <c r="S69" s="22">
        <f t="shared" si="19"/>
        <v>3.2110000000000215E-2</v>
      </c>
      <c r="T69" s="22">
        <f t="shared" si="20"/>
        <v>0.12154617739666243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-2.5374628787044884E-10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Meta!A11+6</f>
        <v>23</v>
      </c>
      <c r="C2" s="7">
        <f>Meta!B11</f>
        <v>59220</v>
      </c>
      <c r="D2" s="7">
        <f>Meta!C11</f>
        <v>25364</v>
      </c>
      <c r="E2" s="1">
        <f>Meta!D11</f>
        <v>3.3000000000000002E-2</v>
      </c>
      <c r="F2" s="1">
        <f>Meta!F11</f>
        <v>0.70099999999999996</v>
      </c>
      <c r="G2" s="1">
        <f>Meta!I11</f>
        <v>1.7595535582220223</v>
      </c>
      <c r="H2" s="1">
        <f>Meta!E11</f>
        <v>0.61899999999999999</v>
      </c>
      <c r="I2" s="13"/>
      <c r="J2" s="1">
        <f>Meta!X10</f>
        <v>0.70099999999999996</v>
      </c>
      <c r="K2" s="1">
        <f>Meta!D10</f>
        <v>3.4000000000000002E-2</v>
      </c>
      <c r="L2" s="29"/>
      <c r="N2" s="22">
        <f>Meta!T11</f>
        <v>58998</v>
      </c>
      <c r="O2" s="22">
        <f>Meta!U11</f>
        <v>25291</v>
      </c>
      <c r="P2" s="1">
        <f>Meta!V11</f>
        <v>3.4000000000000002E-2</v>
      </c>
      <c r="Q2" s="1">
        <f>Meta!X11</f>
        <v>0.70099999999999996</v>
      </c>
      <c r="R2" s="22">
        <f>Meta!W11</f>
        <v>135</v>
      </c>
      <c r="T2" s="12">
        <f>IRR(S5:S69)+1</f>
        <v>0.91449985887804786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3261.617097479354</v>
      </c>
      <c r="D13" s="5">
        <f t="shared" ref="D13:D36" si="0">IF(A13&lt;startage,1,0)*(C13*(1-initialunempprob))+IF(A13=startage,1,0)*(C13*(1-unempprob))+IF(A13&gt;startage,1,0)*(C13*(1-unempprob)+unempprob*300*52)</f>
        <v>3150.7221161650559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241.03024188662678</v>
      </c>
      <c r="G13" s="5">
        <f t="shared" ref="G13:G56" si="3">D13-F13</f>
        <v>2909.6918742784292</v>
      </c>
      <c r="H13" s="22">
        <f>0.1*Grade16!H13</f>
        <v>1402.4690255145731</v>
      </c>
      <c r="I13" s="5">
        <f t="shared" ref="I13:I36" si="4">G13+IF(A13&lt;startage,1,0)*(H13*(1-initialunempprob))+IF(A13&gt;=startage,1,0)*(H13*(1-unempprob))</f>
        <v>4264.4769529255063</v>
      </c>
      <c r="J13" s="26">
        <f t="shared" ref="J13:J56" si="5">(F13-(IF(A13&gt;startage,1,0)*(unempprob*300*52)))/(IF(A13&lt;startage,1,0)*((C13+H13)*(1-initialunempprob))+IF(A13&gt;=startage,1,0)*((C13+H13)*(1-unempprob)))</f>
        <v>5.349680545714388E-2</v>
      </c>
      <c r="L13" s="22">
        <f>0.1*Grade16!L13</f>
        <v>4505.5071948121331</v>
      </c>
      <c r="M13" s="5">
        <f>scrimecost*Meta!O10</f>
        <v>387.58499999999998</v>
      </c>
      <c r="N13" s="5">
        <f>L13-Grade16!L13</f>
        <v>-40549.564753309198</v>
      </c>
      <c r="O13" s="5"/>
      <c r="P13" s="22"/>
      <c r="Q13" s="22">
        <f>0.05*feel*Grade16!G13</f>
        <v>336.28158833320316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-49164.846341642398</v>
      </c>
      <c r="T13" s="22">
        <f t="shared" ref="T13:T44" si="7">S13/sreturn^(A13-startage+1)</f>
        <v>-49164.846341642398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33656.264524189923</v>
      </c>
      <c r="D14" s="5">
        <f t="shared" si="0"/>
        <v>32545.607794891654</v>
      </c>
      <c r="E14" s="5">
        <f t="shared" si="1"/>
        <v>23045.607794891654</v>
      </c>
      <c r="F14" s="5">
        <f t="shared" si="2"/>
        <v>7826.1409450321244</v>
      </c>
      <c r="G14" s="5">
        <f t="shared" si="3"/>
        <v>24719.466849859527</v>
      </c>
      <c r="H14" s="22">
        <f t="shared" ref="H14:H36" si="10">benefits*B14/expnorm</f>
        <v>14415.02015183305</v>
      </c>
      <c r="I14" s="5">
        <f t="shared" si="4"/>
        <v>38658.791336682087</v>
      </c>
      <c r="J14" s="26">
        <f t="shared" si="5"/>
        <v>0.16835866077212067</v>
      </c>
      <c r="L14" s="22">
        <f t="shared" ref="L14:L36" si="11">(sincome+sbenefits)*(1-sunemp)*B14/expnorm</f>
        <v>46274.905142572497</v>
      </c>
      <c r="M14" s="5">
        <f>scrimecost*Meta!O11</f>
        <v>362.745</v>
      </c>
      <c r="N14" s="5">
        <f>L14-Grade16!L14</f>
        <v>93.456395748144132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40.552505786638946</v>
      </c>
      <c r="T14" s="22">
        <f t="shared" si="7"/>
        <v>44.34391694318105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34497.671137294667</v>
      </c>
      <c r="D15" s="5">
        <f t="shared" si="0"/>
        <v>33874.047989763945</v>
      </c>
      <c r="E15" s="5">
        <f t="shared" si="1"/>
        <v>24374.047989763945</v>
      </c>
      <c r="F15" s="5">
        <f t="shared" si="2"/>
        <v>8259.8766686579274</v>
      </c>
      <c r="G15" s="5">
        <f t="shared" si="3"/>
        <v>25614.17132110602</v>
      </c>
      <c r="H15" s="22">
        <f t="shared" si="10"/>
        <v>14775.395655628876</v>
      </c>
      <c r="I15" s="5">
        <f t="shared" si="4"/>
        <v>39901.978920099144</v>
      </c>
      <c r="J15" s="26">
        <f t="shared" si="5"/>
        <v>0.16255100284697294</v>
      </c>
      <c r="L15" s="22">
        <f t="shared" si="11"/>
        <v>47431.777771136811</v>
      </c>
      <c r="M15" s="5">
        <f>scrimecost*Meta!O12</f>
        <v>347.35500000000002</v>
      </c>
      <c r="N15" s="5">
        <f>L15-Grade16!L15</f>
        <v>95.792805641845916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41.566318431304133</v>
      </c>
      <c r="T15" s="22">
        <f t="shared" si="7"/>
        <v>49.702046889895684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35360.112915727041</v>
      </c>
      <c r="D16" s="5">
        <f t="shared" si="0"/>
        <v>34708.029189508052</v>
      </c>
      <c r="E16" s="5">
        <f t="shared" si="1"/>
        <v>25208.029189508052</v>
      </c>
      <c r="F16" s="5">
        <f t="shared" si="2"/>
        <v>8532.1715303743786</v>
      </c>
      <c r="G16" s="5">
        <f t="shared" si="3"/>
        <v>26175.857659133675</v>
      </c>
      <c r="H16" s="22">
        <f t="shared" si="10"/>
        <v>15144.780547019598</v>
      </c>
      <c r="I16" s="5">
        <f t="shared" si="4"/>
        <v>40820.860448101623</v>
      </c>
      <c r="J16" s="26">
        <f t="shared" si="5"/>
        <v>0.16416178894247846</v>
      </c>
      <c r="L16" s="22">
        <f t="shared" si="11"/>
        <v>48617.572215415232</v>
      </c>
      <c r="M16" s="5">
        <f>scrimecost*Meta!O13</f>
        <v>294.02999999999997</v>
      </c>
      <c r="N16" s="5">
        <f>L16-Grade16!L16</f>
        <v>98.187625782891701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42.605476392086587</v>
      </c>
      <c r="T16" s="22">
        <f t="shared" si="7"/>
        <v>55.707606258839846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36244.11573862021</v>
      </c>
      <c r="D17" s="5">
        <f t="shared" si="0"/>
        <v>35562.859919245748</v>
      </c>
      <c r="E17" s="5">
        <f t="shared" si="1"/>
        <v>26062.859919245748</v>
      </c>
      <c r="F17" s="5">
        <f t="shared" si="2"/>
        <v>8811.273763633737</v>
      </c>
      <c r="G17" s="5">
        <f t="shared" si="3"/>
        <v>26751.586155612011</v>
      </c>
      <c r="H17" s="22">
        <f t="shared" si="10"/>
        <v>15523.400060695087</v>
      </c>
      <c r="I17" s="5">
        <f t="shared" si="4"/>
        <v>41762.714014304162</v>
      </c>
      <c r="J17" s="26">
        <f t="shared" si="5"/>
        <v>0.1657332875722399</v>
      </c>
      <c r="L17" s="22">
        <f t="shared" si="11"/>
        <v>49833.011520800603</v>
      </c>
      <c r="M17" s="5">
        <f>scrimecost*Meta!O14</f>
        <v>294.02999999999997</v>
      </c>
      <c r="N17" s="5">
        <f>L17-Grade16!L17</f>
        <v>100.64231642746017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43.670613301887087</v>
      </c>
      <c r="T17" s="22">
        <f t="shared" si="7"/>
        <v>62.438824742260806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37150.218632085714</v>
      </c>
      <c r="D18" s="5">
        <f t="shared" si="0"/>
        <v>36439.061417226891</v>
      </c>
      <c r="E18" s="5">
        <f t="shared" si="1"/>
        <v>26939.061417226891</v>
      </c>
      <c r="F18" s="5">
        <f t="shared" si="2"/>
        <v>9097.3535527245804</v>
      </c>
      <c r="G18" s="5">
        <f t="shared" si="3"/>
        <v>27341.70786450231</v>
      </c>
      <c r="H18" s="22">
        <f t="shared" si="10"/>
        <v>15911.485062212463</v>
      </c>
      <c r="I18" s="5">
        <f t="shared" si="4"/>
        <v>42728.113919661759</v>
      </c>
      <c r="J18" s="26">
        <f t="shared" si="5"/>
        <v>0.16726645696712911</v>
      </c>
      <c r="L18" s="22">
        <f t="shared" si="11"/>
        <v>51078.836808820612</v>
      </c>
      <c r="M18" s="5">
        <f>scrimecost*Meta!O15</f>
        <v>294.02999999999997</v>
      </c>
      <c r="N18" s="5">
        <f>L18-Grade16!L18</f>
        <v>103.15837433814886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44.762378634435215</v>
      </c>
      <c r="T18" s="22">
        <f t="shared" si="7"/>
        <v>69.983384622209442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38078.974097887854</v>
      </c>
      <c r="D19" s="5">
        <f t="shared" si="0"/>
        <v>37337.167952657554</v>
      </c>
      <c r="E19" s="5">
        <f t="shared" si="1"/>
        <v>27837.167952657554</v>
      </c>
      <c r="F19" s="5">
        <f t="shared" si="2"/>
        <v>9390.5853365426919</v>
      </c>
      <c r="G19" s="5">
        <f t="shared" si="3"/>
        <v>27946.582616114862</v>
      </c>
      <c r="H19" s="22">
        <f t="shared" si="10"/>
        <v>16309.272188767773</v>
      </c>
      <c r="I19" s="5">
        <f t="shared" si="4"/>
        <v>43717.648822653297</v>
      </c>
      <c r="J19" s="26">
        <f t="shared" si="5"/>
        <v>0.16876223198653317</v>
      </c>
      <c r="L19" s="22">
        <f t="shared" si="11"/>
        <v>52355.807729041124</v>
      </c>
      <c r="M19" s="5">
        <f>scrimecost*Meta!O16</f>
        <v>294.02999999999997</v>
      </c>
      <c r="N19" s="5">
        <f>L19-Grade16!L19</f>
        <v>105.73733369659749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45.881438100293884</v>
      </c>
      <c r="T19" s="22">
        <f t="shared" si="7"/>
        <v>78.43956293855166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39030.948450335047</v>
      </c>
      <c r="D20" s="5">
        <f t="shared" si="0"/>
        <v>38257.727151473991</v>
      </c>
      <c r="E20" s="5">
        <f t="shared" si="1"/>
        <v>28757.727151473991</v>
      </c>
      <c r="F20" s="5">
        <f t="shared" si="2"/>
        <v>9691.1479149562583</v>
      </c>
      <c r="G20" s="5">
        <f t="shared" si="3"/>
        <v>28566.579236517733</v>
      </c>
      <c r="H20" s="22">
        <f t="shared" si="10"/>
        <v>16717.003993486964</v>
      </c>
      <c r="I20" s="5">
        <f t="shared" si="4"/>
        <v>44731.922098219628</v>
      </c>
      <c r="J20" s="26">
        <f t="shared" si="5"/>
        <v>0.17022152468839086</v>
      </c>
      <c r="L20" s="22">
        <f t="shared" si="11"/>
        <v>53664.702922267148</v>
      </c>
      <c r="M20" s="5">
        <f>scrimecost*Meta!O17</f>
        <v>294.02999999999997</v>
      </c>
      <c r="N20" s="5">
        <f>L20-Grade16!L20</f>
        <v>108.38076703900879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47.028474052799652</v>
      </c>
      <c r="T20" s="22">
        <f t="shared" si="7"/>
        <v>87.917511666597719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40006.722161593425</v>
      </c>
      <c r="D21" s="5">
        <f t="shared" si="0"/>
        <v>39201.300330260841</v>
      </c>
      <c r="E21" s="5">
        <f t="shared" si="1"/>
        <v>29701.300330260841</v>
      </c>
      <c r="F21" s="5">
        <f t="shared" si="2"/>
        <v>9999.2245578301645</v>
      </c>
      <c r="G21" s="5">
        <f t="shared" si="3"/>
        <v>29202.075772430675</v>
      </c>
      <c r="H21" s="22">
        <f t="shared" si="10"/>
        <v>17134.929093324139</v>
      </c>
      <c r="I21" s="5">
        <f t="shared" si="4"/>
        <v>45771.552205675122</v>
      </c>
      <c r="J21" s="26">
        <f t="shared" si="5"/>
        <v>0.17164522488532513</v>
      </c>
      <c r="L21" s="22">
        <f t="shared" si="11"/>
        <v>55006.320495323831</v>
      </c>
      <c r="M21" s="5">
        <f>scrimecost*Meta!O18</f>
        <v>231.93</v>
      </c>
      <c r="N21" s="5">
        <f>L21-Grade16!L21</f>
        <v>111.09028621498874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48.204185904121694</v>
      </c>
      <c r="T21" s="22">
        <f t="shared" si="7"/>
        <v>98.540692580121814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41006.890215633255</v>
      </c>
      <c r="D22" s="5">
        <f t="shared" si="0"/>
        <v>40168.462838517356</v>
      </c>
      <c r="E22" s="5">
        <f t="shared" si="1"/>
        <v>30668.462838517356</v>
      </c>
      <c r="F22" s="5">
        <f t="shared" si="2"/>
        <v>10315.003116775917</v>
      </c>
      <c r="G22" s="5">
        <f t="shared" si="3"/>
        <v>29853.459721741441</v>
      </c>
      <c r="H22" s="22">
        <f t="shared" si="10"/>
        <v>17563.302320657243</v>
      </c>
      <c r="I22" s="5">
        <f t="shared" si="4"/>
        <v>46837.173065816998</v>
      </c>
      <c r="J22" s="26">
        <f t="shared" si="5"/>
        <v>0.17303420068721226</v>
      </c>
      <c r="L22" s="22">
        <f t="shared" si="11"/>
        <v>56381.478507706925</v>
      </c>
      <c r="M22" s="5">
        <f>scrimecost*Meta!O19</f>
        <v>231.93</v>
      </c>
      <c r="N22" s="5">
        <f>L22-Grade16!L22</f>
        <v>113.86754337037564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49.409290551730024</v>
      </c>
      <c r="T22" s="22">
        <f t="shared" si="7"/>
        <v>110.4474854906511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42032.062471024081</v>
      </c>
      <c r="D23" s="5">
        <f t="shared" si="0"/>
        <v>41159.80440948029</v>
      </c>
      <c r="E23" s="5">
        <f t="shared" si="1"/>
        <v>31659.80440948029</v>
      </c>
      <c r="F23" s="5">
        <f t="shared" si="2"/>
        <v>10638.676139695315</v>
      </c>
      <c r="G23" s="5">
        <f t="shared" si="3"/>
        <v>30521.128269784975</v>
      </c>
      <c r="H23" s="22">
        <f t="shared" si="10"/>
        <v>18002.384878673671</v>
      </c>
      <c r="I23" s="5">
        <f t="shared" si="4"/>
        <v>47929.434447462409</v>
      </c>
      <c r="J23" s="26">
        <f t="shared" si="5"/>
        <v>0.17438929903051684</v>
      </c>
      <c r="L23" s="22">
        <f t="shared" si="11"/>
        <v>57791.015470399587</v>
      </c>
      <c r="M23" s="5">
        <f>scrimecost*Meta!O20</f>
        <v>231.93</v>
      </c>
      <c r="N23" s="5">
        <f>L23-Grade16!L23</f>
        <v>116.71423195462557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50.644522815519174</v>
      </c>
      <c r="T23" s="22">
        <f t="shared" si="7"/>
        <v>123.79299081226544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43082.864032799684</v>
      </c>
      <c r="D24" s="5">
        <f t="shared" si="0"/>
        <v>42175.929519717298</v>
      </c>
      <c r="E24" s="5">
        <f t="shared" si="1"/>
        <v>32675.929519717298</v>
      </c>
      <c r="F24" s="5">
        <f t="shared" si="2"/>
        <v>10970.440988187698</v>
      </c>
      <c r="G24" s="5">
        <f t="shared" si="3"/>
        <v>31205.488531529598</v>
      </c>
      <c r="H24" s="22">
        <f t="shared" si="10"/>
        <v>18452.444500640511</v>
      </c>
      <c r="I24" s="5">
        <f t="shared" si="4"/>
        <v>49049.002363648971</v>
      </c>
      <c r="J24" s="26">
        <f t="shared" si="5"/>
        <v>0.17571134619471634</v>
      </c>
      <c r="L24" s="22">
        <f t="shared" si="11"/>
        <v>59235.790857159576</v>
      </c>
      <c r="M24" s="5">
        <f>scrimecost*Meta!O21</f>
        <v>231.93</v>
      </c>
      <c r="N24" s="5">
        <f>L24-Grade16!L24</f>
        <v>119.63208775348903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51.910635885906203</v>
      </c>
      <c r="T24" s="22">
        <f t="shared" si="7"/>
        <v>138.75104993262852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44159.935633619672</v>
      </c>
      <c r="D25" s="5">
        <f t="shared" si="0"/>
        <v>43217.457757710225</v>
      </c>
      <c r="E25" s="5">
        <f t="shared" si="1"/>
        <v>33717.457757710225</v>
      </c>
      <c r="F25" s="5">
        <f t="shared" si="2"/>
        <v>11310.499957892389</v>
      </c>
      <c r="G25" s="5">
        <f t="shared" si="3"/>
        <v>31906.957799817836</v>
      </c>
      <c r="H25" s="22">
        <f t="shared" si="10"/>
        <v>18913.755613156525</v>
      </c>
      <c r="I25" s="5">
        <f t="shared" si="4"/>
        <v>50196.5594777402</v>
      </c>
      <c r="J25" s="26">
        <f t="shared" si="5"/>
        <v>0.17700114830613048</v>
      </c>
      <c r="L25" s="22">
        <f t="shared" si="11"/>
        <v>60716.685628588566</v>
      </c>
      <c r="M25" s="5">
        <f>scrimecost*Meta!O22</f>
        <v>231.93</v>
      </c>
      <c r="N25" s="5">
        <f>L25-Grade16!L25</f>
        <v>122.62288994732808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53.208401783054647</v>
      </c>
      <c r="T25" s="22">
        <f t="shared" si="7"/>
        <v>155.51650970775265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45263.934024460163</v>
      </c>
      <c r="D26" s="5">
        <f t="shared" si="0"/>
        <v>44285.024201652981</v>
      </c>
      <c r="E26" s="5">
        <f t="shared" si="1"/>
        <v>34785.024201652981</v>
      </c>
      <c r="F26" s="5">
        <f t="shared" si="2"/>
        <v>11687.562822004997</v>
      </c>
      <c r="G26" s="5">
        <f t="shared" si="3"/>
        <v>32597.461379647983</v>
      </c>
      <c r="H26" s="22">
        <f t="shared" si="10"/>
        <v>19386.599503485435</v>
      </c>
      <c r="I26" s="5">
        <f t="shared" si="4"/>
        <v>51344.303099518394</v>
      </c>
      <c r="J26" s="26">
        <f t="shared" si="5"/>
        <v>0.17871540606256181</v>
      </c>
      <c r="L26" s="22">
        <f t="shared" si="11"/>
        <v>62234.602769303274</v>
      </c>
      <c r="M26" s="5">
        <f>scrimecost*Meta!O23</f>
        <v>184.68</v>
      </c>
      <c r="N26" s="5">
        <f>L26-Grade16!L26</f>
        <v>125.68846219600528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54.538611827628408</v>
      </c>
      <c r="T26" s="22">
        <f t="shared" si="7"/>
        <v>174.30776057855689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46395.532375071663</v>
      </c>
      <c r="D27" s="5">
        <f t="shared" si="0"/>
        <v>45379.2798066943</v>
      </c>
      <c r="E27" s="5">
        <f t="shared" si="1"/>
        <v>35879.2798066943</v>
      </c>
      <c r="F27" s="5">
        <f t="shared" si="2"/>
        <v>12154.262837555119</v>
      </c>
      <c r="G27" s="5">
        <f t="shared" si="3"/>
        <v>33225.016969139178</v>
      </c>
      <c r="H27" s="22">
        <f t="shared" si="10"/>
        <v>19871.264491072572</v>
      </c>
      <c r="I27" s="5">
        <f t="shared" si="4"/>
        <v>52440.529732006355</v>
      </c>
      <c r="J27" s="26">
        <f t="shared" si="5"/>
        <v>0.18163957845219794</v>
      </c>
      <c r="L27" s="22">
        <f t="shared" si="11"/>
        <v>63790.467838535849</v>
      </c>
      <c r="M27" s="5">
        <f>scrimecost*Meta!O24</f>
        <v>184.68</v>
      </c>
      <c r="N27" s="5">
        <f>L27-Grade16!L27</f>
        <v>128.83067375091196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55.902077123321959</v>
      </c>
      <c r="T27" s="22">
        <f t="shared" si="7"/>
        <v>195.36958137120465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47555.420684448451</v>
      </c>
      <c r="D28" s="5">
        <f t="shared" si="0"/>
        <v>46500.891801861653</v>
      </c>
      <c r="E28" s="5">
        <f t="shared" si="1"/>
        <v>37000.891801861653</v>
      </c>
      <c r="F28" s="5">
        <f t="shared" si="2"/>
        <v>12632.630353493994</v>
      </c>
      <c r="G28" s="5">
        <f t="shared" si="3"/>
        <v>33868.261448367659</v>
      </c>
      <c r="H28" s="22">
        <f t="shared" si="10"/>
        <v>20368.046103349385</v>
      </c>
      <c r="I28" s="5">
        <f t="shared" si="4"/>
        <v>53564.162030306514</v>
      </c>
      <c r="J28" s="26">
        <f t="shared" si="5"/>
        <v>0.184492429564038</v>
      </c>
      <c r="L28" s="22">
        <f t="shared" si="11"/>
        <v>65385.229534499238</v>
      </c>
      <c r="M28" s="5">
        <f>scrimecost*Meta!O25</f>
        <v>184.68</v>
      </c>
      <c r="N28" s="5">
        <f>L28-Grade16!L28</f>
        <v>132.05144059466693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57.299629051397275</v>
      </c>
      <c r="T28" s="22">
        <f t="shared" si="7"/>
        <v>218.97632783797113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48744.306201559666</v>
      </c>
      <c r="D29" s="5">
        <f t="shared" si="0"/>
        <v>47650.544096908197</v>
      </c>
      <c r="E29" s="5">
        <f t="shared" si="1"/>
        <v>38150.544096908197</v>
      </c>
      <c r="F29" s="5">
        <f t="shared" si="2"/>
        <v>13122.957057331347</v>
      </c>
      <c r="G29" s="5">
        <f t="shared" si="3"/>
        <v>34527.587039576851</v>
      </c>
      <c r="H29" s="22">
        <f t="shared" si="10"/>
        <v>20877.247255933122</v>
      </c>
      <c r="I29" s="5">
        <f t="shared" si="4"/>
        <v>54715.885136064178</v>
      </c>
      <c r="J29" s="26">
        <f t="shared" si="5"/>
        <v>0.18727569894144303</v>
      </c>
      <c r="L29" s="22">
        <f t="shared" si="11"/>
        <v>67019.860272861741</v>
      </c>
      <c r="M29" s="5">
        <f>scrimecost*Meta!O26</f>
        <v>184.68</v>
      </c>
      <c r="N29" s="5">
        <f>L29-Grade16!L29</f>
        <v>135.35272660956252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58.732119777694756</v>
      </c>
      <c r="T29" s="22">
        <f t="shared" si="7"/>
        <v>245.43550647381755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49962.913856598658</v>
      </c>
      <c r="D30" s="5">
        <f t="shared" si="0"/>
        <v>48828.937699330905</v>
      </c>
      <c r="E30" s="5">
        <f t="shared" si="1"/>
        <v>39328.937699330905</v>
      </c>
      <c r="F30" s="5">
        <f t="shared" si="2"/>
        <v>13625.541928764631</v>
      </c>
      <c r="G30" s="5">
        <f t="shared" si="3"/>
        <v>35203.395770566276</v>
      </c>
      <c r="H30" s="22">
        <f t="shared" si="10"/>
        <v>21399.178437331448</v>
      </c>
      <c r="I30" s="5">
        <f t="shared" si="4"/>
        <v>55896.401319465789</v>
      </c>
      <c r="J30" s="26">
        <f t="shared" si="5"/>
        <v>0.18999108369988693</v>
      </c>
      <c r="L30" s="22">
        <f t="shared" si="11"/>
        <v>68695.356779683265</v>
      </c>
      <c r="M30" s="5">
        <f>scrimecost*Meta!O27</f>
        <v>184.68</v>
      </c>
      <c r="N30" s="5">
        <f>L30-Grade16!L30</f>
        <v>138.73654477478703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60.200422772130814</v>
      </c>
      <c r="T30" s="22">
        <f t="shared" si="7"/>
        <v>275.091780160881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51211.986703013616</v>
      </c>
      <c r="D31" s="5">
        <f t="shared" si="0"/>
        <v>50036.791141814167</v>
      </c>
      <c r="E31" s="5">
        <f t="shared" si="1"/>
        <v>40536.791141814167</v>
      </c>
      <c r="F31" s="5">
        <f t="shared" si="2"/>
        <v>14140.691421983742</v>
      </c>
      <c r="G31" s="5">
        <f t="shared" si="3"/>
        <v>35896.099719830425</v>
      </c>
      <c r="H31" s="22">
        <f t="shared" si="10"/>
        <v>21934.15789826473</v>
      </c>
      <c r="I31" s="5">
        <f t="shared" si="4"/>
        <v>57106.430407452419</v>
      </c>
      <c r="J31" s="26">
        <f t="shared" si="5"/>
        <v>0.19264023956178339</v>
      </c>
      <c r="L31" s="22">
        <f t="shared" si="11"/>
        <v>70412.740699175352</v>
      </c>
      <c r="M31" s="5">
        <f>scrimecost*Meta!O28</f>
        <v>158.48999999999998</v>
      </c>
      <c r="N31" s="5">
        <f>L31-Grade16!L31</f>
        <v>142.20495839415526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61.705433341433448</v>
      </c>
      <c r="T31" s="22">
        <f t="shared" si="7"/>
        <v>308.33145782092657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52492.286370588961</v>
      </c>
      <c r="D32" s="5">
        <f t="shared" si="0"/>
        <v>51274.840920359529</v>
      </c>
      <c r="E32" s="5">
        <f t="shared" si="1"/>
        <v>41774.840920359529</v>
      </c>
      <c r="F32" s="5">
        <f t="shared" si="2"/>
        <v>14668.719652533338</v>
      </c>
      <c r="G32" s="5">
        <f t="shared" si="3"/>
        <v>36606.121267826195</v>
      </c>
      <c r="H32" s="22">
        <f t="shared" si="10"/>
        <v>22482.51184572135</v>
      </c>
      <c r="I32" s="5">
        <f t="shared" si="4"/>
        <v>58346.710222638736</v>
      </c>
      <c r="J32" s="26">
        <f t="shared" si="5"/>
        <v>0.19522478186607267</v>
      </c>
      <c r="L32" s="22">
        <f t="shared" si="11"/>
        <v>72173.059216654729</v>
      </c>
      <c r="M32" s="5">
        <f>scrimecost*Meta!O29</f>
        <v>158.48999999999998</v>
      </c>
      <c r="N32" s="5">
        <f>L32-Grade16!L32</f>
        <v>145.76008235401241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63.248069174970702</v>
      </c>
      <c r="T32" s="22">
        <f t="shared" si="7"/>
        <v>345.58752655707298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53804.593529853686</v>
      </c>
      <c r="D33" s="5">
        <f t="shared" si="0"/>
        <v>52543.841943368512</v>
      </c>
      <c r="E33" s="5">
        <f t="shared" si="1"/>
        <v>43043.841943368512</v>
      </c>
      <c r="F33" s="5">
        <f t="shared" si="2"/>
        <v>15209.94858884667</v>
      </c>
      <c r="G33" s="5">
        <f t="shared" si="3"/>
        <v>37333.893354521846</v>
      </c>
      <c r="H33" s="22">
        <f t="shared" si="10"/>
        <v>23044.574641864383</v>
      </c>
      <c r="I33" s="5">
        <f t="shared" si="4"/>
        <v>59617.997033204709</v>
      </c>
      <c r="J33" s="26">
        <f t="shared" si="5"/>
        <v>0.1977462865531841</v>
      </c>
      <c r="L33" s="22">
        <f t="shared" si="11"/>
        <v>73977.385697071091</v>
      </c>
      <c r="M33" s="5">
        <f>scrimecost*Meta!O30</f>
        <v>158.48999999999998</v>
      </c>
      <c r="N33" s="5">
        <f>L33-Grade16!L33</f>
        <v>149.40408441286127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64.829270904344341</v>
      </c>
      <c r="T33" s="22">
        <f t="shared" si="7"/>
        <v>387.34529183588859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55149.708368100015</v>
      </c>
      <c r="D34" s="5">
        <f t="shared" si="0"/>
        <v>53844.567991952717</v>
      </c>
      <c r="E34" s="5">
        <f t="shared" si="1"/>
        <v>44344.567991952717</v>
      </c>
      <c r="F34" s="5">
        <f t="shared" si="2"/>
        <v>15764.708248567833</v>
      </c>
      <c r="G34" s="5">
        <f t="shared" si="3"/>
        <v>38079.859743384884</v>
      </c>
      <c r="H34" s="22">
        <f t="shared" si="10"/>
        <v>23620.689007910991</v>
      </c>
      <c r="I34" s="5">
        <f t="shared" si="4"/>
        <v>60921.066014034812</v>
      </c>
      <c r="J34" s="26">
        <f t="shared" si="5"/>
        <v>0.20020629112597579</v>
      </c>
      <c r="L34" s="22">
        <f t="shared" si="11"/>
        <v>75826.820339497863</v>
      </c>
      <c r="M34" s="5">
        <f>scrimecost*Meta!O31</f>
        <v>158.48999999999998</v>
      </c>
      <c r="N34" s="5">
        <f>L34-Grade16!L34</f>
        <v>153.13918652318534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66.450002676954057</v>
      </c>
      <c r="T34" s="22">
        <f t="shared" si="7"/>
        <v>434.14869917955639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56528.45107730251</v>
      </c>
      <c r="D35" s="5">
        <f t="shared" si="0"/>
        <v>55177.812191751531</v>
      </c>
      <c r="E35" s="5">
        <f t="shared" si="1"/>
        <v>45677.812191751531</v>
      </c>
      <c r="F35" s="5">
        <f t="shared" si="2"/>
        <v>16333.336899782027</v>
      </c>
      <c r="G35" s="5">
        <f t="shared" si="3"/>
        <v>38844.475291969502</v>
      </c>
      <c r="H35" s="22">
        <f t="shared" si="10"/>
        <v>24211.206233108762</v>
      </c>
      <c r="I35" s="5">
        <f t="shared" si="4"/>
        <v>62256.711719385676</v>
      </c>
      <c r="J35" s="26">
        <f t="shared" si="5"/>
        <v>0.20260629558723597</v>
      </c>
      <c r="L35" s="22">
        <f t="shared" si="11"/>
        <v>77722.490847985318</v>
      </c>
      <c r="M35" s="5">
        <f>scrimecost*Meta!O32</f>
        <v>158.48999999999998</v>
      </c>
      <c r="N35" s="5">
        <f>L35-Grade16!L35</f>
        <v>156.96766618627589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68.111252743882645</v>
      </c>
      <c r="T35" s="22">
        <f t="shared" si="7"/>
        <v>486.60741971576311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57941.662354235072</v>
      </c>
      <c r="D36" s="5">
        <f t="shared" si="0"/>
        <v>56544.387496545314</v>
      </c>
      <c r="E36" s="5">
        <f t="shared" si="1"/>
        <v>47044.387496545314</v>
      </c>
      <c r="F36" s="5">
        <f t="shared" si="2"/>
        <v>16916.181267276577</v>
      </c>
      <c r="G36" s="5">
        <f t="shared" si="3"/>
        <v>39628.206229268733</v>
      </c>
      <c r="H36" s="22">
        <f t="shared" si="10"/>
        <v>24816.486388936482</v>
      </c>
      <c r="I36" s="5">
        <f t="shared" si="4"/>
        <v>63625.748567370312</v>
      </c>
      <c r="J36" s="26">
        <f t="shared" si="5"/>
        <v>0.20494776335431908</v>
      </c>
      <c r="L36" s="22">
        <f t="shared" si="11"/>
        <v>79665.55311918493</v>
      </c>
      <c r="M36" s="5">
        <f>scrimecost*Meta!O33</f>
        <v>122.04</v>
      </c>
      <c r="N36" s="5">
        <f>L36-Grade16!L36</f>
        <v>160.8918578409066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69.814034062468338</v>
      </c>
      <c r="T36" s="22">
        <f t="shared" si="7"/>
        <v>545.40479188317636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59390.203913090947</v>
      </c>
      <c r="D37" s="5">
        <f t="shared" ref="D37:D56" si="15">IF(A37&lt;startage,1,0)*(C37*(1-initialunempprob))+IF(A37=startage,1,0)*(C37*(1-unempprob))+IF(A37&gt;startage,1,0)*(C37*(1-unempprob)+unempprob*300*52)</f>
        <v>57945.127183958946</v>
      </c>
      <c r="E37" s="5">
        <f t="shared" si="1"/>
        <v>48445.127183958946</v>
      </c>
      <c r="F37" s="5">
        <f t="shared" si="2"/>
        <v>17513.596743958489</v>
      </c>
      <c r="G37" s="5">
        <f t="shared" si="3"/>
        <v>40431.530440000453</v>
      </c>
      <c r="H37" s="22">
        <f t="shared" ref="H37:H56" si="16">benefits*B37/expnorm</f>
        <v>25436.89854865989</v>
      </c>
      <c r="I37" s="5">
        <f t="shared" ref="I37:I56" si="17">G37+IF(A37&lt;startage,1,0)*(H37*(1-initialunempprob))+IF(A37&gt;=startage,1,0)*(H37*(1-unempprob))</f>
        <v>65029.011336554569</v>
      </c>
      <c r="J37" s="26">
        <f t="shared" si="5"/>
        <v>0.2072321221514733</v>
      </c>
      <c r="L37" s="22">
        <f t="shared" ref="L37:L56" si="18">(sincome+sbenefits)*(1-sunemp)*B37/expnorm</f>
        <v>81657.191947164567</v>
      </c>
      <c r="M37" s="5">
        <f>scrimecost*Meta!O34</f>
        <v>122.04</v>
      </c>
      <c r="N37" s="5">
        <f>L37-Grade16!L37</f>
        <v>164.914154286962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71.559384914044259</v>
      </c>
      <c r="T37" s="22">
        <f t="shared" si="7"/>
        <v>611.30672274375615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60874.959010918217</v>
      </c>
      <c r="D38" s="5">
        <f t="shared" si="15"/>
        <v>59380.885363557914</v>
      </c>
      <c r="E38" s="5">
        <f t="shared" si="1"/>
        <v>49880.885363557914</v>
      </c>
      <c r="F38" s="5">
        <f t="shared" si="2"/>
        <v>18125.947607557449</v>
      </c>
      <c r="G38" s="5">
        <f t="shared" si="3"/>
        <v>41254.937756000465</v>
      </c>
      <c r="H38" s="22">
        <f t="shared" si="16"/>
        <v>26072.821012376393</v>
      </c>
      <c r="I38" s="5">
        <f t="shared" si="17"/>
        <v>66467.355674968436</v>
      </c>
      <c r="J38" s="26">
        <f t="shared" si="5"/>
        <v>0.20946076488040422</v>
      </c>
      <c r="L38" s="22">
        <f t="shared" si="18"/>
        <v>83698.621745843673</v>
      </c>
      <c r="M38" s="5">
        <f>scrimecost*Meta!O35</f>
        <v>122.04</v>
      </c>
      <c r="N38" s="5">
        <f>L38-Grade16!L38</f>
        <v>169.0370081441215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73.348369536889052</v>
      </c>
      <c r="T38" s="22">
        <f t="shared" si="7"/>
        <v>685.17166484970915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62396.83298619117</v>
      </c>
      <c r="D39" s="5">
        <f t="shared" si="15"/>
        <v>60852.537497646859</v>
      </c>
      <c r="E39" s="5">
        <f t="shared" si="1"/>
        <v>51352.537497646859</v>
      </c>
      <c r="F39" s="5">
        <f t="shared" si="2"/>
        <v>18753.607242746388</v>
      </c>
      <c r="G39" s="5">
        <f t="shared" si="3"/>
        <v>42098.930254900471</v>
      </c>
      <c r="H39" s="22">
        <f t="shared" si="16"/>
        <v>26724.641537685795</v>
      </c>
      <c r="I39" s="5">
        <f t="shared" si="17"/>
        <v>67941.658621842638</v>
      </c>
      <c r="J39" s="26">
        <f t="shared" si="5"/>
        <v>0.21163505046960521</v>
      </c>
      <c r="L39" s="22">
        <f t="shared" si="18"/>
        <v>85791.087289489747</v>
      </c>
      <c r="M39" s="5">
        <f>scrimecost*Meta!O36</f>
        <v>122.04</v>
      </c>
      <c r="N39" s="5">
        <f>L39-Grade16!L39</f>
        <v>173.26293334772345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75.182078775310799</v>
      </c>
      <c r="T39" s="22">
        <f t="shared" si="7"/>
        <v>767.96179863008808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63956.753810845941</v>
      </c>
      <c r="D40" s="5">
        <f t="shared" si="15"/>
        <v>62360.980935088024</v>
      </c>
      <c r="E40" s="5">
        <f t="shared" si="1"/>
        <v>52860.980935088024</v>
      </c>
      <c r="F40" s="5">
        <f t="shared" si="2"/>
        <v>19396.958368815041</v>
      </c>
      <c r="G40" s="5">
        <f t="shared" si="3"/>
        <v>42964.022566272979</v>
      </c>
      <c r="H40" s="22">
        <f t="shared" si="16"/>
        <v>27392.75757612794</v>
      </c>
      <c r="I40" s="5">
        <f t="shared" si="17"/>
        <v>69452.819142388704</v>
      </c>
      <c r="J40" s="26">
        <f t="shared" si="5"/>
        <v>0.21375630470297194</v>
      </c>
      <c r="L40" s="22">
        <f t="shared" si="18"/>
        <v>87935.864471726993</v>
      </c>
      <c r="M40" s="5">
        <f>scrimecost*Meta!O37</f>
        <v>122.04</v>
      </c>
      <c r="N40" s="5">
        <f>L40-Grade16!L40</f>
        <v>177.59450668141653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77.061630744693574</v>
      </c>
      <c r="T40" s="22">
        <f t="shared" si="7"/>
        <v>860.75556595663886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65555.67265611708</v>
      </c>
      <c r="D41" s="5">
        <f t="shared" si="15"/>
        <v>63907.135458465214</v>
      </c>
      <c r="E41" s="5">
        <f t="shared" si="1"/>
        <v>54407.135458465214</v>
      </c>
      <c r="F41" s="5">
        <f t="shared" si="2"/>
        <v>20056.393273035414</v>
      </c>
      <c r="G41" s="5">
        <f t="shared" si="3"/>
        <v>43850.742185429801</v>
      </c>
      <c r="H41" s="22">
        <f t="shared" si="16"/>
        <v>28077.576515531135</v>
      </c>
      <c r="I41" s="5">
        <f t="shared" si="17"/>
        <v>71001.758675948411</v>
      </c>
      <c r="J41" s="26">
        <f t="shared" si="5"/>
        <v>0.21582582102820783</v>
      </c>
      <c r="L41" s="22">
        <f t="shared" si="18"/>
        <v>90134.261083520163</v>
      </c>
      <c r="M41" s="5">
        <f>scrimecost*Meta!O38</f>
        <v>74.115000000000009</v>
      </c>
      <c r="N41" s="5">
        <f>L41-Grade16!L41</f>
        <v>182.03436934846104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78.988171513314867</v>
      </c>
      <c r="T41" s="22">
        <f t="shared" si="7"/>
        <v>964.76171815708676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67194.564472520011</v>
      </c>
      <c r="D42" s="5">
        <f t="shared" si="15"/>
        <v>65491.943844926849</v>
      </c>
      <c r="E42" s="5">
        <f t="shared" si="1"/>
        <v>55991.943844926849</v>
      </c>
      <c r="F42" s="5">
        <f t="shared" si="2"/>
        <v>20732.314049861303</v>
      </c>
      <c r="G42" s="5">
        <f t="shared" si="3"/>
        <v>44759.629795065543</v>
      </c>
      <c r="H42" s="22">
        <f t="shared" si="16"/>
        <v>28779.515928419412</v>
      </c>
      <c r="I42" s="5">
        <f t="shared" si="17"/>
        <v>72589.421697847109</v>
      </c>
      <c r="J42" s="26">
        <f t="shared" si="5"/>
        <v>0.21784486134551118</v>
      </c>
      <c r="L42" s="22">
        <f t="shared" si="18"/>
        <v>92387.617610608155</v>
      </c>
      <c r="M42" s="5">
        <f>scrimecost*Meta!O39</f>
        <v>74.115000000000009</v>
      </c>
      <c r="N42" s="5">
        <f>L42-Grade16!L42</f>
        <v>186.5852285821602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80.96287580114236</v>
      </c>
      <c r="T42" s="22">
        <f t="shared" si="7"/>
        <v>1081.3350614664441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68874.428584333014</v>
      </c>
      <c r="D43" s="5">
        <f t="shared" si="15"/>
        <v>67116.372441050029</v>
      </c>
      <c r="E43" s="5">
        <f t="shared" si="1"/>
        <v>57616.372441050029</v>
      </c>
      <c r="F43" s="5">
        <f t="shared" si="2"/>
        <v>21425.132846107837</v>
      </c>
      <c r="G43" s="5">
        <f t="shared" si="3"/>
        <v>45691.239594942192</v>
      </c>
      <c r="H43" s="22">
        <f t="shared" si="16"/>
        <v>29499.003826629902</v>
      </c>
      <c r="I43" s="5">
        <f t="shared" si="17"/>
        <v>74216.776295293297</v>
      </c>
      <c r="J43" s="26">
        <f t="shared" si="5"/>
        <v>0.21981465677702658</v>
      </c>
      <c r="L43" s="22">
        <f t="shared" si="18"/>
        <v>94697.308050873384</v>
      </c>
      <c r="M43" s="5">
        <f>scrimecost*Meta!O40</f>
        <v>74.115000000000009</v>
      </c>
      <c r="N43" s="5">
        <f>L43-Grade16!L43</f>
        <v>191.24985929674585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82.986947696184671</v>
      </c>
      <c r="T43" s="22">
        <f t="shared" si="7"/>
        <v>1211.9941050216109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70596.289298941323</v>
      </c>
      <c r="D44" s="5">
        <f t="shared" si="15"/>
        <v>68781.411752076267</v>
      </c>
      <c r="E44" s="5">
        <f t="shared" si="1"/>
        <v>59281.411752076267</v>
      </c>
      <c r="F44" s="5">
        <f t="shared" si="2"/>
        <v>22135.272112260529</v>
      </c>
      <c r="G44" s="5">
        <f t="shared" si="3"/>
        <v>46646.139639815738</v>
      </c>
      <c r="H44" s="22">
        <f t="shared" si="16"/>
        <v>30236.478922295639</v>
      </c>
      <c r="I44" s="5">
        <f t="shared" si="17"/>
        <v>75884.814757675616</v>
      </c>
      <c r="J44" s="26">
        <f t="shared" si="5"/>
        <v>0.22173640841752942</v>
      </c>
      <c r="L44" s="22">
        <f t="shared" si="18"/>
        <v>97064.740752145182</v>
      </c>
      <c r="M44" s="5">
        <f>scrimecost*Meta!O41</f>
        <v>74.115000000000009</v>
      </c>
      <c r="N44" s="5">
        <f>L44-Grade16!L44</f>
        <v>196.03110577911139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85.061621388566223</v>
      </c>
      <c r="T44" s="22">
        <f t="shared" si="7"/>
        <v>1358.440841282272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72361.196531414869</v>
      </c>
      <c r="D45" s="5">
        <f t="shared" si="15"/>
        <v>70488.077045878177</v>
      </c>
      <c r="E45" s="5">
        <f t="shared" si="1"/>
        <v>60988.077045878177</v>
      </c>
      <c r="F45" s="5">
        <f t="shared" si="2"/>
        <v>22863.164860067045</v>
      </c>
      <c r="G45" s="5">
        <f t="shared" si="3"/>
        <v>47624.912185811132</v>
      </c>
      <c r="H45" s="22">
        <f t="shared" si="16"/>
        <v>30992.390895353037</v>
      </c>
      <c r="I45" s="5">
        <f t="shared" si="17"/>
        <v>77594.55418161751</v>
      </c>
      <c r="J45" s="26">
        <f t="shared" si="5"/>
        <v>0.2236112880668005</v>
      </c>
      <c r="L45" s="22">
        <f t="shared" si="18"/>
        <v>99491.359270948844</v>
      </c>
      <c r="M45" s="5">
        <f>scrimecost*Meta!O42</f>
        <v>74.115000000000009</v>
      </c>
      <c r="N45" s="5">
        <f>L45-Grade16!L45</f>
        <v>200.93188342363283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87.188161923299319</v>
      </c>
      <c r="T45" s="22">
        <f t="shared" ref="T45:T69" si="20">S45/sreturn^(A45-startage+1)</f>
        <v>1522.5829165494858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74170.226444700238</v>
      </c>
      <c r="D46" s="5">
        <f t="shared" si="15"/>
        <v>72237.408972025136</v>
      </c>
      <c r="E46" s="5">
        <f t="shared" si="1"/>
        <v>62737.408972025136</v>
      </c>
      <c r="F46" s="5">
        <f t="shared" si="2"/>
        <v>23609.254926568723</v>
      </c>
      <c r="G46" s="5">
        <f t="shared" si="3"/>
        <v>48628.154045456409</v>
      </c>
      <c r="H46" s="22">
        <f t="shared" si="16"/>
        <v>31767.200667736859</v>
      </c>
      <c r="I46" s="5">
        <f t="shared" si="17"/>
        <v>79347.037091157952</v>
      </c>
      <c r="J46" s="26">
        <f t="shared" si="5"/>
        <v>0.22544043894413812</v>
      </c>
      <c r="L46" s="22">
        <f t="shared" si="18"/>
        <v>101978.64325272254</v>
      </c>
      <c r="M46" s="5">
        <f>scrimecost*Meta!O43</f>
        <v>36.99</v>
      </c>
      <c r="N46" s="5">
        <f>L46-Grade16!L46</f>
        <v>205.95518050920509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89.36786597137376</v>
      </c>
      <c r="T46" s="22">
        <f t="shared" si="20"/>
        <v>1706.5584803673555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76024.482105817733</v>
      </c>
      <c r="D47" s="5">
        <f t="shared" si="15"/>
        <v>74030.474196325755</v>
      </c>
      <c r="E47" s="5">
        <f t="shared" si="1"/>
        <v>64530.474196325755</v>
      </c>
      <c r="F47" s="5">
        <f t="shared" si="2"/>
        <v>24373.997244732935</v>
      </c>
      <c r="G47" s="5">
        <f t="shared" si="3"/>
        <v>49656.47695159282</v>
      </c>
      <c r="H47" s="22">
        <f t="shared" si="16"/>
        <v>32561.380684430278</v>
      </c>
      <c r="I47" s="5">
        <f t="shared" si="17"/>
        <v>81143.332073436904</v>
      </c>
      <c r="J47" s="26">
        <f t="shared" si="5"/>
        <v>0.22722497638544312</v>
      </c>
      <c r="L47" s="22">
        <f t="shared" si="18"/>
        <v>104528.10933404059</v>
      </c>
      <c r="M47" s="5">
        <f>scrimecost*Meta!O44</f>
        <v>36.99</v>
      </c>
      <c r="N47" s="5">
        <f>L47-Grade16!L47</f>
        <v>211.10406002192758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91.602062620654792</v>
      </c>
      <c r="T47" s="22">
        <f t="shared" si="20"/>
        <v>1912.7640375171911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77925.09415846318</v>
      </c>
      <c r="D48" s="5">
        <f t="shared" si="15"/>
        <v>75868.366051233897</v>
      </c>
      <c r="E48" s="5">
        <f t="shared" si="1"/>
        <v>66368.366051233897</v>
      </c>
      <c r="F48" s="5">
        <f t="shared" si="2"/>
        <v>25157.858120851255</v>
      </c>
      <c r="G48" s="5">
        <f t="shared" si="3"/>
        <v>50710.507930382642</v>
      </c>
      <c r="H48" s="22">
        <f t="shared" si="16"/>
        <v>33375.415201541036</v>
      </c>
      <c r="I48" s="5">
        <f t="shared" si="17"/>
        <v>82984.534430272819</v>
      </c>
      <c r="J48" s="26">
        <f t="shared" si="5"/>
        <v>0.22896598852330161</v>
      </c>
      <c r="L48" s="22">
        <f t="shared" si="18"/>
        <v>107141.31206739161</v>
      </c>
      <c r="M48" s="5">
        <f>scrimecost*Meta!O45</f>
        <v>36.99</v>
      </c>
      <c r="N48" s="5">
        <f>L48-Grade16!L48</f>
        <v>216.38166152249323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93.892114186178745</v>
      </c>
      <c r="T48" s="22">
        <f t="shared" si="20"/>
        <v>2143.8856653959647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79873.221512424745</v>
      </c>
      <c r="D49" s="5">
        <f t="shared" si="15"/>
        <v>77752.205202514728</v>
      </c>
      <c r="E49" s="5">
        <f t="shared" si="1"/>
        <v>68252.205202514728</v>
      </c>
      <c r="F49" s="5">
        <f t="shared" si="2"/>
        <v>25961.315518872532</v>
      </c>
      <c r="G49" s="5">
        <f t="shared" si="3"/>
        <v>51790.889683642192</v>
      </c>
      <c r="H49" s="22">
        <f t="shared" si="16"/>
        <v>34209.800581579555</v>
      </c>
      <c r="I49" s="5">
        <f t="shared" si="17"/>
        <v>84871.766846029612</v>
      </c>
      <c r="J49" s="26">
        <f t="shared" si="5"/>
        <v>0.2306645369504807</v>
      </c>
      <c r="L49" s="22">
        <f t="shared" si="18"/>
        <v>109819.84486907639</v>
      </c>
      <c r="M49" s="5">
        <f>scrimecost*Meta!O46</f>
        <v>36.99</v>
      </c>
      <c r="N49" s="5">
        <f>L49-Grade16!L49</f>
        <v>221.79120306053665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96.239417040824989</v>
      </c>
      <c r="T49" s="22">
        <f t="shared" si="20"/>
        <v>2402.9340034307415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81870.052050235376</v>
      </c>
      <c r="D50" s="5">
        <f t="shared" si="15"/>
        <v>79683.140332577605</v>
      </c>
      <c r="E50" s="5">
        <f t="shared" si="1"/>
        <v>70183.140332577605</v>
      </c>
      <c r="F50" s="5">
        <f t="shared" si="2"/>
        <v>26784.859351844349</v>
      </c>
      <c r="G50" s="5">
        <f t="shared" si="3"/>
        <v>52898.280980733252</v>
      </c>
      <c r="H50" s="22">
        <f t="shared" si="16"/>
        <v>35065.045596119046</v>
      </c>
      <c r="I50" s="5">
        <f t="shared" si="17"/>
        <v>86806.180072180374</v>
      </c>
      <c r="J50" s="26">
        <f t="shared" si="5"/>
        <v>0.23232165736724072</v>
      </c>
      <c r="L50" s="22">
        <f t="shared" si="18"/>
        <v>112565.34099080331</v>
      </c>
      <c r="M50" s="5">
        <f>scrimecost*Meta!O47</f>
        <v>36.99</v>
      </c>
      <c r="N50" s="5">
        <f>L50-Grade16!L50</f>
        <v>227.33598313707625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98.645402466856993</v>
      </c>
      <c r="T50" s="22">
        <f t="shared" si="20"/>
        <v>2693.2834703096942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83916.803351491253</v>
      </c>
      <c r="D51" s="5">
        <f t="shared" si="15"/>
        <v>81662.348840892038</v>
      </c>
      <c r="E51" s="5">
        <f t="shared" si="1"/>
        <v>72162.348840892038</v>
      </c>
      <c r="F51" s="5">
        <f t="shared" si="2"/>
        <v>27628.991780640456</v>
      </c>
      <c r="G51" s="5">
        <f t="shared" si="3"/>
        <v>54033.357060251583</v>
      </c>
      <c r="H51" s="22">
        <f t="shared" si="16"/>
        <v>35941.671736022021</v>
      </c>
      <c r="I51" s="5">
        <f t="shared" si="17"/>
        <v>88788.953628984877</v>
      </c>
      <c r="J51" s="26">
        <f t="shared" si="5"/>
        <v>0.2339383602128603</v>
      </c>
      <c r="L51" s="22">
        <f t="shared" si="18"/>
        <v>115379.47451557337</v>
      </c>
      <c r="M51" s="5">
        <f>scrimecost*Meta!O48</f>
        <v>18.495000000000001</v>
      </c>
      <c r="N51" s="5">
        <f>L51-Grade16!L51</f>
        <v>233.01938271550171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101.11153752852778</v>
      </c>
      <c r="T51" s="22">
        <f t="shared" si="20"/>
        <v>3018.7162198737515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86014.723435278502</v>
      </c>
      <c r="D52" s="5">
        <f t="shared" si="15"/>
        <v>83691.037561914316</v>
      </c>
      <c r="E52" s="5">
        <f t="shared" si="1"/>
        <v>74191.037561914316</v>
      </c>
      <c r="F52" s="5">
        <f t="shared" si="2"/>
        <v>28494.227520156455</v>
      </c>
      <c r="G52" s="5">
        <f t="shared" si="3"/>
        <v>55196.810041757861</v>
      </c>
      <c r="H52" s="22">
        <f t="shared" si="16"/>
        <v>36840.213529422559</v>
      </c>
      <c r="I52" s="5">
        <f t="shared" si="17"/>
        <v>90821.296524709469</v>
      </c>
      <c r="J52" s="26">
        <f t="shared" si="5"/>
        <v>0.2355156312817574</v>
      </c>
      <c r="L52" s="22">
        <f t="shared" si="18"/>
        <v>118263.96137846267</v>
      </c>
      <c r="M52" s="5">
        <f>scrimecost*Meta!O49</f>
        <v>18.495000000000001</v>
      </c>
      <c r="N52" s="5">
        <f>L52-Grade16!L52</f>
        <v>238.84486728334741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103.63932596672282</v>
      </c>
      <c r="T52" s="22">
        <f t="shared" si="20"/>
        <v>3383.4714082582213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88165.091521160488</v>
      </c>
      <c r="D53" s="5">
        <f t="shared" si="15"/>
        <v>85770.443500962196</v>
      </c>
      <c r="E53" s="5">
        <f t="shared" si="1"/>
        <v>76270.443500962196</v>
      </c>
      <c r="F53" s="5">
        <f t="shared" si="2"/>
        <v>29381.094153160378</v>
      </c>
      <c r="G53" s="5">
        <f t="shared" si="3"/>
        <v>56389.349347801821</v>
      </c>
      <c r="H53" s="22">
        <f t="shared" si="16"/>
        <v>37761.218867658128</v>
      </c>
      <c r="I53" s="5">
        <f t="shared" si="17"/>
        <v>92904.447992827219</v>
      </c>
      <c r="J53" s="26">
        <f t="shared" si="5"/>
        <v>0.23705443232458395</v>
      </c>
      <c r="L53" s="22">
        <f t="shared" si="18"/>
        <v>121220.56041292426</v>
      </c>
      <c r="M53" s="5">
        <f>scrimecost*Meta!O50</f>
        <v>18.495000000000001</v>
      </c>
      <c r="N53" s="5">
        <f>L53-Grade16!L53</f>
        <v>244.81598896546348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106.23030911590493</v>
      </c>
      <c r="T53" s="22">
        <f t="shared" si="20"/>
        <v>3792.3004140426165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90369.218809189479</v>
      </c>
      <c r="D54" s="5">
        <f t="shared" si="15"/>
        <v>87901.834588486221</v>
      </c>
      <c r="E54" s="5">
        <f t="shared" si="1"/>
        <v>78401.834588486221</v>
      </c>
      <c r="F54" s="5">
        <f t="shared" si="2"/>
        <v>30290.132451989375</v>
      </c>
      <c r="G54" s="5">
        <f t="shared" si="3"/>
        <v>57611.702136496846</v>
      </c>
      <c r="H54" s="22">
        <f t="shared" si="16"/>
        <v>38705.249339349575</v>
      </c>
      <c r="I54" s="5">
        <f t="shared" si="17"/>
        <v>95039.678247647884</v>
      </c>
      <c r="J54" s="26">
        <f t="shared" si="5"/>
        <v>0.23855570163465853</v>
      </c>
      <c r="L54" s="22">
        <f t="shared" si="18"/>
        <v>124251.07442324735</v>
      </c>
      <c r="M54" s="5">
        <f>scrimecost*Meta!O51</f>
        <v>18.495000000000001</v>
      </c>
      <c r="N54" s="5">
        <f>L54-Grade16!L54</f>
        <v>250.93638868958806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108.88606684379735</v>
      </c>
      <c r="T54" s="22">
        <f t="shared" si="20"/>
        <v>4250.5287307123108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92628.449279419219</v>
      </c>
      <c r="D55" s="5">
        <f t="shared" si="15"/>
        <v>90086.510453198382</v>
      </c>
      <c r="E55" s="5">
        <f t="shared" si="1"/>
        <v>80586.510453198382</v>
      </c>
      <c r="F55" s="5">
        <f t="shared" si="2"/>
        <v>31221.89670828911</v>
      </c>
      <c r="G55" s="5">
        <f t="shared" si="3"/>
        <v>58864.613744909271</v>
      </c>
      <c r="H55" s="22">
        <f t="shared" si="16"/>
        <v>39672.880572833317</v>
      </c>
      <c r="I55" s="5">
        <f t="shared" si="17"/>
        <v>97228.289258839097</v>
      </c>
      <c r="J55" s="26">
        <f t="shared" si="5"/>
        <v>0.24002035462009716</v>
      </c>
      <c r="L55" s="22">
        <f t="shared" si="18"/>
        <v>127357.35128382852</v>
      </c>
      <c r="M55" s="5">
        <f>scrimecost*Meta!O52</f>
        <v>18.495000000000001</v>
      </c>
      <c r="N55" s="5">
        <f>L55-Grade16!L55</f>
        <v>257.20979840682412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111.60821851489069</v>
      </c>
      <c r="T55" s="22">
        <f t="shared" si="20"/>
        <v>4764.1253376738377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94944.160511404683</v>
      </c>
      <c r="D56" s="5">
        <f t="shared" si="15"/>
        <v>92325.803214528336</v>
      </c>
      <c r="E56" s="5">
        <f t="shared" si="1"/>
        <v>82825.803214528336</v>
      </c>
      <c r="F56" s="5">
        <f t="shared" si="2"/>
        <v>32176.955070996337</v>
      </c>
      <c r="G56" s="5">
        <f t="shared" si="3"/>
        <v>60148.848143531999</v>
      </c>
      <c r="H56" s="22">
        <f t="shared" si="16"/>
        <v>40664.702587154141</v>
      </c>
      <c r="I56" s="5">
        <f t="shared" si="17"/>
        <v>99471.615545310051</v>
      </c>
      <c r="J56" s="26">
        <f t="shared" si="5"/>
        <v>0.24144928436198856</v>
      </c>
      <c r="L56" s="22">
        <f t="shared" si="18"/>
        <v>130541.28506592422</v>
      </c>
      <c r="M56" s="5">
        <f>scrimecost*Meta!O53</f>
        <v>5.13</v>
      </c>
      <c r="N56" s="5">
        <f>L56-Grade16!L56</f>
        <v>263.6400433669769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114.39842397775524</v>
      </c>
      <c r="T56" s="22">
        <f t="shared" si="20"/>
        <v>5339.780453445157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5.13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5.13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5.13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5.13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5.13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5.13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5.13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5.13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5.13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5.13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5.13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5.13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5.13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4.1326529753860086E-8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Meta!A12+6</f>
        <v>24</v>
      </c>
      <c r="C2" s="7">
        <f>Meta!B12</f>
        <v>65976</v>
      </c>
      <c r="D2" s="7">
        <f>Meta!C12</f>
        <v>27574</v>
      </c>
      <c r="E2" s="1">
        <f>Meta!D12</f>
        <v>0.03</v>
      </c>
      <c r="F2" s="1">
        <f>Meta!F12</f>
        <v>0.70099999999999996</v>
      </c>
      <c r="G2" s="1">
        <f>Meta!I12</f>
        <v>1.7342811382937739</v>
      </c>
      <c r="H2" s="1">
        <f>Meta!E12</f>
        <v>0.61899999999999999</v>
      </c>
      <c r="I2" s="13"/>
      <c r="J2" s="1">
        <f>Meta!X11</f>
        <v>0.70099999999999996</v>
      </c>
      <c r="K2" s="1">
        <f>Meta!D11</f>
        <v>3.3000000000000002E-2</v>
      </c>
      <c r="L2" s="29"/>
      <c r="N2" s="22">
        <f>Meta!T12</f>
        <v>59778</v>
      </c>
      <c r="O2" s="22">
        <f>Meta!U12</f>
        <v>25545</v>
      </c>
      <c r="P2" s="1">
        <f>Meta!V12</f>
        <v>3.3000000000000002E-2</v>
      </c>
      <c r="Q2" s="1">
        <f>Meta!X12</f>
        <v>0.70099999999999996</v>
      </c>
      <c r="R2" s="22">
        <f>Meta!W12</f>
        <v>135</v>
      </c>
      <c r="T2" s="12">
        <f>IRR(S5:S69)+1</f>
        <v>0.92224963272764315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6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3365.6264524189924</v>
      </c>
      <c r="D14" s="5">
        <f t="shared" ref="D14:D36" si="0">IF(A14&lt;startage,1,0)*(C14*(1-initialunempprob))+IF(A14=startage,1,0)*(C14*(1-unempprob))+IF(A14&gt;startage,1,0)*(C14*(1-unempprob)+unempprob*300*52)</f>
        <v>3254.5607794891657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248.97389963092118</v>
      </c>
      <c r="G14" s="5">
        <f t="shared" ref="G14:G56" si="3">D14-F14</f>
        <v>3005.5868798582446</v>
      </c>
      <c r="H14" s="22">
        <f>0.1*Grade17!H14</f>
        <v>1441.502015183305</v>
      </c>
      <c r="I14" s="5">
        <f t="shared" ref="I14:I36" si="4">G14+IF(A14&lt;startage,1,0)*(H14*(1-initialunempprob))+IF(A14&gt;=startage,1,0)*(H14*(1-unempprob))</f>
        <v>4399.5193285405003</v>
      </c>
      <c r="J14" s="26">
        <f t="shared" ref="J14:J56" si="5">(F14-(IF(A14&gt;startage,1,0)*(unempprob*300*52)))/(IF(A14&lt;startage,1,0)*((C14+H14)*(1-initialunempprob))+IF(A14&gt;=startage,1,0)*((C14+H14)*(1-unempprob)))</f>
        <v>5.3560129575333404E-2</v>
      </c>
      <c r="L14" s="22">
        <f>0.1*Grade17!L14</f>
        <v>4627.4905142572497</v>
      </c>
      <c r="M14" s="5">
        <f>scrimecost*Meta!O11</f>
        <v>362.745</v>
      </c>
      <c r="N14" s="5">
        <f>L14-Grade17!L14</f>
        <v>-41647.414628315251</v>
      </c>
      <c r="O14" s="5"/>
      <c r="P14" s="22"/>
      <c r="Q14" s="22">
        <f>0.05*feel*Grade17!G14</f>
        <v>346.07253589803344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-50272.487164213286</v>
      </c>
      <c r="T14" s="22">
        <f t="shared" ref="T14:T45" si="7">S14/sreturn^(A14-startage+1)</f>
        <v>-50272.487164213286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38042.27500560187</v>
      </c>
      <c r="D15" s="5">
        <f t="shared" si="0"/>
        <v>36901.006755433817</v>
      </c>
      <c r="E15" s="5">
        <f t="shared" si="1"/>
        <v>27401.006755433817</v>
      </c>
      <c r="F15" s="5">
        <f t="shared" si="2"/>
        <v>9248.1787056491412</v>
      </c>
      <c r="G15" s="5">
        <f t="shared" si="3"/>
        <v>27652.828049784675</v>
      </c>
      <c r="H15" s="22">
        <f t="shared" ref="H15:H36" si="10">benefits*B15/expnorm</f>
        <v>15899.382972663787</v>
      </c>
      <c r="I15" s="5">
        <f t="shared" si="4"/>
        <v>43075.229533268546</v>
      </c>
      <c r="J15" s="26">
        <f t="shared" si="5"/>
        <v>0.17675031151297266</v>
      </c>
      <c r="L15" s="22">
        <f t="shared" ref="L15:L36" si="11">(sincome+sbenefits)*(1-sunemp)*B15/expnorm</f>
        <v>47574.374868178893</v>
      </c>
      <c r="M15" s="5">
        <f>scrimecost*Meta!O12</f>
        <v>347.35500000000002</v>
      </c>
      <c r="N15" s="5">
        <f>L15-Grade17!L15</f>
        <v>142.59709704208217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61.875589751403247</v>
      </c>
      <c r="T15" s="22">
        <f t="shared" si="7"/>
        <v>67.092018858711995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38993.331880741913</v>
      </c>
      <c r="D16" s="5">
        <f t="shared" si="0"/>
        <v>38291.531924319657</v>
      </c>
      <c r="E16" s="5">
        <f t="shared" si="1"/>
        <v>28791.531924319657</v>
      </c>
      <c r="F16" s="5">
        <f t="shared" si="2"/>
        <v>9702.1851732903669</v>
      </c>
      <c r="G16" s="5">
        <f t="shared" si="3"/>
        <v>28589.34675102929</v>
      </c>
      <c r="H16" s="22">
        <f t="shared" si="10"/>
        <v>16296.86754698038</v>
      </c>
      <c r="I16" s="5">
        <f t="shared" si="4"/>
        <v>44397.308271600261</v>
      </c>
      <c r="J16" s="26">
        <f t="shared" si="5"/>
        <v>0.17217840824773997</v>
      </c>
      <c r="L16" s="22">
        <f t="shared" si="11"/>
        <v>48763.734239883357</v>
      </c>
      <c r="M16" s="5">
        <f>scrimecost*Meta!O13</f>
        <v>294.02999999999997</v>
      </c>
      <c r="N16" s="5">
        <f>L16-Grade17!L16</f>
        <v>146.16202446812531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63.422479495184461</v>
      </c>
      <c r="T16" s="22">
        <f t="shared" si="7"/>
        <v>74.566925146702019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39968.165177760457</v>
      </c>
      <c r="D17" s="5">
        <f t="shared" si="0"/>
        <v>39237.120222427642</v>
      </c>
      <c r="E17" s="5">
        <f t="shared" si="1"/>
        <v>29737.120222427642</v>
      </c>
      <c r="F17" s="5">
        <f t="shared" si="2"/>
        <v>10010.919752622625</v>
      </c>
      <c r="G17" s="5">
        <f t="shared" si="3"/>
        <v>29226.200469805015</v>
      </c>
      <c r="H17" s="22">
        <f t="shared" si="10"/>
        <v>16704.289235654891</v>
      </c>
      <c r="I17" s="5">
        <f t="shared" si="4"/>
        <v>45429.36102839026</v>
      </c>
      <c r="J17" s="26">
        <f t="shared" si="5"/>
        <v>0.17359512134193086</v>
      </c>
      <c r="L17" s="22">
        <f t="shared" si="11"/>
        <v>49982.827595880444</v>
      </c>
      <c r="M17" s="5">
        <f>scrimecost*Meta!O14</f>
        <v>294.02999999999997</v>
      </c>
      <c r="N17" s="5">
        <f>L17-Grade17!L17</f>
        <v>149.81607507984154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65.008041482569752</v>
      </c>
      <c r="T17" s="22">
        <f t="shared" si="7"/>
        <v>82.874631296218396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40967.369307204477</v>
      </c>
      <c r="D18" s="5">
        <f t="shared" si="0"/>
        <v>40206.348227988339</v>
      </c>
      <c r="E18" s="5">
        <f t="shared" si="1"/>
        <v>30706.348227988339</v>
      </c>
      <c r="F18" s="5">
        <f t="shared" si="2"/>
        <v>10327.372696438193</v>
      </c>
      <c r="G18" s="5">
        <f t="shared" si="3"/>
        <v>29878.975531550146</v>
      </c>
      <c r="H18" s="22">
        <f t="shared" si="10"/>
        <v>17121.896466546263</v>
      </c>
      <c r="I18" s="5">
        <f t="shared" si="4"/>
        <v>46487.215104100018</v>
      </c>
      <c r="J18" s="26">
        <f t="shared" si="5"/>
        <v>0.17497728045821467</v>
      </c>
      <c r="L18" s="22">
        <f t="shared" si="11"/>
        <v>51232.398285777461</v>
      </c>
      <c r="M18" s="5">
        <f>scrimecost*Meta!O15</f>
        <v>294.02999999999997</v>
      </c>
      <c r="N18" s="5">
        <f>L18-Grade17!L18</f>
        <v>153.56147695684922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66.633242519639055</v>
      </c>
      <c r="T18" s="22">
        <f t="shared" si="7"/>
        <v>92.107921829573144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41991.553539884582</v>
      </c>
      <c r="D19" s="5">
        <f t="shared" si="0"/>
        <v>41199.806933688044</v>
      </c>
      <c r="E19" s="5">
        <f t="shared" si="1"/>
        <v>31699.806933688044</v>
      </c>
      <c r="F19" s="5">
        <f t="shared" si="2"/>
        <v>10651.736963849145</v>
      </c>
      <c r="G19" s="5">
        <f t="shared" si="3"/>
        <v>30548.0699698389</v>
      </c>
      <c r="H19" s="22">
        <f t="shared" si="10"/>
        <v>17549.943878209917</v>
      </c>
      <c r="I19" s="5">
        <f t="shared" si="4"/>
        <v>47571.51553170252</v>
      </c>
      <c r="J19" s="26">
        <f t="shared" si="5"/>
        <v>0.17632572837654031</v>
      </c>
      <c r="L19" s="22">
        <f t="shared" si="11"/>
        <v>52513.208242921886</v>
      </c>
      <c r="M19" s="5">
        <f>scrimecost*Meta!O16</f>
        <v>294.02999999999997</v>
      </c>
      <c r="N19" s="5">
        <f>L19-Grade17!L19</f>
        <v>157.40051388076245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68.299073582626562</v>
      </c>
      <c r="T19" s="22">
        <f t="shared" si="7"/>
        <v>102.36991864781673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43041.342378381691</v>
      </c>
      <c r="D20" s="5">
        <f t="shared" si="0"/>
        <v>42218.102107030238</v>
      </c>
      <c r="E20" s="5">
        <f t="shared" si="1"/>
        <v>32718.102107030238</v>
      </c>
      <c r="F20" s="5">
        <f t="shared" si="2"/>
        <v>10984.210337945373</v>
      </c>
      <c r="G20" s="5">
        <f t="shared" si="3"/>
        <v>31233.891769084865</v>
      </c>
      <c r="H20" s="22">
        <f t="shared" si="10"/>
        <v>17988.692475165164</v>
      </c>
      <c r="I20" s="5">
        <f t="shared" si="4"/>
        <v>48682.923469995076</v>
      </c>
      <c r="J20" s="26">
        <f t="shared" si="5"/>
        <v>0.17764128732124831</v>
      </c>
      <c r="L20" s="22">
        <f t="shared" si="11"/>
        <v>53826.038448994928</v>
      </c>
      <c r="M20" s="5">
        <f>scrimecost*Meta!O17</f>
        <v>294.02999999999997</v>
      </c>
      <c r="N20" s="5">
        <f>L20-Grade17!L20</f>
        <v>161.33552672778023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70.006550422191665</v>
      </c>
      <c r="T20" s="22">
        <f t="shared" si="7"/>
        <v>113.77523274655374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44117.375937841229</v>
      </c>
      <c r="D21" s="5">
        <f t="shared" si="0"/>
        <v>43261.85465970599</v>
      </c>
      <c r="E21" s="5">
        <f t="shared" si="1"/>
        <v>33761.85465970599</v>
      </c>
      <c r="F21" s="5">
        <f t="shared" si="2"/>
        <v>11324.995546394006</v>
      </c>
      <c r="G21" s="5">
        <f t="shared" si="3"/>
        <v>31936.859113311984</v>
      </c>
      <c r="H21" s="22">
        <f t="shared" si="10"/>
        <v>18438.409787044289</v>
      </c>
      <c r="I21" s="5">
        <f t="shared" si="4"/>
        <v>49822.116606744945</v>
      </c>
      <c r="J21" s="26">
        <f t="shared" si="5"/>
        <v>0.17892475946242681</v>
      </c>
      <c r="L21" s="22">
        <f t="shared" si="11"/>
        <v>55171.689410219798</v>
      </c>
      <c r="M21" s="5">
        <f>scrimecost*Meta!O18</f>
        <v>231.93</v>
      </c>
      <c r="N21" s="5">
        <f>L21-Grade17!L21</f>
        <v>165.36891489596746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71.756714182743309</v>
      </c>
      <c r="T21" s="22">
        <f t="shared" si="7"/>
        <v>126.45124424750227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45220.310336287264</v>
      </c>
      <c r="D22" s="5">
        <f t="shared" si="0"/>
        <v>44331.701026198643</v>
      </c>
      <c r="E22" s="5">
        <f t="shared" si="1"/>
        <v>34831.701026198643</v>
      </c>
      <c r="F22" s="5">
        <f t="shared" si="2"/>
        <v>11707.470487673721</v>
      </c>
      <c r="G22" s="5">
        <f t="shared" si="3"/>
        <v>32624.23053852492</v>
      </c>
      <c r="H22" s="22">
        <f t="shared" si="10"/>
        <v>18899.370031720398</v>
      </c>
      <c r="I22" s="5">
        <f t="shared" si="4"/>
        <v>50956.619469293706</v>
      </c>
      <c r="J22" s="26">
        <f t="shared" si="5"/>
        <v>0.18071024232311303</v>
      </c>
      <c r="L22" s="22">
        <f t="shared" si="11"/>
        <v>56550.981645475294</v>
      </c>
      <c r="M22" s="5">
        <f>scrimecost*Meta!O19</f>
        <v>231.93</v>
      </c>
      <c r="N22" s="5">
        <f>L22-Grade17!L22</f>
        <v>169.50313776836992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73.550632037313306</v>
      </c>
      <c r="T22" s="22">
        <f t="shared" si="7"/>
        <v>140.53952504198961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46350.818094694441</v>
      </c>
      <c r="D23" s="5">
        <f t="shared" si="0"/>
        <v>45428.293551853603</v>
      </c>
      <c r="E23" s="5">
        <f t="shared" si="1"/>
        <v>35928.293551853603</v>
      </c>
      <c r="F23" s="5">
        <f t="shared" si="2"/>
        <v>12175.167199865562</v>
      </c>
      <c r="G23" s="5">
        <f t="shared" si="3"/>
        <v>33253.126351988045</v>
      </c>
      <c r="H23" s="22">
        <f t="shared" si="10"/>
        <v>19371.854282513406</v>
      </c>
      <c r="I23" s="5">
        <f t="shared" si="4"/>
        <v>52043.825006026047</v>
      </c>
      <c r="J23" s="26">
        <f t="shared" si="5"/>
        <v>0.18363898026960643</v>
      </c>
      <c r="L23" s="22">
        <f t="shared" si="11"/>
        <v>57964.756186612169</v>
      </c>
      <c r="M23" s="5">
        <f>scrimecost*Meta!O20</f>
        <v>231.93</v>
      </c>
      <c r="N23" s="5">
        <f>L23-Grade17!L23</f>
        <v>173.7407162125819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75.389397838247319</v>
      </c>
      <c r="T23" s="22">
        <f t="shared" si="7"/>
        <v>156.19741993498093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47509.588547061794</v>
      </c>
      <c r="D24" s="5">
        <f t="shared" si="0"/>
        <v>46552.300890649938</v>
      </c>
      <c r="E24" s="5">
        <f t="shared" si="1"/>
        <v>37052.300890649938</v>
      </c>
      <c r="F24" s="5">
        <f t="shared" si="2"/>
        <v>12654.5563298622</v>
      </c>
      <c r="G24" s="5">
        <f t="shared" si="3"/>
        <v>33897.744560787738</v>
      </c>
      <c r="H24" s="22">
        <f t="shared" si="10"/>
        <v>19856.150639576237</v>
      </c>
      <c r="I24" s="5">
        <f t="shared" si="4"/>
        <v>53158.210681176686</v>
      </c>
      <c r="J24" s="26">
        <f t="shared" si="5"/>
        <v>0.18649628558325854</v>
      </c>
      <c r="L24" s="22">
        <f t="shared" si="11"/>
        <v>59413.87509127747</v>
      </c>
      <c r="M24" s="5">
        <f>scrimecost*Meta!O21</f>
        <v>231.93</v>
      </c>
      <c r="N24" s="5">
        <f>L24-Grade17!L24</f>
        <v>178.08423411789408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77.274132784202479</v>
      </c>
      <c r="T24" s="22">
        <f t="shared" si="7"/>
        <v>173.59980394878011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48697.328260738337</v>
      </c>
      <c r="D25" s="5">
        <f t="shared" si="0"/>
        <v>47704.408412916186</v>
      </c>
      <c r="E25" s="5">
        <f t="shared" si="1"/>
        <v>38204.408412916186</v>
      </c>
      <c r="F25" s="5">
        <f t="shared" si="2"/>
        <v>13145.930188108752</v>
      </c>
      <c r="G25" s="5">
        <f t="shared" si="3"/>
        <v>34558.478224807433</v>
      </c>
      <c r="H25" s="22">
        <f t="shared" si="10"/>
        <v>20352.554405565646</v>
      </c>
      <c r="I25" s="5">
        <f t="shared" si="4"/>
        <v>54300.455998206111</v>
      </c>
      <c r="J25" s="26">
        <f t="shared" si="5"/>
        <v>0.18928390052340688</v>
      </c>
      <c r="L25" s="22">
        <f t="shared" si="11"/>
        <v>60899.221968559403</v>
      </c>
      <c r="M25" s="5">
        <f>scrimecost*Meta!O22</f>
        <v>231.93</v>
      </c>
      <c r="N25" s="5">
        <f>L25-Grade17!L25</f>
        <v>182.53633997083671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79.205986103805486</v>
      </c>
      <c r="T25" s="22">
        <f t="shared" si="7"/>
        <v>192.94103541274472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49914.761467256802</v>
      </c>
      <c r="D26" s="5">
        <f t="shared" si="0"/>
        <v>48885.318623239094</v>
      </c>
      <c r="E26" s="5">
        <f t="shared" si="1"/>
        <v>39385.318623239094</v>
      </c>
      <c r="F26" s="5">
        <f t="shared" si="2"/>
        <v>13649.588392811474</v>
      </c>
      <c r="G26" s="5">
        <f t="shared" si="3"/>
        <v>35235.730230427624</v>
      </c>
      <c r="H26" s="22">
        <f t="shared" si="10"/>
        <v>20861.368265704787</v>
      </c>
      <c r="I26" s="5">
        <f t="shared" si="4"/>
        <v>55471.257448161268</v>
      </c>
      <c r="J26" s="26">
        <f t="shared" si="5"/>
        <v>0.19200352485525898</v>
      </c>
      <c r="L26" s="22">
        <f t="shared" si="11"/>
        <v>62421.702517773389</v>
      </c>
      <c r="M26" s="5">
        <f>scrimecost*Meta!O23</f>
        <v>184.68</v>
      </c>
      <c r="N26" s="5">
        <f>L26-Grade17!L26</f>
        <v>187.09974847011472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81.186135756403715</v>
      </c>
      <c r="T26" s="22">
        <f t="shared" si="7"/>
        <v>214.43712665210057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51162.630503938213</v>
      </c>
      <c r="D27" s="5">
        <f t="shared" si="0"/>
        <v>50095.751588820065</v>
      </c>
      <c r="E27" s="5">
        <f t="shared" si="1"/>
        <v>40595.751588820065</v>
      </c>
      <c r="F27" s="5">
        <f t="shared" si="2"/>
        <v>14165.83805263176</v>
      </c>
      <c r="G27" s="5">
        <f t="shared" si="3"/>
        <v>35929.913536188309</v>
      </c>
      <c r="H27" s="22">
        <f t="shared" si="10"/>
        <v>21382.902472347403</v>
      </c>
      <c r="I27" s="5">
        <f t="shared" si="4"/>
        <v>56671.328934365287</v>
      </c>
      <c r="J27" s="26">
        <f t="shared" si="5"/>
        <v>0.19465681688633427</v>
      </c>
      <c r="L27" s="22">
        <f t="shared" si="11"/>
        <v>63982.245080717716</v>
      </c>
      <c r="M27" s="5">
        <f>scrimecost*Meta!O24</f>
        <v>184.68</v>
      </c>
      <c r="N27" s="5">
        <f>L27-Grade17!L27</f>
        <v>191.77724218186631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83.215789150313242</v>
      </c>
      <c r="T27" s="22">
        <f t="shared" si="7"/>
        <v>238.32815651910587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52441.696266536666</v>
      </c>
      <c r="D28" s="5">
        <f t="shared" si="0"/>
        <v>51336.445378540564</v>
      </c>
      <c r="E28" s="5">
        <f t="shared" si="1"/>
        <v>41836.445378540564</v>
      </c>
      <c r="F28" s="5">
        <f t="shared" si="2"/>
        <v>14694.993953947549</v>
      </c>
      <c r="G28" s="5">
        <f t="shared" si="3"/>
        <v>36641.451424593019</v>
      </c>
      <c r="H28" s="22">
        <f t="shared" si="10"/>
        <v>21917.475034156087</v>
      </c>
      <c r="I28" s="5">
        <f t="shared" si="4"/>
        <v>57901.402207724423</v>
      </c>
      <c r="J28" s="26">
        <f t="shared" si="5"/>
        <v>0.1972453944776271</v>
      </c>
      <c r="L28" s="22">
        <f t="shared" si="11"/>
        <v>65581.801207735654</v>
      </c>
      <c r="M28" s="5">
        <f>scrimecost*Meta!O25</f>
        <v>184.68</v>
      </c>
      <c r="N28" s="5">
        <f>L28-Grade17!L28</f>
        <v>196.57167323641625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85.296183879072501</v>
      </c>
      <c r="T28" s="22">
        <f t="shared" si="7"/>
        <v>264.88095171107506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53752.738673200081</v>
      </c>
      <c r="D29" s="5">
        <f t="shared" si="0"/>
        <v>52608.156513004076</v>
      </c>
      <c r="E29" s="5">
        <f t="shared" si="1"/>
        <v>43108.156513004076</v>
      </c>
      <c r="F29" s="5">
        <f t="shared" si="2"/>
        <v>15237.378752796239</v>
      </c>
      <c r="G29" s="5">
        <f t="shared" si="3"/>
        <v>37370.777760207835</v>
      </c>
      <c r="H29" s="22">
        <f t="shared" si="10"/>
        <v>22465.411910009989</v>
      </c>
      <c r="I29" s="5">
        <f t="shared" si="4"/>
        <v>59162.227312917523</v>
      </c>
      <c r="J29" s="26">
        <f t="shared" si="5"/>
        <v>0.19977083603010798</v>
      </c>
      <c r="L29" s="22">
        <f t="shared" si="11"/>
        <v>67221.346237929043</v>
      </c>
      <c r="M29" s="5">
        <f>scrimecost*Meta!O26</f>
        <v>184.68</v>
      </c>
      <c r="N29" s="5">
        <f>L29-Grade17!L29</f>
        <v>201.48596506730246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87.428588476038811</v>
      </c>
      <c r="T29" s="22">
        <f t="shared" si="7"/>
        <v>294.39206682123887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55096.557140030091</v>
      </c>
      <c r="D30" s="5">
        <f t="shared" si="0"/>
        <v>53911.660425829185</v>
      </c>
      <c r="E30" s="5">
        <f t="shared" si="1"/>
        <v>44411.660425829185</v>
      </c>
      <c r="F30" s="5">
        <f t="shared" si="2"/>
        <v>15793.323171616148</v>
      </c>
      <c r="G30" s="5">
        <f t="shared" si="3"/>
        <v>38118.337254213038</v>
      </c>
      <c r="H30" s="22">
        <f t="shared" si="10"/>
        <v>23027.047207760243</v>
      </c>
      <c r="I30" s="5">
        <f t="shared" si="4"/>
        <v>60454.573045740472</v>
      </c>
      <c r="J30" s="26">
        <f t="shared" si="5"/>
        <v>0.2022346814471625</v>
      </c>
      <c r="L30" s="22">
        <f t="shared" si="11"/>
        <v>68901.879893877267</v>
      </c>
      <c r="M30" s="5">
        <f>scrimecost*Meta!O27</f>
        <v>184.68</v>
      </c>
      <c r="N30" s="5">
        <f>L30-Grade17!L30</f>
        <v>206.52311419400212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89.614303187947201</v>
      </c>
      <c r="T30" s="22">
        <f t="shared" si="7"/>
        <v>327.19109640557332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56473.971068530838</v>
      </c>
      <c r="D31" s="5">
        <f t="shared" si="0"/>
        <v>55247.75193647491</v>
      </c>
      <c r="E31" s="5">
        <f t="shared" si="1"/>
        <v>45747.75193647491</v>
      </c>
      <c r="F31" s="5">
        <f t="shared" si="2"/>
        <v>16363.166200906548</v>
      </c>
      <c r="G31" s="5">
        <f t="shared" si="3"/>
        <v>38884.585735568362</v>
      </c>
      <c r="H31" s="22">
        <f t="shared" si="10"/>
        <v>23602.723387954244</v>
      </c>
      <c r="I31" s="5">
        <f t="shared" si="4"/>
        <v>61779.227421883974</v>
      </c>
      <c r="J31" s="26">
        <f t="shared" si="5"/>
        <v>0.20463843307355706</v>
      </c>
      <c r="L31" s="22">
        <f t="shared" si="11"/>
        <v>70624.426891224197</v>
      </c>
      <c r="M31" s="5">
        <f>scrimecost*Meta!O28</f>
        <v>158.48999999999998</v>
      </c>
      <c r="N31" s="5">
        <f>L31-Grade17!L31</f>
        <v>211.68619204884453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91.854660767642557</v>
      </c>
      <c r="T31" s="22">
        <f t="shared" si="7"/>
        <v>363.64435605553831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57885.820345244101</v>
      </c>
      <c r="D32" s="5">
        <f t="shared" si="0"/>
        <v>56617.245734886776</v>
      </c>
      <c r="E32" s="5">
        <f t="shared" si="1"/>
        <v>47117.245734886776</v>
      </c>
      <c r="F32" s="5">
        <f t="shared" si="2"/>
        <v>16947.255305929211</v>
      </c>
      <c r="G32" s="5">
        <f t="shared" si="3"/>
        <v>39669.990428957564</v>
      </c>
      <c r="H32" s="22">
        <f t="shared" si="10"/>
        <v>24192.791472653098</v>
      </c>
      <c r="I32" s="5">
        <f t="shared" si="4"/>
        <v>63136.998157431066</v>
      </c>
      <c r="J32" s="26">
        <f t="shared" si="5"/>
        <v>0.20698355661150308</v>
      </c>
      <c r="L32" s="22">
        <f t="shared" si="11"/>
        <v>72390.037563504797</v>
      </c>
      <c r="M32" s="5">
        <f>scrimecost*Meta!O29</f>
        <v>158.48999999999998</v>
      </c>
      <c r="N32" s="5">
        <f>L32-Grade17!L32</f>
        <v>216.97834685006819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94.151027286834733</v>
      </c>
      <c r="T32" s="22">
        <f t="shared" si="7"/>
        <v>404.15897358997012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59332.965853875205</v>
      </c>
      <c r="D33" s="5">
        <f t="shared" si="0"/>
        <v>58020.976878258945</v>
      </c>
      <c r="E33" s="5">
        <f t="shared" si="1"/>
        <v>48520.976878258945</v>
      </c>
      <c r="F33" s="5">
        <f t="shared" si="2"/>
        <v>17545.946638577439</v>
      </c>
      <c r="G33" s="5">
        <f t="shared" si="3"/>
        <v>40475.03023968151</v>
      </c>
      <c r="H33" s="22">
        <f t="shared" si="10"/>
        <v>24797.611259469428</v>
      </c>
      <c r="I33" s="5">
        <f t="shared" si="4"/>
        <v>64528.713161366853</v>
      </c>
      <c r="J33" s="26">
        <f t="shared" si="5"/>
        <v>0.2092714820143772</v>
      </c>
      <c r="L33" s="22">
        <f t="shared" si="11"/>
        <v>74199.788502592419</v>
      </c>
      <c r="M33" s="5">
        <f>scrimecost*Meta!O30</f>
        <v>158.48999999999998</v>
      </c>
      <c r="N33" s="5">
        <f>L33-Grade17!L33</f>
        <v>222.40280552132754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96.504802969008921</v>
      </c>
      <c r="T33" s="22">
        <f t="shared" si="7"/>
        <v>449.18743605731851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60816.290000222085</v>
      </c>
      <c r="D34" s="5">
        <f t="shared" si="0"/>
        <v>59459.801300215418</v>
      </c>
      <c r="E34" s="5">
        <f t="shared" si="1"/>
        <v>49959.801300215418</v>
      </c>
      <c r="F34" s="5">
        <f t="shared" si="2"/>
        <v>18159.605254541875</v>
      </c>
      <c r="G34" s="5">
        <f t="shared" si="3"/>
        <v>41300.19604567354</v>
      </c>
      <c r="H34" s="22">
        <f t="shared" si="10"/>
        <v>25417.551540956163</v>
      </c>
      <c r="I34" s="5">
        <f t="shared" si="4"/>
        <v>65955.221040401026</v>
      </c>
      <c r="J34" s="26">
        <f t="shared" si="5"/>
        <v>0.21150360435864463</v>
      </c>
      <c r="L34" s="22">
        <f t="shared" si="11"/>
        <v>76054.783215157237</v>
      </c>
      <c r="M34" s="5">
        <f>scrimecost*Meta!O31</f>
        <v>158.48999999999998</v>
      </c>
      <c r="N34" s="5">
        <f>L34-Grade17!L34</f>
        <v>227.96287565937382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98.917423043239836</v>
      </c>
      <c r="T34" s="22">
        <f t="shared" si="7"/>
        <v>499.23264333220646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62336.697250227626</v>
      </c>
      <c r="D35" s="5">
        <f t="shared" si="0"/>
        <v>60934.596332720794</v>
      </c>
      <c r="E35" s="5">
        <f t="shared" si="1"/>
        <v>51434.596332720794</v>
      </c>
      <c r="F35" s="5">
        <f t="shared" si="2"/>
        <v>18788.60533590542</v>
      </c>
      <c r="G35" s="5">
        <f t="shared" si="3"/>
        <v>42145.990996815373</v>
      </c>
      <c r="H35" s="22">
        <f t="shared" si="10"/>
        <v>26052.990329480061</v>
      </c>
      <c r="I35" s="5">
        <f t="shared" si="4"/>
        <v>67417.391616411027</v>
      </c>
      <c r="J35" s="26">
        <f t="shared" si="5"/>
        <v>0.21368128469451536</v>
      </c>
      <c r="L35" s="22">
        <f t="shared" si="11"/>
        <v>77956.152795536153</v>
      </c>
      <c r="M35" s="5">
        <f>scrimecost*Meta!O32</f>
        <v>158.48999999999998</v>
      </c>
      <c r="N35" s="5">
        <f>L35-Grade17!L35</f>
        <v>233.66194755083416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101.3903586193104</v>
      </c>
      <c r="T35" s="22">
        <f t="shared" si="7"/>
        <v>554.85352474689159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63895.114681483312</v>
      </c>
      <c r="D36" s="5">
        <f t="shared" si="0"/>
        <v>62446.26124103881</v>
      </c>
      <c r="E36" s="5">
        <f t="shared" si="1"/>
        <v>52946.26124103881</v>
      </c>
      <c r="F36" s="5">
        <f t="shared" si="2"/>
        <v>19433.330419303053</v>
      </c>
      <c r="G36" s="5">
        <f t="shared" si="3"/>
        <v>43012.930821735761</v>
      </c>
      <c r="H36" s="22">
        <f t="shared" si="10"/>
        <v>26704.315087717059</v>
      </c>
      <c r="I36" s="5">
        <f t="shared" si="4"/>
        <v>68916.116456821299</v>
      </c>
      <c r="J36" s="26">
        <f t="shared" si="5"/>
        <v>0.21580585087585255</v>
      </c>
      <c r="L36" s="22">
        <f t="shared" si="11"/>
        <v>79905.056615424546</v>
      </c>
      <c r="M36" s="5">
        <f>scrimecost*Meta!O33</f>
        <v>122.04</v>
      </c>
      <c r="N36" s="5">
        <f>L36-Grade17!L36</f>
        <v>239.50349623961665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103.92511758479822</v>
      </c>
      <c r="T36" s="22">
        <f t="shared" si="7"/>
        <v>616.67128148756467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65492.492548520393</v>
      </c>
      <c r="D37" s="5">
        <f t="shared" ref="D37:D56" si="15">IF(A37&lt;startage,1,0)*(C37*(1-initialunempprob))+IF(A37=startage,1,0)*(C37*(1-unempprob))+IF(A37&gt;startage,1,0)*(C37*(1-unempprob)+unempprob*300*52)</f>
        <v>63995.717772064781</v>
      </c>
      <c r="E37" s="5">
        <f t="shared" si="1"/>
        <v>54495.717772064781</v>
      </c>
      <c r="F37" s="5">
        <f t="shared" si="2"/>
        <v>20094.17362978563</v>
      </c>
      <c r="G37" s="5">
        <f t="shared" si="3"/>
        <v>43901.544142279148</v>
      </c>
      <c r="H37" s="22">
        <f t="shared" ref="H37:H56" si="16">benefits*B37/expnorm</f>
        <v>27371.922964909987</v>
      </c>
      <c r="I37" s="5">
        <f t="shared" ref="I37:I56" si="17">G37+IF(A37&lt;startage,1,0)*(H37*(1-initialunempprob))+IF(A37&gt;=startage,1,0)*(H37*(1-unempprob))</f>
        <v>70452.309418241843</v>
      </c>
      <c r="J37" s="26">
        <f t="shared" si="5"/>
        <v>0.21787859836984017</v>
      </c>
      <c r="L37" s="22">
        <f t="shared" ref="L37:L56" si="18">(sincome+sbenefits)*(1-sunemp)*B37/expnorm</f>
        <v>81902.683030810149</v>
      </c>
      <c r="M37" s="5">
        <f>scrimecost*Meta!O34</f>
        <v>122.04</v>
      </c>
      <c r="N37" s="5">
        <f>L37-Grade17!L37</f>
        <v>245.49108364558197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106.52324552440729</v>
      </c>
      <c r="T37" s="22">
        <f t="shared" si="7"/>
        <v>685.37632447217902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67129.804862233403</v>
      </c>
      <c r="D38" s="5">
        <f t="shared" si="15"/>
        <v>65583.910716366401</v>
      </c>
      <c r="E38" s="5">
        <f t="shared" si="1"/>
        <v>56083.910716366401</v>
      </c>
      <c r="F38" s="5">
        <f t="shared" si="2"/>
        <v>20771.537920530271</v>
      </c>
      <c r="G38" s="5">
        <f t="shared" si="3"/>
        <v>44812.372795836127</v>
      </c>
      <c r="H38" s="22">
        <f t="shared" si="16"/>
        <v>28056.221039032735</v>
      </c>
      <c r="I38" s="5">
        <f t="shared" si="17"/>
        <v>72026.907203697876</v>
      </c>
      <c r="J38" s="26">
        <f t="shared" si="5"/>
        <v>0.21990079104690119</v>
      </c>
      <c r="L38" s="22">
        <f t="shared" si="18"/>
        <v>83950.250106580424</v>
      </c>
      <c r="M38" s="5">
        <f>scrimecost*Meta!O35</f>
        <v>122.04</v>
      </c>
      <c r="N38" s="5">
        <f>L38-Grade17!L38</f>
        <v>251.62836073675135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109.1863266625304</v>
      </c>
      <c r="T38" s="22">
        <f t="shared" si="7"/>
        <v>761.73598519776351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68808.049983789242</v>
      </c>
      <c r="D39" s="5">
        <f t="shared" si="15"/>
        <v>67211.808484275563</v>
      </c>
      <c r="E39" s="5">
        <f t="shared" si="1"/>
        <v>57711.808484275563</v>
      </c>
      <c r="F39" s="5">
        <f t="shared" si="2"/>
        <v>21465.83631854353</v>
      </c>
      <c r="G39" s="5">
        <f t="shared" si="3"/>
        <v>45745.972165732033</v>
      </c>
      <c r="H39" s="22">
        <f t="shared" si="16"/>
        <v>28757.626565008552</v>
      </c>
      <c r="I39" s="5">
        <f t="shared" si="17"/>
        <v>73640.869933790324</v>
      </c>
      <c r="J39" s="26">
        <f t="shared" si="5"/>
        <v>0.221873661951351</v>
      </c>
      <c r="L39" s="22">
        <f t="shared" si="18"/>
        <v>86049.00635924493</v>
      </c>
      <c r="M39" s="5">
        <f>scrimecost*Meta!O36</f>
        <v>122.04</v>
      </c>
      <c r="N39" s="5">
        <f>L39-Grade17!L39</f>
        <v>257.91906975518214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111.91598482909886</v>
      </c>
      <c r="T39" s="22">
        <f t="shared" si="7"/>
        <v>846.60308567270749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70528.251233383955</v>
      </c>
      <c r="D40" s="5">
        <f t="shared" si="15"/>
        <v>68880.403696382433</v>
      </c>
      <c r="E40" s="5">
        <f t="shared" si="1"/>
        <v>59380.403696382433</v>
      </c>
      <c r="F40" s="5">
        <f t="shared" si="2"/>
        <v>22177.492176507109</v>
      </c>
      <c r="G40" s="5">
        <f t="shared" si="3"/>
        <v>46702.911519875328</v>
      </c>
      <c r="H40" s="22">
        <f t="shared" si="16"/>
        <v>29476.567229133761</v>
      </c>
      <c r="I40" s="5">
        <f t="shared" si="17"/>
        <v>75295.181732135068</v>
      </c>
      <c r="J40" s="26">
        <f t="shared" si="5"/>
        <v>0.22379841405325315</v>
      </c>
      <c r="L40" s="22">
        <f t="shared" si="18"/>
        <v>88200.231518226021</v>
      </c>
      <c r="M40" s="5">
        <f>scrimecost*Meta!O37</f>
        <v>122.04</v>
      </c>
      <c r="N40" s="5">
        <f>L40-Grade17!L40</f>
        <v>264.36704649902822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114.71388444981181</v>
      </c>
      <c r="T40" s="22">
        <f t="shared" si="7"/>
        <v>940.9254631502605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72291.457514218549</v>
      </c>
      <c r="D41" s="5">
        <f t="shared" si="15"/>
        <v>70590.713788791996</v>
      </c>
      <c r="E41" s="5">
        <f t="shared" si="1"/>
        <v>61090.713788791996</v>
      </c>
      <c r="F41" s="5">
        <f t="shared" si="2"/>
        <v>22906.939430919785</v>
      </c>
      <c r="G41" s="5">
        <f t="shared" si="3"/>
        <v>47683.774357872215</v>
      </c>
      <c r="H41" s="22">
        <f t="shared" si="16"/>
        <v>30213.481409862103</v>
      </c>
      <c r="I41" s="5">
        <f t="shared" si="17"/>
        <v>76990.851325438445</v>
      </c>
      <c r="J41" s="26">
        <f t="shared" si="5"/>
        <v>0.22567622098193829</v>
      </c>
      <c r="L41" s="22">
        <f t="shared" si="18"/>
        <v>90405.237306181662</v>
      </c>
      <c r="M41" s="5">
        <f>scrimecost*Meta!O38</f>
        <v>74.115000000000009</v>
      </c>
      <c r="N41" s="5">
        <f>L41-Grade17!L41</f>
        <v>270.97622266149847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117.58173156105474</v>
      </c>
      <c r="T41" s="22">
        <f t="shared" si="7"/>
        <v>1045.756556038463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74098.743952074001</v>
      </c>
      <c r="D42" s="5">
        <f t="shared" si="15"/>
        <v>72343.781633511782</v>
      </c>
      <c r="E42" s="5">
        <f t="shared" si="1"/>
        <v>62843.781633511782</v>
      </c>
      <c r="F42" s="5">
        <f t="shared" si="2"/>
        <v>23654.622866692775</v>
      </c>
      <c r="G42" s="5">
        <f t="shared" si="3"/>
        <v>48689.158766819004</v>
      </c>
      <c r="H42" s="22">
        <f t="shared" si="16"/>
        <v>30968.818445108656</v>
      </c>
      <c r="I42" s="5">
        <f t="shared" si="17"/>
        <v>78728.912658574409</v>
      </c>
      <c r="J42" s="26">
        <f t="shared" si="5"/>
        <v>0.22750822774163107</v>
      </c>
      <c r="L42" s="22">
        <f t="shared" si="18"/>
        <v>92665.368238836207</v>
      </c>
      <c r="M42" s="5">
        <f>scrimecost*Meta!O39</f>
        <v>74.115000000000009</v>
      </c>
      <c r="N42" s="5">
        <f>L42-Grade17!L42</f>
        <v>277.75062822805194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120.52127485008806</v>
      </c>
      <c r="T42" s="22">
        <f t="shared" si="7"/>
        <v>1162.2671692145179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75951.212550875847</v>
      </c>
      <c r="D43" s="5">
        <f t="shared" si="15"/>
        <v>74140.676174349574</v>
      </c>
      <c r="E43" s="5">
        <f t="shared" si="1"/>
        <v>64640.676174349574</v>
      </c>
      <c r="F43" s="5">
        <f t="shared" si="2"/>
        <v>24420.998388360094</v>
      </c>
      <c r="G43" s="5">
        <f t="shared" si="3"/>
        <v>49719.677785989479</v>
      </c>
      <c r="H43" s="22">
        <f t="shared" si="16"/>
        <v>31743.038906236372</v>
      </c>
      <c r="I43" s="5">
        <f t="shared" si="17"/>
        <v>80510.425525038765</v>
      </c>
      <c r="J43" s="26">
        <f t="shared" si="5"/>
        <v>0.22929555140962404</v>
      </c>
      <c r="L43" s="22">
        <f t="shared" si="18"/>
        <v>94982.002444807105</v>
      </c>
      <c r="M43" s="5">
        <f>scrimecost*Meta!O40</f>
        <v>74.115000000000009</v>
      </c>
      <c r="N43" s="5">
        <f>L43-Grade17!L43</f>
        <v>284.69439393372159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123.53430672132652</v>
      </c>
      <c r="T43" s="22">
        <f t="shared" si="7"/>
        <v>1291.7585501457907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77849.992864647749</v>
      </c>
      <c r="D44" s="5">
        <f t="shared" si="15"/>
        <v>75982.493078708314</v>
      </c>
      <c r="E44" s="5">
        <f t="shared" si="1"/>
        <v>66482.493078708314</v>
      </c>
      <c r="F44" s="5">
        <f t="shared" si="2"/>
        <v>25206.533298069095</v>
      </c>
      <c r="G44" s="5">
        <f t="shared" si="3"/>
        <v>50775.959780639219</v>
      </c>
      <c r="H44" s="22">
        <f t="shared" si="16"/>
        <v>32536.614878892284</v>
      </c>
      <c r="I44" s="5">
        <f t="shared" si="17"/>
        <v>82336.476213164729</v>
      </c>
      <c r="J44" s="26">
        <f t="shared" si="5"/>
        <v>0.231039281817422</v>
      </c>
      <c r="L44" s="22">
        <f t="shared" si="18"/>
        <v>97356.552505927291</v>
      </c>
      <c r="M44" s="5">
        <f>scrimecost*Meta!O41</f>
        <v>74.115000000000009</v>
      </c>
      <c r="N44" s="5">
        <f>L44-Grade17!L44</f>
        <v>291.81175378210901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126.62266438937894</v>
      </c>
      <c r="T44" s="22">
        <f t="shared" si="7"/>
        <v>1435.6769218585889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79796.24268626394</v>
      </c>
      <c r="D45" s="5">
        <f t="shared" si="15"/>
        <v>77870.355405676019</v>
      </c>
      <c r="E45" s="5">
        <f t="shared" si="1"/>
        <v>68370.355405676019</v>
      </c>
      <c r="F45" s="5">
        <f t="shared" si="2"/>
        <v>26011.706580520822</v>
      </c>
      <c r="G45" s="5">
        <f t="shared" si="3"/>
        <v>51858.648825155193</v>
      </c>
      <c r="H45" s="22">
        <f t="shared" si="16"/>
        <v>33350.030250864584</v>
      </c>
      <c r="I45" s="5">
        <f t="shared" si="17"/>
        <v>84208.178168493847</v>
      </c>
      <c r="J45" s="26">
        <f t="shared" si="5"/>
        <v>0.23274048221527377</v>
      </c>
      <c r="L45" s="22">
        <f t="shared" si="18"/>
        <v>99790.466318575462</v>
      </c>
      <c r="M45" s="5">
        <f>scrimecost*Meta!O42</f>
        <v>74.115000000000009</v>
      </c>
      <c r="N45" s="5">
        <f>L45-Grade17!L45</f>
        <v>299.10704762661771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129.78823099909434</v>
      </c>
      <c r="T45" s="22">
        <f t="shared" si="7"/>
        <v>1595.6296350615276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81791.148753420552</v>
      </c>
      <c r="D46" s="5">
        <f t="shared" si="15"/>
        <v>79805.414290817935</v>
      </c>
      <c r="E46" s="5">
        <f t="shared" si="1"/>
        <v>70305.414290817935</v>
      </c>
      <c r="F46" s="5">
        <f t="shared" si="2"/>
        <v>26837.00919503385</v>
      </c>
      <c r="G46" s="5">
        <f t="shared" si="3"/>
        <v>52968.405095784081</v>
      </c>
      <c r="H46" s="22">
        <f t="shared" si="16"/>
        <v>34183.781007136204</v>
      </c>
      <c r="I46" s="5">
        <f t="shared" si="17"/>
        <v>86126.67267270619</v>
      </c>
      <c r="J46" s="26">
        <f t="shared" si="5"/>
        <v>0.23440018992049499</v>
      </c>
      <c r="L46" s="22">
        <f t="shared" si="18"/>
        <v>102285.22797653987</v>
      </c>
      <c r="M46" s="5">
        <f>scrimecost*Meta!O43</f>
        <v>36.99</v>
      </c>
      <c r="N46" s="5">
        <f>L46-Grade17!L46</f>
        <v>306.58472381733009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133.03293677409204</v>
      </c>
      <c r="T46" s="22">
        <f t="shared" ref="T46:T69" si="20">S46/sreturn^(A46-startage+1)</f>
        <v>1773.4031198267928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83835.927472256051</v>
      </c>
      <c r="D47" s="5">
        <f t="shared" si="15"/>
        <v>81788.849648088362</v>
      </c>
      <c r="E47" s="5">
        <f t="shared" si="1"/>
        <v>72288.849648088362</v>
      </c>
      <c r="F47" s="5">
        <f t="shared" si="2"/>
        <v>27682.944374909686</v>
      </c>
      <c r="G47" s="5">
        <f t="shared" si="3"/>
        <v>54105.90527317868</v>
      </c>
      <c r="H47" s="22">
        <f t="shared" si="16"/>
        <v>35038.375532314603</v>
      </c>
      <c r="I47" s="5">
        <f t="shared" si="17"/>
        <v>88093.129539523841</v>
      </c>
      <c r="J47" s="26">
        <f t="shared" si="5"/>
        <v>0.23601941694997899</v>
      </c>
      <c r="L47" s="22">
        <f t="shared" si="18"/>
        <v>104842.35867595335</v>
      </c>
      <c r="M47" s="5">
        <f>scrimecost*Meta!O44</f>
        <v>36.99</v>
      </c>
      <c r="N47" s="5">
        <f>L47-Grade17!L47</f>
        <v>314.24934191275679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136.3587601934415</v>
      </c>
      <c r="T47" s="22">
        <f t="shared" si="20"/>
        <v>1970.9828373108555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85931.825659062451</v>
      </c>
      <c r="D48" s="5">
        <f t="shared" si="15"/>
        <v>83821.870889290571</v>
      </c>
      <c r="E48" s="5">
        <f t="shared" si="1"/>
        <v>74321.870889290571</v>
      </c>
      <c r="F48" s="5">
        <f t="shared" si="2"/>
        <v>28550.027934282429</v>
      </c>
      <c r="G48" s="5">
        <f t="shared" si="3"/>
        <v>55271.842955008142</v>
      </c>
      <c r="H48" s="22">
        <f t="shared" si="16"/>
        <v>35914.334920622467</v>
      </c>
      <c r="I48" s="5">
        <f t="shared" si="17"/>
        <v>90108.747828011925</v>
      </c>
      <c r="J48" s="26">
        <f t="shared" si="5"/>
        <v>0.23759915063728057</v>
      </c>
      <c r="L48" s="22">
        <f t="shared" si="18"/>
        <v>107463.41764285216</v>
      </c>
      <c r="M48" s="5">
        <f>scrimecost*Meta!O45</f>
        <v>36.99</v>
      </c>
      <c r="N48" s="5">
        <f>L48-Grade17!L48</f>
        <v>322.1055754605477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139.76772919826539</v>
      </c>
      <c r="T48" s="22">
        <f t="shared" si="20"/>
        <v>2190.5754543575617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88080.121300539002</v>
      </c>
      <c r="D49" s="5">
        <f t="shared" si="15"/>
        <v>85905.717661522824</v>
      </c>
      <c r="E49" s="5">
        <f t="shared" si="1"/>
        <v>76405.717661522824</v>
      </c>
      <c r="F49" s="5">
        <f t="shared" si="2"/>
        <v>29438.788582639485</v>
      </c>
      <c r="G49" s="5">
        <f t="shared" si="3"/>
        <v>56466.929078883339</v>
      </c>
      <c r="H49" s="22">
        <f t="shared" si="16"/>
        <v>36812.193293638025</v>
      </c>
      <c r="I49" s="5">
        <f t="shared" si="17"/>
        <v>92174.75657371222</v>
      </c>
      <c r="J49" s="26">
        <f t="shared" si="5"/>
        <v>0.23914035423464791</v>
      </c>
      <c r="L49" s="22">
        <f t="shared" si="18"/>
        <v>110150.00308392348</v>
      </c>
      <c r="M49" s="5">
        <f>scrimecost*Meta!O46</f>
        <v>36.99</v>
      </c>
      <c r="N49" s="5">
        <f>L49-Grade17!L49</f>
        <v>330.15821484709159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143.26192242823512</v>
      </c>
      <c r="T49" s="22">
        <f t="shared" si="20"/>
        <v>2434.6334886313753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90282.124333052459</v>
      </c>
      <c r="D50" s="5">
        <f t="shared" si="15"/>
        <v>88041.660603060882</v>
      </c>
      <c r="E50" s="5">
        <f t="shared" si="1"/>
        <v>78541.660603060882</v>
      </c>
      <c r="F50" s="5">
        <f t="shared" si="2"/>
        <v>30349.768247205466</v>
      </c>
      <c r="G50" s="5">
        <f t="shared" si="3"/>
        <v>57691.892355855416</v>
      </c>
      <c r="H50" s="22">
        <f t="shared" si="16"/>
        <v>37732.498125978978</v>
      </c>
      <c r="I50" s="5">
        <f t="shared" si="17"/>
        <v>94292.415538055022</v>
      </c>
      <c r="J50" s="26">
        <f t="shared" si="5"/>
        <v>0.24064396750037215</v>
      </c>
      <c r="L50" s="22">
        <f t="shared" si="18"/>
        <v>112903.75316102154</v>
      </c>
      <c r="M50" s="5">
        <f>scrimecost*Meta!O47</f>
        <v>36.99</v>
      </c>
      <c r="N50" s="5">
        <f>L50-Grade17!L50</f>
        <v>338.41217021823104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146.84347048892457</v>
      </c>
      <c r="T50" s="22">
        <f t="shared" si="20"/>
        <v>2705.8826995313598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92539.177441378779</v>
      </c>
      <c r="D51" s="5">
        <f t="shared" si="15"/>
        <v>90231.002118137418</v>
      </c>
      <c r="E51" s="5">
        <f t="shared" si="1"/>
        <v>80731.002118137418</v>
      </c>
      <c r="F51" s="5">
        <f t="shared" si="2"/>
        <v>31283.52240338561</v>
      </c>
      <c r="G51" s="5">
        <f t="shared" si="3"/>
        <v>58947.479714751811</v>
      </c>
      <c r="H51" s="22">
        <f t="shared" si="16"/>
        <v>38675.810579128454</v>
      </c>
      <c r="I51" s="5">
        <f t="shared" si="17"/>
        <v>96463.015976506402</v>
      </c>
      <c r="J51" s="26">
        <f t="shared" si="5"/>
        <v>0.24211090727181048</v>
      </c>
      <c r="L51" s="22">
        <f t="shared" si="18"/>
        <v>115726.3469900471</v>
      </c>
      <c r="M51" s="5">
        <f>scrimecost*Meta!O48</f>
        <v>18.495000000000001</v>
      </c>
      <c r="N51" s="5">
        <f>L51-Grade17!L51</f>
        <v>346.87247447372647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150.51455725116489</v>
      </c>
      <c r="T51" s="22">
        <f t="shared" si="20"/>
        <v>3007.3525308077124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94852.656877413247</v>
      </c>
      <c r="D52" s="5">
        <f t="shared" si="15"/>
        <v>92475.077171090845</v>
      </c>
      <c r="E52" s="5">
        <f t="shared" si="1"/>
        <v>82975.077171090845</v>
      </c>
      <c r="F52" s="5">
        <f t="shared" si="2"/>
        <v>32240.620413470246</v>
      </c>
      <c r="G52" s="5">
        <f t="shared" si="3"/>
        <v>60234.456757620603</v>
      </c>
      <c r="H52" s="22">
        <f t="shared" si="16"/>
        <v>39642.705843606658</v>
      </c>
      <c r="I52" s="5">
        <f t="shared" si="17"/>
        <v>98687.881425919069</v>
      </c>
      <c r="J52" s="26">
        <f t="shared" si="5"/>
        <v>0.24354206802443323</v>
      </c>
      <c r="L52" s="22">
        <f t="shared" si="18"/>
        <v>118619.50566479826</v>
      </c>
      <c r="M52" s="5">
        <f>scrimecost*Meta!O49</f>
        <v>18.495000000000001</v>
      </c>
      <c r="N52" s="5">
        <f>L52-Grade17!L52</f>
        <v>355.54428633558564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154.27742118245098</v>
      </c>
      <c r="T52" s="22">
        <f t="shared" si="20"/>
        <v>3342.4099448661668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97223.973299348552</v>
      </c>
      <c r="D53" s="5">
        <f t="shared" si="15"/>
        <v>94775.254100368096</v>
      </c>
      <c r="E53" s="5">
        <f t="shared" si="1"/>
        <v>85275.254100368096</v>
      </c>
      <c r="F53" s="5">
        <f t="shared" si="2"/>
        <v>33271.903496818035</v>
      </c>
      <c r="G53" s="5">
        <f t="shared" si="3"/>
        <v>61503.350603550061</v>
      </c>
      <c r="H53" s="22">
        <f t="shared" si="16"/>
        <v>40633.773489696818</v>
      </c>
      <c r="I53" s="5">
        <f t="shared" si="17"/>
        <v>100918.11088855597</v>
      </c>
      <c r="J53" s="26">
        <f t="shared" si="5"/>
        <v>0.2453141589856726</v>
      </c>
      <c r="L53" s="22">
        <f t="shared" si="18"/>
        <v>121584.99330641818</v>
      </c>
      <c r="M53" s="5">
        <f>scrimecost*Meta!O50</f>
        <v>18.495000000000001</v>
      </c>
      <c r="N53" s="5">
        <f>L53-Grade17!L53</f>
        <v>364.4328934939258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158.13435671199079</v>
      </c>
      <c r="T53" s="22">
        <f t="shared" si="20"/>
        <v>3714.7970266517923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99654.57263183227</v>
      </c>
      <c r="D54" s="5">
        <f t="shared" si="15"/>
        <v>97132.935452877296</v>
      </c>
      <c r="E54" s="5">
        <f t="shared" si="1"/>
        <v>87632.935452877296</v>
      </c>
      <c r="F54" s="5">
        <f t="shared" si="2"/>
        <v>34348.185034238486</v>
      </c>
      <c r="G54" s="5">
        <f t="shared" si="3"/>
        <v>62784.750418638811</v>
      </c>
      <c r="H54" s="22">
        <f t="shared" si="16"/>
        <v>41649.61782693924</v>
      </c>
      <c r="I54" s="5">
        <f t="shared" si="17"/>
        <v>103184.87971076986</v>
      </c>
      <c r="J54" s="26">
        <f t="shared" si="5"/>
        <v>0.24718322715761409</v>
      </c>
      <c r="L54" s="22">
        <f t="shared" si="18"/>
        <v>124624.61813907865</v>
      </c>
      <c r="M54" s="5">
        <f>scrimecost*Meta!O51</f>
        <v>18.495000000000001</v>
      </c>
      <c r="N54" s="5">
        <f>L54-Grade17!L54</f>
        <v>373.54371583129978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162.08771562980175</v>
      </c>
      <c r="T54" s="22">
        <f t="shared" si="20"/>
        <v>4128.6727770840143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102145.93694762807</v>
      </c>
      <c r="D55" s="5">
        <f t="shared" si="15"/>
        <v>99549.558839199221</v>
      </c>
      <c r="E55" s="5">
        <f t="shared" si="1"/>
        <v>90049.558839199221</v>
      </c>
      <c r="F55" s="5">
        <f t="shared" si="2"/>
        <v>35451.373610094444</v>
      </c>
      <c r="G55" s="5">
        <f t="shared" si="3"/>
        <v>64098.185229104776</v>
      </c>
      <c r="H55" s="22">
        <f t="shared" si="16"/>
        <v>42690.858272612721</v>
      </c>
      <c r="I55" s="5">
        <f t="shared" si="17"/>
        <v>105508.31775353912</v>
      </c>
      <c r="J55" s="26">
        <f t="shared" si="5"/>
        <v>0.24900670830097169</v>
      </c>
      <c r="L55" s="22">
        <f t="shared" si="18"/>
        <v>127740.23359255561</v>
      </c>
      <c r="M55" s="5">
        <f>scrimecost*Meta!O52</f>
        <v>18.495000000000001</v>
      </c>
      <c r="N55" s="5">
        <f>L55-Grade17!L55</f>
        <v>382.88230872708664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166.13990852054872</v>
      </c>
      <c r="T55" s="22">
        <f t="shared" si="20"/>
        <v>4588.6595628072382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104699.58537131877</v>
      </c>
      <c r="D56" s="5">
        <f t="shared" si="15"/>
        <v>102026.5978101792</v>
      </c>
      <c r="E56" s="5">
        <f t="shared" si="1"/>
        <v>92526.597810179199</v>
      </c>
      <c r="F56" s="5">
        <f t="shared" si="2"/>
        <v>36582.141900346804</v>
      </c>
      <c r="G56" s="5">
        <f t="shared" si="3"/>
        <v>65444.455909832395</v>
      </c>
      <c r="H56" s="22">
        <f t="shared" si="16"/>
        <v>43758.12972942803</v>
      </c>
      <c r="I56" s="5">
        <f t="shared" si="17"/>
        <v>107889.84174737759</v>
      </c>
      <c r="J56" s="26">
        <f t="shared" si="5"/>
        <v>0.25078571429449126</v>
      </c>
      <c r="L56" s="22">
        <f t="shared" si="18"/>
        <v>130933.73943236949</v>
      </c>
      <c r="M56" s="5">
        <f>scrimecost*Meta!O53</f>
        <v>5.13</v>
      </c>
      <c r="N56" s="5">
        <f>L56-Grade17!L56</f>
        <v>392.4543664452649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170.29340623356291</v>
      </c>
      <c r="T56" s="22">
        <f t="shared" si="20"/>
        <v>5099.8947410439614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5.13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5.13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5.13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5.13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5.13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5.13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5.13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5.13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5.13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5.13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5.13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5.13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5.13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7.5042407843284309E-9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G2" sqref="G2:G12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0.98899999999999999</v>
      </c>
      <c r="D3" s="8">
        <f>Grade9!T2</f>
        <v>0.99995227970628153</v>
      </c>
      <c r="F3" s="15">
        <f t="shared" ref="F3:F12" si="0">(D3-1)*100</f>
        <v>-4.772029371846731E-3</v>
      </c>
      <c r="G3" s="15">
        <f>K3*M3+K4*M4+K5*M5+K6*M6</f>
        <v>-4.7809347517253575E-2</v>
      </c>
      <c r="H3" s="15"/>
      <c r="I3" s="15"/>
      <c r="K3" s="8">
        <f>1-B3</f>
        <v>1.100000000000001E-2</v>
      </c>
      <c r="L3" s="8">
        <f>D3</f>
        <v>0.99995227970628153</v>
      </c>
      <c r="M3" s="8">
        <f t="shared" ref="M3:M12" si="1">(L3-1)*100</f>
        <v>-4.772029371846731E-3</v>
      </c>
    </row>
    <row r="4" spans="1:22" x14ac:dyDescent="0.2">
      <c r="A4" s="18">
        <v>10</v>
      </c>
      <c r="B4" s="11">
        <f>Meta!E4</f>
        <v>0.98899999999999999</v>
      </c>
      <c r="D4" s="8">
        <f>Grade10!T2</f>
        <v>0.99965013620380738</v>
      </c>
      <c r="F4" s="15">
        <f t="shared" si="0"/>
        <v>-3.4986379619261765E-2</v>
      </c>
      <c r="G4" s="15">
        <f>N4*P4+N5*P5+N6*P6</f>
        <v>-6.2961070464956789E-2</v>
      </c>
      <c r="H4" s="15"/>
      <c r="I4" s="15"/>
      <c r="K4" s="8">
        <f>B3*(1-B4)</f>
        <v>1.087900000000001E-2</v>
      </c>
      <c r="L4" s="8">
        <f>(D3*D4)^0.5</f>
        <v>0.9998011965414384</v>
      </c>
      <c r="M4" s="8">
        <f t="shared" si="1"/>
        <v>-1.9880345856160275E-2</v>
      </c>
      <c r="N4" s="8">
        <f>1-B4</f>
        <v>1.100000000000001E-2</v>
      </c>
      <c r="O4" s="8">
        <f>D4</f>
        <v>0.99965013620380738</v>
      </c>
      <c r="P4" s="8">
        <f>(O4-1)*100</f>
        <v>-3.4986379619261765E-2</v>
      </c>
    </row>
    <row r="5" spans="1:22" x14ac:dyDescent="0.2">
      <c r="A5" s="18">
        <v>11</v>
      </c>
      <c r="B5" s="11">
        <f>Meta!E5</f>
        <v>0.98899999999999999</v>
      </c>
      <c r="D5" s="8">
        <f>Grade11!T2</f>
        <v>0.99924210725877682</v>
      </c>
      <c r="F5" s="15">
        <f t="shared" si="0"/>
        <v>-7.5789274122317618E-2</v>
      </c>
      <c r="G5" s="15">
        <f>Q5*S5+Q6*S6</f>
        <v>-7.7524318831719813E-2</v>
      </c>
      <c r="H5" s="15"/>
      <c r="I5" s="15"/>
      <c r="K5" s="8">
        <f>B3*B4*(1-B5)</f>
        <v>1.0759331000000009E-2</v>
      </c>
      <c r="L5" s="8">
        <f>(D3*D4*D5)^(1/3)</f>
        <v>0.99961479869831293</v>
      </c>
      <c r="M5" s="8">
        <f t="shared" si="1"/>
        <v>-3.852013016870659E-2</v>
      </c>
      <c r="N5" s="8">
        <f>B4*(1-B5)</f>
        <v>1.087900000000001E-2</v>
      </c>
      <c r="O5" s="8">
        <f>(D4*D5)^0.5</f>
        <v>0.99944610090880626</v>
      </c>
      <c r="P5" s="8">
        <f>(O5-1)*100</f>
        <v>-5.5389909119374359E-2</v>
      </c>
      <c r="Q5" s="8">
        <f>1-B5</f>
        <v>1.100000000000001E-2</v>
      </c>
      <c r="R5" s="8">
        <f>D5</f>
        <v>0.99924210725877682</v>
      </c>
      <c r="S5" s="8">
        <f>(R5-1)*100</f>
        <v>-7.5789274122317618E-2</v>
      </c>
    </row>
    <row r="6" spans="1:22" x14ac:dyDescent="0.2">
      <c r="A6" s="18">
        <v>12</v>
      </c>
      <c r="B6" s="11">
        <f>Meta!E6</f>
        <v>0.98899999999999999</v>
      </c>
      <c r="D6" s="8">
        <f>Grade12!T2</f>
        <v>0.99920702071724909</v>
      </c>
      <c r="F6" s="15">
        <f t="shared" si="0"/>
        <v>-7.9297928275090523E-2</v>
      </c>
      <c r="G6" s="15">
        <f>T6*V6</f>
        <v>-7.9297928275090523E-2</v>
      </c>
      <c r="H6" s="15"/>
      <c r="I6" s="15"/>
      <c r="K6" s="8">
        <f>B3*B4*B5</f>
        <v>0.96736166899999998</v>
      </c>
      <c r="L6" s="8">
        <f>(D3*D4*D5*D6)^0.25</f>
        <v>0.99951283860430751</v>
      </c>
      <c r="M6" s="8">
        <f t="shared" si="1"/>
        <v>-4.871613956924925E-2</v>
      </c>
      <c r="N6" s="8">
        <f>B4*B5</f>
        <v>0.97812100000000002</v>
      </c>
      <c r="O6" s="8">
        <f>(D4*D5*D6)^(1/3)</f>
        <v>0.99936640115621855</v>
      </c>
      <c r="P6" s="8">
        <f>(O6-1)*100</f>
        <v>-6.335988437814466E-2</v>
      </c>
      <c r="Q6" s="8">
        <f>B5</f>
        <v>0.98899999999999999</v>
      </c>
      <c r="R6" s="8">
        <f>(D5*D6)^0.5</f>
        <v>0.99922456383401037</v>
      </c>
      <c r="S6" s="8">
        <f>(R6-1)*100</f>
        <v>-7.7543616598962917E-2</v>
      </c>
      <c r="T6" s="8">
        <v>1</v>
      </c>
      <c r="U6" s="8">
        <f>D6</f>
        <v>0.99920702071724909</v>
      </c>
      <c r="V6" s="8">
        <f>(U6-1)*100</f>
        <v>-7.9297928275090523E-2</v>
      </c>
    </row>
    <row r="7" spans="1:22" x14ac:dyDescent="0.2">
      <c r="A7" s="18">
        <v>13</v>
      </c>
      <c r="B7" s="11">
        <f>Meta!E7</f>
        <v>0.84499999999999997</v>
      </c>
      <c r="D7" s="8">
        <f>Grade13!T2</f>
        <v>0.98352933903935347</v>
      </c>
      <c r="F7" s="15">
        <f t="shared" si="0"/>
        <v>-1.6470660960646533</v>
      </c>
      <c r="G7" s="15">
        <f>K7*M7+K8*M8+K9*M9+K10*M10</f>
        <v>-1.8988847385096459</v>
      </c>
      <c r="H7" s="15"/>
      <c r="I7" s="15"/>
      <c r="K7" s="8">
        <f>1-B7</f>
        <v>0.15500000000000003</v>
      </c>
      <c r="L7" s="8">
        <f>D7</f>
        <v>0.98352933903935347</v>
      </c>
      <c r="M7" s="8">
        <f t="shared" si="1"/>
        <v>-1.6470660960646533</v>
      </c>
    </row>
    <row r="8" spans="1:22" x14ac:dyDescent="0.2">
      <c r="A8" s="18">
        <v>14</v>
      </c>
      <c r="B8" s="11">
        <f>Meta!E8</f>
        <v>0.84499999999999997</v>
      </c>
      <c r="D8" s="8">
        <f>Grade14!T2</f>
        <v>0.97951696989156134</v>
      </c>
      <c r="F8" s="15">
        <f t="shared" si="0"/>
        <v>-2.048303010843866</v>
      </c>
      <c r="G8" s="15">
        <f>N8*P8+N9*P9+N10*P10</f>
        <v>-2.0697686240030162</v>
      </c>
      <c r="H8" s="15"/>
      <c r="I8" s="15"/>
      <c r="K8" s="8">
        <f>B7*(1-B8)</f>
        <v>0.13097500000000001</v>
      </c>
      <c r="L8" s="8">
        <f>(D7*D8)^0.5</f>
        <v>0.98152110419250671</v>
      </c>
      <c r="M8" s="8">
        <f t="shared" si="1"/>
        <v>-1.847889580749329</v>
      </c>
      <c r="N8" s="8">
        <f>1-B8</f>
        <v>0.15500000000000003</v>
      </c>
      <c r="O8" s="8">
        <f>D8</f>
        <v>0.97951696989156134</v>
      </c>
      <c r="P8" s="8">
        <f>(O8-1)*100</f>
        <v>-2.048303010843866</v>
      </c>
    </row>
    <row r="9" spans="1:22" x14ac:dyDescent="0.2">
      <c r="A9" s="18">
        <v>15</v>
      </c>
      <c r="B9" s="11">
        <f>Meta!E9</f>
        <v>0.84499999999999997</v>
      </c>
      <c r="D9" s="8">
        <f>Grade15!T2</f>
        <v>0.98085158145197293</v>
      </c>
      <c r="F9" s="15">
        <f t="shared" si="0"/>
        <v>-1.9148418548027069</v>
      </c>
      <c r="G9" s="15">
        <f>Q9*S9+Q10*S10</f>
        <v>-2.0812249599918933</v>
      </c>
      <c r="H9" s="15"/>
      <c r="I9" s="15"/>
      <c r="K9" s="8">
        <f>B7*B8*(1-B9)</f>
        <v>0.110673875</v>
      </c>
      <c r="L9" s="8">
        <f>(D7*D8*D9)^(1/3)</f>
        <v>0.98129787918197753</v>
      </c>
      <c r="M9" s="8">
        <f t="shared" si="1"/>
        <v>-1.8702120818022472</v>
      </c>
      <c r="N9" s="8">
        <f>B8*(1-B9)</f>
        <v>0.13097500000000001</v>
      </c>
      <c r="O9" s="8">
        <f>(D8*D9)^0.5</f>
        <v>0.98018404852210406</v>
      </c>
      <c r="P9" s="8">
        <f>(O9-1)*100</f>
        <v>-1.9815951477895943</v>
      </c>
      <c r="Q9" s="8">
        <f>1-B9</f>
        <v>0.15500000000000003</v>
      </c>
      <c r="R9" s="8">
        <f>D9</f>
        <v>0.98085158145197293</v>
      </c>
      <c r="S9" s="8">
        <f>(R9-1)*100</f>
        <v>-1.9148418548027069</v>
      </c>
    </row>
    <row r="10" spans="1:22" x14ac:dyDescent="0.2">
      <c r="A10" s="18">
        <v>16</v>
      </c>
      <c r="B10" s="11">
        <f>Meta!E10</f>
        <v>0.84499999999999997</v>
      </c>
      <c r="D10" s="8">
        <f>Grade16!T2</f>
        <v>0.97691747256243011</v>
      </c>
      <c r="F10" s="15">
        <f t="shared" si="0"/>
        <v>-2.3082527437569889</v>
      </c>
      <c r="G10" s="15">
        <f>T10*V10</f>
        <v>-2.3082527437569889</v>
      </c>
      <c r="H10" s="15"/>
      <c r="I10" s="15"/>
      <c r="K10" s="8">
        <f>B7*B8*B9</f>
        <v>0.60335112499999988</v>
      </c>
      <c r="L10" s="8">
        <f>(D7*D8*D9*D10)^0.25</f>
        <v>0.98020093958362786</v>
      </c>
      <c r="M10" s="8">
        <f t="shared" si="1"/>
        <v>-1.9799060416372138</v>
      </c>
      <c r="N10" s="8">
        <f>B8*B9</f>
        <v>0.71402499999999991</v>
      </c>
      <c r="O10" s="8">
        <f>(D8*D9*D10)^(1/3)</f>
        <v>0.97909397804221876</v>
      </c>
      <c r="P10" s="8">
        <f>(O10-1)*100</f>
        <v>-2.090602195778124</v>
      </c>
      <c r="Q10" s="8">
        <f>B9</f>
        <v>0.84499999999999997</v>
      </c>
      <c r="R10" s="8">
        <f>(D9*D10)^0.5</f>
        <v>0.97888255062133167</v>
      </c>
      <c r="S10" s="8">
        <f>(R10-1)*100</f>
        <v>-2.1117449378668329</v>
      </c>
      <c r="T10" s="8">
        <v>1</v>
      </c>
      <c r="U10" s="8">
        <f>D10</f>
        <v>0.97691747256243011</v>
      </c>
      <c r="V10" s="8">
        <f>(U10-1)*100</f>
        <v>-2.3082527437569889</v>
      </c>
    </row>
    <row r="11" spans="1:22" x14ac:dyDescent="0.2">
      <c r="A11" s="18">
        <v>17</v>
      </c>
      <c r="B11" s="11">
        <f>Meta!E11</f>
        <v>0.61899999999999999</v>
      </c>
      <c r="D11" s="8">
        <f>Grade17!T2</f>
        <v>0.91449985887804786</v>
      </c>
      <c r="F11" s="15">
        <f t="shared" si="0"/>
        <v>-8.550014112195214</v>
      </c>
      <c r="G11" s="15">
        <f>K11*M11+K12*M12</f>
        <v>-8.3106646234391874</v>
      </c>
      <c r="H11" s="15"/>
      <c r="I11" s="15"/>
      <c r="K11" s="8">
        <f>1-B11</f>
        <v>0.38100000000000001</v>
      </c>
      <c r="L11" s="8">
        <f>D11</f>
        <v>0.91449985887804786</v>
      </c>
      <c r="M11" s="8">
        <f t="shared" si="1"/>
        <v>-8.550014112195214</v>
      </c>
    </row>
    <row r="12" spans="1:22" x14ac:dyDescent="0.2">
      <c r="A12" s="18">
        <v>18</v>
      </c>
      <c r="B12" s="11">
        <f>Meta!E12</f>
        <v>0.61899999999999999</v>
      </c>
      <c r="D12" s="8">
        <f>Grade18!T2</f>
        <v>0.92224963272764315</v>
      </c>
      <c r="F12" s="15">
        <f t="shared" si="0"/>
        <v>-7.7750367272356851</v>
      </c>
      <c r="G12" s="15">
        <f>N12*P12</f>
        <v>-7.7750367272356851</v>
      </c>
      <c r="H12" s="15"/>
      <c r="I12" s="15"/>
      <c r="K12" s="8">
        <f>B11</f>
        <v>0.61899999999999999</v>
      </c>
      <c r="L12" s="8">
        <f>(D11*D12)^0.5</f>
        <v>0.91836657113581888</v>
      </c>
      <c r="M12" s="8">
        <f t="shared" si="1"/>
        <v>-8.1633428864181123</v>
      </c>
      <c r="N12" s="8">
        <v>1</v>
      </c>
      <c r="O12" s="8">
        <f>D12</f>
        <v>0.92224963272764315</v>
      </c>
      <c r="P12" s="8">
        <f>(O12-1)*100</f>
        <v>-7.7750367272356851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30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</row>
    <row r="2" spans="1:18" x14ac:dyDescent="0.2">
      <c r="B2" s="5">
        <f>Meta!A2+6</f>
        <v>14</v>
      </c>
      <c r="C2" s="7">
        <f>Meta!B2</f>
        <v>29635</v>
      </c>
      <c r="D2" s="7">
        <f>Meta!C2</f>
        <v>13342</v>
      </c>
      <c r="E2" s="1">
        <f>Meta!D2</f>
        <v>6.7000000000000004E-2</v>
      </c>
      <c r="F2" s="1">
        <f>Meta!F2</f>
        <v>0.48799999999999999</v>
      </c>
      <c r="G2" s="1">
        <f>Meta!I2</f>
        <v>2.0085479604911836</v>
      </c>
      <c r="H2" s="1">
        <f>Meta!E2</f>
        <v>1</v>
      </c>
      <c r="I2" s="13"/>
      <c r="K2" s="1">
        <f>Meta!D2</f>
        <v>6.7000000000000004E-2</v>
      </c>
      <c r="L2" s="13"/>
      <c r="N2" s="22">
        <f>Meta!T2</f>
        <v>48838</v>
      </c>
      <c r="O2" s="22">
        <f>Meta!U2</f>
        <v>21253</v>
      </c>
      <c r="P2" s="1">
        <f>Meta!V2</f>
        <v>0.04</v>
      </c>
      <c r="Q2" s="1">
        <f>Meta!X2</f>
        <v>0.63700000000000001</v>
      </c>
      <c r="R2" s="22">
        <f>Meta!W2</f>
        <v>151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14754.439815692955</v>
      </c>
      <c r="D5" s="5">
        <f>IF(A5&lt;startage,1,0)*(C5*(1-initialunempprob))+IF(A5=startage,1,0)*(C5*(1-unempprob))+IF(A5&gt;startage,1,0)*(C5*(1-unempprob)+unempprob*300*52)</f>
        <v>13765.892348041527</v>
      </c>
      <c r="E5" s="5">
        <f>IF(D5-9500&gt;0,1,0)*(D5-9500)</f>
        <v>4265.8923480415269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1906.2692342334822</v>
      </c>
      <c r="G5" s="5">
        <f>D5-F5</f>
        <v>11859.623113808044</v>
      </c>
      <c r="H5" s="22">
        <f t="shared" ref="H5:H36" si="1">benefits*B5/expnorm</f>
        <v>6642.6096177147092</v>
      </c>
      <c r="I5" s="5">
        <f>G5+IF(A5&lt;startage,1,0)*(H5*(1-initialunempprob))+IF(A5&gt;=startage,1,0)*(H5*(1-unempprob))</f>
        <v>18057.177887135869</v>
      </c>
      <c r="J5" s="26">
        <f t="shared" ref="J5:J36" si="2">(F5-(IF(A5&gt;startage,1,0)*(unempprob*300*52)))/(IF(A5&lt;startage,1,0)*((C5+H5)*(1-initialunempprob))+IF(A5&gt;=startage,1,0)*((C5+H5)*(1-unempprob)))</f>
        <v>9.5487979738377235E-2</v>
      </c>
      <c r="L5" s="22">
        <f t="shared" ref="L5:L36" si="3">(sincome+sbenefits)*(1-sunemp)*B5/expnorm</f>
        <v>33500.499526804982</v>
      </c>
      <c r="M5" s="5">
        <f>scrimecost*Meta!O2</f>
        <v>199.62200000000001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15123.300811085277</v>
      </c>
      <c r="D6" s="5">
        <f t="shared" ref="D6:D36" si="5">IF(A6&lt;startage,1,0)*(C6*(1-initialunempprob))+IF(A6=startage,1,0)*(C6*(1-unempprob))+IF(A6&gt;startage,1,0)*(C6*(1-unempprob)+unempprob*300*52)</f>
        <v>15155.239656742566</v>
      </c>
      <c r="E6" s="5">
        <f t="shared" ref="E6:E56" si="6">IF(D6-9500&gt;0,1,0)*(D6-9500)</f>
        <v>5655.2396567425658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2290.4237650893192</v>
      </c>
      <c r="G6" s="5">
        <f t="shared" ref="G6:G56" si="8">D6-F6</f>
        <v>12864.815891653247</v>
      </c>
      <c r="H6" s="22">
        <f t="shared" si="1"/>
        <v>6808.6748581575766</v>
      </c>
      <c r="I6" s="5">
        <f t="shared" ref="I6:I36" si="9">G6+IF(A6&lt;startage,1,0)*(H6*(1-initialunempprob))+IF(A6&gt;=startage,1,0)*(H6*(1-unempprob))</f>
        <v>19217.309534314267</v>
      </c>
      <c r="J6" s="26">
        <f t="shared" si="2"/>
        <v>6.0853841842036904E-2</v>
      </c>
      <c r="L6" s="22">
        <f t="shared" si="3"/>
        <v>34338.012014975102</v>
      </c>
      <c r="M6" s="5">
        <f>scrimecost*Meta!O3</f>
        <v>327.97200000000004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15501.383331362411</v>
      </c>
      <c r="D7" s="5">
        <f t="shared" si="5"/>
        <v>15507.990648161131</v>
      </c>
      <c r="E7" s="5">
        <f t="shared" si="6"/>
        <v>6007.9906481611306</v>
      </c>
      <c r="F7" s="5">
        <f t="shared" si="7"/>
        <v>2387.9594142165524</v>
      </c>
      <c r="G7" s="5">
        <f t="shared" si="8"/>
        <v>13120.031233944577</v>
      </c>
      <c r="H7" s="22">
        <f t="shared" si="1"/>
        <v>6978.891729611516</v>
      </c>
      <c r="I7" s="5">
        <f t="shared" si="9"/>
        <v>19631.337217672124</v>
      </c>
      <c r="J7" s="26">
        <f t="shared" si="2"/>
        <v>6.4019892621980337E-2</v>
      </c>
      <c r="L7" s="22">
        <f t="shared" si="3"/>
        <v>35196.462315349476</v>
      </c>
      <c r="M7" s="5">
        <f>scrimecost*Meta!O4</f>
        <v>397.58300000000003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15888.91791464647</v>
      </c>
      <c r="D8" s="5">
        <f t="shared" si="5"/>
        <v>15869.560414365158</v>
      </c>
      <c r="E8" s="5">
        <f t="shared" si="6"/>
        <v>6369.5604143651581</v>
      </c>
      <c r="F8" s="5">
        <f t="shared" si="7"/>
        <v>2487.9334545719666</v>
      </c>
      <c r="G8" s="5">
        <f t="shared" si="8"/>
        <v>13381.626959793191</v>
      </c>
      <c r="H8" s="22">
        <f t="shared" si="1"/>
        <v>7153.3640228518034</v>
      </c>
      <c r="I8" s="5">
        <f t="shared" si="9"/>
        <v>20055.715593113924</v>
      </c>
      <c r="J8" s="26">
        <f t="shared" si="2"/>
        <v>6.710872265119347E-2</v>
      </c>
      <c r="L8" s="22">
        <f t="shared" si="3"/>
        <v>36076.37387323322</v>
      </c>
      <c r="M8" s="5">
        <f>scrimecost*Meta!O5</f>
        <v>436.69200000000001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16286.14086251263</v>
      </c>
      <c r="D9" s="5">
        <f t="shared" si="5"/>
        <v>16240.169424724285</v>
      </c>
      <c r="E9" s="5">
        <f t="shared" si="6"/>
        <v>6740.1694247242849</v>
      </c>
      <c r="F9" s="5">
        <f t="shared" si="7"/>
        <v>2590.4068459362652</v>
      </c>
      <c r="G9" s="5">
        <f t="shared" si="8"/>
        <v>13649.762578788021</v>
      </c>
      <c r="H9" s="22">
        <f t="shared" si="1"/>
        <v>7332.198123423098</v>
      </c>
      <c r="I9" s="5">
        <f t="shared" si="9"/>
        <v>20490.703427941771</v>
      </c>
      <c r="J9" s="26">
        <f t="shared" si="2"/>
        <v>7.0122215362620866E-2</v>
      </c>
      <c r="L9" s="22">
        <f t="shared" si="3"/>
        <v>36978.283220064041</v>
      </c>
      <c r="M9" s="5">
        <f>scrimecost*Meta!O6</f>
        <v>510.83300000000003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16693.294384075445</v>
      </c>
      <c r="D10" s="5">
        <f t="shared" si="5"/>
        <v>16620.043660342391</v>
      </c>
      <c r="E10" s="5">
        <f t="shared" si="6"/>
        <v>7120.0436603423914</v>
      </c>
      <c r="F10" s="5">
        <f t="shared" si="7"/>
        <v>2695.4420720846711</v>
      </c>
      <c r="G10" s="5">
        <f t="shared" si="8"/>
        <v>13924.601588257719</v>
      </c>
      <c r="H10" s="22">
        <f t="shared" si="1"/>
        <v>7515.5030765086749</v>
      </c>
      <c r="I10" s="5">
        <f t="shared" si="9"/>
        <v>20936.565958640313</v>
      </c>
      <c r="J10" s="26">
        <f t="shared" si="2"/>
        <v>7.3062208251818306E-2</v>
      </c>
      <c r="L10" s="22">
        <f t="shared" si="3"/>
        <v>37902.740300565638</v>
      </c>
      <c r="M10" s="5">
        <f>scrimecost*Meta!O7</f>
        <v>549.79100000000005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17110.626743677327</v>
      </c>
      <c r="D11" s="5">
        <f t="shared" si="5"/>
        <v>17009.414751850945</v>
      </c>
      <c r="E11" s="5">
        <f t="shared" si="6"/>
        <v>7509.4147518509453</v>
      </c>
      <c r="F11" s="5">
        <f t="shared" si="7"/>
        <v>2803.1031788867863</v>
      </c>
      <c r="G11" s="5">
        <f t="shared" si="8"/>
        <v>14206.311572964159</v>
      </c>
      <c r="H11" s="22">
        <f t="shared" si="1"/>
        <v>7703.3906534213911</v>
      </c>
      <c r="I11" s="5">
        <f t="shared" si="9"/>
        <v>21393.575052606317</v>
      </c>
      <c r="J11" s="26">
        <f t="shared" si="2"/>
        <v>7.593049399737678E-2</v>
      </c>
      <c r="L11" s="22">
        <f t="shared" si="3"/>
        <v>38850.308808079775</v>
      </c>
      <c r="M11" s="5">
        <f>scrimecost*Meta!O8</f>
        <v>525.63099999999997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17538.392412269266</v>
      </c>
      <c r="D12" s="5">
        <f t="shared" si="5"/>
        <v>17408.520120647227</v>
      </c>
      <c r="E12" s="5">
        <f t="shared" si="6"/>
        <v>7908.5201206472266</v>
      </c>
      <c r="F12" s="5">
        <f t="shared" si="7"/>
        <v>2913.455813358958</v>
      </c>
      <c r="G12" s="5">
        <f t="shared" si="8"/>
        <v>14495.064307288269</v>
      </c>
      <c r="H12" s="22">
        <f t="shared" si="1"/>
        <v>7895.9754197569264</v>
      </c>
      <c r="I12" s="5">
        <f t="shared" si="9"/>
        <v>21862.009373921483</v>
      </c>
      <c r="J12" s="26">
        <f t="shared" si="2"/>
        <v>7.8728821554019293E-2</v>
      </c>
      <c r="L12" s="22">
        <f t="shared" si="3"/>
        <v>39821.566528281772</v>
      </c>
      <c r="M12" s="5">
        <f>scrimecost*Meta!O9</f>
        <v>470.66699999999997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17976.852222575992</v>
      </c>
      <c r="D13" s="5">
        <f t="shared" si="5"/>
        <v>17817.603123663401</v>
      </c>
      <c r="E13" s="5">
        <f t="shared" si="6"/>
        <v>8317.6031236634008</v>
      </c>
      <c r="F13" s="5">
        <f t="shared" si="7"/>
        <v>3026.5672636929303</v>
      </c>
      <c r="G13" s="5">
        <f t="shared" si="8"/>
        <v>14791.03585997047</v>
      </c>
      <c r="H13" s="22">
        <f t="shared" si="1"/>
        <v>8093.374805250849</v>
      </c>
      <c r="I13" s="5">
        <f t="shared" si="9"/>
        <v>22342.154553269513</v>
      </c>
      <c r="J13" s="26">
        <f t="shared" si="2"/>
        <v>8.1458897219036278E-2</v>
      </c>
      <c r="L13" s="22">
        <f t="shared" si="3"/>
        <v>40817.105691488818</v>
      </c>
      <c r="M13" s="5">
        <f>scrimecost*Meta!O10</f>
        <v>433.52100000000002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18426.273528140387</v>
      </c>
      <c r="D14" s="5">
        <f t="shared" si="5"/>
        <v>18236.913201754982</v>
      </c>
      <c r="E14" s="5">
        <f t="shared" si="6"/>
        <v>8736.9132017549819</v>
      </c>
      <c r="F14" s="5">
        <f t="shared" si="7"/>
        <v>3154.3521603730014</v>
      </c>
      <c r="G14" s="5">
        <f t="shared" si="8"/>
        <v>15082.561041381981</v>
      </c>
      <c r="H14" s="22">
        <f t="shared" si="1"/>
        <v>8295.7091753821187</v>
      </c>
      <c r="I14" s="5">
        <f t="shared" si="9"/>
        <v>22822.457702013497</v>
      </c>
      <c r="J14" s="26">
        <f t="shared" si="2"/>
        <v>8.459751183396344E-2</v>
      </c>
      <c r="L14" s="22">
        <f t="shared" si="3"/>
        <v>41837.533333776031</v>
      </c>
      <c r="M14" s="5">
        <f>scrimecost*Meta!O11</f>
        <v>405.73699999999997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18886.930366343902</v>
      </c>
      <c r="D15" s="5">
        <f t="shared" si="5"/>
        <v>18666.706031798862</v>
      </c>
      <c r="E15" s="5">
        <f t="shared" si="6"/>
        <v>9166.7060317988617</v>
      </c>
      <c r="F15" s="5">
        <f t="shared" si="7"/>
        <v>3294.6795193823282</v>
      </c>
      <c r="G15" s="5">
        <f t="shared" si="8"/>
        <v>15372.026512416534</v>
      </c>
      <c r="H15" s="22">
        <f t="shared" si="1"/>
        <v>8503.1019047666723</v>
      </c>
      <c r="I15" s="5">
        <f t="shared" si="9"/>
        <v>23305.420589563841</v>
      </c>
      <c r="J15" s="26">
        <f t="shared" si="2"/>
        <v>8.8025369294824143E-2</v>
      </c>
      <c r="L15" s="22">
        <f t="shared" si="3"/>
        <v>42883.47166712043</v>
      </c>
      <c r="M15" s="5">
        <f>scrimecost*Meta!O12</f>
        <v>388.52299999999997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19359.103625502499</v>
      </c>
      <c r="D16" s="5">
        <f t="shared" si="5"/>
        <v>19107.243682593835</v>
      </c>
      <c r="E16" s="5">
        <f t="shared" si="6"/>
        <v>9607.2436825938348</v>
      </c>
      <c r="F16" s="5">
        <f t="shared" si="7"/>
        <v>3438.5150623668869</v>
      </c>
      <c r="G16" s="5">
        <f t="shared" si="8"/>
        <v>15668.728620226948</v>
      </c>
      <c r="H16" s="22">
        <f t="shared" si="1"/>
        <v>8715.6794523858371</v>
      </c>
      <c r="I16" s="5">
        <f t="shared" si="9"/>
        <v>23800.457549302933</v>
      </c>
      <c r="J16" s="26">
        <f t="shared" si="2"/>
        <v>9.1369620476151658E-2</v>
      </c>
      <c r="L16" s="22">
        <f t="shared" si="3"/>
        <v>43955.558458798434</v>
      </c>
      <c r="M16" s="5">
        <f>scrimecost*Meta!O13</f>
        <v>328.87799999999999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19843.081216140057</v>
      </c>
      <c r="D17" s="5">
        <f t="shared" si="5"/>
        <v>19558.794774658676</v>
      </c>
      <c r="E17" s="5">
        <f t="shared" si="6"/>
        <v>10058.794774658676</v>
      </c>
      <c r="F17" s="5">
        <f t="shared" si="7"/>
        <v>3585.9464939260579</v>
      </c>
      <c r="G17" s="5">
        <f t="shared" si="8"/>
        <v>15972.848280732618</v>
      </c>
      <c r="H17" s="22">
        <f t="shared" si="1"/>
        <v>8933.5714386954842</v>
      </c>
      <c r="I17" s="5">
        <f t="shared" si="9"/>
        <v>24307.870433035503</v>
      </c>
      <c r="J17" s="26">
        <f t="shared" si="2"/>
        <v>9.4632304555495497E-2</v>
      </c>
      <c r="L17" s="22">
        <f t="shared" si="3"/>
        <v>45054.447420268392</v>
      </c>
      <c r="M17" s="5">
        <f>scrimecost*Meta!O14</f>
        <v>328.87799999999999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20339.15824654356</v>
      </c>
      <c r="D18" s="5">
        <f t="shared" si="5"/>
        <v>20021.634644025144</v>
      </c>
      <c r="E18" s="5">
        <f t="shared" si="6"/>
        <v>10521.634644025144</v>
      </c>
      <c r="F18" s="5">
        <f t="shared" si="7"/>
        <v>3737.0637112742097</v>
      </c>
      <c r="G18" s="5">
        <f t="shared" si="8"/>
        <v>16284.570932750934</v>
      </c>
      <c r="H18" s="22">
        <f t="shared" si="1"/>
        <v>9156.9107246628701</v>
      </c>
      <c r="I18" s="5">
        <f t="shared" si="9"/>
        <v>24827.968638861392</v>
      </c>
      <c r="J18" s="26">
        <f t="shared" si="2"/>
        <v>9.7815410974367578E-2</v>
      </c>
      <c r="L18" s="22">
        <f t="shared" si="3"/>
        <v>46180.808605775099</v>
      </c>
      <c r="M18" s="5">
        <f>scrimecost*Meta!O15</f>
        <v>328.87799999999999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20847.637202707145</v>
      </c>
      <c r="D19" s="5">
        <f t="shared" si="5"/>
        <v>20496.045510125768</v>
      </c>
      <c r="E19" s="5">
        <f t="shared" si="6"/>
        <v>10996.045510125768</v>
      </c>
      <c r="F19" s="5">
        <f t="shared" si="7"/>
        <v>3891.9588590560634</v>
      </c>
      <c r="G19" s="5">
        <f t="shared" si="8"/>
        <v>16604.086651069705</v>
      </c>
      <c r="H19" s="22">
        <f t="shared" si="1"/>
        <v>9385.8334927794403</v>
      </c>
      <c r="I19" s="5">
        <f t="shared" si="9"/>
        <v>25361.069299832925</v>
      </c>
      <c r="J19" s="26">
        <f t="shared" si="2"/>
        <v>0.10092088065131592</v>
      </c>
      <c r="L19" s="22">
        <f t="shared" si="3"/>
        <v>47335.328820919472</v>
      </c>
      <c r="M19" s="5">
        <f>scrimecost*Meta!O16</f>
        <v>328.87799999999999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21368.828132774826</v>
      </c>
      <c r="D20" s="5">
        <f t="shared" si="5"/>
        <v>20982.316647878913</v>
      </c>
      <c r="E20" s="5">
        <f t="shared" si="6"/>
        <v>11482.316647878913</v>
      </c>
      <c r="F20" s="5">
        <f t="shared" si="7"/>
        <v>4050.7263855324654</v>
      </c>
      <c r="G20" s="5">
        <f t="shared" si="8"/>
        <v>16931.59026234645</v>
      </c>
      <c r="H20" s="22">
        <f t="shared" si="1"/>
        <v>9620.4793300989295</v>
      </c>
      <c r="I20" s="5">
        <f t="shared" si="9"/>
        <v>25907.497477328754</v>
      </c>
      <c r="J20" s="26">
        <f t="shared" si="2"/>
        <v>0.10395060716541187</v>
      </c>
      <c r="L20" s="22">
        <f t="shared" si="3"/>
        <v>48518.712041442472</v>
      </c>
      <c r="M20" s="5">
        <f>scrimecost*Meta!O17</f>
        <v>328.87799999999999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21903.048836094196</v>
      </c>
      <c r="D21" s="5">
        <f t="shared" si="5"/>
        <v>21480.744564075889</v>
      </c>
      <c r="E21" s="5">
        <f t="shared" si="6"/>
        <v>11980.744564075889</v>
      </c>
      <c r="F21" s="5">
        <f t="shared" si="7"/>
        <v>4213.4631001707776</v>
      </c>
      <c r="G21" s="5">
        <f t="shared" si="8"/>
        <v>17267.28146390511</v>
      </c>
      <c r="H21" s="22">
        <f t="shared" si="1"/>
        <v>9860.9913133514019</v>
      </c>
      <c r="I21" s="5">
        <f t="shared" si="9"/>
        <v>26467.586359261968</v>
      </c>
      <c r="J21" s="26">
        <f t="shared" si="2"/>
        <v>0.10690643791087137</v>
      </c>
      <c r="L21" s="22">
        <f t="shared" si="3"/>
        <v>49731.67984247853</v>
      </c>
      <c r="M21" s="5">
        <f>scrimecost*Meta!O18</f>
        <v>259.41800000000001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22450.625056996545</v>
      </c>
      <c r="D22" s="5">
        <f t="shared" si="5"/>
        <v>21991.633178177777</v>
      </c>
      <c r="E22" s="5">
        <f t="shared" si="6"/>
        <v>12491.633178177777</v>
      </c>
      <c r="F22" s="5">
        <f t="shared" si="7"/>
        <v>4380.2682326750437</v>
      </c>
      <c r="G22" s="5">
        <f t="shared" si="8"/>
        <v>17611.364945502733</v>
      </c>
      <c r="H22" s="22">
        <f t="shared" si="1"/>
        <v>10107.516096185185</v>
      </c>
      <c r="I22" s="5">
        <f t="shared" si="9"/>
        <v>27041.677463243512</v>
      </c>
      <c r="J22" s="26">
        <f t="shared" si="2"/>
        <v>0.1097901752235147</v>
      </c>
      <c r="L22" s="22">
        <f t="shared" si="3"/>
        <v>50974.971838540485</v>
      </c>
      <c r="M22" s="5">
        <f>scrimecost*Meta!O19</f>
        <v>259.41800000000001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23011.890683421461</v>
      </c>
      <c r="D23" s="5">
        <f t="shared" si="5"/>
        <v>22515.294007632227</v>
      </c>
      <c r="E23" s="5">
        <f t="shared" si="6"/>
        <v>13015.294007632227</v>
      </c>
      <c r="F23" s="5">
        <f t="shared" si="7"/>
        <v>4551.243493491922</v>
      </c>
      <c r="G23" s="5">
        <f t="shared" si="8"/>
        <v>17964.050514140305</v>
      </c>
      <c r="H23" s="22">
        <f t="shared" si="1"/>
        <v>10360.203998589814</v>
      </c>
      <c r="I23" s="5">
        <f t="shared" si="9"/>
        <v>27630.120844824603</v>
      </c>
      <c r="J23" s="26">
        <f t="shared" si="2"/>
        <v>0.11260357747975221</v>
      </c>
      <c r="L23" s="22">
        <f t="shared" si="3"/>
        <v>52249.346134503998</v>
      </c>
      <c r="M23" s="5">
        <f>scrimecost*Meta!O20</f>
        <v>259.41800000000001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23587.187950506999</v>
      </c>
      <c r="D24" s="5">
        <f t="shared" si="5"/>
        <v>23052.046357823034</v>
      </c>
      <c r="E24" s="5">
        <f t="shared" si="6"/>
        <v>13552.046357823034</v>
      </c>
      <c r="F24" s="5">
        <f t="shared" si="7"/>
        <v>4726.4931358292206</v>
      </c>
      <c r="G24" s="5">
        <f t="shared" si="8"/>
        <v>18325.553221993814</v>
      </c>
      <c r="H24" s="22">
        <f t="shared" si="1"/>
        <v>10619.20909855456</v>
      </c>
      <c r="I24" s="5">
        <f t="shared" si="9"/>
        <v>28233.275310945217</v>
      </c>
      <c r="J24" s="26">
        <f t="shared" si="2"/>
        <v>0.11534836016876436</v>
      </c>
      <c r="L24" s="22">
        <f t="shared" si="3"/>
        <v>53555.579787866598</v>
      </c>
      <c r="M24" s="5">
        <f>scrimecost*Meta!O21</f>
        <v>259.41800000000001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24176.867649269669</v>
      </c>
      <c r="D25" s="5">
        <f t="shared" si="5"/>
        <v>23602.217516768604</v>
      </c>
      <c r="E25" s="5">
        <f t="shared" si="6"/>
        <v>14102.217516768604</v>
      </c>
      <c r="F25" s="5">
        <f t="shared" si="7"/>
        <v>4906.1240192249488</v>
      </c>
      <c r="G25" s="5">
        <f t="shared" si="8"/>
        <v>18696.093497543654</v>
      </c>
      <c r="H25" s="22">
        <f t="shared" si="1"/>
        <v>10884.689326018422</v>
      </c>
      <c r="I25" s="5">
        <f t="shared" si="9"/>
        <v>28851.508638718842</v>
      </c>
      <c r="J25" s="26">
        <f t="shared" si="2"/>
        <v>0.11802619693853228</v>
      </c>
      <c r="L25" s="22">
        <f t="shared" si="3"/>
        <v>54894.469282563252</v>
      </c>
      <c r="M25" s="5">
        <f>scrimecost*Meta!O22</f>
        <v>259.41800000000001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24781.289340501407</v>
      </c>
      <c r="D26" s="5">
        <f t="shared" si="5"/>
        <v>24166.142954687813</v>
      </c>
      <c r="E26" s="5">
        <f t="shared" si="6"/>
        <v>14666.142954687813</v>
      </c>
      <c r="F26" s="5">
        <f t="shared" si="7"/>
        <v>5090.2456747055712</v>
      </c>
      <c r="G26" s="5">
        <f t="shared" si="8"/>
        <v>19075.897279982244</v>
      </c>
      <c r="H26" s="22">
        <f t="shared" si="1"/>
        <v>11156.806559168881</v>
      </c>
      <c r="I26" s="5">
        <f t="shared" si="9"/>
        <v>29485.197799686808</v>
      </c>
      <c r="J26" s="26">
        <f t="shared" si="2"/>
        <v>0.12063872061635467</v>
      </c>
      <c r="L26" s="22">
        <f t="shared" si="3"/>
        <v>56266.831014627336</v>
      </c>
      <c r="M26" s="5">
        <f>scrimecost*Meta!O23</f>
        <v>206.56800000000001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25400.821574013942</v>
      </c>
      <c r="D27" s="5">
        <f t="shared" si="5"/>
        <v>24744.166528555012</v>
      </c>
      <c r="E27" s="5">
        <f t="shared" si="6"/>
        <v>15244.166528555012</v>
      </c>
      <c r="F27" s="5">
        <f t="shared" si="7"/>
        <v>5278.9703715732112</v>
      </c>
      <c r="G27" s="5">
        <f t="shared" si="8"/>
        <v>19465.196156981801</v>
      </c>
      <c r="H27" s="22">
        <f t="shared" si="1"/>
        <v>11435.726723148104</v>
      </c>
      <c r="I27" s="5">
        <f t="shared" si="9"/>
        <v>30134.729189678983</v>
      </c>
      <c r="J27" s="26">
        <f t="shared" si="2"/>
        <v>0.1231875242044741</v>
      </c>
      <c r="L27" s="22">
        <f t="shared" si="3"/>
        <v>57673.50178999301</v>
      </c>
      <c r="M27" s="5">
        <f>scrimecost*Meta!O24</f>
        <v>206.56800000000001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26035.842113364291</v>
      </c>
      <c r="D28" s="5">
        <f t="shared" si="5"/>
        <v>25336.640691768887</v>
      </c>
      <c r="E28" s="5">
        <f t="shared" si="6"/>
        <v>15836.640691768887</v>
      </c>
      <c r="F28" s="5">
        <f t="shared" si="7"/>
        <v>5472.4131858625415</v>
      </c>
      <c r="G28" s="5">
        <f t="shared" si="8"/>
        <v>19864.227505906347</v>
      </c>
      <c r="H28" s="22">
        <f t="shared" si="1"/>
        <v>11721.619891226806</v>
      </c>
      <c r="I28" s="5">
        <f t="shared" si="9"/>
        <v>30800.498864420959</v>
      </c>
      <c r="J28" s="26">
        <f t="shared" si="2"/>
        <v>0.12567416185141986</v>
      </c>
      <c r="L28" s="22">
        <f t="shared" si="3"/>
        <v>59115.339334742843</v>
      </c>
      <c r="M28" s="5">
        <f>scrimecost*Meta!O25</f>
        <v>206.56800000000001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26686.738166198396</v>
      </c>
      <c r="D29" s="5">
        <f t="shared" si="5"/>
        <v>25943.926709063107</v>
      </c>
      <c r="E29" s="5">
        <f t="shared" si="6"/>
        <v>16443.926709063107</v>
      </c>
      <c r="F29" s="5">
        <f t="shared" si="7"/>
        <v>5670.6920705091043</v>
      </c>
      <c r="G29" s="5">
        <f t="shared" si="8"/>
        <v>20273.234638554004</v>
      </c>
      <c r="H29" s="22">
        <f t="shared" si="1"/>
        <v>12014.660388507476</v>
      </c>
      <c r="I29" s="5">
        <f t="shared" si="9"/>
        <v>31482.912781031482</v>
      </c>
      <c r="J29" s="26">
        <f t="shared" si="2"/>
        <v>0.12810014979965961</v>
      </c>
      <c r="L29" s="22">
        <f t="shared" si="3"/>
        <v>60593.222818111411</v>
      </c>
      <c r="M29" s="5">
        <f>scrimecost*Meta!O26</f>
        <v>206.56800000000001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27353.906620353355</v>
      </c>
      <c r="D30" s="5">
        <f t="shared" si="5"/>
        <v>26566.394876789684</v>
      </c>
      <c r="E30" s="5">
        <f t="shared" si="6"/>
        <v>17066.394876789684</v>
      </c>
      <c r="F30" s="5">
        <f t="shared" si="7"/>
        <v>5873.9279272718322</v>
      </c>
      <c r="G30" s="5">
        <f t="shared" si="8"/>
        <v>20692.466949517853</v>
      </c>
      <c r="H30" s="22">
        <f t="shared" si="1"/>
        <v>12315.02689822016</v>
      </c>
      <c r="I30" s="5">
        <f t="shared" si="9"/>
        <v>32182.387045557261</v>
      </c>
      <c r="J30" s="26">
        <f t="shared" si="2"/>
        <v>0.13046696731013746</v>
      </c>
      <c r="L30" s="22">
        <f t="shared" si="3"/>
        <v>62108.053388564185</v>
      </c>
      <c r="M30" s="5">
        <f>scrimecost*Meta!O27</f>
        <v>206.56800000000001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28037.754285862185</v>
      </c>
      <c r="D31" s="5">
        <f t="shared" si="5"/>
        <v>27204.424748709422</v>
      </c>
      <c r="E31" s="5">
        <f t="shared" si="6"/>
        <v>17704.424748709422</v>
      </c>
      <c r="F31" s="5">
        <f t="shared" si="7"/>
        <v>6082.2446804536266</v>
      </c>
      <c r="G31" s="5">
        <f t="shared" si="8"/>
        <v>21122.180068255795</v>
      </c>
      <c r="H31" s="22">
        <f t="shared" si="1"/>
        <v>12622.902570675664</v>
      </c>
      <c r="I31" s="5">
        <f t="shared" si="9"/>
        <v>32899.348166696189</v>
      </c>
      <c r="J31" s="26">
        <f t="shared" si="2"/>
        <v>0.13277605756426214</v>
      </c>
      <c r="L31" s="22">
        <f t="shared" si="3"/>
        <v>63660.754723278282</v>
      </c>
      <c r="M31" s="5">
        <f>scrimecost*Meta!O28</f>
        <v>177.274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28738.698143008744</v>
      </c>
      <c r="D32" s="5">
        <f t="shared" si="5"/>
        <v>27858.40536742716</v>
      </c>
      <c r="E32" s="5">
        <f t="shared" si="6"/>
        <v>18358.40536742716</v>
      </c>
      <c r="F32" s="5">
        <f t="shared" si="7"/>
        <v>6295.7693524649676</v>
      </c>
      <c r="G32" s="5">
        <f t="shared" si="8"/>
        <v>21562.636014962191</v>
      </c>
      <c r="H32" s="22">
        <f t="shared" si="1"/>
        <v>12938.475134942555</v>
      </c>
      <c r="I32" s="5">
        <f t="shared" si="9"/>
        <v>33634.233315863596</v>
      </c>
      <c r="J32" s="26">
        <f t="shared" si="2"/>
        <v>0.135028828543896</v>
      </c>
      <c r="L32" s="22">
        <f t="shared" si="3"/>
        <v>65252.273591360237</v>
      </c>
      <c r="M32" s="5">
        <f>scrimecost*Meta!O29</f>
        <v>177.274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29457.165596583956</v>
      </c>
      <c r="D33" s="5">
        <f t="shared" si="5"/>
        <v>28528.735501612835</v>
      </c>
      <c r="E33" s="5">
        <f t="shared" si="6"/>
        <v>19028.735501612835</v>
      </c>
      <c r="F33" s="5">
        <f t="shared" si="7"/>
        <v>6514.6321412765901</v>
      </c>
      <c r="G33" s="5">
        <f t="shared" si="8"/>
        <v>22014.103360336245</v>
      </c>
      <c r="H33" s="22">
        <f t="shared" si="1"/>
        <v>13261.937013316117</v>
      </c>
      <c r="I33" s="5">
        <f t="shared" si="9"/>
        <v>34387.490593760187</v>
      </c>
      <c r="J33" s="26">
        <f t="shared" si="2"/>
        <v>0.13722665388988026</v>
      </c>
      <c r="L33" s="22">
        <f t="shared" si="3"/>
        <v>66883.580431144248</v>
      </c>
      <c r="M33" s="5">
        <f>scrimecost*Meta!O30</f>
        <v>177.274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30193.594736498559</v>
      </c>
      <c r="D34" s="5">
        <f t="shared" si="5"/>
        <v>29215.823889153158</v>
      </c>
      <c r="E34" s="5">
        <f t="shared" si="6"/>
        <v>19715.823889153158</v>
      </c>
      <c r="F34" s="5">
        <f t="shared" si="7"/>
        <v>6738.9664998085063</v>
      </c>
      <c r="G34" s="5">
        <f t="shared" si="8"/>
        <v>22476.857389344652</v>
      </c>
      <c r="H34" s="22">
        <f t="shared" si="1"/>
        <v>13593.485438649022</v>
      </c>
      <c r="I34" s="5">
        <f t="shared" si="9"/>
        <v>35159.579303604187</v>
      </c>
      <c r="J34" s="26">
        <f t="shared" si="2"/>
        <v>0.13937087373962101</v>
      </c>
      <c r="L34" s="22">
        <f t="shared" si="3"/>
        <v>68555.669941922853</v>
      </c>
      <c r="M34" s="5">
        <f>scrimecost*Meta!O31</f>
        <v>177.274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30948.434604911014</v>
      </c>
      <c r="D35" s="5">
        <f t="shared" si="5"/>
        <v>29920.089486381978</v>
      </c>
      <c r="E35" s="5">
        <f t="shared" si="6"/>
        <v>20420.089486381978</v>
      </c>
      <c r="F35" s="5">
        <f t="shared" si="7"/>
        <v>6968.9092173037152</v>
      </c>
      <c r="G35" s="5">
        <f t="shared" si="8"/>
        <v>22951.180269078264</v>
      </c>
      <c r="H35" s="22">
        <f t="shared" si="1"/>
        <v>13933.322574615246</v>
      </c>
      <c r="I35" s="5">
        <f t="shared" si="9"/>
        <v>35950.970231194289</v>
      </c>
      <c r="J35" s="26">
        <f t="shared" si="2"/>
        <v>0.14146279554424604</v>
      </c>
      <c r="L35" s="22">
        <f t="shared" si="3"/>
        <v>70269.561690470902</v>
      </c>
      <c r="M35" s="5">
        <f>scrimecost*Meta!O32</f>
        <v>177.274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31722.145470033796</v>
      </c>
      <c r="D36" s="5">
        <f t="shared" si="5"/>
        <v>30641.961723541535</v>
      </c>
      <c r="E36" s="5">
        <f t="shared" si="6"/>
        <v>21141.961723541535</v>
      </c>
      <c r="F36" s="5">
        <f t="shared" si="7"/>
        <v>7204.6005027363117</v>
      </c>
      <c r="G36" s="5">
        <f t="shared" si="8"/>
        <v>23437.361220805222</v>
      </c>
      <c r="H36" s="22">
        <f t="shared" si="1"/>
        <v>14281.655638980628</v>
      </c>
      <c r="I36" s="5">
        <f t="shared" si="9"/>
        <v>36762.145931974148</v>
      </c>
      <c r="J36" s="26">
        <f t="shared" si="2"/>
        <v>0.14350369486583159</v>
      </c>
      <c r="L36" s="22">
        <f t="shared" si="3"/>
        <v>72026.300732732692</v>
      </c>
      <c r="M36" s="5">
        <f>scrimecost*Meta!O33</f>
        <v>136.50399999999999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32515.199106784639</v>
      </c>
      <c r="D37" s="5">
        <f t="shared" ref="D37:D56" si="12">IF(A37&lt;startage,1,0)*(C37*(1-initialunempprob))+IF(A37=startage,1,0)*(C37*(1-unempprob))+IF(A37&gt;startage,1,0)*(C37*(1-unempprob)+unempprob*300*52)</f>
        <v>31381.880766630071</v>
      </c>
      <c r="E37" s="5">
        <f t="shared" si="6"/>
        <v>21881.880766630071</v>
      </c>
      <c r="F37" s="5">
        <f t="shared" si="7"/>
        <v>7446.1840703047183</v>
      </c>
      <c r="G37" s="5">
        <f t="shared" si="8"/>
        <v>23935.696696325351</v>
      </c>
      <c r="H37" s="22">
        <f t="shared" ref="H37:H56" si="13">benefits*B37/expnorm</f>
        <v>14638.697029955143</v>
      </c>
      <c r="I37" s="5">
        <f t="shared" ref="I37:I56" si="14">G37+IF(A37&lt;startage,1,0)*(H37*(1-initialunempprob))+IF(A37&gt;=startage,1,0)*(H37*(1-unempprob))</f>
        <v>37593.6010252735</v>
      </c>
      <c r="J37" s="26">
        <f t="shared" ref="J37:J56" si="15">(F37-(IF(A37&gt;startage,1,0)*(unempprob*300*52)))/(IF(A37&lt;startage,1,0)*((C37+H37)*(1-initialunempprob))+IF(A37&gt;=startage,1,0)*((C37+H37)*(1-unempprob)))</f>
        <v>0.14549481615518325</v>
      </c>
      <c r="L37" s="22">
        <f t="shared" ref="L37:L56" si="16">(sincome+sbenefits)*(1-sunemp)*B37/expnorm</f>
        <v>73826.958251051008</v>
      </c>
      <c r="M37" s="5">
        <f>scrimecost*Meta!O34</f>
        <v>136.50399999999999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33328.07908445425</v>
      </c>
      <c r="D38" s="5">
        <f t="shared" si="12"/>
        <v>32140.297785795818</v>
      </c>
      <c r="E38" s="5">
        <f t="shared" si="6"/>
        <v>22640.297785795818</v>
      </c>
      <c r="F38" s="5">
        <f t="shared" si="7"/>
        <v>7693.8072270623343</v>
      </c>
      <c r="G38" s="5">
        <f t="shared" si="8"/>
        <v>24446.490558733483</v>
      </c>
      <c r="H38" s="22">
        <f t="shared" si="13"/>
        <v>15004.66445570402</v>
      </c>
      <c r="I38" s="5">
        <f t="shared" si="14"/>
        <v>38445.842495905337</v>
      </c>
      <c r="J38" s="26">
        <f t="shared" si="15"/>
        <v>0.14743737351064828</v>
      </c>
      <c r="L38" s="22">
        <f t="shared" si="16"/>
        <v>75672.632207327275</v>
      </c>
      <c r="M38" s="5">
        <f>scrimecost*Meta!O35</f>
        <v>136.50399999999999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34161.281061565605</v>
      </c>
      <c r="D39" s="5">
        <f t="shared" si="12"/>
        <v>32917.675230440713</v>
      </c>
      <c r="E39" s="5">
        <f t="shared" si="6"/>
        <v>23417.675230440713</v>
      </c>
      <c r="F39" s="5">
        <f t="shared" si="7"/>
        <v>7947.6209627388926</v>
      </c>
      <c r="G39" s="5">
        <f t="shared" si="8"/>
        <v>24970.05426770182</v>
      </c>
      <c r="H39" s="22">
        <f t="shared" si="13"/>
        <v>15379.781067096619</v>
      </c>
      <c r="I39" s="5">
        <f t="shared" si="14"/>
        <v>39319.390003302964</v>
      </c>
      <c r="J39" s="26">
        <f t="shared" si="15"/>
        <v>0.14933255141841906</v>
      </c>
      <c r="L39" s="22">
        <f t="shared" si="16"/>
        <v>77564.44801251046</v>
      </c>
      <c r="M39" s="5">
        <f>scrimecost*Meta!O36</f>
        <v>136.50399999999999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35015.31308810474</v>
      </c>
      <c r="D40" s="5">
        <f t="shared" si="12"/>
        <v>33714.487111201721</v>
      </c>
      <c r="E40" s="5">
        <f t="shared" si="6"/>
        <v>24214.487111201721</v>
      </c>
      <c r="F40" s="5">
        <f t="shared" si="7"/>
        <v>8207.7800418073621</v>
      </c>
      <c r="G40" s="5">
        <f t="shared" si="8"/>
        <v>25506.707069394361</v>
      </c>
      <c r="H40" s="22">
        <f t="shared" si="13"/>
        <v>15764.275593774033</v>
      </c>
      <c r="I40" s="5">
        <f t="shared" si="14"/>
        <v>40214.776198385531</v>
      </c>
      <c r="J40" s="26">
        <f t="shared" si="15"/>
        <v>0.15118150547478079</v>
      </c>
      <c r="L40" s="22">
        <f t="shared" si="16"/>
        <v>79503.559212823195</v>
      </c>
      <c r="M40" s="5">
        <f>scrimecost*Meta!O37</f>
        <v>136.50399999999999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35890.695915307362</v>
      </c>
      <c r="D41" s="5">
        <f t="shared" si="12"/>
        <v>34531.219288981767</v>
      </c>
      <c r="E41" s="5">
        <f t="shared" si="6"/>
        <v>25031.219288981767</v>
      </c>
      <c r="F41" s="5">
        <f t="shared" si="7"/>
        <v>8474.443097852547</v>
      </c>
      <c r="G41" s="5">
        <f t="shared" si="8"/>
        <v>26056.776191129218</v>
      </c>
      <c r="H41" s="22">
        <f t="shared" si="13"/>
        <v>16158.382483618387</v>
      </c>
      <c r="I41" s="5">
        <f t="shared" si="14"/>
        <v>41132.547048345172</v>
      </c>
      <c r="J41" s="26">
        <f t="shared" si="15"/>
        <v>0.15298536309074348</v>
      </c>
      <c r="L41" s="22">
        <f t="shared" si="16"/>
        <v>81491.148193143788</v>
      </c>
      <c r="M41" s="5">
        <f>scrimecost*Meta!O38</f>
        <v>82.899000000000001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36787.963313190048</v>
      </c>
      <c r="D42" s="5">
        <f t="shared" si="12"/>
        <v>35368.369771206315</v>
      </c>
      <c r="E42" s="5">
        <f t="shared" si="6"/>
        <v>25868.369771206315</v>
      </c>
      <c r="F42" s="5">
        <f t="shared" si="7"/>
        <v>8747.7727302988624</v>
      </c>
      <c r="G42" s="5">
        <f t="shared" si="8"/>
        <v>26620.597040907451</v>
      </c>
      <c r="H42" s="22">
        <f t="shared" si="13"/>
        <v>16562.342045708843</v>
      </c>
      <c r="I42" s="5">
        <f t="shared" si="14"/>
        <v>42073.262169553804</v>
      </c>
      <c r="J42" s="26">
        <f t="shared" si="15"/>
        <v>0.15474522417948758</v>
      </c>
      <c r="L42" s="22">
        <f t="shared" si="16"/>
        <v>83528.426897972371</v>
      </c>
      <c r="M42" s="5">
        <f>scrimecost*Meta!O39</f>
        <v>82.899000000000001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37707.662396019783</v>
      </c>
      <c r="D43" s="5">
        <f t="shared" si="12"/>
        <v>36226.449015486454</v>
      </c>
      <c r="E43" s="5">
        <f t="shared" si="6"/>
        <v>26726.449015486454</v>
      </c>
      <c r="F43" s="5">
        <f t="shared" si="7"/>
        <v>9027.9356035563269</v>
      </c>
      <c r="G43" s="5">
        <f t="shared" si="8"/>
        <v>27198.513411930129</v>
      </c>
      <c r="H43" s="22">
        <f t="shared" si="13"/>
        <v>16976.400596851559</v>
      </c>
      <c r="I43" s="5">
        <f t="shared" si="14"/>
        <v>43037.495168792637</v>
      </c>
      <c r="J43" s="26">
        <f t="shared" si="15"/>
        <v>0.15646216182704267</v>
      </c>
      <c r="L43" s="22">
        <f t="shared" si="16"/>
        <v>85616.637570421663</v>
      </c>
      <c r="M43" s="5">
        <f>scrimecost*Meta!O40</f>
        <v>82.899000000000001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38650.353955920284</v>
      </c>
      <c r="D44" s="5">
        <f t="shared" si="12"/>
        <v>37105.980240873621</v>
      </c>
      <c r="E44" s="5">
        <f t="shared" si="6"/>
        <v>27605.980240873621</v>
      </c>
      <c r="F44" s="5">
        <f t="shared" si="7"/>
        <v>9315.1025486452381</v>
      </c>
      <c r="G44" s="5">
        <f t="shared" si="8"/>
        <v>27790.877692228383</v>
      </c>
      <c r="H44" s="22">
        <f t="shared" si="13"/>
        <v>17400.810611772853</v>
      </c>
      <c r="I44" s="5">
        <f t="shared" si="14"/>
        <v>44025.833993012457</v>
      </c>
      <c r="J44" s="26">
        <f t="shared" si="15"/>
        <v>0.15813722294660873</v>
      </c>
      <c r="L44" s="22">
        <f t="shared" si="16"/>
        <v>87757.053509682213</v>
      </c>
      <c r="M44" s="5">
        <f>scrimecost*Meta!O41</f>
        <v>82.899000000000001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39616.612804818287</v>
      </c>
      <c r="D45" s="5">
        <f t="shared" si="12"/>
        <v>38007.499746895461</v>
      </c>
      <c r="E45" s="5">
        <f t="shared" si="6"/>
        <v>28507.499746895461</v>
      </c>
      <c r="F45" s="5">
        <f t="shared" si="7"/>
        <v>9609.4486673613683</v>
      </c>
      <c r="G45" s="5">
        <f t="shared" si="8"/>
        <v>28398.051079534092</v>
      </c>
      <c r="H45" s="22">
        <f t="shared" si="13"/>
        <v>17835.830877067172</v>
      </c>
      <c r="I45" s="5">
        <f t="shared" si="14"/>
        <v>45038.881287837765</v>
      </c>
      <c r="J45" s="26">
        <f t="shared" si="15"/>
        <v>0.15977142891691706</v>
      </c>
      <c r="L45" s="22">
        <f t="shared" si="16"/>
        <v>89950.979847424256</v>
      </c>
      <c r="M45" s="5">
        <f>scrimecost*Meta!O42</f>
        <v>82.899000000000001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40607.028124938741</v>
      </c>
      <c r="D46" s="5">
        <f t="shared" si="12"/>
        <v>38931.557240567847</v>
      </c>
      <c r="E46" s="5">
        <f t="shared" si="6"/>
        <v>29431.557240567847</v>
      </c>
      <c r="F46" s="5">
        <f t="shared" si="7"/>
        <v>9911.1534390454017</v>
      </c>
      <c r="G46" s="5">
        <f t="shared" si="8"/>
        <v>29020.403801522443</v>
      </c>
      <c r="H46" s="22">
        <f t="shared" si="13"/>
        <v>18281.726648993848</v>
      </c>
      <c r="I46" s="5">
        <f t="shared" si="14"/>
        <v>46077.254765033707</v>
      </c>
      <c r="J46" s="26">
        <f t="shared" si="15"/>
        <v>0.16136577620502279</v>
      </c>
      <c r="L46" s="22">
        <f t="shared" si="16"/>
        <v>92199.754343609864</v>
      </c>
      <c r="M46" s="5">
        <f>scrimecost*Meta!O43</f>
        <v>41.374000000000002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41622.203828062215</v>
      </c>
      <c r="D47" s="5">
        <f t="shared" si="12"/>
        <v>39878.716171582048</v>
      </c>
      <c r="E47" s="5">
        <f t="shared" si="6"/>
        <v>30378.716171582048</v>
      </c>
      <c r="F47" s="5">
        <f t="shared" si="7"/>
        <v>10220.400830021539</v>
      </c>
      <c r="G47" s="5">
        <f t="shared" si="8"/>
        <v>29658.315341560508</v>
      </c>
      <c r="H47" s="22">
        <f t="shared" si="13"/>
        <v>18738.769815218693</v>
      </c>
      <c r="I47" s="5">
        <f t="shared" si="14"/>
        <v>47141.587579159546</v>
      </c>
      <c r="J47" s="26">
        <f t="shared" si="15"/>
        <v>0.1629212369739064</v>
      </c>
      <c r="L47" s="22">
        <f t="shared" si="16"/>
        <v>94504.748202200091</v>
      </c>
      <c r="M47" s="5">
        <f>scrimecost*Meta!O44</f>
        <v>41.374000000000002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42662.758923763766</v>
      </c>
      <c r="D48" s="5">
        <f t="shared" si="12"/>
        <v>40849.554075871594</v>
      </c>
      <c r="E48" s="5">
        <f t="shared" si="6"/>
        <v>31349.554075871594</v>
      </c>
      <c r="F48" s="5">
        <f t="shared" si="7"/>
        <v>10537.379405772075</v>
      </c>
      <c r="G48" s="5">
        <f t="shared" si="8"/>
        <v>30312.174670099521</v>
      </c>
      <c r="H48" s="22">
        <f t="shared" si="13"/>
        <v>19207.23906059916</v>
      </c>
      <c r="I48" s="5">
        <f t="shared" si="14"/>
        <v>48232.528713638538</v>
      </c>
      <c r="J48" s="26">
        <f t="shared" si="15"/>
        <v>0.16443875967525623</v>
      </c>
      <c r="L48" s="22">
        <f t="shared" si="16"/>
        <v>96867.366907255113</v>
      </c>
      <c r="M48" s="5">
        <f>scrimecost*Meta!O45</f>
        <v>41.374000000000002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43729.327896857852</v>
      </c>
      <c r="D49" s="5">
        <f t="shared" si="12"/>
        <v>41844.662927768375</v>
      </c>
      <c r="E49" s="5">
        <f t="shared" si="6"/>
        <v>32344.662927768375</v>
      </c>
      <c r="F49" s="5">
        <f t="shared" si="7"/>
        <v>10862.282445916375</v>
      </c>
      <c r="G49" s="5">
        <f t="shared" si="8"/>
        <v>30982.380481852</v>
      </c>
      <c r="H49" s="22">
        <f t="shared" si="13"/>
        <v>19687.420037114138</v>
      </c>
      <c r="I49" s="5">
        <f t="shared" si="14"/>
        <v>49350.743376479491</v>
      </c>
      <c r="J49" s="26">
        <f t="shared" si="15"/>
        <v>0.16591926962779269</v>
      </c>
      <c r="L49" s="22">
        <f t="shared" si="16"/>
        <v>99289.051079936471</v>
      </c>
      <c r="M49" s="5">
        <f>scrimecost*Meta!O46</f>
        <v>41.374000000000002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44822.561094279306</v>
      </c>
      <c r="D50" s="5">
        <f t="shared" si="12"/>
        <v>42864.649500962594</v>
      </c>
      <c r="E50" s="5">
        <f t="shared" si="6"/>
        <v>33364.649500962594</v>
      </c>
      <c r="F50" s="5">
        <f t="shared" si="7"/>
        <v>11195.308062064287</v>
      </c>
      <c r="G50" s="5">
        <f t="shared" si="8"/>
        <v>31669.341438898307</v>
      </c>
      <c r="H50" s="22">
        <f t="shared" si="13"/>
        <v>20179.605538041989</v>
      </c>
      <c r="I50" s="5">
        <f t="shared" si="14"/>
        <v>50496.913405891486</v>
      </c>
      <c r="J50" s="26">
        <f t="shared" si="15"/>
        <v>0.1673636695814868</v>
      </c>
      <c r="L50" s="22">
        <f t="shared" si="16"/>
        <v>101771.27735693488</v>
      </c>
      <c r="M50" s="5">
        <f>scrimecost*Meta!O47</f>
        <v>41.374000000000002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45943.125121636273</v>
      </c>
      <c r="D51" s="5">
        <f t="shared" si="12"/>
        <v>43910.135738486642</v>
      </c>
      <c r="E51" s="5">
        <f t="shared" si="6"/>
        <v>34410.135738486642</v>
      </c>
      <c r="F51" s="5">
        <f t="shared" si="7"/>
        <v>11536.65931861589</v>
      </c>
      <c r="G51" s="5">
        <f t="shared" si="8"/>
        <v>32373.476419870753</v>
      </c>
      <c r="H51" s="22">
        <f t="shared" si="13"/>
        <v>20684.095676493038</v>
      </c>
      <c r="I51" s="5">
        <f t="shared" si="14"/>
        <v>51671.737686038759</v>
      </c>
      <c r="J51" s="26">
        <f t="shared" si="15"/>
        <v>0.16877284026801762</v>
      </c>
      <c r="L51" s="22">
        <f t="shared" si="16"/>
        <v>104315.55929085823</v>
      </c>
      <c r="M51" s="5">
        <f>scrimecost*Meta!O48</f>
        <v>20.687000000000001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47091.703249677186</v>
      </c>
      <c r="D52" s="5">
        <f t="shared" si="12"/>
        <v>44981.759131948813</v>
      </c>
      <c r="E52" s="5">
        <f t="shared" si="6"/>
        <v>35481.759131948813</v>
      </c>
      <c r="F52" s="5">
        <f t="shared" si="7"/>
        <v>11984.72026977617</v>
      </c>
      <c r="G52" s="5">
        <f t="shared" si="8"/>
        <v>32997.038862172645</v>
      </c>
      <c r="H52" s="22">
        <f t="shared" si="13"/>
        <v>21201.198068405367</v>
      </c>
      <c r="I52" s="5">
        <f t="shared" si="14"/>
        <v>52777.756659994855</v>
      </c>
      <c r="J52" s="26">
        <f t="shared" si="15"/>
        <v>0.17168844616246975</v>
      </c>
      <c r="L52" s="22">
        <f t="shared" si="16"/>
        <v>106923.44827312972</v>
      </c>
      <c r="M52" s="5">
        <f>scrimecost*Meta!O49</f>
        <v>20.687000000000001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48268.995830919113</v>
      </c>
      <c r="D53" s="5">
        <f t="shared" si="12"/>
        <v>46080.173110247531</v>
      </c>
      <c r="E53" s="5">
        <f t="shared" si="6"/>
        <v>36580.173110247531</v>
      </c>
      <c r="F53" s="5">
        <f t="shared" si="7"/>
        <v>12453.193831520572</v>
      </c>
      <c r="G53" s="5">
        <f t="shared" si="8"/>
        <v>33626.979278726962</v>
      </c>
      <c r="H53" s="22">
        <f t="shared" si="13"/>
        <v>21731.228020115501</v>
      </c>
      <c r="I53" s="5">
        <f t="shared" si="14"/>
        <v>53902.215021494725</v>
      </c>
      <c r="J53" s="26">
        <f t="shared" si="15"/>
        <v>0.17467397565968548</v>
      </c>
      <c r="L53" s="22">
        <f t="shared" si="16"/>
        <v>109596.53447995795</v>
      </c>
      <c r="M53" s="5">
        <f>scrimecost*Meta!O50</f>
        <v>20.687000000000001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49475.720726692089</v>
      </c>
      <c r="D54" s="5">
        <f t="shared" si="12"/>
        <v>47206.047438003719</v>
      </c>
      <c r="E54" s="5">
        <f t="shared" si="6"/>
        <v>37706.047438003719</v>
      </c>
      <c r="F54" s="5">
        <f t="shared" si="7"/>
        <v>12933.379232308585</v>
      </c>
      <c r="G54" s="5">
        <f t="shared" si="8"/>
        <v>34272.668205695132</v>
      </c>
      <c r="H54" s="22">
        <f t="shared" si="13"/>
        <v>22274.508720618385</v>
      </c>
      <c r="I54" s="5">
        <f t="shared" si="14"/>
        <v>55054.784842032088</v>
      </c>
      <c r="J54" s="26">
        <f t="shared" si="15"/>
        <v>0.17758668736428626</v>
      </c>
      <c r="L54" s="22">
        <f t="shared" si="16"/>
        <v>112336.44784195688</v>
      </c>
      <c r="M54" s="5">
        <f>scrimecost*Meta!O51</f>
        <v>20.687000000000001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50712.613744859387</v>
      </c>
      <c r="D55" s="5">
        <f t="shared" si="12"/>
        <v>48360.068623953804</v>
      </c>
      <c r="E55" s="5">
        <f t="shared" si="6"/>
        <v>38860.068623953804</v>
      </c>
      <c r="F55" s="5">
        <f t="shared" si="7"/>
        <v>13425.569268116298</v>
      </c>
      <c r="G55" s="5">
        <f t="shared" si="8"/>
        <v>34934.499355837506</v>
      </c>
      <c r="H55" s="22">
        <f t="shared" si="13"/>
        <v>22831.371438633843</v>
      </c>
      <c r="I55" s="5">
        <f t="shared" si="14"/>
        <v>56236.16890808288</v>
      </c>
      <c r="J55" s="26">
        <f t="shared" si="15"/>
        <v>0.18042835731999429</v>
      </c>
      <c r="L55" s="22">
        <f t="shared" si="16"/>
        <v>115144.8590380058</v>
      </c>
      <c r="M55" s="5">
        <f>scrimecost*Meta!O52</f>
        <v>20.687000000000001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51980.42908848088</v>
      </c>
      <c r="D56" s="5">
        <f t="shared" si="12"/>
        <v>49542.940339552661</v>
      </c>
      <c r="E56" s="5">
        <f t="shared" si="6"/>
        <v>40042.940339552661</v>
      </c>
      <c r="F56" s="5">
        <f t="shared" si="7"/>
        <v>13930.06405481921</v>
      </c>
      <c r="G56" s="5">
        <f t="shared" si="8"/>
        <v>35612.876284733451</v>
      </c>
      <c r="H56" s="22">
        <f t="shared" si="13"/>
        <v>23402.155724599692</v>
      </c>
      <c r="I56" s="5">
        <f t="shared" si="14"/>
        <v>57447.087575784964</v>
      </c>
      <c r="J56" s="26">
        <f t="shared" si="15"/>
        <v>0.18320071825239245</v>
      </c>
      <c r="L56" s="22">
        <f t="shared" si="16"/>
        <v>118023.48051395596</v>
      </c>
      <c r="M56" s="5">
        <f>scrimecost*Meta!O53</f>
        <v>5.7379999999999995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5.7379999999999995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5.7379999999999995</v>
      </c>
      <c r="N58" s="5"/>
    </row>
    <row r="59" spans="1:14" x14ac:dyDescent="0.2">
      <c r="A59" s="5">
        <v>68</v>
      </c>
      <c r="H59" s="21"/>
      <c r="I59" s="5"/>
      <c r="M59" s="5">
        <f>scrimecost*Meta!O56</f>
        <v>5.7379999999999995</v>
      </c>
      <c r="N59" s="5"/>
    </row>
    <row r="60" spans="1:14" x14ac:dyDescent="0.2">
      <c r="A60" s="5">
        <v>69</v>
      </c>
      <c r="H60" s="21"/>
      <c r="I60" s="5"/>
      <c r="M60" s="5">
        <f>scrimecost*Meta!O57</f>
        <v>5.7379999999999995</v>
      </c>
      <c r="N60" s="5"/>
    </row>
    <row r="61" spans="1:14" x14ac:dyDescent="0.2">
      <c r="A61" s="5">
        <v>70</v>
      </c>
      <c r="H61" s="21"/>
      <c r="I61" s="5"/>
      <c r="M61" s="5">
        <f>scrimecost*Meta!O58</f>
        <v>5.7379999999999995</v>
      </c>
      <c r="N61" s="5"/>
    </row>
    <row r="62" spans="1:14" x14ac:dyDescent="0.2">
      <c r="A62" s="5">
        <v>71</v>
      </c>
      <c r="H62" s="21"/>
      <c r="I62" s="5"/>
      <c r="M62" s="5">
        <f>scrimecost*Meta!O59</f>
        <v>5.7379999999999995</v>
      </c>
      <c r="N62" s="5"/>
    </row>
    <row r="63" spans="1:14" x14ac:dyDescent="0.2">
      <c r="A63" s="5">
        <v>72</v>
      </c>
      <c r="H63" s="21"/>
      <c r="M63" s="5">
        <f>scrimecost*Meta!O60</f>
        <v>5.7379999999999995</v>
      </c>
      <c r="N63" s="5"/>
    </row>
    <row r="64" spans="1:14" x14ac:dyDescent="0.2">
      <c r="A64" s="5">
        <v>73</v>
      </c>
      <c r="H64" s="21"/>
      <c r="M64" s="5">
        <f>scrimecost*Meta!O61</f>
        <v>5.7379999999999995</v>
      </c>
      <c r="N64" s="5"/>
    </row>
    <row r="65" spans="1:14" x14ac:dyDescent="0.2">
      <c r="A65" s="5">
        <v>74</v>
      </c>
      <c r="H65" s="21"/>
      <c r="M65" s="5">
        <f>scrimecost*Meta!O62</f>
        <v>5.7379999999999995</v>
      </c>
      <c r="N65" s="5"/>
    </row>
    <row r="66" spans="1:14" x14ac:dyDescent="0.2">
      <c r="A66" s="5">
        <v>75</v>
      </c>
      <c r="H66" s="21"/>
      <c r="M66" s="5">
        <f>scrimecost*Meta!O63</f>
        <v>5.7379999999999995</v>
      </c>
      <c r="N66" s="5"/>
    </row>
    <row r="67" spans="1:14" x14ac:dyDescent="0.2">
      <c r="A67" s="5">
        <v>76</v>
      </c>
      <c r="H67" s="21"/>
      <c r="M67" s="5">
        <f>scrimecost*Meta!O64</f>
        <v>5.7379999999999995</v>
      </c>
      <c r="N67" s="5"/>
    </row>
    <row r="68" spans="1:14" x14ac:dyDescent="0.2">
      <c r="A68" s="5">
        <v>77</v>
      </c>
      <c r="H68" s="21"/>
      <c r="M68" s="5">
        <f>scrimecost*Meta!O65</f>
        <v>5.7379999999999995</v>
      </c>
      <c r="N68" s="5"/>
    </row>
    <row r="69" spans="1:14" x14ac:dyDescent="0.2">
      <c r="A69" s="5">
        <v>78</v>
      </c>
      <c r="H69" s="21"/>
      <c r="M69" s="5">
        <f>scrimecost*Meta!O66</f>
        <v>5.7379999999999995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Meta!A3+6</f>
        <v>15</v>
      </c>
      <c r="C2" s="7">
        <f>Meta!B3</f>
        <v>31144</v>
      </c>
      <c r="D2" s="7">
        <f>Meta!C3</f>
        <v>14021</v>
      </c>
      <c r="E2" s="1">
        <f>Meta!D3</f>
        <v>6.3E-2</v>
      </c>
      <c r="F2" s="1">
        <f>Meta!F3</f>
        <v>0.50900000000000001</v>
      </c>
      <c r="G2" s="1">
        <f>Meta!I3</f>
        <v>1.978852107996969</v>
      </c>
      <c r="H2" s="1">
        <f>Meta!E3</f>
        <v>0.98899999999999999</v>
      </c>
      <c r="I2" s="13"/>
      <c r="J2" s="1">
        <f>Meta!X2</f>
        <v>0.63700000000000001</v>
      </c>
      <c r="K2" s="1">
        <f>Meta!D2</f>
        <v>6.7000000000000004E-2</v>
      </c>
      <c r="L2" s="29"/>
      <c r="N2" s="22">
        <f>Meta!T3</f>
        <v>49961</v>
      </c>
      <c r="O2" s="22">
        <f>Meta!U3</f>
        <v>21742</v>
      </c>
      <c r="P2" s="1">
        <f>Meta!V3</f>
        <v>3.9E-2</v>
      </c>
      <c r="Q2" s="1">
        <f>Meta!X3</f>
        <v>0.64900000000000002</v>
      </c>
      <c r="R2" s="22">
        <f>Meta!W3</f>
        <v>148</v>
      </c>
      <c r="T2" s="12">
        <f>IRR(S5:S69)+1</f>
        <v>0.99995227970628153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1475.4439815692956</v>
      </c>
      <c r="D5" s="5">
        <f>IF(A5&lt;startage,1,0)*(C5*(1-initialunempprob))+IF(A5=startage,1,0)*(C5*(1-unempprob))+IF(A5&gt;startage,1,0)*(C5*(1-unempprob)+unempprob*300*52)</f>
        <v>1376.589234804153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105.30907646251769</v>
      </c>
      <c r="G5" s="5">
        <f>D5-F5</f>
        <v>1271.2801583416353</v>
      </c>
      <c r="H5" s="22">
        <f>0.1*Grade8!H5</f>
        <v>664.26096177147099</v>
      </c>
      <c r="I5" s="5">
        <f>G5+IF(A5&lt;startage,1,0)*(H5*(1-initialunempprob))+IF(A5&gt;=startage,1,0)*(H5*(1-unempprob))</f>
        <v>1891.0356356744178</v>
      </c>
      <c r="J5" s="26">
        <f t="shared" ref="J5:J36" si="0">(F5-(IF(A5&gt;startage,1,0)*(unempprob*300*52)))/(IF(A5&lt;startage,1,0)*((C5+H5)*(1-initialunempprob))+IF(A5&gt;=startage,1,0)*((C5+H5)*(1-unempprob)))</f>
        <v>5.2750948181585502E-2</v>
      </c>
      <c r="L5" s="22">
        <f>0.1*Grade8!L5</f>
        <v>3350.0499526804983</v>
      </c>
      <c r="M5" s="5"/>
      <c r="N5" s="5">
        <f>L5-Grade8!L5</f>
        <v>-30150.449574124483</v>
      </c>
      <c r="O5" s="5"/>
      <c r="P5" s="22"/>
      <c r="Q5" s="22">
        <f>0.05*feel*Grade8!G5</f>
        <v>166.03472359331263</v>
      </c>
      <c r="R5" s="22">
        <f>hstuition</f>
        <v>11298</v>
      </c>
      <c r="S5" s="22">
        <f t="shared" ref="S5:S36" si="1">IF(A5&lt;startage,1,0)*(N5-Q5-R5)+IF(A5&gt;=startage,1,0)*completionprob*(N5*spart+O5+P5)</f>
        <v>-41614.48429771779</v>
      </c>
      <c r="T5" s="22">
        <f t="shared" ref="T5:T36" si="2">S5/sreturn^(A5-startage+1)</f>
        <v>-41614.48429771779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15738.417173340224</v>
      </c>
      <c r="D6" s="5">
        <f t="shared" ref="D6:D36" si="5">IF(A6&lt;startage,1,0)*(C6*(1-initialunempprob))+IF(A6=startage,1,0)*(C6*(1-unempprob))+IF(A6&gt;startage,1,0)*(C6*(1-unempprob)+unempprob*300*52)</f>
        <v>14746.89689141979</v>
      </c>
      <c r="E6" s="5">
        <f t="shared" ref="E6:E56" si="6">IF(D6-9500&gt;0,1,0)*(D6-9500)</f>
        <v>5246.8968914197903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2177.5169904775721</v>
      </c>
      <c r="G6" s="5">
        <f t="shared" ref="G6:G56" si="8">D6-F6</f>
        <v>12569.379900942218</v>
      </c>
      <c r="H6" s="22">
        <f t="shared" ref="H6:H36" si="9">benefits*B6/expnorm</f>
        <v>7085.4208575456996</v>
      </c>
      <c r="I6" s="5">
        <f t="shared" ref="I6:I36" si="10">G6+IF(A6&lt;startage,1,0)*(H6*(1-initialunempprob))+IF(A6&gt;=startage,1,0)*(H6*(1-unempprob))</f>
        <v>19208.419244462541</v>
      </c>
      <c r="J6" s="26">
        <f t="shared" si="0"/>
        <v>0.10182004503127473</v>
      </c>
      <c r="L6" s="22">
        <f t="shared" ref="L6:L36" si="11">(sincome+sbenefits)*(1-sunemp)*B6/expnorm</f>
        <v>34821.492076913484</v>
      </c>
      <c r="M6" s="5">
        <f>scrimecost*Meta!O3</f>
        <v>321.45600000000002</v>
      </c>
      <c r="N6" s="5">
        <f>L6-Grade8!L6</f>
        <v>483.48006193838228</v>
      </c>
      <c r="O6" s="5">
        <f>Grade8!M6-M6</f>
        <v>6.5160000000000196</v>
      </c>
      <c r="P6" s="22">
        <f t="shared" ref="P6:P37" si="12">(spart-initialspart)*(L6*J6+nptrans)</f>
        <v>121.19431069593018</v>
      </c>
      <c r="S6" s="22">
        <f t="shared" si="1"/>
        <v>436.63249331410697</v>
      </c>
      <c r="T6" s="22">
        <f t="shared" si="2"/>
        <v>436.65333053929345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16131.877602673729</v>
      </c>
      <c r="D7" s="5">
        <f t="shared" si="5"/>
        <v>16098.369313705283</v>
      </c>
      <c r="E7" s="5">
        <f t="shared" si="6"/>
        <v>6598.3693137052833</v>
      </c>
      <c r="F7" s="5">
        <f t="shared" si="7"/>
        <v>2551.1991152395112</v>
      </c>
      <c r="G7" s="5">
        <f t="shared" si="8"/>
        <v>13547.170198465772</v>
      </c>
      <c r="H7" s="22">
        <f t="shared" si="9"/>
        <v>7262.5563789843427</v>
      </c>
      <c r="I7" s="5">
        <f t="shared" si="10"/>
        <v>20352.185525574103</v>
      </c>
      <c r="J7" s="26">
        <f t="shared" si="0"/>
        <v>7.154914619929123E-2</v>
      </c>
      <c r="L7" s="22">
        <f t="shared" si="11"/>
        <v>35692.029378836312</v>
      </c>
      <c r="M7" s="5">
        <f>scrimecost*Meta!O4</f>
        <v>389.68400000000003</v>
      </c>
      <c r="N7" s="5">
        <f>L7-Grade8!L7</f>
        <v>495.56706348683656</v>
      </c>
      <c r="O7" s="5">
        <f>Grade8!M7-M7</f>
        <v>7.8990000000000009</v>
      </c>
      <c r="P7" s="22">
        <f t="shared" si="12"/>
        <v>109.29281073810918</v>
      </c>
      <c r="S7" s="22">
        <f t="shared" si="1"/>
        <v>433.98787175671441</v>
      </c>
      <c r="T7" s="22">
        <f t="shared" si="2"/>
        <v>434.02929477919002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16535.174542740573</v>
      </c>
      <c r="D8" s="5">
        <f t="shared" si="5"/>
        <v>16476.258546547917</v>
      </c>
      <c r="E8" s="5">
        <f t="shared" si="6"/>
        <v>6976.2585465479169</v>
      </c>
      <c r="F8" s="5">
        <f t="shared" si="7"/>
        <v>2655.685488120499</v>
      </c>
      <c r="G8" s="5">
        <f t="shared" si="8"/>
        <v>13820.573058427417</v>
      </c>
      <c r="H8" s="22">
        <f t="shared" si="9"/>
        <v>7444.1202884589502</v>
      </c>
      <c r="I8" s="5">
        <f t="shared" si="10"/>
        <v>20795.713768713453</v>
      </c>
      <c r="J8" s="26">
        <f t="shared" si="0"/>
        <v>7.445437381289717E-2</v>
      </c>
      <c r="L8" s="22">
        <f t="shared" si="11"/>
        <v>36584.330113307224</v>
      </c>
      <c r="M8" s="5">
        <f>scrimecost*Meta!O5</f>
        <v>428.01599999999996</v>
      </c>
      <c r="N8" s="5">
        <f>L8-Grade8!L8</f>
        <v>507.95624007400329</v>
      </c>
      <c r="O8" s="5">
        <f>Grade8!M8-M8</f>
        <v>8.6760000000000446</v>
      </c>
      <c r="P8" s="22">
        <f t="shared" si="12"/>
        <v>111.33436067940737</v>
      </c>
      <c r="S8" s="22">
        <f t="shared" si="1"/>
        <v>444.72754692207377</v>
      </c>
      <c r="T8" s="22">
        <f t="shared" si="2"/>
        <v>444.79122058652047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16948.553906309087</v>
      </c>
      <c r="D9" s="5">
        <f t="shared" si="5"/>
        <v>16863.595010211615</v>
      </c>
      <c r="E9" s="5">
        <f t="shared" si="6"/>
        <v>7363.5950102116149</v>
      </c>
      <c r="F9" s="5">
        <f t="shared" si="7"/>
        <v>2762.7840203235119</v>
      </c>
      <c r="G9" s="5">
        <f t="shared" si="8"/>
        <v>14100.810989888103</v>
      </c>
      <c r="H9" s="22">
        <f t="shared" si="9"/>
        <v>7630.2232956704238</v>
      </c>
      <c r="I9" s="5">
        <f t="shared" si="10"/>
        <v>21250.330217931289</v>
      </c>
      <c r="J9" s="26">
        <f t="shared" si="0"/>
        <v>7.7288742216415199E-2</v>
      </c>
      <c r="L9" s="22">
        <f t="shared" si="11"/>
        <v>37498.938366139904</v>
      </c>
      <c r="M9" s="5">
        <f>scrimecost*Meta!O6</f>
        <v>500.68400000000003</v>
      </c>
      <c r="N9" s="5">
        <f>L9-Grade8!L9</f>
        <v>520.65514607586374</v>
      </c>
      <c r="O9" s="5">
        <f>Grade8!M9-M9</f>
        <v>10.149000000000001</v>
      </c>
      <c r="P9" s="22">
        <f t="shared" si="12"/>
        <v>113.42694936923805</v>
      </c>
      <c r="S9" s="22">
        <f t="shared" si="1"/>
        <v>456.40484664157646</v>
      </c>
      <c r="T9" s="22">
        <f t="shared" si="2"/>
        <v>456.49197612928538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17372.267753966811</v>
      </c>
      <c r="D10" s="5">
        <f t="shared" si="5"/>
        <v>17260.614885466905</v>
      </c>
      <c r="E10" s="5">
        <f t="shared" si="6"/>
        <v>7760.6148854669045</v>
      </c>
      <c r="F10" s="5">
        <f t="shared" si="7"/>
        <v>2872.5600158315992</v>
      </c>
      <c r="G10" s="5">
        <f t="shared" si="8"/>
        <v>14388.054869635305</v>
      </c>
      <c r="H10" s="22">
        <f t="shared" si="9"/>
        <v>7820.9788780621839</v>
      </c>
      <c r="I10" s="5">
        <f t="shared" si="10"/>
        <v>21716.312078379571</v>
      </c>
      <c r="J10" s="26">
        <f t="shared" si="0"/>
        <v>8.0053979683262E-2</v>
      </c>
      <c r="L10" s="22">
        <f t="shared" si="11"/>
        <v>38436.411825293399</v>
      </c>
      <c r="M10" s="5">
        <f>scrimecost*Meta!O7</f>
        <v>538.86800000000005</v>
      </c>
      <c r="N10" s="5">
        <f>L10-Grade8!L10</f>
        <v>533.6715247277607</v>
      </c>
      <c r="O10" s="5">
        <f>Grade8!M10-M10</f>
        <v>10.923000000000002</v>
      </c>
      <c r="P10" s="22">
        <f t="shared" si="12"/>
        <v>115.57185277631444</v>
      </c>
      <c r="S10" s="22">
        <f t="shared" si="1"/>
        <v>467.6463479290602</v>
      </c>
      <c r="T10" s="22">
        <f t="shared" si="2"/>
        <v>467.75794501028616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17806.57444781598</v>
      </c>
      <c r="D11" s="5">
        <f t="shared" si="5"/>
        <v>17667.560257603574</v>
      </c>
      <c r="E11" s="5">
        <f t="shared" si="6"/>
        <v>8167.5602576035744</v>
      </c>
      <c r="F11" s="5">
        <f t="shared" si="7"/>
        <v>2985.0804112273881</v>
      </c>
      <c r="G11" s="5">
        <f t="shared" si="8"/>
        <v>14682.479846376187</v>
      </c>
      <c r="H11" s="22">
        <f t="shared" si="9"/>
        <v>8016.503350013737</v>
      </c>
      <c r="I11" s="5">
        <f t="shared" si="10"/>
        <v>22193.943485339059</v>
      </c>
      <c r="J11" s="26">
        <f t="shared" si="0"/>
        <v>8.2751772333844245E-2</v>
      </c>
      <c r="L11" s="22">
        <f t="shared" si="11"/>
        <v>39397.322120925724</v>
      </c>
      <c r="M11" s="5">
        <f>scrimecost*Meta!O8</f>
        <v>515.18799999999999</v>
      </c>
      <c r="N11" s="5">
        <f>L11-Grade8!L11</f>
        <v>547.01331284594926</v>
      </c>
      <c r="O11" s="5">
        <f>Grade8!M11-M11</f>
        <v>10.442999999999984</v>
      </c>
      <c r="P11" s="22">
        <f t="shared" si="12"/>
        <v>117.77037876856777</v>
      </c>
      <c r="S11" s="22">
        <f t="shared" si="1"/>
        <v>477.90954359872734</v>
      </c>
      <c r="T11" s="22">
        <f t="shared" si="2"/>
        <v>478.04640235885751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18251.738809011378</v>
      </c>
      <c r="D12" s="5">
        <f t="shared" si="5"/>
        <v>18084.679264043662</v>
      </c>
      <c r="E12" s="5">
        <f t="shared" si="6"/>
        <v>8584.6792640436615</v>
      </c>
      <c r="F12" s="5">
        <f t="shared" si="7"/>
        <v>3104.6477797102552</v>
      </c>
      <c r="G12" s="5">
        <f t="shared" si="8"/>
        <v>14980.031484333405</v>
      </c>
      <c r="H12" s="22">
        <f t="shared" si="9"/>
        <v>8216.9159337640813</v>
      </c>
      <c r="I12" s="5">
        <f t="shared" si="10"/>
        <v>22679.28171427035</v>
      </c>
      <c r="J12" s="26">
        <f t="shared" si="0"/>
        <v>8.5554481711215657E-2</v>
      </c>
      <c r="L12" s="22">
        <f t="shared" si="11"/>
        <v>40382.25517394887</v>
      </c>
      <c r="M12" s="5">
        <f>scrimecost*Meta!O9</f>
        <v>461.31599999999997</v>
      </c>
      <c r="N12" s="5">
        <f>L12-Grade8!L12</f>
        <v>560.68864566709817</v>
      </c>
      <c r="O12" s="5">
        <f>Grade8!M12-M12</f>
        <v>9.3509999999999991</v>
      </c>
      <c r="P12" s="22">
        <f t="shared" si="12"/>
        <v>120.10659494084713</v>
      </c>
      <c r="S12" s="22">
        <f t="shared" si="1"/>
        <v>487.91773619302711</v>
      </c>
      <c r="T12" s="22">
        <f t="shared" si="2"/>
        <v>488.08075235202921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18708.032279236664</v>
      </c>
      <c r="D13" s="5">
        <f t="shared" si="5"/>
        <v>18512.226245644753</v>
      </c>
      <c r="E13" s="5">
        <f t="shared" si="6"/>
        <v>9012.2262456447534</v>
      </c>
      <c r="F13" s="5">
        <f t="shared" si="7"/>
        <v>3244.2418692030119</v>
      </c>
      <c r="G13" s="5">
        <f t="shared" si="8"/>
        <v>15267.984376441742</v>
      </c>
      <c r="H13" s="22">
        <f t="shared" si="9"/>
        <v>8422.3388321081839</v>
      </c>
      <c r="I13" s="5">
        <f t="shared" si="10"/>
        <v>23159.715862127112</v>
      </c>
      <c r="J13" s="26">
        <f t="shared" si="0"/>
        <v>8.895904321524721E-2</v>
      </c>
      <c r="L13" s="22">
        <f t="shared" si="11"/>
        <v>41391.811553297593</v>
      </c>
      <c r="M13" s="5">
        <f>scrimecost*Meta!O10</f>
        <v>424.90800000000002</v>
      </c>
      <c r="N13" s="5">
        <f>L13-Grade8!L13</f>
        <v>574.70586180877581</v>
      </c>
      <c r="O13" s="5">
        <f>Grade8!M13-M13</f>
        <v>8.6129999999999995</v>
      </c>
      <c r="P13" s="22">
        <f t="shared" si="12"/>
        <v>122.83411143272615</v>
      </c>
      <c r="S13" s="22">
        <f t="shared" si="1"/>
        <v>498.8824723734088</v>
      </c>
      <c r="T13" s="22">
        <f t="shared" si="2"/>
        <v>499.07296782327722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19175.733086217577</v>
      </c>
      <c r="D14" s="5">
        <f t="shared" si="5"/>
        <v>18950.461901785871</v>
      </c>
      <c r="E14" s="5">
        <f t="shared" si="6"/>
        <v>9450.4619017858713</v>
      </c>
      <c r="F14" s="5">
        <f t="shared" si="7"/>
        <v>3387.3258109330873</v>
      </c>
      <c r="G14" s="5">
        <f t="shared" si="8"/>
        <v>15563.136090852784</v>
      </c>
      <c r="H14" s="22">
        <f t="shared" si="9"/>
        <v>8632.8973029108856</v>
      </c>
      <c r="I14" s="5">
        <f t="shared" si="10"/>
        <v>23652.160863680285</v>
      </c>
      <c r="J14" s="26">
        <f t="shared" si="0"/>
        <v>9.2280566633814565E-2</v>
      </c>
      <c r="L14" s="22">
        <f t="shared" si="11"/>
        <v>42426.60684213003</v>
      </c>
      <c r="M14" s="5">
        <f>scrimecost*Meta!O11</f>
        <v>397.67599999999999</v>
      </c>
      <c r="N14" s="5">
        <f>L14-Grade8!L14</f>
        <v>589.07350835399848</v>
      </c>
      <c r="O14" s="5">
        <f>Grade8!M14-M14</f>
        <v>8.0609999999999786</v>
      </c>
      <c r="P14" s="22">
        <f t="shared" si="12"/>
        <v>125.62981583690211</v>
      </c>
      <c r="S14" s="22">
        <f t="shared" si="1"/>
        <v>510.32352800830199</v>
      </c>
      <c r="T14" s="22">
        <f t="shared" si="2"/>
        <v>510.5427554107859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19655.126413373015</v>
      </c>
      <c r="D15" s="5">
        <f t="shared" si="5"/>
        <v>19399.653449330515</v>
      </c>
      <c r="E15" s="5">
        <f t="shared" si="6"/>
        <v>9899.6534493305153</v>
      </c>
      <c r="F15" s="5">
        <f t="shared" si="7"/>
        <v>3533.9868512064131</v>
      </c>
      <c r="G15" s="5">
        <f t="shared" si="8"/>
        <v>15865.666598124102</v>
      </c>
      <c r="H15" s="22">
        <f t="shared" si="9"/>
        <v>8848.719735483659</v>
      </c>
      <c r="I15" s="5">
        <f t="shared" si="10"/>
        <v>24156.916990272293</v>
      </c>
      <c r="J15" s="26">
        <f t="shared" si="0"/>
        <v>9.5521077286075326E-2</v>
      </c>
      <c r="L15" s="22">
        <f t="shared" si="11"/>
        <v>43487.272013183268</v>
      </c>
      <c r="M15" s="5">
        <f>scrimecost*Meta!O12</f>
        <v>380.80399999999997</v>
      </c>
      <c r="N15" s="5">
        <f>L15-Grade8!L15</f>
        <v>603.8003460628388</v>
      </c>
      <c r="O15" s="5">
        <f>Grade8!M15-M15</f>
        <v>7.7189999999999941</v>
      </c>
      <c r="P15" s="22">
        <f t="shared" si="12"/>
        <v>128.49541285118244</v>
      </c>
      <c r="S15" s="22">
        <f t="shared" si="1"/>
        <v>522.27194823405921</v>
      </c>
      <c r="T15" s="22">
        <f t="shared" si="2"/>
        <v>522.52124336748545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20146.504573707338</v>
      </c>
      <c r="D16" s="5">
        <f t="shared" si="5"/>
        <v>19860.074785563775</v>
      </c>
      <c r="E16" s="5">
        <f t="shared" si="6"/>
        <v>10360.074785563775</v>
      </c>
      <c r="F16" s="5">
        <f t="shared" si="7"/>
        <v>3684.3144174865724</v>
      </c>
      <c r="G16" s="5">
        <f t="shared" si="8"/>
        <v>16175.760368077203</v>
      </c>
      <c r="H16" s="22">
        <f t="shared" si="9"/>
        <v>9069.9377288707492</v>
      </c>
      <c r="I16" s="5">
        <f t="shared" si="10"/>
        <v>24674.292020029097</v>
      </c>
      <c r="J16" s="26">
        <f t="shared" si="0"/>
        <v>9.8682551093159057E-2</v>
      </c>
      <c r="L16" s="22">
        <f t="shared" si="11"/>
        <v>44574.453813512861</v>
      </c>
      <c r="M16" s="5">
        <f>scrimecost*Meta!O13</f>
        <v>322.34399999999999</v>
      </c>
      <c r="N16" s="5">
        <f>L16-Grade8!L16</f>
        <v>618.8953547144265</v>
      </c>
      <c r="O16" s="5">
        <f>Grade8!M16-M16</f>
        <v>6.5339999999999918</v>
      </c>
      <c r="P16" s="22">
        <f t="shared" si="12"/>
        <v>131.4326497908198</v>
      </c>
      <c r="S16" s="22">
        <f t="shared" si="1"/>
        <v>533.69380791547724</v>
      </c>
      <c r="T16" s="22">
        <f t="shared" si="2"/>
        <v>533.97403642257962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20650.167188050022</v>
      </c>
      <c r="D17" s="5">
        <f t="shared" si="5"/>
        <v>20332.006655202869</v>
      </c>
      <c r="E17" s="5">
        <f t="shared" si="6"/>
        <v>10832.006655202869</v>
      </c>
      <c r="F17" s="5">
        <f t="shared" si="7"/>
        <v>3838.400172923737</v>
      </c>
      <c r="G17" s="5">
        <f t="shared" si="8"/>
        <v>16493.60648227913</v>
      </c>
      <c r="H17" s="22">
        <f t="shared" si="9"/>
        <v>9296.6861720925172</v>
      </c>
      <c r="I17" s="5">
        <f t="shared" si="10"/>
        <v>25204.601425529821</v>
      </c>
      <c r="J17" s="26">
        <f t="shared" si="0"/>
        <v>0.10176691578299685</v>
      </c>
      <c r="L17" s="22">
        <f t="shared" si="11"/>
        <v>45688.815158850673</v>
      </c>
      <c r="M17" s="5">
        <f>scrimecost*Meta!O14</f>
        <v>322.34399999999999</v>
      </c>
      <c r="N17" s="5">
        <f>L17-Grade8!L17</f>
        <v>634.36773858228116</v>
      </c>
      <c r="O17" s="5">
        <f>Grade8!M17-M17</f>
        <v>6.5339999999999918</v>
      </c>
      <c r="P17" s="22">
        <f t="shared" si="12"/>
        <v>134.44331765394813</v>
      </c>
      <c r="S17" s="22">
        <f t="shared" si="1"/>
        <v>546.60247821391624</v>
      </c>
      <c r="T17" s="22">
        <f t="shared" si="2"/>
        <v>546.9155836947665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21166.421367751271</v>
      </c>
      <c r="D18" s="5">
        <f t="shared" si="5"/>
        <v>20815.736821582941</v>
      </c>
      <c r="E18" s="5">
        <f t="shared" si="6"/>
        <v>11315.736821582941</v>
      </c>
      <c r="F18" s="5">
        <f t="shared" si="7"/>
        <v>3996.3380722468301</v>
      </c>
      <c r="G18" s="5">
        <f t="shared" si="8"/>
        <v>16819.398749336113</v>
      </c>
      <c r="H18" s="22">
        <f t="shared" si="9"/>
        <v>9529.1033263948302</v>
      </c>
      <c r="I18" s="5">
        <f t="shared" si="10"/>
        <v>25748.168566168068</v>
      </c>
      <c r="J18" s="26">
        <f t="shared" si="0"/>
        <v>0.10477605206576542</v>
      </c>
      <c r="L18" s="22">
        <f t="shared" si="11"/>
        <v>46831.035537821939</v>
      </c>
      <c r="M18" s="5">
        <f>scrimecost*Meta!O15</f>
        <v>322.34399999999999</v>
      </c>
      <c r="N18" s="5">
        <f>L18-Grade8!L18</f>
        <v>650.22693204684037</v>
      </c>
      <c r="O18" s="5">
        <f>Grade8!M18-M18</f>
        <v>6.5339999999999918</v>
      </c>
      <c r="P18" s="22">
        <f t="shared" si="12"/>
        <v>137.52925221365462</v>
      </c>
      <c r="S18" s="22">
        <f t="shared" si="1"/>
        <v>559.83386526982144</v>
      </c>
      <c r="T18" s="22">
        <f t="shared" si="2"/>
        <v>560.18128198483384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21695.581901945054</v>
      </c>
      <c r="D19" s="5">
        <f t="shared" si="5"/>
        <v>21311.560242122516</v>
      </c>
      <c r="E19" s="5">
        <f t="shared" si="6"/>
        <v>11811.560242122516</v>
      </c>
      <c r="F19" s="5">
        <f t="shared" si="7"/>
        <v>4158.2244190530018</v>
      </c>
      <c r="G19" s="5">
        <f t="shared" si="8"/>
        <v>17153.335823069516</v>
      </c>
      <c r="H19" s="22">
        <f t="shared" si="9"/>
        <v>9767.3309095546992</v>
      </c>
      <c r="I19" s="5">
        <f t="shared" si="10"/>
        <v>26305.324885322269</v>
      </c>
      <c r="J19" s="26">
        <f t="shared" si="0"/>
        <v>0.10771179478066162</v>
      </c>
      <c r="L19" s="22">
        <f t="shared" si="11"/>
        <v>48001.811426267486</v>
      </c>
      <c r="M19" s="5">
        <f>scrimecost*Meta!O16</f>
        <v>322.34399999999999</v>
      </c>
      <c r="N19" s="5">
        <f>L19-Grade8!L19</f>
        <v>666.48260534801375</v>
      </c>
      <c r="O19" s="5">
        <f>Grade8!M19-M19</f>
        <v>6.5339999999999918</v>
      </c>
      <c r="P19" s="22">
        <f t="shared" si="12"/>
        <v>140.69233513735384</v>
      </c>
      <c r="S19" s="22">
        <f t="shared" si="1"/>
        <v>573.39603700212444</v>
      </c>
      <c r="T19" s="22">
        <f t="shared" si="2"/>
        <v>573.77925092328837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22237.971449493678</v>
      </c>
      <c r="D20" s="5">
        <f t="shared" si="5"/>
        <v>21819.779248175575</v>
      </c>
      <c r="E20" s="5">
        <f t="shared" si="6"/>
        <v>12319.779248175575</v>
      </c>
      <c r="F20" s="5">
        <f t="shared" si="7"/>
        <v>4324.1579245293251</v>
      </c>
      <c r="G20" s="5">
        <f t="shared" si="8"/>
        <v>17495.62132364625</v>
      </c>
      <c r="H20" s="22">
        <f t="shared" si="9"/>
        <v>10011.514182293568</v>
      </c>
      <c r="I20" s="5">
        <f t="shared" si="10"/>
        <v>26876.410112455324</v>
      </c>
      <c r="J20" s="26">
        <f t="shared" si="0"/>
        <v>0.1105759340147066</v>
      </c>
      <c r="L20" s="22">
        <f t="shared" si="11"/>
        <v>49201.856711924163</v>
      </c>
      <c r="M20" s="5">
        <f>scrimecost*Meta!O17</f>
        <v>322.34399999999999</v>
      </c>
      <c r="N20" s="5">
        <f>L20-Grade8!L20</f>
        <v>683.14467048169172</v>
      </c>
      <c r="O20" s="5">
        <f>Grade8!M20-M20</f>
        <v>6.5339999999999918</v>
      </c>
      <c r="P20" s="22">
        <f t="shared" si="12"/>
        <v>143.93449513414544</v>
      </c>
      <c r="S20" s="22">
        <f t="shared" si="1"/>
        <v>587.29726302771905</v>
      </c>
      <c r="T20" s="22">
        <f t="shared" si="2"/>
        <v>587.71781352856522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22793.920735731019</v>
      </c>
      <c r="D21" s="5">
        <f t="shared" si="5"/>
        <v>22340.703729379966</v>
      </c>
      <c r="E21" s="5">
        <f t="shared" si="6"/>
        <v>12840.703729379966</v>
      </c>
      <c r="F21" s="5">
        <f t="shared" si="7"/>
        <v>4494.2397676425589</v>
      </c>
      <c r="G21" s="5">
        <f t="shared" si="8"/>
        <v>17846.463961737405</v>
      </c>
      <c r="H21" s="22">
        <f t="shared" si="9"/>
        <v>10261.802036850908</v>
      </c>
      <c r="I21" s="5">
        <f t="shared" si="10"/>
        <v>27461.772470266704</v>
      </c>
      <c r="J21" s="26">
        <f t="shared" si="0"/>
        <v>0.11337021619426277</v>
      </c>
      <c r="L21" s="22">
        <f t="shared" si="11"/>
        <v>50431.903129722283</v>
      </c>
      <c r="M21" s="5">
        <f>scrimecost*Meta!O18</f>
        <v>254.26400000000001</v>
      </c>
      <c r="N21" s="5">
        <f>L21-Grade8!L21</f>
        <v>700.22328724375257</v>
      </c>
      <c r="O21" s="5">
        <f>Grade8!M21-M21</f>
        <v>5.1539999999999964</v>
      </c>
      <c r="P21" s="22">
        <f t="shared" si="12"/>
        <v>147.25770913085691</v>
      </c>
      <c r="S21" s="22">
        <f t="shared" si="1"/>
        <v>600.18119970397981</v>
      </c>
      <c r="T21" s="22">
        <f t="shared" si="2"/>
        <v>600.6396388051545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23363.768754124292</v>
      </c>
      <c r="D22" s="5">
        <f t="shared" si="5"/>
        <v>22874.651322614463</v>
      </c>
      <c r="E22" s="5">
        <f t="shared" si="6"/>
        <v>13374.651322614463</v>
      </c>
      <c r="F22" s="5">
        <f t="shared" si="7"/>
        <v>4668.5736568336224</v>
      </c>
      <c r="G22" s="5">
        <f t="shared" si="8"/>
        <v>18206.077665780842</v>
      </c>
      <c r="H22" s="22">
        <f t="shared" si="9"/>
        <v>10518.347087772179</v>
      </c>
      <c r="I22" s="5">
        <f t="shared" si="10"/>
        <v>28061.768887023376</v>
      </c>
      <c r="J22" s="26">
        <f t="shared" si="0"/>
        <v>0.11609634514992728</v>
      </c>
      <c r="L22" s="22">
        <f t="shared" si="11"/>
        <v>51692.700707965334</v>
      </c>
      <c r="M22" s="5">
        <f>scrimecost*Meta!O19</f>
        <v>254.26400000000001</v>
      </c>
      <c r="N22" s="5">
        <f>L22-Grade8!L22</f>
        <v>717.72886942484911</v>
      </c>
      <c r="O22" s="5">
        <f>Grade8!M22-M22</f>
        <v>5.1539999999999964</v>
      </c>
      <c r="P22" s="22">
        <f t="shared" si="12"/>
        <v>150.66400347748615</v>
      </c>
      <c r="S22" s="22">
        <f t="shared" si="1"/>
        <v>614.78617529713688</v>
      </c>
      <c r="T22" s="22">
        <f t="shared" si="2"/>
        <v>615.28513176961837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23947.8629729774</v>
      </c>
      <c r="D23" s="5">
        <f t="shared" si="5"/>
        <v>23421.947605679823</v>
      </c>
      <c r="E23" s="5">
        <f t="shared" si="6"/>
        <v>13921.947605679823</v>
      </c>
      <c r="F23" s="5">
        <f t="shared" si="7"/>
        <v>4847.2658932544618</v>
      </c>
      <c r="G23" s="5">
        <f t="shared" si="8"/>
        <v>18574.681712425361</v>
      </c>
      <c r="H23" s="22">
        <f t="shared" si="9"/>
        <v>10781.305764966482</v>
      </c>
      <c r="I23" s="5">
        <f t="shared" si="10"/>
        <v>28676.765214198957</v>
      </c>
      <c r="J23" s="26">
        <f t="shared" si="0"/>
        <v>0.11875598315545362</v>
      </c>
      <c r="L23" s="22">
        <f t="shared" si="11"/>
        <v>52985.018225664455</v>
      </c>
      <c r="M23" s="5">
        <f>scrimecost*Meta!O20</f>
        <v>254.26400000000001</v>
      </c>
      <c r="N23" s="5">
        <f>L23-Grade8!L23</f>
        <v>735.67209116045706</v>
      </c>
      <c r="O23" s="5">
        <f>Grade8!M23-M23</f>
        <v>5.1539999999999964</v>
      </c>
      <c r="P23" s="22">
        <f t="shared" si="12"/>
        <v>154.15545518278105</v>
      </c>
      <c r="S23" s="22">
        <f t="shared" si="1"/>
        <v>629.7562752801125</v>
      </c>
      <c r="T23" s="22">
        <f t="shared" si="2"/>
        <v>630.29745936853794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24546.559547301833</v>
      </c>
      <c r="D24" s="5">
        <f t="shared" si="5"/>
        <v>23982.926295821817</v>
      </c>
      <c r="E24" s="5">
        <f t="shared" si="6"/>
        <v>14482.926295821817</v>
      </c>
      <c r="F24" s="5">
        <f t="shared" si="7"/>
        <v>5030.4254355858229</v>
      </c>
      <c r="G24" s="5">
        <f t="shared" si="8"/>
        <v>18952.500860235996</v>
      </c>
      <c r="H24" s="22">
        <f t="shared" si="9"/>
        <v>11050.838409090644</v>
      </c>
      <c r="I24" s="5">
        <f t="shared" si="10"/>
        <v>29307.136449553931</v>
      </c>
      <c r="J24" s="26">
        <f t="shared" si="0"/>
        <v>0.12135075194133299</v>
      </c>
      <c r="L24" s="22">
        <f t="shared" si="11"/>
        <v>54309.643681306072</v>
      </c>
      <c r="M24" s="5">
        <f>scrimecost*Meta!O21</f>
        <v>254.26400000000001</v>
      </c>
      <c r="N24" s="5">
        <f>L24-Grade8!L24</f>
        <v>754.06389343947376</v>
      </c>
      <c r="O24" s="5">
        <f>Grade8!M24-M24</f>
        <v>5.1539999999999964</v>
      </c>
      <c r="P24" s="22">
        <f t="shared" si="12"/>
        <v>157.73419318070842</v>
      </c>
      <c r="S24" s="22">
        <f t="shared" si="1"/>
        <v>645.10062776267466</v>
      </c>
      <c r="T24" s="22">
        <f t="shared" si="2"/>
        <v>645.68581041083564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25160.22353598438</v>
      </c>
      <c r="D25" s="5">
        <f t="shared" si="5"/>
        <v>24557.929453217366</v>
      </c>
      <c r="E25" s="5">
        <f t="shared" si="6"/>
        <v>15057.929453217366</v>
      </c>
      <c r="F25" s="5">
        <f t="shared" si="7"/>
        <v>5218.1639664754703</v>
      </c>
      <c r="G25" s="5">
        <f t="shared" si="8"/>
        <v>19339.765486741897</v>
      </c>
      <c r="H25" s="22">
        <f t="shared" si="9"/>
        <v>11327.109369317912</v>
      </c>
      <c r="I25" s="5">
        <f t="shared" si="10"/>
        <v>29953.266965792784</v>
      </c>
      <c r="J25" s="26">
        <f t="shared" si="0"/>
        <v>0.12388223368365439</v>
      </c>
      <c r="L25" s="22">
        <f t="shared" si="11"/>
        <v>55667.384773338723</v>
      </c>
      <c r="M25" s="5">
        <f>scrimecost*Meta!O22</f>
        <v>254.26400000000001</v>
      </c>
      <c r="N25" s="5">
        <f>L25-Grade8!L25</f>
        <v>772.91549077547097</v>
      </c>
      <c r="O25" s="5">
        <f>Grade8!M25-M25</f>
        <v>5.1539999999999964</v>
      </c>
      <c r="P25" s="22">
        <f t="shared" si="12"/>
        <v>161.40239962858396</v>
      </c>
      <c r="S25" s="22">
        <f t="shared" si="1"/>
        <v>660.82858905730416</v>
      </c>
      <c r="T25" s="22">
        <f t="shared" si="2"/>
        <v>661.45960387510229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25789.229124383986</v>
      </c>
      <c r="D26" s="5">
        <f t="shared" si="5"/>
        <v>25147.307689547797</v>
      </c>
      <c r="E26" s="5">
        <f t="shared" si="6"/>
        <v>15647.307689547797</v>
      </c>
      <c r="F26" s="5">
        <f t="shared" si="7"/>
        <v>5410.5959606373563</v>
      </c>
      <c r="G26" s="5">
        <f t="shared" si="8"/>
        <v>19736.711728910443</v>
      </c>
      <c r="H26" s="22">
        <f t="shared" si="9"/>
        <v>11610.287103550856</v>
      </c>
      <c r="I26" s="5">
        <f t="shared" si="10"/>
        <v>30615.550744937595</v>
      </c>
      <c r="J26" s="26">
        <f t="shared" si="0"/>
        <v>0.12635197196884596</v>
      </c>
      <c r="L26" s="22">
        <f t="shared" si="11"/>
        <v>57059.069392672187</v>
      </c>
      <c r="M26" s="5">
        <f>scrimecost*Meta!O23</f>
        <v>202.46400000000003</v>
      </c>
      <c r="N26" s="5">
        <f>L26-Grade8!L26</f>
        <v>792.23837804485083</v>
      </c>
      <c r="O26" s="5">
        <f>Grade8!M26-M26</f>
        <v>4.103999999999985</v>
      </c>
      <c r="P26" s="22">
        <f t="shared" si="12"/>
        <v>165.16231123765638</v>
      </c>
      <c r="S26" s="22">
        <f t="shared" si="1"/>
        <v>675.9112993842881</v>
      </c>
      <c r="T26" s="22">
        <f t="shared" si="2"/>
        <v>676.58900347073757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26433.959852493586</v>
      </c>
      <c r="D27" s="5">
        <f t="shared" si="5"/>
        <v>25751.420381786491</v>
      </c>
      <c r="E27" s="5">
        <f t="shared" si="6"/>
        <v>16251.420381786491</v>
      </c>
      <c r="F27" s="5">
        <f t="shared" si="7"/>
        <v>5607.8387546532895</v>
      </c>
      <c r="G27" s="5">
        <f t="shared" si="8"/>
        <v>20143.581627133201</v>
      </c>
      <c r="H27" s="22">
        <f t="shared" si="9"/>
        <v>11900.544281139626</v>
      </c>
      <c r="I27" s="5">
        <f t="shared" si="10"/>
        <v>31294.391618561029</v>
      </c>
      <c r="J27" s="26">
        <f t="shared" si="0"/>
        <v>0.12876147273488647</v>
      </c>
      <c r="L27" s="22">
        <f t="shared" si="11"/>
        <v>58485.546127488982</v>
      </c>
      <c r="M27" s="5">
        <f>scrimecost*Meta!O24</f>
        <v>202.46400000000003</v>
      </c>
      <c r="N27" s="5">
        <f>L27-Grade8!L27</f>
        <v>812.04433749597229</v>
      </c>
      <c r="O27" s="5">
        <f>Grade8!M27-M27</f>
        <v>4.103999999999985</v>
      </c>
      <c r="P27" s="22">
        <f t="shared" si="12"/>
        <v>169.01622063695558</v>
      </c>
      <c r="S27" s="22">
        <f t="shared" si="1"/>
        <v>692.43548871945143</v>
      </c>
      <c r="T27" s="22">
        <f t="shared" si="2"/>
        <v>693.16283875825457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27094.808848805922</v>
      </c>
      <c r="D28" s="5">
        <f t="shared" si="5"/>
        <v>26370.635891331149</v>
      </c>
      <c r="E28" s="5">
        <f t="shared" si="6"/>
        <v>16870.635891331149</v>
      </c>
      <c r="F28" s="5">
        <f t="shared" si="7"/>
        <v>5810.0126185196204</v>
      </c>
      <c r="G28" s="5">
        <f t="shared" si="8"/>
        <v>20560.623272811528</v>
      </c>
      <c r="H28" s="22">
        <f t="shared" si="9"/>
        <v>12198.057888168116</v>
      </c>
      <c r="I28" s="5">
        <f t="shared" si="10"/>
        <v>31990.203514025052</v>
      </c>
      <c r="J28" s="26">
        <f t="shared" si="0"/>
        <v>0.13111220518956015</v>
      </c>
      <c r="L28" s="22">
        <f t="shared" si="11"/>
        <v>59947.684780676202</v>
      </c>
      <c r="M28" s="5">
        <f>scrimecost*Meta!O25</f>
        <v>202.46400000000003</v>
      </c>
      <c r="N28" s="5">
        <f>L28-Grade8!L28</f>
        <v>832.34544593335886</v>
      </c>
      <c r="O28" s="5">
        <f>Grade8!M28-M28</f>
        <v>4.103999999999985</v>
      </c>
      <c r="P28" s="22">
        <f t="shared" si="12"/>
        <v>172.96647777123727</v>
      </c>
      <c r="S28" s="22">
        <f t="shared" si="1"/>
        <v>709.37278278798522</v>
      </c>
      <c r="T28" s="22">
        <f t="shared" si="2"/>
        <v>710.15181280008028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27772.179070026072</v>
      </c>
      <c r="D29" s="5">
        <f t="shared" si="5"/>
        <v>27005.331788614429</v>
      </c>
      <c r="E29" s="5">
        <f t="shared" si="6"/>
        <v>17505.331788614429</v>
      </c>
      <c r="F29" s="5">
        <f t="shared" si="7"/>
        <v>6017.2408289826108</v>
      </c>
      <c r="G29" s="5">
        <f t="shared" si="8"/>
        <v>20988.090959631816</v>
      </c>
      <c r="H29" s="22">
        <f t="shared" si="9"/>
        <v>12503.00933537232</v>
      </c>
      <c r="I29" s="5">
        <f t="shared" si="10"/>
        <v>32703.410706875678</v>
      </c>
      <c r="J29" s="26">
        <f t="shared" si="0"/>
        <v>0.13340560270631496</v>
      </c>
      <c r="L29" s="22">
        <f t="shared" si="11"/>
        <v>61446.376900193107</v>
      </c>
      <c r="M29" s="5">
        <f>scrimecost*Meta!O26</f>
        <v>202.46400000000003</v>
      </c>
      <c r="N29" s="5">
        <f>L29-Grade8!L29</f>
        <v>853.15408208169538</v>
      </c>
      <c r="O29" s="5">
        <f>Grade8!M29-M29</f>
        <v>4.103999999999985</v>
      </c>
      <c r="P29" s="22">
        <f t="shared" si="12"/>
        <v>177.01549133387596</v>
      </c>
      <c r="S29" s="22">
        <f t="shared" si="1"/>
        <v>726.73350920824248</v>
      </c>
      <c r="T29" s="22">
        <f t="shared" si="2"/>
        <v>727.56632437101553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28466.483546776723</v>
      </c>
      <c r="D30" s="5">
        <f t="shared" si="5"/>
        <v>27655.895083329789</v>
      </c>
      <c r="E30" s="5">
        <f t="shared" si="6"/>
        <v>18155.895083329789</v>
      </c>
      <c r="F30" s="5">
        <f t="shared" si="7"/>
        <v>6229.6497447071761</v>
      </c>
      <c r="G30" s="5">
        <f t="shared" si="8"/>
        <v>21426.245338622612</v>
      </c>
      <c r="H30" s="22">
        <f t="shared" si="9"/>
        <v>12815.584568756629</v>
      </c>
      <c r="I30" s="5">
        <f t="shared" si="10"/>
        <v>33434.448079547576</v>
      </c>
      <c r="J30" s="26">
        <f t="shared" si="0"/>
        <v>0.13564306369827092</v>
      </c>
      <c r="L30" s="22">
        <f t="shared" si="11"/>
        <v>62982.536322697932</v>
      </c>
      <c r="M30" s="5">
        <f>scrimecost*Meta!O27</f>
        <v>202.46400000000003</v>
      </c>
      <c r="N30" s="5">
        <f>L30-Grade8!L30</f>
        <v>874.48293413374631</v>
      </c>
      <c r="O30" s="5">
        <f>Grade8!M30-M30</f>
        <v>4.103999999999985</v>
      </c>
      <c r="P30" s="22">
        <f t="shared" si="12"/>
        <v>181.1657302355807</v>
      </c>
      <c r="S30" s="22">
        <f t="shared" si="1"/>
        <v>744.52825378900991</v>
      </c>
      <c r="T30" s="22">
        <f t="shared" si="2"/>
        <v>745.41703272386837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29178.145635446133</v>
      </c>
      <c r="D31" s="5">
        <f t="shared" si="5"/>
        <v>28322.722460413028</v>
      </c>
      <c r="E31" s="5">
        <f t="shared" si="6"/>
        <v>18822.722460413028</v>
      </c>
      <c r="F31" s="5">
        <f t="shared" si="7"/>
        <v>6447.3688833248534</v>
      </c>
      <c r="G31" s="5">
        <f t="shared" si="8"/>
        <v>21875.353577088175</v>
      </c>
      <c r="H31" s="22">
        <f t="shared" si="9"/>
        <v>13135.97418297554</v>
      </c>
      <c r="I31" s="5">
        <f t="shared" si="10"/>
        <v>34183.761386536258</v>
      </c>
      <c r="J31" s="26">
        <f t="shared" si="0"/>
        <v>0.13782595247091084</v>
      </c>
      <c r="L31" s="22">
        <f t="shared" si="11"/>
        <v>64557.099730765374</v>
      </c>
      <c r="M31" s="5">
        <f>scrimecost*Meta!O28</f>
        <v>173.75199999999998</v>
      </c>
      <c r="N31" s="5">
        <f>L31-Grade8!L31</f>
        <v>896.34500748709252</v>
      </c>
      <c r="O31" s="5">
        <f>Grade8!M31-M31</f>
        <v>3.5220000000000198</v>
      </c>
      <c r="P31" s="22">
        <f t="shared" si="12"/>
        <v>185.41972510982799</v>
      </c>
      <c r="S31" s="22">
        <f t="shared" si="1"/>
        <v>762.1922689842927</v>
      </c>
      <c r="T31" s="22">
        <f t="shared" si="2"/>
        <v>763.13855149353992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29907.599276332287</v>
      </c>
      <c r="D32" s="5">
        <f t="shared" si="5"/>
        <v>29006.220521923355</v>
      </c>
      <c r="E32" s="5">
        <f t="shared" si="6"/>
        <v>19506.220521923355</v>
      </c>
      <c r="F32" s="5">
        <f t="shared" si="7"/>
        <v>6670.5310004079747</v>
      </c>
      <c r="G32" s="5">
        <f t="shared" si="8"/>
        <v>22335.689521515378</v>
      </c>
      <c r="H32" s="22">
        <f t="shared" si="9"/>
        <v>13464.373537549929</v>
      </c>
      <c r="I32" s="5">
        <f t="shared" si="10"/>
        <v>34951.807526199664</v>
      </c>
      <c r="J32" s="26">
        <f t="shared" si="0"/>
        <v>0.1399556000539742</v>
      </c>
      <c r="L32" s="22">
        <f t="shared" si="11"/>
        <v>66171.027224034508</v>
      </c>
      <c r="M32" s="5">
        <f>scrimecost*Meta!O29</f>
        <v>173.75199999999998</v>
      </c>
      <c r="N32" s="5">
        <f>L32-Grade8!L32</f>
        <v>918.75363267427019</v>
      </c>
      <c r="O32" s="5">
        <f>Grade8!M32-M32</f>
        <v>3.5220000000000198</v>
      </c>
      <c r="P32" s="22">
        <f t="shared" si="12"/>
        <v>189.78006985593152</v>
      </c>
      <c r="S32" s="22">
        <f t="shared" si="1"/>
        <v>780.88787250945609</v>
      </c>
      <c r="T32" s="22">
        <f t="shared" si="2"/>
        <v>781.8946783645647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30655.289258240595</v>
      </c>
      <c r="D33" s="5">
        <f t="shared" si="5"/>
        <v>29706.80603497144</v>
      </c>
      <c r="E33" s="5">
        <f t="shared" si="6"/>
        <v>20206.80603497144</v>
      </c>
      <c r="F33" s="5">
        <f t="shared" si="7"/>
        <v>6899.2721704181749</v>
      </c>
      <c r="G33" s="5">
        <f t="shared" si="8"/>
        <v>22807.533864553265</v>
      </c>
      <c r="H33" s="22">
        <f t="shared" si="9"/>
        <v>13800.982875988677</v>
      </c>
      <c r="I33" s="5">
        <f t="shared" si="10"/>
        <v>35739.054819354657</v>
      </c>
      <c r="J33" s="26">
        <f t="shared" si="0"/>
        <v>0.14203330501306041</v>
      </c>
      <c r="L33" s="22">
        <f t="shared" si="11"/>
        <v>67825.302904635362</v>
      </c>
      <c r="M33" s="5">
        <f>scrimecost*Meta!O30</f>
        <v>173.75199999999998</v>
      </c>
      <c r="N33" s="5">
        <f>L33-Grade8!L33</f>
        <v>941.72247349111421</v>
      </c>
      <c r="O33" s="5">
        <f>Grade8!M33-M33</f>
        <v>3.5220000000000198</v>
      </c>
      <c r="P33" s="22">
        <f t="shared" si="12"/>
        <v>194.24942322068762</v>
      </c>
      <c r="S33" s="22">
        <f t="shared" si="1"/>
        <v>800.05086612274022</v>
      </c>
      <c r="T33" s="22">
        <f t="shared" si="2"/>
        <v>801.12060871101755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31421.671489696604</v>
      </c>
      <c r="D34" s="5">
        <f t="shared" si="5"/>
        <v>30424.906185845721</v>
      </c>
      <c r="E34" s="5">
        <f t="shared" si="6"/>
        <v>20924.906185845721</v>
      </c>
      <c r="F34" s="5">
        <f t="shared" si="7"/>
        <v>7133.7318696786278</v>
      </c>
      <c r="G34" s="5">
        <f t="shared" si="8"/>
        <v>23291.174316167093</v>
      </c>
      <c r="H34" s="22">
        <f t="shared" si="9"/>
        <v>14146.007447888393</v>
      </c>
      <c r="I34" s="5">
        <f t="shared" si="10"/>
        <v>36545.983294838516</v>
      </c>
      <c r="J34" s="26">
        <f t="shared" si="0"/>
        <v>0.14406033424143719</v>
      </c>
      <c r="L34" s="22">
        <f t="shared" si="11"/>
        <v>69520.935477251245</v>
      </c>
      <c r="M34" s="5">
        <f>scrimecost*Meta!O31</f>
        <v>173.75199999999998</v>
      </c>
      <c r="N34" s="5">
        <f>L34-Grade8!L34</f>
        <v>965.26553532839171</v>
      </c>
      <c r="O34" s="5">
        <f>Grade8!M34-M34</f>
        <v>3.5220000000000198</v>
      </c>
      <c r="P34" s="22">
        <f t="shared" si="12"/>
        <v>198.83051041956264</v>
      </c>
      <c r="S34" s="22">
        <f t="shared" si="1"/>
        <v>819.69293457636434</v>
      </c>
      <c r="T34" s="22">
        <f t="shared" si="2"/>
        <v>820.82811059971652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32207.213276939023</v>
      </c>
      <c r="D35" s="5">
        <f t="shared" si="5"/>
        <v>31160.958840491865</v>
      </c>
      <c r="E35" s="5">
        <f t="shared" si="6"/>
        <v>21660.958840491865</v>
      </c>
      <c r="F35" s="5">
        <f t="shared" si="7"/>
        <v>7374.0530614205945</v>
      </c>
      <c r="G35" s="5">
        <f t="shared" si="8"/>
        <v>23786.905779071269</v>
      </c>
      <c r="H35" s="22">
        <f t="shared" si="9"/>
        <v>14499.657634085603</v>
      </c>
      <c r="I35" s="5">
        <f t="shared" si="10"/>
        <v>37373.084982209475</v>
      </c>
      <c r="J35" s="26">
        <f t="shared" si="0"/>
        <v>0.14603792373253649</v>
      </c>
      <c r="L35" s="22">
        <f t="shared" si="11"/>
        <v>71258.958864182525</v>
      </c>
      <c r="M35" s="5">
        <f>scrimecost*Meta!O32</f>
        <v>173.75199999999998</v>
      </c>
      <c r="N35" s="5">
        <f>L35-Grade8!L35</f>
        <v>989.3971737116226</v>
      </c>
      <c r="O35" s="5">
        <f>Grade8!M35-M35</f>
        <v>3.5220000000000198</v>
      </c>
      <c r="P35" s="22">
        <f t="shared" si="12"/>
        <v>203.52612479840948</v>
      </c>
      <c r="S35" s="22">
        <f t="shared" si="1"/>
        <v>839.82605474134277</v>
      </c>
      <c r="T35" s="22">
        <f t="shared" si="2"/>
        <v>841.02924687478219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33012.393608862491</v>
      </c>
      <c r="D36" s="5">
        <f t="shared" si="5"/>
        <v>31915.412811504153</v>
      </c>
      <c r="E36" s="5">
        <f t="shared" si="6"/>
        <v>22415.412811504153</v>
      </c>
      <c r="F36" s="5">
        <f t="shared" si="7"/>
        <v>7620.3822829561059</v>
      </c>
      <c r="G36" s="5">
        <f t="shared" si="8"/>
        <v>24295.030528548046</v>
      </c>
      <c r="H36" s="22">
        <f t="shared" si="9"/>
        <v>14862.149074937741</v>
      </c>
      <c r="I36" s="5">
        <f t="shared" si="10"/>
        <v>38220.86421176471</v>
      </c>
      <c r="J36" s="26">
        <f t="shared" si="0"/>
        <v>0.14796727933360893</v>
      </c>
      <c r="L36" s="22">
        <f t="shared" si="11"/>
        <v>73040.432835787069</v>
      </c>
      <c r="M36" s="5">
        <f>scrimecost*Meta!O33</f>
        <v>133.792</v>
      </c>
      <c r="N36" s="5">
        <f>L36-Grade8!L36</f>
        <v>1014.1321030543768</v>
      </c>
      <c r="O36" s="5">
        <f>Grade8!M36-M36</f>
        <v>2.7119999999999891</v>
      </c>
      <c r="P36" s="22">
        <f t="shared" si="12"/>
        <v>208.33912953672746</v>
      </c>
      <c r="S36" s="22">
        <f t="shared" si="1"/>
        <v>859.66141291040879</v>
      </c>
      <c r="T36" s="22">
        <f t="shared" si="2"/>
        <v>860.93410656038111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33837.703449084067</v>
      </c>
      <c r="D37" s="5">
        <f t="shared" ref="D37:D56" si="15">IF(A37&lt;startage,1,0)*(C37*(1-initialunempprob))+IF(A37=startage,1,0)*(C37*(1-unempprob))+IF(A37&gt;startage,1,0)*(C37*(1-unempprob)+unempprob*300*52)</f>
        <v>32688.728131791773</v>
      </c>
      <c r="E37" s="5">
        <f t="shared" si="6"/>
        <v>23188.728131791773</v>
      </c>
      <c r="F37" s="5">
        <f t="shared" si="7"/>
        <v>7872.8697350300135</v>
      </c>
      <c r="G37" s="5">
        <f t="shared" si="8"/>
        <v>24815.85839676176</v>
      </c>
      <c r="H37" s="22">
        <f t="shared" ref="H37:H56" si="16">benefits*B37/expnorm</f>
        <v>15233.702801811187</v>
      </c>
      <c r="I37" s="5">
        <f t="shared" ref="I37:I56" si="17">G37+IF(A37&lt;startage,1,0)*(H37*(1-initialunempprob))+IF(A37&gt;=startage,1,0)*(H37*(1-unempprob))</f>
        <v>39089.837922058839</v>
      </c>
      <c r="J37" s="26">
        <f t="shared" ref="J37:J56" si="18">(F37-(IF(A37&gt;startage,1,0)*(unempprob*300*52)))/(IF(A37&lt;startage,1,0)*((C37+H37)*(1-initialunempprob))+IF(A37&gt;=startage,1,0)*((C37+H37)*(1-unempprob)))</f>
        <v>0.14984957748099678</v>
      </c>
      <c r="L37" s="22">
        <f t="shared" ref="L37:L56" si="19">(sincome+sbenefits)*(1-sunemp)*B37/expnorm</f>
        <v>74866.443656681775</v>
      </c>
      <c r="M37" s="5">
        <f>scrimecost*Meta!O34</f>
        <v>133.792</v>
      </c>
      <c r="N37" s="5">
        <f>L37-Grade8!L37</f>
        <v>1039.4854056307668</v>
      </c>
      <c r="O37" s="5">
        <f>Grade8!M37-M37</f>
        <v>2.7119999999999891</v>
      </c>
      <c r="P37" s="22">
        <f t="shared" si="12"/>
        <v>213.2724593935036</v>
      </c>
      <c r="S37" s="22">
        <f t="shared" ref="S37:S68" si="20">IF(A37&lt;startage,1,0)*(N37-Q37-R37)+IF(A37&gt;=startage,1,0)*completionprob*(N37*spart+O37+P37)</f>
        <v>880.81377228374458</v>
      </c>
      <c r="T37" s="22">
        <f t="shared" ref="T37:T68" si="21">S37/sreturn^(A37-startage+1)</f>
        <v>882.15987806729856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34683.646035311154</v>
      </c>
      <c r="D38" s="5">
        <f t="shared" si="15"/>
        <v>33481.376335086556</v>
      </c>
      <c r="E38" s="5">
        <f t="shared" si="6"/>
        <v>23981.376335086556</v>
      </c>
      <c r="F38" s="5">
        <f t="shared" si="7"/>
        <v>8131.6693734057608</v>
      </c>
      <c r="G38" s="5">
        <f t="shared" si="8"/>
        <v>25349.706961680793</v>
      </c>
      <c r="H38" s="22">
        <f t="shared" si="16"/>
        <v>15614.545371856464</v>
      </c>
      <c r="I38" s="5">
        <f t="shared" si="17"/>
        <v>39980.535975110302</v>
      </c>
      <c r="J38" s="26">
        <f t="shared" si="18"/>
        <v>0.15168596591747266</v>
      </c>
      <c r="L38" s="22">
        <f t="shared" si="19"/>
        <v>76738.104748098805</v>
      </c>
      <c r="M38" s="5">
        <f>scrimecost*Meta!O35</f>
        <v>133.792</v>
      </c>
      <c r="N38" s="5">
        <f>L38-Grade8!L38</f>
        <v>1065.4725407715305</v>
      </c>
      <c r="O38" s="5">
        <f>Grade8!M38-M38</f>
        <v>2.7119999999999891</v>
      </c>
      <c r="P38" s="22">
        <f t="shared" ref="P38:P56" si="22">(spart-initialspart)*(L38*J38+nptrans)</f>
        <v>218.32912249669897</v>
      </c>
      <c r="S38" s="22">
        <f t="shared" si="20"/>
        <v>902.4949406413906</v>
      </c>
      <c r="T38" s="22">
        <f t="shared" si="21"/>
        <v>903.9173159228792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35550.737186193932</v>
      </c>
      <c r="D39" s="5">
        <f t="shared" si="15"/>
        <v>34293.840743463719</v>
      </c>
      <c r="E39" s="5">
        <f t="shared" si="6"/>
        <v>24793.840743463719</v>
      </c>
      <c r="F39" s="5">
        <f t="shared" si="7"/>
        <v>8396.9390027409045</v>
      </c>
      <c r="G39" s="5">
        <f t="shared" si="8"/>
        <v>25896.901740722817</v>
      </c>
      <c r="H39" s="22">
        <f t="shared" si="16"/>
        <v>16004.909006152875</v>
      </c>
      <c r="I39" s="5">
        <f t="shared" si="17"/>
        <v>40893.501479488063</v>
      </c>
      <c r="J39" s="26">
        <f t="shared" si="18"/>
        <v>0.15347756439208327</v>
      </c>
      <c r="L39" s="22">
        <f t="shared" si="19"/>
        <v>78656.55736680128</v>
      </c>
      <c r="M39" s="5">
        <f>scrimecost*Meta!O36</f>
        <v>133.792</v>
      </c>
      <c r="N39" s="5">
        <f>L39-Grade8!L39</f>
        <v>1092.1093542908202</v>
      </c>
      <c r="O39" s="5">
        <f>Grade8!M39-M39</f>
        <v>2.7119999999999891</v>
      </c>
      <c r="P39" s="22">
        <f t="shared" si="22"/>
        <v>223.51220217747422</v>
      </c>
      <c r="S39" s="22">
        <f t="shared" si="20"/>
        <v>924.71813820798218</v>
      </c>
      <c r="T39" s="22">
        <f t="shared" si="21"/>
        <v>926.21973779189079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36439.505615848779</v>
      </c>
      <c r="D40" s="5">
        <f t="shared" si="15"/>
        <v>35126.616762050311</v>
      </c>
      <c r="E40" s="5">
        <f t="shared" si="6"/>
        <v>25626.616762050311</v>
      </c>
      <c r="F40" s="5">
        <f t="shared" si="7"/>
        <v>8668.8403728094272</v>
      </c>
      <c r="G40" s="5">
        <f t="shared" si="8"/>
        <v>26457.776389240884</v>
      </c>
      <c r="H40" s="22">
        <f t="shared" si="16"/>
        <v>16405.031731306695</v>
      </c>
      <c r="I40" s="5">
        <f t="shared" si="17"/>
        <v>41829.29112147526</v>
      </c>
      <c r="J40" s="26">
        <f t="shared" si="18"/>
        <v>0.15522546534292292</v>
      </c>
      <c r="L40" s="22">
        <f t="shared" si="19"/>
        <v>80622.971300971301</v>
      </c>
      <c r="M40" s="5">
        <f>scrimecost*Meta!O37</f>
        <v>133.792</v>
      </c>
      <c r="N40" s="5">
        <f>L40-Grade8!L40</f>
        <v>1119.4120881481067</v>
      </c>
      <c r="O40" s="5">
        <f>Grade8!M40-M40</f>
        <v>2.7119999999999891</v>
      </c>
      <c r="P40" s="22">
        <f t="shared" si="22"/>
        <v>228.82485885026887</v>
      </c>
      <c r="S40" s="22">
        <f t="shared" si="20"/>
        <v>947.49691571374797</v>
      </c>
      <c r="T40" s="22">
        <f t="shared" si="21"/>
        <v>949.08079493213984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37350.493256244998</v>
      </c>
      <c r="D41" s="5">
        <f t="shared" si="15"/>
        <v>35980.212181101568</v>
      </c>
      <c r="E41" s="5">
        <f t="shared" si="6"/>
        <v>26480.212181101568</v>
      </c>
      <c r="F41" s="5">
        <f t="shared" si="7"/>
        <v>8947.5392771296611</v>
      </c>
      <c r="G41" s="5">
        <f t="shared" si="8"/>
        <v>27032.672903971907</v>
      </c>
      <c r="H41" s="22">
        <f t="shared" si="16"/>
        <v>16815.157524589362</v>
      </c>
      <c r="I41" s="5">
        <f t="shared" si="17"/>
        <v>42788.475504512142</v>
      </c>
      <c r="J41" s="26">
        <f t="shared" si="18"/>
        <v>0.15693073456325424</v>
      </c>
      <c r="L41" s="22">
        <f t="shared" si="19"/>
        <v>82638.545583495579</v>
      </c>
      <c r="M41" s="5">
        <f>scrimecost*Meta!O38</f>
        <v>81.25200000000001</v>
      </c>
      <c r="N41" s="5">
        <f>L41-Grade8!L41</f>
        <v>1147.3973903517908</v>
      </c>
      <c r="O41" s="5">
        <f>Grade8!M41-M41</f>
        <v>1.6469999999999914</v>
      </c>
      <c r="P41" s="22">
        <f t="shared" si="22"/>
        <v>234.27033193988339</v>
      </c>
      <c r="S41" s="22">
        <f t="shared" si="20"/>
        <v>969.7918776571355</v>
      </c>
      <c r="T41" s="22">
        <f t="shared" si="21"/>
        <v>971.45938448168363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38284.255587651125</v>
      </c>
      <c r="D42" s="5">
        <f t="shared" si="15"/>
        <v>36855.14748562911</v>
      </c>
      <c r="E42" s="5">
        <f t="shared" si="6"/>
        <v>27355.14748562911</v>
      </c>
      <c r="F42" s="5">
        <f t="shared" si="7"/>
        <v>9233.2056540579033</v>
      </c>
      <c r="G42" s="5">
        <f t="shared" si="8"/>
        <v>27621.941831571206</v>
      </c>
      <c r="H42" s="22">
        <f t="shared" si="16"/>
        <v>17235.536462704098</v>
      </c>
      <c r="I42" s="5">
        <f t="shared" si="17"/>
        <v>43771.639497124947</v>
      </c>
      <c r="J42" s="26">
        <f t="shared" si="18"/>
        <v>0.1585944118513824</v>
      </c>
      <c r="L42" s="22">
        <f t="shared" si="19"/>
        <v>84704.509223082976</v>
      </c>
      <c r="M42" s="5">
        <f>scrimecost*Meta!O39</f>
        <v>81.25200000000001</v>
      </c>
      <c r="N42" s="5">
        <f>L42-Grade8!L42</f>
        <v>1176.0823251106049</v>
      </c>
      <c r="O42" s="5">
        <f>Grade8!M42-M42</f>
        <v>1.6469999999999914</v>
      </c>
      <c r="P42" s="22">
        <f t="shared" si="22"/>
        <v>239.85194185673828</v>
      </c>
      <c r="S42" s="22">
        <f t="shared" si="20"/>
        <v>993.72383077413201</v>
      </c>
      <c r="T42" s="22">
        <f t="shared" si="21"/>
        <v>995.47999194817351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39241.3619773424</v>
      </c>
      <c r="D43" s="5">
        <f t="shared" si="15"/>
        <v>37751.956172769831</v>
      </c>
      <c r="E43" s="5">
        <f t="shared" si="6"/>
        <v>28251.956172769831</v>
      </c>
      <c r="F43" s="5">
        <f t="shared" si="7"/>
        <v>9526.0136904093488</v>
      </c>
      <c r="G43" s="5">
        <f t="shared" si="8"/>
        <v>28225.942482360482</v>
      </c>
      <c r="H43" s="22">
        <f t="shared" si="16"/>
        <v>17666.424874271695</v>
      </c>
      <c r="I43" s="5">
        <f t="shared" si="17"/>
        <v>44779.382589553061</v>
      </c>
      <c r="J43" s="26">
        <f t="shared" si="18"/>
        <v>0.16021751164467815</v>
      </c>
      <c r="L43" s="22">
        <f t="shared" si="19"/>
        <v>86822.121953660026</v>
      </c>
      <c r="M43" s="5">
        <f>scrimecost*Meta!O40</f>
        <v>81.25200000000001</v>
      </c>
      <c r="N43" s="5">
        <f>L43-Grade8!L43</f>
        <v>1205.4843832383631</v>
      </c>
      <c r="O43" s="5">
        <f>Grade8!M43-M43</f>
        <v>1.6469999999999914</v>
      </c>
      <c r="P43" s="22">
        <f t="shared" si="22"/>
        <v>245.5730920215145</v>
      </c>
      <c r="S43" s="22">
        <f t="shared" si="20"/>
        <v>1018.2540827190369</v>
      </c>
      <c r="T43" s="22">
        <f t="shared" si="21"/>
        <v>1020.1022746284882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40222.396026775954</v>
      </c>
      <c r="D44" s="5">
        <f t="shared" si="15"/>
        <v>38671.185077089074</v>
      </c>
      <c r="E44" s="5">
        <f t="shared" si="6"/>
        <v>29171.185077089074</v>
      </c>
      <c r="F44" s="5">
        <f t="shared" si="7"/>
        <v>9826.1419276695833</v>
      </c>
      <c r="G44" s="5">
        <f t="shared" si="8"/>
        <v>28845.043149419493</v>
      </c>
      <c r="H44" s="22">
        <f t="shared" si="16"/>
        <v>18108.085496128486</v>
      </c>
      <c r="I44" s="5">
        <f t="shared" si="17"/>
        <v>45812.319259291886</v>
      </c>
      <c r="J44" s="26">
        <f t="shared" si="18"/>
        <v>0.16180102363813745</v>
      </c>
      <c r="L44" s="22">
        <f t="shared" si="19"/>
        <v>88992.675002501506</v>
      </c>
      <c r="M44" s="5">
        <f>scrimecost*Meta!O41</f>
        <v>81.25200000000001</v>
      </c>
      <c r="N44" s="5">
        <f>L44-Grade8!L44</f>
        <v>1235.6214928192931</v>
      </c>
      <c r="O44" s="5">
        <f>Grade8!M44-M44</f>
        <v>1.6469999999999914</v>
      </c>
      <c r="P44" s="22">
        <f t="shared" si="22"/>
        <v>251.43727094041017</v>
      </c>
      <c r="S44" s="22">
        <f t="shared" si="20"/>
        <v>1043.3975909625499</v>
      </c>
      <c r="T44" s="22">
        <f t="shared" si="21"/>
        <v>1045.3413038335866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41227.95592744535</v>
      </c>
      <c r="D45" s="5">
        <f t="shared" si="15"/>
        <v>39613.394704016297</v>
      </c>
      <c r="E45" s="5">
        <f t="shared" si="6"/>
        <v>30113.394704016297</v>
      </c>
      <c r="F45" s="5">
        <f t="shared" si="7"/>
        <v>10133.773370861321</v>
      </c>
      <c r="G45" s="5">
        <f t="shared" si="8"/>
        <v>29479.621333154973</v>
      </c>
      <c r="H45" s="22">
        <f t="shared" si="16"/>
        <v>18560.787633531698</v>
      </c>
      <c r="I45" s="5">
        <f t="shared" si="17"/>
        <v>46871.079345774175</v>
      </c>
      <c r="J45" s="26">
        <f t="shared" si="18"/>
        <v>0.16334591338785381</v>
      </c>
      <c r="L45" s="22">
        <f t="shared" si="19"/>
        <v>91217.491877564054</v>
      </c>
      <c r="M45" s="5">
        <f>scrimecost*Meta!O42</f>
        <v>81.25200000000001</v>
      </c>
      <c r="N45" s="5">
        <f>L45-Grade8!L45</f>
        <v>1266.5120301397983</v>
      </c>
      <c r="O45" s="5">
        <f>Grade8!M45-M45</f>
        <v>1.6469999999999914</v>
      </c>
      <c r="P45" s="22">
        <f t="shared" si="22"/>
        <v>257.44805433227828</v>
      </c>
      <c r="S45" s="22">
        <f t="shared" si="20"/>
        <v>1069.1696869121843</v>
      </c>
      <c r="T45" s="22">
        <f t="shared" si="21"/>
        <v>1071.2125283944711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42258.654825631478</v>
      </c>
      <c r="D46" s="5">
        <f t="shared" si="15"/>
        <v>40579.159571616699</v>
      </c>
      <c r="E46" s="5">
        <f t="shared" si="6"/>
        <v>31079.159571616699</v>
      </c>
      <c r="F46" s="5">
        <f t="shared" si="7"/>
        <v>10449.095600132852</v>
      </c>
      <c r="G46" s="5">
        <f t="shared" si="8"/>
        <v>30130.063971483847</v>
      </c>
      <c r="H46" s="22">
        <f t="shared" si="16"/>
        <v>19024.807324369987</v>
      </c>
      <c r="I46" s="5">
        <f t="shared" si="17"/>
        <v>47956.308434418526</v>
      </c>
      <c r="J46" s="26">
        <f t="shared" si="18"/>
        <v>0.16485312289977219</v>
      </c>
      <c r="L46" s="22">
        <f t="shared" si="19"/>
        <v>93497.929174503151</v>
      </c>
      <c r="M46" s="5">
        <f>scrimecost*Meta!O43</f>
        <v>40.552000000000007</v>
      </c>
      <c r="N46" s="5">
        <f>L46-Grade8!L46</f>
        <v>1298.1748308932874</v>
      </c>
      <c r="O46" s="5">
        <f>Grade8!M46-M46</f>
        <v>0.82199999999999562</v>
      </c>
      <c r="P46" s="22">
        <f t="shared" si="22"/>
        <v>263.60910730894301</v>
      </c>
      <c r="S46" s="22">
        <f t="shared" si="20"/>
        <v>1094.7701602605409</v>
      </c>
      <c r="T46" s="22">
        <f t="shared" si="21"/>
        <v>1096.9142611342286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43315.121196272266</v>
      </c>
      <c r="D47" s="5">
        <f t="shared" si="15"/>
        <v>41569.068560907122</v>
      </c>
      <c r="E47" s="5">
        <f t="shared" si="6"/>
        <v>32069.068560907122</v>
      </c>
      <c r="F47" s="5">
        <f t="shared" si="7"/>
        <v>10772.300885136176</v>
      </c>
      <c r="G47" s="5">
        <f t="shared" si="8"/>
        <v>30796.767675770949</v>
      </c>
      <c r="H47" s="22">
        <f t="shared" si="16"/>
        <v>19500.427507479239</v>
      </c>
      <c r="I47" s="5">
        <f t="shared" si="17"/>
        <v>49068.668250278992</v>
      </c>
      <c r="J47" s="26">
        <f t="shared" si="18"/>
        <v>0.16632357120408287</v>
      </c>
      <c r="L47" s="22">
        <f t="shared" si="19"/>
        <v>95835.377403865714</v>
      </c>
      <c r="M47" s="5">
        <f>scrimecost*Meta!O44</f>
        <v>40.552000000000007</v>
      </c>
      <c r="N47" s="5">
        <f>L47-Grade8!L47</f>
        <v>1330.6292016656225</v>
      </c>
      <c r="O47" s="5">
        <f>Grade8!M47-M47</f>
        <v>0.82199999999999562</v>
      </c>
      <c r="P47" s="22">
        <f t="shared" si="22"/>
        <v>269.92418661002438</v>
      </c>
      <c r="S47" s="22">
        <f t="shared" si="20"/>
        <v>1121.8469685676123</v>
      </c>
      <c r="T47" s="22">
        <f t="shared" si="21"/>
        <v>1124.0977414843642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44397.999226179069</v>
      </c>
      <c r="D48" s="5">
        <f t="shared" si="15"/>
        <v>42583.725274929791</v>
      </c>
      <c r="E48" s="5">
        <f t="shared" si="6"/>
        <v>33083.725274929791</v>
      </c>
      <c r="F48" s="5">
        <f t="shared" si="7"/>
        <v>11103.586302264577</v>
      </c>
      <c r="G48" s="5">
        <f t="shared" si="8"/>
        <v>31480.138972665212</v>
      </c>
      <c r="H48" s="22">
        <f t="shared" si="16"/>
        <v>19987.938195166218</v>
      </c>
      <c r="I48" s="5">
        <f t="shared" si="17"/>
        <v>50208.83706153596</v>
      </c>
      <c r="J48" s="26">
        <f t="shared" si="18"/>
        <v>0.16775815491560542</v>
      </c>
      <c r="L48" s="22">
        <f t="shared" si="19"/>
        <v>98231.261838962353</v>
      </c>
      <c r="M48" s="5">
        <f>scrimecost*Meta!O45</f>
        <v>40.552000000000007</v>
      </c>
      <c r="N48" s="5">
        <f>L48-Grade8!L48</f>
        <v>1363.8949317072402</v>
      </c>
      <c r="O48" s="5">
        <f>Grade8!M48-M48</f>
        <v>0.82199999999999562</v>
      </c>
      <c r="P48" s="22">
        <f t="shared" si="22"/>
        <v>276.3971428936328</v>
      </c>
      <c r="S48" s="22">
        <f t="shared" si="20"/>
        <v>1149.6006970823437</v>
      </c>
      <c r="T48" s="22">
        <f t="shared" si="21"/>
        <v>1151.9621245561866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45507.949206833553</v>
      </c>
      <c r="D49" s="5">
        <f t="shared" si="15"/>
        <v>43623.748406803046</v>
      </c>
      <c r="E49" s="5">
        <f t="shared" si="6"/>
        <v>34123.748406803046</v>
      </c>
      <c r="F49" s="5">
        <f t="shared" si="7"/>
        <v>11443.153854821194</v>
      </c>
      <c r="G49" s="5">
        <f t="shared" si="8"/>
        <v>32180.594551981852</v>
      </c>
      <c r="H49" s="22">
        <f t="shared" si="16"/>
        <v>20487.636650045373</v>
      </c>
      <c r="I49" s="5">
        <f t="shared" si="17"/>
        <v>51377.510093074365</v>
      </c>
      <c r="J49" s="26">
        <f t="shared" si="18"/>
        <v>0.16915774878050549</v>
      </c>
      <c r="L49" s="22">
        <f t="shared" si="19"/>
        <v>100687.04338493643</v>
      </c>
      <c r="M49" s="5">
        <f>scrimecost*Meta!O46</f>
        <v>40.552000000000007</v>
      </c>
      <c r="N49" s="5">
        <f>L49-Grade8!L49</f>
        <v>1397.9923049999634</v>
      </c>
      <c r="O49" s="5">
        <f>Grade8!M49-M49</f>
        <v>0.82199999999999562</v>
      </c>
      <c r="P49" s="22">
        <f t="shared" si="22"/>
        <v>283.03192308433142</v>
      </c>
      <c r="S49" s="22">
        <f t="shared" si="20"/>
        <v>1178.0482688099853</v>
      </c>
      <c r="T49" s="22">
        <f t="shared" si="21"/>
        <v>1180.5244662239195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46645.647937004382</v>
      </c>
      <c r="D50" s="5">
        <f t="shared" si="15"/>
        <v>44689.772116973108</v>
      </c>
      <c r="E50" s="5">
        <f t="shared" si="6"/>
        <v>35189.772116973108</v>
      </c>
      <c r="F50" s="5">
        <f t="shared" si="7"/>
        <v>11860.187807889031</v>
      </c>
      <c r="G50" s="5">
        <f t="shared" si="8"/>
        <v>32829.584309084079</v>
      </c>
      <c r="H50" s="22">
        <f t="shared" si="16"/>
        <v>20999.827566296502</v>
      </c>
      <c r="I50" s="5">
        <f t="shared" si="17"/>
        <v>52506.422738703899</v>
      </c>
      <c r="J50" s="26">
        <f t="shared" si="18"/>
        <v>0.17161145273670714</v>
      </c>
      <c r="L50" s="22">
        <f t="shared" si="19"/>
        <v>103204.21946955982</v>
      </c>
      <c r="M50" s="5">
        <f>scrimecost*Meta!O47</f>
        <v>40.552000000000007</v>
      </c>
      <c r="N50" s="5">
        <f>L50-Grade8!L50</f>
        <v>1432.9421126249363</v>
      </c>
      <c r="O50" s="5">
        <f>Grade8!M50-M50</f>
        <v>0.82199999999999562</v>
      </c>
      <c r="P50" s="22">
        <f t="shared" si="22"/>
        <v>291.18031238074963</v>
      </c>
      <c r="S50" s="22">
        <f t="shared" si="20"/>
        <v>1208.5399442961157</v>
      </c>
      <c r="T50" s="22">
        <f t="shared" si="21"/>
        <v>1211.1380295202118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47811.789135429484</v>
      </c>
      <c r="D51" s="5">
        <f t="shared" si="15"/>
        <v>45782.446419897431</v>
      </c>
      <c r="E51" s="5">
        <f t="shared" si="6"/>
        <v>36282.446419897431</v>
      </c>
      <c r="F51" s="5">
        <f t="shared" si="7"/>
        <v>12326.213398086253</v>
      </c>
      <c r="G51" s="5">
        <f t="shared" si="8"/>
        <v>33456.233021811175</v>
      </c>
      <c r="H51" s="22">
        <f t="shared" si="16"/>
        <v>21524.823255453921</v>
      </c>
      <c r="I51" s="5">
        <f t="shared" si="17"/>
        <v>53624.992412171501</v>
      </c>
      <c r="J51" s="26">
        <f t="shared" si="18"/>
        <v>0.17459891860691554</v>
      </c>
      <c r="L51" s="22">
        <f t="shared" si="19"/>
        <v>105784.32495629882</v>
      </c>
      <c r="M51" s="5">
        <f>scrimecost*Meta!O48</f>
        <v>20.276000000000003</v>
      </c>
      <c r="N51" s="5">
        <f>L51-Grade8!L51</f>
        <v>1468.7656654405873</v>
      </c>
      <c r="O51" s="5">
        <f>Grade8!M51-M51</f>
        <v>0.41099999999999781</v>
      </c>
      <c r="P51" s="22">
        <f t="shared" si="22"/>
        <v>300.28594491518811</v>
      </c>
      <c r="S51" s="22">
        <f t="shared" si="20"/>
        <v>1240.1326773064818</v>
      </c>
      <c r="T51" s="22">
        <f t="shared" si="21"/>
        <v>1242.8579892488542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49007.083863815213</v>
      </c>
      <c r="D52" s="5">
        <f t="shared" si="15"/>
        <v>46902.437580394857</v>
      </c>
      <c r="E52" s="5">
        <f t="shared" si="6"/>
        <v>37402.437580394857</v>
      </c>
      <c r="F52" s="5">
        <f t="shared" si="7"/>
        <v>12803.889628038407</v>
      </c>
      <c r="G52" s="5">
        <f t="shared" si="8"/>
        <v>34098.54795235645</v>
      </c>
      <c r="H52" s="22">
        <f t="shared" si="16"/>
        <v>22062.943836840263</v>
      </c>
      <c r="I52" s="5">
        <f t="shared" si="17"/>
        <v>54771.526327475774</v>
      </c>
      <c r="J52" s="26">
        <f t="shared" si="18"/>
        <v>0.17751351945589944</v>
      </c>
      <c r="L52" s="22">
        <f t="shared" si="19"/>
        <v>108428.93308020626</v>
      </c>
      <c r="M52" s="5">
        <f>scrimecost*Meta!O49</f>
        <v>20.276000000000003</v>
      </c>
      <c r="N52" s="5">
        <f>L52-Grade8!L52</f>
        <v>1505.4848070765438</v>
      </c>
      <c r="O52" s="5">
        <f>Grade8!M52-M52</f>
        <v>0.41099999999999781</v>
      </c>
      <c r="P52" s="22">
        <f t="shared" si="22"/>
        <v>309.6192182629876</v>
      </c>
      <c r="S52" s="22">
        <f t="shared" si="20"/>
        <v>1272.9318696170521</v>
      </c>
      <c r="T52" s="22">
        <f t="shared" si="21"/>
        <v>1275.7901420487603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50232.260960410604</v>
      </c>
      <c r="D53" s="5">
        <f t="shared" si="15"/>
        <v>48050.428519904744</v>
      </c>
      <c r="E53" s="5">
        <f t="shared" si="6"/>
        <v>38550.428519904744</v>
      </c>
      <c r="F53" s="5">
        <f t="shared" si="7"/>
        <v>13293.507763739373</v>
      </c>
      <c r="G53" s="5">
        <f t="shared" si="8"/>
        <v>34756.920756165375</v>
      </c>
      <c r="H53" s="22">
        <f t="shared" si="16"/>
        <v>22614.517432761277</v>
      </c>
      <c r="I53" s="5">
        <f t="shared" si="17"/>
        <v>55946.723590662688</v>
      </c>
      <c r="J53" s="26">
        <f t="shared" si="18"/>
        <v>0.18035703247929843</v>
      </c>
      <c r="L53" s="22">
        <f t="shared" si="19"/>
        <v>111139.65640721144</v>
      </c>
      <c r="M53" s="5">
        <f>scrimecost*Meta!O50</f>
        <v>20.276000000000003</v>
      </c>
      <c r="N53" s="5">
        <f>L53-Grade8!L53</f>
        <v>1543.1219272534945</v>
      </c>
      <c r="O53" s="5">
        <f>Grade8!M53-M53</f>
        <v>0.41099999999999781</v>
      </c>
      <c r="P53" s="22">
        <f t="shared" si="22"/>
        <v>319.18582344448231</v>
      </c>
      <c r="S53" s="22">
        <f t="shared" si="20"/>
        <v>1306.5510417354483</v>
      </c>
      <c r="T53" s="22">
        <f t="shared" si="21"/>
        <v>1309.5472954621346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51488.067484420862</v>
      </c>
      <c r="D54" s="5">
        <f t="shared" si="15"/>
        <v>49227.119232902354</v>
      </c>
      <c r="E54" s="5">
        <f t="shared" si="6"/>
        <v>39727.119232902354</v>
      </c>
      <c r="F54" s="5">
        <f t="shared" si="7"/>
        <v>13795.366352832854</v>
      </c>
      <c r="G54" s="5">
        <f t="shared" si="8"/>
        <v>35431.7528800695</v>
      </c>
      <c r="H54" s="22">
        <f t="shared" si="16"/>
        <v>23179.880368580303</v>
      </c>
      <c r="I54" s="5">
        <f t="shared" si="17"/>
        <v>57151.300785429245</v>
      </c>
      <c r="J54" s="26">
        <f t="shared" si="18"/>
        <v>0.18313119152651686</v>
      </c>
      <c r="L54" s="22">
        <f t="shared" si="19"/>
        <v>113918.14781739171</v>
      </c>
      <c r="M54" s="5">
        <f>scrimecost*Meta!O51</f>
        <v>20.276000000000003</v>
      </c>
      <c r="N54" s="5">
        <f>L54-Grade8!L54</f>
        <v>1581.6999754348362</v>
      </c>
      <c r="O54" s="5">
        <f>Grade8!M54-M54</f>
        <v>0.41099999999999781</v>
      </c>
      <c r="P54" s="22">
        <f t="shared" si="22"/>
        <v>328.99159375551415</v>
      </c>
      <c r="S54" s="22">
        <f t="shared" si="20"/>
        <v>1341.0106931567827</v>
      </c>
      <c r="T54" s="22">
        <f t="shared" si="21"/>
        <v>1344.1501148637587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52775.269171531385</v>
      </c>
      <c r="D55" s="5">
        <f t="shared" si="15"/>
        <v>50433.227213724917</v>
      </c>
      <c r="E55" s="5">
        <f t="shared" si="6"/>
        <v>40933.227213724917</v>
      </c>
      <c r="F55" s="5">
        <f t="shared" si="7"/>
        <v>14309.771406653676</v>
      </c>
      <c r="G55" s="5">
        <f t="shared" si="8"/>
        <v>36123.455807071237</v>
      </c>
      <c r="H55" s="22">
        <f t="shared" si="16"/>
        <v>23759.377377794804</v>
      </c>
      <c r="I55" s="5">
        <f t="shared" si="17"/>
        <v>58385.992410064966</v>
      </c>
      <c r="J55" s="26">
        <f t="shared" si="18"/>
        <v>0.18583768815794949</v>
      </c>
      <c r="L55" s="22">
        <f t="shared" si="19"/>
        <v>116766.1015128265</v>
      </c>
      <c r="M55" s="5">
        <f>scrimecost*Meta!O52</f>
        <v>20.276000000000003</v>
      </c>
      <c r="N55" s="5">
        <f>L55-Grade8!L55</f>
        <v>1621.2424748206977</v>
      </c>
      <c r="O55" s="5">
        <f>Grade8!M55-M55</f>
        <v>0.41099999999999781</v>
      </c>
      <c r="P55" s="22">
        <f t="shared" si="22"/>
        <v>339.04250832432183</v>
      </c>
      <c r="S55" s="22">
        <f t="shared" si="20"/>
        <v>1376.3318358636423</v>
      </c>
      <c r="T55" s="22">
        <f t="shared" si="21"/>
        <v>1379.6197832737405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54094.650900819666</v>
      </c>
      <c r="D56" s="5">
        <f t="shared" si="15"/>
        <v>51669.487894068036</v>
      </c>
      <c r="E56" s="5">
        <f t="shared" si="6"/>
        <v>42169.487894068036</v>
      </c>
      <c r="F56" s="5">
        <f t="shared" si="7"/>
        <v>14837.036586820017</v>
      </c>
      <c r="G56" s="5">
        <f t="shared" si="8"/>
        <v>36832.451307248019</v>
      </c>
      <c r="H56" s="22">
        <f t="shared" si="16"/>
        <v>24353.361812239677</v>
      </c>
      <c r="I56" s="5">
        <f t="shared" si="17"/>
        <v>59651.551325316599</v>
      </c>
      <c r="J56" s="26">
        <f t="shared" si="18"/>
        <v>0.18847817267642036</v>
      </c>
      <c r="L56" s="22">
        <f t="shared" si="19"/>
        <v>119685.25405064717</v>
      </c>
      <c r="M56" s="5">
        <f>scrimecost*Meta!O53</f>
        <v>5.6239999999999997</v>
      </c>
      <c r="N56" s="5">
        <f>L56-Grade8!L56</f>
        <v>1661.7735366912093</v>
      </c>
      <c r="O56" s="5">
        <f>Grade8!M56-M56</f>
        <v>0.11399999999999988</v>
      </c>
      <c r="P56" s="22">
        <f t="shared" si="22"/>
        <v>349.34469575734971</v>
      </c>
      <c r="S56" s="22">
        <f t="shared" si="20"/>
        <v>1412.2422741381752</v>
      </c>
      <c r="T56" s="22">
        <f t="shared" si="21"/>
        <v>1415.6835655678867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5.6239999999999997</v>
      </c>
      <c r="N57" s="5">
        <f>L57-Grade8!L57</f>
        <v>0</v>
      </c>
      <c r="O57" s="5">
        <f>Grade8!M57-M57</f>
        <v>0.11399999999999988</v>
      </c>
      <c r="S57" s="22">
        <f t="shared" si="20"/>
        <v>0.11274599999999987</v>
      </c>
      <c r="T57" s="22">
        <f t="shared" si="21"/>
        <v>0.11302612825933088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5.6239999999999997</v>
      </c>
      <c r="N58" s="5">
        <f>L58-Grade8!L58</f>
        <v>0</v>
      </c>
      <c r="O58" s="5">
        <f>Grade8!M58-M58</f>
        <v>0.11399999999999988</v>
      </c>
      <c r="S58" s="22">
        <f t="shared" si="20"/>
        <v>0.11274599999999987</v>
      </c>
      <c r="T58" s="22">
        <f t="shared" si="21"/>
        <v>0.11303152215676764</v>
      </c>
    </row>
    <row r="59" spans="1:20" x14ac:dyDescent="0.2">
      <c r="A59" s="5">
        <v>68</v>
      </c>
      <c r="H59" s="21"/>
      <c r="I59" s="5"/>
      <c r="M59" s="5">
        <f>scrimecost*Meta!O56</f>
        <v>5.6239999999999997</v>
      </c>
      <c r="N59" s="5">
        <f>L59-Grade8!L59</f>
        <v>0</v>
      </c>
      <c r="O59" s="5">
        <f>Grade8!M59-M59</f>
        <v>0.11399999999999988</v>
      </c>
      <c r="S59" s="22">
        <f t="shared" si="20"/>
        <v>0.11274599999999987</v>
      </c>
      <c r="T59" s="22">
        <f t="shared" si="21"/>
        <v>0.11303691631161507</v>
      </c>
    </row>
    <row r="60" spans="1:20" x14ac:dyDescent="0.2">
      <c r="A60" s="5">
        <v>69</v>
      </c>
      <c r="H60" s="21"/>
      <c r="I60" s="5"/>
      <c r="M60" s="5">
        <f>scrimecost*Meta!O57</f>
        <v>5.6239999999999997</v>
      </c>
      <c r="N60" s="5">
        <f>L60-Grade8!L60</f>
        <v>0</v>
      </c>
      <c r="O60" s="5">
        <f>Grade8!M60-M60</f>
        <v>0.11399999999999988</v>
      </c>
      <c r="S60" s="22">
        <f t="shared" si="20"/>
        <v>0.11274599999999987</v>
      </c>
      <c r="T60" s="22">
        <f t="shared" si="21"/>
        <v>0.11304231072388542</v>
      </c>
    </row>
    <row r="61" spans="1:20" x14ac:dyDescent="0.2">
      <c r="A61" s="5">
        <v>70</v>
      </c>
      <c r="H61" s="21"/>
      <c r="I61" s="5"/>
      <c r="M61" s="5">
        <f>scrimecost*Meta!O58</f>
        <v>5.6239999999999997</v>
      </c>
      <c r="N61" s="5">
        <f>L61-Grade8!L61</f>
        <v>0</v>
      </c>
      <c r="O61" s="5">
        <f>Grade8!M61-M61</f>
        <v>0.11399999999999988</v>
      </c>
      <c r="S61" s="22">
        <f t="shared" si="20"/>
        <v>0.11274599999999987</v>
      </c>
      <c r="T61" s="22">
        <f t="shared" si="21"/>
        <v>0.11304770539359101</v>
      </c>
    </row>
    <row r="62" spans="1:20" x14ac:dyDescent="0.2">
      <c r="A62" s="5">
        <v>71</v>
      </c>
      <c r="H62" s="21"/>
      <c r="I62" s="5"/>
      <c r="M62" s="5">
        <f>scrimecost*Meta!O59</f>
        <v>5.6239999999999997</v>
      </c>
      <c r="N62" s="5">
        <f>L62-Grade8!L62</f>
        <v>0</v>
      </c>
      <c r="O62" s="5">
        <f>Grade8!M62-M62</f>
        <v>0.11399999999999988</v>
      </c>
      <c r="S62" s="22">
        <f t="shared" si="20"/>
        <v>0.11274599999999987</v>
      </c>
      <c r="T62" s="22">
        <f t="shared" si="21"/>
        <v>0.11305310032074409</v>
      </c>
    </row>
    <row r="63" spans="1:20" x14ac:dyDescent="0.2">
      <c r="A63" s="5">
        <v>72</v>
      </c>
      <c r="H63" s="21"/>
      <c r="M63" s="5">
        <f>scrimecost*Meta!O60</f>
        <v>5.6239999999999997</v>
      </c>
      <c r="N63" s="5">
        <f>L63-Grade8!L63</f>
        <v>0</v>
      </c>
      <c r="O63" s="5">
        <f>Grade8!M63-M63</f>
        <v>0.11399999999999988</v>
      </c>
      <c r="S63" s="22">
        <f t="shared" si="20"/>
        <v>0.11274599999999987</v>
      </c>
      <c r="T63" s="22">
        <f t="shared" si="21"/>
        <v>0.11305849550535699</v>
      </c>
    </row>
    <row r="64" spans="1:20" x14ac:dyDescent="0.2">
      <c r="A64" s="5">
        <v>73</v>
      </c>
      <c r="H64" s="21"/>
      <c r="M64" s="5">
        <f>scrimecost*Meta!O61</f>
        <v>5.6239999999999997</v>
      </c>
      <c r="N64" s="5">
        <f>L64-Grade8!L64</f>
        <v>0</v>
      </c>
      <c r="O64" s="5">
        <f>Grade8!M64-M64</f>
        <v>0.11399999999999988</v>
      </c>
      <c r="S64" s="22">
        <f t="shared" si="20"/>
        <v>0.11274599999999987</v>
      </c>
      <c r="T64" s="22">
        <f t="shared" si="21"/>
        <v>0.11306389094744193</v>
      </c>
    </row>
    <row r="65" spans="1:20" x14ac:dyDescent="0.2">
      <c r="A65" s="5">
        <v>74</v>
      </c>
      <c r="H65" s="21"/>
      <c r="M65" s="5">
        <f>scrimecost*Meta!O62</f>
        <v>5.6239999999999997</v>
      </c>
      <c r="N65" s="5">
        <f>L65-Grade8!L65</f>
        <v>0</v>
      </c>
      <c r="O65" s="5">
        <f>Grade8!M65-M65</f>
        <v>0.11399999999999988</v>
      </c>
      <c r="S65" s="22">
        <f t="shared" si="20"/>
        <v>0.11274599999999987</v>
      </c>
      <c r="T65" s="22">
        <f t="shared" si="21"/>
        <v>0.11306928664701128</v>
      </c>
    </row>
    <row r="66" spans="1:20" x14ac:dyDescent="0.2">
      <c r="A66" s="5">
        <v>75</v>
      </c>
      <c r="H66" s="21"/>
      <c r="M66" s="5">
        <f>scrimecost*Meta!O63</f>
        <v>5.6239999999999997</v>
      </c>
      <c r="N66" s="5">
        <f>L66-Grade8!L66</f>
        <v>0</v>
      </c>
      <c r="O66" s="5">
        <f>Grade8!M66-M66</f>
        <v>0.11399999999999988</v>
      </c>
      <c r="S66" s="22">
        <f t="shared" si="20"/>
        <v>0.11274599999999987</v>
      </c>
      <c r="T66" s="22">
        <f t="shared" si="21"/>
        <v>0.11307468260407727</v>
      </c>
    </row>
    <row r="67" spans="1:20" x14ac:dyDescent="0.2">
      <c r="A67" s="5">
        <v>76</v>
      </c>
      <c r="H67" s="21"/>
      <c r="M67" s="5">
        <f>scrimecost*Meta!O64</f>
        <v>5.6239999999999997</v>
      </c>
      <c r="N67" s="5">
        <f>L67-Grade8!L67</f>
        <v>0</v>
      </c>
      <c r="O67" s="5">
        <f>Grade8!M67-M67</f>
        <v>0.11399999999999988</v>
      </c>
      <c r="S67" s="22">
        <f t="shared" si="20"/>
        <v>0.11274599999999987</v>
      </c>
      <c r="T67" s="22">
        <f t="shared" si="21"/>
        <v>0.1130800788186522</v>
      </c>
    </row>
    <row r="68" spans="1:20" x14ac:dyDescent="0.2">
      <c r="A68" s="5">
        <v>77</v>
      </c>
      <c r="H68" s="21"/>
      <c r="M68" s="5">
        <f>scrimecost*Meta!O65</f>
        <v>5.6239999999999997</v>
      </c>
      <c r="N68" s="5">
        <f>L68-Grade8!L68</f>
        <v>0</v>
      </c>
      <c r="O68" s="5">
        <f>Grade8!M68-M68</f>
        <v>0.11399999999999988</v>
      </c>
      <c r="S68" s="22">
        <f t="shared" si="20"/>
        <v>0.11274599999999987</v>
      </c>
      <c r="T68" s="22">
        <f t="shared" si="21"/>
        <v>0.11308547529074836</v>
      </c>
    </row>
    <row r="69" spans="1:20" x14ac:dyDescent="0.2">
      <c r="A69" s="5">
        <v>78</v>
      </c>
      <c r="H69" s="21"/>
      <c r="M69" s="5">
        <f>scrimecost*Meta!O66</f>
        <v>5.6239999999999997</v>
      </c>
      <c r="N69" s="5">
        <f>L69-Grade8!L69</f>
        <v>0</v>
      </c>
      <c r="O69" s="5">
        <f>Grade8!M69-M69</f>
        <v>0.11399999999999988</v>
      </c>
      <c r="S69" s="22">
        <f>IF(A69&lt;startage,1,0)*(N69-Q69-R69)+IF(A69&gt;=startage,1,0)*completionprob*(N69*spart+O69+P69)</f>
        <v>0.11274599999999987</v>
      </c>
      <c r="T69" s="22">
        <f>S69/sreturn^(A69-startage+1)</f>
        <v>0.11309087202037806</v>
      </c>
    </row>
    <row r="70" spans="1:20" x14ac:dyDescent="0.2">
      <c r="A70" s="5">
        <v>79</v>
      </c>
      <c r="H70" s="21"/>
      <c r="M70" s="5"/>
      <c r="S70" s="22">
        <f>SUM(T5:T69)</f>
        <v>1.1552502010570009E-10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Meta!A4+6</f>
        <v>16</v>
      </c>
      <c r="C2" s="7">
        <f>Meta!B4</f>
        <v>32729</v>
      </c>
      <c r="D2" s="7">
        <f>Meta!C4</f>
        <v>14735</v>
      </c>
      <c r="E2" s="1">
        <f>Meta!D4</f>
        <v>5.8999999999999997E-2</v>
      </c>
      <c r="F2" s="1">
        <f>Meta!F4</f>
        <v>0.53</v>
      </c>
      <c r="G2" s="1">
        <f>Meta!I4</f>
        <v>1.9496869757628374</v>
      </c>
      <c r="H2" s="1">
        <f>Meta!E4</f>
        <v>0.98899999999999999</v>
      </c>
      <c r="I2" s="13"/>
      <c r="J2" s="1">
        <f>Meta!X3</f>
        <v>0.64900000000000002</v>
      </c>
      <c r="K2" s="1">
        <f>Meta!D3</f>
        <v>6.3E-2</v>
      </c>
      <c r="L2" s="29"/>
      <c r="N2" s="22">
        <f>Meta!T4</f>
        <v>51111</v>
      </c>
      <c r="O2" s="22">
        <f>Meta!U4</f>
        <v>22242</v>
      </c>
      <c r="P2" s="1">
        <f>Meta!V4</f>
        <v>3.7999999999999999E-2</v>
      </c>
      <c r="Q2" s="1">
        <f>Meta!X4</f>
        <v>0.66100000000000003</v>
      </c>
      <c r="R2" s="22">
        <f>Meta!W4</f>
        <v>145</v>
      </c>
      <c r="T2" s="12">
        <f>IRR(S5:S69)+1</f>
        <v>0.99965013620380738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1573.8417173340224</v>
      </c>
      <c r="D6" s="5">
        <f t="shared" ref="D6:D36" si="0">IF(A6&lt;startage,1,0)*(C6*(1-initialunempprob))+IF(A6=startage,1,0)*(C6*(1-unempprob))+IF(A6&gt;startage,1,0)*(C6*(1-unempprob)+unempprob*300*52)</f>
        <v>1474.689689141979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112.8137612193614</v>
      </c>
      <c r="G6" s="5">
        <f t="shared" ref="G6:G56" si="3">D6-F6</f>
        <v>1361.8759279226176</v>
      </c>
      <c r="H6" s="22">
        <f>0.1*Grade9!H6</f>
        <v>708.54208575457005</v>
      </c>
      <c r="I6" s="5">
        <f t="shared" ref="I6:I36" si="4">G6+IF(A6&lt;startage,1,0)*(H6*(1-initialunempprob))+IF(A6&gt;=startage,1,0)*(H6*(1-unempprob))</f>
        <v>2025.7798622746498</v>
      </c>
      <c r="J6" s="26">
        <f t="shared" ref="J6:J37" si="5">(F6-(IF(A6&gt;startage,1,0)*(unempprob*300*52)))/(IF(A6&lt;startage,1,0)*((C6+H6)*(1-initialunempprob))+IF(A6&gt;=startage,1,0)*((C6+H6)*(1-unempprob)))</f>
        <v>5.2751378279641312E-2</v>
      </c>
      <c r="L6" s="22">
        <f>0.1*Grade9!L6</f>
        <v>3482.1492076913487</v>
      </c>
      <c r="M6" s="5">
        <f>scrimecost*Meta!O3</f>
        <v>314.94</v>
      </c>
      <c r="N6" s="5">
        <f>L6-Grade9!L6</f>
        <v>-31339.342869222135</v>
      </c>
      <c r="O6" s="5"/>
      <c r="P6" s="22"/>
      <c r="Q6" s="22">
        <f>0.05*feel*Grade9!G6</f>
        <v>175.97131861319107</v>
      </c>
      <c r="R6" s="22">
        <f>hstuition</f>
        <v>11298</v>
      </c>
      <c r="S6" s="22">
        <f t="shared" ref="S6:S37" si="6">IF(A6&lt;startage,1,0)*(N6-Q6-R6)+IF(A6&gt;=startage,1,0)*completionprob*(N6*spart+O6+P6)</f>
        <v>-42813.314187835327</v>
      </c>
      <c r="T6" s="22">
        <f t="shared" ref="T6:T37" si="7">S6/sreturn^(A6-startage+1)</f>
        <v>-42813.314187835327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16786.797268927952</v>
      </c>
      <c r="D7" s="5">
        <f t="shared" si="0"/>
        <v>15796.376230061203</v>
      </c>
      <c r="E7" s="5">
        <f t="shared" si="1"/>
        <v>6296.3762300612034</v>
      </c>
      <c r="F7" s="5">
        <f t="shared" si="2"/>
        <v>2467.698027611923</v>
      </c>
      <c r="G7" s="5">
        <f t="shared" si="3"/>
        <v>13328.67820244928</v>
      </c>
      <c r="H7" s="22">
        <f t="shared" ref="H7:H36" si="10">benefits*B7/expnorm</f>
        <v>7557.6234458019917</v>
      </c>
      <c r="I7" s="5">
        <f t="shared" si="4"/>
        <v>20440.401864948955</v>
      </c>
      <c r="J7" s="26">
        <f t="shared" si="5"/>
        <v>0.10772163728923136</v>
      </c>
      <c r="L7" s="22">
        <f t="shared" ref="L7:L36" si="11">(sincome+sbenefits)*(1-sunemp)*B7/expnorm</f>
        <v>36193.289936909183</v>
      </c>
      <c r="M7" s="5">
        <f>scrimecost*Meta!O4</f>
        <v>381.78500000000003</v>
      </c>
      <c r="N7" s="5">
        <f>L7-Grade9!L7</f>
        <v>501.26055807287048</v>
      </c>
      <c r="O7" s="5">
        <f>Grade9!M7-M7</f>
        <v>7.8990000000000009</v>
      </c>
      <c r="P7" s="22">
        <f t="shared" ref="P7:P38" si="12">(spart-initialspart)*(L7*J7+nptrans)</f>
        <v>125.43360541065273</v>
      </c>
      <c r="Q7" s="22"/>
      <c r="R7" s="22"/>
      <c r="S7" s="22">
        <f t="shared" si="6"/>
        <v>459.55451011955506</v>
      </c>
      <c r="T7" s="22">
        <f t="shared" si="7"/>
        <v>459.71534787633107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17206.46720065115</v>
      </c>
      <c r="D8" s="5">
        <f t="shared" si="0"/>
        <v>17111.685635812733</v>
      </c>
      <c r="E8" s="5">
        <f t="shared" si="1"/>
        <v>7611.6856358127334</v>
      </c>
      <c r="F8" s="5">
        <f t="shared" si="2"/>
        <v>2831.3810783022209</v>
      </c>
      <c r="G8" s="5">
        <f t="shared" si="3"/>
        <v>14280.304557510513</v>
      </c>
      <c r="H8" s="22">
        <f t="shared" si="10"/>
        <v>7746.5640319470403</v>
      </c>
      <c r="I8" s="5">
        <f t="shared" si="4"/>
        <v>21569.821311572679</v>
      </c>
      <c r="J8" s="26">
        <f t="shared" si="5"/>
        <v>8.1384828617536958E-2</v>
      </c>
      <c r="L8" s="22">
        <f t="shared" si="11"/>
        <v>37098.122185331908</v>
      </c>
      <c r="M8" s="5">
        <f>scrimecost*Meta!O5</f>
        <v>419.34</v>
      </c>
      <c r="N8" s="5">
        <f>L8-Grade9!L8</f>
        <v>513.79207202468388</v>
      </c>
      <c r="O8" s="5">
        <f>Grade9!M8-M8</f>
        <v>8.6759999999999877</v>
      </c>
      <c r="P8" s="22">
        <f t="shared" si="12"/>
        <v>114.8786917930283</v>
      </c>
      <c r="Q8" s="22"/>
      <c r="R8" s="22"/>
      <c r="S8" s="22">
        <f t="shared" si="6"/>
        <v>458.0763676359295</v>
      </c>
      <c r="T8" s="22">
        <f t="shared" si="7"/>
        <v>458.39706460035467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17636.628880667431</v>
      </c>
      <c r="D9" s="5">
        <f t="shared" si="0"/>
        <v>17516.467776708054</v>
      </c>
      <c r="E9" s="5">
        <f t="shared" si="1"/>
        <v>8016.4677767080539</v>
      </c>
      <c r="F9" s="5">
        <f t="shared" si="2"/>
        <v>2943.3033402597771</v>
      </c>
      <c r="G9" s="5">
        <f t="shared" si="3"/>
        <v>14573.164436448276</v>
      </c>
      <c r="H9" s="22">
        <f t="shared" si="10"/>
        <v>7940.2281327457167</v>
      </c>
      <c r="I9" s="5">
        <f t="shared" si="4"/>
        <v>22044.919109361996</v>
      </c>
      <c r="J9" s="26">
        <f t="shared" si="5"/>
        <v>8.405011897084054E-2</v>
      </c>
      <c r="L9" s="22">
        <f t="shared" si="11"/>
        <v>38025.575239965205</v>
      </c>
      <c r="M9" s="5">
        <f>scrimecost*Meta!O6</f>
        <v>490.53500000000003</v>
      </c>
      <c r="N9" s="5">
        <f>L9-Grade9!L9</f>
        <v>526.63687382530043</v>
      </c>
      <c r="O9" s="5">
        <f>Grade9!M9-M9</f>
        <v>10.149000000000001</v>
      </c>
      <c r="P9" s="22">
        <f t="shared" si="12"/>
        <v>117.0006494742448</v>
      </c>
      <c r="Q9" s="22"/>
      <c r="R9" s="22"/>
      <c r="S9" s="22">
        <f t="shared" si="6"/>
        <v>470.028800218968</v>
      </c>
      <c r="T9" s="22">
        <f t="shared" si="7"/>
        <v>470.52248380379444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18077.544602684113</v>
      </c>
      <c r="D10" s="5">
        <f t="shared" si="0"/>
        <v>17931.369471125752</v>
      </c>
      <c r="E10" s="5">
        <f t="shared" si="1"/>
        <v>8431.3694711257522</v>
      </c>
      <c r="F10" s="5">
        <f t="shared" si="2"/>
        <v>3058.0236587662703</v>
      </c>
      <c r="G10" s="5">
        <f t="shared" si="3"/>
        <v>14873.345812359483</v>
      </c>
      <c r="H10" s="22">
        <f t="shared" si="10"/>
        <v>8138.7338360643598</v>
      </c>
      <c r="I10" s="5">
        <f t="shared" si="4"/>
        <v>22531.894352096046</v>
      </c>
      <c r="J10" s="26">
        <f t="shared" si="5"/>
        <v>8.6650402242356192E-2</v>
      </c>
      <c r="L10" s="22">
        <f t="shared" si="11"/>
        <v>38976.214620964332</v>
      </c>
      <c r="M10" s="5">
        <f>scrimecost*Meta!O7</f>
        <v>527.94500000000005</v>
      </c>
      <c r="N10" s="5">
        <f>L10-Grade9!L10</f>
        <v>539.80279567093385</v>
      </c>
      <c r="O10" s="5">
        <f>Grade9!M10-M10</f>
        <v>10.923000000000002</v>
      </c>
      <c r="P10" s="22">
        <f t="shared" si="12"/>
        <v>119.17565609749168</v>
      </c>
      <c r="Q10" s="22"/>
      <c r="R10" s="22"/>
      <c r="S10" s="22">
        <f t="shared" si="6"/>
        <v>481.55231269158321</v>
      </c>
      <c r="T10" s="22">
        <f t="shared" si="7"/>
        <v>482.22681342756715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18529.483217751214</v>
      </c>
      <c r="D11" s="5">
        <f t="shared" si="0"/>
        <v>18356.643707903895</v>
      </c>
      <c r="E11" s="5">
        <f t="shared" si="1"/>
        <v>8856.6437079038951</v>
      </c>
      <c r="F11" s="5">
        <f t="shared" si="2"/>
        <v>3193.4441706306216</v>
      </c>
      <c r="G11" s="5">
        <f t="shared" si="3"/>
        <v>15163.199537273274</v>
      </c>
      <c r="H11" s="22">
        <f t="shared" si="10"/>
        <v>8342.2021819659676</v>
      </c>
      <c r="I11" s="5">
        <f t="shared" si="4"/>
        <v>23013.21179050325</v>
      </c>
      <c r="J11" s="26">
        <f t="shared" si="5"/>
        <v>8.9892476534461807E-2</v>
      </c>
      <c r="L11" s="22">
        <f t="shared" si="11"/>
        <v>39950.61998648844</v>
      </c>
      <c r="M11" s="5">
        <f>scrimecost*Meta!O8</f>
        <v>504.745</v>
      </c>
      <c r="N11" s="5">
        <f>L11-Grade9!L11</f>
        <v>553.29786556271574</v>
      </c>
      <c r="O11" s="5">
        <f>Grade9!M11-M11</f>
        <v>10.442999999999984</v>
      </c>
      <c r="P11" s="22">
        <f t="shared" si="12"/>
        <v>121.74312203607145</v>
      </c>
      <c r="Q11" s="22"/>
      <c r="R11" s="22"/>
      <c r="S11" s="22">
        <f t="shared" si="6"/>
        <v>492.43893505012329</v>
      </c>
      <c r="T11" s="22">
        <f t="shared" si="7"/>
        <v>493.30127271721591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18992.720298194996</v>
      </c>
      <c r="D12" s="5">
        <f t="shared" si="0"/>
        <v>18792.549800601493</v>
      </c>
      <c r="E12" s="5">
        <f t="shared" si="1"/>
        <v>9292.5498006014932</v>
      </c>
      <c r="F12" s="5">
        <f t="shared" si="2"/>
        <v>3335.7675098963873</v>
      </c>
      <c r="G12" s="5">
        <f t="shared" si="3"/>
        <v>15456.782290705105</v>
      </c>
      <c r="H12" s="22">
        <f t="shared" si="10"/>
        <v>8550.7572365151154</v>
      </c>
      <c r="I12" s="5">
        <f t="shared" si="4"/>
        <v>23503.044850265829</v>
      </c>
      <c r="J12" s="26">
        <f t="shared" si="5"/>
        <v>9.3191183022032525E-2</v>
      </c>
      <c r="L12" s="22">
        <f t="shared" si="11"/>
        <v>40949.385486150641</v>
      </c>
      <c r="M12" s="5">
        <f>scrimecost*Meta!O9</f>
        <v>451.96499999999997</v>
      </c>
      <c r="N12" s="5">
        <f>L12-Grade9!L12</f>
        <v>567.13031220177072</v>
      </c>
      <c r="O12" s="5">
        <f>Grade9!M12-M12</f>
        <v>9.3509999999999991</v>
      </c>
      <c r="P12" s="22">
        <f t="shared" si="12"/>
        <v>124.44146012975563</v>
      </c>
      <c r="Q12" s="22"/>
      <c r="R12" s="22"/>
      <c r="S12" s="22">
        <f t="shared" si="6"/>
        <v>503.07027493367968</v>
      </c>
      <c r="T12" s="22">
        <f t="shared" si="7"/>
        <v>504.12760573916501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19467.538305649869</v>
      </c>
      <c r="D13" s="5">
        <f t="shared" si="0"/>
        <v>19239.35354561653</v>
      </c>
      <c r="E13" s="5">
        <f t="shared" si="1"/>
        <v>9739.35354561653</v>
      </c>
      <c r="F13" s="5">
        <f t="shared" si="2"/>
        <v>3481.6489326437968</v>
      </c>
      <c r="G13" s="5">
        <f t="shared" si="3"/>
        <v>15757.704612972733</v>
      </c>
      <c r="H13" s="22">
        <f t="shared" si="10"/>
        <v>8764.5261674279936</v>
      </c>
      <c r="I13" s="5">
        <f t="shared" si="4"/>
        <v>24005.123736522473</v>
      </c>
      <c r="J13" s="26">
        <f t="shared" si="5"/>
        <v>9.6409433253808824E-2</v>
      </c>
      <c r="L13" s="22">
        <f t="shared" si="11"/>
        <v>41973.120123304405</v>
      </c>
      <c r="M13" s="5">
        <f>scrimecost*Meta!O10</f>
        <v>416.29500000000002</v>
      </c>
      <c r="N13" s="5">
        <f>L13-Grade9!L13</f>
        <v>581.30857000681135</v>
      </c>
      <c r="O13" s="5">
        <f>Grade9!M13-M13</f>
        <v>8.6129999999999995</v>
      </c>
      <c r="P13" s="22">
        <f t="shared" si="12"/>
        <v>127.20725667578191</v>
      </c>
      <c r="Q13" s="22"/>
      <c r="R13" s="22"/>
      <c r="S13" s="22">
        <f t="shared" si="6"/>
        <v>514.34450401433105</v>
      </c>
      <c r="T13" s="22">
        <f t="shared" si="7"/>
        <v>515.6059223401021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19954.226763291117</v>
      </c>
      <c r="D14" s="5">
        <f t="shared" si="0"/>
        <v>19697.327384256943</v>
      </c>
      <c r="E14" s="5">
        <f t="shared" si="1"/>
        <v>10197.327384256943</v>
      </c>
      <c r="F14" s="5">
        <f t="shared" si="2"/>
        <v>3631.1773909598919</v>
      </c>
      <c r="G14" s="5">
        <f t="shared" si="3"/>
        <v>16066.149993297051</v>
      </c>
      <c r="H14" s="22">
        <f t="shared" si="10"/>
        <v>8983.639321613693</v>
      </c>
      <c r="I14" s="5">
        <f t="shared" si="4"/>
        <v>24519.754594935537</v>
      </c>
      <c r="J14" s="26">
        <f t="shared" si="5"/>
        <v>9.9549189577493036E-2</v>
      </c>
      <c r="L14" s="22">
        <f t="shared" si="11"/>
        <v>43022.448126387018</v>
      </c>
      <c r="M14" s="5">
        <f>scrimecost*Meta!O11</f>
        <v>389.61499999999995</v>
      </c>
      <c r="N14" s="5">
        <f>L14-Grade9!L14</f>
        <v>595.84128425698873</v>
      </c>
      <c r="O14" s="5">
        <f>Grade9!M14-M14</f>
        <v>8.0610000000000355</v>
      </c>
      <c r="P14" s="22">
        <f t="shared" si="12"/>
        <v>130.04219813545885</v>
      </c>
      <c r="Q14" s="22"/>
      <c r="R14" s="22"/>
      <c r="S14" s="22">
        <f t="shared" si="6"/>
        <v>526.10278987200593</v>
      </c>
      <c r="T14" s="22">
        <f t="shared" si="7"/>
        <v>527.57762544015975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20453.08243237339</v>
      </c>
      <c r="D15" s="5">
        <f t="shared" si="0"/>
        <v>20166.750568863365</v>
      </c>
      <c r="E15" s="5">
        <f t="shared" si="1"/>
        <v>10666.750568863365</v>
      </c>
      <c r="F15" s="5">
        <f t="shared" si="2"/>
        <v>3784.4440607338884</v>
      </c>
      <c r="G15" s="5">
        <f t="shared" si="3"/>
        <v>16382.306508129477</v>
      </c>
      <c r="H15" s="22">
        <f t="shared" si="10"/>
        <v>9208.2303046540364</v>
      </c>
      <c r="I15" s="5">
        <f t="shared" si="4"/>
        <v>25047.251224808926</v>
      </c>
      <c r="J15" s="26">
        <f t="shared" si="5"/>
        <v>0.10261236647864833</v>
      </c>
      <c r="L15" s="22">
        <f t="shared" si="11"/>
        <v>44098.009329546694</v>
      </c>
      <c r="M15" s="5">
        <f>scrimecost*Meta!O12</f>
        <v>373.08499999999998</v>
      </c>
      <c r="N15" s="5">
        <f>L15-Grade9!L15</f>
        <v>610.73731636342563</v>
      </c>
      <c r="O15" s="5">
        <f>Grade9!M15-M15</f>
        <v>7.7189999999999941</v>
      </c>
      <c r="P15" s="22">
        <f t="shared" si="12"/>
        <v>132.94801313162768</v>
      </c>
      <c r="Q15" s="22"/>
      <c r="R15" s="22"/>
      <c r="S15" s="22">
        <f t="shared" si="6"/>
        <v>538.37637107612568</v>
      </c>
      <c r="T15" s="22">
        <f t="shared" si="7"/>
        <v>540.0745659833741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20964.409493182724</v>
      </c>
      <c r="D16" s="5">
        <f t="shared" si="0"/>
        <v>20647.909333084946</v>
      </c>
      <c r="E16" s="5">
        <f t="shared" si="1"/>
        <v>11147.909333084946</v>
      </c>
      <c r="F16" s="5">
        <f t="shared" si="2"/>
        <v>3941.5423972522349</v>
      </c>
      <c r="G16" s="5">
        <f t="shared" si="3"/>
        <v>16706.36693583271</v>
      </c>
      <c r="H16" s="22">
        <f t="shared" si="10"/>
        <v>9438.4360622703844</v>
      </c>
      <c r="I16" s="5">
        <f t="shared" si="4"/>
        <v>25587.935270429141</v>
      </c>
      <c r="J16" s="26">
        <f t="shared" si="5"/>
        <v>0.10560083174806814</v>
      </c>
      <c r="L16" s="22">
        <f t="shared" si="11"/>
        <v>45200.459562785349</v>
      </c>
      <c r="M16" s="5">
        <f>scrimecost*Meta!O13</f>
        <v>315.81</v>
      </c>
      <c r="N16" s="5">
        <f>L16-Grade9!L16</f>
        <v>626.00574927248817</v>
      </c>
      <c r="O16" s="5">
        <f>Grade9!M16-M16</f>
        <v>6.5339999999999918</v>
      </c>
      <c r="P16" s="22">
        <f t="shared" si="12"/>
        <v>135.92647350270076</v>
      </c>
      <c r="Q16" s="22"/>
      <c r="R16" s="22"/>
      <c r="S16" s="22">
        <f t="shared" si="6"/>
        <v>550.13152076032554</v>
      </c>
      <c r="T16" s="22">
        <f t="shared" si="7"/>
        <v>552.05994059874604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21488.519730512293</v>
      </c>
      <c r="D17" s="5">
        <f t="shared" si="0"/>
        <v>21141.097066412069</v>
      </c>
      <c r="E17" s="5">
        <f t="shared" si="1"/>
        <v>11641.097066412069</v>
      </c>
      <c r="F17" s="5">
        <f t="shared" si="2"/>
        <v>4102.5681921835403</v>
      </c>
      <c r="G17" s="5">
        <f t="shared" si="3"/>
        <v>17038.528874228527</v>
      </c>
      <c r="H17" s="22">
        <f t="shared" si="10"/>
        <v>9674.3969638271446</v>
      </c>
      <c r="I17" s="5">
        <f t="shared" si="4"/>
        <v>26142.136417189868</v>
      </c>
      <c r="J17" s="26">
        <f t="shared" si="5"/>
        <v>0.10851640762067283</v>
      </c>
      <c r="L17" s="22">
        <f t="shared" si="11"/>
        <v>46330.471051854984</v>
      </c>
      <c r="M17" s="5">
        <f>scrimecost*Meta!O14</f>
        <v>315.81</v>
      </c>
      <c r="N17" s="5">
        <f>L17-Grade9!L17</f>
        <v>641.6558930043102</v>
      </c>
      <c r="O17" s="5">
        <f>Grade9!M17-M17</f>
        <v>6.5339999999999918</v>
      </c>
      <c r="P17" s="22">
        <f t="shared" si="12"/>
        <v>138.97939538305064</v>
      </c>
      <c r="Q17" s="22"/>
      <c r="R17" s="22"/>
      <c r="S17" s="22">
        <f t="shared" si="6"/>
        <v>563.38181331165174</v>
      </c>
      <c r="T17" s="22">
        <f t="shared" si="7"/>
        <v>565.55454751690399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22025.732723775098</v>
      </c>
      <c r="D18" s="5">
        <f t="shared" si="0"/>
        <v>21646.614493072371</v>
      </c>
      <c r="E18" s="5">
        <f t="shared" si="1"/>
        <v>12146.614493072371</v>
      </c>
      <c r="F18" s="5">
        <f t="shared" si="2"/>
        <v>4267.6196319881292</v>
      </c>
      <c r="G18" s="5">
        <f t="shared" si="3"/>
        <v>17378.99486108424</v>
      </c>
      <c r="H18" s="22">
        <f t="shared" si="10"/>
        <v>9916.256887922822</v>
      </c>
      <c r="I18" s="5">
        <f t="shared" si="4"/>
        <v>26710.192592619616</v>
      </c>
      <c r="J18" s="26">
        <f t="shared" si="5"/>
        <v>0.11136087188662865</v>
      </c>
      <c r="L18" s="22">
        <f t="shared" si="11"/>
        <v>47488.732828151355</v>
      </c>
      <c r="M18" s="5">
        <f>scrimecost*Meta!O15</f>
        <v>315.81</v>
      </c>
      <c r="N18" s="5">
        <f>L18-Grade9!L18</f>
        <v>657.69729032941541</v>
      </c>
      <c r="O18" s="5">
        <f>Grade9!M18-M18</f>
        <v>6.5339999999999918</v>
      </c>
      <c r="P18" s="22">
        <f t="shared" si="12"/>
        <v>142.10864031040933</v>
      </c>
      <c r="Q18" s="22"/>
      <c r="R18" s="22"/>
      <c r="S18" s="22">
        <f t="shared" si="6"/>
        <v>576.96336317675332</v>
      </c>
      <c r="T18" s="22">
        <f t="shared" si="7"/>
        <v>579.39118388754855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22576.376041869473</v>
      </c>
      <c r="D19" s="5">
        <f t="shared" si="0"/>
        <v>22164.769855399176</v>
      </c>
      <c r="E19" s="5">
        <f t="shared" si="1"/>
        <v>12664.769855399176</v>
      </c>
      <c r="F19" s="5">
        <f t="shared" si="2"/>
        <v>4436.7973577878311</v>
      </c>
      <c r="G19" s="5">
        <f t="shared" si="3"/>
        <v>17727.972497611343</v>
      </c>
      <c r="H19" s="22">
        <f t="shared" si="10"/>
        <v>10164.163310120892</v>
      </c>
      <c r="I19" s="5">
        <f t="shared" si="4"/>
        <v>27292.450172435103</v>
      </c>
      <c r="J19" s="26">
        <f t="shared" si="5"/>
        <v>0.11413595897536599</v>
      </c>
      <c r="L19" s="22">
        <f t="shared" si="11"/>
        <v>48675.951148855136</v>
      </c>
      <c r="M19" s="5">
        <f>scrimecost*Meta!O16</f>
        <v>315.81</v>
      </c>
      <c r="N19" s="5">
        <f>L19-Grade9!L19</f>
        <v>674.13972258764989</v>
      </c>
      <c r="O19" s="5">
        <f>Grade9!M19-M19</f>
        <v>6.5339999999999918</v>
      </c>
      <c r="P19" s="22">
        <f t="shared" si="12"/>
        <v>145.31611636095192</v>
      </c>
      <c r="Q19" s="22"/>
      <c r="R19" s="22"/>
      <c r="S19" s="22">
        <f t="shared" si="6"/>
        <v>590.88445178848326</v>
      </c>
      <c r="T19" s="22">
        <f t="shared" si="7"/>
        <v>593.5785230833942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23140.785442916211</v>
      </c>
      <c r="D20" s="5">
        <f t="shared" si="0"/>
        <v>22695.879101784158</v>
      </c>
      <c r="E20" s="5">
        <f t="shared" si="1"/>
        <v>13195.879101784158</v>
      </c>
      <c r="F20" s="5">
        <f t="shared" si="2"/>
        <v>4610.2045267325275</v>
      </c>
      <c r="G20" s="5">
        <f t="shared" si="3"/>
        <v>18085.674575051631</v>
      </c>
      <c r="H20" s="22">
        <f t="shared" si="10"/>
        <v>10418.267392873915</v>
      </c>
      <c r="I20" s="5">
        <f t="shared" si="4"/>
        <v>27889.264191745984</v>
      </c>
      <c r="J20" s="26">
        <f t="shared" si="5"/>
        <v>0.11684336101315856</v>
      </c>
      <c r="L20" s="22">
        <f t="shared" si="11"/>
        <v>49892.849927576513</v>
      </c>
      <c r="M20" s="5">
        <f>scrimecost*Meta!O17</f>
        <v>315.81</v>
      </c>
      <c r="N20" s="5">
        <f>L20-Grade9!L20</f>
        <v>690.99321565235005</v>
      </c>
      <c r="O20" s="5">
        <f>Grade9!M20-M20</f>
        <v>6.5339999999999918</v>
      </c>
      <c r="P20" s="22">
        <f t="shared" si="12"/>
        <v>148.60377931275809</v>
      </c>
      <c r="Q20" s="22"/>
      <c r="R20" s="22"/>
      <c r="S20" s="22">
        <f t="shared" si="6"/>
        <v>605.153567615513</v>
      </c>
      <c r="T20" s="22">
        <f t="shared" si="7"/>
        <v>608.12545842289921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23719.305078989109</v>
      </c>
      <c r="D21" s="5">
        <f t="shared" si="0"/>
        <v>23240.266079328754</v>
      </c>
      <c r="E21" s="5">
        <f t="shared" si="1"/>
        <v>13740.266079328754</v>
      </c>
      <c r="F21" s="5">
        <f t="shared" si="2"/>
        <v>4787.9468749008383</v>
      </c>
      <c r="G21" s="5">
        <f t="shared" si="3"/>
        <v>18452.319204427917</v>
      </c>
      <c r="H21" s="22">
        <f t="shared" si="10"/>
        <v>10678.724077695761</v>
      </c>
      <c r="I21" s="5">
        <f t="shared" si="4"/>
        <v>28500.998561539629</v>
      </c>
      <c r="J21" s="26">
        <f t="shared" si="5"/>
        <v>0.11948472885490738</v>
      </c>
      <c r="L21" s="22">
        <f t="shared" si="11"/>
        <v>51140.171175765921</v>
      </c>
      <c r="M21" s="5">
        <f>scrimecost*Meta!O18</f>
        <v>249.10999999999999</v>
      </c>
      <c r="N21" s="5">
        <f>L21-Grade9!L21</f>
        <v>708.26804604363861</v>
      </c>
      <c r="O21" s="5">
        <f>Grade9!M21-M21</f>
        <v>5.1540000000000248</v>
      </c>
      <c r="P21" s="22">
        <f t="shared" si="12"/>
        <v>151.97363383835943</v>
      </c>
      <c r="Q21" s="22"/>
      <c r="R21" s="22"/>
      <c r="S21" s="22">
        <f t="shared" si="6"/>
        <v>618.41459133819933</v>
      </c>
      <c r="T21" s="22">
        <f t="shared" si="7"/>
        <v>621.6691061441378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24312.287705963841</v>
      </c>
      <c r="D22" s="5">
        <f t="shared" si="0"/>
        <v>23798.262731311977</v>
      </c>
      <c r="E22" s="5">
        <f t="shared" si="1"/>
        <v>14298.262731311977</v>
      </c>
      <c r="F22" s="5">
        <f t="shared" si="2"/>
        <v>4970.1327817733609</v>
      </c>
      <c r="G22" s="5">
        <f t="shared" si="3"/>
        <v>18828.129949538616</v>
      </c>
      <c r="H22" s="22">
        <f t="shared" si="10"/>
        <v>10945.692179638158</v>
      </c>
      <c r="I22" s="5">
        <f t="shared" si="4"/>
        <v>29128.02629057812</v>
      </c>
      <c r="J22" s="26">
        <f t="shared" si="5"/>
        <v>0.12206167309075992</v>
      </c>
      <c r="L22" s="22">
        <f t="shared" si="11"/>
        <v>52418.675455160075</v>
      </c>
      <c r="M22" s="5">
        <f>scrimecost*Meta!O19</f>
        <v>249.10999999999999</v>
      </c>
      <c r="N22" s="5">
        <f>L22-Grade9!L22</f>
        <v>725.97474719474121</v>
      </c>
      <c r="O22" s="5">
        <f>Grade9!M22-M22</f>
        <v>5.1540000000000248</v>
      </c>
      <c r="P22" s="22">
        <f t="shared" si="12"/>
        <v>155.42773472710081</v>
      </c>
      <c r="Q22" s="22"/>
      <c r="R22" s="22"/>
      <c r="S22" s="22">
        <f t="shared" si="6"/>
        <v>633.40608115397379</v>
      </c>
      <c r="T22" s="22">
        <f t="shared" si="7"/>
        <v>636.96234135642317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24920.094898612937</v>
      </c>
      <c r="D23" s="5">
        <f t="shared" si="0"/>
        <v>24370.209299594775</v>
      </c>
      <c r="E23" s="5">
        <f t="shared" si="1"/>
        <v>14870.209299594775</v>
      </c>
      <c r="F23" s="5">
        <f t="shared" si="2"/>
        <v>5156.8733363176943</v>
      </c>
      <c r="G23" s="5">
        <f t="shared" si="3"/>
        <v>19213.335963277081</v>
      </c>
      <c r="H23" s="22">
        <f t="shared" si="10"/>
        <v>11219.334484129109</v>
      </c>
      <c r="I23" s="5">
        <f t="shared" si="4"/>
        <v>29770.729712842571</v>
      </c>
      <c r="J23" s="26">
        <f t="shared" si="5"/>
        <v>0.12457576502817701</v>
      </c>
      <c r="L23" s="22">
        <f t="shared" si="11"/>
        <v>53729.142341539075</v>
      </c>
      <c r="M23" s="5">
        <f>scrimecost*Meta!O20</f>
        <v>249.10999999999999</v>
      </c>
      <c r="N23" s="5">
        <f>L23-Grade9!L23</f>
        <v>744.12411587461975</v>
      </c>
      <c r="O23" s="5">
        <f>Grade9!M23-M23</f>
        <v>5.1540000000000248</v>
      </c>
      <c r="P23" s="22">
        <f t="shared" si="12"/>
        <v>158.96818813806073</v>
      </c>
      <c r="Q23" s="22"/>
      <c r="R23" s="22"/>
      <c r="S23" s="22">
        <f t="shared" si="6"/>
        <v>648.77235821514125</v>
      </c>
      <c r="T23" s="22">
        <f t="shared" si="7"/>
        <v>652.64322866038174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25543.097271078259</v>
      </c>
      <c r="D24" s="5">
        <f t="shared" si="0"/>
        <v>24956.454532084645</v>
      </c>
      <c r="E24" s="5">
        <f t="shared" si="1"/>
        <v>15456.454532084645</v>
      </c>
      <c r="F24" s="5">
        <f t="shared" si="2"/>
        <v>5348.2824047256363</v>
      </c>
      <c r="G24" s="5">
        <f t="shared" si="3"/>
        <v>19608.172127359008</v>
      </c>
      <c r="H24" s="22">
        <f t="shared" si="10"/>
        <v>11499.817846232336</v>
      </c>
      <c r="I24" s="5">
        <f t="shared" si="4"/>
        <v>30429.500720663636</v>
      </c>
      <c r="J24" s="26">
        <f t="shared" si="5"/>
        <v>0.12702853765004737</v>
      </c>
      <c r="L24" s="22">
        <f t="shared" si="11"/>
        <v>55072.370900077542</v>
      </c>
      <c r="M24" s="5">
        <f>scrimecost*Meta!O21</f>
        <v>249.10999999999999</v>
      </c>
      <c r="N24" s="5">
        <f>L24-Grade9!L24</f>
        <v>762.72721877146978</v>
      </c>
      <c r="O24" s="5">
        <f>Grade9!M24-M24</f>
        <v>5.1540000000000248</v>
      </c>
      <c r="P24" s="22">
        <f t="shared" si="12"/>
        <v>162.59715288429462</v>
      </c>
      <c r="Q24" s="22"/>
      <c r="R24" s="22"/>
      <c r="S24" s="22">
        <f t="shared" si="6"/>
        <v>664.52279220282162</v>
      </c>
      <c r="T24" s="22">
        <f t="shared" si="7"/>
        <v>668.72159836525691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26181.674702855216</v>
      </c>
      <c r="D25" s="5">
        <f t="shared" si="0"/>
        <v>25557.355895386761</v>
      </c>
      <c r="E25" s="5">
        <f t="shared" si="1"/>
        <v>16057.355895386761</v>
      </c>
      <c r="F25" s="5">
        <f t="shared" si="2"/>
        <v>5544.4766998437772</v>
      </c>
      <c r="G25" s="5">
        <f t="shared" si="3"/>
        <v>20012.879195542984</v>
      </c>
      <c r="H25" s="22">
        <f t="shared" si="10"/>
        <v>11787.313292388144</v>
      </c>
      <c r="I25" s="5">
        <f t="shared" si="4"/>
        <v>31104.741003680228</v>
      </c>
      <c r="J25" s="26">
        <f t="shared" si="5"/>
        <v>0.12942148654943303</v>
      </c>
      <c r="L25" s="22">
        <f t="shared" si="11"/>
        <v>56449.180172579479</v>
      </c>
      <c r="M25" s="5">
        <f>scrimecost*Meta!O22</f>
        <v>249.10999999999999</v>
      </c>
      <c r="N25" s="5">
        <f>L25-Grade9!L25</f>
        <v>781.79539924075652</v>
      </c>
      <c r="O25" s="5">
        <f>Grade9!M25-M25</f>
        <v>5.1540000000000248</v>
      </c>
      <c r="P25" s="22">
        <f t="shared" si="12"/>
        <v>166.31684174918433</v>
      </c>
      <c r="Q25" s="22"/>
      <c r="R25" s="22"/>
      <c r="S25" s="22">
        <f t="shared" si="6"/>
        <v>680.66698704020382</v>
      </c>
      <c r="T25" s="22">
        <f t="shared" si="7"/>
        <v>685.20753006452935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26836.216570426597</v>
      </c>
      <c r="D26" s="5">
        <f t="shared" si="0"/>
        <v>26173.279792771431</v>
      </c>
      <c r="E26" s="5">
        <f t="shared" si="1"/>
        <v>16673.279792771431</v>
      </c>
      <c r="F26" s="5">
        <f t="shared" si="2"/>
        <v>5745.5758523398727</v>
      </c>
      <c r="G26" s="5">
        <f t="shared" si="3"/>
        <v>20427.703940431558</v>
      </c>
      <c r="H26" s="22">
        <f t="shared" si="10"/>
        <v>12081.996124697849</v>
      </c>
      <c r="I26" s="5">
        <f t="shared" si="4"/>
        <v>31796.862293772236</v>
      </c>
      <c r="J26" s="26">
        <f t="shared" si="5"/>
        <v>0.13175607084151672</v>
      </c>
      <c r="L26" s="22">
        <f t="shared" si="11"/>
        <v>57860.409676893971</v>
      </c>
      <c r="M26" s="5">
        <f>scrimecost*Meta!O23</f>
        <v>198.36</v>
      </c>
      <c r="N26" s="5">
        <f>L26-Grade9!L26</f>
        <v>801.3402842217838</v>
      </c>
      <c r="O26" s="5">
        <f>Grade9!M26-M26</f>
        <v>4.1040000000000134</v>
      </c>
      <c r="P26" s="22">
        <f t="shared" si="12"/>
        <v>170.12952283569641</v>
      </c>
      <c r="Q26" s="22"/>
      <c r="R26" s="22"/>
      <c r="S26" s="22">
        <f t="shared" si="6"/>
        <v>696.1763367485263</v>
      </c>
      <c r="T26" s="22">
        <f t="shared" si="7"/>
        <v>701.06561587423232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27507.121984687255</v>
      </c>
      <c r="D27" s="5">
        <f t="shared" si="0"/>
        <v>26804.601787590709</v>
      </c>
      <c r="E27" s="5">
        <f t="shared" si="1"/>
        <v>17304.601787590709</v>
      </c>
      <c r="F27" s="5">
        <f t="shared" si="2"/>
        <v>5951.702483648367</v>
      </c>
      <c r="G27" s="5">
        <f t="shared" si="3"/>
        <v>20852.899303942344</v>
      </c>
      <c r="H27" s="22">
        <f t="shared" si="10"/>
        <v>12384.046027815291</v>
      </c>
      <c r="I27" s="5">
        <f t="shared" si="4"/>
        <v>32506.286616116537</v>
      </c>
      <c r="J27" s="26">
        <f t="shared" si="5"/>
        <v>0.13403371405330555</v>
      </c>
      <c r="L27" s="22">
        <f t="shared" si="11"/>
        <v>59306.919918816311</v>
      </c>
      <c r="M27" s="5">
        <f>scrimecost*Meta!O24</f>
        <v>198.36</v>
      </c>
      <c r="N27" s="5">
        <f>L27-Grade9!L27</f>
        <v>821.37379132732895</v>
      </c>
      <c r="O27" s="5">
        <f>Grade9!M27-M27</f>
        <v>4.1040000000000134</v>
      </c>
      <c r="P27" s="22">
        <f t="shared" si="12"/>
        <v>174.03752094937116</v>
      </c>
      <c r="Q27" s="22"/>
      <c r="R27" s="22"/>
      <c r="S27" s="22">
        <f t="shared" si="6"/>
        <v>713.13783144955153</v>
      </c>
      <c r="T27" s="22">
        <f t="shared" si="7"/>
        <v>718.39757325170206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28194.800034304433</v>
      </c>
      <c r="D28" s="5">
        <f t="shared" si="0"/>
        <v>27451.706832280473</v>
      </c>
      <c r="E28" s="5">
        <f t="shared" si="1"/>
        <v>17951.706832280473</v>
      </c>
      <c r="F28" s="5">
        <f t="shared" si="2"/>
        <v>6162.982280739574</v>
      </c>
      <c r="G28" s="5">
        <f t="shared" si="3"/>
        <v>21288.724551540901</v>
      </c>
      <c r="H28" s="22">
        <f t="shared" si="10"/>
        <v>12693.647178510673</v>
      </c>
      <c r="I28" s="5">
        <f t="shared" si="4"/>
        <v>33233.446546519444</v>
      </c>
      <c r="J28" s="26">
        <f t="shared" si="5"/>
        <v>0.13625580499163611</v>
      </c>
      <c r="L28" s="22">
        <f t="shared" si="11"/>
        <v>60789.592916786714</v>
      </c>
      <c r="M28" s="5">
        <f>scrimecost*Meta!O25</f>
        <v>198.36</v>
      </c>
      <c r="N28" s="5">
        <f>L28-Grade9!L28</f>
        <v>841.90813611051271</v>
      </c>
      <c r="O28" s="5">
        <f>Grade9!M28-M28</f>
        <v>4.1040000000000134</v>
      </c>
      <c r="P28" s="22">
        <f t="shared" si="12"/>
        <v>178.04321901588779</v>
      </c>
      <c r="Q28" s="22"/>
      <c r="R28" s="22"/>
      <c r="S28" s="22">
        <f t="shared" si="6"/>
        <v>730.52336351810243</v>
      </c>
      <c r="T28" s="22">
        <f t="shared" si="7"/>
        <v>736.16889100192327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28899.670035162042</v>
      </c>
      <c r="D29" s="5">
        <f t="shared" si="0"/>
        <v>28114.989503087483</v>
      </c>
      <c r="E29" s="5">
        <f t="shared" si="1"/>
        <v>18614.989503087483</v>
      </c>
      <c r="F29" s="5">
        <f t="shared" si="2"/>
        <v>6379.5440727580626</v>
      </c>
      <c r="G29" s="5">
        <f t="shared" si="3"/>
        <v>21735.445430329419</v>
      </c>
      <c r="H29" s="22">
        <f t="shared" si="10"/>
        <v>13010.988357973441</v>
      </c>
      <c r="I29" s="5">
        <f t="shared" si="4"/>
        <v>33978.785475182427</v>
      </c>
      <c r="J29" s="26">
        <f t="shared" si="5"/>
        <v>0.13842369859000744</v>
      </c>
      <c r="L29" s="22">
        <f t="shared" si="11"/>
        <v>62309.332739706377</v>
      </c>
      <c r="M29" s="5">
        <f>scrimecost*Meta!O26</f>
        <v>198.36</v>
      </c>
      <c r="N29" s="5">
        <f>L29-Grade9!L29</f>
        <v>862.95583951326989</v>
      </c>
      <c r="O29" s="5">
        <f>Grade9!M29-M29</f>
        <v>4.1040000000000134</v>
      </c>
      <c r="P29" s="22">
        <f t="shared" si="12"/>
        <v>182.14905953406733</v>
      </c>
      <c r="Q29" s="22"/>
      <c r="R29" s="22"/>
      <c r="S29" s="22">
        <f t="shared" si="6"/>
        <v>748.34353388836303</v>
      </c>
      <c r="T29" s="22">
        <f t="shared" si="7"/>
        <v>754.39071069389627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29622.161786041099</v>
      </c>
      <c r="D30" s="5">
        <f t="shared" si="0"/>
        <v>28794.854240664677</v>
      </c>
      <c r="E30" s="5">
        <f t="shared" si="1"/>
        <v>19294.854240664677</v>
      </c>
      <c r="F30" s="5">
        <f t="shared" si="2"/>
        <v>6601.5199095770167</v>
      </c>
      <c r="G30" s="5">
        <f t="shared" si="3"/>
        <v>22193.334331087659</v>
      </c>
      <c r="H30" s="22">
        <f t="shared" si="10"/>
        <v>13336.263066922776</v>
      </c>
      <c r="I30" s="5">
        <f t="shared" si="4"/>
        <v>34742.757877061995</v>
      </c>
      <c r="J30" s="26">
        <f t="shared" si="5"/>
        <v>0.14053871673476001</v>
      </c>
      <c r="L30" s="22">
        <f t="shared" si="11"/>
        <v>63867.066058199045</v>
      </c>
      <c r="M30" s="5">
        <f>scrimecost*Meta!O27</f>
        <v>198.36</v>
      </c>
      <c r="N30" s="5">
        <f>L30-Grade9!L30</f>
        <v>884.52973550111346</v>
      </c>
      <c r="O30" s="5">
        <f>Grade9!M30-M30</f>
        <v>4.1040000000000134</v>
      </c>
      <c r="P30" s="22">
        <f t="shared" si="12"/>
        <v>186.35754606520146</v>
      </c>
      <c r="Q30" s="22"/>
      <c r="R30" s="22"/>
      <c r="S30" s="22">
        <f t="shared" si="6"/>
        <v>766.6092085178916</v>
      </c>
      <c r="T30" s="22">
        <f t="shared" si="7"/>
        <v>773.07445643272808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30362.715830692123</v>
      </c>
      <c r="D31" s="5">
        <f t="shared" si="0"/>
        <v>29491.71559668129</v>
      </c>
      <c r="E31" s="5">
        <f t="shared" si="1"/>
        <v>19991.71559668129</v>
      </c>
      <c r="F31" s="5">
        <f t="shared" si="2"/>
        <v>6829.0451423164413</v>
      </c>
      <c r="G31" s="5">
        <f t="shared" si="3"/>
        <v>22662.670454364848</v>
      </c>
      <c r="H31" s="22">
        <f t="shared" si="10"/>
        <v>13669.669643595846</v>
      </c>
      <c r="I31" s="5">
        <f t="shared" si="4"/>
        <v>35525.829588988541</v>
      </c>
      <c r="J31" s="26">
        <f t="shared" si="5"/>
        <v>0.14260214907110394</v>
      </c>
      <c r="L31" s="22">
        <f t="shared" si="11"/>
        <v>65463.74270965402</v>
      </c>
      <c r="M31" s="5">
        <f>scrimecost*Meta!O28</f>
        <v>170.23</v>
      </c>
      <c r="N31" s="5">
        <f>L31-Grade9!L31</f>
        <v>906.6429788886453</v>
      </c>
      <c r="O31" s="5">
        <f>Grade9!M31-M31</f>
        <v>3.5219999999999914</v>
      </c>
      <c r="P31" s="22">
        <f t="shared" si="12"/>
        <v>190.67124475961387</v>
      </c>
      <c r="Q31" s="22"/>
      <c r="R31" s="22"/>
      <c r="S31" s="22">
        <f t="shared" si="6"/>
        <v>784.75592701315338</v>
      </c>
      <c r="T31" s="22">
        <f t="shared" si="7"/>
        <v>791.65118653136312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31121.78372645942</v>
      </c>
      <c r="D32" s="5">
        <f t="shared" si="0"/>
        <v>30205.998486598317</v>
      </c>
      <c r="E32" s="5">
        <f t="shared" si="1"/>
        <v>20705.998486598317</v>
      </c>
      <c r="F32" s="5">
        <f t="shared" si="2"/>
        <v>7062.2585058743498</v>
      </c>
      <c r="G32" s="5">
        <f t="shared" si="3"/>
        <v>23143.739980723967</v>
      </c>
      <c r="H32" s="22">
        <f t="shared" si="10"/>
        <v>14011.411384685738</v>
      </c>
      <c r="I32" s="5">
        <f t="shared" si="4"/>
        <v>36328.478093713245</v>
      </c>
      <c r="J32" s="26">
        <f t="shared" si="5"/>
        <v>0.14461525378948822</v>
      </c>
      <c r="L32" s="22">
        <f t="shared" si="11"/>
        <v>67100.336277395356</v>
      </c>
      <c r="M32" s="5">
        <f>scrimecost*Meta!O29</f>
        <v>170.23</v>
      </c>
      <c r="N32" s="5">
        <f>L32-Grade9!L32</f>
        <v>929.30905336084834</v>
      </c>
      <c r="O32" s="5">
        <f>Grade9!M32-M32</f>
        <v>3.5219999999999914</v>
      </c>
      <c r="P32" s="22">
        <f t="shared" si="12"/>
        <v>195.09278592138656</v>
      </c>
      <c r="Q32" s="22"/>
      <c r="R32" s="22"/>
      <c r="S32" s="22">
        <f t="shared" si="6"/>
        <v>803.9463014207854</v>
      </c>
      <c r="T32" s="22">
        <f t="shared" si="7"/>
        <v>811.29401960753898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31899.828319620905</v>
      </c>
      <c r="D33" s="5">
        <f t="shared" si="0"/>
        <v>30938.138448763275</v>
      </c>
      <c r="E33" s="5">
        <f t="shared" si="1"/>
        <v>21438.138448763275</v>
      </c>
      <c r="F33" s="5">
        <f t="shared" si="2"/>
        <v>7301.3022035212089</v>
      </c>
      <c r="G33" s="5">
        <f t="shared" si="3"/>
        <v>23636.836245242066</v>
      </c>
      <c r="H33" s="22">
        <f t="shared" si="10"/>
        <v>14361.696669302883</v>
      </c>
      <c r="I33" s="5">
        <f t="shared" si="4"/>
        <v>37151.192811056084</v>
      </c>
      <c r="J33" s="26">
        <f t="shared" si="5"/>
        <v>0.14657925839278999</v>
      </c>
      <c r="L33" s="22">
        <f t="shared" si="11"/>
        <v>68777.844684330237</v>
      </c>
      <c r="M33" s="5">
        <f>scrimecost*Meta!O30</f>
        <v>170.23</v>
      </c>
      <c r="N33" s="5">
        <f>L33-Grade9!L33</f>
        <v>952.541779694875</v>
      </c>
      <c r="O33" s="5">
        <f>Grade9!M33-M33</f>
        <v>3.5219999999999914</v>
      </c>
      <c r="P33" s="22">
        <f t="shared" si="12"/>
        <v>199.62486561220356</v>
      </c>
      <c r="Q33" s="22"/>
      <c r="R33" s="22"/>
      <c r="S33" s="22">
        <f t="shared" si="6"/>
        <v>823.61643518862047</v>
      </c>
      <c r="T33" s="22">
        <f t="shared" si="7"/>
        <v>831.43481875187786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32697.324027611427</v>
      </c>
      <c r="D34" s="5">
        <f t="shared" si="0"/>
        <v>31688.581909982357</v>
      </c>
      <c r="E34" s="5">
        <f t="shared" si="1"/>
        <v>22188.581909982357</v>
      </c>
      <c r="F34" s="5">
        <f t="shared" si="2"/>
        <v>7546.3219936092391</v>
      </c>
      <c r="G34" s="5">
        <f t="shared" si="3"/>
        <v>24142.259916373117</v>
      </c>
      <c r="H34" s="22">
        <f t="shared" si="10"/>
        <v>14720.739086035454</v>
      </c>
      <c r="I34" s="5">
        <f t="shared" si="4"/>
        <v>37994.475396332477</v>
      </c>
      <c r="J34" s="26">
        <f t="shared" si="5"/>
        <v>0.14849536044479172</v>
      </c>
      <c r="L34" s="22">
        <f t="shared" si="11"/>
        <v>70497.290801438488</v>
      </c>
      <c r="M34" s="5">
        <f>scrimecost*Meta!O31</f>
        <v>170.23</v>
      </c>
      <c r="N34" s="5">
        <f>L34-Grade9!L34</f>
        <v>976.35532418724324</v>
      </c>
      <c r="O34" s="5">
        <f>Grade9!M34-M34</f>
        <v>3.5219999999999914</v>
      </c>
      <c r="P34" s="22">
        <f t="shared" si="12"/>
        <v>204.27024729529111</v>
      </c>
      <c r="Q34" s="22"/>
      <c r="R34" s="22"/>
      <c r="S34" s="22">
        <f t="shared" si="6"/>
        <v>843.7783223006453</v>
      </c>
      <c r="T34" s="22">
        <f t="shared" si="7"/>
        <v>852.086211701401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33514.75712830171</v>
      </c>
      <c r="D35" s="5">
        <f t="shared" si="0"/>
        <v>32457.786457731912</v>
      </c>
      <c r="E35" s="5">
        <f t="shared" si="1"/>
        <v>22957.786457731912</v>
      </c>
      <c r="F35" s="5">
        <f t="shared" si="2"/>
        <v>7797.4672784494687</v>
      </c>
      <c r="G35" s="5">
        <f t="shared" si="3"/>
        <v>24660.319179282444</v>
      </c>
      <c r="H35" s="22">
        <f t="shared" si="10"/>
        <v>15088.757563186338</v>
      </c>
      <c r="I35" s="5">
        <f t="shared" si="4"/>
        <v>38858.840046240788</v>
      </c>
      <c r="J35" s="26">
        <f t="shared" si="5"/>
        <v>0.15036472830040315</v>
      </c>
      <c r="L35" s="22">
        <f t="shared" si="11"/>
        <v>72259.723071474451</v>
      </c>
      <c r="M35" s="5">
        <f>scrimecost*Meta!O32</f>
        <v>170.23</v>
      </c>
      <c r="N35" s="5">
        <f>L35-Grade9!L35</f>
        <v>1000.7642072919261</v>
      </c>
      <c r="O35" s="5">
        <f>Grade9!M35-M35</f>
        <v>3.5219999999999914</v>
      </c>
      <c r="P35" s="22">
        <f t="shared" si="12"/>
        <v>209.03176352045574</v>
      </c>
      <c r="Q35" s="22"/>
      <c r="R35" s="22"/>
      <c r="S35" s="22">
        <f t="shared" si="6"/>
        <v>864.44425659047442</v>
      </c>
      <c r="T35" s="22">
        <f t="shared" si="7"/>
        <v>873.26114641658774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34352.626056509253</v>
      </c>
      <c r="D36" s="5">
        <f t="shared" si="0"/>
        <v>33246.221119175207</v>
      </c>
      <c r="E36" s="5">
        <f t="shared" si="1"/>
        <v>23746.221119175207</v>
      </c>
      <c r="F36" s="5">
        <f t="shared" si="2"/>
        <v>8054.8911954107043</v>
      </c>
      <c r="G36" s="5">
        <f t="shared" si="3"/>
        <v>25191.329923764504</v>
      </c>
      <c r="H36" s="22">
        <f t="shared" si="10"/>
        <v>15465.976502265998</v>
      </c>
      <c r="I36" s="5">
        <f t="shared" si="4"/>
        <v>39744.813812396809</v>
      </c>
      <c r="J36" s="26">
        <f t="shared" si="5"/>
        <v>0.15218850181807281</v>
      </c>
      <c r="L36" s="22">
        <f t="shared" si="11"/>
        <v>74066.216148261316</v>
      </c>
      <c r="M36" s="5">
        <f>scrimecost*Meta!O33</f>
        <v>131.08000000000001</v>
      </c>
      <c r="N36" s="5">
        <f>L36-Grade9!L36</f>
        <v>1025.7833124742465</v>
      </c>
      <c r="O36" s="5">
        <f>Grade9!M36-M36</f>
        <v>2.7119999999999891</v>
      </c>
      <c r="P36" s="22">
        <f t="shared" si="12"/>
        <v>213.91231765124945</v>
      </c>
      <c r="Q36" s="22"/>
      <c r="R36" s="22"/>
      <c r="S36" s="22">
        <f t="shared" si="6"/>
        <v>884.82574923756249</v>
      </c>
      <c r="T36" s="22">
        <f t="shared" si="7"/>
        <v>894.16335526292062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35211.441707921978</v>
      </c>
      <c r="D37" s="5">
        <f t="shared" ref="D37:D56" si="15">IF(A37&lt;startage,1,0)*(C37*(1-initialunempprob))+IF(A37=startage,1,0)*(C37*(1-unempprob))+IF(A37&gt;startage,1,0)*(C37*(1-unempprob)+unempprob*300*52)</f>
        <v>34054.366647154588</v>
      </c>
      <c r="E37" s="5">
        <f t="shared" si="1"/>
        <v>24554.366647154588</v>
      </c>
      <c r="F37" s="5">
        <f t="shared" si="2"/>
        <v>8318.7507102959717</v>
      </c>
      <c r="G37" s="5">
        <f t="shared" si="3"/>
        <v>25735.615936858616</v>
      </c>
      <c r="H37" s="22">
        <f t="shared" ref="H37:H56" si="16">benefits*B37/expnorm</f>
        <v>15852.625914822645</v>
      </c>
      <c r="I37" s="5">
        <f t="shared" ref="I37:I56" si="17">G37+IF(A37&lt;startage,1,0)*(H37*(1-initialunempprob))+IF(A37&gt;=startage,1,0)*(H37*(1-unempprob))</f>
        <v>40652.936922706722</v>
      </c>
      <c r="J37" s="26">
        <f t="shared" si="5"/>
        <v>0.15396779305482378</v>
      </c>
      <c r="L37" s="22">
        <f t="shared" ref="L37:L56" si="18">(sincome+sbenefits)*(1-sunemp)*B37/expnorm</f>
        <v>75917.871551967823</v>
      </c>
      <c r="M37" s="5">
        <f>scrimecost*Meta!O34</f>
        <v>131.08000000000001</v>
      </c>
      <c r="N37" s="5">
        <f>L37-Grade9!L37</f>
        <v>1051.4278952860477</v>
      </c>
      <c r="O37" s="5">
        <f>Grade9!M37-M37</f>
        <v>2.7119999999999891</v>
      </c>
      <c r="P37" s="22">
        <f t="shared" si="12"/>
        <v>218.91488563531308</v>
      </c>
      <c r="Q37" s="22"/>
      <c r="R37" s="22"/>
      <c r="S37" s="22">
        <f t="shared" si="6"/>
        <v>906.53789645077734</v>
      </c>
      <c r="T37" s="22">
        <f t="shared" si="7"/>
        <v>916.42525576350852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36091.727750620033</v>
      </c>
      <c r="D38" s="5">
        <f t="shared" si="15"/>
        <v>34882.715813333452</v>
      </c>
      <c r="E38" s="5">
        <f t="shared" si="1"/>
        <v>25382.715813333452</v>
      </c>
      <c r="F38" s="5">
        <f t="shared" si="2"/>
        <v>8589.2067130533724</v>
      </c>
      <c r="G38" s="5">
        <f t="shared" si="3"/>
        <v>26293.50910028008</v>
      </c>
      <c r="H38" s="22">
        <f t="shared" si="16"/>
        <v>16248.941562693215</v>
      </c>
      <c r="I38" s="5">
        <f t="shared" si="17"/>
        <v>41583.763110774395</v>
      </c>
      <c r="J38" s="26">
        <f t="shared" ref="J38:J56" si="19">(F38-(IF(A38&gt;startage,1,0)*(unempprob*300*52)))/(IF(A38&lt;startage,1,0)*((C38+H38)*(1-initialunempprob))+IF(A38&gt;=startage,1,0)*((C38+H38)*(1-unempprob)))</f>
        <v>0.15570368694433689</v>
      </c>
      <c r="L38" s="22">
        <f t="shared" si="18"/>
        <v>77815.818340767059</v>
      </c>
      <c r="M38" s="5">
        <f>scrimecost*Meta!O35</f>
        <v>131.08000000000001</v>
      </c>
      <c r="N38" s="5">
        <f>L38-Grade9!L38</f>
        <v>1077.7135926682531</v>
      </c>
      <c r="O38" s="5">
        <f>Grade9!M38-M38</f>
        <v>2.7119999999999891</v>
      </c>
      <c r="P38" s="22">
        <f t="shared" si="12"/>
        <v>224.04251781897844</v>
      </c>
      <c r="Q38" s="22"/>
      <c r="R38" s="22"/>
      <c r="S38" s="22">
        <f t="shared" ref="S38:S69" si="20">IF(A38&lt;startage,1,0)*(N38-Q38-R38)+IF(A38&gt;=startage,1,0)*completionprob*(N38*spart+O38+P38)</f>
        <v>928.7928473443942</v>
      </c>
      <c r="T38" s="22">
        <f t="shared" ref="T38:T69" si="21">S38/sreturn^(A38-startage+1)</f>
        <v>939.25154539211474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36994.020944385527</v>
      </c>
      <c r="D39" s="5">
        <f t="shared" si="15"/>
        <v>35731.773708666784</v>
      </c>
      <c r="E39" s="5">
        <f t="shared" si="1"/>
        <v>26231.773708666784</v>
      </c>
      <c r="F39" s="5">
        <f t="shared" si="2"/>
        <v>8866.4241158797049</v>
      </c>
      <c r="G39" s="5">
        <f t="shared" si="3"/>
        <v>26865.349592787079</v>
      </c>
      <c r="H39" s="22">
        <f t="shared" si="16"/>
        <v>16655.165101760544</v>
      </c>
      <c r="I39" s="5">
        <f t="shared" si="17"/>
        <v>42537.859953543753</v>
      </c>
      <c r="J39" s="26">
        <f t="shared" si="19"/>
        <v>0.15739724195849597</v>
      </c>
      <c r="L39" s="22">
        <f t="shared" si="18"/>
        <v>79761.213799286197</v>
      </c>
      <c r="M39" s="5">
        <f>scrimecost*Meta!O36</f>
        <v>131.08000000000001</v>
      </c>
      <c r="N39" s="5">
        <f>L39-Grade9!L39</f>
        <v>1104.6564324849169</v>
      </c>
      <c r="O39" s="5">
        <f>Grade9!M39-M39</f>
        <v>2.7119999999999891</v>
      </c>
      <c r="P39" s="22">
        <f t="shared" ref="P39:P56" si="22">(spart-initialspart)*(L39*J39+nptrans)</f>
        <v>229.29834080723509</v>
      </c>
      <c r="Q39" s="22"/>
      <c r="R39" s="22"/>
      <c r="S39" s="22">
        <f t="shared" si="20"/>
        <v>951.6041720102877</v>
      </c>
      <c r="T39" s="22">
        <f t="shared" si="21"/>
        <v>962.65653629286169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37918.871467995166</v>
      </c>
      <c r="D40" s="5">
        <f t="shared" si="15"/>
        <v>36602.058051383457</v>
      </c>
      <c r="E40" s="5">
        <f t="shared" si="1"/>
        <v>27102.058051383457</v>
      </c>
      <c r="F40" s="5">
        <f t="shared" si="2"/>
        <v>9150.5719537767</v>
      </c>
      <c r="G40" s="5">
        <f t="shared" si="3"/>
        <v>27451.486097606758</v>
      </c>
      <c r="H40" s="22">
        <f t="shared" si="16"/>
        <v>17071.544229304556</v>
      </c>
      <c r="I40" s="5">
        <f t="shared" si="17"/>
        <v>43515.809217382346</v>
      </c>
      <c r="J40" s="26">
        <f t="shared" si="19"/>
        <v>0.15904949075279762</v>
      </c>
      <c r="L40" s="22">
        <f t="shared" si="18"/>
        <v>81755.244144268348</v>
      </c>
      <c r="M40" s="5">
        <f>scrimecost*Meta!O37</f>
        <v>131.08000000000001</v>
      </c>
      <c r="N40" s="5">
        <f>L40-Grade9!L40</f>
        <v>1132.2728432970471</v>
      </c>
      <c r="O40" s="5">
        <f>Grade9!M40-M40</f>
        <v>2.7119999999999891</v>
      </c>
      <c r="P40" s="22">
        <f t="shared" si="22"/>
        <v>234.68555937019846</v>
      </c>
      <c r="Q40" s="22"/>
      <c r="R40" s="22"/>
      <c r="S40" s="22">
        <f t="shared" si="20"/>
        <v>974.98577979286154</v>
      </c>
      <c r="T40" s="22">
        <f t="shared" si="21"/>
        <v>986.65490354797225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38866.843254695043</v>
      </c>
      <c r="D41" s="5">
        <f t="shared" si="15"/>
        <v>37494.099502668039</v>
      </c>
      <c r="E41" s="5">
        <f t="shared" si="1"/>
        <v>27994.099502668039</v>
      </c>
      <c r="F41" s="5">
        <f t="shared" si="2"/>
        <v>9441.8234876211154</v>
      </c>
      <c r="G41" s="5">
        <f t="shared" si="3"/>
        <v>28052.276015046926</v>
      </c>
      <c r="H41" s="22">
        <f t="shared" si="16"/>
        <v>17498.332835037167</v>
      </c>
      <c r="I41" s="5">
        <f t="shared" si="17"/>
        <v>44518.207212816902</v>
      </c>
      <c r="J41" s="26">
        <f t="shared" si="19"/>
        <v>0.16066144079601866</v>
      </c>
      <c r="L41" s="22">
        <f t="shared" si="18"/>
        <v>83799.125247875068</v>
      </c>
      <c r="M41" s="5">
        <f>scrimecost*Meta!O38</f>
        <v>79.605000000000004</v>
      </c>
      <c r="N41" s="5">
        <f>L41-Grade9!L41</f>
        <v>1160.5796643794893</v>
      </c>
      <c r="O41" s="5">
        <f>Grade9!M41-M41</f>
        <v>1.6470000000000056</v>
      </c>
      <c r="P41" s="22">
        <f t="shared" si="22"/>
        <v>240.2074583972358</v>
      </c>
      <c r="Q41" s="22"/>
      <c r="R41" s="22"/>
      <c r="S41" s="22">
        <f t="shared" si="20"/>
        <v>997.89864277000538</v>
      </c>
      <c r="T41" s="22">
        <f t="shared" si="21"/>
        <v>1010.1954300852957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39838.514336062413</v>
      </c>
      <c r="D42" s="5">
        <f t="shared" si="15"/>
        <v>38408.441990234736</v>
      </c>
      <c r="E42" s="5">
        <f t="shared" si="1"/>
        <v>28908.441990234736</v>
      </c>
      <c r="F42" s="5">
        <f t="shared" si="2"/>
        <v>9740.356309811641</v>
      </c>
      <c r="G42" s="5">
        <f t="shared" si="3"/>
        <v>28668.085680423093</v>
      </c>
      <c r="H42" s="22">
        <f t="shared" si="16"/>
        <v>17935.791155913095</v>
      </c>
      <c r="I42" s="5">
        <f t="shared" si="17"/>
        <v>45545.665158137315</v>
      </c>
      <c r="J42" s="26">
        <f t="shared" si="19"/>
        <v>0.16223407498452699</v>
      </c>
      <c r="L42" s="22">
        <f t="shared" si="18"/>
        <v>85894.103379071923</v>
      </c>
      <c r="M42" s="5">
        <f>scrimecost*Meta!O39</f>
        <v>79.605000000000004</v>
      </c>
      <c r="N42" s="5">
        <f>L42-Grade9!L42</f>
        <v>1189.594155988947</v>
      </c>
      <c r="O42" s="5">
        <f>Grade9!M42-M42</f>
        <v>1.6470000000000056</v>
      </c>
      <c r="P42" s="22">
        <f t="shared" si="22"/>
        <v>245.86740489994901</v>
      </c>
      <c r="Q42" s="22"/>
      <c r="R42" s="22"/>
      <c r="S42" s="22">
        <f t="shared" si="20"/>
        <v>1022.463944446548</v>
      </c>
      <c r="T42" s="22">
        <f t="shared" si="21"/>
        <v>1035.4257001206827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40834.47719446398</v>
      </c>
      <c r="D43" s="5">
        <f t="shared" si="15"/>
        <v>39345.643039990609</v>
      </c>
      <c r="E43" s="5">
        <f t="shared" si="1"/>
        <v>29845.643039990609</v>
      </c>
      <c r="F43" s="5">
        <f t="shared" si="2"/>
        <v>10046.352452556934</v>
      </c>
      <c r="G43" s="5">
        <f t="shared" si="3"/>
        <v>29299.290587433676</v>
      </c>
      <c r="H43" s="22">
        <f t="shared" si="16"/>
        <v>18384.185934810921</v>
      </c>
      <c r="I43" s="5">
        <f t="shared" si="17"/>
        <v>46598.809552090752</v>
      </c>
      <c r="J43" s="26">
        <f t="shared" si="19"/>
        <v>0.16376835224160832</v>
      </c>
      <c r="L43" s="22">
        <f t="shared" si="18"/>
        <v>88041.455963548724</v>
      </c>
      <c r="M43" s="5">
        <f>scrimecost*Meta!O40</f>
        <v>79.605000000000004</v>
      </c>
      <c r="N43" s="5">
        <f>L43-Grade9!L43</f>
        <v>1219.3340098886983</v>
      </c>
      <c r="O43" s="5">
        <f>Grade9!M43-M43</f>
        <v>1.6470000000000056</v>
      </c>
      <c r="P43" s="22">
        <f t="shared" si="22"/>
        <v>251.66885006523017</v>
      </c>
      <c r="Q43" s="22"/>
      <c r="R43" s="22"/>
      <c r="S43" s="22">
        <f t="shared" si="20"/>
        <v>1047.6433786650416</v>
      </c>
      <c r="T43" s="22">
        <f t="shared" si="21"/>
        <v>1061.2956424627603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41855.339124325576</v>
      </c>
      <c r="D44" s="5">
        <f t="shared" si="15"/>
        <v>40306.274115990367</v>
      </c>
      <c r="E44" s="5">
        <f t="shared" si="1"/>
        <v>30806.274115990367</v>
      </c>
      <c r="F44" s="5">
        <f t="shared" si="2"/>
        <v>10359.998498870855</v>
      </c>
      <c r="G44" s="5">
        <f t="shared" si="3"/>
        <v>29946.275617119514</v>
      </c>
      <c r="H44" s="22">
        <f t="shared" si="16"/>
        <v>18843.790583181199</v>
      </c>
      <c r="I44" s="5">
        <f t="shared" si="17"/>
        <v>47678.28255589302</v>
      </c>
      <c r="J44" s="26">
        <f t="shared" si="19"/>
        <v>0.16526520810217543</v>
      </c>
      <c r="L44" s="22">
        <f t="shared" si="18"/>
        <v>90242.492362637437</v>
      </c>
      <c r="M44" s="5">
        <f>scrimecost*Meta!O41</f>
        <v>79.605000000000004</v>
      </c>
      <c r="N44" s="5">
        <f>L44-Grade9!L44</f>
        <v>1249.8173601359304</v>
      </c>
      <c r="O44" s="5">
        <f>Grade9!M44-M44</f>
        <v>1.6470000000000056</v>
      </c>
      <c r="P44" s="22">
        <f t="shared" si="22"/>
        <v>257.61533135964328</v>
      </c>
      <c r="Q44" s="22"/>
      <c r="R44" s="22"/>
      <c r="S44" s="22">
        <f t="shared" si="20"/>
        <v>1073.4522987389889</v>
      </c>
      <c r="T44" s="22">
        <f t="shared" si="21"/>
        <v>1087.8214783451647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42901.7226024337</v>
      </c>
      <c r="D45" s="5">
        <f t="shared" si="15"/>
        <v>41290.920968890117</v>
      </c>
      <c r="E45" s="5">
        <f t="shared" si="1"/>
        <v>31790.920968890117</v>
      </c>
      <c r="F45" s="5">
        <f t="shared" si="2"/>
        <v>10681.485696342623</v>
      </c>
      <c r="G45" s="5">
        <f t="shared" si="3"/>
        <v>30609.435272547496</v>
      </c>
      <c r="H45" s="22">
        <f t="shared" si="16"/>
        <v>19314.885347760723</v>
      </c>
      <c r="I45" s="5">
        <f t="shared" si="17"/>
        <v>48784.742384790341</v>
      </c>
      <c r="J45" s="26">
        <f t="shared" si="19"/>
        <v>0.16672555528321653</v>
      </c>
      <c r="L45" s="22">
        <f t="shared" si="18"/>
        <v>92498.554671703358</v>
      </c>
      <c r="M45" s="5">
        <f>scrimecost*Meta!O42</f>
        <v>79.605000000000004</v>
      </c>
      <c r="N45" s="5">
        <f>L45-Grade9!L45</f>
        <v>1281.0627941393032</v>
      </c>
      <c r="O45" s="5">
        <f>Grade9!M45-M45</f>
        <v>1.6470000000000056</v>
      </c>
      <c r="P45" s="22">
        <f t="shared" si="22"/>
        <v>263.71047468641672</v>
      </c>
      <c r="Q45" s="22"/>
      <c r="R45" s="22"/>
      <c r="S45" s="22">
        <f t="shared" si="20"/>
        <v>1099.9064418147589</v>
      </c>
      <c r="T45" s="22">
        <f t="shared" si="21"/>
        <v>1115.0198403515244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43974.265667494554</v>
      </c>
      <c r="D46" s="5">
        <f t="shared" si="15"/>
        <v>42300.183993112376</v>
      </c>
      <c r="E46" s="5">
        <f t="shared" si="1"/>
        <v>32800.183993112376</v>
      </c>
      <c r="F46" s="5">
        <f t="shared" si="2"/>
        <v>11011.010073751191</v>
      </c>
      <c r="G46" s="5">
        <f t="shared" si="3"/>
        <v>31289.173919361187</v>
      </c>
      <c r="H46" s="22">
        <f t="shared" si="16"/>
        <v>19797.757481454741</v>
      </c>
      <c r="I46" s="5">
        <f t="shared" si="17"/>
        <v>49918.8637094101</v>
      </c>
      <c r="J46" s="26">
        <f t="shared" si="19"/>
        <v>0.16815028424032982</v>
      </c>
      <c r="L46" s="22">
        <f t="shared" si="18"/>
        <v>94811.018538495948</v>
      </c>
      <c r="M46" s="5">
        <f>scrimecost*Meta!O43</f>
        <v>39.730000000000004</v>
      </c>
      <c r="N46" s="5">
        <f>L46-Grade9!L46</f>
        <v>1313.0893639927963</v>
      </c>
      <c r="O46" s="5">
        <f>Grade9!M46-M46</f>
        <v>0.82200000000000273</v>
      </c>
      <c r="P46" s="22">
        <f t="shared" si="22"/>
        <v>269.95799659635952</v>
      </c>
      <c r="Q46" s="22"/>
      <c r="R46" s="22"/>
      <c r="S46" s="22">
        <f t="shared" si="20"/>
        <v>1126.2060134674462</v>
      </c>
      <c r="T46" s="22">
        <f t="shared" si="21"/>
        <v>1142.0803570435621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45073.622309181905</v>
      </c>
      <c r="D47" s="5">
        <f t="shared" si="15"/>
        <v>43334.678592940174</v>
      </c>
      <c r="E47" s="5">
        <f t="shared" si="1"/>
        <v>33834.678592940174</v>
      </c>
      <c r="F47" s="5">
        <f t="shared" si="2"/>
        <v>11348.772560594967</v>
      </c>
      <c r="G47" s="5">
        <f t="shared" si="3"/>
        <v>31985.906032345207</v>
      </c>
      <c r="H47" s="22">
        <f t="shared" si="16"/>
        <v>20292.701418491106</v>
      </c>
      <c r="I47" s="5">
        <f t="shared" si="17"/>
        <v>51081.338067145334</v>
      </c>
      <c r="J47" s="26">
        <f t="shared" si="19"/>
        <v>0.16954026371068423</v>
      </c>
      <c r="L47" s="22">
        <f t="shared" si="18"/>
        <v>97181.294001958348</v>
      </c>
      <c r="M47" s="5">
        <f>scrimecost*Meta!O44</f>
        <v>39.730000000000004</v>
      </c>
      <c r="N47" s="5">
        <f>L47-Grade9!L47</f>
        <v>1345.9165980926336</v>
      </c>
      <c r="O47" s="5">
        <f>Grade9!M47-M47</f>
        <v>0.82200000000000273</v>
      </c>
      <c r="P47" s="22">
        <f t="shared" si="22"/>
        <v>276.3617065540509</v>
      </c>
      <c r="Q47" s="22"/>
      <c r="R47" s="22"/>
      <c r="S47" s="22">
        <f t="shared" si="20"/>
        <v>1153.9993975364555</v>
      </c>
      <c r="T47" s="22">
        <f t="shared" si="21"/>
        <v>1170.6750772821604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46200.462866911454</v>
      </c>
      <c r="D48" s="5">
        <f t="shared" si="15"/>
        <v>44395.03555776368</v>
      </c>
      <c r="E48" s="5">
        <f t="shared" si="1"/>
        <v>34895.03555776368</v>
      </c>
      <c r="F48" s="5">
        <f t="shared" si="2"/>
        <v>11734.482665386209</v>
      </c>
      <c r="G48" s="5">
        <f t="shared" si="3"/>
        <v>32660.552892377469</v>
      </c>
      <c r="H48" s="22">
        <f t="shared" si="16"/>
        <v>20800.018953953382</v>
      </c>
      <c r="I48" s="5">
        <f t="shared" si="17"/>
        <v>52233.370728047608</v>
      </c>
      <c r="J48" s="26">
        <f t="shared" si="19"/>
        <v>0.17152290986129601</v>
      </c>
      <c r="L48" s="22">
        <f t="shared" si="18"/>
        <v>99610.82635200728</v>
      </c>
      <c r="M48" s="5">
        <f>scrimecost*Meta!O45</f>
        <v>39.730000000000004</v>
      </c>
      <c r="N48" s="5">
        <f>L48-Grade9!L48</f>
        <v>1379.5645130449266</v>
      </c>
      <c r="O48" s="5">
        <f>Grade9!M48-M48</f>
        <v>0.82200000000000273</v>
      </c>
      <c r="P48" s="22">
        <f t="shared" si="22"/>
        <v>283.67446547501487</v>
      </c>
      <c r="Q48" s="22"/>
      <c r="R48" s="22"/>
      <c r="S48" s="22">
        <f t="shared" si="20"/>
        <v>1183.2283339031367</v>
      </c>
      <c r="T48" s="22">
        <f t="shared" si="21"/>
        <v>1200.7464793397094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47355.474438584242</v>
      </c>
      <c r="D49" s="5">
        <f t="shared" si="15"/>
        <v>45481.90144670778</v>
      </c>
      <c r="E49" s="5">
        <f t="shared" si="1"/>
        <v>35981.90144670778</v>
      </c>
      <c r="F49" s="5">
        <f t="shared" si="2"/>
        <v>12198.030967020868</v>
      </c>
      <c r="G49" s="5">
        <f t="shared" si="3"/>
        <v>33283.870479686913</v>
      </c>
      <c r="H49" s="22">
        <f t="shared" si="16"/>
        <v>21320.019427802217</v>
      </c>
      <c r="I49" s="5">
        <f t="shared" si="17"/>
        <v>53346.008761248799</v>
      </c>
      <c r="J49" s="26">
        <f t="shared" si="19"/>
        <v>0.17451246965415754</v>
      </c>
      <c r="L49" s="22">
        <f t="shared" si="18"/>
        <v>102101.09701080747</v>
      </c>
      <c r="M49" s="5">
        <f>scrimecost*Meta!O46</f>
        <v>39.730000000000004</v>
      </c>
      <c r="N49" s="5">
        <f>L49-Grade9!L49</f>
        <v>1414.0536258710345</v>
      </c>
      <c r="O49" s="5">
        <f>Grade9!M49-M49</f>
        <v>0.82200000000000273</v>
      </c>
      <c r="P49" s="22">
        <f t="shared" si="22"/>
        <v>292.46297512505703</v>
      </c>
      <c r="Q49" s="22"/>
      <c r="R49" s="22"/>
      <c r="S49" s="22">
        <f t="shared" si="20"/>
        <v>1214.4667031857268</v>
      </c>
      <c r="T49" s="22">
        <f t="shared" si="21"/>
        <v>1232.8786841754159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48539.361299548844</v>
      </c>
      <c r="D50" s="5">
        <f t="shared" si="15"/>
        <v>46595.938982875465</v>
      </c>
      <c r="E50" s="5">
        <f t="shared" si="1"/>
        <v>37095.938982875465</v>
      </c>
      <c r="F50" s="5">
        <f t="shared" si="2"/>
        <v>12673.167976196386</v>
      </c>
      <c r="G50" s="5">
        <f t="shared" si="3"/>
        <v>33922.771006679075</v>
      </c>
      <c r="H50" s="22">
        <f t="shared" si="16"/>
        <v>21853.019913497275</v>
      </c>
      <c r="I50" s="5">
        <f t="shared" si="17"/>
        <v>54486.462745280012</v>
      </c>
      <c r="J50" s="26">
        <f t="shared" si="19"/>
        <v>0.17742911335451014</v>
      </c>
      <c r="L50" s="22">
        <f t="shared" si="18"/>
        <v>104653.62443607766</v>
      </c>
      <c r="M50" s="5">
        <f>scrimecost*Meta!O47</f>
        <v>39.730000000000004</v>
      </c>
      <c r="N50" s="5">
        <f>L50-Grade9!L50</f>
        <v>1449.4049665178463</v>
      </c>
      <c r="O50" s="5">
        <f>Grade9!M50-M50</f>
        <v>0.82200000000000273</v>
      </c>
      <c r="P50" s="22">
        <f t="shared" si="22"/>
        <v>301.47119751635012</v>
      </c>
      <c r="Q50" s="22"/>
      <c r="R50" s="22"/>
      <c r="S50" s="22">
        <f t="shared" si="20"/>
        <v>1246.4860317004154</v>
      </c>
      <c r="T50" s="22">
        <f t="shared" si="21"/>
        <v>1265.8263100615086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49752.845332037556</v>
      </c>
      <c r="D51" s="5">
        <f t="shared" si="15"/>
        <v>47737.827457447347</v>
      </c>
      <c r="E51" s="5">
        <f t="shared" si="1"/>
        <v>38237.827457447347</v>
      </c>
      <c r="F51" s="5">
        <f t="shared" si="2"/>
        <v>13160.183410601294</v>
      </c>
      <c r="G51" s="5">
        <f t="shared" si="3"/>
        <v>34577.64404684605</v>
      </c>
      <c r="H51" s="22">
        <f t="shared" si="16"/>
        <v>22399.3454113347</v>
      </c>
      <c r="I51" s="5">
        <f t="shared" si="17"/>
        <v>55655.428078912002</v>
      </c>
      <c r="J51" s="26">
        <f t="shared" si="19"/>
        <v>0.18027461940363468</v>
      </c>
      <c r="L51" s="22">
        <f t="shared" si="18"/>
        <v>107269.96504697957</v>
      </c>
      <c r="M51" s="5">
        <f>scrimecost*Meta!O48</f>
        <v>19.865000000000002</v>
      </c>
      <c r="N51" s="5">
        <f>L51-Grade9!L51</f>
        <v>1485.6400906807539</v>
      </c>
      <c r="O51" s="5">
        <f>Grade9!M51-M51</f>
        <v>0.41100000000000136</v>
      </c>
      <c r="P51" s="22">
        <f t="shared" si="22"/>
        <v>310.7046254674255</v>
      </c>
      <c r="Q51" s="22"/>
      <c r="R51" s="22"/>
      <c r="S51" s="22">
        <f t="shared" si="20"/>
        <v>1278.8993644279226</v>
      </c>
      <c r="T51" s="22">
        <f t="shared" si="21"/>
        <v>1299.1971049184194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50996.666465338501</v>
      </c>
      <c r="D52" s="5">
        <f t="shared" si="15"/>
        <v>48908.263143883538</v>
      </c>
      <c r="E52" s="5">
        <f t="shared" si="1"/>
        <v>39408.263143883538</v>
      </c>
      <c r="F52" s="5">
        <f t="shared" si="2"/>
        <v>13659.37423086633</v>
      </c>
      <c r="G52" s="5">
        <f t="shared" si="3"/>
        <v>35248.88891301721</v>
      </c>
      <c r="H52" s="22">
        <f t="shared" si="16"/>
        <v>22959.32904661807</v>
      </c>
      <c r="I52" s="5">
        <f t="shared" si="17"/>
        <v>56853.617545884816</v>
      </c>
      <c r="J52" s="26">
        <f t="shared" si="19"/>
        <v>0.18305072286619523</v>
      </c>
      <c r="L52" s="22">
        <f t="shared" si="18"/>
        <v>109951.71417315408</v>
      </c>
      <c r="M52" s="5">
        <f>scrimecost*Meta!O49</f>
        <v>19.865000000000002</v>
      </c>
      <c r="N52" s="5">
        <f>L52-Grade9!L52</f>
        <v>1522.7810929478146</v>
      </c>
      <c r="O52" s="5">
        <f>Grade9!M52-M52</f>
        <v>0.41100000000000136</v>
      </c>
      <c r="P52" s="22">
        <f t="shared" si="22"/>
        <v>320.1688891172779</v>
      </c>
      <c r="Q52" s="22"/>
      <c r="R52" s="22"/>
      <c r="S52" s="22">
        <f t="shared" si="20"/>
        <v>1312.5396714486699</v>
      </c>
      <c r="T52" s="22">
        <f t="shared" si="21"/>
        <v>1333.8379875192852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52271.583126971949</v>
      </c>
      <c r="D53" s="5">
        <f t="shared" si="15"/>
        <v>50107.959722480606</v>
      </c>
      <c r="E53" s="5">
        <f t="shared" si="1"/>
        <v>40607.959722480606</v>
      </c>
      <c r="F53" s="5">
        <f t="shared" si="2"/>
        <v>14171.044821637979</v>
      </c>
      <c r="G53" s="5">
        <f t="shared" si="3"/>
        <v>35936.914900842625</v>
      </c>
      <c r="H53" s="22">
        <f t="shared" si="16"/>
        <v>23533.312272783514</v>
      </c>
      <c r="I53" s="5">
        <f t="shared" si="17"/>
        <v>58081.761749531914</v>
      </c>
      <c r="J53" s="26">
        <f t="shared" si="19"/>
        <v>0.18575911648820545</v>
      </c>
      <c r="L53" s="22">
        <f t="shared" si="18"/>
        <v>112700.5070274829</v>
      </c>
      <c r="M53" s="5">
        <f>scrimecost*Meta!O50</f>
        <v>19.865000000000002</v>
      </c>
      <c r="N53" s="5">
        <f>L53-Grade9!L53</f>
        <v>1560.8506202714634</v>
      </c>
      <c r="O53" s="5">
        <f>Grade9!M53-M53</f>
        <v>0.41100000000000136</v>
      </c>
      <c r="P53" s="22">
        <f t="shared" si="22"/>
        <v>329.86975935837643</v>
      </c>
      <c r="Q53" s="22"/>
      <c r="R53" s="22"/>
      <c r="S53" s="22">
        <f t="shared" si="20"/>
        <v>1347.0209861448777</v>
      </c>
      <c r="T53" s="22">
        <f t="shared" si="21"/>
        <v>1369.3579123002053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53578.372705146263</v>
      </c>
      <c r="D54" s="5">
        <f t="shared" si="15"/>
        <v>51337.648715542637</v>
      </c>
      <c r="E54" s="5">
        <f t="shared" si="1"/>
        <v>41837.648715542637</v>
      </c>
      <c r="F54" s="5">
        <f t="shared" si="2"/>
        <v>14695.507177178933</v>
      </c>
      <c r="G54" s="5">
        <f t="shared" si="3"/>
        <v>36642.141538363707</v>
      </c>
      <c r="H54" s="22">
        <f t="shared" si="16"/>
        <v>24121.645079603109</v>
      </c>
      <c r="I54" s="5">
        <f t="shared" si="17"/>
        <v>59340.609558270233</v>
      </c>
      <c r="J54" s="26">
        <f t="shared" si="19"/>
        <v>0.18840145172919107</v>
      </c>
      <c r="L54" s="22">
        <f t="shared" si="18"/>
        <v>115518.01970317001</v>
      </c>
      <c r="M54" s="5">
        <f>scrimecost*Meta!O51</f>
        <v>19.865000000000002</v>
      </c>
      <c r="N54" s="5">
        <f>L54-Grade9!L54</f>
        <v>1599.8718857782951</v>
      </c>
      <c r="O54" s="5">
        <f>Grade9!M54-M54</f>
        <v>0.41100000000000136</v>
      </c>
      <c r="P54" s="22">
        <f t="shared" si="22"/>
        <v>339.81315135550261</v>
      </c>
      <c r="Q54" s="22"/>
      <c r="R54" s="22"/>
      <c r="S54" s="22">
        <f t="shared" si="20"/>
        <v>1382.3643337085514</v>
      </c>
      <c r="T54" s="22">
        <f t="shared" si="21"/>
        <v>1405.7791708673965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54917.832022774914</v>
      </c>
      <c r="D55" s="5">
        <f t="shared" si="15"/>
        <v>52598.079933431196</v>
      </c>
      <c r="E55" s="5">
        <f t="shared" si="1"/>
        <v>43098.079933431196</v>
      </c>
      <c r="F55" s="5">
        <f t="shared" si="2"/>
        <v>15233.081091608405</v>
      </c>
      <c r="G55" s="5">
        <f t="shared" si="3"/>
        <v>37364.998841822788</v>
      </c>
      <c r="H55" s="22">
        <f t="shared" si="16"/>
        <v>24724.686206593185</v>
      </c>
      <c r="I55" s="5">
        <f t="shared" si="17"/>
        <v>60630.928562226982</v>
      </c>
      <c r="J55" s="26">
        <f t="shared" si="19"/>
        <v>0.19097933976917703</v>
      </c>
      <c r="L55" s="22">
        <f t="shared" si="18"/>
        <v>118405.97019574924</v>
      </c>
      <c r="M55" s="5">
        <f>scrimecost*Meta!O52</f>
        <v>19.865000000000002</v>
      </c>
      <c r="N55" s="5">
        <f>L55-Grade9!L55</f>
        <v>1639.8686829227372</v>
      </c>
      <c r="O55" s="5">
        <f>Grade9!M55-M55</f>
        <v>0.41100000000000136</v>
      </c>
      <c r="P55" s="22">
        <f t="shared" si="22"/>
        <v>350.00512815255684</v>
      </c>
      <c r="Q55" s="22"/>
      <c r="R55" s="22"/>
      <c r="S55" s="22">
        <f t="shared" si="20"/>
        <v>1418.5912649612769</v>
      </c>
      <c r="T55" s="22">
        <f t="shared" si="21"/>
        <v>1443.1246201138799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56290.777823344273</v>
      </c>
      <c r="D56" s="5">
        <f t="shared" si="15"/>
        <v>53890.021931766969</v>
      </c>
      <c r="E56" s="5">
        <f t="shared" si="1"/>
        <v>44390.021931766969</v>
      </c>
      <c r="F56" s="5">
        <f t="shared" si="2"/>
        <v>15784.094353898612</v>
      </c>
      <c r="G56" s="5">
        <f t="shared" si="3"/>
        <v>38105.927577868359</v>
      </c>
      <c r="H56" s="22">
        <f t="shared" si="16"/>
        <v>25342.803361758008</v>
      </c>
      <c r="I56" s="5">
        <f t="shared" si="17"/>
        <v>61953.505541282648</v>
      </c>
      <c r="J56" s="26">
        <f t="shared" si="19"/>
        <v>0.19349435249111457</v>
      </c>
      <c r="L56" s="22">
        <f t="shared" si="18"/>
        <v>121366.11945064295</v>
      </c>
      <c r="M56" s="5">
        <f>scrimecost*Meta!O53</f>
        <v>5.51</v>
      </c>
      <c r="N56" s="5">
        <f>L56-Grade9!L56</f>
        <v>1680.8653999957751</v>
      </c>
      <c r="O56" s="5">
        <f>Grade9!M56-M56</f>
        <v>0.11399999999999988</v>
      </c>
      <c r="P56" s="22">
        <f t="shared" si="22"/>
        <v>360.45190436953737</v>
      </c>
      <c r="Q56" s="22"/>
      <c r="R56" s="22"/>
      <c r="S56" s="22">
        <f t="shared" si="20"/>
        <v>1455.4301364953108</v>
      </c>
      <c r="T56" s="22">
        <f t="shared" si="21"/>
        <v>1481.1187791066591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5.51</v>
      </c>
      <c r="N57" s="5">
        <f>L57-Grade9!L57</f>
        <v>0</v>
      </c>
      <c r="O57" s="5">
        <f>Grade9!M57-M57</f>
        <v>0.11399999999999988</v>
      </c>
      <c r="Q57" s="22"/>
      <c r="R57" s="22"/>
      <c r="S57" s="22">
        <f t="shared" si="20"/>
        <v>0.11274599999999987</v>
      </c>
      <c r="T57" s="22">
        <f t="shared" si="21"/>
        <v>0.11477614621235066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5.51</v>
      </c>
      <c r="N58" s="5">
        <f>L58-Grade9!L58</f>
        <v>0</v>
      </c>
      <c r="O58" s="5">
        <f>Grade9!M58-M58</f>
        <v>0.11399999999999988</v>
      </c>
      <c r="Q58" s="22"/>
      <c r="R58" s="22"/>
      <c r="S58" s="22">
        <f t="shared" si="20"/>
        <v>0.11274599999999987</v>
      </c>
      <c r="T58" s="22">
        <f t="shared" si="21"/>
        <v>0.11481631628463085</v>
      </c>
    </row>
    <row r="59" spans="1:20" x14ac:dyDescent="0.2">
      <c r="A59" s="5">
        <v>68</v>
      </c>
      <c r="H59" s="21"/>
      <c r="I59" s="5"/>
      <c r="M59" s="5">
        <f>scrimecost*Meta!O56</f>
        <v>5.51</v>
      </c>
      <c r="N59" s="5">
        <f>L59-Grade9!L59</f>
        <v>0</v>
      </c>
      <c r="O59" s="5">
        <f>Grade9!M59-M59</f>
        <v>0.11399999999999988</v>
      </c>
      <c r="Q59" s="22"/>
      <c r="R59" s="22"/>
      <c r="S59" s="22">
        <f t="shared" si="20"/>
        <v>0.11274599999999987</v>
      </c>
      <c r="T59" s="22">
        <f t="shared" si="21"/>
        <v>0.11485650041588374</v>
      </c>
    </row>
    <row r="60" spans="1:20" x14ac:dyDescent="0.2">
      <c r="A60" s="5">
        <v>69</v>
      </c>
      <c r="H60" s="21"/>
      <c r="I60" s="5"/>
      <c r="M60" s="5">
        <f>scrimecost*Meta!O57</f>
        <v>5.51</v>
      </c>
      <c r="N60" s="5">
        <f>L60-Grade9!L60</f>
        <v>0</v>
      </c>
      <c r="O60" s="5">
        <f>Grade9!M60-M60</f>
        <v>0.11399999999999988</v>
      </c>
      <c r="Q60" s="22"/>
      <c r="R60" s="22"/>
      <c r="S60" s="22">
        <f t="shared" si="20"/>
        <v>0.11274599999999987</v>
      </c>
      <c r="T60" s="22">
        <f t="shared" si="21"/>
        <v>0.11489669861102982</v>
      </c>
    </row>
    <row r="61" spans="1:20" x14ac:dyDescent="0.2">
      <c r="A61" s="5">
        <v>70</v>
      </c>
      <c r="H61" s="21"/>
      <c r="I61" s="5"/>
      <c r="M61" s="5">
        <f>scrimecost*Meta!O58</f>
        <v>5.51</v>
      </c>
      <c r="N61" s="5">
        <f>L61-Grade9!L61</f>
        <v>0</v>
      </c>
      <c r="O61" s="5">
        <f>Grade9!M61-M61</f>
        <v>0.11399999999999988</v>
      </c>
      <c r="Q61" s="22"/>
      <c r="R61" s="22"/>
      <c r="S61" s="22">
        <f t="shared" si="20"/>
        <v>0.11274599999999987</v>
      </c>
      <c r="T61" s="22">
        <f t="shared" si="21"/>
        <v>0.11493691087499119</v>
      </c>
    </row>
    <row r="62" spans="1:20" x14ac:dyDescent="0.2">
      <c r="A62" s="5">
        <v>71</v>
      </c>
      <c r="H62" s="21"/>
      <c r="I62" s="5"/>
      <c r="M62" s="5">
        <f>scrimecost*Meta!O59</f>
        <v>5.51</v>
      </c>
      <c r="N62" s="5">
        <f>L62-Grade9!L62</f>
        <v>0</v>
      </c>
      <c r="O62" s="5">
        <f>Grade9!M62-M62</f>
        <v>0.11399999999999988</v>
      </c>
      <c r="Q62" s="22"/>
      <c r="R62" s="22"/>
      <c r="S62" s="22">
        <f t="shared" si="20"/>
        <v>0.11274599999999987</v>
      </c>
      <c r="T62" s="22">
        <f t="shared" si="21"/>
        <v>0.11497713721269177</v>
      </c>
    </row>
    <row r="63" spans="1:20" x14ac:dyDescent="0.2">
      <c r="A63" s="5">
        <v>72</v>
      </c>
      <c r="H63" s="21"/>
      <c r="M63" s="5">
        <f>scrimecost*Meta!O60</f>
        <v>5.51</v>
      </c>
      <c r="N63" s="5">
        <f>L63-Grade9!L63</f>
        <v>0</v>
      </c>
      <c r="O63" s="5">
        <f>Grade9!M63-M63</f>
        <v>0.11399999999999988</v>
      </c>
      <c r="Q63" s="22"/>
      <c r="R63" s="22"/>
      <c r="S63" s="22">
        <f t="shared" si="20"/>
        <v>0.11274599999999987</v>
      </c>
      <c r="T63" s="22">
        <f t="shared" si="21"/>
        <v>0.11501737762905721</v>
      </c>
    </row>
    <row r="64" spans="1:20" x14ac:dyDescent="0.2">
      <c r="A64" s="5">
        <v>73</v>
      </c>
      <c r="H64" s="21"/>
      <c r="M64" s="5">
        <f>scrimecost*Meta!O61</f>
        <v>5.51</v>
      </c>
      <c r="N64" s="5">
        <f>L64-Grade9!L64</f>
        <v>0</v>
      </c>
      <c r="O64" s="5">
        <f>Grade9!M64-M64</f>
        <v>0.11399999999999988</v>
      </c>
      <c r="Q64" s="22"/>
      <c r="R64" s="22"/>
      <c r="S64" s="22">
        <f t="shared" si="20"/>
        <v>0.11274599999999987</v>
      </c>
      <c r="T64" s="22">
        <f t="shared" si="21"/>
        <v>0.11505763212901481</v>
      </c>
    </row>
    <row r="65" spans="1:20" x14ac:dyDescent="0.2">
      <c r="A65" s="5">
        <v>74</v>
      </c>
      <c r="H65" s="21"/>
      <c r="M65" s="5">
        <f>scrimecost*Meta!O62</f>
        <v>5.51</v>
      </c>
      <c r="N65" s="5">
        <f>L65-Grade9!L65</f>
        <v>0</v>
      </c>
      <c r="O65" s="5">
        <f>Grade9!M65-M65</f>
        <v>0.11399999999999988</v>
      </c>
      <c r="Q65" s="22"/>
      <c r="R65" s="22"/>
      <c r="S65" s="22">
        <f t="shared" si="20"/>
        <v>0.11274599999999987</v>
      </c>
      <c r="T65" s="22">
        <f t="shared" si="21"/>
        <v>0.11509790071749364</v>
      </c>
    </row>
    <row r="66" spans="1:20" x14ac:dyDescent="0.2">
      <c r="A66" s="5">
        <v>75</v>
      </c>
      <c r="H66" s="21"/>
      <c r="M66" s="5">
        <f>scrimecost*Meta!O63</f>
        <v>5.51</v>
      </c>
      <c r="N66" s="5">
        <f>L66-Grade9!L66</f>
        <v>0</v>
      </c>
      <c r="O66" s="5">
        <f>Grade9!M66-M66</f>
        <v>0.11399999999999988</v>
      </c>
      <c r="Q66" s="22"/>
      <c r="R66" s="22"/>
      <c r="S66" s="22">
        <f t="shared" si="20"/>
        <v>0.11274599999999987</v>
      </c>
      <c r="T66" s="22">
        <f t="shared" si="21"/>
        <v>0.11513818339942447</v>
      </c>
    </row>
    <row r="67" spans="1:20" x14ac:dyDescent="0.2">
      <c r="A67" s="5">
        <v>76</v>
      </c>
      <c r="H67" s="21"/>
      <c r="M67" s="5">
        <f>scrimecost*Meta!O64</f>
        <v>5.51</v>
      </c>
      <c r="N67" s="5">
        <f>L67-Grade9!L67</f>
        <v>0</v>
      </c>
      <c r="O67" s="5">
        <f>Grade9!M67-M67</f>
        <v>0.11399999999999988</v>
      </c>
      <c r="Q67" s="22"/>
      <c r="R67" s="22"/>
      <c r="S67" s="22">
        <f t="shared" si="20"/>
        <v>0.11274599999999987</v>
      </c>
      <c r="T67" s="22">
        <f t="shared" si="21"/>
        <v>0.11517848017973985</v>
      </c>
    </row>
    <row r="68" spans="1:20" x14ac:dyDescent="0.2">
      <c r="A68" s="5">
        <v>77</v>
      </c>
      <c r="H68" s="21"/>
      <c r="M68" s="5">
        <f>scrimecost*Meta!O65</f>
        <v>5.51</v>
      </c>
      <c r="N68" s="5">
        <f>L68-Grade9!L68</f>
        <v>0</v>
      </c>
      <c r="O68" s="5">
        <f>Grade9!M68-M68</f>
        <v>0.11399999999999988</v>
      </c>
      <c r="Q68" s="22"/>
      <c r="R68" s="22"/>
      <c r="S68" s="22">
        <f t="shared" si="20"/>
        <v>0.11274599999999987</v>
      </c>
      <c r="T68" s="22">
        <f t="shared" si="21"/>
        <v>0.115218791063374</v>
      </c>
    </row>
    <row r="69" spans="1:20" x14ac:dyDescent="0.2">
      <c r="A69" s="5">
        <v>78</v>
      </c>
      <c r="H69" s="21"/>
      <c r="M69" s="5">
        <f>scrimecost*Meta!O66</f>
        <v>5.51</v>
      </c>
      <c r="N69" s="5">
        <f>L69-Grade9!L69</f>
        <v>0</v>
      </c>
      <c r="O69" s="5">
        <f>Grade9!M69-M69</f>
        <v>0.11399999999999988</v>
      </c>
      <c r="Q69" s="22"/>
      <c r="R69" s="22"/>
      <c r="S69" s="22">
        <f t="shared" si="20"/>
        <v>0.11274599999999987</v>
      </c>
      <c r="T69" s="22">
        <f t="shared" si="21"/>
        <v>0.11525911605526291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1.3769874129820892E-11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Meta!A5+6</f>
        <v>17</v>
      </c>
      <c r="C2" s="7">
        <f>Meta!B5</f>
        <v>34396</v>
      </c>
      <c r="D2" s="7">
        <f>Meta!C5</f>
        <v>15485</v>
      </c>
      <c r="E2" s="1">
        <f>Meta!D5</f>
        <v>5.6000000000000001E-2</v>
      </c>
      <c r="F2" s="1">
        <f>Meta!F5</f>
        <v>0.55200000000000005</v>
      </c>
      <c r="G2" s="1">
        <f>Meta!I5</f>
        <v>1.9210422854781857</v>
      </c>
      <c r="H2" s="1">
        <f>Meta!E5</f>
        <v>0.98899999999999999</v>
      </c>
      <c r="I2" s="13"/>
      <c r="J2" s="1">
        <f>Meta!X4</f>
        <v>0.66100000000000003</v>
      </c>
      <c r="K2" s="1">
        <f>Meta!D4</f>
        <v>5.8999999999999997E-2</v>
      </c>
      <c r="L2" s="29"/>
      <c r="N2" s="22">
        <f>Meta!T5</f>
        <v>52286</v>
      </c>
      <c r="O2" s="22">
        <f>Meta!U5</f>
        <v>22754</v>
      </c>
      <c r="P2" s="1">
        <f>Meta!V5</f>
        <v>3.6999999999999998E-2</v>
      </c>
      <c r="Q2" s="1">
        <f>Meta!X5</f>
        <v>0.67300000000000004</v>
      </c>
      <c r="R2" s="22">
        <f>Meta!W5</f>
        <v>142</v>
      </c>
      <c r="T2" s="12">
        <f>IRR(S5:S69)+1</f>
        <v>0.99924210725877682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1678.6797268927953</v>
      </c>
      <c r="D7" s="5">
        <f t="shared" ref="D7:D36" si="0">IF(A7&lt;startage,1,0)*(C7*(1-initialunempprob))+IF(A7=startage,1,0)*(C7*(1-unempprob))+IF(A7&gt;startage,1,0)*(C7*(1-unempprob)+unempprob*300*52)</f>
        <v>1579.6376230061205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120.84227815996822</v>
      </c>
      <c r="G7" s="5">
        <f t="shared" ref="G7:G56" si="3">D7-F7</f>
        <v>1458.7953448461524</v>
      </c>
      <c r="H7" s="22">
        <f>0.1*Grade10!H7</f>
        <v>755.76234458019917</v>
      </c>
      <c r="I7" s="5">
        <f t="shared" ref="I7:I36" si="4">G7+IF(A7&lt;startage,1,0)*(H7*(1-initialunempprob))+IF(A7&gt;=startage,1,0)*(H7*(1-unempprob))</f>
        <v>2169.9677110961197</v>
      </c>
      <c r="J7" s="26">
        <f t="shared" ref="J7:J38" si="5">(F7-(IF(A7&gt;startage,1,0)*(unempprob*300*52)))/(IF(A7&lt;startage,1,0)*((C7+H7)*(1-initialunempprob))+IF(A7&gt;=startage,1,0)*((C7+H7)*(1-unempprob)))</f>
        <v>5.2750895415472773E-2</v>
      </c>
      <c r="L7" s="22">
        <f>0.1*Grade10!L7</f>
        <v>3619.3289936909187</v>
      </c>
      <c r="M7" s="5">
        <f>scrimecost*Meta!O4</f>
        <v>373.88600000000002</v>
      </c>
      <c r="N7" s="5">
        <f>L7-Grade10!L7</f>
        <v>-32573.960943218262</v>
      </c>
      <c r="O7" s="5"/>
      <c r="P7" s="22"/>
      <c r="Q7" s="22">
        <f>0.05*feel*Grade10!G7</f>
        <v>186.60149483428995</v>
      </c>
      <c r="R7" s="22">
        <f>hstuition</f>
        <v>11298</v>
      </c>
      <c r="S7" s="22">
        <f t="shared" ref="S7:S38" si="6">IF(A7&lt;startage,1,0)*(N7-Q7-R7)+IF(A7&gt;=startage,1,0)*completionprob*(N7*spart+O7+P7)</f>
        <v>-44058.562438052555</v>
      </c>
      <c r="T7" s="22">
        <f t="shared" ref="T7:T38" si="7">S7/sreturn^(A7-startage+1)</f>
        <v>-44058.562438052555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17904.863552463736</v>
      </c>
      <c r="D8" s="5">
        <f t="shared" si="0"/>
        <v>16902.191193525767</v>
      </c>
      <c r="E8" s="5">
        <f t="shared" si="1"/>
        <v>7402.1911935257667</v>
      </c>
      <c r="F8" s="5">
        <f t="shared" si="2"/>
        <v>2773.4558650098743</v>
      </c>
      <c r="G8" s="5">
        <f t="shared" si="3"/>
        <v>14128.735328515893</v>
      </c>
      <c r="H8" s="22">
        <f t="shared" ref="H8:H36" si="10">benefits*B8/expnorm</f>
        <v>8060.7283436998759</v>
      </c>
      <c r="I8" s="5">
        <f t="shared" si="4"/>
        <v>21738.062884968575</v>
      </c>
      <c r="J8" s="26">
        <f t="shared" si="5"/>
        <v>0.11314908281692308</v>
      </c>
      <c r="L8" s="22">
        <f t="shared" ref="L8:L36" si="11">(sincome+sbenefits)*(1-sunemp)*B8/expnorm</f>
        <v>37616.829440072514</v>
      </c>
      <c r="M8" s="5">
        <f>scrimecost*Meta!O5</f>
        <v>410.66399999999999</v>
      </c>
      <c r="N8" s="5">
        <f>L8-Grade10!L8</f>
        <v>518.707254740606</v>
      </c>
      <c r="O8" s="5">
        <f>Grade10!M8-M8</f>
        <v>8.6759999999999877</v>
      </c>
      <c r="P8" s="22">
        <f t="shared" ref="P8:P39" si="12">(spart-initialspart)*(L8*J8+nptrans)</f>
        <v>129.72371699549814</v>
      </c>
      <c r="Q8" s="22"/>
      <c r="R8" s="22"/>
      <c r="S8" s="22">
        <f t="shared" si="6"/>
        <v>482.12731274213081</v>
      </c>
      <c r="T8" s="22">
        <f t="shared" si="7"/>
        <v>482.49299067745631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18352.485141275327</v>
      </c>
      <c r="D9" s="5">
        <f t="shared" si="0"/>
        <v>18198.345973363907</v>
      </c>
      <c r="E9" s="5">
        <f t="shared" si="1"/>
        <v>8698.3459733639065</v>
      </c>
      <c r="F9" s="5">
        <f t="shared" si="2"/>
        <v>3141.7599603033154</v>
      </c>
      <c r="G9" s="5">
        <f t="shared" si="3"/>
        <v>15056.586013060591</v>
      </c>
      <c r="H9" s="22">
        <f t="shared" si="10"/>
        <v>8262.2465522923721</v>
      </c>
      <c r="I9" s="5">
        <f t="shared" si="4"/>
        <v>22856.146758424591</v>
      </c>
      <c r="J9" s="26">
        <f t="shared" si="5"/>
        <v>9.0277514348788238E-2</v>
      </c>
      <c r="L9" s="22">
        <f t="shared" si="11"/>
        <v>38557.250176074325</v>
      </c>
      <c r="M9" s="5">
        <f>scrimecost*Meta!O6</f>
        <v>480.38600000000002</v>
      </c>
      <c r="N9" s="5">
        <f>L9-Grade10!L9</f>
        <v>531.67493610912061</v>
      </c>
      <c r="O9" s="5">
        <f>Grade10!M9-M9</f>
        <v>10.149000000000001</v>
      </c>
      <c r="P9" s="22">
        <f t="shared" si="12"/>
        <v>120.41823247224451</v>
      </c>
      <c r="Q9" s="22"/>
      <c r="R9" s="22"/>
      <c r="S9" s="22">
        <f t="shared" si="6"/>
        <v>483.01223536447213</v>
      </c>
      <c r="T9" s="22">
        <f t="shared" si="7"/>
        <v>483.74521146929004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18811.297269807212</v>
      </c>
      <c r="D10" s="5">
        <f t="shared" si="0"/>
        <v>18631.464622698004</v>
      </c>
      <c r="E10" s="5">
        <f t="shared" si="1"/>
        <v>9131.464622698004</v>
      </c>
      <c r="F10" s="5">
        <f t="shared" si="2"/>
        <v>3283.1731993108983</v>
      </c>
      <c r="G10" s="5">
        <f t="shared" si="3"/>
        <v>15348.291423387105</v>
      </c>
      <c r="H10" s="22">
        <f t="shared" si="10"/>
        <v>8468.8027160996808</v>
      </c>
      <c r="I10" s="5">
        <f t="shared" si="4"/>
        <v>23342.841187385202</v>
      </c>
      <c r="J10" s="26">
        <f t="shared" si="5"/>
        <v>9.3566885152162771E-2</v>
      </c>
      <c r="L10" s="22">
        <f t="shared" si="11"/>
        <v>39521.181430476187</v>
      </c>
      <c r="M10" s="5">
        <f>scrimecost*Meta!O7</f>
        <v>517.02200000000005</v>
      </c>
      <c r="N10" s="5">
        <f>L10-Grade10!L10</f>
        <v>544.96680951185408</v>
      </c>
      <c r="O10" s="5">
        <f>Grade10!M10-M10</f>
        <v>10.923000000000002</v>
      </c>
      <c r="P10" s="22">
        <f t="shared" si="12"/>
        <v>123.02248612779796</v>
      </c>
      <c r="Q10" s="22"/>
      <c r="R10" s="22"/>
      <c r="S10" s="22">
        <f t="shared" si="6"/>
        <v>495.2003592910537</v>
      </c>
      <c r="T10" s="22">
        <f t="shared" si="7"/>
        <v>496.32799438525859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19281.579701552389</v>
      </c>
      <c r="D11" s="5">
        <f t="shared" si="0"/>
        <v>19075.411238265453</v>
      </c>
      <c r="E11" s="5">
        <f t="shared" si="1"/>
        <v>9575.411238265453</v>
      </c>
      <c r="F11" s="5">
        <f t="shared" si="2"/>
        <v>3428.1217692936707</v>
      </c>
      <c r="G11" s="5">
        <f t="shared" si="3"/>
        <v>15647.289468971783</v>
      </c>
      <c r="H11" s="22">
        <f t="shared" si="10"/>
        <v>8680.5227840021726</v>
      </c>
      <c r="I11" s="5">
        <f t="shared" si="4"/>
        <v>23841.702977069835</v>
      </c>
      <c r="J11" s="26">
        <f t="shared" si="5"/>
        <v>9.6776027399357409E-2</v>
      </c>
      <c r="L11" s="22">
        <f t="shared" si="11"/>
        <v>40509.210966238083</v>
      </c>
      <c r="M11" s="5">
        <f>scrimecost*Meta!O8</f>
        <v>494.30199999999996</v>
      </c>
      <c r="N11" s="5">
        <f>L11-Grade10!L11</f>
        <v>558.59097974964243</v>
      </c>
      <c r="O11" s="5">
        <f>Grade10!M11-M11</f>
        <v>10.44300000000004</v>
      </c>
      <c r="P11" s="22">
        <f t="shared" si="12"/>
        <v>125.69184612474018</v>
      </c>
      <c r="Q11" s="22"/>
      <c r="R11" s="22"/>
      <c r="S11" s="22">
        <f t="shared" si="6"/>
        <v>506.43384316579085</v>
      </c>
      <c r="T11" s="22">
        <f t="shared" si="7"/>
        <v>507.97204667871233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19763.619194091196</v>
      </c>
      <c r="D12" s="5">
        <f t="shared" si="0"/>
        <v>19530.456519222087</v>
      </c>
      <c r="E12" s="5">
        <f t="shared" si="1"/>
        <v>10030.456519222087</v>
      </c>
      <c r="F12" s="5">
        <f t="shared" si="2"/>
        <v>3576.6940535260114</v>
      </c>
      <c r="G12" s="5">
        <f t="shared" si="3"/>
        <v>15953.762465696076</v>
      </c>
      <c r="H12" s="22">
        <f t="shared" si="10"/>
        <v>8897.5358536022268</v>
      </c>
      <c r="I12" s="5">
        <f t="shared" si="4"/>
        <v>24353.03631149658</v>
      </c>
      <c r="J12" s="26">
        <f t="shared" si="5"/>
        <v>9.9906897884425347E-2</v>
      </c>
      <c r="L12" s="22">
        <f t="shared" si="11"/>
        <v>41521.941240394037</v>
      </c>
      <c r="M12" s="5">
        <f>scrimecost*Meta!O9</f>
        <v>442.61399999999998</v>
      </c>
      <c r="N12" s="5">
        <f>L12-Grade10!L12</f>
        <v>572.55575424339622</v>
      </c>
      <c r="O12" s="5">
        <f>Grade10!M12-M12</f>
        <v>9.3509999999999991</v>
      </c>
      <c r="P12" s="22">
        <f t="shared" si="12"/>
        <v>128.42794012160601</v>
      </c>
      <c r="Q12" s="22"/>
      <c r="R12" s="22"/>
      <c r="S12" s="22">
        <f t="shared" si="6"/>
        <v>517.35476413741014</v>
      </c>
      <c r="T12" s="22">
        <f t="shared" si="7"/>
        <v>519.31972667361413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20257.709673943475</v>
      </c>
      <c r="D13" s="5">
        <f t="shared" si="0"/>
        <v>19996.877932202638</v>
      </c>
      <c r="E13" s="5">
        <f t="shared" si="1"/>
        <v>10496.877932202638</v>
      </c>
      <c r="F13" s="5">
        <f t="shared" si="2"/>
        <v>3728.9806448641611</v>
      </c>
      <c r="G13" s="5">
        <f t="shared" si="3"/>
        <v>16267.897287338477</v>
      </c>
      <c r="H13" s="22">
        <f t="shared" si="10"/>
        <v>9119.9742499422828</v>
      </c>
      <c r="I13" s="5">
        <f t="shared" si="4"/>
        <v>24877.152979283994</v>
      </c>
      <c r="J13" s="26">
        <f t="shared" si="5"/>
        <v>0.10296140567473552</v>
      </c>
      <c r="L13" s="22">
        <f t="shared" si="11"/>
        <v>42559.989771403882</v>
      </c>
      <c r="M13" s="5">
        <f>scrimecost*Meta!O10</f>
        <v>407.68200000000002</v>
      </c>
      <c r="N13" s="5">
        <f>L13-Grade10!L13</f>
        <v>586.86964809947676</v>
      </c>
      <c r="O13" s="5">
        <f>Grade10!M13-M13</f>
        <v>8.6129999999999995</v>
      </c>
      <c r="P13" s="22">
        <f t="shared" si="12"/>
        <v>131.23243646839344</v>
      </c>
      <c r="Q13" s="22"/>
      <c r="R13" s="22"/>
      <c r="S13" s="22">
        <f t="shared" si="6"/>
        <v>528.92581383330867</v>
      </c>
      <c r="T13" s="22">
        <f t="shared" si="7"/>
        <v>531.33742108994193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20764.152415792061</v>
      </c>
      <c r="D14" s="5">
        <f t="shared" si="0"/>
        <v>20474.959880507704</v>
      </c>
      <c r="E14" s="5">
        <f t="shared" si="1"/>
        <v>10974.959880507704</v>
      </c>
      <c r="F14" s="5">
        <f t="shared" si="2"/>
        <v>3885.0744009857654</v>
      </c>
      <c r="G14" s="5">
        <f t="shared" si="3"/>
        <v>16589.885479521938</v>
      </c>
      <c r="H14" s="22">
        <f t="shared" si="10"/>
        <v>9347.973606190837</v>
      </c>
      <c r="I14" s="5">
        <f t="shared" si="4"/>
        <v>25414.37256376609</v>
      </c>
      <c r="J14" s="26">
        <f t="shared" si="5"/>
        <v>0.10594141327503817</v>
      </c>
      <c r="L14" s="22">
        <f t="shared" si="11"/>
        <v>43623.989515688976</v>
      </c>
      <c r="M14" s="5">
        <f>scrimecost*Meta!O11</f>
        <v>381.55399999999997</v>
      </c>
      <c r="N14" s="5">
        <f>L14-Grade10!L14</f>
        <v>601.54138930195768</v>
      </c>
      <c r="O14" s="5">
        <f>Grade10!M14-M14</f>
        <v>8.0609999999999786</v>
      </c>
      <c r="P14" s="22">
        <f t="shared" si="12"/>
        <v>134.10704522385058</v>
      </c>
      <c r="Q14" s="22"/>
      <c r="R14" s="22"/>
      <c r="S14" s="22">
        <f t="shared" si="6"/>
        <v>540.9883408216034</v>
      </c>
      <c r="T14" s="22">
        <f t="shared" si="7"/>
        <v>543.86713944323549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21283.256226186862</v>
      </c>
      <c r="D15" s="5">
        <f t="shared" si="0"/>
        <v>20964.993877520395</v>
      </c>
      <c r="E15" s="5">
        <f t="shared" si="1"/>
        <v>11464.993877520395</v>
      </c>
      <c r="F15" s="5">
        <f t="shared" si="2"/>
        <v>4045.0705010104093</v>
      </c>
      <c r="G15" s="5">
        <f t="shared" si="3"/>
        <v>16919.923376509985</v>
      </c>
      <c r="H15" s="22">
        <f t="shared" si="10"/>
        <v>9581.6729463456086</v>
      </c>
      <c r="I15" s="5">
        <f t="shared" si="4"/>
        <v>25965.022637860238</v>
      </c>
      <c r="J15" s="26">
        <f t="shared" si="5"/>
        <v>0.10884873776313828</v>
      </c>
      <c r="L15" s="22">
        <f t="shared" si="11"/>
        <v>44714.589253581202</v>
      </c>
      <c r="M15" s="5">
        <f>scrimecost*Meta!O12</f>
        <v>365.36599999999999</v>
      </c>
      <c r="N15" s="5">
        <f>L15-Grade10!L15</f>
        <v>616.57992403450771</v>
      </c>
      <c r="O15" s="5">
        <f>Grade10!M15-M15</f>
        <v>7.7189999999999941</v>
      </c>
      <c r="P15" s="22">
        <f t="shared" si="12"/>
        <v>137.05351919819412</v>
      </c>
      <c r="Q15" s="22"/>
      <c r="R15" s="22"/>
      <c r="S15" s="22">
        <f t="shared" si="6"/>
        <v>553.57376918461023</v>
      </c>
      <c r="T15" s="22">
        <f t="shared" si="7"/>
        <v>556.94164154281918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21815.337631841532</v>
      </c>
      <c r="D16" s="5">
        <f t="shared" si="0"/>
        <v>21467.278724458403</v>
      </c>
      <c r="E16" s="5">
        <f t="shared" si="1"/>
        <v>11967.278724458403</v>
      </c>
      <c r="F16" s="5">
        <f t="shared" si="2"/>
        <v>4209.0665035356687</v>
      </c>
      <c r="G16" s="5">
        <f t="shared" si="3"/>
        <v>17258.212220922735</v>
      </c>
      <c r="H16" s="22">
        <f t="shared" si="10"/>
        <v>9821.2147700042478</v>
      </c>
      <c r="I16" s="5">
        <f t="shared" si="4"/>
        <v>26529.438963806744</v>
      </c>
      <c r="J16" s="26">
        <f t="shared" si="5"/>
        <v>0.11168515189787011</v>
      </c>
      <c r="L16" s="22">
        <f t="shared" si="11"/>
        <v>45832.453984920729</v>
      </c>
      <c r="M16" s="5">
        <f>scrimecost*Meta!O13</f>
        <v>309.27600000000001</v>
      </c>
      <c r="N16" s="5">
        <f>L16-Grade10!L16</f>
        <v>631.99442213537986</v>
      </c>
      <c r="O16" s="5">
        <f>Grade10!M16-M16</f>
        <v>6.5339999999999918</v>
      </c>
      <c r="P16" s="22">
        <f t="shared" si="12"/>
        <v>140.07365502189629</v>
      </c>
      <c r="Q16" s="22"/>
      <c r="R16" s="22"/>
      <c r="S16" s="22">
        <f t="shared" si="6"/>
        <v>565.64856220669776</v>
      </c>
      <c r="T16" s="22">
        <f t="shared" si="7"/>
        <v>569.52153230419401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22360.721072637571</v>
      </c>
      <c r="D17" s="5">
        <f t="shared" si="0"/>
        <v>21982.120692569864</v>
      </c>
      <c r="E17" s="5">
        <f t="shared" si="1"/>
        <v>12482.120692569864</v>
      </c>
      <c r="F17" s="5">
        <f t="shared" si="2"/>
        <v>4377.1624061240609</v>
      </c>
      <c r="G17" s="5">
        <f t="shared" si="3"/>
        <v>17604.958286445803</v>
      </c>
      <c r="H17" s="22">
        <f t="shared" si="10"/>
        <v>10066.745139254352</v>
      </c>
      <c r="I17" s="5">
        <f t="shared" si="4"/>
        <v>27107.965697901909</v>
      </c>
      <c r="J17" s="26">
        <f t="shared" si="5"/>
        <v>0.11445238520004752</v>
      </c>
      <c r="L17" s="22">
        <f t="shared" si="11"/>
        <v>46978.265334543736</v>
      </c>
      <c r="M17" s="5">
        <f>scrimecost*Meta!O14</f>
        <v>309.27600000000001</v>
      </c>
      <c r="N17" s="5">
        <f>L17-Grade10!L17</f>
        <v>647.79428268875199</v>
      </c>
      <c r="O17" s="5">
        <f>Grade10!M17-M17</f>
        <v>6.5339999999999918</v>
      </c>
      <c r="P17" s="22">
        <f t="shared" si="12"/>
        <v>143.16929424119101</v>
      </c>
      <c r="Q17" s="22"/>
      <c r="R17" s="22"/>
      <c r="S17" s="22">
        <f t="shared" si="6"/>
        <v>579.22648917932315</v>
      </c>
      <c r="T17" s="22">
        <f t="shared" si="7"/>
        <v>583.63475927568425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22919.739099453509</v>
      </c>
      <c r="D18" s="5">
        <f t="shared" si="0"/>
        <v>22509.833709884111</v>
      </c>
      <c r="E18" s="5">
        <f t="shared" si="1"/>
        <v>13009.833709884111</v>
      </c>
      <c r="F18" s="5">
        <f t="shared" si="2"/>
        <v>4549.460706277162</v>
      </c>
      <c r="G18" s="5">
        <f t="shared" si="3"/>
        <v>17960.37300360695</v>
      </c>
      <c r="H18" s="22">
        <f t="shared" si="10"/>
        <v>10318.413767735712</v>
      </c>
      <c r="I18" s="5">
        <f t="shared" si="4"/>
        <v>27700.955600349462</v>
      </c>
      <c r="J18" s="26">
        <f t="shared" si="5"/>
        <v>0.11715212500704984</v>
      </c>
      <c r="L18" s="22">
        <f t="shared" si="11"/>
        <v>48152.721967907331</v>
      </c>
      <c r="M18" s="5">
        <f>scrimecost*Meta!O15</f>
        <v>309.27600000000001</v>
      </c>
      <c r="N18" s="5">
        <f>L18-Grade10!L18</f>
        <v>663.98913975597679</v>
      </c>
      <c r="O18" s="5">
        <f>Grade10!M18-M18</f>
        <v>6.5339999999999918</v>
      </c>
      <c r="P18" s="22">
        <f t="shared" si="12"/>
        <v>146.34232444096807</v>
      </c>
      <c r="Q18" s="22"/>
      <c r="R18" s="22"/>
      <c r="S18" s="22">
        <f t="shared" si="6"/>
        <v>593.14386432627634</v>
      </c>
      <c r="T18" s="22">
        <f t="shared" si="7"/>
        <v>598.11135847067339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23492.732576939845</v>
      </c>
      <c r="D19" s="5">
        <f t="shared" si="0"/>
        <v>23050.73955263121</v>
      </c>
      <c r="E19" s="5">
        <f t="shared" si="1"/>
        <v>13550.73955263121</v>
      </c>
      <c r="F19" s="5">
        <f t="shared" si="2"/>
        <v>4726.0664639340903</v>
      </c>
      <c r="G19" s="5">
        <f t="shared" si="3"/>
        <v>18324.67308869712</v>
      </c>
      <c r="H19" s="22">
        <f t="shared" si="10"/>
        <v>10576.374111929104</v>
      </c>
      <c r="I19" s="5">
        <f t="shared" si="4"/>
        <v>28308.770250358193</v>
      </c>
      <c r="J19" s="26">
        <f t="shared" si="5"/>
        <v>0.11978601750168624</v>
      </c>
      <c r="L19" s="22">
        <f t="shared" si="11"/>
        <v>49356.540017105013</v>
      </c>
      <c r="M19" s="5">
        <f>scrimecost*Meta!O16</f>
        <v>309.27600000000001</v>
      </c>
      <c r="N19" s="5">
        <f>L19-Grade10!L19</f>
        <v>680.58886824987712</v>
      </c>
      <c r="O19" s="5">
        <f>Grade10!M19-M19</f>
        <v>6.5339999999999918</v>
      </c>
      <c r="P19" s="22">
        <f t="shared" si="12"/>
        <v>149.59468039573954</v>
      </c>
      <c r="Q19" s="22"/>
      <c r="R19" s="22"/>
      <c r="S19" s="22">
        <f t="shared" si="6"/>
        <v>607.40917385189982</v>
      </c>
      <c r="T19" s="22">
        <f t="shared" si="7"/>
        <v>612.96069636442485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24080.050891363338</v>
      </c>
      <c r="D20" s="5">
        <f t="shared" si="0"/>
        <v>23605.168041446988</v>
      </c>
      <c r="E20" s="5">
        <f t="shared" si="1"/>
        <v>14105.168041446988</v>
      </c>
      <c r="F20" s="5">
        <f t="shared" si="2"/>
        <v>4907.0873655324413</v>
      </c>
      <c r="G20" s="5">
        <f t="shared" si="3"/>
        <v>18698.080675914549</v>
      </c>
      <c r="H20" s="22">
        <f t="shared" si="10"/>
        <v>10840.783464727332</v>
      </c>
      <c r="I20" s="5">
        <f t="shared" si="4"/>
        <v>28931.780266617148</v>
      </c>
      <c r="J20" s="26">
        <f t="shared" si="5"/>
        <v>0.12235566871596565</v>
      </c>
      <c r="L20" s="22">
        <f t="shared" si="11"/>
        <v>50590.453517532638</v>
      </c>
      <c r="M20" s="5">
        <f>scrimecost*Meta!O17</f>
        <v>309.27600000000001</v>
      </c>
      <c r="N20" s="5">
        <f>L20-Grade10!L20</f>
        <v>697.60358995612478</v>
      </c>
      <c r="O20" s="5">
        <f>Grade10!M20-M20</f>
        <v>6.5339999999999918</v>
      </c>
      <c r="P20" s="22">
        <f t="shared" si="12"/>
        <v>152.92834524938033</v>
      </c>
      <c r="Q20" s="22"/>
      <c r="R20" s="22"/>
      <c r="S20" s="22">
        <f t="shared" si="6"/>
        <v>622.03111611566396</v>
      </c>
      <c r="T20" s="22">
        <f t="shared" si="7"/>
        <v>628.19238087562712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24682.052163647422</v>
      </c>
      <c r="D21" s="5">
        <f t="shared" si="0"/>
        <v>24173.457242483164</v>
      </c>
      <c r="E21" s="5">
        <f t="shared" si="1"/>
        <v>14673.457242483164</v>
      </c>
      <c r="F21" s="5">
        <f t="shared" si="2"/>
        <v>5092.6337896707528</v>
      </c>
      <c r="G21" s="5">
        <f t="shared" si="3"/>
        <v>19080.823452812412</v>
      </c>
      <c r="H21" s="22">
        <f t="shared" si="10"/>
        <v>11111.803051345514</v>
      </c>
      <c r="I21" s="5">
        <f t="shared" si="4"/>
        <v>29570.365533282577</v>
      </c>
      <c r="J21" s="26">
        <f t="shared" si="5"/>
        <v>0.12486264551038465</v>
      </c>
      <c r="L21" s="22">
        <f t="shared" si="11"/>
        <v>51855.214855470949</v>
      </c>
      <c r="M21" s="5">
        <f>scrimecost*Meta!O18</f>
        <v>243.95599999999999</v>
      </c>
      <c r="N21" s="5">
        <f>L21-Grade10!L21</f>
        <v>715.0436797050279</v>
      </c>
      <c r="O21" s="5">
        <f>Grade10!M21-M21</f>
        <v>5.1539999999999964</v>
      </c>
      <c r="P21" s="22">
        <f t="shared" si="12"/>
        <v>156.34535172436216</v>
      </c>
      <c r="Q21" s="22"/>
      <c r="R21" s="22"/>
      <c r="S21" s="22">
        <f t="shared" si="6"/>
        <v>635.65378693602167</v>
      </c>
      <c r="T21" s="22">
        <f t="shared" si="7"/>
        <v>642.43688352073991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25299.103467738601</v>
      </c>
      <c r="D22" s="5">
        <f t="shared" si="0"/>
        <v>24755.953673545238</v>
      </c>
      <c r="E22" s="5">
        <f t="shared" si="1"/>
        <v>15255.953673545238</v>
      </c>
      <c r="F22" s="5">
        <f t="shared" si="2"/>
        <v>5282.81887441252</v>
      </c>
      <c r="G22" s="5">
        <f t="shared" si="3"/>
        <v>19473.13479913272</v>
      </c>
      <c r="H22" s="22">
        <f t="shared" si="10"/>
        <v>11389.59812762915</v>
      </c>
      <c r="I22" s="5">
        <f t="shared" si="4"/>
        <v>30224.915431614638</v>
      </c>
      <c r="J22" s="26">
        <f t="shared" si="5"/>
        <v>0.12730847652932997</v>
      </c>
      <c r="L22" s="22">
        <f t="shared" si="11"/>
        <v>53151.595226857717</v>
      </c>
      <c r="M22" s="5">
        <f>scrimecost*Meta!O19</f>
        <v>243.95599999999999</v>
      </c>
      <c r="N22" s="5">
        <f>L22-Grade10!L22</f>
        <v>732.91977169764141</v>
      </c>
      <c r="O22" s="5">
        <f>Grade10!M22-M22</f>
        <v>5.1539999999999964</v>
      </c>
      <c r="P22" s="22">
        <f t="shared" si="12"/>
        <v>159.84778336121849</v>
      </c>
      <c r="Q22" s="22"/>
      <c r="R22" s="22"/>
      <c r="S22" s="22">
        <f t="shared" si="6"/>
        <v>651.01596502688017</v>
      </c>
      <c r="T22" s="22">
        <f t="shared" si="7"/>
        <v>658.46203585780484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25931.58105443207</v>
      </c>
      <c r="D23" s="5">
        <f t="shared" si="0"/>
        <v>25353.012515383871</v>
      </c>
      <c r="E23" s="5">
        <f t="shared" si="1"/>
        <v>15853.012515383871</v>
      </c>
      <c r="F23" s="5">
        <f t="shared" si="2"/>
        <v>5477.7585862728338</v>
      </c>
      <c r="G23" s="5">
        <f t="shared" si="3"/>
        <v>19875.253929111037</v>
      </c>
      <c r="H23" s="22">
        <f t="shared" si="10"/>
        <v>11674.338080819882</v>
      </c>
      <c r="I23" s="5">
        <f t="shared" si="4"/>
        <v>30895.829077405004</v>
      </c>
      <c r="J23" s="26">
        <f t="shared" si="5"/>
        <v>0.12969465313317904</v>
      </c>
      <c r="L23" s="22">
        <f t="shared" si="11"/>
        <v>54480.385107529168</v>
      </c>
      <c r="M23" s="5">
        <f>scrimecost*Meta!O20</f>
        <v>243.95599999999999</v>
      </c>
      <c r="N23" s="5">
        <f>L23-Grade10!L23</f>
        <v>751.24276599009318</v>
      </c>
      <c r="O23" s="5">
        <f>Grade10!M23-M23</f>
        <v>5.1539999999999964</v>
      </c>
      <c r="P23" s="22">
        <f t="shared" si="12"/>
        <v>163.43777578899625</v>
      </c>
      <c r="Q23" s="22"/>
      <c r="R23" s="22"/>
      <c r="S23" s="22">
        <f t="shared" si="6"/>
        <v>666.76219757002536</v>
      </c>
      <c r="T23" s="22">
        <f t="shared" si="7"/>
        <v>674.89986947951002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26579.870580792871</v>
      </c>
      <c r="D24" s="5">
        <f t="shared" si="0"/>
        <v>25964.997828268468</v>
      </c>
      <c r="E24" s="5">
        <f t="shared" si="1"/>
        <v>16464.997828268468</v>
      </c>
      <c r="F24" s="5">
        <f t="shared" si="2"/>
        <v>5677.5717909296545</v>
      </c>
      <c r="G24" s="5">
        <f t="shared" si="3"/>
        <v>20287.426037338813</v>
      </c>
      <c r="H24" s="22">
        <f t="shared" si="10"/>
        <v>11966.196532840377</v>
      </c>
      <c r="I24" s="5">
        <f t="shared" si="4"/>
        <v>31583.51556434013</v>
      </c>
      <c r="J24" s="26">
        <f t="shared" si="5"/>
        <v>0.13202263030766601</v>
      </c>
      <c r="L24" s="22">
        <f t="shared" si="11"/>
        <v>55842.394735217393</v>
      </c>
      <c r="M24" s="5">
        <f>scrimecost*Meta!O21</f>
        <v>243.95599999999999</v>
      </c>
      <c r="N24" s="5">
        <f>L24-Grade10!L24</f>
        <v>770.02383513985114</v>
      </c>
      <c r="O24" s="5">
        <f>Grade10!M24-M24</f>
        <v>5.1539999999999964</v>
      </c>
      <c r="P24" s="22">
        <f t="shared" si="12"/>
        <v>167.11751802746849</v>
      </c>
      <c r="Q24" s="22"/>
      <c r="R24" s="22"/>
      <c r="S24" s="22">
        <f t="shared" si="6"/>
        <v>682.90208592674583</v>
      </c>
      <c r="T24" s="22">
        <f t="shared" si="7"/>
        <v>691.76102194056443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27244.36734531269</v>
      </c>
      <c r="D25" s="5">
        <f t="shared" si="0"/>
        <v>26592.282773975177</v>
      </c>
      <c r="E25" s="5">
        <f t="shared" si="1"/>
        <v>17092.282773975177</v>
      </c>
      <c r="F25" s="5">
        <f t="shared" si="2"/>
        <v>5882.3803257028958</v>
      </c>
      <c r="G25" s="5">
        <f t="shared" si="3"/>
        <v>20709.902448272282</v>
      </c>
      <c r="H25" s="22">
        <f t="shared" si="10"/>
        <v>12265.351446161385</v>
      </c>
      <c r="I25" s="5">
        <f t="shared" si="4"/>
        <v>32288.394213448628</v>
      </c>
      <c r="J25" s="26">
        <f t="shared" si="5"/>
        <v>0.13429382755106789</v>
      </c>
      <c r="L25" s="22">
        <f t="shared" si="11"/>
        <v>57238.454603597813</v>
      </c>
      <c r="M25" s="5">
        <f>scrimecost*Meta!O22</f>
        <v>243.95599999999999</v>
      </c>
      <c r="N25" s="5">
        <f>L25-Grade10!L25</f>
        <v>789.27443101833342</v>
      </c>
      <c r="O25" s="5">
        <f>Grade10!M25-M25</f>
        <v>5.1539999999999964</v>
      </c>
      <c r="P25" s="22">
        <f t="shared" si="12"/>
        <v>170.88925382190246</v>
      </c>
      <c r="Q25" s="22"/>
      <c r="R25" s="22"/>
      <c r="S25" s="22">
        <f t="shared" si="6"/>
        <v>699.44547149237121</v>
      </c>
      <c r="T25" s="22">
        <f t="shared" si="7"/>
        <v>709.05640500426671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27925.476528945506</v>
      </c>
      <c r="D26" s="5">
        <f t="shared" si="0"/>
        <v>27235.249843324556</v>
      </c>
      <c r="E26" s="5">
        <f t="shared" si="1"/>
        <v>17735.249843324556</v>
      </c>
      <c r="F26" s="5">
        <f t="shared" si="2"/>
        <v>6092.3090738454675</v>
      </c>
      <c r="G26" s="5">
        <f t="shared" si="3"/>
        <v>21142.94076947909</v>
      </c>
      <c r="H26" s="22">
        <f t="shared" si="10"/>
        <v>12571.985232315421</v>
      </c>
      <c r="I26" s="5">
        <f t="shared" si="4"/>
        <v>33010.894828784847</v>
      </c>
      <c r="J26" s="26">
        <f t="shared" si="5"/>
        <v>0.13650962973975267</v>
      </c>
      <c r="L26" s="22">
        <f t="shared" si="11"/>
        <v>58669.415968687768</v>
      </c>
      <c r="M26" s="5">
        <f>scrimecost*Meta!O23</f>
        <v>194.25600000000003</v>
      </c>
      <c r="N26" s="5">
        <f>L26-Grade10!L26</f>
        <v>809.00629179379757</v>
      </c>
      <c r="O26" s="5">
        <f>Grade10!M26-M26</f>
        <v>4.103999999999985</v>
      </c>
      <c r="P26" s="22">
        <f t="shared" si="12"/>
        <v>174.75528301119738</v>
      </c>
      <c r="Q26" s="22"/>
      <c r="R26" s="22"/>
      <c r="S26" s="22">
        <f t="shared" si="6"/>
        <v>715.3639916971506</v>
      </c>
      <c r="T26" s="22">
        <f t="shared" si="7"/>
        <v>725.74369413397028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28623.613442169146</v>
      </c>
      <c r="D27" s="5">
        <f t="shared" si="0"/>
        <v>27894.29108940767</v>
      </c>
      <c r="E27" s="5">
        <f t="shared" si="1"/>
        <v>18394.29108940767</v>
      </c>
      <c r="F27" s="5">
        <f t="shared" si="2"/>
        <v>6307.486040691605</v>
      </c>
      <c r="G27" s="5">
        <f t="shared" si="3"/>
        <v>21586.805048716065</v>
      </c>
      <c r="H27" s="22">
        <f t="shared" si="10"/>
        <v>12886.284863123306</v>
      </c>
      <c r="I27" s="5">
        <f t="shared" si="4"/>
        <v>33751.457959504463</v>
      </c>
      <c r="J27" s="26">
        <f t="shared" si="5"/>
        <v>0.13867138797261586</v>
      </c>
      <c r="L27" s="22">
        <f t="shared" si="11"/>
        <v>60136.15136790496</v>
      </c>
      <c r="M27" s="5">
        <f>scrimecost*Meta!O24</f>
        <v>194.25600000000003</v>
      </c>
      <c r="N27" s="5">
        <f>L27-Grade10!L27</f>
        <v>829.23144908864924</v>
      </c>
      <c r="O27" s="5">
        <f>Grade10!M27-M27</f>
        <v>4.103999999999985</v>
      </c>
      <c r="P27" s="22">
        <f t="shared" si="12"/>
        <v>178.71796293022459</v>
      </c>
      <c r="Q27" s="22"/>
      <c r="R27" s="22"/>
      <c r="S27" s="22">
        <f t="shared" si="6"/>
        <v>732.74488615704968</v>
      </c>
      <c r="T27" s="22">
        <f t="shared" si="7"/>
        <v>743.94060699249826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29339.203778223371</v>
      </c>
      <c r="D28" s="5">
        <f t="shared" si="0"/>
        <v>28569.808366642861</v>
      </c>
      <c r="E28" s="5">
        <f t="shared" si="1"/>
        <v>19069.808366642861</v>
      </c>
      <c r="F28" s="5">
        <f t="shared" si="2"/>
        <v>6528.0424317088946</v>
      </c>
      <c r="G28" s="5">
        <f t="shared" si="3"/>
        <v>22041.765934933966</v>
      </c>
      <c r="H28" s="22">
        <f t="shared" si="10"/>
        <v>13208.441984701387</v>
      </c>
      <c r="I28" s="5">
        <f t="shared" si="4"/>
        <v>34510.535168492075</v>
      </c>
      <c r="J28" s="26">
        <f t="shared" si="5"/>
        <v>0.14078042039492142</v>
      </c>
      <c r="L28" s="22">
        <f t="shared" si="11"/>
        <v>61639.555152102577</v>
      </c>
      <c r="M28" s="5">
        <f>scrimecost*Meta!O25</f>
        <v>194.25600000000003</v>
      </c>
      <c r="N28" s="5">
        <f>L28-Grade10!L28</f>
        <v>849.96223531586293</v>
      </c>
      <c r="O28" s="5">
        <f>Grade10!M28-M28</f>
        <v>4.103999999999985</v>
      </c>
      <c r="P28" s="22">
        <f t="shared" si="12"/>
        <v>182.77970984722751</v>
      </c>
      <c r="Q28" s="22"/>
      <c r="R28" s="22"/>
      <c r="S28" s="22">
        <f t="shared" si="6"/>
        <v>750.5603029784404</v>
      </c>
      <c r="T28" s="22">
        <f t="shared" si="7"/>
        <v>762.60620198867593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30072.68387267895</v>
      </c>
      <c r="D29" s="5">
        <f t="shared" si="0"/>
        <v>29262.213575808924</v>
      </c>
      <c r="E29" s="5">
        <f t="shared" si="1"/>
        <v>19762.213575808924</v>
      </c>
      <c r="F29" s="5">
        <f t="shared" si="2"/>
        <v>6754.1127325016132</v>
      </c>
      <c r="G29" s="5">
        <f t="shared" si="3"/>
        <v>22508.100843307311</v>
      </c>
      <c r="H29" s="22">
        <f t="shared" si="10"/>
        <v>13538.653034318921</v>
      </c>
      <c r="I29" s="5">
        <f t="shared" si="4"/>
        <v>35288.589307704373</v>
      </c>
      <c r="J29" s="26">
        <f t="shared" si="5"/>
        <v>0.14283801300204871</v>
      </c>
      <c r="L29" s="22">
        <f t="shared" si="11"/>
        <v>63180.544030905134</v>
      </c>
      <c r="M29" s="5">
        <f>scrimecost*Meta!O26</f>
        <v>194.25600000000003</v>
      </c>
      <c r="N29" s="5">
        <f>L29-Grade10!L29</f>
        <v>871.21129119875695</v>
      </c>
      <c r="O29" s="5">
        <f>Grade10!M29-M29</f>
        <v>4.103999999999985</v>
      </c>
      <c r="P29" s="22">
        <f t="shared" si="12"/>
        <v>186.94300043715543</v>
      </c>
      <c r="Q29" s="22"/>
      <c r="R29" s="22"/>
      <c r="S29" s="22">
        <f t="shared" si="6"/>
        <v>768.82110522036578</v>
      </c>
      <c r="T29" s="22">
        <f t="shared" si="7"/>
        <v>781.75256024925773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30824.500969495926</v>
      </c>
      <c r="D30" s="5">
        <f t="shared" si="0"/>
        <v>29971.928915204153</v>
      </c>
      <c r="E30" s="5">
        <f t="shared" si="1"/>
        <v>20471.928915204153</v>
      </c>
      <c r="F30" s="5">
        <f t="shared" si="2"/>
        <v>6985.8347908141559</v>
      </c>
      <c r="G30" s="5">
        <f t="shared" si="3"/>
        <v>22986.094124389998</v>
      </c>
      <c r="H30" s="22">
        <f t="shared" si="10"/>
        <v>13877.119360176892</v>
      </c>
      <c r="I30" s="5">
        <f t="shared" si="4"/>
        <v>36086.094800396982</v>
      </c>
      <c r="J30" s="26">
        <f t="shared" si="5"/>
        <v>0.14484542042363641</v>
      </c>
      <c r="L30" s="22">
        <f t="shared" si="11"/>
        <v>64760.057631677766</v>
      </c>
      <c r="M30" s="5">
        <f>scrimecost*Meta!O27</f>
        <v>194.25600000000003</v>
      </c>
      <c r="N30" s="5">
        <f>L30-Grade10!L30</f>
        <v>892.99157347872097</v>
      </c>
      <c r="O30" s="5">
        <f>Grade10!M30-M30</f>
        <v>4.103999999999985</v>
      </c>
      <c r="P30" s="22">
        <f t="shared" si="12"/>
        <v>191.21037329183164</v>
      </c>
      <c r="Q30" s="22"/>
      <c r="R30" s="22"/>
      <c r="S30" s="22">
        <f t="shared" si="6"/>
        <v>787.5384275183377</v>
      </c>
      <c r="T30" s="22">
        <f t="shared" si="7"/>
        <v>801.3920743211587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31595.113493733326</v>
      </c>
      <c r="D31" s="5">
        <f t="shared" si="0"/>
        <v>30699.387138084257</v>
      </c>
      <c r="E31" s="5">
        <f t="shared" si="1"/>
        <v>21199.387138084257</v>
      </c>
      <c r="F31" s="5">
        <f t="shared" si="2"/>
        <v>7223.3499005845097</v>
      </c>
      <c r="G31" s="5">
        <f t="shared" si="3"/>
        <v>23476.037237499746</v>
      </c>
      <c r="H31" s="22">
        <f t="shared" si="10"/>
        <v>14224.047344181316</v>
      </c>
      <c r="I31" s="5">
        <f t="shared" si="4"/>
        <v>36903.537930406907</v>
      </c>
      <c r="J31" s="26">
        <f t="shared" si="5"/>
        <v>0.14680386668859999</v>
      </c>
      <c r="L31" s="22">
        <f t="shared" si="11"/>
        <v>66379.05907246971</v>
      </c>
      <c r="M31" s="5">
        <f>scrimecost*Meta!O28</f>
        <v>166.708</v>
      </c>
      <c r="N31" s="5">
        <f>L31-Grade10!L31</f>
        <v>915.31636281569081</v>
      </c>
      <c r="O31" s="5">
        <f>Grade10!M31-M31</f>
        <v>3.5219999999999914</v>
      </c>
      <c r="P31" s="22">
        <f t="shared" si="12"/>
        <v>195.58443046787474</v>
      </c>
      <c r="Q31" s="22"/>
      <c r="R31" s="22"/>
      <c r="S31" s="22">
        <f t="shared" si="6"/>
        <v>806.14808487376354</v>
      </c>
      <c r="T31" s="22">
        <f t="shared" si="7"/>
        <v>820.95128855983467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32384.991331076657</v>
      </c>
      <c r="D32" s="5">
        <f t="shared" si="0"/>
        <v>31445.031816536361</v>
      </c>
      <c r="E32" s="5">
        <f t="shared" si="1"/>
        <v>21945.031816536361</v>
      </c>
      <c r="F32" s="5">
        <f t="shared" si="2"/>
        <v>7466.8028880991224</v>
      </c>
      <c r="G32" s="5">
        <f t="shared" si="3"/>
        <v>23978.228928437238</v>
      </c>
      <c r="H32" s="22">
        <f t="shared" si="10"/>
        <v>14579.648527785848</v>
      </c>
      <c r="I32" s="5">
        <f t="shared" si="4"/>
        <v>37741.417138667079</v>
      </c>
      <c r="J32" s="26">
        <f t="shared" si="5"/>
        <v>0.14871454597149134</v>
      </c>
      <c r="L32" s="22">
        <f t="shared" si="11"/>
        <v>68038.535549281441</v>
      </c>
      <c r="M32" s="5">
        <f>scrimecost*Meta!O29</f>
        <v>166.708</v>
      </c>
      <c r="N32" s="5">
        <f>L32-Grade10!L32</f>
        <v>938.19927188608563</v>
      </c>
      <c r="O32" s="5">
        <f>Grade10!M32-M32</f>
        <v>3.5219999999999914</v>
      </c>
      <c r="P32" s="22">
        <f t="shared" si="12"/>
        <v>200.06783907331891</v>
      </c>
      <c r="Q32" s="22"/>
      <c r="R32" s="22"/>
      <c r="S32" s="22">
        <f t="shared" si="6"/>
        <v>825.81297161307532</v>
      </c>
      <c r="T32" s="22">
        <f t="shared" si="7"/>
        <v>841.61513333163759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33194.616114353565</v>
      </c>
      <c r="D33" s="5">
        <f t="shared" si="0"/>
        <v>32209.317611949762</v>
      </c>
      <c r="E33" s="5">
        <f t="shared" si="1"/>
        <v>22709.317611949762</v>
      </c>
      <c r="F33" s="5">
        <f t="shared" si="2"/>
        <v>7716.3422003015967</v>
      </c>
      <c r="G33" s="5">
        <f t="shared" si="3"/>
        <v>24492.975411648164</v>
      </c>
      <c r="H33" s="22">
        <f t="shared" si="10"/>
        <v>14944.139740980492</v>
      </c>
      <c r="I33" s="5">
        <f t="shared" si="4"/>
        <v>38600.24332713375</v>
      </c>
      <c r="J33" s="26">
        <f t="shared" si="5"/>
        <v>0.15057862332065353</v>
      </c>
      <c r="L33" s="22">
        <f t="shared" si="11"/>
        <v>69739.498938013479</v>
      </c>
      <c r="M33" s="5">
        <f>scrimecost*Meta!O30</f>
        <v>166.708</v>
      </c>
      <c r="N33" s="5">
        <f>L33-Grade10!L33</f>
        <v>961.65425368324213</v>
      </c>
      <c r="O33" s="5">
        <f>Grade10!M33-M33</f>
        <v>3.5219999999999914</v>
      </c>
      <c r="P33" s="22">
        <f t="shared" si="12"/>
        <v>204.6633328938992</v>
      </c>
      <c r="Q33" s="22"/>
      <c r="R33" s="22"/>
      <c r="S33" s="22">
        <f t="shared" si="6"/>
        <v>845.96948052087134</v>
      </c>
      <c r="T33" s="22">
        <f t="shared" si="7"/>
        <v>862.81126105541068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34024.4815172124</v>
      </c>
      <c r="D34" s="5">
        <f t="shared" si="0"/>
        <v>32992.710552248507</v>
      </c>
      <c r="E34" s="5">
        <f t="shared" si="1"/>
        <v>23492.710552248507</v>
      </c>
      <c r="F34" s="5">
        <f t="shared" si="2"/>
        <v>7972.1199953091382</v>
      </c>
      <c r="G34" s="5">
        <f t="shared" si="3"/>
        <v>25020.590556939369</v>
      </c>
      <c r="H34" s="22">
        <f t="shared" si="10"/>
        <v>15317.743234505004</v>
      </c>
      <c r="I34" s="5">
        <f t="shared" si="4"/>
        <v>39480.540170312088</v>
      </c>
      <c r="J34" s="26">
        <f t="shared" si="5"/>
        <v>0.15239723536861674</v>
      </c>
      <c r="L34" s="22">
        <f t="shared" si="11"/>
        <v>71482.986411463804</v>
      </c>
      <c r="M34" s="5">
        <f>scrimecost*Meta!O31</f>
        <v>166.708</v>
      </c>
      <c r="N34" s="5">
        <f>L34-Grade10!L34</f>
        <v>985.69561002531555</v>
      </c>
      <c r="O34" s="5">
        <f>Grade10!M34-M34</f>
        <v>3.5219999999999914</v>
      </c>
      <c r="P34" s="22">
        <f t="shared" si="12"/>
        <v>209.37371405999394</v>
      </c>
      <c r="Q34" s="22"/>
      <c r="R34" s="22"/>
      <c r="S34" s="22">
        <f t="shared" si="6"/>
        <v>866.62990215135403</v>
      </c>
      <c r="T34" s="22">
        <f t="shared" si="7"/>
        <v>884.55339233070617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34875.09355514271</v>
      </c>
      <c r="D35" s="5">
        <f t="shared" si="0"/>
        <v>33795.688316054715</v>
      </c>
      <c r="E35" s="5">
        <f t="shared" si="1"/>
        <v>24295.688316054715</v>
      </c>
      <c r="F35" s="5">
        <f t="shared" si="2"/>
        <v>8234.2922351918642</v>
      </c>
      <c r="G35" s="5">
        <f t="shared" si="3"/>
        <v>25561.396080862851</v>
      </c>
      <c r="H35" s="22">
        <f t="shared" si="10"/>
        <v>15700.686815367628</v>
      </c>
      <c r="I35" s="5">
        <f t="shared" si="4"/>
        <v>40382.844434569888</v>
      </c>
      <c r="J35" s="26">
        <f t="shared" si="5"/>
        <v>0.15417149102516611</v>
      </c>
      <c r="L35" s="22">
        <f t="shared" si="11"/>
        <v>73270.061071750388</v>
      </c>
      <c r="M35" s="5">
        <f>scrimecost*Meta!O32</f>
        <v>166.708</v>
      </c>
      <c r="N35" s="5">
        <f>L35-Grade10!L35</f>
        <v>1010.3380002759368</v>
      </c>
      <c r="O35" s="5">
        <f>Grade10!M35-M35</f>
        <v>3.5219999999999914</v>
      </c>
      <c r="P35" s="22">
        <f t="shared" si="12"/>
        <v>214.20185475524107</v>
      </c>
      <c r="Q35" s="22"/>
      <c r="R35" s="22"/>
      <c r="S35" s="22">
        <f t="shared" si="6"/>
        <v>887.80683432259605</v>
      </c>
      <c r="T35" s="22">
        <f t="shared" si="7"/>
        <v>906.85560143865814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35746.970894021273</v>
      </c>
      <c r="D36" s="5">
        <f t="shared" si="0"/>
        <v>34618.740523956076</v>
      </c>
      <c r="E36" s="5">
        <f t="shared" si="1"/>
        <v>25118.740523956076</v>
      </c>
      <c r="F36" s="5">
        <f t="shared" si="2"/>
        <v>8503.0187810716598</v>
      </c>
      <c r="G36" s="5">
        <f t="shared" si="3"/>
        <v>26115.721742884416</v>
      </c>
      <c r="H36" s="22">
        <f t="shared" si="10"/>
        <v>16093.203985751818</v>
      </c>
      <c r="I36" s="5">
        <f t="shared" si="4"/>
        <v>41307.706305434127</v>
      </c>
      <c r="J36" s="26">
        <f t="shared" si="5"/>
        <v>0.15590247215350703</v>
      </c>
      <c r="L36" s="22">
        <f t="shared" si="11"/>
        <v>75101.812598544144</v>
      </c>
      <c r="M36" s="5">
        <f>scrimecost*Meta!O33</f>
        <v>128.36799999999999</v>
      </c>
      <c r="N36" s="5">
        <f>L36-Grade10!L36</f>
        <v>1035.5964502828283</v>
      </c>
      <c r="O36" s="5">
        <f>Grade10!M36-M36</f>
        <v>2.7120000000000175</v>
      </c>
      <c r="P36" s="22">
        <f t="shared" si="12"/>
        <v>219.15069896786937</v>
      </c>
      <c r="Q36" s="22"/>
      <c r="R36" s="22"/>
      <c r="S36" s="22">
        <f t="shared" si="6"/>
        <v>908.71209979812249</v>
      </c>
      <c r="T36" s="22">
        <f t="shared" si="7"/>
        <v>928.91342664919387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36640.645166371811</v>
      </c>
      <c r="D37" s="5">
        <f t="shared" ref="D37:D56" si="15">IF(A37&lt;startage,1,0)*(C37*(1-initialunempprob))+IF(A37=startage,1,0)*(C37*(1-unempprob))+IF(A37&gt;startage,1,0)*(C37*(1-unempprob)+unempprob*300*52)</f>
        <v>35462.369037054988</v>
      </c>
      <c r="E37" s="5">
        <f t="shared" si="1"/>
        <v>25962.369037054988</v>
      </c>
      <c r="F37" s="5">
        <f t="shared" si="2"/>
        <v>8778.4634905984531</v>
      </c>
      <c r="G37" s="5">
        <f t="shared" si="3"/>
        <v>26683.905546456535</v>
      </c>
      <c r="H37" s="22">
        <f t="shared" ref="H37:H56" si="16">benefits*B37/expnorm</f>
        <v>16495.534085395615</v>
      </c>
      <c r="I37" s="5">
        <f t="shared" ref="I37:I56" si="17">G37+IF(A37&lt;startage,1,0)*(H37*(1-initialunempprob))+IF(A37&gt;=startage,1,0)*(H37*(1-unempprob))</f>
        <v>42255.689723069998</v>
      </c>
      <c r="J37" s="26">
        <f t="shared" si="5"/>
        <v>0.15759123422993718</v>
      </c>
      <c r="L37" s="22">
        <f t="shared" ref="L37:L56" si="18">(sincome+sbenefits)*(1-sunemp)*B37/expnorm</f>
        <v>76979.35791350776</v>
      </c>
      <c r="M37" s="5">
        <f>scrimecost*Meta!O34</f>
        <v>128.36799999999999</v>
      </c>
      <c r="N37" s="5">
        <f>L37-Grade10!L37</f>
        <v>1061.4863615399372</v>
      </c>
      <c r="O37" s="5">
        <f>Grade10!M37-M37</f>
        <v>2.7120000000000175</v>
      </c>
      <c r="P37" s="22">
        <f t="shared" si="12"/>
        <v>224.22326428581346</v>
      </c>
      <c r="Q37" s="22"/>
      <c r="R37" s="22"/>
      <c r="S37" s="22">
        <f t="shared" si="6"/>
        <v>930.96111416056715</v>
      </c>
      <c r="T37" s="22">
        <f t="shared" si="7"/>
        <v>952.37885370397748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37556.661295531099</v>
      </c>
      <c r="D38" s="5">
        <f t="shared" si="15"/>
        <v>36327.088262981357</v>
      </c>
      <c r="E38" s="5">
        <f t="shared" si="1"/>
        <v>26827.088262981357</v>
      </c>
      <c r="F38" s="5">
        <f t="shared" si="2"/>
        <v>9060.7943178634123</v>
      </c>
      <c r="G38" s="5">
        <f t="shared" si="3"/>
        <v>27266.293945117945</v>
      </c>
      <c r="H38" s="22">
        <f t="shared" si="16"/>
        <v>16907.922437530498</v>
      </c>
      <c r="I38" s="5">
        <f t="shared" si="17"/>
        <v>43227.372726146736</v>
      </c>
      <c r="J38" s="26">
        <f t="shared" si="5"/>
        <v>0.15923880698743001</v>
      </c>
      <c r="L38" s="22">
        <f t="shared" si="18"/>
        <v>78903.841861345441</v>
      </c>
      <c r="M38" s="5">
        <f>scrimecost*Meta!O35</f>
        <v>128.36799999999999</v>
      </c>
      <c r="N38" s="5">
        <f>L38-Grade10!L38</f>
        <v>1088.0235205783829</v>
      </c>
      <c r="O38" s="5">
        <f>Grade10!M38-M38</f>
        <v>2.7120000000000175</v>
      </c>
      <c r="P38" s="22">
        <f t="shared" si="12"/>
        <v>229.42264373670602</v>
      </c>
      <c r="Q38" s="22"/>
      <c r="R38" s="22"/>
      <c r="S38" s="22">
        <f t="shared" si="6"/>
        <v>953.76635388201225</v>
      </c>
      <c r="T38" s="22">
        <f t="shared" si="7"/>
        <v>976.44879540419652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38495.577827919384</v>
      </c>
      <c r="D39" s="5">
        <f t="shared" si="15"/>
        <v>37213.425469555892</v>
      </c>
      <c r="E39" s="5">
        <f t="shared" si="1"/>
        <v>27713.425469555892</v>
      </c>
      <c r="F39" s="5">
        <f t="shared" si="2"/>
        <v>9350.1834158099991</v>
      </c>
      <c r="G39" s="5">
        <f t="shared" si="3"/>
        <v>27863.242053745893</v>
      </c>
      <c r="H39" s="22">
        <f t="shared" si="16"/>
        <v>17330.620498468768</v>
      </c>
      <c r="I39" s="5">
        <f t="shared" si="17"/>
        <v>44223.347804300407</v>
      </c>
      <c r="J39" s="26">
        <f t="shared" ref="J39:J56" si="19">(F39-(IF(A39&gt;startage,1,0)*(unempprob*300*52)))/(IF(A39&lt;startage,1,0)*((C39+H39)*(1-initialunempprob))+IF(A39&gt;=startage,1,0)*((C39+H39)*(1-unempprob)))</f>
        <v>0.16084619504352055</v>
      </c>
      <c r="L39" s="22">
        <f t="shared" si="18"/>
        <v>80876.437907879095</v>
      </c>
      <c r="M39" s="5">
        <f>scrimecost*Meta!O36</f>
        <v>128.36799999999999</v>
      </c>
      <c r="N39" s="5">
        <f>L39-Grade10!L39</f>
        <v>1115.2241085928981</v>
      </c>
      <c r="O39" s="5">
        <f>Grade10!M39-M39</f>
        <v>2.7120000000000175</v>
      </c>
      <c r="P39" s="22">
        <f t="shared" si="12"/>
        <v>234.75200767387099</v>
      </c>
      <c r="Q39" s="22"/>
      <c r="R39" s="22"/>
      <c r="S39" s="22">
        <f t="shared" ref="S39:S69" si="20">IF(A39&lt;startage,1,0)*(N39-Q39-R39)+IF(A39&gt;=startage,1,0)*completionprob*(N39*spart+O39+P39)</f>
        <v>977.14172459656561</v>
      </c>
      <c r="T39" s="22">
        <f t="shared" ref="T39:T69" si="21">S39/sreturn^(A39-startage+1)</f>
        <v>1001.138834307615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39457.967273617367</v>
      </c>
      <c r="D40" s="5">
        <f t="shared" si="15"/>
        <v>38121.921106294794</v>
      </c>
      <c r="E40" s="5">
        <f t="shared" si="1"/>
        <v>28621.921106294794</v>
      </c>
      <c r="F40" s="5">
        <f t="shared" si="2"/>
        <v>9646.8072412052497</v>
      </c>
      <c r="G40" s="5">
        <f t="shared" si="3"/>
        <v>28475.113865089545</v>
      </c>
      <c r="H40" s="22">
        <f t="shared" si="16"/>
        <v>17763.886010930484</v>
      </c>
      <c r="I40" s="5">
        <f t="shared" si="17"/>
        <v>45244.222259407921</v>
      </c>
      <c r="J40" s="26">
        <f t="shared" si="19"/>
        <v>0.16241437851287727</v>
      </c>
      <c r="L40" s="22">
        <f t="shared" si="18"/>
        <v>82898.348855576056</v>
      </c>
      <c r="M40" s="5">
        <f>scrimecost*Meta!O37</f>
        <v>128.36799999999999</v>
      </c>
      <c r="N40" s="5">
        <f>L40-Grade10!L40</f>
        <v>1143.1047113077075</v>
      </c>
      <c r="O40" s="5">
        <f>Grade10!M40-M40</f>
        <v>2.7120000000000175</v>
      </c>
      <c r="P40" s="22">
        <f t="shared" ref="P40:P56" si="22">(spart-initialspart)*(L40*J40+nptrans)</f>
        <v>240.2146057094651</v>
      </c>
      <c r="Q40" s="22"/>
      <c r="R40" s="22"/>
      <c r="S40" s="22">
        <f t="shared" si="20"/>
        <v>1001.1014795789372</v>
      </c>
      <c r="T40" s="22">
        <f t="shared" si="21"/>
        <v>1026.4649546498122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40444.416455457795</v>
      </c>
      <c r="D41" s="5">
        <f t="shared" si="15"/>
        <v>39053.129133952156</v>
      </c>
      <c r="E41" s="5">
        <f t="shared" si="1"/>
        <v>29553.129133952156</v>
      </c>
      <c r="F41" s="5">
        <f t="shared" si="2"/>
        <v>9950.846662235379</v>
      </c>
      <c r="G41" s="5">
        <f t="shared" si="3"/>
        <v>29102.282471716775</v>
      </c>
      <c r="H41" s="22">
        <f t="shared" si="16"/>
        <v>18207.983161203741</v>
      </c>
      <c r="I41" s="5">
        <f t="shared" si="17"/>
        <v>46290.61857589311</v>
      </c>
      <c r="J41" s="26">
        <f t="shared" si="19"/>
        <v>0.1639443136049325</v>
      </c>
      <c r="L41" s="22">
        <f t="shared" si="18"/>
        <v>84970.807576965453</v>
      </c>
      <c r="M41" s="5">
        <f>scrimecost*Meta!O38</f>
        <v>77.958000000000013</v>
      </c>
      <c r="N41" s="5">
        <f>L41-Grade10!L41</f>
        <v>1171.6823290903849</v>
      </c>
      <c r="O41" s="5">
        <f>Grade10!M41-M41</f>
        <v>1.6469999999999914</v>
      </c>
      <c r="P41" s="22">
        <f t="shared" si="22"/>
        <v>245.81376869594899</v>
      </c>
      <c r="Q41" s="22"/>
      <c r="R41" s="22"/>
      <c r="S41" s="22">
        <f t="shared" si="20"/>
        <v>1024.6069434358665</v>
      </c>
      <c r="T41" s="22">
        <f t="shared" si="21"/>
        <v>1051.3627630019346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41455.526866844237</v>
      </c>
      <c r="D42" s="5">
        <f t="shared" si="15"/>
        <v>40007.617362300953</v>
      </c>
      <c r="E42" s="5">
        <f t="shared" si="1"/>
        <v>30507.617362300953</v>
      </c>
      <c r="F42" s="5">
        <f t="shared" si="2"/>
        <v>10262.487068791261</v>
      </c>
      <c r="G42" s="5">
        <f t="shared" si="3"/>
        <v>29745.13029350969</v>
      </c>
      <c r="H42" s="22">
        <f t="shared" si="16"/>
        <v>18663.182740233839</v>
      </c>
      <c r="I42" s="5">
        <f t="shared" si="17"/>
        <v>47363.174800290435</v>
      </c>
      <c r="J42" s="26">
        <f t="shared" si="19"/>
        <v>0.16543693320693761</v>
      </c>
      <c r="L42" s="22">
        <f t="shared" si="18"/>
        <v>87095.077766389586</v>
      </c>
      <c r="M42" s="5">
        <f>scrimecost*Meta!O39</f>
        <v>77.958000000000013</v>
      </c>
      <c r="N42" s="5">
        <f>L42-Grade10!L42</f>
        <v>1200.9743873176631</v>
      </c>
      <c r="O42" s="5">
        <f>Grade10!M42-M42</f>
        <v>1.6469999999999914</v>
      </c>
      <c r="P42" s="22">
        <f t="shared" si="22"/>
        <v>251.55291075709502</v>
      </c>
      <c r="Q42" s="22"/>
      <c r="R42" s="22"/>
      <c r="S42" s="22">
        <f t="shared" si="20"/>
        <v>1049.7796610142418</v>
      </c>
      <c r="T42" s="22">
        <f t="shared" si="21"/>
        <v>1078.0098379352683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42491.915038515341</v>
      </c>
      <c r="D43" s="5">
        <f t="shared" si="15"/>
        <v>40985.967796358476</v>
      </c>
      <c r="E43" s="5">
        <f t="shared" si="1"/>
        <v>31485.967796358476</v>
      </c>
      <c r="F43" s="5">
        <f t="shared" si="2"/>
        <v>10581.918485511043</v>
      </c>
      <c r="G43" s="5">
        <f t="shared" si="3"/>
        <v>30404.049310847433</v>
      </c>
      <c r="H43" s="22">
        <f t="shared" si="16"/>
        <v>19129.762308739682</v>
      </c>
      <c r="I43" s="5">
        <f t="shared" si="17"/>
        <v>48462.544930297692</v>
      </c>
      <c r="J43" s="26">
        <f t="shared" si="19"/>
        <v>0.16689314745279632</v>
      </c>
      <c r="L43" s="22">
        <f t="shared" si="18"/>
        <v>89272.454710549311</v>
      </c>
      <c r="M43" s="5">
        <f>scrimecost*Meta!O40</f>
        <v>77.958000000000013</v>
      </c>
      <c r="N43" s="5">
        <f>L43-Grade10!L43</f>
        <v>1230.9987470005872</v>
      </c>
      <c r="O43" s="5">
        <f>Grade10!M43-M43</f>
        <v>1.6469999999999914</v>
      </c>
      <c r="P43" s="22">
        <f t="shared" si="22"/>
        <v>257.43553136976971</v>
      </c>
      <c r="Q43" s="22"/>
      <c r="R43" s="22"/>
      <c r="S43" s="22">
        <f t="shared" si="20"/>
        <v>1075.5816965320521</v>
      </c>
      <c r="T43" s="22">
        <f t="shared" si="21"/>
        <v>1105.3434613448389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43554.212914478223</v>
      </c>
      <c r="D44" s="5">
        <f t="shared" si="15"/>
        <v>41988.776991267441</v>
      </c>
      <c r="E44" s="5">
        <f t="shared" si="1"/>
        <v>32488.776991267441</v>
      </c>
      <c r="F44" s="5">
        <f t="shared" si="2"/>
        <v>10909.33568764882</v>
      </c>
      <c r="G44" s="5">
        <f t="shared" si="3"/>
        <v>31079.441303618623</v>
      </c>
      <c r="H44" s="22">
        <f t="shared" si="16"/>
        <v>19608.006366458172</v>
      </c>
      <c r="I44" s="5">
        <f t="shared" si="17"/>
        <v>49589.399313555135</v>
      </c>
      <c r="J44" s="26">
        <f t="shared" si="19"/>
        <v>0.16831384427802434</v>
      </c>
      <c r="L44" s="22">
        <f t="shared" si="18"/>
        <v>91504.266078313056</v>
      </c>
      <c r="M44" s="5">
        <f>scrimecost*Meta!O41</f>
        <v>77.958000000000013</v>
      </c>
      <c r="N44" s="5">
        <f>L44-Grade10!L44</f>
        <v>1261.7737156756193</v>
      </c>
      <c r="O44" s="5">
        <f>Grade10!M44-M44</f>
        <v>1.6469999999999914</v>
      </c>
      <c r="P44" s="22">
        <f t="shared" si="22"/>
        <v>263.46521749776133</v>
      </c>
      <c r="Q44" s="22"/>
      <c r="R44" s="22"/>
      <c r="S44" s="22">
        <f t="shared" si="20"/>
        <v>1102.0287829378312</v>
      </c>
      <c r="T44" s="22">
        <f t="shared" si="21"/>
        <v>1133.3813304241032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44643.06823734018</v>
      </c>
      <c r="D45" s="5">
        <f t="shared" si="15"/>
        <v>43016.656416049125</v>
      </c>
      <c r="E45" s="5">
        <f t="shared" si="1"/>
        <v>33516.656416049125</v>
      </c>
      <c r="F45" s="5">
        <f t="shared" si="2"/>
        <v>11244.938319840039</v>
      </c>
      <c r="G45" s="5">
        <f t="shared" si="3"/>
        <v>31771.718096209086</v>
      </c>
      <c r="H45" s="22">
        <f t="shared" si="16"/>
        <v>20098.206525619626</v>
      </c>
      <c r="I45" s="5">
        <f t="shared" si="17"/>
        <v>50744.425056394015</v>
      </c>
      <c r="J45" s="26">
        <f t="shared" si="19"/>
        <v>0.16969988996117355</v>
      </c>
      <c r="L45" s="22">
        <f t="shared" si="18"/>
        <v>93791.872730270858</v>
      </c>
      <c r="M45" s="5">
        <f>scrimecost*Meta!O42</f>
        <v>77.958000000000013</v>
      </c>
      <c r="N45" s="5">
        <f>L45-Grade10!L45</f>
        <v>1293.3180585675</v>
      </c>
      <c r="O45" s="5">
        <f>Grade10!M45-M45</f>
        <v>1.6469999999999914</v>
      </c>
      <c r="P45" s="22">
        <f t="shared" si="22"/>
        <v>269.64564577895254</v>
      </c>
      <c r="Q45" s="22"/>
      <c r="R45" s="22"/>
      <c r="S45" s="22">
        <f t="shared" si="20"/>
        <v>1129.1370465037364</v>
      </c>
      <c r="T45" s="22">
        <f t="shared" si="21"/>
        <v>1162.1415985543797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45759.14494327367</v>
      </c>
      <c r="D46" s="5">
        <f t="shared" si="15"/>
        <v>44070.232826450338</v>
      </c>
      <c r="E46" s="5">
        <f t="shared" si="1"/>
        <v>34570.232826450338</v>
      </c>
      <c r="F46" s="5">
        <f t="shared" si="2"/>
        <v>11595.954300481069</v>
      </c>
      <c r="G46" s="5">
        <f t="shared" si="3"/>
        <v>32474.278525969268</v>
      </c>
      <c r="H46" s="22">
        <f t="shared" si="16"/>
        <v>20600.661688760112</v>
      </c>
      <c r="I46" s="5">
        <f t="shared" si="17"/>
        <v>51921.303160158815</v>
      </c>
      <c r="J46" s="26">
        <f t="shared" si="19"/>
        <v>0.17116424447627621</v>
      </c>
      <c r="L46" s="22">
        <f t="shared" si="18"/>
        <v>96136.669548527614</v>
      </c>
      <c r="M46" s="5">
        <f>scrimecost*Meta!O43</f>
        <v>38.908000000000001</v>
      </c>
      <c r="N46" s="5">
        <f>L46-Grade10!L46</f>
        <v>1325.6510100316664</v>
      </c>
      <c r="O46" s="5">
        <f>Grade10!M46-M46</f>
        <v>0.82200000000000273</v>
      </c>
      <c r="P46" s="22">
        <f t="shared" si="22"/>
        <v>276.10992491687011</v>
      </c>
      <c r="Q46" s="22"/>
      <c r="R46" s="22"/>
      <c r="S46" s="22">
        <f t="shared" si="20"/>
        <v>1156.2350090668315</v>
      </c>
      <c r="T46" s="22">
        <f t="shared" si="21"/>
        <v>1190.9342320013996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46903.123566855516</v>
      </c>
      <c r="D47" s="5">
        <f t="shared" si="15"/>
        <v>45150.1486471116</v>
      </c>
      <c r="E47" s="5">
        <f t="shared" si="1"/>
        <v>35650.1486471116</v>
      </c>
      <c r="F47" s="5">
        <f t="shared" si="2"/>
        <v>12056.538397993098</v>
      </c>
      <c r="G47" s="5">
        <f t="shared" si="3"/>
        <v>33093.610249118501</v>
      </c>
      <c r="H47" s="22">
        <f t="shared" si="16"/>
        <v>21115.678230979116</v>
      </c>
      <c r="I47" s="5">
        <f t="shared" si="17"/>
        <v>53026.810499162784</v>
      </c>
      <c r="J47" s="26">
        <f t="shared" si="19"/>
        <v>0.17416262468032226</v>
      </c>
      <c r="L47" s="22">
        <f t="shared" si="18"/>
        <v>98540.086287240818</v>
      </c>
      <c r="M47" s="5">
        <f>scrimecost*Meta!O44</f>
        <v>38.908000000000001</v>
      </c>
      <c r="N47" s="5">
        <f>L47-Grade10!L47</f>
        <v>1358.7922852824704</v>
      </c>
      <c r="O47" s="5">
        <f>Grade10!M47-M47</f>
        <v>0.82200000000000273</v>
      </c>
      <c r="P47" s="22">
        <f t="shared" si="22"/>
        <v>284.59200076813573</v>
      </c>
      <c r="Q47" s="22"/>
      <c r="R47" s="22"/>
      <c r="S47" s="22">
        <f t="shared" si="20"/>
        <v>1186.6825154668427</v>
      </c>
      <c r="T47" s="22">
        <f t="shared" si="21"/>
        <v>1223.2225556358458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48075.701656026897</v>
      </c>
      <c r="D48" s="5">
        <f t="shared" si="15"/>
        <v>46257.062363289384</v>
      </c>
      <c r="E48" s="5">
        <f t="shared" si="1"/>
        <v>36757.062363289384</v>
      </c>
      <c r="F48" s="5">
        <f t="shared" si="2"/>
        <v>12528.637097942923</v>
      </c>
      <c r="G48" s="5">
        <f t="shared" si="3"/>
        <v>33728.425265346465</v>
      </c>
      <c r="H48" s="22">
        <f t="shared" si="16"/>
        <v>21643.57018675359</v>
      </c>
      <c r="I48" s="5">
        <f t="shared" si="17"/>
        <v>54159.955521641852</v>
      </c>
      <c r="J48" s="26">
        <f t="shared" si="19"/>
        <v>0.17708787365987938</v>
      </c>
      <c r="L48" s="22">
        <f t="shared" si="18"/>
        <v>101003.58844442182</v>
      </c>
      <c r="M48" s="5">
        <f>scrimecost*Meta!O45</f>
        <v>38.908000000000001</v>
      </c>
      <c r="N48" s="5">
        <f>L48-Grade10!L48</f>
        <v>1392.7620924145449</v>
      </c>
      <c r="O48" s="5">
        <f>Grade10!M48-M48</f>
        <v>0.82200000000000273</v>
      </c>
      <c r="P48" s="22">
        <f t="shared" si="22"/>
        <v>293.28612851568295</v>
      </c>
      <c r="Q48" s="22"/>
      <c r="R48" s="22"/>
      <c r="S48" s="22">
        <f t="shared" si="20"/>
        <v>1217.8912095268543</v>
      </c>
      <c r="T48" s="22">
        <f t="shared" si="21"/>
        <v>1256.3443945303175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49277.59419742757</v>
      </c>
      <c r="D49" s="5">
        <f t="shared" si="15"/>
        <v>47391.64892237162</v>
      </c>
      <c r="E49" s="5">
        <f t="shared" si="1"/>
        <v>37891.64892237162</v>
      </c>
      <c r="F49" s="5">
        <f t="shared" si="2"/>
        <v>13012.538265391497</v>
      </c>
      <c r="G49" s="5">
        <f t="shared" si="3"/>
        <v>34379.11065698012</v>
      </c>
      <c r="H49" s="22">
        <f t="shared" si="16"/>
        <v>22184.659441422431</v>
      </c>
      <c r="I49" s="5">
        <f t="shared" si="17"/>
        <v>55321.429169682895</v>
      </c>
      <c r="J49" s="26">
        <f t="shared" si="19"/>
        <v>0.17994177510334974</v>
      </c>
      <c r="L49" s="22">
        <f t="shared" si="18"/>
        <v>103528.67815553237</v>
      </c>
      <c r="M49" s="5">
        <f>scrimecost*Meta!O46</f>
        <v>38.908000000000001</v>
      </c>
      <c r="N49" s="5">
        <f>L49-Grade10!L49</f>
        <v>1427.5811447248998</v>
      </c>
      <c r="O49" s="5">
        <f>Grade10!M49-M49</f>
        <v>0.82200000000000273</v>
      </c>
      <c r="P49" s="22">
        <f t="shared" si="22"/>
        <v>302.19760945691888</v>
      </c>
      <c r="Q49" s="22"/>
      <c r="R49" s="22"/>
      <c r="S49" s="22">
        <f t="shared" si="20"/>
        <v>1249.8801209383521</v>
      </c>
      <c r="T49" s="22">
        <f t="shared" si="21"/>
        <v>1290.3212354796262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50509.534052363262</v>
      </c>
      <c r="D50" s="5">
        <f t="shared" si="15"/>
        <v>48554.600145430915</v>
      </c>
      <c r="E50" s="5">
        <f t="shared" si="1"/>
        <v>39054.600145430915</v>
      </c>
      <c r="F50" s="5">
        <f t="shared" si="2"/>
        <v>13508.536962026286</v>
      </c>
      <c r="G50" s="5">
        <f t="shared" si="3"/>
        <v>35046.063183404629</v>
      </c>
      <c r="H50" s="22">
        <f t="shared" si="16"/>
        <v>22739.275927457991</v>
      </c>
      <c r="I50" s="5">
        <f t="shared" si="17"/>
        <v>56511.939658924966</v>
      </c>
      <c r="J50" s="26">
        <f t="shared" si="19"/>
        <v>0.1827260691945404</v>
      </c>
      <c r="L50" s="22">
        <f t="shared" si="18"/>
        <v>106116.89510942069</v>
      </c>
      <c r="M50" s="5">
        <f>scrimecost*Meta!O47</f>
        <v>38.908000000000001</v>
      </c>
      <c r="N50" s="5">
        <f>L50-Grade10!L50</f>
        <v>1463.2706733430241</v>
      </c>
      <c r="O50" s="5">
        <f>Grade10!M50-M50</f>
        <v>0.82200000000000273</v>
      </c>
      <c r="P50" s="22">
        <f t="shared" si="22"/>
        <v>311.33187742168576</v>
      </c>
      <c r="Q50" s="22"/>
      <c r="R50" s="22"/>
      <c r="S50" s="22">
        <f t="shared" si="20"/>
        <v>1282.668755135144</v>
      </c>
      <c r="T50" s="22">
        <f t="shared" si="21"/>
        <v>1325.1751191536459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51772.272403672345</v>
      </c>
      <c r="D51" s="5">
        <f t="shared" si="15"/>
        <v>49746.625149066691</v>
      </c>
      <c r="E51" s="5">
        <f t="shared" si="1"/>
        <v>40246.625149066691</v>
      </c>
      <c r="F51" s="5">
        <f t="shared" si="2"/>
        <v>14016.935626076944</v>
      </c>
      <c r="G51" s="5">
        <f t="shared" si="3"/>
        <v>35729.689522989749</v>
      </c>
      <c r="H51" s="22">
        <f t="shared" si="16"/>
        <v>23307.757825644439</v>
      </c>
      <c r="I51" s="5">
        <f t="shared" si="17"/>
        <v>57732.212910398099</v>
      </c>
      <c r="J51" s="26">
        <f t="shared" si="19"/>
        <v>0.1854424536737507</v>
      </c>
      <c r="L51" s="22">
        <f t="shared" si="18"/>
        <v>108769.81748715619</v>
      </c>
      <c r="M51" s="5">
        <f>scrimecost*Meta!O48</f>
        <v>19.454000000000001</v>
      </c>
      <c r="N51" s="5">
        <f>L51-Grade10!L51</f>
        <v>1499.852440176619</v>
      </c>
      <c r="O51" s="5">
        <f>Grade10!M51-M51</f>
        <v>0.41100000000000136</v>
      </c>
      <c r="P51" s="22">
        <f t="shared" si="22"/>
        <v>320.69450208557163</v>
      </c>
      <c r="Q51" s="22"/>
      <c r="R51" s="22"/>
      <c r="S51" s="22">
        <f t="shared" si="20"/>
        <v>1315.8706261868676</v>
      </c>
      <c r="T51" s="22">
        <f t="shared" si="21"/>
        <v>1360.5083865479082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53066.57921376414</v>
      </c>
      <c r="D52" s="5">
        <f t="shared" si="15"/>
        <v>50968.450777793347</v>
      </c>
      <c r="E52" s="5">
        <f t="shared" si="1"/>
        <v>41468.450777793347</v>
      </c>
      <c r="F52" s="5">
        <f t="shared" si="2"/>
        <v>14538.044256728863</v>
      </c>
      <c r="G52" s="5">
        <f t="shared" si="3"/>
        <v>36430.406521064484</v>
      </c>
      <c r="H52" s="22">
        <f t="shared" si="16"/>
        <v>23890.451771285549</v>
      </c>
      <c r="I52" s="5">
        <f t="shared" si="17"/>
        <v>58982.992993158041</v>
      </c>
      <c r="J52" s="26">
        <f t="shared" si="19"/>
        <v>0.18809258487298028</v>
      </c>
      <c r="L52" s="22">
        <f t="shared" si="18"/>
        <v>111489.06292433508</v>
      </c>
      <c r="M52" s="5">
        <f>scrimecost*Meta!O49</f>
        <v>19.454000000000001</v>
      </c>
      <c r="N52" s="5">
        <f>L52-Grade10!L52</f>
        <v>1537.348751181009</v>
      </c>
      <c r="O52" s="5">
        <f>Grade10!M52-M52</f>
        <v>0.41100000000000136</v>
      </c>
      <c r="P52" s="22">
        <f t="shared" si="22"/>
        <v>330.2911923660547</v>
      </c>
      <c r="Q52" s="22"/>
      <c r="R52" s="22"/>
      <c r="S52" s="22">
        <f t="shared" si="20"/>
        <v>1350.3191849898542</v>
      </c>
      <c r="T52" s="22">
        <f t="shared" si="21"/>
        <v>1397.1844461768756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54393.243694108241</v>
      </c>
      <c r="D53" s="5">
        <f t="shared" si="15"/>
        <v>52220.822047238173</v>
      </c>
      <c r="E53" s="5">
        <f t="shared" si="1"/>
        <v>42720.822047238173</v>
      </c>
      <c r="F53" s="5">
        <f t="shared" si="2"/>
        <v>15072.180603147081</v>
      </c>
      <c r="G53" s="5">
        <f t="shared" si="3"/>
        <v>37148.641444091088</v>
      </c>
      <c r="H53" s="22">
        <f t="shared" si="16"/>
        <v>24487.713065567688</v>
      </c>
      <c r="I53" s="5">
        <f t="shared" si="17"/>
        <v>60265.042577986984</v>
      </c>
      <c r="J53" s="26">
        <f t="shared" si="19"/>
        <v>0.19067807872588718</v>
      </c>
      <c r="L53" s="22">
        <f t="shared" si="18"/>
        <v>114276.28949744346</v>
      </c>
      <c r="M53" s="5">
        <f>scrimecost*Meta!O50</f>
        <v>19.454000000000001</v>
      </c>
      <c r="N53" s="5">
        <f>L53-Grade10!L53</f>
        <v>1575.7824699605553</v>
      </c>
      <c r="O53" s="5">
        <f>Grade10!M53-M53</f>
        <v>0.41100000000000136</v>
      </c>
      <c r="P53" s="22">
        <f t="shared" si="22"/>
        <v>340.12779990354989</v>
      </c>
      <c r="Q53" s="22"/>
      <c r="R53" s="22"/>
      <c r="S53" s="22">
        <f t="shared" si="20"/>
        <v>1385.6289577629468</v>
      </c>
      <c r="T53" s="22">
        <f t="shared" si="21"/>
        <v>1434.8071381729503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55753.074786460937</v>
      </c>
      <c r="D54" s="5">
        <f t="shared" si="15"/>
        <v>53504.502598419123</v>
      </c>
      <c r="E54" s="5">
        <f t="shared" si="1"/>
        <v>44004.502598419123</v>
      </c>
      <c r="F54" s="5">
        <f t="shared" si="2"/>
        <v>15619.670358225754</v>
      </c>
      <c r="G54" s="5">
        <f t="shared" si="3"/>
        <v>37884.832240193369</v>
      </c>
      <c r="H54" s="22">
        <f t="shared" si="16"/>
        <v>25099.905892206876</v>
      </c>
      <c r="I54" s="5">
        <f t="shared" si="17"/>
        <v>61579.143402436661</v>
      </c>
      <c r="J54" s="26">
        <f t="shared" si="19"/>
        <v>0.19320051175311345</v>
      </c>
      <c r="L54" s="22">
        <f t="shared" si="18"/>
        <v>117133.19673487953</v>
      </c>
      <c r="M54" s="5">
        <f>scrimecost*Meta!O51</f>
        <v>19.454000000000001</v>
      </c>
      <c r="N54" s="5">
        <f>L54-Grade10!L54</f>
        <v>1615.1770317095215</v>
      </c>
      <c r="O54" s="5">
        <f>Grade10!M54-M54</f>
        <v>0.41100000000000136</v>
      </c>
      <c r="P54" s="22">
        <f t="shared" si="22"/>
        <v>350.21032262948245</v>
      </c>
      <c r="Q54" s="22"/>
      <c r="R54" s="22"/>
      <c r="S54" s="22">
        <f t="shared" si="20"/>
        <v>1421.8214748553207</v>
      </c>
      <c r="T54" s="22">
        <f t="shared" si="21"/>
        <v>1473.4008652086268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57146.901656122478</v>
      </c>
      <c r="D55" s="5">
        <f t="shared" si="15"/>
        <v>54820.275163379614</v>
      </c>
      <c r="E55" s="5">
        <f t="shared" si="1"/>
        <v>45320.275163379614</v>
      </c>
      <c r="F55" s="5">
        <f t="shared" si="2"/>
        <v>16180.847357181407</v>
      </c>
      <c r="G55" s="5">
        <f t="shared" si="3"/>
        <v>38639.427806198204</v>
      </c>
      <c r="H55" s="22">
        <f t="shared" si="16"/>
        <v>25727.403539512052</v>
      </c>
      <c r="I55" s="5">
        <f t="shared" si="17"/>
        <v>62926.096747497577</v>
      </c>
      <c r="J55" s="26">
        <f t="shared" si="19"/>
        <v>0.19566142202357814</v>
      </c>
      <c r="L55" s="22">
        <f t="shared" si="18"/>
        <v>120061.52665325154</v>
      </c>
      <c r="M55" s="5">
        <f>scrimecost*Meta!O52</f>
        <v>19.454000000000001</v>
      </c>
      <c r="N55" s="5">
        <f>L55-Grade10!L55</f>
        <v>1655.5564575023018</v>
      </c>
      <c r="O55" s="5">
        <f>Grade10!M55-M55</f>
        <v>0.41100000000000136</v>
      </c>
      <c r="P55" s="22">
        <f t="shared" si="22"/>
        <v>360.54490842356341</v>
      </c>
      <c r="Q55" s="22"/>
      <c r="R55" s="22"/>
      <c r="S55" s="22">
        <f t="shared" si="20"/>
        <v>1458.9188048750639</v>
      </c>
      <c r="T55" s="22">
        <f t="shared" si="21"/>
        <v>1512.9906589954521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58575.57419752553</v>
      </c>
      <c r="D56" s="5">
        <f t="shared" si="15"/>
        <v>56168.942042464092</v>
      </c>
      <c r="E56" s="5">
        <f t="shared" si="1"/>
        <v>46668.942042464092</v>
      </c>
      <c r="F56" s="5">
        <f t="shared" si="2"/>
        <v>16756.053781110935</v>
      </c>
      <c r="G56" s="5">
        <f t="shared" si="3"/>
        <v>39412.88826135316</v>
      </c>
      <c r="H56" s="22">
        <f t="shared" si="16"/>
        <v>26370.588627999849</v>
      </c>
      <c r="I56" s="5">
        <f t="shared" si="17"/>
        <v>64306.723926185019</v>
      </c>
      <c r="J56" s="26">
        <f t="shared" si="19"/>
        <v>0.19806231009232411</v>
      </c>
      <c r="L56" s="22">
        <f t="shared" si="18"/>
        <v>123063.06481958281</v>
      </c>
      <c r="M56" s="5">
        <f>scrimecost*Meta!O53</f>
        <v>5.3959999999999999</v>
      </c>
      <c r="N56" s="5">
        <f>L56-Grade10!L56</f>
        <v>1696.9453689398651</v>
      </c>
      <c r="O56" s="5">
        <f>Grade10!M56-M56</f>
        <v>0.11399999999999988</v>
      </c>
      <c r="P56" s="22">
        <f t="shared" si="22"/>
        <v>371.13785886249627</v>
      </c>
      <c r="Q56" s="22"/>
      <c r="R56" s="22"/>
      <c r="S56" s="22">
        <f t="shared" si="20"/>
        <v>1496.6498351452763</v>
      </c>
      <c r="T56" s="22">
        <f t="shared" si="21"/>
        <v>1553.2973458391518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5.3959999999999999</v>
      </c>
      <c r="N57" s="5">
        <f>L57-Grade10!L57</f>
        <v>0</v>
      </c>
      <c r="O57" s="5">
        <f>Grade10!M57-M57</f>
        <v>0.11399999999999988</v>
      </c>
      <c r="Q57" s="22"/>
      <c r="R57" s="22"/>
      <c r="S57" s="22">
        <f t="shared" si="20"/>
        <v>0.11274599999999987</v>
      </c>
      <c r="T57" s="22">
        <f t="shared" si="21"/>
        <v>0.11710213531307777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5.3959999999999999</v>
      </c>
      <c r="N58" s="5">
        <f>L58-Grade10!L58</f>
        <v>0</v>
      </c>
      <c r="O58" s="5">
        <f>Grade10!M58-M58</f>
        <v>0.11399999999999988</v>
      </c>
      <c r="Q58" s="22"/>
      <c r="R58" s="22"/>
      <c r="S58" s="22">
        <f t="shared" si="20"/>
        <v>0.11274599999999987</v>
      </c>
      <c r="T58" s="22">
        <f t="shared" si="21"/>
        <v>0.11719095348606187</v>
      </c>
    </row>
    <row r="59" spans="1:20" x14ac:dyDescent="0.2">
      <c r="A59" s="5">
        <v>68</v>
      </c>
      <c r="H59" s="21"/>
      <c r="I59" s="5"/>
      <c r="M59" s="5">
        <f>scrimecost*Meta!O56</f>
        <v>5.3959999999999999</v>
      </c>
      <c r="N59" s="5">
        <f>L59-Grade10!L59</f>
        <v>0</v>
      </c>
      <c r="O59" s="5">
        <f>Grade10!M59-M59</f>
        <v>0.11399999999999988</v>
      </c>
      <c r="Q59" s="22"/>
      <c r="R59" s="22"/>
      <c r="S59" s="22">
        <f t="shared" si="20"/>
        <v>0.11274599999999987</v>
      </c>
      <c r="T59" s="22">
        <f t="shared" si="21"/>
        <v>0.11727983902475056</v>
      </c>
    </row>
    <row r="60" spans="1:20" x14ac:dyDescent="0.2">
      <c r="A60" s="5">
        <v>69</v>
      </c>
      <c r="H60" s="21"/>
      <c r="I60" s="5"/>
      <c r="M60" s="5">
        <f>scrimecost*Meta!O57</f>
        <v>5.3959999999999999</v>
      </c>
      <c r="N60" s="5">
        <f>L60-Grade10!L60</f>
        <v>0</v>
      </c>
      <c r="O60" s="5">
        <f>Grade10!M60-M60</f>
        <v>0.11399999999999988</v>
      </c>
      <c r="Q60" s="22"/>
      <c r="R60" s="22"/>
      <c r="S60" s="22">
        <f t="shared" si="20"/>
        <v>0.11274599999999987</v>
      </c>
      <c r="T60" s="22">
        <f t="shared" si="21"/>
        <v>0.11736879198023852</v>
      </c>
    </row>
    <row r="61" spans="1:20" x14ac:dyDescent="0.2">
      <c r="A61" s="5">
        <v>70</v>
      </c>
      <c r="H61" s="21"/>
      <c r="I61" s="5"/>
      <c r="M61" s="5">
        <f>scrimecost*Meta!O58</f>
        <v>5.3959999999999999</v>
      </c>
      <c r="N61" s="5">
        <f>L61-Grade10!L61</f>
        <v>0</v>
      </c>
      <c r="O61" s="5">
        <f>Grade10!M61-M61</f>
        <v>0.11399999999999988</v>
      </c>
      <c r="Q61" s="22"/>
      <c r="R61" s="22"/>
      <c r="S61" s="22">
        <f t="shared" si="20"/>
        <v>0.11274599999999987</v>
      </c>
      <c r="T61" s="22">
        <f t="shared" si="21"/>
        <v>0.11745781240365918</v>
      </c>
    </row>
    <row r="62" spans="1:20" x14ac:dyDescent="0.2">
      <c r="A62" s="5">
        <v>71</v>
      </c>
      <c r="H62" s="21"/>
      <c r="I62" s="5"/>
      <c r="M62" s="5">
        <f>scrimecost*Meta!O59</f>
        <v>5.3959999999999999</v>
      </c>
      <c r="N62" s="5">
        <f>L62-Grade10!L62</f>
        <v>0</v>
      </c>
      <c r="O62" s="5">
        <f>Grade10!M62-M62</f>
        <v>0.11399999999999988</v>
      </c>
      <c r="Q62" s="22"/>
      <c r="R62" s="22"/>
      <c r="S62" s="22">
        <f t="shared" si="20"/>
        <v>0.11274599999999987</v>
      </c>
      <c r="T62" s="22">
        <f t="shared" si="21"/>
        <v>0.11754690034618485</v>
      </c>
    </row>
    <row r="63" spans="1:20" x14ac:dyDescent="0.2">
      <c r="A63" s="5">
        <v>72</v>
      </c>
      <c r="H63" s="21"/>
      <c r="M63" s="5">
        <f>scrimecost*Meta!O60</f>
        <v>5.3959999999999999</v>
      </c>
      <c r="N63" s="5">
        <f>L63-Grade10!L63</f>
        <v>0</v>
      </c>
      <c r="O63" s="5">
        <f>Grade10!M63-M63</f>
        <v>0.11399999999999988</v>
      </c>
      <c r="Q63" s="22"/>
      <c r="R63" s="22"/>
      <c r="S63" s="22">
        <f t="shared" si="20"/>
        <v>0.11274599999999987</v>
      </c>
      <c r="T63" s="22">
        <f t="shared" si="21"/>
        <v>0.11763605585902653</v>
      </c>
    </row>
    <row r="64" spans="1:20" x14ac:dyDescent="0.2">
      <c r="A64" s="5">
        <v>73</v>
      </c>
      <c r="H64" s="21"/>
      <c r="M64" s="5">
        <f>scrimecost*Meta!O61</f>
        <v>5.3959999999999999</v>
      </c>
      <c r="N64" s="5">
        <f>L64-Grade10!L64</f>
        <v>0</v>
      </c>
      <c r="O64" s="5">
        <f>Grade10!M64-M64</f>
        <v>0.11399999999999988</v>
      </c>
      <c r="Q64" s="22"/>
      <c r="R64" s="22"/>
      <c r="S64" s="22">
        <f t="shared" si="20"/>
        <v>0.11274599999999987</v>
      </c>
      <c r="T64" s="22">
        <f t="shared" si="21"/>
        <v>0.11772527899343414</v>
      </c>
    </row>
    <row r="65" spans="1:20" x14ac:dyDescent="0.2">
      <c r="A65" s="5">
        <v>74</v>
      </c>
      <c r="H65" s="21"/>
      <c r="M65" s="5">
        <f>scrimecost*Meta!O62</f>
        <v>5.3959999999999999</v>
      </c>
      <c r="N65" s="5">
        <f>L65-Grade10!L65</f>
        <v>0</v>
      </c>
      <c r="O65" s="5">
        <f>Grade10!M65-M65</f>
        <v>0.11399999999999988</v>
      </c>
      <c r="Q65" s="22"/>
      <c r="R65" s="22"/>
      <c r="S65" s="22">
        <f t="shared" si="20"/>
        <v>0.11274599999999987</v>
      </c>
      <c r="T65" s="22">
        <f t="shared" si="21"/>
        <v>0.11781456980069639</v>
      </c>
    </row>
    <row r="66" spans="1:20" x14ac:dyDescent="0.2">
      <c r="A66" s="5">
        <v>75</v>
      </c>
      <c r="H66" s="21"/>
      <c r="M66" s="5">
        <f>scrimecost*Meta!O63</f>
        <v>5.3959999999999999</v>
      </c>
      <c r="N66" s="5">
        <f>L66-Grade10!L66</f>
        <v>0</v>
      </c>
      <c r="O66" s="5">
        <f>Grade10!M66-M66</f>
        <v>0.11399999999999988</v>
      </c>
      <c r="Q66" s="22"/>
      <c r="R66" s="22"/>
      <c r="S66" s="22">
        <f t="shared" si="20"/>
        <v>0.11274599999999987</v>
      </c>
      <c r="T66" s="22">
        <f t="shared" si="21"/>
        <v>0.11790392833214104</v>
      </c>
    </row>
    <row r="67" spans="1:20" x14ac:dyDescent="0.2">
      <c r="A67" s="5">
        <v>76</v>
      </c>
      <c r="H67" s="21"/>
      <c r="M67" s="5">
        <f>scrimecost*Meta!O64</f>
        <v>5.3959999999999999</v>
      </c>
      <c r="N67" s="5">
        <f>L67-Grade10!L67</f>
        <v>0</v>
      </c>
      <c r="O67" s="5">
        <f>Grade10!M67-M67</f>
        <v>0.11399999999999988</v>
      </c>
      <c r="Q67" s="22"/>
      <c r="R67" s="22"/>
      <c r="S67" s="22">
        <f t="shared" si="20"/>
        <v>0.11274599999999987</v>
      </c>
      <c r="T67" s="22">
        <f t="shared" si="21"/>
        <v>0.11799335463913461</v>
      </c>
    </row>
    <row r="68" spans="1:20" x14ac:dyDescent="0.2">
      <c r="A68" s="5">
        <v>77</v>
      </c>
      <c r="H68" s="21"/>
      <c r="M68" s="5">
        <f>scrimecost*Meta!O65</f>
        <v>5.3959999999999999</v>
      </c>
      <c r="N68" s="5">
        <f>L68-Grade10!L68</f>
        <v>0</v>
      </c>
      <c r="O68" s="5">
        <f>Grade10!M68-M68</f>
        <v>0.11399999999999988</v>
      </c>
      <c r="Q68" s="22"/>
      <c r="R68" s="22"/>
      <c r="S68" s="22">
        <f t="shared" si="20"/>
        <v>0.11274599999999987</v>
      </c>
      <c r="T68" s="22">
        <f t="shared" si="21"/>
        <v>0.11808284877308269</v>
      </c>
    </row>
    <row r="69" spans="1:20" x14ac:dyDescent="0.2">
      <c r="A69" s="5">
        <v>78</v>
      </c>
      <c r="H69" s="21"/>
      <c r="M69" s="5">
        <f>scrimecost*Meta!O66</f>
        <v>5.3959999999999999</v>
      </c>
      <c r="N69" s="5">
        <f>L69-Grade10!L69</f>
        <v>0</v>
      </c>
      <c r="O69" s="5">
        <f>Grade10!M69-M69</f>
        <v>0.11399999999999988</v>
      </c>
      <c r="Q69" s="22"/>
      <c r="R69" s="22"/>
      <c r="S69" s="22">
        <f t="shared" si="20"/>
        <v>0.11274599999999987</v>
      </c>
      <c r="T69" s="22">
        <f t="shared" si="21"/>
        <v>0.1181724107854298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-6.890796266922905E-11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Meta!A6+6</f>
        <v>18</v>
      </c>
      <c r="C2" s="7">
        <f>Meta!B6</f>
        <v>40349</v>
      </c>
      <c r="D2" s="7">
        <f>Meta!C6</f>
        <v>18165</v>
      </c>
      <c r="E2" s="1">
        <f>Meta!D6</f>
        <v>4.3999999999999997E-2</v>
      </c>
      <c r="F2" s="1">
        <f>Meta!F6</f>
        <v>0.629</v>
      </c>
      <c r="G2" s="1">
        <f>Meta!I6</f>
        <v>1.8929079672445346</v>
      </c>
      <c r="H2" s="1">
        <f>Meta!E6</f>
        <v>0.98899999999999999</v>
      </c>
      <c r="I2" s="13"/>
      <c r="J2" s="1">
        <f>Meta!X5</f>
        <v>0.67300000000000004</v>
      </c>
      <c r="K2" s="1">
        <f>Meta!D5</f>
        <v>5.6000000000000001E-2</v>
      </c>
      <c r="L2" s="29"/>
      <c r="N2" s="22">
        <f>Meta!T6</f>
        <v>53489</v>
      </c>
      <c r="O2" s="22">
        <f>Meta!U6</f>
        <v>23277</v>
      </c>
      <c r="P2" s="1">
        <f>Meta!V6</f>
        <v>3.5999999999999997E-2</v>
      </c>
      <c r="Q2" s="1">
        <f>Meta!X6</f>
        <v>0.68500000000000005</v>
      </c>
      <c r="R2" s="22">
        <f>Meta!W6</f>
        <v>139</v>
      </c>
      <c r="T2" s="12">
        <f>IRR(S5:S69)+1</f>
        <v>0.99920702071724909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1790.4863552463737</v>
      </c>
      <c r="D8" s="5">
        <f t="shared" ref="D8:D36" si="0">IF(A8&lt;startage,1,0)*(C8*(1-initialunempprob))+IF(A8=startage,1,0)*(C8*(1-unempprob))+IF(A8&gt;startage,1,0)*(C8*(1-unempprob)+unempprob*300*52)</f>
        <v>1690.2191193525766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129.3017626304721</v>
      </c>
      <c r="G8" s="5">
        <f t="shared" ref="G8:G56" si="3">D8-F8</f>
        <v>1560.9173567221046</v>
      </c>
      <c r="H8" s="22">
        <f>0.1*Grade11!H8</f>
        <v>806.07283436998762</v>
      </c>
      <c r="I8" s="5">
        <f t="shared" ref="I8:I36" si="4">G8+IF(A8&lt;startage,1,0)*(H8*(1-initialunempprob))+IF(A8&gt;=startage,1,0)*(H8*(1-unempprob))</f>
        <v>2321.8501123673727</v>
      </c>
      <c r="J8" s="26">
        <f t="shared" ref="J8:J39" si="5">(F8-(IF(A8&gt;startage,1,0)*(unempprob*300*52)))/(IF(A8&lt;startage,1,0)*((C8+H8)*(1-initialunempprob))+IF(A8&gt;=startage,1,0)*((C8+H8)*(1-unempprob)))</f>
        <v>5.2751428399591023E-2</v>
      </c>
      <c r="L8" s="22">
        <f>0.1*Grade11!L8</f>
        <v>3761.6829440072515</v>
      </c>
      <c r="M8" s="5">
        <f>scrimecost*Meta!O5</f>
        <v>401.988</v>
      </c>
      <c r="N8" s="5">
        <f>L8-Grade11!L8</f>
        <v>-33855.146496065259</v>
      </c>
      <c r="O8" s="5"/>
      <c r="P8" s="22"/>
      <c r="Q8" s="22">
        <f>0.05*feel*Grade11!G8</f>
        <v>197.80229459922253</v>
      </c>
      <c r="R8" s="22">
        <f>hstuition</f>
        <v>11298</v>
      </c>
      <c r="S8" s="22">
        <f t="shared" ref="S8:S39" si="6">IF(A8&lt;startage,1,0)*(N8-Q8-R8)+IF(A8&gt;=startage,1,0)*completionprob*(N8*spart+O8+P8)</f>
        <v>-45350.948790664479</v>
      </c>
      <c r="T8" s="22">
        <f t="shared" ref="T8:T39" si="7">S8/sreturn^(A8-startage+1)</f>
        <v>-45350.948790664479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21315.880485587037</v>
      </c>
      <c r="D9" s="5">
        <f t="shared" si="0"/>
        <v>20377.981744221208</v>
      </c>
      <c r="E9" s="5">
        <f t="shared" si="1"/>
        <v>10877.981744221208</v>
      </c>
      <c r="F9" s="5">
        <f t="shared" si="2"/>
        <v>3853.4110394882246</v>
      </c>
      <c r="G9" s="5">
        <f t="shared" si="3"/>
        <v>16524.570704732985</v>
      </c>
      <c r="H9" s="22">
        <f t="shared" ref="H9:H36" si="10">benefits*B9/expnorm</f>
        <v>9596.3461057445911</v>
      </c>
      <c r="I9" s="5">
        <f t="shared" si="4"/>
        <v>25698.677581824813</v>
      </c>
      <c r="J9" s="26">
        <f t="shared" si="5"/>
        <v>0.13039386450367962</v>
      </c>
      <c r="L9" s="22">
        <f t="shared" ref="L9:L36" si="11">(sincome+sbenefits)*(1-sunemp)*B9/expnorm</f>
        <v>39094.570512967803</v>
      </c>
      <c r="M9" s="5">
        <f>scrimecost*Meta!O6</f>
        <v>470.23700000000002</v>
      </c>
      <c r="N9" s="5">
        <f>L9-Grade11!L9</f>
        <v>537.32033689347736</v>
      </c>
      <c r="O9" s="5">
        <f>Grade11!M9-M9</f>
        <v>10.149000000000001</v>
      </c>
      <c r="P9" s="22">
        <f t="shared" ref="P9:P56" si="12">(spart-initialspart)*(L9*J9+nptrans)</f>
        <v>139.8203055635698</v>
      </c>
      <c r="Q9" s="22"/>
      <c r="R9" s="22"/>
      <c r="S9" s="22">
        <f t="shared" si="6"/>
        <v>512.33536523591022</v>
      </c>
      <c r="T9" s="22">
        <f t="shared" si="7"/>
        <v>512.74195898678386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21848.777497726711</v>
      </c>
      <c r="D10" s="5">
        <f t="shared" si="0"/>
        <v>21573.831287826735</v>
      </c>
      <c r="E10" s="5">
        <f t="shared" si="1"/>
        <v>12073.831287826735</v>
      </c>
      <c r="F10" s="5">
        <f t="shared" si="2"/>
        <v>4243.8559154754294</v>
      </c>
      <c r="G10" s="5">
        <f t="shared" si="3"/>
        <v>17329.975372351306</v>
      </c>
      <c r="H10" s="22">
        <f t="shared" si="10"/>
        <v>9836.254758388206</v>
      </c>
      <c r="I10" s="5">
        <f t="shared" si="4"/>
        <v>26733.43492137043</v>
      </c>
      <c r="J10" s="26">
        <f t="shared" si="5"/>
        <v>0.11744309319381713</v>
      </c>
      <c r="L10" s="22">
        <f t="shared" si="11"/>
        <v>40071.93477579199</v>
      </c>
      <c r="M10" s="5">
        <f>scrimecost*Meta!O7</f>
        <v>506.09899999999999</v>
      </c>
      <c r="N10" s="5">
        <f>L10-Grade11!L10</f>
        <v>550.75334531580302</v>
      </c>
      <c r="O10" s="5">
        <f>Grade11!M10-M10</f>
        <v>10.923000000000059</v>
      </c>
      <c r="P10" s="22">
        <f t="shared" si="12"/>
        <v>135.12206364395894</v>
      </c>
      <c r="Q10" s="22"/>
      <c r="R10" s="22"/>
      <c r="S10" s="22">
        <f t="shared" si="6"/>
        <v>517.5546830282459</v>
      </c>
      <c r="T10" s="22">
        <f t="shared" si="7"/>
        <v>518.37648068444298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22394.996935169878</v>
      </c>
      <c r="D11" s="5">
        <f t="shared" si="0"/>
        <v>22096.017070022404</v>
      </c>
      <c r="E11" s="5">
        <f t="shared" si="1"/>
        <v>12596.017070022404</v>
      </c>
      <c r="F11" s="5">
        <f t="shared" si="2"/>
        <v>4414.3495733623149</v>
      </c>
      <c r="G11" s="5">
        <f t="shared" si="3"/>
        <v>17681.667496660091</v>
      </c>
      <c r="H11" s="22">
        <f t="shared" si="10"/>
        <v>10082.16112734791</v>
      </c>
      <c r="I11" s="5">
        <f t="shared" si="4"/>
        <v>27320.213534404691</v>
      </c>
      <c r="J11" s="26">
        <f t="shared" si="5"/>
        <v>0.12006989142715922</v>
      </c>
      <c r="L11" s="22">
        <f t="shared" si="11"/>
        <v>41073.733145186787</v>
      </c>
      <c r="M11" s="5">
        <f>scrimecost*Meta!O8</f>
        <v>483.85899999999998</v>
      </c>
      <c r="N11" s="5">
        <f>L11-Grade11!L11</f>
        <v>564.5221789487041</v>
      </c>
      <c r="O11" s="5">
        <f>Grade11!M11-M11</f>
        <v>10.442999999999984</v>
      </c>
      <c r="P11" s="22">
        <f t="shared" si="12"/>
        <v>137.82862415100837</v>
      </c>
      <c r="Q11" s="22"/>
      <c r="R11" s="22"/>
      <c r="S11" s="22">
        <f t="shared" si="6"/>
        <v>529.08465424683106</v>
      </c>
      <c r="T11" s="22">
        <f t="shared" si="7"/>
        <v>530.34531257893741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22954.871858549122</v>
      </c>
      <c r="D12" s="5">
        <f t="shared" si="0"/>
        <v>22631.257496772963</v>
      </c>
      <c r="E12" s="5">
        <f t="shared" si="1"/>
        <v>13131.257496772963</v>
      </c>
      <c r="F12" s="5">
        <f t="shared" si="2"/>
        <v>4589.1055726963723</v>
      </c>
      <c r="G12" s="5">
        <f t="shared" si="3"/>
        <v>18042.151924076592</v>
      </c>
      <c r="H12" s="22">
        <f t="shared" si="10"/>
        <v>10334.215155531609</v>
      </c>
      <c r="I12" s="5">
        <f t="shared" si="4"/>
        <v>27921.661612764809</v>
      </c>
      <c r="J12" s="26">
        <f t="shared" si="5"/>
        <v>0.12263262141090761</v>
      </c>
      <c r="L12" s="22">
        <f t="shared" si="11"/>
        <v>42100.576473816458</v>
      </c>
      <c r="M12" s="5">
        <f>scrimecost*Meta!O9</f>
        <v>433.26299999999998</v>
      </c>
      <c r="N12" s="5">
        <f>L12-Grade11!L12</f>
        <v>578.63523342242115</v>
      </c>
      <c r="O12" s="5">
        <f>Grade11!M12-M12</f>
        <v>9.3509999999999991</v>
      </c>
      <c r="P12" s="22">
        <f t="shared" si="12"/>
        <v>140.60284867073409</v>
      </c>
      <c r="Q12" s="22"/>
      <c r="R12" s="22"/>
      <c r="S12" s="22">
        <f t="shared" si="6"/>
        <v>540.30947474587651</v>
      </c>
      <c r="T12" s="22">
        <f t="shared" si="7"/>
        <v>542.02669457393085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23528.743655012848</v>
      </c>
      <c r="D13" s="5">
        <f t="shared" si="0"/>
        <v>23179.878934192282</v>
      </c>
      <c r="E13" s="5">
        <f t="shared" si="1"/>
        <v>13679.878934192282</v>
      </c>
      <c r="F13" s="5">
        <f t="shared" si="2"/>
        <v>4768.2304720137799</v>
      </c>
      <c r="G13" s="5">
        <f t="shared" si="3"/>
        <v>18411.648462178502</v>
      </c>
      <c r="H13" s="22">
        <f t="shared" si="10"/>
        <v>10592.570534419898</v>
      </c>
      <c r="I13" s="5">
        <f t="shared" si="4"/>
        <v>28538.145893083922</v>
      </c>
      <c r="J13" s="26">
        <f t="shared" si="5"/>
        <v>0.12513284578529627</v>
      </c>
      <c r="L13" s="22">
        <f t="shared" si="11"/>
        <v>43153.09088566187</v>
      </c>
      <c r="M13" s="5">
        <f>scrimecost*Meta!O10</f>
        <v>399.06900000000002</v>
      </c>
      <c r="N13" s="5">
        <f>L13-Grade11!L13</f>
        <v>593.10111425798823</v>
      </c>
      <c r="O13" s="5">
        <f>Grade11!M13-M13</f>
        <v>8.6129999999999995</v>
      </c>
      <c r="P13" s="22">
        <f t="shared" si="12"/>
        <v>143.44642880345293</v>
      </c>
      <c r="Q13" s="22"/>
      <c r="R13" s="22"/>
      <c r="S13" s="22">
        <f t="shared" si="6"/>
        <v>552.19202145740303</v>
      </c>
      <c r="T13" s="22">
        <f t="shared" si="7"/>
        <v>554.38662368418579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24116.962246388171</v>
      </c>
      <c r="D14" s="5">
        <f t="shared" si="0"/>
        <v>23742.215907547092</v>
      </c>
      <c r="E14" s="5">
        <f t="shared" si="1"/>
        <v>14242.215907547092</v>
      </c>
      <c r="F14" s="5">
        <f t="shared" si="2"/>
        <v>4951.8334938141252</v>
      </c>
      <c r="G14" s="5">
        <f t="shared" si="3"/>
        <v>18790.382413732965</v>
      </c>
      <c r="H14" s="22">
        <f t="shared" si="10"/>
        <v>10857.384797780394</v>
      </c>
      <c r="I14" s="5">
        <f t="shared" si="4"/>
        <v>29170.04228041102</v>
      </c>
      <c r="J14" s="26">
        <f t="shared" si="5"/>
        <v>0.12757208907738282</v>
      </c>
      <c r="L14" s="22">
        <f t="shared" si="11"/>
        <v>44231.918157803404</v>
      </c>
      <c r="M14" s="5">
        <f>scrimecost*Meta!O11</f>
        <v>373.49299999999999</v>
      </c>
      <c r="N14" s="5">
        <f>L14-Grade11!L14</f>
        <v>607.92864211442793</v>
      </c>
      <c r="O14" s="5">
        <f>Grade11!M14-M14</f>
        <v>8.0609999999999786</v>
      </c>
      <c r="P14" s="22">
        <f t="shared" si="12"/>
        <v>146.36109843948978</v>
      </c>
      <c r="Q14" s="22"/>
      <c r="R14" s="22"/>
      <c r="S14" s="22">
        <f t="shared" si="6"/>
        <v>564.57383288670633</v>
      </c>
      <c r="T14" s="22">
        <f t="shared" si="7"/>
        <v>567.26747607420452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24719.886302547875</v>
      </c>
      <c r="D15" s="5">
        <f t="shared" si="0"/>
        <v>24318.611305235769</v>
      </c>
      <c r="E15" s="5">
        <f t="shared" si="1"/>
        <v>14818.611305235769</v>
      </c>
      <c r="F15" s="5">
        <f t="shared" si="2"/>
        <v>5140.0265911594779</v>
      </c>
      <c r="G15" s="5">
        <f t="shared" si="3"/>
        <v>19178.584714076293</v>
      </c>
      <c r="H15" s="22">
        <f t="shared" si="10"/>
        <v>11128.819417724902</v>
      </c>
      <c r="I15" s="5">
        <f t="shared" si="4"/>
        <v>29817.736077421301</v>
      </c>
      <c r="J15" s="26">
        <f t="shared" si="5"/>
        <v>0.12995183863063797</v>
      </c>
      <c r="L15" s="22">
        <f t="shared" si="11"/>
        <v>45337.716111748494</v>
      </c>
      <c r="M15" s="5">
        <f>scrimecost*Meta!O12</f>
        <v>357.64699999999999</v>
      </c>
      <c r="N15" s="5">
        <f>L15-Grade11!L15</f>
        <v>623.12685816729208</v>
      </c>
      <c r="O15" s="5">
        <f>Grade11!M15-M15</f>
        <v>7.7189999999999941</v>
      </c>
      <c r="P15" s="22">
        <f t="shared" si="12"/>
        <v>149.34863481642753</v>
      </c>
      <c r="Q15" s="22"/>
      <c r="R15" s="22"/>
      <c r="S15" s="22">
        <f t="shared" si="6"/>
        <v>577.48652780175144</v>
      </c>
      <c r="T15" s="22">
        <f t="shared" si="7"/>
        <v>580.70226372628997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25337.883460111567</v>
      </c>
      <c r="D16" s="5">
        <f t="shared" si="0"/>
        <v>24909.416587866657</v>
      </c>
      <c r="E16" s="5">
        <f t="shared" si="1"/>
        <v>15409.416587866657</v>
      </c>
      <c r="F16" s="5">
        <f t="shared" si="2"/>
        <v>5332.9245159384636</v>
      </c>
      <c r="G16" s="5">
        <f t="shared" si="3"/>
        <v>19576.492071928194</v>
      </c>
      <c r="H16" s="22">
        <f t="shared" si="10"/>
        <v>11407.039903168026</v>
      </c>
      <c r="I16" s="5">
        <f t="shared" si="4"/>
        <v>30481.622219356825</v>
      </c>
      <c r="J16" s="26">
        <f t="shared" si="5"/>
        <v>0.13227354551186246</v>
      </c>
      <c r="L16" s="22">
        <f t="shared" si="11"/>
        <v>46471.159014542209</v>
      </c>
      <c r="M16" s="5">
        <f>scrimecost*Meta!O13</f>
        <v>302.74200000000002</v>
      </c>
      <c r="N16" s="5">
        <f>L16-Grade11!L16</f>
        <v>638.70502962148021</v>
      </c>
      <c r="O16" s="5">
        <f>Grade11!M16-M16</f>
        <v>6.5339999999999918</v>
      </c>
      <c r="P16" s="22">
        <f t="shared" si="12"/>
        <v>152.41085960278869</v>
      </c>
      <c r="Q16" s="22"/>
      <c r="R16" s="22"/>
      <c r="S16" s="22">
        <f t="shared" si="6"/>
        <v>589.89676903967404</v>
      </c>
      <c r="T16" s="22">
        <f t="shared" si="7"/>
        <v>593.65236546667666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25971.330546614357</v>
      </c>
      <c r="D17" s="5">
        <f t="shared" si="0"/>
        <v>25514.992002563326</v>
      </c>
      <c r="E17" s="5">
        <f t="shared" si="1"/>
        <v>16014.992002563326</v>
      </c>
      <c r="F17" s="5">
        <f t="shared" si="2"/>
        <v>5530.6448888369259</v>
      </c>
      <c r="G17" s="5">
        <f t="shared" si="3"/>
        <v>19984.347113726399</v>
      </c>
      <c r="H17" s="22">
        <f t="shared" si="10"/>
        <v>11692.215900747224</v>
      </c>
      <c r="I17" s="5">
        <f t="shared" si="4"/>
        <v>31162.105514840747</v>
      </c>
      <c r="J17" s="26">
        <f t="shared" si="5"/>
        <v>0.13453862539598399</v>
      </c>
      <c r="L17" s="22">
        <f t="shared" si="11"/>
        <v>47632.93798990576</v>
      </c>
      <c r="M17" s="5">
        <f>scrimecost*Meta!O14</f>
        <v>302.74200000000002</v>
      </c>
      <c r="N17" s="5">
        <f>L17-Grade11!L17</f>
        <v>654.67265536202467</v>
      </c>
      <c r="O17" s="5">
        <f>Grade11!M17-M17</f>
        <v>6.5339999999999918</v>
      </c>
      <c r="P17" s="22">
        <f t="shared" si="12"/>
        <v>155.54964000880892</v>
      </c>
      <c r="Q17" s="22"/>
      <c r="R17" s="22"/>
      <c r="S17" s="22">
        <f t="shared" si="6"/>
        <v>603.81853043354613</v>
      </c>
      <c r="T17" s="22">
        <f t="shared" si="7"/>
        <v>608.14500658566703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26620.613810279712</v>
      </c>
      <c r="D18" s="5">
        <f t="shared" si="0"/>
        <v>26135.706802627406</v>
      </c>
      <c r="E18" s="5">
        <f t="shared" si="1"/>
        <v>16635.706802627406</v>
      </c>
      <c r="F18" s="5">
        <f t="shared" si="2"/>
        <v>5733.3082710578483</v>
      </c>
      <c r="G18" s="5">
        <f t="shared" si="3"/>
        <v>20402.398531569557</v>
      </c>
      <c r="H18" s="22">
        <f t="shared" si="10"/>
        <v>11984.521298265905</v>
      </c>
      <c r="I18" s="5">
        <f t="shared" si="4"/>
        <v>31859.600892711762</v>
      </c>
      <c r="J18" s="26">
        <f t="shared" si="5"/>
        <v>0.13674845942927322</v>
      </c>
      <c r="L18" s="22">
        <f t="shared" si="11"/>
        <v>48823.76143965339</v>
      </c>
      <c r="M18" s="5">
        <f>scrimecost*Meta!O15</f>
        <v>302.74200000000002</v>
      </c>
      <c r="N18" s="5">
        <f>L18-Grade11!L18</f>
        <v>671.03947174605855</v>
      </c>
      <c r="O18" s="5">
        <f>Grade11!M18-M18</f>
        <v>6.5339999999999918</v>
      </c>
      <c r="P18" s="22">
        <f t="shared" si="12"/>
        <v>158.76688992497961</v>
      </c>
      <c r="Q18" s="22"/>
      <c r="R18" s="22"/>
      <c r="S18" s="22">
        <f t="shared" si="6"/>
        <v>618.08833586224841</v>
      </c>
      <c r="T18" s="22">
        <f t="shared" si="7"/>
        <v>623.01109281018819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27286.129155536702</v>
      </c>
      <c r="D19" s="5">
        <f t="shared" si="0"/>
        <v>26771.939472693088</v>
      </c>
      <c r="E19" s="5">
        <f t="shared" si="1"/>
        <v>17271.939472693088</v>
      </c>
      <c r="F19" s="5">
        <f t="shared" si="2"/>
        <v>5941.0382378342929</v>
      </c>
      <c r="G19" s="5">
        <f t="shared" si="3"/>
        <v>20830.901234858793</v>
      </c>
      <c r="H19" s="22">
        <f t="shared" si="10"/>
        <v>12284.134330722552</v>
      </c>
      <c r="I19" s="5">
        <f t="shared" si="4"/>
        <v>32574.533655029554</v>
      </c>
      <c r="J19" s="26">
        <f t="shared" si="5"/>
        <v>0.13890439507150662</v>
      </c>
      <c r="L19" s="22">
        <f t="shared" si="11"/>
        <v>50044.355475644727</v>
      </c>
      <c r="M19" s="5">
        <f>scrimecost*Meta!O16</f>
        <v>302.74200000000002</v>
      </c>
      <c r="N19" s="5">
        <f>L19-Grade11!L19</f>
        <v>687.81545853971329</v>
      </c>
      <c r="O19" s="5">
        <f>Grade11!M19-M19</f>
        <v>6.5339999999999918</v>
      </c>
      <c r="P19" s="22">
        <f t="shared" si="12"/>
        <v>162.0645710890546</v>
      </c>
      <c r="Q19" s="22"/>
      <c r="R19" s="22"/>
      <c r="S19" s="22">
        <f t="shared" si="6"/>
        <v>632.71488642668191</v>
      </c>
      <c r="T19" s="22">
        <f t="shared" si="7"/>
        <v>638.2602635226491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27968.282384425122</v>
      </c>
      <c r="D20" s="5">
        <f t="shared" si="0"/>
        <v>27424.077959510418</v>
      </c>
      <c r="E20" s="5">
        <f t="shared" si="1"/>
        <v>17924.077959510418</v>
      </c>
      <c r="F20" s="5">
        <f t="shared" si="2"/>
        <v>6153.9614537801517</v>
      </c>
      <c r="G20" s="5">
        <f t="shared" si="3"/>
        <v>21270.116505730264</v>
      </c>
      <c r="H20" s="22">
        <f t="shared" si="10"/>
        <v>12591.237688990615</v>
      </c>
      <c r="I20" s="5">
        <f t="shared" si="4"/>
        <v>33307.339736405294</v>
      </c>
      <c r="J20" s="26">
        <f t="shared" si="5"/>
        <v>0.14100774691758802</v>
      </c>
      <c r="L20" s="22">
        <f t="shared" si="11"/>
        <v>51295.464362535844</v>
      </c>
      <c r="M20" s="5">
        <f>scrimecost*Meta!O17</f>
        <v>302.74200000000002</v>
      </c>
      <c r="N20" s="5">
        <f>L20-Grade11!L20</f>
        <v>705.01084500320576</v>
      </c>
      <c r="O20" s="5">
        <f>Grade11!M20-M20</f>
        <v>6.5339999999999918</v>
      </c>
      <c r="P20" s="22">
        <f t="shared" si="12"/>
        <v>165.44469428223147</v>
      </c>
      <c r="Q20" s="22"/>
      <c r="R20" s="22"/>
      <c r="S20" s="22">
        <f t="shared" si="6"/>
        <v>647.70710075522368</v>
      </c>
      <c r="T20" s="22">
        <f t="shared" si="7"/>
        <v>653.90240693070109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28667.489444035746</v>
      </c>
      <c r="D21" s="5">
        <f t="shared" si="0"/>
        <v>28092.519908498172</v>
      </c>
      <c r="E21" s="5">
        <f t="shared" si="1"/>
        <v>18592.519908498172</v>
      </c>
      <c r="F21" s="5">
        <f t="shared" si="2"/>
        <v>6372.2077501246531</v>
      </c>
      <c r="G21" s="5">
        <f t="shared" si="3"/>
        <v>21720.312158373519</v>
      </c>
      <c r="H21" s="22">
        <f t="shared" si="10"/>
        <v>12906.01863121538</v>
      </c>
      <c r="I21" s="5">
        <f t="shared" si="4"/>
        <v>34058.465969815421</v>
      </c>
      <c r="J21" s="26">
        <f t="shared" si="5"/>
        <v>0.14305979749913078</v>
      </c>
      <c r="L21" s="22">
        <f t="shared" si="11"/>
        <v>52577.85097159924</v>
      </c>
      <c r="M21" s="5">
        <f>scrimecost*Meta!O18</f>
        <v>238.80199999999999</v>
      </c>
      <c r="N21" s="5">
        <f>L21-Grade11!L21</f>
        <v>722.63611612829118</v>
      </c>
      <c r="O21" s="5">
        <f>Grade11!M21-M21</f>
        <v>5.1539999999999964</v>
      </c>
      <c r="P21" s="22">
        <f t="shared" si="12"/>
        <v>168.90932055523771</v>
      </c>
      <c r="Q21" s="22"/>
      <c r="R21" s="22"/>
      <c r="S21" s="22">
        <f t="shared" si="6"/>
        <v>661.70930044198292</v>
      </c>
      <c r="T21" s="22">
        <f t="shared" si="7"/>
        <v>668.56869851981037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29384.176680136639</v>
      </c>
      <c r="D22" s="5">
        <f t="shared" si="0"/>
        <v>28777.672906210628</v>
      </c>
      <c r="E22" s="5">
        <f t="shared" si="1"/>
        <v>19277.672906210628</v>
      </c>
      <c r="F22" s="5">
        <f t="shared" si="2"/>
        <v>6595.9102038777701</v>
      </c>
      <c r="G22" s="5">
        <f t="shared" si="3"/>
        <v>22181.762702332857</v>
      </c>
      <c r="H22" s="22">
        <f t="shared" si="10"/>
        <v>13228.669096995762</v>
      </c>
      <c r="I22" s="5">
        <f t="shared" si="4"/>
        <v>34828.370359060806</v>
      </c>
      <c r="J22" s="26">
        <f t="shared" si="5"/>
        <v>0.14506179806648967</v>
      </c>
      <c r="L22" s="22">
        <f t="shared" si="11"/>
        <v>53892.297245889211</v>
      </c>
      <c r="M22" s="5">
        <f>scrimecost*Meta!O19</f>
        <v>238.80199999999999</v>
      </c>
      <c r="N22" s="5">
        <f>L22-Grade11!L22</f>
        <v>740.70201903149427</v>
      </c>
      <c r="O22" s="5">
        <f>Grade11!M22-M22</f>
        <v>5.1539999999999964</v>
      </c>
      <c r="P22" s="22">
        <f t="shared" si="12"/>
        <v>172.46056248506915</v>
      </c>
      <c r="Q22" s="22"/>
      <c r="R22" s="22"/>
      <c r="S22" s="22">
        <f t="shared" si="6"/>
        <v>677.46049562090468</v>
      </c>
      <c r="T22" s="22">
        <f t="shared" si="7"/>
        <v>685.02638516335571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30118.781097140054</v>
      </c>
      <c r="D23" s="5">
        <f t="shared" si="0"/>
        <v>29479.954728865891</v>
      </c>
      <c r="E23" s="5">
        <f t="shared" si="1"/>
        <v>19979.954728865891</v>
      </c>
      <c r="F23" s="5">
        <f t="shared" si="2"/>
        <v>6825.2052189747137</v>
      </c>
      <c r="G23" s="5">
        <f t="shared" si="3"/>
        <v>22654.749509891175</v>
      </c>
      <c r="H23" s="22">
        <f t="shared" si="10"/>
        <v>13559.385824420655</v>
      </c>
      <c r="I23" s="5">
        <f t="shared" si="4"/>
        <v>35617.52235803732</v>
      </c>
      <c r="J23" s="26">
        <f t="shared" si="5"/>
        <v>0.14701496935171782</v>
      </c>
      <c r="L23" s="22">
        <f t="shared" si="11"/>
        <v>55239.604677036441</v>
      </c>
      <c r="M23" s="5">
        <f>scrimecost*Meta!O20</f>
        <v>238.80199999999999</v>
      </c>
      <c r="N23" s="5">
        <f>L23-Grade11!L23</f>
        <v>759.21956950727326</v>
      </c>
      <c r="O23" s="5">
        <f>Grade11!M23-M23</f>
        <v>5.1539999999999964</v>
      </c>
      <c r="P23" s="22">
        <f t="shared" si="12"/>
        <v>176.10058546314642</v>
      </c>
      <c r="Q23" s="22"/>
      <c r="R23" s="22"/>
      <c r="S23" s="22">
        <f t="shared" si="6"/>
        <v>693.60547067929679</v>
      </c>
      <c r="T23" s="22">
        <f t="shared" si="7"/>
        <v>701.90826627239574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30871.750624568558</v>
      </c>
      <c r="D24" s="5">
        <f t="shared" si="0"/>
        <v>30199.793597087541</v>
      </c>
      <c r="E24" s="5">
        <f t="shared" si="1"/>
        <v>20699.793597087541</v>
      </c>
      <c r="F24" s="5">
        <f t="shared" si="2"/>
        <v>7060.2326094490818</v>
      </c>
      <c r="G24" s="5">
        <f t="shared" si="3"/>
        <v>23139.560987638459</v>
      </c>
      <c r="H24" s="22">
        <f t="shared" si="10"/>
        <v>13898.370470031174</v>
      </c>
      <c r="I24" s="5">
        <f t="shared" si="4"/>
        <v>36426.403156988265</v>
      </c>
      <c r="J24" s="26">
        <f t="shared" si="5"/>
        <v>0.14892050231291601</v>
      </c>
      <c r="L24" s="22">
        <f t="shared" si="11"/>
        <v>56620.594793962358</v>
      </c>
      <c r="M24" s="5">
        <f>scrimecost*Meta!O21</f>
        <v>238.80199999999999</v>
      </c>
      <c r="N24" s="5">
        <f>L24-Grade11!L24</f>
        <v>778.20005874496565</v>
      </c>
      <c r="O24" s="5">
        <f>Grade11!M24-M24</f>
        <v>5.1539999999999964</v>
      </c>
      <c r="P24" s="22">
        <f t="shared" si="12"/>
        <v>179.83160901567558</v>
      </c>
      <c r="Q24" s="22"/>
      <c r="R24" s="22"/>
      <c r="S24" s="22">
        <f t="shared" si="6"/>
        <v>710.1540701141613</v>
      </c>
      <c r="T24" s="22">
        <f t="shared" si="7"/>
        <v>719.22529126497852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31643.544390182768</v>
      </c>
      <c r="D25" s="5">
        <f t="shared" si="0"/>
        <v>30937.628437014726</v>
      </c>
      <c r="E25" s="5">
        <f t="shared" si="1"/>
        <v>21437.628437014726</v>
      </c>
      <c r="F25" s="5">
        <f t="shared" si="2"/>
        <v>7301.1356846853078</v>
      </c>
      <c r="G25" s="5">
        <f t="shared" si="3"/>
        <v>23636.492752329417</v>
      </c>
      <c r="H25" s="22">
        <f t="shared" si="10"/>
        <v>14245.829731781952</v>
      </c>
      <c r="I25" s="5">
        <f t="shared" si="4"/>
        <v>37255.505975912965</v>
      </c>
      <c r="J25" s="26">
        <f t="shared" si="5"/>
        <v>0.1507795588604264</v>
      </c>
      <c r="L25" s="22">
        <f t="shared" si="11"/>
        <v>58036.10966381141</v>
      </c>
      <c r="M25" s="5">
        <f>scrimecost*Meta!O22</f>
        <v>238.80199999999999</v>
      </c>
      <c r="N25" s="5">
        <f>L25-Grade11!L25</f>
        <v>797.65506021359761</v>
      </c>
      <c r="O25" s="5">
        <f>Grade11!M25-M25</f>
        <v>5.1539999999999964</v>
      </c>
      <c r="P25" s="22">
        <f t="shared" si="12"/>
        <v>183.65590815701793</v>
      </c>
      <c r="Q25" s="22"/>
      <c r="R25" s="22"/>
      <c r="S25" s="22">
        <f t="shared" si="6"/>
        <v>727.1163845348957</v>
      </c>
      <c r="T25" s="22">
        <f t="shared" si="7"/>
        <v>736.98869220096401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32434.632999937334</v>
      </c>
      <c r="D26" s="5">
        <f t="shared" si="0"/>
        <v>31693.909147940092</v>
      </c>
      <c r="E26" s="5">
        <f t="shared" si="1"/>
        <v>22193.909147940092</v>
      </c>
      <c r="F26" s="5">
        <f t="shared" si="2"/>
        <v>7548.0613368024406</v>
      </c>
      <c r="G26" s="5">
        <f t="shared" si="3"/>
        <v>24145.847811137653</v>
      </c>
      <c r="H26" s="22">
        <f t="shared" si="10"/>
        <v>14601.975475076499</v>
      </c>
      <c r="I26" s="5">
        <f t="shared" si="4"/>
        <v>38105.336365310788</v>
      </c>
      <c r="J26" s="26">
        <f t="shared" si="5"/>
        <v>0.15259327256531466</v>
      </c>
      <c r="L26" s="22">
        <f t="shared" si="11"/>
        <v>59487.012405406684</v>
      </c>
      <c r="M26" s="5">
        <f>scrimecost*Meta!O23</f>
        <v>190.15200000000002</v>
      </c>
      <c r="N26" s="5">
        <f>L26-Grade11!L26</f>
        <v>817.59643671891536</v>
      </c>
      <c r="O26" s="5">
        <f>Grade11!M26-M26</f>
        <v>4.1040000000000134</v>
      </c>
      <c r="P26" s="22">
        <f t="shared" si="12"/>
        <v>187.57581477689388</v>
      </c>
      <c r="Q26" s="22"/>
      <c r="R26" s="22"/>
      <c r="S26" s="22">
        <f t="shared" si="6"/>
        <v>743.46430681612821</v>
      </c>
      <c r="T26" s="22">
        <f t="shared" si="7"/>
        <v>754.15660637519341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33245.49882493577</v>
      </c>
      <c r="D27" s="5">
        <f t="shared" si="0"/>
        <v>32469.096876638596</v>
      </c>
      <c r="E27" s="5">
        <f t="shared" si="1"/>
        <v>22969.096876638596</v>
      </c>
      <c r="F27" s="5">
        <f t="shared" si="2"/>
        <v>7801.1601302225017</v>
      </c>
      <c r="G27" s="5">
        <f t="shared" si="3"/>
        <v>24667.936746416093</v>
      </c>
      <c r="H27" s="22">
        <f t="shared" si="10"/>
        <v>14967.024861953412</v>
      </c>
      <c r="I27" s="5">
        <f t="shared" si="4"/>
        <v>38976.412514443553</v>
      </c>
      <c r="J27" s="26">
        <f t="shared" si="5"/>
        <v>0.15436274935057145</v>
      </c>
      <c r="L27" s="22">
        <f t="shared" si="11"/>
        <v>60974.187715541855</v>
      </c>
      <c r="M27" s="5">
        <f>scrimecost*Meta!O24</f>
        <v>190.15200000000002</v>
      </c>
      <c r="N27" s="5">
        <f>L27-Grade11!L27</f>
        <v>838.03634763689479</v>
      </c>
      <c r="O27" s="5">
        <f>Grade11!M27-M27</f>
        <v>4.1040000000000134</v>
      </c>
      <c r="P27" s="22">
        <f t="shared" si="12"/>
        <v>191.59371906226676</v>
      </c>
      <c r="Q27" s="22"/>
      <c r="R27" s="22"/>
      <c r="S27" s="22">
        <f t="shared" si="6"/>
        <v>761.28533840441071</v>
      </c>
      <c r="T27" s="22">
        <f t="shared" si="7"/>
        <v>772.8467866379558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34076.636295559161</v>
      </c>
      <c r="D28" s="5">
        <f t="shared" si="0"/>
        <v>33263.664298554555</v>
      </c>
      <c r="E28" s="5">
        <f t="shared" si="1"/>
        <v>23763.664298554555</v>
      </c>
      <c r="F28" s="5">
        <f t="shared" si="2"/>
        <v>8060.5863934780627</v>
      </c>
      <c r="G28" s="5">
        <f t="shared" si="3"/>
        <v>25203.07790507649</v>
      </c>
      <c r="H28" s="22">
        <f t="shared" si="10"/>
        <v>15341.200483502247</v>
      </c>
      <c r="I28" s="5">
        <f t="shared" si="4"/>
        <v>39869.265567304639</v>
      </c>
      <c r="J28" s="26">
        <f t="shared" si="5"/>
        <v>0.15608906816545612</v>
      </c>
      <c r="L28" s="22">
        <f t="shared" si="11"/>
        <v>62498.54240843041</v>
      </c>
      <c r="M28" s="5">
        <f>scrimecost*Meta!O25</f>
        <v>190.15200000000002</v>
      </c>
      <c r="N28" s="5">
        <f>L28-Grade11!L28</f>
        <v>858.98725632783317</v>
      </c>
      <c r="O28" s="5">
        <f>Grade11!M28-M28</f>
        <v>4.1040000000000134</v>
      </c>
      <c r="P28" s="22">
        <f t="shared" si="12"/>
        <v>195.71207095477391</v>
      </c>
      <c r="Q28" s="22"/>
      <c r="R28" s="22"/>
      <c r="S28" s="22">
        <f t="shared" si="6"/>
        <v>779.55189578240697</v>
      </c>
      <c r="T28" s="22">
        <f t="shared" si="7"/>
        <v>792.01880811750198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34928.552202948136</v>
      </c>
      <c r="D29" s="5">
        <f t="shared" si="0"/>
        <v>34078.095906018418</v>
      </c>
      <c r="E29" s="5">
        <f t="shared" si="1"/>
        <v>24578.095906018418</v>
      </c>
      <c r="F29" s="5">
        <f t="shared" si="2"/>
        <v>8326.4983133150126</v>
      </c>
      <c r="G29" s="5">
        <f t="shared" si="3"/>
        <v>25751.597592703405</v>
      </c>
      <c r="H29" s="22">
        <f t="shared" si="10"/>
        <v>15724.730495589802</v>
      </c>
      <c r="I29" s="5">
        <f t="shared" si="4"/>
        <v>40784.439946487255</v>
      </c>
      <c r="J29" s="26">
        <f t="shared" si="5"/>
        <v>0.15777328164339238</v>
      </c>
      <c r="L29" s="22">
        <f t="shared" si="11"/>
        <v>64061.005968641162</v>
      </c>
      <c r="M29" s="5">
        <f>scrimecost*Meta!O26</f>
        <v>190.15200000000002</v>
      </c>
      <c r="N29" s="5">
        <f>L29-Grade11!L29</f>
        <v>880.46193773602863</v>
      </c>
      <c r="O29" s="5">
        <f>Grade11!M29-M29</f>
        <v>4.1040000000000134</v>
      </c>
      <c r="P29" s="22">
        <f t="shared" si="12"/>
        <v>199.93338164459374</v>
      </c>
      <c r="Q29" s="22"/>
      <c r="R29" s="22"/>
      <c r="S29" s="22">
        <f t="shared" si="6"/>
        <v>798.2751170948419</v>
      </c>
      <c r="T29" s="22">
        <f t="shared" si="7"/>
        <v>811.68510830790547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35801.766008021841</v>
      </c>
      <c r="D30" s="5">
        <f t="shared" si="0"/>
        <v>34912.888303668879</v>
      </c>
      <c r="E30" s="5">
        <f t="shared" si="1"/>
        <v>25412.888303668879</v>
      </c>
      <c r="F30" s="5">
        <f t="shared" si="2"/>
        <v>8599.058031147888</v>
      </c>
      <c r="G30" s="5">
        <f t="shared" si="3"/>
        <v>26313.830272520991</v>
      </c>
      <c r="H30" s="22">
        <f t="shared" si="10"/>
        <v>16117.848757979546</v>
      </c>
      <c r="I30" s="5">
        <f t="shared" si="4"/>
        <v>41722.493685149435</v>
      </c>
      <c r="J30" s="26">
        <f t="shared" si="5"/>
        <v>0.15941641674381801</v>
      </c>
      <c r="L30" s="22">
        <f t="shared" si="11"/>
        <v>65662.531117857186</v>
      </c>
      <c r="M30" s="5">
        <f>scrimecost*Meta!O27</f>
        <v>190.15200000000002</v>
      </c>
      <c r="N30" s="5">
        <f>L30-Grade11!L30</f>
        <v>902.47348617942043</v>
      </c>
      <c r="O30" s="5">
        <f>Grade11!M30-M30</f>
        <v>4.1040000000000134</v>
      </c>
      <c r="P30" s="22">
        <f t="shared" si="12"/>
        <v>204.26022510165905</v>
      </c>
      <c r="Q30" s="22"/>
      <c r="R30" s="22"/>
      <c r="S30" s="22">
        <f t="shared" si="6"/>
        <v>817.46641894008189</v>
      </c>
      <c r="T30" s="22">
        <f t="shared" si="7"/>
        <v>831.85844575749149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36696.810158222383</v>
      </c>
      <c r="D31" s="5">
        <f t="shared" si="0"/>
        <v>35768.550511260597</v>
      </c>
      <c r="E31" s="5">
        <f t="shared" si="1"/>
        <v>26268.550511260597</v>
      </c>
      <c r="F31" s="5">
        <f t="shared" si="2"/>
        <v>8878.4317419265844</v>
      </c>
      <c r="G31" s="5">
        <f t="shared" si="3"/>
        <v>26890.118769334011</v>
      </c>
      <c r="H31" s="22">
        <f t="shared" si="10"/>
        <v>16520.794976929035</v>
      </c>
      <c r="I31" s="5">
        <f t="shared" si="4"/>
        <v>42683.998767278172</v>
      </c>
      <c r="J31" s="26">
        <f t="shared" si="5"/>
        <v>0.1610194753783796</v>
      </c>
      <c r="L31" s="22">
        <f t="shared" si="11"/>
        <v>67304.094395803608</v>
      </c>
      <c r="M31" s="5">
        <f>scrimecost*Meta!O28</f>
        <v>163.18599999999998</v>
      </c>
      <c r="N31" s="5">
        <f>L31-Grade11!L31</f>
        <v>925.0353233338974</v>
      </c>
      <c r="O31" s="5">
        <f>Grade11!M31-M31</f>
        <v>3.5220000000000198</v>
      </c>
      <c r="P31" s="22">
        <f t="shared" si="12"/>
        <v>208.69523964515102</v>
      </c>
      <c r="Q31" s="22"/>
      <c r="R31" s="22"/>
      <c r="S31" s="22">
        <f t="shared" si="6"/>
        <v>836.5619053314532</v>
      </c>
      <c r="T31" s="22">
        <f t="shared" si="7"/>
        <v>851.96571173822167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37614.230412177938</v>
      </c>
      <c r="D32" s="5">
        <f t="shared" si="0"/>
        <v>36645.604274042111</v>
      </c>
      <c r="E32" s="5">
        <f t="shared" si="1"/>
        <v>27145.604274042111</v>
      </c>
      <c r="F32" s="5">
        <f t="shared" si="2"/>
        <v>9164.7897954747496</v>
      </c>
      <c r="G32" s="5">
        <f t="shared" si="3"/>
        <v>27480.814478567361</v>
      </c>
      <c r="H32" s="22">
        <f t="shared" si="10"/>
        <v>16933.814851352261</v>
      </c>
      <c r="I32" s="5">
        <f t="shared" si="4"/>
        <v>43669.541476460123</v>
      </c>
      <c r="J32" s="26">
        <f t="shared" si="5"/>
        <v>0.16258343502185438</v>
      </c>
      <c r="L32" s="22">
        <f t="shared" si="11"/>
        <v>68986.696755698707</v>
      </c>
      <c r="M32" s="5">
        <f>scrimecost*Meta!O29</f>
        <v>163.18599999999998</v>
      </c>
      <c r="N32" s="5">
        <f>L32-Grade11!L32</f>
        <v>948.16120641726593</v>
      </c>
      <c r="O32" s="5">
        <f>Grade11!M32-M32</f>
        <v>3.5220000000000198</v>
      </c>
      <c r="P32" s="22">
        <f t="shared" si="12"/>
        <v>213.24112955223035</v>
      </c>
      <c r="Q32" s="22"/>
      <c r="R32" s="22"/>
      <c r="S32" s="22">
        <f t="shared" si="6"/>
        <v>856.72476683262892</v>
      </c>
      <c r="T32" s="22">
        <f t="shared" si="7"/>
        <v>873.19226000891683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38554.586172482392</v>
      </c>
      <c r="D33" s="5">
        <f t="shared" si="0"/>
        <v>37544.584380893168</v>
      </c>
      <c r="E33" s="5">
        <f t="shared" si="1"/>
        <v>28044.584380893168</v>
      </c>
      <c r="F33" s="5">
        <f t="shared" si="2"/>
        <v>9458.306800361619</v>
      </c>
      <c r="G33" s="5">
        <f t="shared" si="3"/>
        <v>28086.277580531547</v>
      </c>
      <c r="H33" s="22">
        <f t="shared" si="10"/>
        <v>17357.160222636063</v>
      </c>
      <c r="I33" s="5">
        <f t="shared" si="4"/>
        <v>44679.722753371621</v>
      </c>
      <c r="J33" s="26">
        <f t="shared" si="5"/>
        <v>0.1641092493081712</v>
      </c>
      <c r="L33" s="22">
        <f t="shared" si="11"/>
        <v>70711.364174591159</v>
      </c>
      <c r="M33" s="5">
        <f>scrimecost*Meta!O30</f>
        <v>163.18599999999998</v>
      </c>
      <c r="N33" s="5">
        <f>L33-Grade11!L33</f>
        <v>971.86523657767975</v>
      </c>
      <c r="O33" s="5">
        <f>Grade11!M33-M33</f>
        <v>3.5220000000000198</v>
      </c>
      <c r="P33" s="22">
        <f t="shared" si="12"/>
        <v>217.90066670698658</v>
      </c>
      <c r="Q33" s="22"/>
      <c r="R33" s="22"/>
      <c r="S33" s="22">
        <f t="shared" si="6"/>
        <v>877.39169987130765</v>
      </c>
      <c r="T33" s="22">
        <f t="shared" si="7"/>
        <v>894.96613109024634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39518.45082679444</v>
      </c>
      <c r="D34" s="5">
        <f t="shared" si="0"/>
        <v>38466.038990415487</v>
      </c>
      <c r="E34" s="5">
        <f t="shared" si="1"/>
        <v>28966.038990415487</v>
      </c>
      <c r="F34" s="5">
        <f t="shared" si="2"/>
        <v>9759.1617303706571</v>
      </c>
      <c r="G34" s="5">
        <f t="shared" si="3"/>
        <v>28706.877260044828</v>
      </c>
      <c r="H34" s="22">
        <f t="shared" si="10"/>
        <v>17791.089228201967</v>
      </c>
      <c r="I34" s="5">
        <f t="shared" si="4"/>
        <v>45715.158562205906</v>
      </c>
      <c r="J34" s="26">
        <f t="shared" si="5"/>
        <v>0.16559784861189489</v>
      </c>
      <c r="L34" s="22">
        <f t="shared" si="11"/>
        <v>72479.148278955938</v>
      </c>
      <c r="M34" s="5">
        <f>scrimecost*Meta!O31</f>
        <v>163.18599999999998</v>
      </c>
      <c r="N34" s="5">
        <f>L34-Grade11!L34</f>
        <v>996.16186749213375</v>
      </c>
      <c r="O34" s="5">
        <f>Grade11!M34-M34</f>
        <v>3.5220000000000198</v>
      </c>
      <c r="P34" s="22">
        <f t="shared" si="12"/>
        <v>222.67669229061173</v>
      </c>
      <c r="Q34" s="22"/>
      <c r="R34" s="22"/>
      <c r="S34" s="22">
        <f t="shared" si="6"/>
        <v>898.57530623597347</v>
      </c>
      <c r="T34" s="22">
        <f t="shared" si="7"/>
        <v>917.30145278941234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40506.412097464301</v>
      </c>
      <c r="D35" s="5">
        <f t="shared" si="0"/>
        <v>39410.529965175869</v>
      </c>
      <c r="E35" s="5">
        <f t="shared" si="1"/>
        <v>29910.529965175869</v>
      </c>
      <c r="F35" s="5">
        <f t="shared" si="2"/>
        <v>10067.53803362992</v>
      </c>
      <c r="G35" s="5">
        <f t="shared" si="3"/>
        <v>29342.991931545948</v>
      </c>
      <c r="H35" s="22">
        <f t="shared" si="10"/>
        <v>18235.86645890701</v>
      </c>
      <c r="I35" s="5">
        <f t="shared" si="4"/>
        <v>46776.480266261045</v>
      </c>
      <c r="J35" s="26">
        <f t="shared" si="5"/>
        <v>0.16705014061552775</v>
      </c>
      <c r="L35" s="22">
        <f t="shared" si="11"/>
        <v>74291.126985929834</v>
      </c>
      <c r="M35" s="5">
        <f>scrimecost*Meta!O32</f>
        <v>163.18599999999998</v>
      </c>
      <c r="N35" s="5">
        <f>L35-Grade11!L35</f>
        <v>1021.0659141794458</v>
      </c>
      <c r="O35" s="5">
        <f>Grade11!M35-M35</f>
        <v>3.5220000000000198</v>
      </c>
      <c r="P35" s="22">
        <f t="shared" si="12"/>
        <v>227.57211851382749</v>
      </c>
      <c r="Q35" s="22"/>
      <c r="R35" s="22"/>
      <c r="S35" s="22">
        <f t="shared" si="6"/>
        <v>920.28850275975378</v>
      </c>
      <c r="T35" s="22">
        <f t="shared" si="7"/>
        <v>940.21271760059187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41519.072399900906</v>
      </c>
      <c r="D36" s="5">
        <f t="shared" si="0"/>
        <v>40378.633214305264</v>
      </c>
      <c r="E36" s="5">
        <f t="shared" si="1"/>
        <v>30878.633214305264</v>
      </c>
      <c r="F36" s="5">
        <f t="shared" si="2"/>
        <v>10383.623744470668</v>
      </c>
      <c r="G36" s="5">
        <f t="shared" si="3"/>
        <v>29995.009469834597</v>
      </c>
      <c r="H36" s="22">
        <f t="shared" si="10"/>
        <v>18691.763120379688</v>
      </c>
      <c r="I36" s="5">
        <f t="shared" si="4"/>
        <v>47864.335012917581</v>
      </c>
      <c r="J36" s="26">
        <f t="shared" si="5"/>
        <v>0.16846701086297444</v>
      </c>
      <c r="L36" s="22">
        <f t="shared" si="11"/>
        <v>76148.40516057807</v>
      </c>
      <c r="M36" s="5">
        <f>scrimecost*Meta!O33</f>
        <v>125.65600000000001</v>
      </c>
      <c r="N36" s="5">
        <f>L36-Grade11!L36</f>
        <v>1046.5925620339258</v>
      </c>
      <c r="O36" s="5">
        <f>Grade11!M36-M36</f>
        <v>2.7119999999999891</v>
      </c>
      <c r="P36" s="22">
        <f t="shared" si="12"/>
        <v>232.58993039262361</v>
      </c>
      <c r="Q36" s="22"/>
      <c r="R36" s="22"/>
      <c r="S36" s="22">
        <f t="shared" si="6"/>
        <v>941.74343919661828</v>
      </c>
      <c r="T36" s="22">
        <f t="shared" si="7"/>
        <v>962.8957090316286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42557.049209898425</v>
      </c>
      <c r="D37" s="5">
        <f t="shared" ref="D37:D56" si="15">IF(A37&lt;startage,1,0)*(C37*(1-initialunempprob))+IF(A37=startage,1,0)*(C37*(1-unempprob))+IF(A37&gt;startage,1,0)*(C37*(1-unempprob)+unempprob*300*52)</f>
        <v>41370.939044662897</v>
      </c>
      <c r="E37" s="5">
        <f t="shared" si="1"/>
        <v>31870.939044662897</v>
      </c>
      <c r="F37" s="5">
        <f t="shared" si="2"/>
        <v>10707.611598082436</v>
      </c>
      <c r="G37" s="5">
        <f t="shared" si="3"/>
        <v>30663.327446580461</v>
      </c>
      <c r="H37" s="22">
        <f t="shared" ref="H37:H56" si="16">benefits*B37/expnorm</f>
        <v>19159.057198389179</v>
      </c>
      <c r="I37" s="5">
        <f t="shared" ref="I37:I56" si="17">G37+IF(A37&lt;startage,1,0)*(H37*(1-initialunempprob))+IF(A37&gt;=startage,1,0)*(H37*(1-unempprob))</f>
        <v>48979.386128240512</v>
      </c>
      <c r="J37" s="26">
        <f t="shared" si="5"/>
        <v>0.16984932329950791</v>
      </c>
      <c r="L37" s="22">
        <f t="shared" ref="L37:L56" si="18">(sincome+sbenefits)*(1-sunemp)*B37/expnorm</f>
        <v>78052.115289592519</v>
      </c>
      <c r="M37" s="5">
        <f>scrimecost*Meta!O34</f>
        <v>125.65600000000001</v>
      </c>
      <c r="N37" s="5">
        <f>L37-Grade11!L37</f>
        <v>1072.757376084759</v>
      </c>
      <c r="O37" s="5">
        <f>Grade11!M37-M37</f>
        <v>2.7119999999999891</v>
      </c>
      <c r="P37" s="22">
        <f t="shared" si="12"/>
        <v>237.73318756838975</v>
      </c>
      <c r="Q37" s="22"/>
      <c r="R37" s="22"/>
      <c r="S37" s="22">
        <f t="shared" si="6"/>
        <v>964.55586629439881</v>
      </c>
      <c r="T37" s="22">
        <f t="shared" si="7"/>
        <v>987.00319357837168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43620.975440145892</v>
      </c>
      <c r="D38" s="5">
        <f t="shared" si="15"/>
        <v>42388.052520779471</v>
      </c>
      <c r="E38" s="5">
        <f t="shared" si="1"/>
        <v>32888.052520779471</v>
      </c>
      <c r="F38" s="5">
        <f t="shared" si="2"/>
        <v>11039.699148034497</v>
      </c>
      <c r="G38" s="5">
        <f t="shared" si="3"/>
        <v>31348.353372744976</v>
      </c>
      <c r="H38" s="22">
        <f t="shared" si="16"/>
        <v>19638.033628348909</v>
      </c>
      <c r="I38" s="5">
        <f t="shared" si="17"/>
        <v>50122.313521446529</v>
      </c>
      <c r="J38" s="26">
        <f t="shared" si="5"/>
        <v>0.17119792079856483</v>
      </c>
      <c r="L38" s="22">
        <f t="shared" si="18"/>
        <v>80003.418171832338</v>
      </c>
      <c r="M38" s="5">
        <f>scrimecost*Meta!O35</f>
        <v>125.65600000000001</v>
      </c>
      <c r="N38" s="5">
        <f>L38-Grade11!L38</f>
        <v>1099.5763104868965</v>
      </c>
      <c r="O38" s="5">
        <f>Grade11!M38-M38</f>
        <v>2.7119999999999891</v>
      </c>
      <c r="P38" s="22">
        <f t="shared" si="12"/>
        <v>243.00502617355002</v>
      </c>
      <c r="Q38" s="22"/>
      <c r="R38" s="22"/>
      <c r="S38" s="22">
        <f t="shared" si="6"/>
        <v>987.93860406964643</v>
      </c>
      <c r="T38" s="22">
        <f t="shared" si="7"/>
        <v>1011.7323816857362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44711.499826149535</v>
      </c>
      <c r="D39" s="5">
        <f t="shared" si="15"/>
        <v>43430.593833798957</v>
      </c>
      <c r="E39" s="5">
        <f t="shared" si="1"/>
        <v>33930.593833798957</v>
      </c>
      <c r="F39" s="5">
        <f t="shared" si="2"/>
        <v>11380.088886735361</v>
      </c>
      <c r="G39" s="5">
        <f t="shared" si="3"/>
        <v>32050.504947063597</v>
      </c>
      <c r="H39" s="22">
        <f t="shared" si="16"/>
        <v>20128.984469057625</v>
      </c>
      <c r="I39" s="5">
        <f t="shared" si="17"/>
        <v>51293.814099482683</v>
      </c>
      <c r="J39" s="26">
        <f t="shared" si="5"/>
        <v>0.17251362567569362</v>
      </c>
      <c r="L39" s="22">
        <f t="shared" si="18"/>
        <v>82003.50362612812</v>
      </c>
      <c r="M39" s="5">
        <f>scrimecost*Meta!O36</f>
        <v>125.65600000000001</v>
      </c>
      <c r="N39" s="5">
        <f>L39-Grade11!L39</f>
        <v>1127.0657182490249</v>
      </c>
      <c r="O39" s="5">
        <f>Grade11!M39-M39</f>
        <v>2.7119999999999891</v>
      </c>
      <c r="P39" s="22">
        <f t="shared" si="12"/>
        <v>248.40866074383922</v>
      </c>
      <c r="Q39" s="22"/>
      <c r="R39" s="22"/>
      <c r="S39" s="22">
        <f t="shared" si="6"/>
        <v>1011.9059102892326</v>
      </c>
      <c r="T39" s="22">
        <f t="shared" si="7"/>
        <v>1037.0993211954833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45829.287321803284</v>
      </c>
      <c r="D40" s="5">
        <f t="shared" si="15"/>
        <v>44499.198679643938</v>
      </c>
      <c r="E40" s="5">
        <f t="shared" si="1"/>
        <v>34999.198679643938</v>
      </c>
      <c r="F40" s="5">
        <f t="shared" si="2"/>
        <v>11778.908236868139</v>
      </c>
      <c r="G40" s="5">
        <f t="shared" si="3"/>
        <v>32720.290442775797</v>
      </c>
      <c r="H40" s="22">
        <f t="shared" si="16"/>
        <v>20632.209080784072</v>
      </c>
      <c r="I40" s="5">
        <f t="shared" si="17"/>
        <v>52444.682324005364</v>
      </c>
      <c r="J40" s="26">
        <f t="shared" ref="J40:J56" si="19">(F40-(IF(A40&gt;startage,1,0)*(unempprob*300*52)))/(IF(A40&lt;startage,1,0)*((C40+H40)*(1-initialunempprob))+IF(A40&gt;=startage,1,0)*((C40+H40)*(1-unempprob)))</f>
        <v>0.17458291968765385</v>
      </c>
      <c r="L40" s="22">
        <f t="shared" si="18"/>
        <v>84053.591216781351</v>
      </c>
      <c r="M40" s="5">
        <f>scrimecost*Meta!O37</f>
        <v>125.65600000000001</v>
      </c>
      <c r="N40" s="5">
        <f>L40-Grade11!L40</f>
        <v>1155.2423612052953</v>
      </c>
      <c r="O40" s="5">
        <f>Grade11!M40-M40</f>
        <v>2.7119999999999891</v>
      </c>
      <c r="P40" s="22">
        <f t="shared" si="12"/>
        <v>254.73985637829892</v>
      </c>
      <c r="Q40" s="22"/>
      <c r="R40" s="22"/>
      <c r="S40" s="22">
        <f t="shared" ref="S40:S69" si="20">IF(A40&lt;startage,1,0)*(N40-Q40-R40)+IF(A40&gt;=startage,1,0)*completionprob*(N40*spart+O40+P40)</f>
        <v>1037.2561521920832</v>
      </c>
      <c r="T40" s="22">
        <f t="shared" ref="T40:T69" si="21">S40/sreturn^(A40-startage+1)</f>
        <v>1063.9243777968923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46975.019504848351</v>
      </c>
      <c r="D41" s="5">
        <f t="shared" si="15"/>
        <v>45594.518646635021</v>
      </c>
      <c r="E41" s="5">
        <f t="shared" si="1"/>
        <v>36094.518646635021</v>
      </c>
      <c r="F41" s="5">
        <f t="shared" si="2"/>
        <v>12246.062202789837</v>
      </c>
      <c r="G41" s="5">
        <f t="shared" si="3"/>
        <v>33348.456443845185</v>
      </c>
      <c r="H41" s="22">
        <f t="shared" si="16"/>
        <v>21148.014307803667</v>
      </c>
      <c r="I41" s="5">
        <f t="shared" si="17"/>
        <v>53565.95812210549</v>
      </c>
      <c r="J41" s="26">
        <f t="shared" si="19"/>
        <v>0.17749792086619048</v>
      </c>
      <c r="L41" s="22">
        <f t="shared" si="18"/>
        <v>86154.930997200863</v>
      </c>
      <c r="M41" s="5">
        <f>scrimecost*Meta!O38</f>
        <v>76.311000000000007</v>
      </c>
      <c r="N41" s="5">
        <f>L41-Grade11!L41</f>
        <v>1184.1234202354099</v>
      </c>
      <c r="O41" s="5">
        <f>Grade11!M41-M41</f>
        <v>1.6470000000000056</v>
      </c>
      <c r="P41" s="22">
        <f t="shared" si="12"/>
        <v>262.15585349247931</v>
      </c>
      <c r="Q41" s="22"/>
      <c r="R41" s="22"/>
      <c r="S41" s="22">
        <f t="shared" si="20"/>
        <v>1063.1031949938442</v>
      </c>
      <c r="T41" s="22">
        <f t="shared" si="21"/>
        <v>1091.3013366384912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48149.394992469555</v>
      </c>
      <c r="D42" s="5">
        <f t="shared" si="15"/>
        <v>46717.221612800895</v>
      </c>
      <c r="E42" s="5">
        <f t="shared" si="1"/>
        <v>37217.221612800895</v>
      </c>
      <c r="F42" s="5">
        <f t="shared" si="2"/>
        <v>12724.895017859581</v>
      </c>
      <c r="G42" s="5">
        <f t="shared" si="3"/>
        <v>33992.326594941318</v>
      </c>
      <c r="H42" s="22">
        <f t="shared" si="16"/>
        <v>21676.714665498759</v>
      </c>
      <c r="I42" s="5">
        <f t="shared" si="17"/>
        <v>54715.265815158127</v>
      </c>
      <c r="J42" s="26">
        <f t="shared" si="19"/>
        <v>0.18034182445500671</v>
      </c>
      <c r="L42" s="22">
        <f t="shared" si="18"/>
        <v>88308.804272130874</v>
      </c>
      <c r="M42" s="5">
        <f>scrimecost*Meta!O39</f>
        <v>76.311000000000007</v>
      </c>
      <c r="N42" s="5">
        <f>L42-Grade11!L42</f>
        <v>1213.7265057412878</v>
      </c>
      <c r="O42" s="5">
        <f>Grade11!M42-M42</f>
        <v>1.6470000000000056</v>
      </c>
      <c r="P42" s="22">
        <f t="shared" si="12"/>
        <v>269.7572505345143</v>
      </c>
      <c r="Q42" s="22"/>
      <c r="R42" s="22"/>
      <c r="S42" s="22">
        <f t="shared" si="20"/>
        <v>1090.6760309906563</v>
      </c>
      <c r="T42" s="22">
        <f t="shared" si="21"/>
        <v>1120.4940532879527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49353.129867281299</v>
      </c>
      <c r="D43" s="5">
        <f t="shared" si="15"/>
        <v>47867.992153120918</v>
      </c>
      <c r="E43" s="5">
        <f t="shared" si="1"/>
        <v>38367.992153120918</v>
      </c>
      <c r="F43" s="5">
        <f t="shared" si="2"/>
        <v>13215.698653306072</v>
      </c>
      <c r="G43" s="5">
        <f t="shared" si="3"/>
        <v>34652.293499814848</v>
      </c>
      <c r="H43" s="22">
        <f t="shared" si="16"/>
        <v>22218.632532136227</v>
      </c>
      <c r="I43" s="5">
        <f t="shared" si="17"/>
        <v>55893.306200537081</v>
      </c>
      <c r="J43" s="26">
        <f t="shared" si="19"/>
        <v>0.18311636454165672</v>
      </c>
      <c r="L43" s="22">
        <f t="shared" si="18"/>
        <v>90516.524378934148</v>
      </c>
      <c r="M43" s="5">
        <f>scrimecost*Meta!O40</f>
        <v>76.311000000000007</v>
      </c>
      <c r="N43" s="5">
        <f>L43-Grade11!L43</f>
        <v>1244.0696683848364</v>
      </c>
      <c r="O43" s="5">
        <f>Grade11!M43-M43</f>
        <v>1.6470000000000056</v>
      </c>
      <c r="P43" s="22">
        <f t="shared" si="12"/>
        <v>277.54868250260017</v>
      </c>
      <c r="Q43" s="22"/>
      <c r="R43" s="22"/>
      <c r="S43" s="22">
        <f t="shared" si="20"/>
        <v>1118.9381878874049</v>
      </c>
      <c r="T43" s="22">
        <f t="shared" si="21"/>
        <v>1150.4411460717481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50586.958113963323</v>
      </c>
      <c r="D44" s="5">
        <f t="shared" si="15"/>
        <v>49047.531956948937</v>
      </c>
      <c r="E44" s="5">
        <f t="shared" si="1"/>
        <v>39547.531956948937</v>
      </c>
      <c r="F44" s="5">
        <f t="shared" si="2"/>
        <v>13718.772379638722</v>
      </c>
      <c r="G44" s="5">
        <f t="shared" si="3"/>
        <v>35328.759577310215</v>
      </c>
      <c r="H44" s="22">
        <f t="shared" si="16"/>
        <v>22774.098345439634</v>
      </c>
      <c r="I44" s="5">
        <f t="shared" si="17"/>
        <v>57100.797595550503</v>
      </c>
      <c r="J44" s="26">
        <f t="shared" si="19"/>
        <v>0.18582323291887617</v>
      </c>
      <c r="L44" s="22">
        <f t="shared" si="18"/>
        <v>92779.437488407493</v>
      </c>
      <c r="M44" s="5">
        <f>scrimecost*Meta!O41</f>
        <v>76.311000000000007</v>
      </c>
      <c r="N44" s="5">
        <f>L44-Grade11!L44</f>
        <v>1275.1714100944373</v>
      </c>
      <c r="O44" s="5">
        <f>Grade11!M44-M44</f>
        <v>1.6470000000000056</v>
      </c>
      <c r="P44" s="22">
        <f t="shared" si="12"/>
        <v>285.53490026988817</v>
      </c>
      <c r="Q44" s="22"/>
      <c r="R44" s="22"/>
      <c r="S44" s="22">
        <f t="shared" si="20"/>
        <v>1147.9068987065475</v>
      </c>
      <c r="T44" s="22">
        <f t="shared" si="21"/>
        <v>1181.1620886835283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51851.63206681241</v>
      </c>
      <c r="D45" s="5">
        <f t="shared" si="15"/>
        <v>50256.56025587266</v>
      </c>
      <c r="E45" s="5">
        <f t="shared" si="1"/>
        <v>40756.56025587266</v>
      </c>
      <c r="F45" s="5">
        <f t="shared" si="2"/>
        <v>14234.42294912969</v>
      </c>
      <c r="G45" s="5">
        <f t="shared" si="3"/>
        <v>36022.137306742967</v>
      </c>
      <c r="H45" s="22">
        <f t="shared" si="16"/>
        <v>23343.450804075626</v>
      </c>
      <c r="I45" s="5">
        <f t="shared" si="17"/>
        <v>58338.476275439265</v>
      </c>
      <c r="J45" s="26">
        <f t="shared" si="19"/>
        <v>0.18846408011616353</v>
      </c>
      <c r="L45" s="22">
        <f t="shared" si="18"/>
        <v>95098.923425617701</v>
      </c>
      <c r="M45" s="5">
        <f>scrimecost*Meta!O42</f>
        <v>76.311000000000007</v>
      </c>
      <c r="N45" s="5">
        <f>L45-Grade11!L45</f>
        <v>1307.050695346843</v>
      </c>
      <c r="O45" s="5">
        <f>Grade11!M45-M45</f>
        <v>1.6470000000000056</v>
      </c>
      <c r="P45" s="22">
        <f t="shared" si="12"/>
        <v>293.72077348135844</v>
      </c>
      <c r="Q45" s="22"/>
      <c r="R45" s="22"/>
      <c r="S45" s="22">
        <f t="shared" si="20"/>
        <v>1177.5998272962127</v>
      </c>
      <c r="T45" s="22">
        <f t="shared" si="21"/>
        <v>1212.6768575007623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53147.92286848271</v>
      </c>
      <c r="D46" s="5">
        <f t="shared" si="15"/>
        <v>51495.814262269472</v>
      </c>
      <c r="E46" s="5">
        <f t="shared" si="1"/>
        <v>41995.814262269472</v>
      </c>
      <c r="F46" s="5">
        <f t="shared" si="2"/>
        <v>14762.964782857931</v>
      </c>
      <c r="G46" s="5">
        <f t="shared" si="3"/>
        <v>36732.84947941154</v>
      </c>
      <c r="H46" s="22">
        <f t="shared" si="16"/>
        <v>23927.037074177511</v>
      </c>
      <c r="I46" s="5">
        <f t="shared" si="17"/>
        <v>59607.09692232524</v>
      </c>
      <c r="J46" s="26">
        <f t="shared" si="19"/>
        <v>0.19104051640619993</v>
      </c>
      <c r="L46" s="22">
        <f t="shared" si="18"/>
        <v>97476.396511258121</v>
      </c>
      <c r="M46" s="5">
        <f>scrimecost*Meta!O43</f>
        <v>38.086000000000006</v>
      </c>
      <c r="N46" s="5">
        <f>L46-Grade11!L46</f>
        <v>1339.7269627305068</v>
      </c>
      <c r="O46" s="5">
        <f>Grade11!M46-M46</f>
        <v>0.82199999999999562</v>
      </c>
      <c r="P46" s="22">
        <f t="shared" si="12"/>
        <v>302.11129352311536</v>
      </c>
      <c r="Q46" s="22"/>
      <c r="R46" s="22"/>
      <c r="S46" s="22">
        <f t="shared" si="20"/>
        <v>1207.2191541005841</v>
      </c>
      <c r="T46" s="22">
        <f t="shared" si="21"/>
        <v>1244.165048883777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54476.620940194771</v>
      </c>
      <c r="D47" s="5">
        <f t="shared" si="15"/>
        <v>52766.049618826197</v>
      </c>
      <c r="E47" s="5">
        <f t="shared" si="1"/>
        <v>43266.049618826197</v>
      </c>
      <c r="F47" s="5">
        <f t="shared" si="2"/>
        <v>15304.720162429374</v>
      </c>
      <c r="G47" s="5">
        <f t="shared" si="3"/>
        <v>37461.329456396823</v>
      </c>
      <c r="H47" s="22">
        <f t="shared" si="16"/>
        <v>24525.213001031945</v>
      </c>
      <c r="I47" s="5">
        <f t="shared" si="17"/>
        <v>60907.43308538336</v>
      </c>
      <c r="J47" s="26">
        <f t="shared" si="19"/>
        <v>0.19355411278672324</v>
      </c>
      <c r="L47" s="22">
        <f t="shared" si="18"/>
        <v>99913.306424039562</v>
      </c>
      <c r="M47" s="5">
        <f>scrimecost*Meta!O44</f>
        <v>38.086000000000006</v>
      </c>
      <c r="N47" s="5">
        <f>L47-Grade11!L47</f>
        <v>1373.2201367987436</v>
      </c>
      <c r="O47" s="5">
        <f>Grade11!M47-M47</f>
        <v>0.82199999999999562</v>
      </c>
      <c r="P47" s="22">
        <f t="shared" si="12"/>
        <v>310.71157656591618</v>
      </c>
      <c r="Q47" s="22"/>
      <c r="R47" s="22"/>
      <c r="S47" s="22">
        <f t="shared" si="20"/>
        <v>1238.415287200052</v>
      </c>
      <c r="T47" s="22">
        <f t="shared" si="21"/>
        <v>1277.3288078517207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55838.536463699638</v>
      </c>
      <c r="D48" s="5">
        <f t="shared" si="15"/>
        <v>54068.040859296852</v>
      </c>
      <c r="E48" s="5">
        <f t="shared" si="1"/>
        <v>44568.040859296852</v>
      </c>
      <c r="F48" s="5">
        <f t="shared" si="2"/>
        <v>15860.019426490107</v>
      </c>
      <c r="G48" s="5">
        <f t="shared" si="3"/>
        <v>38208.021432806745</v>
      </c>
      <c r="H48" s="22">
        <f t="shared" si="16"/>
        <v>25138.343326057748</v>
      </c>
      <c r="I48" s="5">
        <f t="shared" si="17"/>
        <v>62240.277652517951</v>
      </c>
      <c r="J48" s="26">
        <f t="shared" si="19"/>
        <v>0.19600640193845331</v>
      </c>
      <c r="L48" s="22">
        <f t="shared" si="18"/>
        <v>102411.13908464056</v>
      </c>
      <c r="M48" s="5">
        <f>scrimecost*Meta!O45</f>
        <v>38.086000000000006</v>
      </c>
      <c r="N48" s="5">
        <f>L48-Grade11!L48</f>
        <v>1407.5506402187311</v>
      </c>
      <c r="O48" s="5">
        <f>Grade11!M48-M48</f>
        <v>0.82199999999999562</v>
      </c>
      <c r="P48" s="22">
        <f t="shared" si="12"/>
        <v>319.52686668478708</v>
      </c>
      <c r="Q48" s="22"/>
      <c r="R48" s="22"/>
      <c r="S48" s="22">
        <f t="shared" si="20"/>
        <v>1270.3913236270371</v>
      </c>
      <c r="T48" s="22">
        <f t="shared" si="21"/>
        <v>1311.3494691733592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57234.499875292131</v>
      </c>
      <c r="D49" s="5">
        <f t="shared" si="15"/>
        <v>55402.581880779275</v>
      </c>
      <c r="E49" s="5">
        <f t="shared" si="1"/>
        <v>45902.581880779275</v>
      </c>
      <c r="F49" s="5">
        <f t="shared" si="2"/>
        <v>16429.20117215236</v>
      </c>
      <c r="G49" s="5">
        <f t="shared" si="3"/>
        <v>38973.380708626915</v>
      </c>
      <c r="H49" s="22">
        <f t="shared" si="16"/>
        <v>25766.801909209185</v>
      </c>
      <c r="I49" s="5">
        <f t="shared" si="17"/>
        <v>63606.443333830895</v>
      </c>
      <c r="J49" s="26">
        <f t="shared" si="19"/>
        <v>0.19839887915965332</v>
      </c>
      <c r="L49" s="22">
        <f t="shared" si="18"/>
        <v>104971.41756175655</v>
      </c>
      <c r="M49" s="5">
        <f>scrimecost*Meta!O46</f>
        <v>38.086000000000006</v>
      </c>
      <c r="N49" s="5">
        <f>L49-Grade11!L49</f>
        <v>1442.7394062241801</v>
      </c>
      <c r="O49" s="5">
        <f>Grade11!M49-M49</f>
        <v>0.82199999999999562</v>
      </c>
      <c r="P49" s="22">
        <f t="shared" si="12"/>
        <v>328.56253905662965</v>
      </c>
      <c r="Q49" s="22"/>
      <c r="R49" s="22"/>
      <c r="S49" s="22">
        <f t="shared" si="20"/>
        <v>1303.1667609646709</v>
      </c>
      <c r="T49" s="22">
        <f t="shared" si="21"/>
        <v>1346.2491531134528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58665.362372174422</v>
      </c>
      <c r="D50" s="5">
        <f t="shared" si="15"/>
        <v>56770.486427798744</v>
      </c>
      <c r="E50" s="5">
        <f t="shared" si="1"/>
        <v>47270.486427798744</v>
      </c>
      <c r="F50" s="5">
        <f t="shared" si="2"/>
        <v>17012.612461456163</v>
      </c>
      <c r="G50" s="5">
        <f t="shared" si="3"/>
        <v>39757.87396634258</v>
      </c>
      <c r="H50" s="22">
        <f t="shared" si="16"/>
        <v>26410.971956939418</v>
      </c>
      <c r="I50" s="5">
        <f t="shared" si="17"/>
        <v>65006.763157176661</v>
      </c>
      <c r="J50" s="26">
        <f t="shared" si="19"/>
        <v>0.20073300327789728</v>
      </c>
      <c r="L50" s="22">
        <f t="shared" si="18"/>
        <v>107595.70300080045</v>
      </c>
      <c r="M50" s="5">
        <f>scrimecost*Meta!O47</f>
        <v>38.086000000000006</v>
      </c>
      <c r="N50" s="5">
        <f>L50-Grade11!L50</f>
        <v>1478.8078913797654</v>
      </c>
      <c r="O50" s="5">
        <f>Grade11!M50-M50</f>
        <v>0.82199999999999562</v>
      </c>
      <c r="P50" s="22">
        <f t="shared" si="12"/>
        <v>337.82410323776838</v>
      </c>
      <c r="Q50" s="22"/>
      <c r="R50" s="22"/>
      <c r="S50" s="22">
        <f t="shared" si="20"/>
        <v>1336.7615842357457</v>
      </c>
      <c r="T50" s="22">
        <f t="shared" si="21"/>
        <v>1382.0505509376926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60131.996431478787</v>
      </c>
      <c r="D51" s="5">
        <f t="shared" si="15"/>
        <v>58172.588588493716</v>
      </c>
      <c r="E51" s="5">
        <f t="shared" si="1"/>
        <v>48672.588588493716</v>
      </c>
      <c r="F51" s="5">
        <f t="shared" si="2"/>
        <v>17610.609032992568</v>
      </c>
      <c r="G51" s="5">
        <f t="shared" si="3"/>
        <v>40561.979555501151</v>
      </c>
      <c r="H51" s="22">
        <f t="shared" si="16"/>
        <v>27071.246255862901</v>
      </c>
      <c r="I51" s="5">
        <f t="shared" si="17"/>
        <v>66442.09097610609</v>
      </c>
      <c r="J51" s="26">
        <f t="shared" si="19"/>
        <v>0.20301019753959873</v>
      </c>
      <c r="L51" s="22">
        <f t="shared" si="18"/>
        <v>110285.59557582047</v>
      </c>
      <c r="M51" s="5">
        <f>scrimecost*Meta!O48</f>
        <v>19.043000000000003</v>
      </c>
      <c r="N51" s="5">
        <f>L51-Grade11!L51</f>
        <v>1515.7780886642722</v>
      </c>
      <c r="O51" s="5">
        <f>Grade11!M51-M51</f>
        <v>0.41099999999999781</v>
      </c>
      <c r="P51" s="22">
        <f t="shared" si="12"/>
        <v>347.31720652343563</v>
      </c>
      <c r="Q51" s="22"/>
      <c r="R51" s="22"/>
      <c r="S51" s="22">
        <f t="shared" si="20"/>
        <v>1370.7897990886192</v>
      </c>
      <c r="T51" s="22">
        <f t="shared" si="21"/>
        <v>1418.3563557861366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61635.296342265756</v>
      </c>
      <c r="D52" s="5">
        <f t="shared" si="15"/>
        <v>59609.743303206058</v>
      </c>
      <c r="E52" s="5">
        <f t="shared" si="1"/>
        <v>50109.743303206058</v>
      </c>
      <c r="F52" s="5">
        <f t="shared" si="2"/>
        <v>18223.555518817386</v>
      </c>
      <c r="G52" s="5">
        <f t="shared" si="3"/>
        <v>41386.187784388676</v>
      </c>
      <c r="H52" s="22">
        <f t="shared" si="16"/>
        <v>27748.027412259475</v>
      </c>
      <c r="I52" s="5">
        <f t="shared" si="17"/>
        <v>67913.301990508728</v>
      </c>
      <c r="J52" s="26">
        <f t="shared" si="19"/>
        <v>0.20523185047784404</v>
      </c>
      <c r="L52" s="22">
        <f t="shared" si="18"/>
        <v>113042.73546521598</v>
      </c>
      <c r="M52" s="5">
        <f>scrimecost*Meta!O49</f>
        <v>19.043000000000003</v>
      </c>
      <c r="N52" s="5">
        <f>L52-Grade11!L52</f>
        <v>1553.6725408808998</v>
      </c>
      <c r="O52" s="5">
        <f>Grade11!M52-M52</f>
        <v>0.41099999999999781</v>
      </c>
      <c r="P52" s="22">
        <f t="shared" si="12"/>
        <v>357.04763739124451</v>
      </c>
      <c r="Q52" s="22"/>
      <c r="R52" s="22"/>
      <c r="S52" s="22">
        <f t="shared" si="20"/>
        <v>1406.0853602878196</v>
      </c>
      <c r="T52" s="22">
        <f t="shared" si="21"/>
        <v>1456.0312794780932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63176.178750822386</v>
      </c>
      <c r="D53" s="5">
        <f t="shared" si="15"/>
        <v>61082.826885786199</v>
      </c>
      <c r="E53" s="5">
        <f t="shared" si="1"/>
        <v>51582.826885786199</v>
      </c>
      <c r="F53" s="5">
        <f t="shared" si="2"/>
        <v>18851.825666787816</v>
      </c>
      <c r="G53" s="5">
        <f t="shared" si="3"/>
        <v>42231.001218998383</v>
      </c>
      <c r="H53" s="22">
        <f t="shared" si="16"/>
        <v>28441.728097565952</v>
      </c>
      <c r="I53" s="5">
        <f t="shared" si="17"/>
        <v>69421.293280271435</v>
      </c>
      <c r="J53" s="26">
        <f t="shared" si="19"/>
        <v>0.20739931675905895</v>
      </c>
      <c r="L53" s="22">
        <f t="shared" si="18"/>
        <v>115868.80385184636</v>
      </c>
      <c r="M53" s="5">
        <f>scrimecost*Meta!O50</f>
        <v>19.043000000000003</v>
      </c>
      <c r="N53" s="5">
        <f>L53-Grade11!L53</f>
        <v>1592.5143544028979</v>
      </c>
      <c r="O53" s="5">
        <f>Grade11!M53-M53</f>
        <v>0.41099999999999781</v>
      </c>
      <c r="P53" s="22">
        <f t="shared" si="12"/>
        <v>367.02132903074857</v>
      </c>
      <c r="Q53" s="22"/>
      <c r="R53" s="22"/>
      <c r="S53" s="22">
        <f t="shared" si="20"/>
        <v>1442.2633105169698</v>
      </c>
      <c r="T53" s="22">
        <f t="shared" si="21"/>
        <v>1494.6795658985766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64755.583219592954</v>
      </c>
      <c r="D54" s="5">
        <f t="shared" si="15"/>
        <v>62592.737557930865</v>
      </c>
      <c r="E54" s="5">
        <f t="shared" si="1"/>
        <v>53092.737557930865</v>
      </c>
      <c r="F54" s="5">
        <f t="shared" si="2"/>
        <v>19495.802568457515</v>
      </c>
      <c r="G54" s="5">
        <f t="shared" si="3"/>
        <v>43096.934989473346</v>
      </c>
      <c r="H54" s="22">
        <f t="shared" si="16"/>
        <v>29152.771300005104</v>
      </c>
      <c r="I54" s="5">
        <f t="shared" si="17"/>
        <v>70966.984352278232</v>
      </c>
      <c r="J54" s="26">
        <f t="shared" si="19"/>
        <v>0.2095139180090248</v>
      </c>
      <c r="L54" s="22">
        <f t="shared" si="18"/>
        <v>118765.52394814252</v>
      </c>
      <c r="M54" s="5">
        <f>scrimecost*Meta!O51</f>
        <v>19.043000000000003</v>
      </c>
      <c r="N54" s="5">
        <f>L54-Grade11!L54</f>
        <v>1632.3272132629936</v>
      </c>
      <c r="O54" s="5">
        <f>Grade11!M54-M54</f>
        <v>0.41099999999999781</v>
      </c>
      <c r="P54" s="22">
        <f t="shared" si="12"/>
        <v>377.24436296124043</v>
      </c>
      <c r="Q54" s="22"/>
      <c r="R54" s="22"/>
      <c r="S54" s="22">
        <f t="shared" si="20"/>
        <v>1479.3457095018807</v>
      </c>
      <c r="T54" s="22">
        <f t="shared" si="21"/>
        <v>1534.326341565644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66374.47280008276</v>
      </c>
      <c r="D55" s="5">
        <f t="shared" si="15"/>
        <v>64140.395996879117</v>
      </c>
      <c r="E55" s="5">
        <f t="shared" si="1"/>
        <v>54640.395996879117</v>
      </c>
      <c r="F55" s="5">
        <f t="shared" si="2"/>
        <v>20155.878892668945</v>
      </c>
      <c r="G55" s="5">
        <f t="shared" si="3"/>
        <v>43984.517104210172</v>
      </c>
      <c r="H55" s="22">
        <f t="shared" si="16"/>
        <v>29881.590582505225</v>
      </c>
      <c r="I55" s="5">
        <f t="shared" si="17"/>
        <v>72551.317701085165</v>
      </c>
      <c r="J55" s="26">
        <f t="shared" si="19"/>
        <v>0.21157694361874749</v>
      </c>
      <c r="L55" s="22">
        <f t="shared" si="18"/>
        <v>121734.66204684606</v>
      </c>
      <c r="M55" s="5">
        <f>scrimecost*Meta!O52</f>
        <v>19.043000000000003</v>
      </c>
      <c r="N55" s="5">
        <f>L55-Grade11!L55</f>
        <v>1673.1353935945226</v>
      </c>
      <c r="O55" s="5">
        <f>Grade11!M55-M55</f>
        <v>0.41099999999999781</v>
      </c>
      <c r="P55" s="22">
        <f t="shared" si="12"/>
        <v>387.7229727399943</v>
      </c>
      <c r="Q55" s="22"/>
      <c r="R55" s="22"/>
      <c r="S55" s="22">
        <f t="shared" si="20"/>
        <v>1517.3551684613678</v>
      </c>
      <c r="T55" s="22">
        <f t="shared" si="21"/>
        <v>1574.9973815998258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68033.834620084846</v>
      </c>
      <c r="D56" s="5">
        <f t="shared" si="15"/>
        <v>65726.745896801105</v>
      </c>
      <c r="E56" s="5">
        <f t="shared" si="1"/>
        <v>56226.745896801105</v>
      </c>
      <c r="F56" s="5">
        <f t="shared" si="2"/>
        <v>20832.457124985671</v>
      </c>
      <c r="G56" s="5">
        <f t="shared" si="3"/>
        <v>44894.288771815438</v>
      </c>
      <c r="H56" s="22">
        <f t="shared" si="16"/>
        <v>30628.630347067865</v>
      </c>
      <c r="I56" s="5">
        <f t="shared" si="17"/>
        <v>74175.259383612312</v>
      </c>
      <c r="J56" s="26">
        <f t="shared" si="19"/>
        <v>0.21358965153067205</v>
      </c>
      <c r="L56" s="22">
        <f t="shared" si="18"/>
        <v>124778.02859801725</v>
      </c>
      <c r="M56" s="5">
        <f>scrimecost*Meta!O53</f>
        <v>5.282</v>
      </c>
      <c r="N56" s="5">
        <f>L56-Grade11!L56</f>
        <v>1714.9637784344377</v>
      </c>
      <c r="O56" s="5">
        <f>Grade11!M56-M56</f>
        <v>0.11399999999999988</v>
      </c>
      <c r="P56" s="22">
        <f t="shared" si="12"/>
        <v>398.46354776321726</v>
      </c>
      <c r="Q56" s="22"/>
      <c r="R56" s="22"/>
      <c r="S56" s="22">
        <f t="shared" si="20"/>
        <v>1556.0211308949083</v>
      </c>
      <c r="T56" s="22">
        <f t="shared" si="21"/>
        <v>1616.4139929943458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5.282</v>
      </c>
      <c r="N57" s="5">
        <f>L57-Grade11!L57</f>
        <v>0</v>
      </c>
      <c r="O57" s="5">
        <f>Grade11!M57-M57</f>
        <v>0.11399999999999988</v>
      </c>
      <c r="Q57" s="22"/>
      <c r="R57" s="22"/>
      <c r="S57" s="22">
        <f t="shared" si="20"/>
        <v>0.11274599999999987</v>
      </c>
      <c r="T57" s="22">
        <f t="shared" si="21"/>
        <v>0.11721488802845013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5.282</v>
      </c>
      <c r="N58" s="5">
        <f>L58-Grade11!L58</f>
        <v>0</v>
      </c>
      <c r="O58" s="5">
        <f>Grade11!M58-M58</f>
        <v>0.11399999999999988</v>
      </c>
      <c r="Q58" s="22"/>
      <c r="R58" s="22"/>
      <c r="S58" s="22">
        <f t="shared" si="20"/>
        <v>0.11274599999999987</v>
      </c>
      <c r="T58" s="22">
        <f t="shared" si="21"/>
        <v>0.11730791077139464</v>
      </c>
    </row>
    <row r="59" spans="1:20" x14ac:dyDescent="0.2">
      <c r="A59" s="5">
        <v>68</v>
      </c>
      <c r="H59" s="21"/>
      <c r="I59" s="5"/>
      <c r="M59" s="5">
        <f>scrimecost*Meta!O56</f>
        <v>5.282</v>
      </c>
      <c r="N59" s="5">
        <f>L59-Grade11!L59</f>
        <v>0</v>
      </c>
      <c r="O59" s="5">
        <f>Grade11!M59-M59</f>
        <v>0.11399999999999988</v>
      </c>
      <c r="Q59" s="22"/>
      <c r="R59" s="22"/>
      <c r="S59" s="22">
        <f t="shared" si="20"/>
        <v>0.11274599999999987</v>
      </c>
      <c r="T59" s="22">
        <f t="shared" si="21"/>
        <v>0.11740100733798775</v>
      </c>
    </row>
    <row r="60" spans="1:20" x14ac:dyDescent="0.2">
      <c r="A60" s="5">
        <v>69</v>
      </c>
      <c r="H60" s="21"/>
      <c r="I60" s="5"/>
      <c r="M60" s="5">
        <f>scrimecost*Meta!O57</f>
        <v>5.282</v>
      </c>
      <c r="N60" s="5">
        <f>L60-Grade11!L60</f>
        <v>0</v>
      </c>
      <c r="O60" s="5">
        <f>Grade11!M60-M60</f>
        <v>0.11399999999999988</v>
      </c>
      <c r="Q60" s="22"/>
      <c r="R60" s="22"/>
      <c r="S60" s="22">
        <f t="shared" si="20"/>
        <v>0.11274599999999987</v>
      </c>
      <c r="T60" s="22">
        <f t="shared" si="21"/>
        <v>0.11749417778681655</v>
      </c>
    </row>
    <row r="61" spans="1:20" x14ac:dyDescent="0.2">
      <c r="A61" s="5">
        <v>70</v>
      </c>
      <c r="H61" s="21"/>
      <c r="I61" s="5"/>
      <c r="M61" s="5">
        <f>scrimecost*Meta!O58</f>
        <v>5.282</v>
      </c>
      <c r="N61" s="5">
        <f>L61-Grade11!L61</f>
        <v>0</v>
      </c>
      <c r="O61" s="5">
        <f>Grade11!M61-M61</f>
        <v>0.11399999999999988</v>
      </c>
      <c r="Q61" s="22"/>
      <c r="R61" s="22"/>
      <c r="S61" s="22">
        <f t="shared" si="20"/>
        <v>0.11274599999999987</v>
      </c>
      <c r="T61" s="22">
        <f t="shared" si="21"/>
        <v>0.11758742217651462</v>
      </c>
    </row>
    <row r="62" spans="1:20" x14ac:dyDescent="0.2">
      <c r="A62" s="5">
        <v>71</v>
      </c>
      <c r="H62" s="21"/>
      <c r="I62" s="5"/>
      <c r="M62" s="5">
        <f>scrimecost*Meta!O59</f>
        <v>5.282</v>
      </c>
      <c r="N62" s="5">
        <f>L62-Grade11!L62</f>
        <v>0</v>
      </c>
      <c r="O62" s="5">
        <f>Grade11!M62-M62</f>
        <v>0.11399999999999988</v>
      </c>
      <c r="Q62" s="22"/>
      <c r="R62" s="22"/>
      <c r="S62" s="22">
        <f t="shared" si="20"/>
        <v>0.11274599999999987</v>
      </c>
      <c r="T62" s="22">
        <f t="shared" si="21"/>
        <v>0.11768074056576204</v>
      </c>
    </row>
    <row r="63" spans="1:20" x14ac:dyDescent="0.2">
      <c r="A63" s="5">
        <v>72</v>
      </c>
      <c r="H63" s="21"/>
      <c r="M63" s="5">
        <f>scrimecost*Meta!O60</f>
        <v>5.282</v>
      </c>
      <c r="N63" s="5">
        <f>L63-Grade11!L63</f>
        <v>0</v>
      </c>
      <c r="O63" s="5">
        <f>Grade11!M63-M63</f>
        <v>0.11399999999999988</v>
      </c>
      <c r="Q63" s="22"/>
      <c r="R63" s="22"/>
      <c r="S63" s="22">
        <f t="shared" si="20"/>
        <v>0.11274599999999987</v>
      </c>
      <c r="T63" s="22">
        <f t="shared" si="21"/>
        <v>0.11777413301328553</v>
      </c>
    </row>
    <row r="64" spans="1:20" x14ac:dyDescent="0.2">
      <c r="A64" s="5">
        <v>73</v>
      </c>
      <c r="H64" s="21"/>
      <c r="M64" s="5">
        <f>scrimecost*Meta!O61</f>
        <v>5.282</v>
      </c>
      <c r="N64" s="5">
        <f>L64-Grade11!L64</f>
        <v>0</v>
      </c>
      <c r="O64" s="5">
        <f>Grade11!M64-M64</f>
        <v>0.11399999999999988</v>
      </c>
      <c r="Q64" s="22"/>
      <c r="R64" s="22"/>
      <c r="S64" s="22">
        <f t="shared" si="20"/>
        <v>0.11274599999999987</v>
      </c>
      <c r="T64" s="22">
        <f t="shared" si="21"/>
        <v>0.11786759957785836</v>
      </c>
    </row>
    <row r="65" spans="1:20" x14ac:dyDescent="0.2">
      <c r="A65" s="5">
        <v>74</v>
      </c>
      <c r="H65" s="21"/>
      <c r="M65" s="5">
        <f>scrimecost*Meta!O62</f>
        <v>5.282</v>
      </c>
      <c r="N65" s="5">
        <f>L65-Grade11!L65</f>
        <v>0</v>
      </c>
      <c r="O65" s="5">
        <f>Grade11!M65-M65</f>
        <v>0.11399999999999988</v>
      </c>
      <c r="Q65" s="22"/>
      <c r="R65" s="22"/>
      <c r="S65" s="22">
        <f t="shared" si="20"/>
        <v>0.11274599999999987</v>
      </c>
      <c r="T65" s="22">
        <f t="shared" si="21"/>
        <v>0.11796114031830043</v>
      </c>
    </row>
    <row r="66" spans="1:20" x14ac:dyDescent="0.2">
      <c r="A66" s="5">
        <v>75</v>
      </c>
      <c r="H66" s="21"/>
      <c r="M66" s="5">
        <f>scrimecost*Meta!O63</f>
        <v>5.282</v>
      </c>
      <c r="N66" s="5">
        <f>L66-Grade11!L66</f>
        <v>0</v>
      </c>
      <c r="O66" s="5">
        <f>Grade11!M66-M66</f>
        <v>0.11399999999999988</v>
      </c>
      <c r="Q66" s="22"/>
      <c r="R66" s="22"/>
      <c r="S66" s="22">
        <f t="shared" si="20"/>
        <v>0.11274599999999987</v>
      </c>
      <c r="T66" s="22">
        <f t="shared" si="21"/>
        <v>0.11805475529347841</v>
      </c>
    </row>
    <row r="67" spans="1:20" x14ac:dyDescent="0.2">
      <c r="A67" s="5">
        <v>76</v>
      </c>
      <c r="H67" s="21"/>
      <c r="M67" s="5">
        <f>scrimecost*Meta!O64</f>
        <v>5.282</v>
      </c>
      <c r="N67" s="5">
        <f>L67-Grade11!L67</f>
        <v>0</v>
      </c>
      <c r="O67" s="5">
        <f>Grade11!M67-M67</f>
        <v>0.11399999999999988</v>
      </c>
      <c r="Q67" s="22"/>
      <c r="R67" s="22"/>
      <c r="S67" s="22">
        <f t="shared" si="20"/>
        <v>0.11274599999999987</v>
      </c>
      <c r="T67" s="22">
        <f t="shared" si="21"/>
        <v>0.11814844456230555</v>
      </c>
    </row>
    <row r="68" spans="1:20" x14ac:dyDescent="0.2">
      <c r="A68" s="5">
        <v>77</v>
      </c>
      <c r="H68" s="21"/>
      <c r="M68" s="5">
        <f>scrimecost*Meta!O65</f>
        <v>5.282</v>
      </c>
      <c r="N68" s="5">
        <f>L68-Grade11!L68</f>
        <v>0</v>
      </c>
      <c r="O68" s="5">
        <f>Grade11!M68-M68</f>
        <v>0.11399999999999988</v>
      </c>
      <c r="Q68" s="22"/>
      <c r="R68" s="22"/>
      <c r="S68" s="22">
        <f t="shared" si="20"/>
        <v>0.11274599999999987</v>
      </c>
      <c r="T68" s="22">
        <f t="shared" si="21"/>
        <v>0.11824220818374198</v>
      </c>
    </row>
    <row r="69" spans="1:20" x14ac:dyDescent="0.2">
      <c r="A69" s="5">
        <v>78</v>
      </c>
      <c r="H69" s="21"/>
      <c r="M69" s="5">
        <f>scrimecost*Meta!O66</f>
        <v>5.282</v>
      </c>
      <c r="N69" s="5">
        <f>L69-Grade11!L69</f>
        <v>0</v>
      </c>
      <c r="O69" s="5">
        <f>Grade11!M69-M69</f>
        <v>0.11399999999999988</v>
      </c>
      <c r="Q69" s="22"/>
      <c r="R69" s="22"/>
      <c r="S69" s="22">
        <f t="shared" si="20"/>
        <v>0.11274599999999987</v>
      </c>
      <c r="T69" s="22">
        <f t="shared" si="21"/>
        <v>0.11833604621679455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3.21668293667976E-8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Meta!A7+6</f>
        <v>19</v>
      </c>
      <c r="C2" s="7">
        <f>Meta!B7</f>
        <v>42021</v>
      </c>
      <c r="D2" s="7">
        <f>Meta!C7</f>
        <v>18817</v>
      </c>
      <c r="E2" s="1">
        <f>Meta!D7</f>
        <v>4.2999999999999997E-2</v>
      </c>
      <c r="F2" s="1">
        <f>Meta!F7</f>
        <v>0.63700000000000001</v>
      </c>
      <c r="G2" s="1">
        <f>Meta!I7</f>
        <v>1.8652741552202943</v>
      </c>
      <c r="H2" s="1">
        <f>Meta!E7</f>
        <v>0.84499999999999997</v>
      </c>
      <c r="I2" s="13"/>
      <c r="J2" s="1">
        <f>Meta!X6</f>
        <v>0.68500000000000005</v>
      </c>
      <c r="K2" s="1">
        <f>Meta!D6</f>
        <v>4.3999999999999997E-2</v>
      </c>
      <c r="L2" s="29"/>
      <c r="N2" s="22">
        <f>Meta!T7</f>
        <v>54637</v>
      </c>
      <c r="O2" s="22">
        <f>Meta!U7</f>
        <v>23706</v>
      </c>
      <c r="P2" s="1">
        <f>Meta!V7</f>
        <v>3.5000000000000003E-2</v>
      </c>
      <c r="Q2" s="1">
        <f>Meta!X7</f>
        <v>0.68899999999999995</v>
      </c>
      <c r="R2" s="22">
        <f>Meta!W7</f>
        <v>138</v>
      </c>
      <c r="T2" s="12">
        <f>IRR(S5:S69)+1</f>
        <v>0.98352933903935347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2131.5880485587036</v>
      </c>
      <c r="D9" s="5">
        <f t="shared" ref="D9:D36" si="0">IF(A9&lt;startage,1,0)*(C9*(1-initialunempprob))+IF(A9=startage,1,0)*(C9*(1-unempprob))+IF(A9&gt;startage,1,0)*(C9*(1-unempprob)+unempprob*300*52)</f>
        <v>2037.7981744221206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155.89156034329221</v>
      </c>
      <c r="G9" s="5">
        <f t="shared" ref="G9:G56" si="3">D9-F9</f>
        <v>1881.9066140788284</v>
      </c>
      <c r="H9" s="22">
        <f>0.1*Grade12!H9</f>
        <v>959.6346105744592</v>
      </c>
      <c r="I9" s="5">
        <f t="shared" ref="I9:I36" si="4">G9+IF(A9&lt;startage,1,0)*(H9*(1-initialunempprob))+IF(A9&gt;=startage,1,0)*(H9*(1-unempprob))</f>
        <v>2799.3173017880113</v>
      </c>
      <c r="J9" s="26">
        <f t="shared" ref="J9:J56" si="5">(F9-(IF(A9&gt;startage,1,0)*(unempprob*300*52)))/(IF(A9&lt;startage,1,0)*((C9+H9)*(1-initialunempprob))+IF(A9&gt;=startage,1,0)*((C9+H9)*(1-unempprob)))</f>
        <v>5.275145264381173E-2</v>
      </c>
      <c r="L9" s="22">
        <f>0.1*Grade12!L9</f>
        <v>3909.4570512967803</v>
      </c>
      <c r="M9" s="5">
        <f>scrimecost*Meta!O6</f>
        <v>466.85399999999998</v>
      </c>
      <c r="N9" s="5">
        <f>L9-Grade12!L9</f>
        <v>-35185.113461671019</v>
      </c>
      <c r="O9" s="5"/>
      <c r="P9" s="22"/>
      <c r="Q9" s="22">
        <f>0.05*feel*Grade12!G9</f>
        <v>231.34398986626184</v>
      </c>
      <c r="R9" s="22">
        <f>coltuition</f>
        <v>8279</v>
      </c>
      <c r="S9" s="22">
        <f t="shared" ref="S9:S40" si="6">IF(A9&lt;startage,1,0)*(N9-Q9-R9)+IF(A9&gt;=startage,1,0)*completionprob*(N9*spart+O9+P9)</f>
        <v>-43695.457451537281</v>
      </c>
      <c r="T9" s="22">
        <f t="shared" ref="T9:T40" si="7">S9/sreturn^(A9-startage+1)</f>
        <v>-43695.457451537281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22528.055665381369</v>
      </c>
      <c r="D10" s="5">
        <f t="shared" si="0"/>
        <v>21559.34927176997</v>
      </c>
      <c r="E10" s="5">
        <f t="shared" si="1"/>
        <v>12059.34927176997</v>
      </c>
      <c r="F10" s="5">
        <f t="shared" si="2"/>
        <v>4239.1275372328955</v>
      </c>
      <c r="G10" s="5">
        <f t="shared" si="3"/>
        <v>17320.221734537074</v>
      </c>
      <c r="H10" s="22">
        <f t="shared" ref="H10:H36" si="10">benefits*B10/expnorm</f>
        <v>10088.061289723739</v>
      </c>
      <c r="I10" s="5">
        <f t="shared" si="4"/>
        <v>26974.49638880269</v>
      </c>
      <c r="J10" s="26">
        <f t="shared" si="5"/>
        <v>0.13581016889541614</v>
      </c>
      <c r="L10" s="22">
        <f t="shared" ref="L10:L36" si="11">(sincome+sbenefits)*(1-sunemp)*B10/expnorm</f>
        <v>40530.768513795927</v>
      </c>
      <c r="M10" s="5">
        <f>scrimecost*Meta!O7</f>
        <v>502.45800000000003</v>
      </c>
      <c r="N10" s="5">
        <f>L10-Grade12!L10</f>
        <v>458.83373800393747</v>
      </c>
      <c r="O10" s="5">
        <f>Grade12!M10-M10</f>
        <v>3.6409999999999627</v>
      </c>
      <c r="P10" s="22">
        <f t="shared" ref="P10:P56" si="12">(spart-initialspart)*(L10*J10+nptrans)</f>
        <v>48.233962069277261</v>
      </c>
      <c r="Q10" s="22"/>
      <c r="R10" s="22"/>
      <c r="S10" s="22">
        <f t="shared" si="6"/>
        <v>310.96963938312166</v>
      </c>
      <c r="T10" s="22">
        <f t="shared" si="7"/>
        <v>316.17728830220386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23091.257057015901</v>
      </c>
      <c r="D11" s="5">
        <f t="shared" si="0"/>
        <v>22769.133003564217</v>
      </c>
      <c r="E11" s="5">
        <f t="shared" si="1"/>
        <v>13269.133003564217</v>
      </c>
      <c r="F11" s="5">
        <f t="shared" si="2"/>
        <v>4634.1219256637169</v>
      </c>
      <c r="G11" s="5">
        <f t="shared" si="3"/>
        <v>18135.011077900501</v>
      </c>
      <c r="H11" s="22">
        <f t="shared" si="10"/>
        <v>10340.262821966833</v>
      </c>
      <c r="I11" s="5">
        <f t="shared" si="4"/>
        <v>28030.642598522762</v>
      </c>
      <c r="J11" s="26">
        <f t="shared" si="5"/>
        <v>0.12387717447981679</v>
      </c>
      <c r="L11" s="22">
        <f t="shared" si="11"/>
        <v>41544.037726640818</v>
      </c>
      <c r="M11" s="5">
        <f>scrimecost*Meta!O8</f>
        <v>480.37799999999999</v>
      </c>
      <c r="N11" s="5">
        <f>L11-Grade12!L11</f>
        <v>470.30458145403099</v>
      </c>
      <c r="O11" s="5">
        <f>Grade12!M11-M11</f>
        <v>3.4809999999999945</v>
      </c>
      <c r="P11" s="22">
        <f t="shared" si="12"/>
        <v>46.801432040235447</v>
      </c>
      <c r="Q11" s="22"/>
      <c r="R11" s="22"/>
      <c r="S11" s="22">
        <f t="shared" si="6"/>
        <v>316.30233391944302</v>
      </c>
      <c r="T11" s="22">
        <f t="shared" si="7"/>
        <v>326.98494490320138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23668.538483441298</v>
      </c>
      <c r="D12" s="5">
        <f t="shared" si="0"/>
        <v>23321.591328653321</v>
      </c>
      <c r="E12" s="5">
        <f t="shared" si="1"/>
        <v>13821.591328653321</v>
      </c>
      <c r="F12" s="5">
        <f t="shared" si="2"/>
        <v>4814.4995688053095</v>
      </c>
      <c r="G12" s="5">
        <f t="shared" si="3"/>
        <v>18507.091759848012</v>
      </c>
      <c r="H12" s="22">
        <f t="shared" si="10"/>
        <v>10598.769392516002</v>
      </c>
      <c r="I12" s="5">
        <f t="shared" si="4"/>
        <v>28650.114068485826</v>
      </c>
      <c r="J12" s="26">
        <f t="shared" si="5"/>
        <v>0.12635613578328522</v>
      </c>
      <c r="L12" s="22">
        <f t="shared" si="11"/>
        <v>42582.638669806845</v>
      </c>
      <c r="M12" s="5">
        <f>scrimecost*Meta!O9</f>
        <v>430.14600000000002</v>
      </c>
      <c r="N12" s="5">
        <f>L12-Grade12!L12</f>
        <v>482.06219599038741</v>
      </c>
      <c r="O12" s="5">
        <f>Grade12!M12-M12</f>
        <v>3.1169999999999618</v>
      </c>
      <c r="P12" s="22">
        <f t="shared" si="12"/>
        <v>47.738310695089453</v>
      </c>
      <c r="Q12" s="22"/>
      <c r="R12" s="22"/>
      <c r="S12" s="22">
        <f t="shared" si="6"/>
        <v>323.631758353934</v>
      </c>
      <c r="T12" s="22">
        <f t="shared" si="7"/>
        <v>340.16464560239757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24260.251945527332</v>
      </c>
      <c r="D13" s="5">
        <f t="shared" si="0"/>
        <v>23887.861111869654</v>
      </c>
      <c r="E13" s="5">
        <f t="shared" si="1"/>
        <v>14387.861111869654</v>
      </c>
      <c r="F13" s="5">
        <f t="shared" si="2"/>
        <v>4999.3866530254418</v>
      </c>
      <c r="G13" s="5">
        <f t="shared" si="3"/>
        <v>18888.474458844212</v>
      </c>
      <c r="H13" s="22">
        <f t="shared" si="10"/>
        <v>10863.738627328903</v>
      </c>
      <c r="I13" s="5">
        <f t="shared" si="4"/>
        <v>29285.072325197973</v>
      </c>
      <c r="J13" s="26">
        <f t="shared" si="5"/>
        <v>0.12877463461593733</v>
      </c>
      <c r="L13" s="22">
        <f t="shared" si="11"/>
        <v>43647.204636552007</v>
      </c>
      <c r="M13" s="5">
        <f>scrimecost*Meta!O10</f>
        <v>396.19799999999998</v>
      </c>
      <c r="N13" s="5">
        <f>L13-Grade12!L13</f>
        <v>494.11375089013745</v>
      </c>
      <c r="O13" s="5">
        <f>Grade12!M13-M13</f>
        <v>2.8710000000000377</v>
      </c>
      <c r="P13" s="22">
        <f t="shared" si="12"/>
        <v>48.69861131631481</v>
      </c>
      <c r="Q13" s="22"/>
      <c r="R13" s="22"/>
      <c r="S13" s="22">
        <f t="shared" si="6"/>
        <v>331.25181789927848</v>
      </c>
      <c r="T13" s="22">
        <f t="shared" si="7"/>
        <v>354.00467053725771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24866.758244165514</v>
      </c>
      <c r="D14" s="5">
        <f t="shared" si="0"/>
        <v>24468.287639666396</v>
      </c>
      <c r="E14" s="5">
        <f t="shared" si="1"/>
        <v>14968.287639666396</v>
      </c>
      <c r="F14" s="5">
        <f t="shared" si="2"/>
        <v>5188.8959143510783</v>
      </c>
      <c r="G14" s="5">
        <f t="shared" si="3"/>
        <v>19279.391725315319</v>
      </c>
      <c r="H14" s="22">
        <f t="shared" si="10"/>
        <v>11135.332093012124</v>
      </c>
      <c r="I14" s="5">
        <f t="shared" si="4"/>
        <v>29935.904538327923</v>
      </c>
      <c r="J14" s="26">
        <f t="shared" si="5"/>
        <v>0.13113414567218332</v>
      </c>
      <c r="L14" s="22">
        <f t="shared" si="11"/>
        <v>44738.384752465805</v>
      </c>
      <c r="M14" s="5">
        <f>scrimecost*Meta!O11</f>
        <v>370.80599999999998</v>
      </c>
      <c r="N14" s="5">
        <f>L14-Grade12!L14</f>
        <v>506.46659466240089</v>
      </c>
      <c r="O14" s="5">
        <f>Grade12!M14-M14</f>
        <v>2.6870000000000118</v>
      </c>
      <c r="P14" s="22">
        <f t="shared" si="12"/>
        <v>49.682919453070809</v>
      </c>
      <c r="Q14" s="22"/>
      <c r="R14" s="22"/>
      <c r="S14" s="22">
        <f t="shared" si="6"/>
        <v>339.11996568326794</v>
      </c>
      <c r="T14" s="22">
        <f t="shared" si="7"/>
        <v>368.48241041724134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25488.427200269645</v>
      </c>
      <c r="D15" s="5">
        <f t="shared" si="0"/>
        <v>25063.224830658048</v>
      </c>
      <c r="E15" s="5">
        <f t="shared" si="1"/>
        <v>15563.224830658048</v>
      </c>
      <c r="F15" s="5">
        <f t="shared" si="2"/>
        <v>5383.1429072098526</v>
      </c>
      <c r="G15" s="5">
        <f t="shared" si="3"/>
        <v>19680.081923448197</v>
      </c>
      <c r="H15" s="22">
        <f t="shared" si="10"/>
        <v>11413.715395337425</v>
      </c>
      <c r="I15" s="5">
        <f t="shared" si="4"/>
        <v>30603.007556786113</v>
      </c>
      <c r="J15" s="26">
        <f t="shared" si="5"/>
        <v>0.13343610767827691</v>
      </c>
      <c r="L15" s="22">
        <f t="shared" si="11"/>
        <v>45856.844371277446</v>
      </c>
      <c r="M15" s="5">
        <f>scrimecost*Meta!O12</f>
        <v>355.07400000000001</v>
      </c>
      <c r="N15" s="5">
        <f>L15-Grade12!L15</f>
        <v>519.12825952895219</v>
      </c>
      <c r="O15" s="5">
        <f>Grade12!M15-M15</f>
        <v>2.5729999999999791</v>
      </c>
      <c r="P15" s="22">
        <f t="shared" si="12"/>
        <v>50.691835293245695</v>
      </c>
      <c r="Q15" s="22"/>
      <c r="R15" s="22"/>
      <c r="S15" s="22">
        <f t="shared" si="6"/>
        <v>347.24785416184613</v>
      </c>
      <c r="T15" s="22">
        <f t="shared" si="7"/>
        <v>383.6327305871169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26125.63788027639</v>
      </c>
      <c r="D16" s="5">
        <f t="shared" si="0"/>
        <v>25673.035451424505</v>
      </c>
      <c r="E16" s="5">
        <f t="shared" si="1"/>
        <v>16173.035451424505</v>
      </c>
      <c r="F16" s="5">
        <f t="shared" si="2"/>
        <v>5582.2460748901012</v>
      </c>
      <c r="G16" s="5">
        <f t="shared" si="3"/>
        <v>20090.789376534405</v>
      </c>
      <c r="H16" s="22">
        <f t="shared" si="10"/>
        <v>11699.058280220861</v>
      </c>
      <c r="I16" s="5">
        <f t="shared" si="4"/>
        <v>31286.788150705768</v>
      </c>
      <c r="J16" s="26">
        <f t="shared" si="5"/>
        <v>0.13568192426958783</v>
      </c>
      <c r="L16" s="22">
        <f t="shared" si="11"/>
        <v>47003.265480559377</v>
      </c>
      <c r="M16" s="5">
        <f>scrimecost*Meta!O13</f>
        <v>300.56399999999996</v>
      </c>
      <c r="N16" s="5">
        <f>L16-Grade12!L16</f>
        <v>532.10646601716871</v>
      </c>
      <c r="O16" s="5">
        <f>Grade12!M16-M16</f>
        <v>2.1780000000000541</v>
      </c>
      <c r="P16" s="22">
        <f t="shared" si="12"/>
        <v>51.725974029424968</v>
      </c>
      <c r="Q16" s="22"/>
      <c r="R16" s="22"/>
      <c r="S16" s="22">
        <f t="shared" si="6"/>
        <v>355.34390310238985</v>
      </c>
      <c r="T16" s="22">
        <f t="shared" si="7"/>
        <v>399.15137626780489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26778.778827283299</v>
      </c>
      <c r="D17" s="5">
        <f t="shared" si="0"/>
        <v>26298.091337710113</v>
      </c>
      <c r="E17" s="5">
        <f t="shared" si="1"/>
        <v>16798.091337710113</v>
      </c>
      <c r="F17" s="5">
        <f t="shared" si="2"/>
        <v>5786.3268217623518</v>
      </c>
      <c r="G17" s="5">
        <f t="shared" si="3"/>
        <v>20511.764515947762</v>
      </c>
      <c r="H17" s="22">
        <f t="shared" si="10"/>
        <v>11991.534737226382</v>
      </c>
      <c r="I17" s="5">
        <f t="shared" si="4"/>
        <v>31987.663259473411</v>
      </c>
      <c r="J17" s="26">
        <f t="shared" si="5"/>
        <v>0.13787296484647646</v>
      </c>
      <c r="L17" s="22">
        <f t="shared" si="11"/>
        <v>48178.347117573365</v>
      </c>
      <c r="M17" s="5">
        <f>scrimecost*Meta!O14</f>
        <v>300.56399999999996</v>
      </c>
      <c r="N17" s="5">
        <f>L17-Grade12!L17</f>
        <v>545.40912766760448</v>
      </c>
      <c r="O17" s="5">
        <f>Grade12!M17-M17</f>
        <v>2.1780000000000541</v>
      </c>
      <c r="P17" s="22">
        <f t="shared" si="12"/>
        <v>52.785966234008718</v>
      </c>
      <c r="Q17" s="22"/>
      <c r="R17" s="22"/>
      <c r="S17" s="22">
        <f t="shared" si="6"/>
        <v>363.984472641455</v>
      </c>
      <c r="T17" s="22">
        <f t="shared" si="7"/>
        <v>415.70409284982918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27448.24829796538</v>
      </c>
      <c r="D18" s="5">
        <f t="shared" si="0"/>
        <v>26938.773621152868</v>
      </c>
      <c r="E18" s="5">
        <f t="shared" si="1"/>
        <v>17438.773621152868</v>
      </c>
      <c r="F18" s="5">
        <f t="shared" si="2"/>
        <v>5995.509587306411</v>
      </c>
      <c r="G18" s="5">
        <f t="shared" si="3"/>
        <v>20943.264033846455</v>
      </c>
      <c r="H18" s="22">
        <f t="shared" si="10"/>
        <v>12291.323105657042</v>
      </c>
      <c r="I18" s="5">
        <f t="shared" si="4"/>
        <v>32706.060245960245</v>
      </c>
      <c r="J18" s="26">
        <f t="shared" si="5"/>
        <v>0.14001056540929466</v>
      </c>
      <c r="L18" s="22">
        <f t="shared" si="11"/>
        <v>49382.805795512701</v>
      </c>
      <c r="M18" s="5">
        <f>scrimecost*Meta!O15</f>
        <v>300.56399999999996</v>
      </c>
      <c r="N18" s="5">
        <f>L18-Grade12!L18</f>
        <v>559.0443558593106</v>
      </c>
      <c r="O18" s="5">
        <f>Grade12!M18-M18</f>
        <v>2.1780000000000541</v>
      </c>
      <c r="P18" s="22">
        <f t="shared" si="12"/>
        <v>53.872458243707058</v>
      </c>
      <c r="Q18" s="22"/>
      <c r="R18" s="22"/>
      <c r="S18" s="22">
        <f t="shared" si="6"/>
        <v>372.84105641900243</v>
      </c>
      <c r="T18" s="22">
        <f t="shared" si="7"/>
        <v>432.95010902514213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28134.454505414509</v>
      </c>
      <c r="D19" s="5">
        <f t="shared" si="0"/>
        <v>27595.472961681684</v>
      </c>
      <c r="E19" s="5">
        <f t="shared" si="1"/>
        <v>18095.472961681684</v>
      </c>
      <c r="F19" s="5">
        <f t="shared" si="2"/>
        <v>6209.9219219890692</v>
      </c>
      <c r="G19" s="5">
        <f t="shared" si="3"/>
        <v>21385.551039692615</v>
      </c>
      <c r="H19" s="22">
        <f t="shared" si="10"/>
        <v>12598.606183298465</v>
      </c>
      <c r="I19" s="5">
        <f t="shared" si="4"/>
        <v>33442.417157109245</v>
      </c>
      <c r="J19" s="26">
        <f t="shared" si="5"/>
        <v>0.14209602937301968</v>
      </c>
      <c r="L19" s="22">
        <f t="shared" si="11"/>
        <v>50617.375940400503</v>
      </c>
      <c r="M19" s="5">
        <f>scrimecost*Meta!O16</f>
        <v>300.56399999999996</v>
      </c>
      <c r="N19" s="5">
        <f>L19-Grade12!L19</f>
        <v>573.02046475577663</v>
      </c>
      <c r="O19" s="5">
        <f>Grade12!M19-M19</f>
        <v>2.1780000000000541</v>
      </c>
      <c r="P19" s="22">
        <f t="shared" si="12"/>
        <v>54.986112553647843</v>
      </c>
      <c r="Q19" s="22"/>
      <c r="R19" s="22"/>
      <c r="S19" s="22">
        <f t="shared" si="6"/>
        <v>381.91905479096937</v>
      </c>
      <c r="T19" s="22">
        <f t="shared" si="7"/>
        <v>450.91858003381782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28837.815868049871</v>
      </c>
      <c r="D20" s="5">
        <f t="shared" si="0"/>
        <v>28268.589785723725</v>
      </c>
      <c r="E20" s="5">
        <f t="shared" si="1"/>
        <v>18768.589785723725</v>
      </c>
      <c r="F20" s="5">
        <f t="shared" si="2"/>
        <v>6429.6945650387961</v>
      </c>
      <c r="G20" s="5">
        <f t="shared" si="3"/>
        <v>21838.895220684928</v>
      </c>
      <c r="H20" s="22">
        <f t="shared" si="10"/>
        <v>12913.571337880927</v>
      </c>
      <c r="I20" s="5">
        <f t="shared" si="4"/>
        <v>34197.182991036971</v>
      </c>
      <c r="J20" s="26">
        <f t="shared" si="5"/>
        <v>0.14413062836201979</v>
      </c>
      <c r="L20" s="22">
        <f t="shared" si="11"/>
        <v>51882.810338910524</v>
      </c>
      <c r="M20" s="5">
        <f>scrimecost*Meta!O17</f>
        <v>300.56399999999996</v>
      </c>
      <c r="N20" s="5">
        <f>L20-Grade12!L20</f>
        <v>587.34597637467959</v>
      </c>
      <c r="O20" s="5">
        <f>Grade12!M20-M20</f>
        <v>2.1780000000000541</v>
      </c>
      <c r="P20" s="22">
        <f t="shared" si="12"/>
        <v>56.127608221337177</v>
      </c>
      <c r="Q20" s="22"/>
      <c r="R20" s="22"/>
      <c r="S20" s="22">
        <f t="shared" si="6"/>
        <v>391.22400312225028</v>
      </c>
      <c r="T20" s="22">
        <f t="shared" si="7"/>
        <v>469.63988914748262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29558.761264751116</v>
      </c>
      <c r="D21" s="5">
        <f t="shared" si="0"/>
        <v>28958.534530366815</v>
      </c>
      <c r="E21" s="5">
        <f t="shared" si="1"/>
        <v>19458.534530366815</v>
      </c>
      <c r="F21" s="5">
        <f t="shared" si="2"/>
        <v>6654.9615241647643</v>
      </c>
      <c r="G21" s="5">
        <f t="shared" si="3"/>
        <v>22303.573006202052</v>
      </c>
      <c r="H21" s="22">
        <f t="shared" si="10"/>
        <v>13236.410621327948</v>
      </c>
      <c r="I21" s="5">
        <f t="shared" si="4"/>
        <v>34970.817970812896</v>
      </c>
      <c r="J21" s="26">
        <f t="shared" si="5"/>
        <v>0.14611560298543444</v>
      </c>
      <c r="L21" s="22">
        <f t="shared" si="11"/>
        <v>53179.880597383279</v>
      </c>
      <c r="M21" s="5">
        <f>scrimecost*Meta!O18</f>
        <v>237.084</v>
      </c>
      <c r="N21" s="5">
        <f>L21-Grade12!L21</f>
        <v>602.02962578403822</v>
      </c>
      <c r="O21" s="5">
        <f>Grade12!M21-M21</f>
        <v>1.7179999999999893</v>
      </c>
      <c r="P21" s="22">
        <f t="shared" si="12"/>
        <v>57.297641280718722</v>
      </c>
      <c r="Q21" s="22"/>
      <c r="R21" s="22"/>
      <c r="S21" s="22">
        <f t="shared" si="6"/>
        <v>400.37287516180322</v>
      </c>
      <c r="T21" s="22">
        <f t="shared" si="7"/>
        <v>488.67127536801058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30297.730296369893</v>
      </c>
      <c r="D22" s="5">
        <f t="shared" si="0"/>
        <v>29665.727893625986</v>
      </c>
      <c r="E22" s="5">
        <f t="shared" si="1"/>
        <v>20165.727893625986</v>
      </c>
      <c r="F22" s="5">
        <f t="shared" si="2"/>
        <v>6885.860157268884</v>
      </c>
      <c r="G22" s="5">
        <f t="shared" si="3"/>
        <v>22779.867736357104</v>
      </c>
      <c r="H22" s="22">
        <f t="shared" si="10"/>
        <v>13567.320886861147</v>
      </c>
      <c r="I22" s="5">
        <f t="shared" si="4"/>
        <v>35763.793825083223</v>
      </c>
      <c r="J22" s="26">
        <f t="shared" si="5"/>
        <v>0.1480521635936439</v>
      </c>
      <c r="L22" s="22">
        <f t="shared" si="11"/>
        <v>54509.377612317854</v>
      </c>
      <c r="M22" s="5">
        <f>scrimecost*Meta!O19</f>
        <v>237.084</v>
      </c>
      <c r="N22" s="5">
        <f>L22-Grade12!L22</f>
        <v>617.08036642864317</v>
      </c>
      <c r="O22" s="5">
        <f>Grade12!M22-M22</f>
        <v>1.7179999999999893</v>
      </c>
      <c r="P22" s="22">
        <f t="shared" si="12"/>
        <v>58.496925166584802</v>
      </c>
      <c r="Q22" s="22"/>
      <c r="R22" s="22"/>
      <c r="S22" s="22">
        <f t="shared" si="6"/>
        <v>410.1488865023523</v>
      </c>
      <c r="T22" s="22">
        <f t="shared" si="7"/>
        <v>508.98663866966302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31055.173553779139</v>
      </c>
      <c r="D23" s="5">
        <f t="shared" si="0"/>
        <v>30390.601090966633</v>
      </c>
      <c r="E23" s="5">
        <f t="shared" si="1"/>
        <v>20890.601090966633</v>
      </c>
      <c r="F23" s="5">
        <f t="shared" si="2"/>
        <v>7122.5312562006056</v>
      </c>
      <c r="G23" s="5">
        <f t="shared" si="3"/>
        <v>23268.069834766029</v>
      </c>
      <c r="H23" s="22">
        <f t="shared" si="10"/>
        <v>13906.503909032675</v>
      </c>
      <c r="I23" s="5">
        <f t="shared" si="4"/>
        <v>36576.594075710294</v>
      </c>
      <c r="J23" s="26">
        <f t="shared" si="5"/>
        <v>0.14994149101628729</v>
      </c>
      <c r="L23" s="22">
        <f t="shared" si="11"/>
        <v>55872.112052625802</v>
      </c>
      <c r="M23" s="5">
        <f>scrimecost*Meta!O20</f>
        <v>237.084</v>
      </c>
      <c r="N23" s="5">
        <f>L23-Grade12!L23</f>
        <v>632.50737558936089</v>
      </c>
      <c r="O23" s="5">
        <f>Grade12!M23-M23</f>
        <v>1.7179999999999893</v>
      </c>
      <c r="P23" s="22">
        <f t="shared" si="12"/>
        <v>59.726191149597547</v>
      </c>
      <c r="Q23" s="22"/>
      <c r="R23" s="22"/>
      <c r="S23" s="22">
        <f t="shared" si="6"/>
        <v>420.16929812641371</v>
      </c>
      <c r="T23" s="22">
        <f t="shared" si="7"/>
        <v>530.1537536153437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31831.552892623611</v>
      </c>
      <c r="D24" s="5">
        <f t="shared" si="0"/>
        <v>31133.596118240795</v>
      </c>
      <c r="E24" s="5">
        <f t="shared" si="1"/>
        <v>21633.596118240795</v>
      </c>
      <c r="F24" s="5">
        <f t="shared" si="2"/>
        <v>7365.1191326056205</v>
      </c>
      <c r="G24" s="5">
        <f t="shared" si="3"/>
        <v>23768.476985635174</v>
      </c>
      <c r="H24" s="22">
        <f t="shared" si="10"/>
        <v>14254.166506758491</v>
      </c>
      <c r="I24" s="5">
        <f t="shared" si="4"/>
        <v>37409.714332603049</v>
      </c>
      <c r="J24" s="26">
        <f t="shared" si="5"/>
        <v>0.15178473728228084</v>
      </c>
      <c r="L24" s="22">
        <f t="shared" si="11"/>
        <v>57268.914853941438</v>
      </c>
      <c r="M24" s="5">
        <f>scrimecost*Meta!O21</f>
        <v>237.084</v>
      </c>
      <c r="N24" s="5">
        <f>L24-Grade12!L24</f>
        <v>648.32005997907982</v>
      </c>
      <c r="O24" s="5">
        <f>Grade12!M24-M24</f>
        <v>1.7179999999999893</v>
      </c>
      <c r="P24" s="22">
        <f t="shared" si="12"/>
        <v>60.986188782185614</v>
      </c>
      <c r="Q24" s="22"/>
      <c r="R24" s="22"/>
      <c r="S24" s="22">
        <f t="shared" si="6"/>
        <v>430.44022004106694</v>
      </c>
      <c r="T24" s="22">
        <f t="shared" si="7"/>
        <v>552.20845324163963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32627.341714939208</v>
      </c>
      <c r="D25" s="5">
        <f t="shared" si="0"/>
        <v>31895.166021196819</v>
      </c>
      <c r="E25" s="5">
        <f t="shared" si="1"/>
        <v>22395.166021196819</v>
      </c>
      <c r="F25" s="5">
        <f t="shared" si="2"/>
        <v>7613.7717059207616</v>
      </c>
      <c r="G25" s="5">
        <f t="shared" si="3"/>
        <v>24281.394315276058</v>
      </c>
      <c r="H25" s="22">
        <f t="shared" si="10"/>
        <v>14610.520669427457</v>
      </c>
      <c r="I25" s="5">
        <f t="shared" si="4"/>
        <v>38263.662595918133</v>
      </c>
      <c r="J25" s="26">
        <f t="shared" si="5"/>
        <v>0.15358302632227452</v>
      </c>
      <c r="L25" s="22">
        <f t="shared" si="11"/>
        <v>58700.637725289984</v>
      </c>
      <c r="M25" s="5">
        <f>scrimecost*Meta!O22</f>
        <v>237.084</v>
      </c>
      <c r="N25" s="5">
        <f>L25-Grade12!L25</f>
        <v>664.52806147857336</v>
      </c>
      <c r="O25" s="5">
        <f>Grade12!M25-M25</f>
        <v>1.7179999999999893</v>
      </c>
      <c r="P25" s="22">
        <f t="shared" si="12"/>
        <v>62.277686355588379</v>
      </c>
      <c r="Q25" s="22"/>
      <c r="R25" s="22"/>
      <c r="S25" s="22">
        <f t="shared" si="6"/>
        <v>440.96791500360496</v>
      </c>
      <c r="T25" s="22">
        <f t="shared" si="7"/>
        <v>575.18808013071998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33443.025257812689</v>
      </c>
      <c r="D26" s="5">
        <f t="shared" si="0"/>
        <v>32675.775171726742</v>
      </c>
      <c r="E26" s="5">
        <f t="shared" si="1"/>
        <v>23175.775171726742</v>
      </c>
      <c r="F26" s="5">
        <f t="shared" si="2"/>
        <v>7868.6405935687817</v>
      </c>
      <c r="G26" s="5">
        <f t="shared" si="3"/>
        <v>24807.134578157958</v>
      </c>
      <c r="H26" s="22">
        <f t="shared" si="10"/>
        <v>14975.78368616314</v>
      </c>
      <c r="I26" s="5">
        <f t="shared" si="4"/>
        <v>39138.959565816083</v>
      </c>
      <c r="J26" s="26">
        <f t="shared" si="5"/>
        <v>0.15533745465397572</v>
      </c>
      <c r="L26" s="22">
        <f t="shared" si="11"/>
        <v>60168.15366842223</v>
      </c>
      <c r="M26" s="5">
        <f>scrimecost*Meta!O23</f>
        <v>188.78400000000002</v>
      </c>
      <c r="N26" s="5">
        <f>L26-Grade12!L26</f>
        <v>681.14126301554643</v>
      </c>
      <c r="O26" s="5">
        <f>Grade12!M26-M26</f>
        <v>1.367999999999995</v>
      </c>
      <c r="P26" s="22">
        <f t="shared" si="12"/>
        <v>63.601471368326216</v>
      </c>
      <c r="Q26" s="22"/>
      <c r="R26" s="22"/>
      <c r="S26" s="22">
        <f t="shared" si="6"/>
        <v>451.46305234020184</v>
      </c>
      <c r="T26" s="22">
        <f t="shared" si="7"/>
        <v>598.73932047842868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34279.100889257999</v>
      </c>
      <c r="D27" s="5">
        <f t="shared" si="0"/>
        <v>33475.899551019909</v>
      </c>
      <c r="E27" s="5">
        <f t="shared" si="1"/>
        <v>23975.899551019909</v>
      </c>
      <c r="F27" s="5">
        <f t="shared" si="2"/>
        <v>8129.8812034080001</v>
      </c>
      <c r="G27" s="5">
        <f t="shared" si="3"/>
        <v>25346.018347611909</v>
      </c>
      <c r="H27" s="22">
        <f t="shared" si="10"/>
        <v>15350.178278317217</v>
      </c>
      <c r="I27" s="5">
        <f t="shared" si="4"/>
        <v>40036.138959961485</v>
      </c>
      <c r="J27" s="26">
        <f t="shared" si="5"/>
        <v>0.15704909205075734</v>
      </c>
      <c r="L27" s="22">
        <f t="shared" si="11"/>
        <v>61672.357510132773</v>
      </c>
      <c r="M27" s="5">
        <f>scrimecost*Meta!O24</f>
        <v>188.78400000000002</v>
      </c>
      <c r="N27" s="5">
        <f>L27-Grade12!L27</f>
        <v>698.16979459091817</v>
      </c>
      <c r="O27" s="5">
        <f>Grade12!M27-M27</f>
        <v>1.367999999999995</v>
      </c>
      <c r="P27" s="22">
        <f t="shared" si="12"/>
        <v>64.958351006382486</v>
      </c>
      <c r="Q27" s="22"/>
      <c r="R27" s="22"/>
      <c r="S27" s="22">
        <f t="shared" si="6"/>
        <v>462.52371186019872</v>
      </c>
      <c r="T27" s="22">
        <f t="shared" si="7"/>
        <v>623.68062017415002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35136.078411489449</v>
      </c>
      <c r="D28" s="5">
        <f t="shared" si="0"/>
        <v>34296.027039795401</v>
      </c>
      <c r="E28" s="5">
        <f t="shared" si="1"/>
        <v>24796.027039795401</v>
      </c>
      <c r="F28" s="5">
        <f t="shared" si="2"/>
        <v>8397.6528284931992</v>
      </c>
      <c r="G28" s="5">
        <f t="shared" si="3"/>
        <v>25898.374211302202</v>
      </c>
      <c r="H28" s="22">
        <f t="shared" si="10"/>
        <v>15733.932735275148</v>
      </c>
      <c r="I28" s="5">
        <f t="shared" si="4"/>
        <v>40955.747838960517</v>
      </c>
      <c r="J28" s="26">
        <f t="shared" si="5"/>
        <v>0.15871898219395891</v>
      </c>
      <c r="L28" s="22">
        <f t="shared" si="11"/>
        <v>63214.166447886098</v>
      </c>
      <c r="M28" s="5">
        <f>scrimecost*Meta!O25</f>
        <v>188.78400000000002</v>
      </c>
      <c r="N28" s="5">
        <f>L28-Grade12!L28</f>
        <v>715.62403945568803</v>
      </c>
      <c r="O28" s="5">
        <f>Grade12!M28-M28</f>
        <v>1.367999999999995</v>
      </c>
      <c r="P28" s="22">
        <f t="shared" si="12"/>
        <v>66.349152635390169</v>
      </c>
      <c r="Q28" s="22"/>
      <c r="R28" s="22"/>
      <c r="S28" s="22">
        <f t="shared" si="6"/>
        <v>473.86088786820352</v>
      </c>
      <c r="T28" s="22">
        <f t="shared" si="7"/>
        <v>649.66847195341541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36014.480371776692</v>
      </c>
      <c r="D29" s="5">
        <f t="shared" si="0"/>
        <v>35136.657715790294</v>
      </c>
      <c r="E29" s="5">
        <f t="shared" si="1"/>
        <v>25636.657715790294</v>
      </c>
      <c r="F29" s="5">
        <f t="shared" si="2"/>
        <v>8672.1187442055307</v>
      </c>
      <c r="G29" s="5">
        <f t="shared" si="3"/>
        <v>26464.538971584763</v>
      </c>
      <c r="H29" s="22">
        <f t="shared" si="10"/>
        <v>16127.281053657027</v>
      </c>
      <c r="I29" s="5">
        <f t="shared" si="4"/>
        <v>41898.346939934534</v>
      </c>
      <c r="J29" s="26">
        <f t="shared" si="5"/>
        <v>0.16034814330927757</v>
      </c>
      <c r="L29" s="22">
        <f t="shared" si="11"/>
        <v>64794.520609083251</v>
      </c>
      <c r="M29" s="5">
        <f>scrimecost*Meta!O26</f>
        <v>188.78400000000002</v>
      </c>
      <c r="N29" s="5">
        <f>L29-Grade12!L29</f>
        <v>733.51464044208842</v>
      </c>
      <c r="O29" s="5">
        <f>Grade12!M29-M29</f>
        <v>1.367999999999995</v>
      </c>
      <c r="P29" s="22">
        <f t="shared" si="12"/>
        <v>67.774724305123058</v>
      </c>
      <c r="Q29" s="22"/>
      <c r="R29" s="22"/>
      <c r="S29" s="22">
        <f t="shared" si="6"/>
        <v>485.48149327641499</v>
      </c>
      <c r="T29" s="22">
        <f t="shared" si="7"/>
        <v>676.74691840787841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36914.842381071103</v>
      </c>
      <c r="D30" s="5">
        <f t="shared" si="0"/>
        <v>35998.304158685045</v>
      </c>
      <c r="E30" s="5">
        <f t="shared" si="1"/>
        <v>26498.304158685045</v>
      </c>
      <c r="F30" s="5">
        <f t="shared" si="2"/>
        <v>8953.4463078106673</v>
      </c>
      <c r="G30" s="5">
        <f t="shared" si="3"/>
        <v>27044.857850874378</v>
      </c>
      <c r="H30" s="22">
        <f t="shared" si="10"/>
        <v>16530.463079998452</v>
      </c>
      <c r="I30" s="5">
        <f t="shared" si="4"/>
        <v>42864.511018432895</v>
      </c>
      <c r="J30" s="26">
        <f t="shared" si="5"/>
        <v>0.16193756878763718</v>
      </c>
      <c r="L30" s="22">
        <f t="shared" si="11"/>
        <v>66414.383624310329</v>
      </c>
      <c r="M30" s="5">
        <f>scrimecost*Meta!O27</f>
        <v>188.78400000000002</v>
      </c>
      <c r="N30" s="5">
        <f>L30-Grade12!L30</f>
        <v>751.85250645314227</v>
      </c>
      <c r="O30" s="5">
        <f>Grade12!M30-M30</f>
        <v>1.367999999999995</v>
      </c>
      <c r="P30" s="22">
        <f t="shared" si="12"/>
        <v>69.235935266599256</v>
      </c>
      <c r="Q30" s="22"/>
      <c r="R30" s="22"/>
      <c r="S30" s="22">
        <f t="shared" si="6"/>
        <v>497.39261381982806</v>
      </c>
      <c r="T30" s="22">
        <f t="shared" si="7"/>
        <v>704.96185776091409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37837.713440597872</v>
      </c>
      <c r="D31" s="5">
        <f t="shared" si="0"/>
        <v>36881.491762652164</v>
      </c>
      <c r="E31" s="5">
        <f t="shared" si="1"/>
        <v>27381.491762652164</v>
      </c>
      <c r="F31" s="5">
        <f t="shared" si="2"/>
        <v>9241.8070605059311</v>
      </c>
      <c r="G31" s="5">
        <f t="shared" si="3"/>
        <v>27639.684702146231</v>
      </c>
      <c r="H31" s="22">
        <f t="shared" si="10"/>
        <v>16943.724656998409</v>
      </c>
      <c r="I31" s="5">
        <f t="shared" si="4"/>
        <v>43854.829198893705</v>
      </c>
      <c r="J31" s="26">
        <f t="shared" si="5"/>
        <v>0.16348822779091485</v>
      </c>
      <c r="L31" s="22">
        <f t="shared" si="11"/>
        <v>68074.743214918082</v>
      </c>
      <c r="M31" s="5">
        <f>scrimecost*Meta!O28</f>
        <v>162.012</v>
      </c>
      <c r="N31" s="5">
        <f>L31-Grade12!L31</f>
        <v>770.64881911447446</v>
      </c>
      <c r="O31" s="5">
        <f>Grade12!M31-M31</f>
        <v>1.1739999999999782</v>
      </c>
      <c r="P31" s="22">
        <f t="shared" si="12"/>
        <v>70.733676502112345</v>
      </c>
      <c r="Q31" s="22"/>
      <c r="R31" s="22"/>
      <c r="S31" s="22">
        <f t="shared" si="6"/>
        <v>509.43758237682744</v>
      </c>
      <c r="T31" s="22">
        <f t="shared" si="7"/>
        <v>734.12489080435671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38783.656276612819</v>
      </c>
      <c r="D32" s="5">
        <f t="shared" si="0"/>
        <v>37786.759056718467</v>
      </c>
      <c r="E32" s="5">
        <f t="shared" si="1"/>
        <v>28286.759056718467</v>
      </c>
      <c r="F32" s="5">
        <f t="shared" si="2"/>
        <v>9537.3768320185791</v>
      </c>
      <c r="G32" s="5">
        <f t="shared" si="3"/>
        <v>28249.38222469989</v>
      </c>
      <c r="H32" s="22">
        <f t="shared" si="10"/>
        <v>17367.317773423369</v>
      </c>
      <c r="I32" s="5">
        <f t="shared" si="4"/>
        <v>44869.905333866052</v>
      </c>
      <c r="J32" s="26">
        <f t="shared" si="5"/>
        <v>0.16500106584289309</v>
      </c>
      <c r="L32" s="22">
        <f t="shared" si="11"/>
        <v>69776.611795291028</v>
      </c>
      <c r="M32" s="5">
        <f>scrimecost*Meta!O29</f>
        <v>162.012</v>
      </c>
      <c r="N32" s="5">
        <f>L32-Grade12!L32</f>
        <v>789.91503959232068</v>
      </c>
      <c r="O32" s="5">
        <f>Grade12!M32-M32</f>
        <v>1.1739999999999782</v>
      </c>
      <c r="P32" s="22">
        <f t="shared" si="12"/>
        <v>72.268861268513291</v>
      </c>
      <c r="Q32" s="22"/>
      <c r="R32" s="22"/>
      <c r="S32" s="22">
        <f t="shared" si="6"/>
        <v>521.95170339774074</v>
      </c>
      <c r="T32" s="22">
        <f t="shared" si="7"/>
        <v>764.75437150048049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39753.247683528141</v>
      </c>
      <c r="D33" s="5">
        <f t="shared" si="0"/>
        <v>38714.658033136431</v>
      </c>
      <c r="E33" s="5">
        <f t="shared" si="1"/>
        <v>29214.658033136431</v>
      </c>
      <c r="F33" s="5">
        <f t="shared" si="2"/>
        <v>9840.3358478190457</v>
      </c>
      <c r="G33" s="5">
        <f t="shared" si="3"/>
        <v>28874.322185317385</v>
      </c>
      <c r="H33" s="22">
        <f t="shared" si="10"/>
        <v>17801.500717758954</v>
      </c>
      <c r="I33" s="5">
        <f t="shared" si="4"/>
        <v>45910.358372212708</v>
      </c>
      <c r="J33" s="26">
        <f t="shared" si="5"/>
        <v>0.16647700540579868</v>
      </c>
      <c r="L33" s="22">
        <f t="shared" si="11"/>
        <v>71521.027090173317</v>
      </c>
      <c r="M33" s="5">
        <f>scrimecost*Meta!O30</f>
        <v>162.012</v>
      </c>
      <c r="N33" s="5">
        <f>L33-Grade12!L33</f>
        <v>809.66291558215744</v>
      </c>
      <c r="O33" s="5">
        <f>Grade12!M33-M33</f>
        <v>1.1739999999999782</v>
      </c>
      <c r="P33" s="22">
        <f t="shared" si="12"/>
        <v>73.842425654074248</v>
      </c>
      <c r="Q33" s="22"/>
      <c r="R33" s="22"/>
      <c r="S33" s="22">
        <f t="shared" si="6"/>
        <v>534.77867744420257</v>
      </c>
      <c r="T33" s="22">
        <f t="shared" si="7"/>
        <v>796.66990612386633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40747.078875616346</v>
      </c>
      <c r="D34" s="5">
        <f t="shared" si="0"/>
        <v>39665.754483964847</v>
      </c>
      <c r="E34" s="5">
        <f t="shared" si="1"/>
        <v>30165.754483964847</v>
      </c>
      <c r="F34" s="5">
        <f t="shared" si="2"/>
        <v>10150.868839014522</v>
      </c>
      <c r="G34" s="5">
        <f t="shared" si="3"/>
        <v>29514.885644950326</v>
      </c>
      <c r="H34" s="22">
        <f t="shared" si="10"/>
        <v>18246.538235702927</v>
      </c>
      <c r="I34" s="5">
        <f t="shared" si="4"/>
        <v>46976.822736518021</v>
      </c>
      <c r="J34" s="26">
        <f t="shared" si="5"/>
        <v>0.1679169464427798</v>
      </c>
      <c r="L34" s="22">
        <f t="shared" si="11"/>
        <v>73309.052767427624</v>
      </c>
      <c r="M34" s="5">
        <f>scrimecost*Meta!O31</f>
        <v>162.012</v>
      </c>
      <c r="N34" s="5">
        <f>L34-Grade12!L34</f>
        <v>829.90448847168591</v>
      </c>
      <c r="O34" s="5">
        <f>Grade12!M34-M34</f>
        <v>1.1739999999999782</v>
      </c>
      <c r="P34" s="22">
        <f t="shared" si="12"/>
        <v>75.45532914927422</v>
      </c>
      <c r="Q34" s="22"/>
      <c r="R34" s="22"/>
      <c r="S34" s="22">
        <f t="shared" si="6"/>
        <v>547.92632584179455</v>
      </c>
      <c r="T34" s="22">
        <f t="shared" si="7"/>
        <v>829.92563018382646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41765.755847506742</v>
      </c>
      <c r="D35" s="5">
        <f t="shared" si="0"/>
        <v>40640.628346063953</v>
      </c>
      <c r="E35" s="5">
        <f t="shared" si="1"/>
        <v>31140.628346063953</v>
      </c>
      <c r="F35" s="5">
        <f t="shared" si="2"/>
        <v>10469.165154989882</v>
      </c>
      <c r="G35" s="5">
        <f t="shared" si="3"/>
        <v>30171.463191074072</v>
      </c>
      <c r="H35" s="22">
        <f t="shared" si="10"/>
        <v>18702.701691595496</v>
      </c>
      <c r="I35" s="5">
        <f t="shared" si="4"/>
        <v>48069.948709930963</v>
      </c>
      <c r="J35" s="26">
        <f t="shared" si="5"/>
        <v>0.16932176696666373</v>
      </c>
      <c r="L35" s="22">
        <f t="shared" si="11"/>
        <v>75141.7790866133</v>
      </c>
      <c r="M35" s="5">
        <f>scrimecost*Meta!O32</f>
        <v>162.012</v>
      </c>
      <c r="N35" s="5">
        <f>L35-Grade12!L35</f>
        <v>850.65210068346641</v>
      </c>
      <c r="O35" s="5">
        <f>Grade12!M35-M35</f>
        <v>1.1739999999999782</v>
      </c>
      <c r="P35" s="22">
        <f t="shared" si="12"/>
        <v>77.108555231854183</v>
      </c>
      <c r="Q35" s="22"/>
      <c r="R35" s="22"/>
      <c r="S35" s="22">
        <f t="shared" si="6"/>
        <v>561.40266544933422</v>
      </c>
      <c r="T35" s="22">
        <f t="shared" si="7"/>
        <v>864.57796029525139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42809.899743694412</v>
      </c>
      <c r="D36" s="5">
        <f t="shared" si="0"/>
        <v>41639.874054715554</v>
      </c>
      <c r="E36" s="5">
        <f t="shared" si="1"/>
        <v>32139.874054715554</v>
      </c>
      <c r="F36" s="5">
        <f t="shared" si="2"/>
        <v>10795.418878864628</v>
      </c>
      <c r="G36" s="5">
        <f t="shared" si="3"/>
        <v>30844.455175850926</v>
      </c>
      <c r="H36" s="22">
        <f t="shared" si="10"/>
        <v>19170.269233885385</v>
      </c>
      <c r="I36" s="5">
        <f t="shared" si="4"/>
        <v>49190.40283267924</v>
      </c>
      <c r="J36" s="26">
        <f t="shared" si="5"/>
        <v>0.17069232357533098</v>
      </c>
      <c r="L36" s="22">
        <f t="shared" si="11"/>
        <v>77020.323563778642</v>
      </c>
      <c r="M36" s="5">
        <f>scrimecost*Meta!O33</f>
        <v>124.75200000000001</v>
      </c>
      <c r="N36" s="5">
        <f>L36-Grade12!L36</f>
        <v>871.91840320057236</v>
      </c>
      <c r="O36" s="5">
        <f>Grade12!M36-M36</f>
        <v>0.90399999999999636</v>
      </c>
      <c r="P36" s="22">
        <f t="shared" si="12"/>
        <v>78.803111966498648</v>
      </c>
      <c r="Q36" s="22"/>
      <c r="R36" s="22"/>
      <c r="S36" s="22">
        <f t="shared" si="6"/>
        <v>574.98776354708059</v>
      </c>
      <c r="T36" s="22">
        <f t="shared" si="7"/>
        <v>900.32844806331605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43880.147237286765</v>
      </c>
      <c r="D37" s="5">
        <f t="shared" ref="D37:D56" si="15">IF(A37&lt;startage,1,0)*(C37*(1-initialunempprob))+IF(A37=startage,1,0)*(C37*(1-unempprob))+IF(A37&gt;startage,1,0)*(C37*(1-unempprob)+unempprob*300*52)</f>
        <v>42664.100906083433</v>
      </c>
      <c r="E37" s="5">
        <f t="shared" si="1"/>
        <v>33164.100906083433</v>
      </c>
      <c r="F37" s="5">
        <f t="shared" si="2"/>
        <v>11129.828945836241</v>
      </c>
      <c r="G37" s="5">
        <f t="shared" si="3"/>
        <v>31534.271960247192</v>
      </c>
      <c r="H37" s="22">
        <f t="shared" ref="H37:H56" si="16">benefits*B37/expnorm</f>
        <v>19649.525964732515</v>
      </c>
      <c r="I37" s="5">
        <f t="shared" ref="I37:I56" si="17">G37+IF(A37&lt;startage,1,0)*(H37*(1-initialunempprob))+IF(A37&gt;=startage,1,0)*(H37*(1-unempprob))</f>
        <v>50338.86830849621</v>
      </c>
      <c r="J37" s="26">
        <f t="shared" si="5"/>
        <v>0.17202945197403077</v>
      </c>
      <c r="L37" s="22">
        <f t="shared" ref="L37:L56" si="18">(sincome+sbenefits)*(1-sunemp)*B37/expnorm</f>
        <v>78945.831652873094</v>
      </c>
      <c r="M37" s="5">
        <f>scrimecost*Meta!O34</f>
        <v>124.75200000000001</v>
      </c>
      <c r="N37" s="5">
        <f>L37-Grade12!L37</f>
        <v>893.71636328057502</v>
      </c>
      <c r="O37" s="5">
        <f>Grade12!M37-M37</f>
        <v>0.90399999999999636</v>
      </c>
      <c r="P37" s="22">
        <f t="shared" si="12"/>
        <v>80.540032619509233</v>
      </c>
      <c r="Q37" s="22"/>
      <c r="R37" s="22"/>
      <c r="S37" s="22">
        <f t="shared" si="6"/>
        <v>589.14634284725241</v>
      </c>
      <c r="T37" s="22">
        <f t="shared" si="7"/>
        <v>937.94686683296038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44977.150918218933</v>
      </c>
      <c r="D38" s="5">
        <f t="shared" si="15"/>
        <v>43713.933428735523</v>
      </c>
      <c r="E38" s="5">
        <f t="shared" si="1"/>
        <v>34213.933428735523</v>
      </c>
      <c r="F38" s="5">
        <f t="shared" si="2"/>
        <v>11472.599264482149</v>
      </c>
      <c r="G38" s="5">
        <f t="shared" si="3"/>
        <v>32241.334164253374</v>
      </c>
      <c r="H38" s="22">
        <f t="shared" si="16"/>
        <v>20140.764113850826</v>
      </c>
      <c r="I38" s="5">
        <f t="shared" si="17"/>
        <v>51516.045421208619</v>
      </c>
      <c r="J38" s="26">
        <f t="shared" si="5"/>
        <v>0.17333396748495744</v>
      </c>
      <c r="L38" s="22">
        <f t="shared" si="18"/>
        <v>80919.477444194912</v>
      </c>
      <c r="M38" s="5">
        <f>scrimecost*Meta!O35</f>
        <v>124.75200000000001</v>
      </c>
      <c r="N38" s="5">
        <f>L38-Grade12!L38</f>
        <v>916.05927236257412</v>
      </c>
      <c r="O38" s="5">
        <f>Grade12!M38-M38</f>
        <v>0.90399999999999636</v>
      </c>
      <c r="P38" s="22">
        <f t="shared" si="12"/>
        <v>82.320376288845097</v>
      </c>
      <c r="Q38" s="22"/>
      <c r="R38" s="22"/>
      <c r="S38" s="22">
        <f t="shared" si="6"/>
        <v>603.65888662992654</v>
      </c>
      <c r="T38" s="22">
        <f t="shared" si="7"/>
        <v>977.14570996161729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46101.579691174418</v>
      </c>
      <c r="D39" s="5">
        <f t="shared" si="15"/>
        <v>44790.01176445392</v>
      </c>
      <c r="E39" s="5">
        <f t="shared" si="1"/>
        <v>35290.01176445392</v>
      </c>
      <c r="F39" s="5">
        <f t="shared" si="2"/>
        <v>11902.940017539597</v>
      </c>
      <c r="G39" s="5">
        <f t="shared" si="3"/>
        <v>32887.071746914327</v>
      </c>
      <c r="H39" s="22">
        <f t="shared" si="16"/>
        <v>20644.283216697102</v>
      </c>
      <c r="I39" s="5">
        <f t="shared" si="17"/>
        <v>52643.650785293452</v>
      </c>
      <c r="J39" s="26">
        <f t="shared" si="5"/>
        <v>0.17584345925688993</v>
      </c>
      <c r="L39" s="22">
        <f t="shared" si="18"/>
        <v>82942.464380299803</v>
      </c>
      <c r="M39" s="5">
        <f>scrimecost*Meta!O36</f>
        <v>124.75200000000001</v>
      </c>
      <c r="N39" s="5">
        <f>L39-Grade12!L39</f>
        <v>938.96075417168322</v>
      </c>
      <c r="O39" s="5">
        <f>Grade12!M39-M39</f>
        <v>0.90399999999999636</v>
      </c>
      <c r="P39" s="22">
        <f t="shared" si="12"/>
        <v>84.555559423690895</v>
      </c>
      <c r="Q39" s="22"/>
      <c r="R39" s="22"/>
      <c r="S39" s="22">
        <f t="shared" si="6"/>
        <v>618.88097359554354</v>
      </c>
      <c r="T39" s="22">
        <f t="shared" si="7"/>
        <v>1018.5621717497343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47254.11918345376</v>
      </c>
      <c r="D40" s="5">
        <f t="shared" si="15"/>
        <v>45892.992058565251</v>
      </c>
      <c r="E40" s="5">
        <f t="shared" si="1"/>
        <v>36392.992058565251</v>
      </c>
      <c r="F40" s="5">
        <f t="shared" si="2"/>
        <v>12373.36111297808</v>
      </c>
      <c r="G40" s="5">
        <f t="shared" si="3"/>
        <v>33519.630945587167</v>
      </c>
      <c r="H40" s="22">
        <f t="shared" si="16"/>
        <v>21160.390297114522</v>
      </c>
      <c r="I40" s="5">
        <f t="shared" si="17"/>
        <v>53770.124459925762</v>
      </c>
      <c r="J40" s="26">
        <f t="shared" si="5"/>
        <v>0.17873959209978146</v>
      </c>
      <c r="L40" s="22">
        <f t="shared" si="18"/>
        <v>85016.025989807284</v>
      </c>
      <c r="M40" s="5">
        <f>scrimecost*Meta!O37</f>
        <v>124.75200000000001</v>
      </c>
      <c r="N40" s="5">
        <f>L40-Grade12!L40</f>
        <v>962.43477302593237</v>
      </c>
      <c r="O40" s="5">
        <f>Grade12!M40-M40</f>
        <v>0.90399999999999636</v>
      </c>
      <c r="P40" s="22">
        <f t="shared" si="12"/>
        <v>86.998919229447949</v>
      </c>
      <c r="Q40" s="22"/>
      <c r="R40" s="22"/>
      <c r="S40" s="22">
        <f t="shared" si="6"/>
        <v>634.6123037784464</v>
      </c>
      <c r="T40" s="22">
        <f t="shared" si="7"/>
        <v>1061.9439130464593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48435.472163040118</v>
      </c>
      <c r="D41" s="5">
        <f t="shared" si="15"/>
        <v>47023.546860029397</v>
      </c>
      <c r="E41" s="5">
        <f t="shared" si="1"/>
        <v>37523.546860029397</v>
      </c>
      <c r="F41" s="5">
        <f t="shared" si="2"/>
        <v>12855.542735802537</v>
      </c>
      <c r="G41" s="5">
        <f t="shared" si="3"/>
        <v>34168.004124226863</v>
      </c>
      <c r="H41" s="22">
        <f t="shared" si="16"/>
        <v>21689.400054542395</v>
      </c>
      <c r="I41" s="5">
        <f t="shared" si="17"/>
        <v>54924.759976423935</v>
      </c>
      <c r="J41" s="26">
        <f t="shared" si="5"/>
        <v>0.18156508755626108</v>
      </c>
      <c r="L41" s="22">
        <f t="shared" si="18"/>
        <v>87141.42663955249</v>
      </c>
      <c r="M41" s="5">
        <f>scrimecost*Meta!O38</f>
        <v>75.762</v>
      </c>
      <c r="N41" s="5">
        <f>L41-Grade12!L41</f>
        <v>986.49564235162688</v>
      </c>
      <c r="O41" s="5">
        <f>Grade12!M41-M41</f>
        <v>0.54900000000000659</v>
      </c>
      <c r="P41" s="22">
        <f t="shared" si="12"/>
        <v>89.503363030349007</v>
      </c>
      <c r="Q41" s="22"/>
      <c r="R41" s="22"/>
      <c r="S41" s="22">
        <f t="shared" ref="S41:S69" si="19">IF(A41&lt;startage,1,0)*(N41-Q41-R41)+IF(A41&gt;=startage,1,0)*completionprob*(N41*spart+O41+P41)</f>
        <v>650.43694221597366</v>
      </c>
      <c r="T41" s="22">
        <f t="shared" ref="T41:T69" si="20">S41/sreturn^(A41-startage+1)</f>
        <v>1106.6517417915834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49646.35896711611</v>
      </c>
      <c r="D42" s="5">
        <f t="shared" si="15"/>
        <v>48182.365531530115</v>
      </c>
      <c r="E42" s="5">
        <f t="shared" si="1"/>
        <v>38682.365531530115</v>
      </c>
      <c r="F42" s="5">
        <f t="shared" si="2"/>
        <v>13349.778899197594</v>
      </c>
      <c r="G42" s="5">
        <f t="shared" si="3"/>
        <v>34832.586632332517</v>
      </c>
      <c r="H42" s="22">
        <f t="shared" si="16"/>
        <v>22231.63505590595</v>
      </c>
      <c r="I42" s="5">
        <f t="shared" si="17"/>
        <v>56108.261380834512</v>
      </c>
      <c r="J42" s="26">
        <f t="shared" si="5"/>
        <v>0.18432166848941181</v>
      </c>
      <c r="L42" s="22">
        <f t="shared" si="18"/>
        <v>89319.962305541281</v>
      </c>
      <c r="M42" s="5">
        <f>scrimecost*Meta!O39</f>
        <v>75.762</v>
      </c>
      <c r="N42" s="5">
        <f>L42-Grade12!L42</f>
        <v>1011.1580334104074</v>
      </c>
      <c r="O42" s="5">
        <f>Grade12!M42-M42</f>
        <v>0.54900000000000659</v>
      </c>
      <c r="P42" s="22">
        <f t="shared" si="12"/>
        <v>92.070417926272484</v>
      </c>
      <c r="Q42" s="22"/>
      <c r="R42" s="22"/>
      <c r="S42" s="22">
        <f t="shared" si="19"/>
        <v>666.96467098940639</v>
      </c>
      <c r="T42" s="22">
        <f t="shared" si="20"/>
        <v>1153.7754208298315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50887.517941294012</v>
      </c>
      <c r="D43" s="5">
        <f t="shared" si="15"/>
        <v>49370.154669818374</v>
      </c>
      <c r="E43" s="5">
        <f t="shared" si="1"/>
        <v>39870.154669818374</v>
      </c>
      <c r="F43" s="5">
        <f t="shared" si="2"/>
        <v>13856.370966677538</v>
      </c>
      <c r="G43" s="5">
        <f t="shared" si="3"/>
        <v>35513.783703140834</v>
      </c>
      <c r="H43" s="22">
        <f t="shared" si="16"/>
        <v>22787.425932303595</v>
      </c>
      <c r="I43" s="5">
        <f t="shared" si="17"/>
        <v>57321.35032035537</v>
      </c>
      <c r="J43" s="26">
        <f t="shared" si="5"/>
        <v>0.18701101574126636</v>
      </c>
      <c r="L43" s="22">
        <f t="shared" si="18"/>
        <v>91552.961363179798</v>
      </c>
      <c r="M43" s="5">
        <f>scrimecost*Meta!O40</f>
        <v>75.762</v>
      </c>
      <c r="N43" s="5">
        <f>L43-Grade12!L43</f>
        <v>1036.4369842456508</v>
      </c>
      <c r="O43" s="5">
        <f>Grade12!M43-M43</f>
        <v>0.54900000000000659</v>
      </c>
      <c r="P43" s="22">
        <f t="shared" si="12"/>
        <v>94.701649194594125</v>
      </c>
      <c r="Q43" s="22"/>
      <c r="R43" s="22"/>
      <c r="S43" s="22">
        <f t="shared" si="19"/>
        <v>683.90559298217113</v>
      </c>
      <c r="T43" s="22">
        <f t="shared" si="20"/>
        <v>1202.8938060426344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52159.705889826357</v>
      </c>
      <c r="D44" s="5">
        <f t="shared" si="15"/>
        <v>50587.638536563827</v>
      </c>
      <c r="E44" s="5">
        <f t="shared" si="1"/>
        <v>41087.638536563827</v>
      </c>
      <c r="F44" s="5">
        <f t="shared" si="2"/>
        <v>14375.627835844472</v>
      </c>
      <c r="G44" s="5">
        <f t="shared" si="3"/>
        <v>36212.010700719358</v>
      </c>
      <c r="H44" s="22">
        <f t="shared" si="16"/>
        <v>23357.111580611185</v>
      </c>
      <c r="I44" s="5">
        <f t="shared" si="17"/>
        <v>58564.766483364263</v>
      </c>
      <c r="J44" s="26">
        <f t="shared" si="5"/>
        <v>0.18963476915770966</v>
      </c>
      <c r="L44" s="22">
        <f t="shared" si="18"/>
        <v>93841.785397259286</v>
      </c>
      <c r="M44" s="5">
        <f>scrimecost*Meta!O41</f>
        <v>75.762</v>
      </c>
      <c r="N44" s="5">
        <f>L44-Grade12!L44</f>
        <v>1062.3479088517925</v>
      </c>
      <c r="O44" s="5">
        <f>Grade12!M44-M44</f>
        <v>0.54900000000000659</v>
      </c>
      <c r="P44" s="22">
        <f t="shared" si="12"/>
        <v>97.398661244623753</v>
      </c>
      <c r="Q44" s="22"/>
      <c r="R44" s="22"/>
      <c r="S44" s="22">
        <f t="shared" si="19"/>
        <v>701.27003802476486</v>
      </c>
      <c r="T44" s="22">
        <f t="shared" si="20"/>
        <v>1254.0911339502627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53463.698537072007</v>
      </c>
      <c r="D45" s="5">
        <f t="shared" si="15"/>
        <v>51835.559499977913</v>
      </c>
      <c r="E45" s="5">
        <f t="shared" si="1"/>
        <v>42335.559499977913</v>
      </c>
      <c r="F45" s="5">
        <f t="shared" si="2"/>
        <v>14907.866126740581</v>
      </c>
      <c r="G45" s="5">
        <f t="shared" si="3"/>
        <v>36927.693373237329</v>
      </c>
      <c r="H45" s="22">
        <f t="shared" si="16"/>
        <v>23941.039370126462</v>
      </c>
      <c r="I45" s="5">
        <f t="shared" si="17"/>
        <v>59839.268050448351</v>
      </c>
      <c r="J45" s="26">
        <f t="shared" si="5"/>
        <v>0.19219452858838612</v>
      </c>
      <c r="L45" s="22">
        <f t="shared" si="18"/>
        <v>96187.830032190774</v>
      </c>
      <c r="M45" s="5">
        <f>scrimecost*Meta!O42</f>
        <v>75.762</v>
      </c>
      <c r="N45" s="5">
        <f>L45-Grade12!L45</f>
        <v>1088.9066065730731</v>
      </c>
      <c r="O45" s="5">
        <f>Grade12!M45-M45</f>
        <v>0.54900000000000659</v>
      </c>
      <c r="P45" s="22">
        <f t="shared" si="12"/>
        <v>100.16309859590417</v>
      </c>
      <c r="Q45" s="22"/>
      <c r="R45" s="22"/>
      <c r="S45" s="22">
        <f t="shared" si="19"/>
        <v>719.06859419341504</v>
      </c>
      <c r="T45" s="22">
        <f t="shared" si="20"/>
        <v>1307.4551950859682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54800.291000498815</v>
      </c>
      <c r="D46" s="5">
        <f t="shared" si="15"/>
        <v>53114.678487477366</v>
      </c>
      <c r="E46" s="5">
        <f t="shared" si="1"/>
        <v>43614.678487477366</v>
      </c>
      <c r="F46" s="5">
        <f t="shared" si="2"/>
        <v>15453.410374909097</v>
      </c>
      <c r="G46" s="5">
        <f t="shared" si="3"/>
        <v>37661.268112568272</v>
      </c>
      <c r="H46" s="22">
        <f t="shared" si="16"/>
        <v>24539.565354379625</v>
      </c>
      <c r="I46" s="5">
        <f t="shared" si="17"/>
        <v>61145.632156709573</v>
      </c>
      <c r="J46" s="26">
        <f t="shared" si="5"/>
        <v>0.1946918548622168</v>
      </c>
      <c r="L46" s="22">
        <f t="shared" si="18"/>
        <v>98592.525782995552</v>
      </c>
      <c r="M46" s="5">
        <f>scrimecost*Meta!O43</f>
        <v>37.812000000000005</v>
      </c>
      <c r="N46" s="5">
        <f>L46-Grade12!L46</f>
        <v>1116.1292717374308</v>
      </c>
      <c r="O46" s="5">
        <f>Grade12!M46-M46</f>
        <v>0.27400000000000091</v>
      </c>
      <c r="P46" s="22">
        <f t="shared" si="12"/>
        <v>102.99664688096658</v>
      </c>
      <c r="Q46" s="22"/>
      <c r="R46" s="22"/>
      <c r="S46" s="22">
        <f t="shared" si="19"/>
        <v>737.07973926630768</v>
      </c>
      <c r="T46" s="22">
        <f t="shared" si="20"/>
        <v>1362.6478895218602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56170.298275511275</v>
      </c>
      <c r="D47" s="5">
        <f t="shared" si="15"/>
        <v>54425.775449664288</v>
      </c>
      <c r="E47" s="5">
        <f t="shared" si="1"/>
        <v>44925.775449664288</v>
      </c>
      <c r="F47" s="5">
        <f t="shared" si="2"/>
        <v>16012.593229281818</v>
      </c>
      <c r="G47" s="5">
        <f t="shared" si="3"/>
        <v>38413.18222038247</v>
      </c>
      <c r="H47" s="22">
        <f t="shared" si="16"/>
        <v>25153.054488239115</v>
      </c>
      <c r="I47" s="5">
        <f t="shared" si="17"/>
        <v>62484.655365627303</v>
      </c>
      <c r="J47" s="26">
        <f t="shared" si="5"/>
        <v>0.19712827073912473</v>
      </c>
      <c r="L47" s="22">
        <f t="shared" si="18"/>
        <v>101057.33892757042</v>
      </c>
      <c r="M47" s="5">
        <f>scrimecost*Meta!O44</f>
        <v>37.812000000000005</v>
      </c>
      <c r="N47" s="5">
        <f>L47-Grade12!L47</f>
        <v>1144.0325035308633</v>
      </c>
      <c r="O47" s="5">
        <f>Grade12!M47-M47</f>
        <v>0.27400000000000091</v>
      </c>
      <c r="P47" s="22">
        <f t="shared" si="12"/>
        <v>105.90103387315551</v>
      </c>
      <c r="Q47" s="22"/>
      <c r="R47" s="22"/>
      <c r="S47" s="22">
        <f t="shared" si="19"/>
        <v>755.77934734100256</v>
      </c>
      <c r="T47" s="22">
        <f t="shared" si="20"/>
        <v>1420.6165663491997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57574.555732399051</v>
      </c>
      <c r="D48" s="5">
        <f t="shared" si="15"/>
        <v>55769.64983590589</v>
      </c>
      <c r="E48" s="5">
        <f t="shared" si="1"/>
        <v>46269.64983590589</v>
      </c>
      <c r="F48" s="5">
        <f t="shared" si="2"/>
        <v>16585.755655013862</v>
      </c>
      <c r="G48" s="5">
        <f t="shared" si="3"/>
        <v>39183.894180892028</v>
      </c>
      <c r="H48" s="22">
        <f t="shared" si="16"/>
        <v>25781.880850445083</v>
      </c>
      <c r="I48" s="5">
        <f t="shared" si="17"/>
        <v>63857.154154767966</v>
      </c>
      <c r="J48" s="26">
        <f t="shared" si="5"/>
        <v>0.19950526183854717</v>
      </c>
      <c r="L48" s="22">
        <f t="shared" si="18"/>
        <v>103583.77240075966</v>
      </c>
      <c r="M48" s="5">
        <f>scrimecost*Meta!O45</f>
        <v>37.812000000000005</v>
      </c>
      <c r="N48" s="5">
        <f>L48-Grade12!L48</f>
        <v>1172.6333161190996</v>
      </c>
      <c r="O48" s="5">
        <f>Grade12!M48-M48</f>
        <v>0.27400000000000091</v>
      </c>
      <c r="P48" s="22">
        <f t="shared" si="12"/>
        <v>108.8780305401492</v>
      </c>
      <c r="Q48" s="22"/>
      <c r="R48" s="22"/>
      <c r="S48" s="22">
        <f t="shared" si="19"/>
        <v>774.94644561754637</v>
      </c>
      <c r="T48" s="22">
        <f t="shared" si="20"/>
        <v>1481.0380823936587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59013.919625709037</v>
      </c>
      <c r="D49" s="5">
        <f t="shared" si="15"/>
        <v>57147.121081803547</v>
      </c>
      <c r="E49" s="5">
        <f t="shared" si="1"/>
        <v>47647.121081803547</v>
      </c>
      <c r="F49" s="5">
        <f t="shared" si="2"/>
        <v>17173.247141389213</v>
      </c>
      <c r="G49" s="5">
        <f t="shared" si="3"/>
        <v>39973.873940414334</v>
      </c>
      <c r="H49" s="22">
        <f t="shared" si="16"/>
        <v>26426.427871706215</v>
      </c>
      <c r="I49" s="5">
        <f t="shared" si="17"/>
        <v>65263.965413637183</v>
      </c>
      <c r="J49" s="26">
        <f t="shared" si="5"/>
        <v>0.2018242775453008</v>
      </c>
      <c r="L49" s="22">
        <f t="shared" si="18"/>
        <v>106173.36671077866</v>
      </c>
      <c r="M49" s="5">
        <f>scrimecost*Meta!O46</f>
        <v>37.812000000000005</v>
      </c>
      <c r="N49" s="5">
        <f>L49-Grade12!L49</f>
        <v>1201.9491490221117</v>
      </c>
      <c r="O49" s="5">
        <f>Grade12!M49-M49</f>
        <v>0.27400000000000091</v>
      </c>
      <c r="P49" s="22">
        <f t="shared" si="12"/>
        <v>111.92945212381775</v>
      </c>
      <c r="Q49" s="22"/>
      <c r="R49" s="22"/>
      <c r="S49" s="22">
        <f t="shared" si="19"/>
        <v>794.59272135104447</v>
      </c>
      <c r="T49" s="22">
        <f t="shared" si="20"/>
        <v>1544.0160056931481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60489.267616351746</v>
      </c>
      <c r="D50" s="5">
        <f t="shared" si="15"/>
        <v>58559.029108848619</v>
      </c>
      <c r="E50" s="5">
        <f t="shared" si="1"/>
        <v>49059.029108848619</v>
      </c>
      <c r="F50" s="5">
        <f t="shared" si="2"/>
        <v>17775.425914923937</v>
      </c>
      <c r="G50" s="5">
        <f t="shared" si="3"/>
        <v>40783.603193924682</v>
      </c>
      <c r="H50" s="22">
        <f t="shared" si="16"/>
        <v>27087.088568498868</v>
      </c>
      <c r="I50" s="5">
        <f t="shared" si="17"/>
        <v>66705.946953978098</v>
      </c>
      <c r="J50" s="26">
        <f t="shared" si="5"/>
        <v>0.204086731893353</v>
      </c>
      <c r="L50" s="22">
        <f t="shared" si="18"/>
        <v>108827.7008785481</v>
      </c>
      <c r="M50" s="5">
        <f>scrimecost*Meta!O47</f>
        <v>37.812000000000005</v>
      </c>
      <c r="N50" s="5">
        <f>L50-Grade12!L50</f>
        <v>1231.9978777476499</v>
      </c>
      <c r="O50" s="5">
        <f>Grade12!M50-M50</f>
        <v>0.27400000000000091</v>
      </c>
      <c r="P50" s="22">
        <f t="shared" si="12"/>
        <v>115.05715924707796</v>
      </c>
      <c r="Q50" s="22"/>
      <c r="R50" s="22"/>
      <c r="S50" s="22">
        <f t="shared" si="19"/>
        <v>814.73015397785127</v>
      </c>
      <c r="T50" s="22">
        <f t="shared" si="20"/>
        <v>1609.6582736536548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62001.499306760539</v>
      </c>
      <c r="D51" s="5">
        <f t="shared" si="15"/>
        <v>60006.234836569834</v>
      </c>
      <c r="E51" s="5">
        <f t="shared" si="1"/>
        <v>50506.234836569834</v>
      </c>
      <c r="F51" s="5">
        <f t="shared" si="2"/>
        <v>18392.659157797036</v>
      </c>
      <c r="G51" s="5">
        <f t="shared" si="3"/>
        <v>41613.575678772802</v>
      </c>
      <c r="H51" s="22">
        <f t="shared" si="16"/>
        <v>27764.265782711336</v>
      </c>
      <c r="I51" s="5">
        <f t="shared" si="17"/>
        <v>68183.978032827552</v>
      </c>
      <c r="J51" s="26">
        <f t="shared" si="5"/>
        <v>0.20629400442803819</v>
      </c>
      <c r="L51" s="22">
        <f t="shared" si="18"/>
        <v>111548.39340051182</v>
      </c>
      <c r="M51" s="5">
        <f>scrimecost*Meta!O48</f>
        <v>18.906000000000002</v>
      </c>
      <c r="N51" s="5">
        <f>L51-Grade12!L51</f>
        <v>1262.7978246913553</v>
      </c>
      <c r="O51" s="5">
        <f>Grade12!M51-M51</f>
        <v>0.13700000000000045</v>
      </c>
      <c r="P51" s="22">
        <f t="shared" si="12"/>
        <v>118.26305904841975</v>
      </c>
      <c r="Q51" s="22"/>
      <c r="R51" s="22"/>
      <c r="S51" s="22">
        <f t="shared" si="19"/>
        <v>835.25525742034517</v>
      </c>
      <c r="T51" s="22">
        <f t="shared" si="20"/>
        <v>1677.8448308009808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63551.536789429556</v>
      </c>
      <c r="D52" s="5">
        <f t="shared" si="15"/>
        <v>61489.620707484086</v>
      </c>
      <c r="E52" s="5">
        <f t="shared" si="1"/>
        <v>51989.620707484086</v>
      </c>
      <c r="F52" s="5">
        <f t="shared" si="2"/>
        <v>19025.323231741961</v>
      </c>
      <c r="G52" s="5">
        <f t="shared" si="3"/>
        <v>42464.297475742125</v>
      </c>
      <c r="H52" s="22">
        <f t="shared" si="16"/>
        <v>28458.372427279119</v>
      </c>
      <c r="I52" s="5">
        <f t="shared" si="17"/>
        <v>69698.959888648242</v>
      </c>
      <c r="J52" s="26">
        <f t="shared" si="5"/>
        <v>0.20844744104724322</v>
      </c>
      <c r="L52" s="22">
        <f t="shared" si="18"/>
        <v>114337.1032355246</v>
      </c>
      <c r="M52" s="5">
        <f>scrimecost*Meta!O49</f>
        <v>18.906000000000002</v>
      </c>
      <c r="N52" s="5">
        <f>L52-Grade12!L52</f>
        <v>1294.3677703086141</v>
      </c>
      <c r="O52" s="5">
        <f>Grade12!M52-M52</f>
        <v>0.13700000000000045</v>
      </c>
      <c r="P52" s="22">
        <f t="shared" si="12"/>
        <v>121.54910634479504</v>
      </c>
      <c r="Q52" s="22"/>
      <c r="R52" s="22"/>
      <c r="S52" s="22">
        <f t="shared" si="19"/>
        <v>856.41214757387843</v>
      </c>
      <c r="T52" s="22">
        <f t="shared" si="20"/>
        <v>1749.1541125854826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65140.32520916529</v>
      </c>
      <c r="D53" s="5">
        <f t="shared" si="15"/>
        <v>63010.091225171185</v>
      </c>
      <c r="E53" s="5">
        <f t="shared" si="1"/>
        <v>53510.091225171185</v>
      </c>
      <c r="F53" s="5">
        <f t="shared" si="2"/>
        <v>19673.803907535512</v>
      </c>
      <c r="G53" s="5">
        <f t="shared" si="3"/>
        <v>43336.287317635673</v>
      </c>
      <c r="H53" s="22">
        <f t="shared" si="16"/>
        <v>29169.831737961096</v>
      </c>
      <c r="I53" s="5">
        <f t="shared" si="17"/>
        <v>71251.816290864444</v>
      </c>
      <c r="J53" s="26">
        <f t="shared" si="5"/>
        <v>0.21054835482207743</v>
      </c>
      <c r="L53" s="22">
        <f t="shared" si="18"/>
        <v>117195.53081641272</v>
      </c>
      <c r="M53" s="5">
        <f>scrimecost*Meta!O50</f>
        <v>18.906000000000002</v>
      </c>
      <c r="N53" s="5">
        <f>L53-Grade12!L53</f>
        <v>1326.7269645663619</v>
      </c>
      <c r="O53" s="5">
        <f>Grade12!M53-M53</f>
        <v>0.13700000000000045</v>
      </c>
      <c r="P53" s="22">
        <f t="shared" si="12"/>
        <v>124.91730482357974</v>
      </c>
      <c r="Q53" s="22"/>
      <c r="R53" s="22"/>
      <c r="S53" s="22">
        <f t="shared" si="19"/>
        <v>878.09795998128357</v>
      </c>
      <c r="T53" s="22">
        <f t="shared" si="20"/>
        <v>1823.4795841776149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66768.833339394405</v>
      </c>
      <c r="D54" s="5">
        <f t="shared" si="15"/>
        <v>64568.573505800443</v>
      </c>
      <c r="E54" s="5">
        <f t="shared" si="1"/>
        <v>55068.573505800443</v>
      </c>
      <c r="F54" s="5">
        <f t="shared" si="2"/>
        <v>20338.496600223891</v>
      </c>
      <c r="G54" s="5">
        <f t="shared" si="3"/>
        <v>44230.076905576556</v>
      </c>
      <c r="H54" s="22">
        <f t="shared" si="16"/>
        <v>29899.077531410119</v>
      </c>
      <c r="I54" s="5">
        <f t="shared" si="17"/>
        <v>72843.494103136036</v>
      </c>
      <c r="J54" s="26">
        <f t="shared" si="5"/>
        <v>0.21259802679752535</v>
      </c>
      <c r="L54" s="22">
        <f t="shared" si="18"/>
        <v>120125.41908682301</v>
      </c>
      <c r="M54" s="5">
        <f>scrimecost*Meta!O51</f>
        <v>18.906000000000002</v>
      </c>
      <c r="N54" s="5">
        <f>L54-Grade12!L54</f>
        <v>1359.8951386804838</v>
      </c>
      <c r="O54" s="5">
        <f>Grade12!M54-M54</f>
        <v>0.13700000000000045</v>
      </c>
      <c r="P54" s="22">
        <f t="shared" si="12"/>
        <v>128.36970826433401</v>
      </c>
      <c r="Q54" s="22"/>
      <c r="R54" s="22"/>
      <c r="S54" s="22">
        <f t="shared" si="19"/>
        <v>900.325917698833</v>
      </c>
      <c r="T54" s="22">
        <f t="shared" si="20"/>
        <v>1900.9485814770039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68438.054172879274</v>
      </c>
      <c r="D55" s="5">
        <f t="shared" si="15"/>
        <v>66166.017843445457</v>
      </c>
      <c r="E55" s="5">
        <f t="shared" si="1"/>
        <v>56666.017843445457</v>
      </c>
      <c r="F55" s="5">
        <f t="shared" si="2"/>
        <v>21019.806610229487</v>
      </c>
      <c r="G55" s="5">
        <f t="shared" si="3"/>
        <v>45146.211233215974</v>
      </c>
      <c r="H55" s="22">
        <f t="shared" si="16"/>
        <v>30646.554469695373</v>
      </c>
      <c r="I55" s="5">
        <f t="shared" si="17"/>
        <v>74474.963860714444</v>
      </c>
      <c r="J55" s="26">
        <f t="shared" si="5"/>
        <v>0.21459770677357209</v>
      </c>
      <c r="L55" s="22">
        <f t="shared" si="18"/>
        <v>123128.55456399359</v>
      </c>
      <c r="M55" s="5">
        <f>scrimecost*Meta!O52</f>
        <v>18.906000000000002</v>
      </c>
      <c r="N55" s="5">
        <f>L55-Grade12!L55</f>
        <v>1393.8925171475275</v>
      </c>
      <c r="O55" s="5">
        <f>Grade12!M55-M55</f>
        <v>0.13700000000000045</v>
      </c>
      <c r="P55" s="22">
        <f t="shared" si="12"/>
        <v>131.90842179110712</v>
      </c>
      <c r="Q55" s="22"/>
      <c r="R55" s="22"/>
      <c r="S55" s="22">
        <f t="shared" si="19"/>
        <v>923.10957435936166</v>
      </c>
      <c r="T55" s="22">
        <f t="shared" si="20"/>
        <v>1981.6938121634842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70149.00552720124</v>
      </c>
      <c r="D56" s="5">
        <f t="shared" si="15"/>
        <v>67803.398289531586</v>
      </c>
      <c r="E56" s="5">
        <f t="shared" si="1"/>
        <v>58303.398289531586</v>
      </c>
      <c r="F56" s="5">
        <f t="shared" si="2"/>
        <v>21718.149370485218</v>
      </c>
      <c r="G56" s="5">
        <f t="shared" si="3"/>
        <v>46085.248919046368</v>
      </c>
      <c r="H56" s="22">
        <f t="shared" si="16"/>
        <v>31412.718331437751</v>
      </c>
      <c r="I56" s="5">
        <f t="shared" si="17"/>
        <v>76147.2203622323</v>
      </c>
      <c r="J56" s="26">
        <f t="shared" si="5"/>
        <v>0.21654861406727632</v>
      </c>
      <c r="L56" s="22">
        <f t="shared" si="18"/>
        <v>126206.76842809342</v>
      </c>
      <c r="M56" s="5">
        <f>scrimecost*Meta!O53</f>
        <v>5.2439999999999998</v>
      </c>
      <c r="N56" s="5">
        <f>L56-Grade12!L56</f>
        <v>1428.7398300761706</v>
      </c>
      <c r="O56" s="5">
        <f>Grade12!M56-M56</f>
        <v>3.8000000000000256E-2</v>
      </c>
      <c r="P56" s="22">
        <f t="shared" si="12"/>
        <v>135.5356031560496</v>
      </c>
      <c r="Q56" s="22"/>
      <c r="R56" s="22"/>
      <c r="S56" s="22">
        <f t="shared" si="19"/>
        <v>946.37916743635878</v>
      </c>
      <c r="T56" s="22">
        <f t="shared" si="20"/>
        <v>2065.6709876627197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5.2439999999999998</v>
      </c>
      <c r="N57" s="5">
        <f>L57-Grade12!L57</f>
        <v>0</v>
      </c>
      <c r="O57" s="5">
        <f>Grade12!M57-M57</f>
        <v>3.8000000000000256E-2</v>
      </c>
      <c r="Q57" s="22"/>
      <c r="R57" s="22"/>
      <c r="S57" s="22">
        <f t="shared" si="19"/>
        <v>3.2110000000000215E-2</v>
      </c>
      <c r="T57" s="22">
        <f t="shared" si="20"/>
        <v>7.1260516236612989E-2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5.2439999999999998</v>
      </c>
      <c r="N58" s="5">
        <f>L58-Grade12!L58</f>
        <v>0</v>
      </c>
      <c r="O58" s="5">
        <f>Grade12!M58-M58</f>
        <v>3.8000000000000256E-2</v>
      </c>
      <c r="Q58" s="22"/>
      <c r="R58" s="22"/>
      <c r="S58" s="22">
        <f t="shared" si="19"/>
        <v>3.2110000000000215E-2</v>
      </c>
      <c r="T58" s="22">
        <f t="shared" si="20"/>
        <v>7.2453879521495068E-2</v>
      </c>
    </row>
    <row r="59" spans="1:20" x14ac:dyDescent="0.2">
      <c r="A59" s="5">
        <v>68</v>
      </c>
      <c r="H59" s="21"/>
      <c r="I59" s="5"/>
      <c r="M59" s="5">
        <f>scrimecost*Meta!O56</f>
        <v>5.2439999999999998</v>
      </c>
      <c r="N59" s="5">
        <f>L59-Grade12!L59</f>
        <v>0</v>
      </c>
      <c r="O59" s="5">
        <f>Grade12!M59-M59</f>
        <v>3.8000000000000256E-2</v>
      </c>
      <c r="Q59" s="22"/>
      <c r="R59" s="22"/>
      <c r="S59" s="22">
        <f t="shared" si="19"/>
        <v>3.2110000000000215E-2</v>
      </c>
      <c r="T59" s="22">
        <f t="shared" si="20"/>
        <v>7.3667227448713665E-2</v>
      </c>
    </row>
    <row r="60" spans="1:20" x14ac:dyDescent="0.2">
      <c r="A60" s="5">
        <v>69</v>
      </c>
      <c r="H60" s="21"/>
      <c r="I60" s="5"/>
      <c r="M60" s="5">
        <f>scrimecost*Meta!O57</f>
        <v>5.2439999999999998</v>
      </c>
      <c r="N60" s="5">
        <f>L60-Grade12!L60</f>
        <v>0</v>
      </c>
      <c r="O60" s="5">
        <f>Grade12!M60-M60</f>
        <v>3.8000000000000256E-2</v>
      </c>
      <c r="Q60" s="22"/>
      <c r="R60" s="22"/>
      <c r="S60" s="22">
        <f t="shared" si="19"/>
        <v>3.2110000000000215E-2</v>
      </c>
      <c r="T60" s="22">
        <f t="shared" si="20"/>
        <v>7.4900894690815178E-2</v>
      </c>
    </row>
    <row r="61" spans="1:20" x14ac:dyDescent="0.2">
      <c r="A61" s="5">
        <v>70</v>
      </c>
      <c r="H61" s="21"/>
      <c r="I61" s="5"/>
      <c r="M61" s="5">
        <f>scrimecost*Meta!O58</f>
        <v>5.2439999999999998</v>
      </c>
      <c r="N61" s="5">
        <f>L61-Grade12!L61</f>
        <v>0</v>
      </c>
      <c r="O61" s="5">
        <f>Grade12!M61-M61</f>
        <v>3.8000000000000256E-2</v>
      </c>
      <c r="Q61" s="22"/>
      <c r="R61" s="22"/>
      <c r="S61" s="22">
        <f t="shared" si="19"/>
        <v>3.2110000000000215E-2</v>
      </c>
      <c r="T61" s="22">
        <f t="shared" si="20"/>
        <v>7.6155221524935313E-2</v>
      </c>
    </row>
    <row r="62" spans="1:20" x14ac:dyDescent="0.2">
      <c r="A62" s="5">
        <v>71</v>
      </c>
      <c r="H62" s="21"/>
      <c r="I62" s="5"/>
      <c r="M62" s="5">
        <f>scrimecost*Meta!O59</f>
        <v>5.2439999999999998</v>
      </c>
      <c r="N62" s="5">
        <f>L62-Grade12!L62</f>
        <v>0</v>
      </c>
      <c r="O62" s="5">
        <f>Grade12!M62-M62</f>
        <v>3.8000000000000256E-2</v>
      </c>
      <c r="Q62" s="22"/>
      <c r="R62" s="22"/>
      <c r="S62" s="22">
        <f t="shared" si="19"/>
        <v>3.2110000000000215E-2</v>
      </c>
      <c r="T62" s="22">
        <f t="shared" si="20"/>
        <v>7.743055392665632E-2</v>
      </c>
    </row>
    <row r="63" spans="1:20" x14ac:dyDescent="0.2">
      <c r="A63" s="5">
        <v>72</v>
      </c>
      <c r="H63" s="21"/>
      <c r="M63" s="5">
        <f>scrimecost*Meta!O60</f>
        <v>5.2439999999999998</v>
      </c>
      <c r="N63" s="5">
        <f>L63-Grade12!L63</f>
        <v>0</v>
      </c>
      <c r="O63" s="5">
        <f>Grade12!M63-M63</f>
        <v>3.8000000000000256E-2</v>
      </c>
      <c r="Q63" s="22"/>
      <c r="R63" s="22"/>
      <c r="S63" s="22">
        <f t="shared" si="19"/>
        <v>3.2110000000000215E-2</v>
      </c>
      <c r="T63" s="22">
        <f t="shared" si="20"/>
        <v>7.8727243665435931E-2</v>
      </c>
    </row>
    <row r="64" spans="1:20" x14ac:dyDescent="0.2">
      <c r="A64" s="5">
        <v>73</v>
      </c>
      <c r="H64" s="21"/>
      <c r="M64" s="5">
        <f>scrimecost*Meta!O61</f>
        <v>5.2439999999999998</v>
      </c>
      <c r="N64" s="5">
        <f>L64-Grade12!L64</f>
        <v>0</v>
      </c>
      <c r="O64" s="5">
        <f>Grade12!M64-M64</f>
        <v>3.8000000000000256E-2</v>
      </c>
      <c r="Q64" s="22"/>
      <c r="R64" s="22"/>
      <c r="S64" s="22">
        <f t="shared" si="19"/>
        <v>3.2110000000000215E-2</v>
      </c>
      <c r="T64" s="22">
        <f t="shared" si="20"/>
        <v>8.0045648401634362E-2</v>
      </c>
    </row>
    <row r="65" spans="1:20" x14ac:dyDescent="0.2">
      <c r="A65" s="5">
        <v>74</v>
      </c>
      <c r="H65" s="21"/>
      <c r="M65" s="5">
        <f>scrimecost*Meta!O62</f>
        <v>5.2439999999999998</v>
      </c>
      <c r="N65" s="5">
        <f>L65-Grade12!L65</f>
        <v>0</v>
      </c>
      <c r="O65" s="5">
        <f>Grade12!M65-M65</f>
        <v>3.8000000000000256E-2</v>
      </c>
      <c r="Q65" s="22"/>
      <c r="R65" s="22"/>
      <c r="S65" s="22">
        <f t="shared" si="19"/>
        <v>3.2110000000000215E-2</v>
      </c>
      <c r="T65" s="22">
        <f t="shared" si="20"/>
        <v>8.1386131785166321E-2</v>
      </c>
    </row>
    <row r="66" spans="1:20" x14ac:dyDescent="0.2">
      <c r="A66" s="5">
        <v>75</v>
      </c>
      <c r="H66" s="21"/>
      <c r="M66" s="5">
        <f>scrimecost*Meta!O63</f>
        <v>5.2439999999999998</v>
      </c>
      <c r="N66" s="5">
        <f>L66-Grade12!L66</f>
        <v>0</v>
      </c>
      <c r="O66" s="5">
        <f>Grade12!M66-M66</f>
        <v>3.8000000000000256E-2</v>
      </c>
      <c r="Q66" s="22"/>
      <c r="R66" s="22"/>
      <c r="S66" s="22">
        <f t="shared" si="19"/>
        <v>3.2110000000000215E-2</v>
      </c>
      <c r="T66" s="22">
        <f t="shared" si="20"/>
        <v>8.2749063555804997E-2</v>
      </c>
    </row>
    <row r="67" spans="1:20" x14ac:dyDescent="0.2">
      <c r="A67" s="5">
        <v>76</v>
      </c>
      <c r="H67" s="21"/>
      <c r="M67" s="5">
        <f>scrimecost*Meta!O64</f>
        <v>5.2439999999999998</v>
      </c>
      <c r="N67" s="5">
        <f>L67-Grade12!L67</f>
        <v>0</v>
      </c>
      <c r="O67" s="5">
        <f>Grade12!M67-M67</f>
        <v>3.8000000000000256E-2</v>
      </c>
      <c r="Q67" s="22"/>
      <c r="R67" s="22"/>
      <c r="S67" s="22">
        <f t="shared" si="19"/>
        <v>3.2110000000000215E-2</v>
      </c>
      <c r="T67" s="22">
        <f t="shared" si="20"/>
        <v>8.413481964516567E-2</v>
      </c>
    </row>
    <row r="68" spans="1:20" x14ac:dyDescent="0.2">
      <c r="A68" s="5">
        <v>77</v>
      </c>
      <c r="H68" s="21"/>
      <c r="M68" s="5">
        <f>scrimecost*Meta!O65</f>
        <v>5.2439999999999998</v>
      </c>
      <c r="N68" s="5">
        <f>L68-Grade12!L68</f>
        <v>0</v>
      </c>
      <c r="O68" s="5">
        <f>Grade12!M68-M68</f>
        <v>3.8000000000000256E-2</v>
      </c>
      <c r="Q68" s="22"/>
      <c r="R68" s="22"/>
      <c r="S68" s="22">
        <f t="shared" si="19"/>
        <v>3.2110000000000215E-2</v>
      </c>
      <c r="T68" s="22">
        <f t="shared" si="20"/>
        <v>8.5543782280397454E-2</v>
      </c>
    </row>
    <row r="69" spans="1:20" x14ac:dyDescent="0.2">
      <c r="A69" s="5">
        <v>78</v>
      </c>
      <c r="H69" s="21"/>
      <c r="M69" s="5">
        <f>scrimecost*Meta!O66</f>
        <v>5.2439999999999998</v>
      </c>
      <c r="N69" s="5">
        <f>L69-Grade12!L69</f>
        <v>0</v>
      </c>
      <c r="O69" s="5">
        <f>Grade12!M69-M69</f>
        <v>3.8000000000000256E-2</v>
      </c>
      <c r="Q69" s="22"/>
      <c r="R69" s="22"/>
      <c r="S69" s="22">
        <f t="shared" si="19"/>
        <v>3.2110000000000215E-2</v>
      </c>
      <c r="T69" s="22">
        <f t="shared" si="20"/>
        <v>8.6976340089611318E-2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1.1143805322966216E-10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Meta!A8+6</f>
        <v>20</v>
      </c>
      <c r="C2" s="7">
        <f>Meta!B8</f>
        <v>43762</v>
      </c>
      <c r="D2" s="7">
        <f>Meta!C8</f>
        <v>19491</v>
      </c>
      <c r="E2" s="1">
        <f>Meta!D8</f>
        <v>4.2000000000000003E-2</v>
      </c>
      <c r="F2" s="1">
        <f>Meta!F8</f>
        <v>0.64400000000000002</v>
      </c>
      <c r="G2" s="1">
        <f>Meta!I8</f>
        <v>1.8381311833585117</v>
      </c>
      <c r="H2" s="1">
        <f>Meta!E8</f>
        <v>0.84499999999999997</v>
      </c>
      <c r="I2" s="13"/>
      <c r="J2" s="1">
        <f>Meta!X7</f>
        <v>0.68899999999999995</v>
      </c>
      <c r="K2" s="1">
        <f>Meta!D7</f>
        <v>4.2999999999999997E-2</v>
      </c>
      <c r="L2" s="29"/>
      <c r="N2" s="22">
        <f>Meta!T8</f>
        <v>55809</v>
      </c>
      <c r="O2" s="22">
        <f>Meta!U8</f>
        <v>24142</v>
      </c>
      <c r="P2" s="1">
        <f>Meta!V8</f>
        <v>3.5000000000000003E-2</v>
      </c>
      <c r="Q2" s="1">
        <f>Meta!X8</f>
        <v>0.69299999999999995</v>
      </c>
      <c r="R2" s="22">
        <f>Meta!W8</f>
        <v>137</v>
      </c>
      <c r="T2" s="12">
        <f>IRR(S5:S69)+1</f>
        <v>0.97951696989156134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2252.8055665381371</v>
      </c>
      <c r="D10" s="5">
        <f t="shared" ref="D10:D36" si="0">IF(A10&lt;startage,1,0)*(C10*(1-initialunempprob))+IF(A10=startage,1,0)*(C10*(1-unempprob))+IF(A10&gt;startage,1,0)*(C10*(1-unempprob)+unempprob*300*52)</f>
        <v>2155.934927176997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164.92902192904026</v>
      </c>
      <c r="G10" s="5">
        <f t="shared" ref="G10:G56" si="3">D10-F10</f>
        <v>1991.0059052479567</v>
      </c>
      <c r="H10" s="22">
        <f>0.1*Grade13!H10</f>
        <v>1008.8061289723739</v>
      </c>
      <c r="I10" s="5">
        <f t="shared" ref="I10:I36" si="4">G10+IF(A10&lt;startage,1,0)*(H10*(1-initialunempprob))+IF(A10&gt;=startage,1,0)*(H10*(1-unempprob))</f>
        <v>2956.4333706745183</v>
      </c>
      <c r="J10" s="26">
        <f t="shared" ref="J10:J56" si="5">(F10-(IF(A10&gt;startage,1,0)*(unempprob*300*52)))/(IF(A10&lt;startage,1,0)*((C10+H10)*(1-initialunempprob))+IF(A10&gt;=startage,1,0)*((C10+H10)*(1-unempprob)))</f>
        <v>5.2838793188467729E-2</v>
      </c>
      <c r="L10" s="22">
        <f>0.1*Grade13!L10</f>
        <v>4053.0768513795929</v>
      </c>
      <c r="M10" s="5">
        <f>scrimecost*Meta!O7</f>
        <v>498.81700000000001</v>
      </c>
      <c r="N10" s="5">
        <f>L10-Grade13!L10</f>
        <v>-36477.691662416335</v>
      </c>
      <c r="O10" s="5"/>
      <c r="P10" s="22"/>
      <c r="Q10" s="22">
        <f>0.05*feel*Grade13!G10</f>
        <v>242.48310428351905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-44999.174766699856</v>
      </c>
      <c r="T10" s="22">
        <f t="shared" ref="T10:T41" si="7">S10/sreturn^(A10-startage+1)</f>
        <v>-44999.174766699856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23807.876388909834</v>
      </c>
      <c r="D11" s="5">
        <f t="shared" si="0"/>
        <v>22807.945580575619</v>
      </c>
      <c r="E11" s="5">
        <f t="shared" si="1"/>
        <v>13307.945580575619</v>
      </c>
      <c r="F11" s="5">
        <f t="shared" si="2"/>
        <v>4646.7942320579396</v>
      </c>
      <c r="G11" s="5">
        <f t="shared" si="3"/>
        <v>18161.15134851768</v>
      </c>
      <c r="H11" s="22">
        <f t="shared" ref="H11:H36" si="10">benefits*B11/expnorm</f>
        <v>10603.704554093541</v>
      </c>
      <c r="I11" s="5">
        <f t="shared" si="4"/>
        <v>28319.500311339292</v>
      </c>
      <c r="J11" s="26">
        <f t="shared" si="5"/>
        <v>0.14095591562287482</v>
      </c>
      <c r="L11" s="22">
        <f t="shared" ref="L11:L36" si="11">(sincome+sbenefits)*(1-sunemp)*B11/expnorm</f>
        <v>41973.454179168897</v>
      </c>
      <c r="M11" s="5">
        <f>scrimecost*Meta!O8</f>
        <v>476.89699999999999</v>
      </c>
      <c r="N11" s="5">
        <f>L11-Grade13!L11</f>
        <v>429.41645252807939</v>
      </c>
      <c r="O11" s="5">
        <f>Grade13!M11-M11</f>
        <v>3.4809999999999945</v>
      </c>
      <c r="P11" s="22">
        <f t="shared" ref="P11:P56" si="12">(spart-initialspart)*(L11*J11+nptrans)</f>
        <v>49.881626662718176</v>
      </c>
      <c r="Q11" s="22"/>
      <c r="R11" s="22"/>
      <c r="S11" s="22">
        <f t="shared" si="6"/>
        <v>296.55125288365224</v>
      </c>
      <c r="T11" s="22">
        <f t="shared" si="7"/>
        <v>302.75254232347021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24403.073298632575</v>
      </c>
      <c r="D12" s="5">
        <f t="shared" si="0"/>
        <v>24033.344220090006</v>
      </c>
      <c r="E12" s="5">
        <f t="shared" si="1"/>
        <v>14533.344220090006</v>
      </c>
      <c r="F12" s="5">
        <f t="shared" si="2"/>
        <v>5046.8868878593876</v>
      </c>
      <c r="G12" s="5">
        <f t="shared" si="3"/>
        <v>18986.457332230617</v>
      </c>
      <c r="H12" s="22">
        <f t="shared" si="10"/>
        <v>10868.797167945879</v>
      </c>
      <c r="I12" s="5">
        <f t="shared" si="4"/>
        <v>29398.765019122766</v>
      </c>
      <c r="J12" s="26">
        <f t="shared" si="5"/>
        <v>0.12996827920350865</v>
      </c>
      <c r="L12" s="22">
        <f t="shared" si="11"/>
        <v>43022.79053364812</v>
      </c>
      <c r="M12" s="5">
        <f>scrimecost*Meta!O9</f>
        <v>427.029</v>
      </c>
      <c r="N12" s="5">
        <f>L12-Grade13!L12</f>
        <v>440.15186384127446</v>
      </c>
      <c r="O12" s="5">
        <f>Grade13!M12-M12</f>
        <v>3.1170000000000186</v>
      </c>
      <c r="P12" s="22">
        <f t="shared" si="12"/>
        <v>48.582392208765036</v>
      </c>
      <c r="Q12" s="22"/>
      <c r="R12" s="22"/>
      <c r="S12" s="22">
        <f t="shared" si="6"/>
        <v>301.43231560389916</v>
      </c>
      <c r="T12" s="22">
        <f t="shared" si="7"/>
        <v>314.170845583377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25013.150131098391</v>
      </c>
      <c r="D13" s="5">
        <f t="shared" si="0"/>
        <v>24617.797825592257</v>
      </c>
      <c r="E13" s="5">
        <f t="shared" si="1"/>
        <v>15117.797825592257</v>
      </c>
      <c r="F13" s="5">
        <f t="shared" si="2"/>
        <v>5237.7109900558717</v>
      </c>
      <c r="G13" s="5">
        <f t="shared" si="3"/>
        <v>19380.086835536385</v>
      </c>
      <c r="H13" s="22">
        <f t="shared" si="10"/>
        <v>11140.517097144526</v>
      </c>
      <c r="I13" s="5">
        <f t="shared" si="4"/>
        <v>30052.702214600838</v>
      </c>
      <c r="J13" s="26">
        <f t="shared" si="5"/>
        <v>0.13230786145239468</v>
      </c>
      <c r="L13" s="22">
        <f t="shared" si="11"/>
        <v>44098.360296989325</v>
      </c>
      <c r="M13" s="5">
        <f>scrimecost*Meta!O10</f>
        <v>393.327</v>
      </c>
      <c r="N13" s="5">
        <f>L13-Grade13!L13</f>
        <v>451.15566043731815</v>
      </c>
      <c r="O13" s="5">
        <f>Grade13!M13-M13</f>
        <v>2.8709999999999809</v>
      </c>
      <c r="P13" s="22">
        <f t="shared" si="12"/>
        <v>49.554238977807429</v>
      </c>
      <c r="Q13" s="22"/>
      <c r="R13" s="22"/>
      <c r="S13" s="22">
        <f t="shared" si="6"/>
        <v>308.48931435343417</v>
      </c>
      <c r="T13" s="22">
        <f t="shared" si="7"/>
        <v>328.24961995625472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25638.478884375851</v>
      </c>
      <c r="D14" s="5">
        <f t="shared" si="0"/>
        <v>25216.862771232063</v>
      </c>
      <c r="E14" s="5">
        <f t="shared" si="1"/>
        <v>15716.862771232063</v>
      </c>
      <c r="F14" s="5">
        <f t="shared" si="2"/>
        <v>5433.3056948072681</v>
      </c>
      <c r="G14" s="5">
        <f t="shared" si="3"/>
        <v>19783.557076424797</v>
      </c>
      <c r="H14" s="22">
        <f t="shared" si="10"/>
        <v>11419.03002457314</v>
      </c>
      <c r="I14" s="5">
        <f t="shared" si="4"/>
        <v>30722.987839965863</v>
      </c>
      <c r="J14" s="26">
        <f t="shared" si="5"/>
        <v>0.13459038071960061</v>
      </c>
      <c r="L14" s="22">
        <f t="shared" si="11"/>
        <v>45200.819304414057</v>
      </c>
      <c r="M14" s="5">
        <f>scrimecost*Meta!O11</f>
        <v>368.11899999999997</v>
      </c>
      <c r="N14" s="5">
        <f>L14-Grade13!L14</f>
        <v>462.43455194825219</v>
      </c>
      <c r="O14" s="5">
        <f>Grade13!M14-M14</f>
        <v>2.6870000000000118</v>
      </c>
      <c r="P14" s="22">
        <f t="shared" si="12"/>
        <v>50.550381916075885</v>
      </c>
      <c r="Q14" s="22"/>
      <c r="R14" s="22"/>
      <c r="S14" s="22">
        <f t="shared" si="6"/>
        <v>315.78032482170136</v>
      </c>
      <c r="T14" s="22">
        <f t="shared" si="7"/>
        <v>343.03403306095061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26279.440856485242</v>
      </c>
      <c r="D15" s="5">
        <f t="shared" si="0"/>
        <v>25830.904340512861</v>
      </c>
      <c r="E15" s="5">
        <f t="shared" si="1"/>
        <v>16330.904340512861</v>
      </c>
      <c r="F15" s="5">
        <f t="shared" si="2"/>
        <v>5633.7902671774491</v>
      </c>
      <c r="G15" s="5">
        <f t="shared" si="3"/>
        <v>20197.114073335411</v>
      </c>
      <c r="H15" s="22">
        <f t="shared" si="10"/>
        <v>11704.505775187465</v>
      </c>
      <c r="I15" s="5">
        <f t="shared" si="4"/>
        <v>31410.030605965003</v>
      </c>
      <c r="J15" s="26">
        <f t="shared" si="5"/>
        <v>0.13681722878516742</v>
      </c>
      <c r="L15" s="22">
        <f t="shared" si="11"/>
        <v>46330.839787024401</v>
      </c>
      <c r="M15" s="5">
        <f>scrimecost*Meta!O12</f>
        <v>352.50099999999998</v>
      </c>
      <c r="N15" s="5">
        <f>L15-Grade13!L15</f>
        <v>473.99541574695468</v>
      </c>
      <c r="O15" s="5">
        <f>Grade13!M15-M15</f>
        <v>2.5730000000000359</v>
      </c>
      <c r="P15" s="22">
        <f t="shared" si="12"/>
        <v>51.57142842780106</v>
      </c>
      <c r="Q15" s="22"/>
      <c r="R15" s="22"/>
      <c r="S15" s="22">
        <f t="shared" si="6"/>
        <v>323.31664755167236</v>
      </c>
      <c r="T15" s="22">
        <f t="shared" si="7"/>
        <v>358.56528858276454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26936.426877897375</v>
      </c>
      <c r="D16" s="5">
        <f t="shared" si="0"/>
        <v>26460.296949025684</v>
      </c>
      <c r="E16" s="5">
        <f t="shared" si="1"/>
        <v>16960.296949025684</v>
      </c>
      <c r="F16" s="5">
        <f t="shared" si="2"/>
        <v>5839.2869538568857</v>
      </c>
      <c r="G16" s="5">
        <f t="shared" si="3"/>
        <v>20621.009995168799</v>
      </c>
      <c r="H16" s="22">
        <f t="shared" si="10"/>
        <v>11997.11841956715</v>
      </c>
      <c r="I16" s="5">
        <f t="shared" si="4"/>
        <v>32114.249441114131</v>
      </c>
      <c r="J16" s="26">
        <f t="shared" si="5"/>
        <v>0.13898976348328135</v>
      </c>
      <c r="L16" s="22">
        <f t="shared" si="11"/>
        <v>47489.110781700008</v>
      </c>
      <c r="M16" s="5">
        <f>scrimecost*Meta!O13</f>
        <v>298.38599999999997</v>
      </c>
      <c r="N16" s="5">
        <f>L16-Grade13!L16</f>
        <v>485.84530114063091</v>
      </c>
      <c r="O16" s="5">
        <f>Grade13!M16-M16</f>
        <v>2.1779999999999973</v>
      </c>
      <c r="P16" s="22">
        <f t="shared" si="12"/>
        <v>52.618001102319369</v>
      </c>
      <c r="Q16" s="22"/>
      <c r="R16" s="22"/>
      <c r="S16" s="22">
        <f t="shared" si="6"/>
        <v>330.8063415998962</v>
      </c>
      <c r="T16" s="22">
        <f t="shared" si="7"/>
        <v>374.54330618532862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27609.837549844804</v>
      </c>
      <c r="D17" s="5">
        <f t="shared" si="0"/>
        <v>27105.42437275132</v>
      </c>
      <c r="E17" s="5">
        <f t="shared" si="1"/>
        <v>17605.42437275132</v>
      </c>
      <c r="F17" s="5">
        <f t="shared" si="2"/>
        <v>6049.9210577033064</v>
      </c>
      <c r="G17" s="5">
        <f t="shared" si="3"/>
        <v>21055.503315048016</v>
      </c>
      <c r="H17" s="22">
        <f t="shared" si="10"/>
        <v>12297.046380056328</v>
      </c>
      <c r="I17" s="5">
        <f t="shared" si="4"/>
        <v>32836.073747141978</v>
      </c>
      <c r="J17" s="26">
        <f t="shared" si="5"/>
        <v>0.14110930953022174</v>
      </c>
      <c r="L17" s="22">
        <f t="shared" si="11"/>
        <v>48676.338551242501</v>
      </c>
      <c r="M17" s="5">
        <f>scrimecost*Meta!O14</f>
        <v>298.38599999999997</v>
      </c>
      <c r="N17" s="5">
        <f>L17-Grade13!L17</f>
        <v>497.99143366913631</v>
      </c>
      <c r="O17" s="5">
        <f>Grade13!M17-M17</f>
        <v>2.1779999999999973</v>
      </c>
      <c r="P17" s="22">
        <f t="shared" si="12"/>
        <v>53.690738093700624</v>
      </c>
      <c r="Q17" s="22"/>
      <c r="R17" s="22"/>
      <c r="S17" s="22">
        <f t="shared" si="6"/>
        <v>338.82539737431819</v>
      </c>
      <c r="T17" s="22">
        <f t="shared" si="7"/>
        <v>391.64465626053158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28300.083488590924</v>
      </c>
      <c r="D18" s="5">
        <f t="shared" si="0"/>
        <v>27766.679982070105</v>
      </c>
      <c r="E18" s="5">
        <f t="shared" si="1"/>
        <v>18266.679982070105</v>
      </c>
      <c r="F18" s="5">
        <f t="shared" si="2"/>
        <v>6265.8210141458894</v>
      </c>
      <c r="G18" s="5">
        <f t="shared" si="3"/>
        <v>21500.858967924214</v>
      </c>
      <c r="H18" s="22">
        <f t="shared" si="10"/>
        <v>12604.472539557737</v>
      </c>
      <c r="I18" s="5">
        <f t="shared" si="4"/>
        <v>33575.943660820529</v>
      </c>
      <c r="J18" s="26">
        <f t="shared" si="5"/>
        <v>0.14317715933211483</v>
      </c>
      <c r="L18" s="22">
        <f t="shared" si="11"/>
        <v>49893.247015023568</v>
      </c>
      <c r="M18" s="5">
        <f>scrimecost*Meta!O15</f>
        <v>298.38599999999997</v>
      </c>
      <c r="N18" s="5">
        <f>L18-Grade13!L18</f>
        <v>510.44121951086709</v>
      </c>
      <c r="O18" s="5">
        <f>Grade13!M18-M18</f>
        <v>2.1779999999999973</v>
      </c>
      <c r="P18" s="22">
        <f t="shared" si="12"/>
        <v>54.790293509866423</v>
      </c>
      <c r="Q18" s="22"/>
      <c r="R18" s="22"/>
      <c r="S18" s="22">
        <f t="shared" si="6"/>
        <v>347.0449295431082</v>
      </c>
      <c r="T18" s="22">
        <f t="shared" si="7"/>
        <v>409.53402339515014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29007.585575805697</v>
      </c>
      <c r="D19" s="5">
        <f t="shared" si="0"/>
        <v>28444.466981621856</v>
      </c>
      <c r="E19" s="5">
        <f t="shared" si="1"/>
        <v>18944.466981621856</v>
      </c>
      <c r="F19" s="5">
        <f t="shared" si="2"/>
        <v>6487.1184694995354</v>
      </c>
      <c r="G19" s="5">
        <f t="shared" si="3"/>
        <v>21957.34851212232</v>
      </c>
      <c r="H19" s="22">
        <f t="shared" si="10"/>
        <v>12919.584353046681</v>
      </c>
      <c r="I19" s="5">
        <f t="shared" si="4"/>
        <v>34334.310322341044</v>
      </c>
      <c r="J19" s="26">
        <f t="shared" si="5"/>
        <v>0.14519457377298611</v>
      </c>
      <c r="L19" s="22">
        <f t="shared" si="11"/>
        <v>51140.578190399152</v>
      </c>
      <c r="M19" s="5">
        <f>scrimecost*Meta!O16</f>
        <v>298.38599999999997</v>
      </c>
      <c r="N19" s="5">
        <f>L19-Grade13!L19</f>
        <v>523.20224999864877</v>
      </c>
      <c r="O19" s="5">
        <f>Grade13!M19-M19</f>
        <v>2.1779999999999973</v>
      </c>
      <c r="P19" s="22">
        <f t="shared" si="12"/>
        <v>55.917337811436347</v>
      </c>
      <c r="Q19" s="22"/>
      <c r="R19" s="22"/>
      <c r="S19" s="22">
        <f t="shared" si="6"/>
        <v>355.46995001612248</v>
      </c>
      <c r="T19" s="22">
        <f t="shared" si="7"/>
        <v>428.24787156461542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29732.775215200832</v>
      </c>
      <c r="D20" s="5">
        <f t="shared" si="0"/>
        <v>29139.198656162396</v>
      </c>
      <c r="E20" s="5">
        <f t="shared" si="1"/>
        <v>19639.198656162396</v>
      </c>
      <c r="F20" s="5">
        <f t="shared" si="2"/>
        <v>6713.9483612370223</v>
      </c>
      <c r="G20" s="5">
        <f t="shared" si="3"/>
        <v>22425.250294925376</v>
      </c>
      <c r="H20" s="22">
        <f t="shared" si="10"/>
        <v>13242.573961872844</v>
      </c>
      <c r="I20" s="5">
        <f t="shared" si="4"/>
        <v>35111.636150399558</v>
      </c>
      <c r="J20" s="26">
        <f t="shared" si="5"/>
        <v>0.14716278298359228</v>
      </c>
      <c r="L20" s="22">
        <f t="shared" si="11"/>
        <v>52419.092645159122</v>
      </c>
      <c r="M20" s="5">
        <f>scrimecost*Meta!O17</f>
        <v>298.38599999999997</v>
      </c>
      <c r="N20" s="5">
        <f>L20-Grade13!L20</f>
        <v>536.28230624859862</v>
      </c>
      <c r="O20" s="5">
        <f>Grade13!M20-M20</f>
        <v>2.1779999999999973</v>
      </c>
      <c r="P20" s="22">
        <f t="shared" si="12"/>
        <v>57.072558220545538</v>
      </c>
      <c r="Q20" s="22"/>
      <c r="R20" s="22"/>
      <c r="S20" s="22">
        <f t="shared" si="6"/>
        <v>364.1055960009466</v>
      </c>
      <c r="T20" s="22">
        <f t="shared" si="7"/>
        <v>447.82435526366862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30476.094595580857</v>
      </c>
      <c r="D21" s="5">
        <f t="shared" si="0"/>
        <v>29851.298622566461</v>
      </c>
      <c r="E21" s="5">
        <f t="shared" si="1"/>
        <v>20351.298622566461</v>
      </c>
      <c r="F21" s="5">
        <f t="shared" si="2"/>
        <v>6946.4490002679495</v>
      </c>
      <c r="G21" s="5">
        <f t="shared" si="3"/>
        <v>22904.849622298512</v>
      </c>
      <c r="H21" s="22">
        <f t="shared" si="10"/>
        <v>13573.638310919667</v>
      </c>
      <c r="I21" s="5">
        <f t="shared" si="4"/>
        <v>35908.39512415955</v>
      </c>
      <c r="J21" s="26">
        <f t="shared" si="5"/>
        <v>0.14908298709150072</v>
      </c>
      <c r="L21" s="22">
        <f t="shared" si="11"/>
        <v>53729.5699612881</v>
      </c>
      <c r="M21" s="5">
        <f>scrimecost*Meta!O18</f>
        <v>235.36599999999999</v>
      </c>
      <c r="N21" s="5">
        <f>L21-Grade13!L21</f>
        <v>549.68936390482122</v>
      </c>
      <c r="O21" s="5">
        <f>Grade13!M21-M21</f>
        <v>1.7180000000000177</v>
      </c>
      <c r="P21" s="22">
        <f t="shared" si="12"/>
        <v>58.256659139882444</v>
      </c>
      <c r="Q21" s="22"/>
      <c r="R21" s="22"/>
      <c r="S21" s="22">
        <f t="shared" si="6"/>
        <v>372.56843313540537</v>
      </c>
      <c r="T21" s="22">
        <f t="shared" si="7"/>
        <v>467.81532702958089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31237.996960470373</v>
      </c>
      <c r="D22" s="5">
        <f t="shared" si="0"/>
        <v>30581.201088130616</v>
      </c>
      <c r="E22" s="5">
        <f t="shared" si="1"/>
        <v>21081.201088130616</v>
      </c>
      <c r="F22" s="5">
        <f t="shared" si="2"/>
        <v>7184.762155274645</v>
      </c>
      <c r="G22" s="5">
        <f t="shared" si="3"/>
        <v>23396.43893285597</v>
      </c>
      <c r="H22" s="22">
        <f t="shared" si="10"/>
        <v>13912.979268692658</v>
      </c>
      <c r="I22" s="5">
        <f t="shared" si="4"/>
        <v>36725.073072263534</v>
      </c>
      <c r="J22" s="26">
        <f t="shared" si="5"/>
        <v>0.15095635695287477</v>
      </c>
      <c r="L22" s="22">
        <f t="shared" si="11"/>
        <v>55072.809210320302</v>
      </c>
      <c r="M22" s="5">
        <f>scrimecost*Meta!O19</f>
        <v>235.36599999999999</v>
      </c>
      <c r="N22" s="5">
        <f>L22-Grade13!L22</f>
        <v>563.43159800244757</v>
      </c>
      <c r="O22" s="5">
        <f>Grade13!M22-M22</f>
        <v>1.7180000000000177</v>
      </c>
      <c r="P22" s="22">
        <f t="shared" si="12"/>
        <v>59.470362582202775</v>
      </c>
      <c r="Q22" s="22"/>
      <c r="R22" s="22"/>
      <c r="S22" s="22">
        <f t="shared" si="6"/>
        <v>381.64125869822459</v>
      </c>
      <c r="T22" s="22">
        <f t="shared" si="7"/>
        <v>489.22849697653731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32018.946884482135</v>
      </c>
      <c r="D23" s="5">
        <f t="shared" si="0"/>
        <v>31329.351115333884</v>
      </c>
      <c r="E23" s="5">
        <f t="shared" si="1"/>
        <v>21829.351115333884</v>
      </c>
      <c r="F23" s="5">
        <f t="shared" si="2"/>
        <v>7429.0331391565132</v>
      </c>
      <c r="G23" s="5">
        <f t="shared" si="3"/>
        <v>23900.317976177372</v>
      </c>
      <c r="H23" s="22">
        <f t="shared" si="10"/>
        <v>14260.803750409972</v>
      </c>
      <c r="I23" s="5">
        <f t="shared" si="4"/>
        <v>37562.167969070128</v>
      </c>
      <c r="J23" s="26">
        <f t="shared" si="5"/>
        <v>0.15278403486641051</v>
      </c>
      <c r="L23" s="22">
        <f t="shared" si="11"/>
        <v>56449.629440578305</v>
      </c>
      <c r="M23" s="5">
        <f>scrimecost*Meta!O20</f>
        <v>235.36599999999999</v>
      </c>
      <c r="N23" s="5">
        <f>L23-Grade13!L23</f>
        <v>577.51738795250276</v>
      </c>
      <c r="O23" s="5">
        <f>Grade13!M23-M23</f>
        <v>1.7180000000000177</v>
      </c>
      <c r="P23" s="22">
        <f t="shared" si="12"/>
        <v>60.714408610581131</v>
      </c>
      <c r="Q23" s="22"/>
      <c r="R23" s="22"/>
      <c r="S23" s="22">
        <f t="shared" si="6"/>
        <v>390.94090490010734</v>
      </c>
      <c r="T23" s="22">
        <f t="shared" si="7"/>
        <v>511.6294984257388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32819.420556594188</v>
      </c>
      <c r="D24" s="5">
        <f t="shared" si="0"/>
        <v>32096.204893217233</v>
      </c>
      <c r="E24" s="5">
        <f t="shared" si="1"/>
        <v>22596.204893217233</v>
      </c>
      <c r="F24" s="5">
        <f t="shared" si="2"/>
        <v>7679.4108976354264</v>
      </c>
      <c r="G24" s="5">
        <f t="shared" si="3"/>
        <v>24416.793995581807</v>
      </c>
      <c r="H24" s="22">
        <f t="shared" si="10"/>
        <v>14617.323844170221</v>
      </c>
      <c r="I24" s="5">
        <f t="shared" si="4"/>
        <v>38420.190238296876</v>
      </c>
      <c r="J24" s="26">
        <f t="shared" si="5"/>
        <v>0.15456713526985999</v>
      </c>
      <c r="L24" s="22">
        <f t="shared" si="11"/>
        <v>57860.870176592762</v>
      </c>
      <c r="M24" s="5">
        <f>scrimecost*Meta!O21</f>
        <v>235.36599999999999</v>
      </c>
      <c r="N24" s="5">
        <f>L24-Grade13!L24</f>
        <v>591.95532265132351</v>
      </c>
      <c r="O24" s="5">
        <f>Grade13!M24-M24</f>
        <v>1.7180000000000177</v>
      </c>
      <c r="P24" s="22">
        <f t="shared" si="12"/>
        <v>61.989555789668941</v>
      </c>
      <c r="Q24" s="22"/>
      <c r="R24" s="22"/>
      <c r="S24" s="22">
        <f t="shared" si="6"/>
        <v>400.47304225704551</v>
      </c>
      <c r="T24" s="22">
        <f t="shared" si="7"/>
        <v>535.06406517493929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33639.906070509038</v>
      </c>
      <c r="D25" s="5">
        <f t="shared" si="0"/>
        <v>32882.230015547655</v>
      </c>
      <c r="E25" s="5">
        <f t="shared" si="1"/>
        <v>23382.230015547655</v>
      </c>
      <c r="F25" s="5">
        <f t="shared" si="2"/>
        <v>7936.0481000763093</v>
      </c>
      <c r="G25" s="5">
        <f t="shared" si="3"/>
        <v>24946.181915471345</v>
      </c>
      <c r="H25" s="22">
        <f t="shared" si="10"/>
        <v>14982.756940274476</v>
      </c>
      <c r="I25" s="5">
        <f t="shared" si="4"/>
        <v>39299.663064254288</v>
      </c>
      <c r="J25" s="26">
        <f t="shared" si="5"/>
        <v>0.15630674541956671</v>
      </c>
      <c r="L25" s="22">
        <f t="shared" si="11"/>
        <v>59307.391931007565</v>
      </c>
      <c r="M25" s="5">
        <f>scrimecost*Meta!O22</f>
        <v>235.36599999999999</v>
      </c>
      <c r="N25" s="5">
        <f>L25-Grade13!L25</f>
        <v>606.7542057175815</v>
      </c>
      <c r="O25" s="5">
        <f>Grade13!M25-M25</f>
        <v>1.7180000000000177</v>
      </c>
      <c r="P25" s="22">
        <f t="shared" si="12"/>
        <v>63.296581648233911</v>
      </c>
      <c r="Q25" s="22"/>
      <c r="R25" s="22"/>
      <c r="S25" s="22">
        <f t="shared" si="6"/>
        <v>410.24348304788759</v>
      </c>
      <c r="T25" s="22">
        <f t="shared" si="7"/>
        <v>559.58005180196903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34480.903722271767</v>
      </c>
      <c r="D26" s="5">
        <f t="shared" si="0"/>
        <v>33687.905765936346</v>
      </c>
      <c r="E26" s="5">
        <f t="shared" si="1"/>
        <v>24187.905765936346</v>
      </c>
      <c r="F26" s="5">
        <f t="shared" si="2"/>
        <v>8199.1012325782176</v>
      </c>
      <c r="G26" s="5">
        <f t="shared" si="3"/>
        <v>25488.804533358129</v>
      </c>
      <c r="H26" s="22">
        <f t="shared" si="10"/>
        <v>15357.32586378134</v>
      </c>
      <c r="I26" s="5">
        <f t="shared" si="4"/>
        <v>40201.122710860654</v>
      </c>
      <c r="J26" s="26">
        <f t="shared" si="5"/>
        <v>0.158003926053427</v>
      </c>
      <c r="L26" s="22">
        <f t="shared" si="11"/>
        <v>60790.076729282773</v>
      </c>
      <c r="M26" s="5">
        <f>scrimecost*Meta!O23</f>
        <v>187.41600000000003</v>
      </c>
      <c r="N26" s="5">
        <f>L26-Grade13!L26</f>
        <v>621.92306086054305</v>
      </c>
      <c r="O26" s="5">
        <f>Grade13!M26-M26</f>
        <v>1.367999999999995</v>
      </c>
      <c r="P26" s="22">
        <f t="shared" si="12"/>
        <v>64.636283153263051</v>
      </c>
      <c r="Q26" s="22"/>
      <c r="R26" s="22"/>
      <c r="S26" s="22">
        <f t="shared" si="6"/>
        <v>419.96243485852835</v>
      </c>
      <c r="T26" s="22">
        <f t="shared" si="7"/>
        <v>584.81568753331146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35342.926315328557</v>
      </c>
      <c r="D27" s="5">
        <f t="shared" si="0"/>
        <v>34513.723410084756</v>
      </c>
      <c r="E27" s="5">
        <f t="shared" si="1"/>
        <v>25013.723410084756</v>
      </c>
      <c r="F27" s="5">
        <f t="shared" si="2"/>
        <v>8468.7306933926739</v>
      </c>
      <c r="G27" s="5">
        <f t="shared" si="3"/>
        <v>26044.992716692082</v>
      </c>
      <c r="H27" s="22">
        <f t="shared" si="10"/>
        <v>15741.259010375872</v>
      </c>
      <c r="I27" s="5">
        <f t="shared" si="4"/>
        <v>41125.11884863217</v>
      </c>
      <c r="J27" s="26">
        <f t="shared" si="5"/>
        <v>0.15965971203768098</v>
      </c>
      <c r="L27" s="22">
        <f t="shared" si="11"/>
        <v>62309.828647514834</v>
      </c>
      <c r="M27" s="5">
        <f>scrimecost*Meta!O24</f>
        <v>187.41600000000003</v>
      </c>
      <c r="N27" s="5">
        <f>L27-Grade13!L27</f>
        <v>637.47113738206099</v>
      </c>
      <c r="O27" s="5">
        <f>Grade13!M27-M27</f>
        <v>1.367999999999995</v>
      </c>
      <c r="P27" s="22">
        <f t="shared" si="12"/>
        <v>66.009477195917924</v>
      </c>
      <c r="Q27" s="22"/>
      <c r="R27" s="22"/>
      <c r="S27" s="22">
        <f t="shared" si="6"/>
        <v>430.22750421442475</v>
      </c>
      <c r="T27" s="22">
        <f t="shared" si="7"/>
        <v>611.63844519724182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36226.49947321177</v>
      </c>
      <c r="D28" s="5">
        <f t="shared" si="0"/>
        <v>35360.186495336871</v>
      </c>
      <c r="E28" s="5">
        <f t="shared" si="1"/>
        <v>25860.186495336871</v>
      </c>
      <c r="F28" s="5">
        <f t="shared" si="2"/>
        <v>8745.1008907274881</v>
      </c>
      <c r="G28" s="5">
        <f t="shared" si="3"/>
        <v>26615.085604609383</v>
      </c>
      <c r="H28" s="22">
        <f t="shared" si="10"/>
        <v>16134.790485635267</v>
      </c>
      <c r="I28" s="5">
        <f t="shared" si="4"/>
        <v>42072.214889847965</v>
      </c>
      <c r="J28" s="26">
        <f t="shared" si="5"/>
        <v>0.16127511299792865</v>
      </c>
      <c r="L28" s="22">
        <f t="shared" si="11"/>
        <v>63867.574363702697</v>
      </c>
      <c r="M28" s="5">
        <f>scrimecost*Meta!O25</f>
        <v>187.41600000000003</v>
      </c>
      <c r="N28" s="5">
        <f>L28-Grade13!L28</f>
        <v>653.40791581659869</v>
      </c>
      <c r="O28" s="5">
        <f>Grade13!M28-M28</f>
        <v>1.367999999999995</v>
      </c>
      <c r="P28" s="22">
        <f t="shared" si="12"/>
        <v>67.417001089639115</v>
      </c>
      <c r="Q28" s="22"/>
      <c r="R28" s="22"/>
      <c r="S28" s="22">
        <f t="shared" si="6"/>
        <v>440.74920030420793</v>
      </c>
      <c r="T28" s="22">
        <f t="shared" si="7"/>
        <v>639.69973828995126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37132.16196004206</v>
      </c>
      <c r="D29" s="5">
        <f t="shared" si="0"/>
        <v>36227.811157720287</v>
      </c>
      <c r="E29" s="5">
        <f t="shared" si="1"/>
        <v>26727.811157720287</v>
      </c>
      <c r="F29" s="5">
        <f t="shared" si="2"/>
        <v>9028.3803429956733</v>
      </c>
      <c r="G29" s="5">
        <f t="shared" si="3"/>
        <v>27199.430814724612</v>
      </c>
      <c r="H29" s="22">
        <f t="shared" si="10"/>
        <v>16538.160247776148</v>
      </c>
      <c r="I29" s="5">
        <f t="shared" si="4"/>
        <v>43042.988332094159</v>
      </c>
      <c r="J29" s="26">
        <f t="shared" si="5"/>
        <v>0.16285111393475568</v>
      </c>
      <c r="L29" s="22">
        <f t="shared" si="11"/>
        <v>65464.263722795273</v>
      </c>
      <c r="M29" s="5">
        <f>scrimecost*Meta!O26</f>
        <v>187.41600000000003</v>
      </c>
      <c r="N29" s="5">
        <f>L29-Grade13!L29</f>
        <v>669.74311371202202</v>
      </c>
      <c r="O29" s="5">
        <f>Grade13!M29-M29</f>
        <v>1.367999999999995</v>
      </c>
      <c r="P29" s="22">
        <f t="shared" si="12"/>
        <v>68.859713080703372</v>
      </c>
      <c r="Q29" s="22"/>
      <c r="R29" s="22"/>
      <c r="S29" s="22">
        <f t="shared" si="6"/>
        <v>451.53393879624872</v>
      </c>
      <c r="T29" s="22">
        <f t="shared" si="7"/>
        <v>669.05693167559491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38060.466009043113</v>
      </c>
      <c r="D30" s="5">
        <f t="shared" si="0"/>
        <v>37117.126436663297</v>
      </c>
      <c r="E30" s="5">
        <f t="shared" si="1"/>
        <v>27617.126436663297</v>
      </c>
      <c r="F30" s="5">
        <f t="shared" si="2"/>
        <v>9318.7417815705667</v>
      </c>
      <c r="G30" s="5">
        <f t="shared" si="3"/>
        <v>27798.38465509273</v>
      </c>
      <c r="H30" s="22">
        <f t="shared" si="10"/>
        <v>16951.614253970554</v>
      </c>
      <c r="I30" s="5">
        <f t="shared" si="4"/>
        <v>44038.031110396521</v>
      </c>
      <c r="J30" s="26">
        <f t="shared" si="5"/>
        <v>0.16438867582434308</v>
      </c>
      <c r="L30" s="22">
        <f t="shared" si="11"/>
        <v>67100.870315865148</v>
      </c>
      <c r="M30" s="5">
        <f>scrimecost*Meta!O27</f>
        <v>187.41600000000003</v>
      </c>
      <c r="N30" s="5">
        <f>L30-Grade13!L30</f>
        <v>686.48669155481912</v>
      </c>
      <c r="O30" s="5">
        <f>Grade13!M30-M30</f>
        <v>1.367999999999995</v>
      </c>
      <c r="P30" s="22">
        <f t="shared" si="12"/>
        <v>70.338492871544233</v>
      </c>
      <c r="Q30" s="22"/>
      <c r="R30" s="22"/>
      <c r="S30" s="22">
        <f t="shared" si="6"/>
        <v>462.58829575058354</v>
      </c>
      <c r="T30" s="22">
        <f t="shared" si="7"/>
        <v>699.7700508646243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39011.977659269185</v>
      </c>
      <c r="D31" s="5">
        <f t="shared" si="0"/>
        <v>38028.674597579877</v>
      </c>
      <c r="E31" s="5">
        <f t="shared" si="1"/>
        <v>28528.674597579877</v>
      </c>
      <c r="F31" s="5">
        <f t="shared" si="2"/>
        <v>9616.3622561098291</v>
      </c>
      <c r="G31" s="5">
        <f t="shared" si="3"/>
        <v>28412.312341470046</v>
      </c>
      <c r="H31" s="22">
        <f t="shared" si="10"/>
        <v>17375.404610319812</v>
      </c>
      <c r="I31" s="5">
        <f t="shared" si="4"/>
        <v>45057.949958156431</v>
      </c>
      <c r="J31" s="26">
        <f t="shared" si="5"/>
        <v>0.16588873620442834</v>
      </c>
      <c r="L31" s="22">
        <f t="shared" si="11"/>
        <v>68778.392073761774</v>
      </c>
      <c r="M31" s="5">
        <f>scrimecost*Meta!O28</f>
        <v>160.83799999999999</v>
      </c>
      <c r="N31" s="5">
        <f>L31-Grade13!L31</f>
        <v>703.64885884369141</v>
      </c>
      <c r="O31" s="5">
        <f>Grade13!M31-M31</f>
        <v>1.1740000000000066</v>
      </c>
      <c r="P31" s="22">
        <f t="shared" si="12"/>
        <v>71.854242157156122</v>
      </c>
      <c r="Q31" s="22"/>
      <c r="R31" s="22"/>
      <c r="S31" s="22">
        <f t="shared" si="6"/>
        <v>473.75508162877998</v>
      </c>
      <c r="T31" s="22">
        <f t="shared" si="7"/>
        <v>731.64873844246756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39987.277100750915</v>
      </c>
      <c r="D32" s="5">
        <f t="shared" si="0"/>
        <v>38963.011462519375</v>
      </c>
      <c r="E32" s="5">
        <f t="shared" si="1"/>
        <v>29463.011462519375</v>
      </c>
      <c r="F32" s="5">
        <f t="shared" si="2"/>
        <v>9921.4232425125756</v>
      </c>
      <c r="G32" s="5">
        <f t="shared" si="3"/>
        <v>29041.588220006801</v>
      </c>
      <c r="H32" s="22">
        <f t="shared" si="10"/>
        <v>17809.789725577808</v>
      </c>
      <c r="I32" s="5">
        <f t="shared" si="4"/>
        <v>46103.366777110336</v>
      </c>
      <c r="J32" s="26">
        <f t="shared" si="5"/>
        <v>0.16735220974597495</v>
      </c>
      <c r="L32" s="22">
        <f t="shared" si="11"/>
        <v>70497.851875605804</v>
      </c>
      <c r="M32" s="5">
        <f>scrimecost*Meta!O29</f>
        <v>160.83799999999999</v>
      </c>
      <c r="N32" s="5">
        <f>L32-Grade13!L32</f>
        <v>721.2400803147757</v>
      </c>
      <c r="O32" s="5">
        <f>Grade13!M32-M32</f>
        <v>1.1740000000000066</v>
      </c>
      <c r="P32" s="22">
        <f t="shared" si="12"/>
        <v>73.407885174908287</v>
      </c>
      <c r="Q32" s="22"/>
      <c r="R32" s="22"/>
      <c r="S32" s="22">
        <f t="shared" si="6"/>
        <v>485.36906540392539</v>
      </c>
      <c r="T32" s="22">
        <f t="shared" si="7"/>
        <v>765.25975742678838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40986.959028269681</v>
      </c>
      <c r="D33" s="5">
        <f t="shared" si="0"/>
        <v>39920.706749082347</v>
      </c>
      <c r="E33" s="5">
        <f t="shared" si="1"/>
        <v>30420.706749082347</v>
      </c>
      <c r="F33" s="5">
        <f t="shared" si="2"/>
        <v>10234.110753575387</v>
      </c>
      <c r="G33" s="5">
        <f t="shared" si="3"/>
        <v>29686.595995506959</v>
      </c>
      <c r="H33" s="22">
        <f t="shared" si="10"/>
        <v>18255.034468717251</v>
      </c>
      <c r="I33" s="5">
        <f t="shared" si="4"/>
        <v>47174.919016538086</v>
      </c>
      <c r="J33" s="26">
        <f t="shared" si="5"/>
        <v>0.16877998881089842</v>
      </c>
      <c r="L33" s="22">
        <f t="shared" si="11"/>
        <v>72260.298172495939</v>
      </c>
      <c r="M33" s="5">
        <f>scrimecost*Meta!O30</f>
        <v>160.83799999999999</v>
      </c>
      <c r="N33" s="5">
        <f>L33-Grade13!L33</f>
        <v>739.27108232262253</v>
      </c>
      <c r="O33" s="5">
        <f>Grade13!M33-M33</f>
        <v>1.1740000000000066</v>
      </c>
      <c r="P33" s="22">
        <f t="shared" si="12"/>
        <v>75.000369268104265</v>
      </c>
      <c r="Q33" s="22"/>
      <c r="R33" s="22"/>
      <c r="S33" s="22">
        <f t="shared" si="6"/>
        <v>497.27339877344099</v>
      </c>
      <c r="T33" s="22">
        <f t="shared" si="7"/>
        <v>800.42389565839176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42011.633003976429</v>
      </c>
      <c r="D34" s="5">
        <f t="shared" si="0"/>
        <v>40902.344417809414</v>
      </c>
      <c r="E34" s="5">
        <f t="shared" si="1"/>
        <v>31402.344417809414</v>
      </c>
      <c r="F34" s="5">
        <f t="shared" si="2"/>
        <v>10554.615452414773</v>
      </c>
      <c r="G34" s="5">
        <f t="shared" si="3"/>
        <v>30347.728965394643</v>
      </c>
      <c r="H34" s="22">
        <f t="shared" si="10"/>
        <v>18711.410330435185</v>
      </c>
      <c r="I34" s="5">
        <f t="shared" si="4"/>
        <v>48273.260061951551</v>
      </c>
      <c r="J34" s="26">
        <f t="shared" si="5"/>
        <v>0.17017294399618962</v>
      </c>
      <c r="L34" s="22">
        <f t="shared" si="11"/>
        <v>74066.805626808346</v>
      </c>
      <c r="M34" s="5">
        <f>scrimecost*Meta!O31</f>
        <v>160.83799999999999</v>
      </c>
      <c r="N34" s="5">
        <f>L34-Grade13!L34</f>
        <v>757.75285938072193</v>
      </c>
      <c r="O34" s="5">
        <f>Grade13!M34-M34</f>
        <v>1.1740000000000066</v>
      </c>
      <c r="P34" s="22">
        <f t="shared" si="12"/>
        <v>76.632665463630147</v>
      </c>
      <c r="Q34" s="22"/>
      <c r="R34" s="22"/>
      <c r="S34" s="22">
        <f t="shared" si="6"/>
        <v>509.47534047722746</v>
      </c>
      <c r="T34" s="22">
        <f t="shared" si="7"/>
        <v>837.21311239771671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43061.923829075837</v>
      </c>
      <c r="D35" s="5">
        <f t="shared" si="0"/>
        <v>41908.523028254647</v>
      </c>
      <c r="E35" s="5">
        <f t="shared" si="1"/>
        <v>32408.523028254647</v>
      </c>
      <c r="F35" s="5">
        <f t="shared" si="2"/>
        <v>10883.132768725143</v>
      </c>
      <c r="G35" s="5">
        <f t="shared" si="3"/>
        <v>31025.390259529504</v>
      </c>
      <c r="H35" s="22">
        <f t="shared" si="10"/>
        <v>19179.19558869606</v>
      </c>
      <c r="I35" s="5">
        <f t="shared" si="4"/>
        <v>49399.059633500328</v>
      </c>
      <c r="J35" s="26">
        <f t="shared" si="5"/>
        <v>0.17153192466476647</v>
      </c>
      <c r="L35" s="22">
        <f t="shared" si="11"/>
        <v>75918.475767478551</v>
      </c>
      <c r="M35" s="5">
        <f>scrimecost*Meta!O32</f>
        <v>160.83799999999999</v>
      </c>
      <c r="N35" s="5">
        <f>L35-Grade13!L35</f>
        <v>776.69668086525053</v>
      </c>
      <c r="O35" s="5">
        <f>Grade13!M35-M35</f>
        <v>1.1740000000000066</v>
      </c>
      <c r="P35" s="22">
        <f t="shared" si="12"/>
        <v>78.305769064044185</v>
      </c>
      <c r="Q35" s="22"/>
      <c r="R35" s="22"/>
      <c r="S35" s="22">
        <f t="shared" si="6"/>
        <v>521.98233072359506</v>
      </c>
      <c r="T35" s="22">
        <f t="shared" si="7"/>
        <v>875.70270495714192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44138.471924802725</v>
      </c>
      <c r="D36" s="5">
        <f t="shared" si="0"/>
        <v>42939.856103961007</v>
      </c>
      <c r="E36" s="5">
        <f t="shared" si="1"/>
        <v>33439.856103961007</v>
      </c>
      <c r="F36" s="5">
        <f t="shared" si="2"/>
        <v>11219.863017943269</v>
      </c>
      <c r="G36" s="5">
        <f t="shared" si="3"/>
        <v>31719.993086017737</v>
      </c>
      <c r="H36" s="22">
        <f t="shared" si="10"/>
        <v>19658.675478413461</v>
      </c>
      <c r="I36" s="5">
        <f t="shared" si="4"/>
        <v>50553.004194337831</v>
      </c>
      <c r="J36" s="26">
        <f t="shared" si="5"/>
        <v>0.17285775946337795</v>
      </c>
      <c r="L36" s="22">
        <f t="shared" si="11"/>
        <v>77816.437661665506</v>
      </c>
      <c r="M36" s="5">
        <f>scrimecost*Meta!O33</f>
        <v>123.848</v>
      </c>
      <c r="N36" s="5">
        <f>L36-Grade13!L36</f>
        <v>796.11409788686433</v>
      </c>
      <c r="O36" s="5">
        <f>Grade13!M36-M36</f>
        <v>0.90400000000001057</v>
      </c>
      <c r="P36" s="22">
        <f t="shared" si="12"/>
        <v>80.020700254468551</v>
      </c>
      <c r="Q36" s="22"/>
      <c r="R36" s="22"/>
      <c r="S36" s="22">
        <f t="shared" si="6"/>
        <v>534.57384572610533</v>
      </c>
      <c r="T36" s="22">
        <f t="shared" si="7"/>
        <v>915.5807042642673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45241.933722922789</v>
      </c>
      <c r="D37" s="5">
        <f t="shared" ref="D37:D56" si="15">IF(A37&lt;startage,1,0)*(C37*(1-initialunempprob))+IF(A37=startage,1,0)*(C37*(1-unempprob))+IF(A37&gt;startage,1,0)*(C37*(1-unempprob)+unempprob*300*52)</f>
        <v>43996.972506560029</v>
      </c>
      <c r="E37" s="5">
        <f t="shared" si="1"/>
        <v>34496.972506560029</v>
      </c>
      <c r="F37" s="5">
        <f t="shared" si="2"/>
        <v>11565.01152339185</v>
      </c>
      <c r="G37" s="5">
        <f t="shared" si="3"/>
        <v>32431.960983168181</v>
      </c>
      <c r="H37" s="22">
        <f t="shared" ref="H37:H56" si="16">benefits*B37/expnorm</f>
        <v>20150.142365373795</v>
      </c>
      <c r="I37" s="5">
        <f t="shared" ref="I37:I56" si="17">G37+IF(A37&lt;startage,1,0)*(H37*(1-initialunempprob))+IF(A37&gt;=startage,1,0)*(H37*(1-unempprob))</f>
        <v>51735.797369196276</v>
      </c>
      <c r="J37" s="26">
        <f t="shared" si="5"/>
        <v>0.17415125682787697</v>
      </c>
      <c r="L37" s="22">
        <f t="shared" ref="L37:L56" si="18">(sincome+sbenefits)*(1-sunemp)*B37/expnorm</f>
        <v>79761.848603207138</v>
      </c>
      <c r="M37" s="5">
        <f>scrimecost*Meta!O34</f>
        <v>123.848</v>
      </c>
      <c r="N37" s="5">
        <f>L37-Grade13!L37</f>
        <v>816.01695033404394</v>
      </c>
      <c r="O37" s="5">
        <f>Grade13!M37-M37</f>
        <v>0.90400000000001057</v>
      </c>
      <c r="P37" s="22">
        <f t="shared" si="12"/>
        <v>81.778504724653544</v>
      </c>
      <c r="Q37" s="22"/>
      <c r="R37" s="22"/>
      <c r="S37" s="22">
        <f t="shared" si="6"/>
        <v>547.71400235369333</v>
      </c>
      <c r="T37" s="22">
        <f t="shared" si="7"/>
        <v>957.70290314453632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46372.982065995857</v>
      </c>
      <c r="D38" s="5">
        <f t="shared" si="15"/>
        <v>45080.516819224023</v>
      </c>
      <c r="E38" s="5">
        <f t="shared" si="1"/>
        <v>35580.516819224023</v>
      </c>
      <c r="F38" s="5">
        <f t="shared" si="2"/>
        <v>12026.840423399048</v>
      </c>
      <c r="G38" s="5">
        <f t="shared" si="3"/>
        <v>33053.676395824979</v>
      </c>
      <c r="H38" s="22">
        <f t="shared" si="16"/>
        <v>20653.895924508142</v>
      </c>
      <c r="I38" s="5">
        <f t="shared" si="17"/>
        <v>52840.108691503774</v>
      </c>
      <c r="J38" s="26">
        <f t="shared" si="5"/>
        <v>0.17709594552626531</v>
      </c>
      <c r="L38" s="22">
        <f t="shared" si="18"/>
        <v>81755.894818287314</v>
      </c>
      <c r="M38" s="5">
        <f>scrimecost*Meta!O35</f>
        <v>123.848</v>
      </c>
      <c r="N38" s="5">
        <f>L38-Grade13!L38</f>
        <v>836.41737409240159</v>
      </c>
      <c r="O38" s="5">
        <f>Grade13!M38-M38</f>
        <v>0.90400000000001057</v>
      </c>
      <c r="P38" s="22">
        <f t="shared" si="12"/>
        <v>84.130549980762027</v>
      </c>
      <c r="Q38" s="22"/>
      <c r="R38" s="22"/>
      <c r="S38" s="22">
        <f t="shared" si="6"/>
        <v>561.64766274164276</v>
      </c>
      <c r="T38" s="22">
        <f t="shared" si="7"/>
        <v>1002.602888718453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47532.306617645751</v>
      </c>
      <c r="D39" s="5">
        <f t="shared" si="15"/>
        <v>46191.149739704626</v>
      </c>
      <c r="E39" s="5">
        <f t="shared" si="1"/>
        <v>36691.149739704626</v>
      </c>
      <c r="F39" s="5">
        <f t="shared" si="2"/>
        <v>12500.525363984023</v>
      </c>
      <c r="G39" s="5">
        <f t="shared" si="3"/>
        <v>33690.624375720603</v>
      </c>
      <c r="H39" s="22">
        <f t="shared" si="16"/>
        <v>21170.243322620845</v>
      </c>
      <c r="I39" s="5">
        <f t="shared" si="17"/>
        <v>53971.717478791368</v>
      </c>
      <c r="J39" s="26">
        <f t="shared" si="5"/>
        <v>0.17997352740809533</v>
      </c>
      <c r="L39" s="22">
        <f t="shared" si="18"/>
        <v>83799.792188744497</v>
      </c>
      <c r="M39" s="5">
        <f>scrimecost*Meta!O36</f>
        <v>123.848</v>
      </c>
      <c r="N39" s="5">
        <f>L39-Grade13!L39</f>
        <v>857.3278084446938</v>
      </c>
      <c r="O39" s="5">
        <f>Grade13!M39-M39</f>
        <v>0.90400000000001057</v>
      </c>
      <c r="P39" s="22">
        <f t="shared" si="12"/>
        <v>86.542976785094879</v>
      </c>
      <c r="Q39" s="22"/>
      <c r="R39" s="22"/>
      <c r="S39" s="22">
        <f t="shared" si="6"/>
        <v>575.93100009149111</v>
      </c>
      <c r="T39" s="22">
        <f t="shared" si="7"/>
        <v>1049.5991896073137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48720.614283086899</v>
      </c>
      <c r="D40" s="5">
        <f t="shared" si="15"/>
        <v>47329.548483197243</v>
      </c>
      <c r="E40" s="5">
        <f t="shared" si="1"/>
        <v>37829.548483197243</v>
      </c>
      <c r="F40" s="5">
        <f t="shared" si="2"/>
        <v>12986.052428083625</v>
      </c>
      <c r="G40" s="5">
        <f t="shared" si="3"/>
        <v>34343.496055113617</v>
      </c>
      <c r="H40" s="22">
        <f t="shared" si="16"/>
        <v>21699.499405686369</v>
      </c>
      <c r="I40" s="5">
        <f t="shared" si="17"/>
        <v>55131.616485761158</v>
      </c>
      <c r="J40" s="26">
        <f t="shared" si="5"/>
        <v>0.18278092436597829</v>
      </c>
      <c r="L40" s="22">
        <f t="shared" si="18"/>
        <v>85894.786993463102</v>
      </c>
      <c r="M40" s="5">
        <f>scrimecost*Meta!O37</f>
        <v>123.848</v>
      </c>
      <c r="N40" s="5">
        <f>L40-Grade13!L40</f>
        <v>878.76100365581806</v>
      </c>
      <c r="O40" s="5">
        <f>Grade13!M40-M40</f>
        <v>0.90400000000001057</v>
      </c>
      <c r="P40" s="22">
        <f t="shared" si="12"/>
        <v>89.015714259536054</v>
      </c>
      <c r="Q40" s="22"/>
      <c r="R40" s="22"/>
      <c r="S40" s="22">
        <f t="shared" si="6"/>
        <v>590.5714208751001</v>
      </c>
      <c r="T40" s="22">
        <f t="shared" si="7"/>
        <v>1098.7869515044883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49938.629640164057</v>
      </c>
      <c r="D41" s="5">
        <f t="shared" si="15"/>
        <v>48496.407195277163</v>
      </c>
      <c r="E41" s="5">
        <f t="shared" si="1"/>
        <v>38996.407195277163</v>
      </c>
      <c r="F41" s="5">
        <f t="shared" si="2"/>
        <v>13483.71766878571</v>
      </c>
      <c r="G41" s="5">
        <f t="shared" si="3"/>
        <v>35012.689526491449</v>
      </c>
      <c r="H41" s="22">
        <f t="shared" si="16"/>
        <v>22241.986890828521</v>
      </c>
      <c r="I41" s="5">
        <f t="shared" si="17"/>
        <v>56320.512967905175</v>
      </c>
      <c r="J41" s="26">
        <f t="shared" si="5"/>
        <v>0.18551984822732742</v>
      </c>
      <c r="L41" s="22">
        <f t="shared" si="18"/>
        <v>88042.156668299678</v>
      </c>
      <c r="M41" s="5">
        <f>scrimecost*Meta!O38</f>
        <v>75.213000000000008</v>
      </c>
      <c r="N41" s="5">
        <f>L41-Grade13!L41</f>
        <v>900.73002874718804</v>
      </c>
      <c r="O41" s="5">
        <f>Grade13!M41-M41</f>
        <v>0.54899999999999238</v>
      </c>
      <c r="P41" s="22">
        <f t="shared" si="12"/>
        <v>91.550270170838246</v>
      </c>
      <c r="Q41" s="22"/>
      <c r="R41" s="22"/>
      <c r="S41" s="22">
        <f t="shared" si="6"/>
        <v>605.27787717828039</v>
      </c>
      <c r="T41" s="22">
        <f t="shared" si="7"/>
        <v>1149.6983368578276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51187.095381168176</v>
      </c>
      <c r="D42" s="5">
        <f t="shared" si="15"/>
        <v>49692.437375159105</v>
      </c>
      <c r="E42" s="5">
        <f t="shared" si="1"/>
        <v>40192.437375159105</v>
      </c>
      <c r="F42" s="5">
        <f t="shared" si="2"/>
        <v>13993.824540505357</v>
      </c>
      <c r="G42" s="5">
        <f t="shared" si="3"/>
        <v>35698.612834653744</v>
      </c>
      <c r="H42" s="22">
        <f t="shared" si="16"/>
        <v>22798.036563099238</v>
      </c>
      <c r="I42" s="5">
        <f t="shared" si="17"/>
        <v>57539.131862102819</v>
      </c>
      <c r="J42" s="26">
        <f t="shared" si="5"/>
        <v>0.18819196906766814</v>
      </c>
      <c r="L42" s="22">
        <f t="shared" si="18"/>
        <v>90243.210585007182</v>
      </c>
      <c r="M42" s="5">
        <f>scrimecost*Meta!O39</f>
        <v>75.213000000000008</v>
      </c>
      <c r="N42" s="5">
        <f>L42-Grade13!L42</f>
        <v>923.24827946590085</v>
      </c>
      <c r="O42" s="5">
        <f>Grade13!M42-M42</f>
        <v>0.54899999999999238</v>
      </c>
      <c r="P42" s="22">
        <f t="shared" si="12"/>
        <v>94.148189979923018</v>
      </c>
      <c r="Q42" s="22"/>
      <c r="R42" s="22"/>
      <c r="S42" s="22">
        <f t="shared" ref="S42:S69" si="19">IF(A42&lt;startage,1,0)*(N42-Q42-R42)+IF(A42&gt;=startage,1,0)*completionprob*(N42*spart+O42+P42)</f>
        <v>620.65946926407446</v>
      </c>
      <c r="T42" s="22">
        <f t="shared" ref="T42:T69" si="20">S42/sreturn^(A42-startage+1)</f>
        <v>1203.5676985279304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52466.772765697366</v>
      </c>
      <c r="D43" s="5">
        <f t="shared" si="15"/>
        <v>50918.368309538069</v>
      </c>
      <c r="E43" s="5">
        <f t="shared" si="1"/>
        <v>41418.368309538069</v>
      </c>
      <c r="F43" s="5">
        <f t="shared" si="2"/>
        <v>14516.684084017987</v>
      </c>
      <c r="G43" s="5">
        <f t="shared" si="3"/>
        <v>36401.684225520083</v>
      </c>
      <c r="H43" s="22">
        <f t="shared" si="16"/>
        <v>23367.987477176714</v>
      </c>
      <c r="I43" s="5">
        <f t="shared" si="17"/>
        <v>58788.216228655372</v>
      </c>
      <c r="J43" s="26">
        <f t="shared" si="5"/>
        <v>0.19079891622897613</v>
      </c>
      <c r="L43" s="22">
        <f t="shared" si="18"/>
        <v>92499.290849632351</v>
      </c>
      <c r="M43" s="5">
        <f>scrimecost*Meta!O40</f>
        <v>75.213000000000008</v>
      </c>
      <c r="N43" s="5">
        <f>L43-Grade13!L43</f>
        <v>946.32948645255237</v>
      </c>
      <c r="O43" s="5">
        <f>Grade13!M43-M43</f>
        <v>0.54899999999999238</v>
      </c>
      <c r="P43" s="22">
        <f t="shared" si="12"/>
        <v>96.81105778423489</v>
      </c>
      <c r="Q43" s="22"/>
      <c r="R43" s="22"/>
      <c r="S43" s="22">
        <f t="shared" si="19"/>
        <v>636.42560115199626</v>
      </c>
      <c r="T43" s="22">
        <f t="shared" si="20"/>
        <v>1259.9485610989241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53778.4420848398</v>
      </c>
      <c r="D44" s="5">
        <f t="shared" si="15"/>
        <v>52174.947517276523</v>
      </c>
      <c r="E44" s="5">
        <f t="shared" si="1"/>
        <v>42674.947517276523</v>
      </c>
      <c r="F44" s="5">
        <f t="shared" si="2"/>
        <v>15052.615116118437</v>
      </c>
      <c r="G44" s="5">
        <f t="shared" si="3"/>
        <v>37122.332401158084</v>
      </c>
      <c r="H44" s="22">
        <f t="shared" si="16"/>
        <v>23952.18716410613</v>
      </c>
      <c r="I44" s="5">
        <f t="shared" si="17"/>
        <v>60068.527704371751</v>
      </c>
      <c r="J44" s="26">
        <f t="shared" si="5"/>
        <v>0.19334227931317907</v>
      </c>
      <c r="L44" s="22">
        <f t="shared" si="18"/>
        <v>94811.773120873142</v>
      </c>
      <c r="M44" s="5">
        <f>scrimecost*Meta!O41</f>
        <v>75.213000000000008</v>
      </c>
      <c r="N44" s="5">
        <f>L44-Grade13!L44</f>
        <v>969.98772361385636</v>
      </c>
      <c r="O44" s="5">
        <f>Grade13!M44-M44</f>
        <v>0.54899999999999238</v>
      </c>
      <c r="P44" s="22">
        <f t="shared" si="12"/>
        <v>99.54049728365456</v>
      </c>
      <c r="Q44" s="22"/>
      <c r="R44" s="22"/>
      <c r="S44" s="22">
        <f t="shared" si="19"/>
        <v>652.58588633710815</v>
      </c>
      <c r="T44" s="22">
        <f t="shared" si="20"/>
        <v>1318.9577556525389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55122.903136960791</v>
      </c>
      <c r="D45" s="5">
        <f t="shared" si="15"/>
        <v>53462.94120520843</v>
      </c>
      <c r="E45" s="5">
        <f t="shared" si="1"/>
        <v>43962.94120520843</v>
      </c>
      <c r="F45" s="5">
        <f t="shared" si="2"/>
        <v>15601.944424021394</v>
      </c>
      <c r="G45" s="5">
        <f t="shared" si="3"/>
        <v>37860.996781187037</v>
      </c>
      <c r="H45" s="22">
        <f t="shared" si="16"/>
        <v>24550.991843208787</v>
      </c>
      <c r="I45" s="5">
        <f t="shared" si="17"/>
        <v>61380.846966981058</v>
      </c>
      <c r="J45" s="26">
        <f t="shared" si="5"/>
        <v>0.1958236091514258</v>
      </c>
      <c r="L45" s="22">
        <f t="shared" si="18"/>
        <v>97182.067448894973</v>
      </c>
      <c r="M45" s="5">
        <f>scrimecost*Meta!O42</f>
        <v>75.213000000000008</v>
      </c>
      <c r="N45" s="5">
        <f>L45-Grade13!L45</f>
        <v>994.23741670419986</v>
      </c>
      <c r="O45" s="5">
        <f>Grade13!M45-M45</f>
        <v>0.54899999999999238</v>
      </c>
      <c r="P45" s="22">
        <f t="shared" si="12"/>
        <v>102.33817277055974</v>
      </c>
      <c r="Q45" s="22"/>
      <c r="R45" s="22"/>
      <c r="S45" s="22">
        <f t="shared" si="19"/>
        <v>669.15017865185177</v>
      </c>
      <c r="T45" s="22">
        <f t="shared" si="20"/>
        <v>1380.7175426483261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56500.975715384804</v>
      </c>
      <c r="D46" s="5">
        <f t="shared" si="15"/>
        <v>54783.134735338637</v>
      </c>
      <c r="E46" s="5">
        <f t="shared" si="1"/>
        <v>45283.134735338637</v>
      </c>
      <c r="F46" s="5">
        <f t="shared" si="2"/>
        <v>16165.006964621929</v>
      </c>
      <c r="G46" s="5">
        <f t="shared" si="3"/>
        <v>38618.12777071671</v>
      </c>
      <c r="H46" s="22">
        <f t="shared" si="16"/>
        <v>25164.766639289002</v>
      </c>
      <c r="I46" s="5">
        <f t="shared" si="17"/>
        <v>62725.974211155575</v>
      </c>
      <c r="J46" s="26">
        <f t="shared" si="5"/>
        <v>0.19824441874971532</v>
      </c>
      <c r="L46" s="22">
        <f t="shared" si="18"/>
        <v>99611.619135117333</v>
      </c>
      <c r="M46" s="5">
        <f>scrimecost*Meta!O43</f>
        <v>37.538000000000004</v>
      </c>
      <c r="N46" s="5">
        <f>L46-Grade13!L46</f>
        <v>1019.0933521217812</v>
      </c>
      <c r="O46" s="5">
        <f>Grade13!M46-M46</f>
        <v>0.27400000000000091</v>
      </c>
      <c r="P46" s="22">
        <f t="shared" si="12"/>
        <v>105.20579014463752</v>
      </c>
      <c r="Q46" s="22"/>
      <c r="R46" s="22"/>
      <c r="S46" s="22">
        <f t="shared" si="19"/>
        <v>685.89620327445186</v>
      </c>
      <c r="T46" s="22">
        <f t="shared" si="20"/>
        <v>1444.8663573768602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57913.500108269436</v>
      </c>
      <c r="D47" s="5">
        <f t="shared" si="15"/>
        <v>56136.333103722114</v>
      </c>
      <c r="E47" s="5">
        <f t="shared" si="1"/>
        <v>46636.333103722114</v>
      </c>
      <c r="F47" s="5">
        <f t="shared" si="2"/>
        <v>16742.146068737482</v>
      </c>
      <c r="G47" s="5">
        <f t="shared" si="3"/>
        <v>39394.187034984629</v>
      </c>
      <c r="H47" s="22">
        <f t="shared" si="16"/>
        <v>25793.885805271228</v>
      </c>
      <c r="I47" s="5">
        <f t="shared" si="17"/>
        <v>64104.729636434466</v>
      </c>
      <c r="J47" s="26">
        <f t="shared" si="5"/>
        <v>0.20060618421146117</v>
      </c>
      <c r="L47" s="22">
        <f t="shared" si="18"/>
        <v>102101.90961349529</v>
      </c>
      <c r="M47" s="5">
        <f>scrimecost*Meta!O44</f>
        <v>37.538000000000004</v>
      </c>
      <c r="N47" s="5">
        <f>L47-Grade13!L47</f>
        <v>1044.5706859248603</v>
      </c>
      <c r="O47" s="5">
        <f>Grade13!M47-M47</f>
        <v>0.27400000000000091</v>
      </c>
      <c r="P47" s="22">
        <f t="shared" si="12"/>
        <v>108.14509795306728</v>
      </c>
      <c r="Q47" s="22"/>
      <c r="R47" s="22"/>
      <c r="S47" s="22">
        <f t="shared" si="19"/>
        <v>703.29906288765108</v>
      </c>
      <c r="T47" s="22">
        <f t="shared" si="20"/>
        <v>1512.5068646139982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59361.337610976167</v>
      </c>
      <c r="D48" s="5">
        <f t="shared" si="15"/>
        <v>57523.361431315163</v>
      </c>
      <c r="E48" s="5">
        <f t="shared" si="1"/>
        <v>48023.361431315163</v>
      </c>
      <c r="F48" s="5">
        <f t="shared" si="2"/>
        <v>17333.713650455917</v>
      </c>
      <c r="G48" s="5">
        <f t="shared" si="3"/>
        <v>40189.647780859246</v>
      </c>
      <c r="H48" s="22">
        <f t="shared" si="16"/>
        <v>26438.732950403006</v>
      </c>
      <c r="I48" s="5">
        <f t="shared" si="17"/>
        <v>65517.953947345326</v>
      </c>
      <c r="J48" s="26">
        <f t="shared" si="5"/>
        <v>0.20291034563755472</v>
      </c>
      <c r="L48" s="22">
        <f t="shared" si="18"/>
        <v>104654.45735383265</v>
      </c>
      <c r="M48" s="5">
        <f>scrimecost*Meta!O45</f>
        <v>37.538000000000004</v>
      </c>
      <c r="N48" s="5">
        <f>L48-Grade13!L48</f>
        <v>1070.684953072996</v>
      </c>
      <c r="O48" s="5">
        <f>Grade13!M48-M48</f>
        <v>0.27400000000000091</v>
      </c>
      <c r="P48" s="22">
        <f t="shared" si="12"/>
        <v>111.15788845670775</v>
      </c>
      <c r="Q48" s="22"/>
      <c r="R48" s="22"/>
      <c r="S48" s="22">
        <f t="shared" si="19"/>
        <v>721.13699399116831</v>
      </c>
      <c r="T48" s="22">
        <f t="shared" si="20"/>
        <v>1583.2996890028244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60845.371051250549</v>
      </c>
      <c r="D49" s="5">
        <f t="shared" si="15"/>
        <v>58945.065467098022</v>
      </c>
      <c r="E49" s="5">
        <f t="shared" si="1"/>
        <v>49445.065467098022</v>
      </c>
      <c r="F49" s="5">
        <f t="shared" si="2"/>
        <v>17940.070421717308</v>
      </c>
      <c r="G49" s="5">
        <f t="shared" si="3"/>
        <v>41004.995045380711</v>
      </c>
      <c r="H49" s="22">
        <f t="shared" si="16"/>
        <v>27099.701274163075</v>
      </c>
      <c r="I49" s="5">
        <f t="shared" si="17"/>
        <v>66966.508866028933</v>
      </c>
      <c r="J49" s="26">
        <f t="shared" si="5"/>
        <v>0.20515830800447518</v>
      </c>
      <c r="L49" s="22">
        <f t="shared" si="18"/>
        <v>107270.81878767844</v>
      </c>
      <c r="M49" s="5">
        <f>scrimecost*Meta!O46</f>
        <v>37.538000000000004</v>
      </c>
      <c r="N49" s="5">
        <f>L49-Grade13!L49</f>
        <v>1097.4520768997754</v>
      </c>
      <c r="O49" s="5">
        <f>Grade13!M49-M49</f>
        <v>0.27400000000000091</v>
      </c>
      <c r="P49" s="22">
        <f t="shared" si="12"/>
        <v>114.24599872293921</v>
      </c>
      <c r="Q49" s="22"/>
      <c r="R49" s="22"/>
      <c r="S49" s="22">
        <f t="shared" si="19"/>
        <v>739.42087337223859</v>
      </c>
      <c r="T49" s="22">
        <f t="shared" si="20"/>
        <v>1657.3914459201724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62366.505327531821</v>
      </c>
      <c r="D50" s="5">
        <f t="shared" si="15"/>
        <v>60402.312103775475</v>
      </c>
      <c r="E50" s="5">
        <f t="shared" si="1"/>
        <v>50902.312103775475</v>
      </c>
      <c r="F50" s="5">
        <f t="shared" si="2"/>
        <v>18561.58611226024</v>
      </c>
      <c r="G50" s="5">
        <f t="shared" si="3"/>
        <v>41840.725991515239</v>
      </c>
      <c r="H50" s="22">
        <f t="shared" si="16"/>
        <v>27777.193806017156</v>
      </c>
      <c r="I50" s="5">
        <f t="shared" si="17"/>
        <v>68451.277657679675</v>
      </c>
      <c r="J50" s="26">
        <f t="shared" si="5"/>
        <v>0.20735144202098299</v>
      </c>
      <c r="L50" s="22">
        <f t="shared" si="18"/>
        <v>109952.58925737042</v>
      </c>
      <c r="M50" s="5">
        <f>scrimecost*Meta!O47</f>
        <v>37.538000000000004</v>
      </c>
      <c r="N50" s="5">
        <f>L50-Grade13!L50</f>
        <v>1124.8883788223175</v>
      </c>
      <c r="O50" s="5">
        <f>Grade13!M50-M50</f>
        <v>0.27400000000000091</v>
      </c>
      <c r="P50" s="22">
        <f t="shared" si="12"/>
        <v>117.41131174582651</v>
      </c>
      <c r="Q50" s="22"/>
      <c r="R50" s="22"/>
      <c r="S50" s="22">
        <f t="shared" si="19"/>
        <v>758.16184973789018</v>
      </c>
      <c r="T50" s="22">
        <f t="shared" si="20"/>
        <v>1734.9355637259907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63925.667960720108</v>
      </c>
      <c r="D51" s="5">
        <f t="shared" si="15"/>
        <v>61895.989906369861</v>
      </c>
      <c r="E51" s="5">
        <f t="shared" si="1"/>
        <v>52395.989906369861</v>
      </c>
      <c r="F51" s="5">
        <f t="shared" si="2"/>
        <v>19198.639695066748</v>
      </c>
      <c r="G51" s="5">
        <f t="shared" si="3"/>
        <v>42697.350211303114</v>
      </c>
      <c r="H51" s="22">
        <f t="shared" si="16"/>
        <v>28471.623651167578</v>
      </c>
      <c r="I51" s="5">
        <f t="shared" si="17"/>
        <v>69973.165669121649</v>
      </c>
      <c r="J51" s="26">
        <f t="shared" si="5"/>
        <v>0.20949108496391747</v>
      </c>
      <c r="L51" s="22">
        <f t="shared" si="18"/>
        <v>112701.40398880465</v>
      </c>
      <c r="M51" s="5">
        <f>scrimecost*Meta!O48</f>
        <v>18.769000000000002</v>
      </c>
      <c r="N51" s="5">
        <f>L51-Grade13!L51</f>
        <v>1153.0105882928328</v>
      </c>
      <c r="O51" s="5">
        <f>Grade13!M51-M51</f>
        <v>0.13700000000000045</v>
      </c>
      <c r="P51" s="22">
        <f t="shared" si="12"/>
        <v>120.65575759428596</v>
      </c>
      <c r="Q51" s="22"/>
      <c r="R51" s="22"/>
      <c r="S51" s="22">
        <f t="shared" si="19"/>
        <v>777.25558551263009</v>
      </c>
      <c r="T51" s="22">
        <f t="shared" si="20"/>
        <v>1815.8221503795085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65523.809659738108</v>
      </c>
      <c r="D52" s="5">
        <f t="shared" si="15"/>
        <v>63427.009654029105</v>
      </c>
      <c r="E52" s="5">
        <f t="shared" si="1"/>
        <v>53927.009654029105</v>
      </c>
      <c r="F52" s="5">
        <f t="shared" si="2"/>
        <v>19851.619617443415</v>
      </c>
      <c r="G52" s="5">
        <f t="shared" si="3"/>
        <v>43575.39003658569</v>
      </c>
      <c r="H52" s="22">
        <f t="shared" si="16"/>
        <v>29183.414242446768</v>
      </c>
      <c r="I52" s="5">
        <f t="shared" si="17"/>
        <v>71533.100880849699</v>
      </c>
      <c r="J52" s="26">
        <f t="shared" si="5"/>
        <v>0.21157854149360961</v>
      </c>
      <c r="L52" s="22">
        <f t="shared" si="18"/>
        <v>115518.93908852478</v>
      </c>
      <c r="M52" s="5">
        <f>scrimecost*Meta!O49</f>
        <v>18.769000000000002</v>
      </c>
      <c r="N52" s="5">
        <f>L52-Grade13!L52</f>
        <v>1181.835853000186</v>
      </c>
      <c r="O52" s="5">
        <f>Grade13!M52-M52</f>
        <v>0.13700000000000045</v>
      </c>
      <c r="P52" s="22">
        <f t="shared" si="12"/>
        <v>123.98131458895692</v>
      </c>
      <c r="Q52" s="22"/>
      <c r="R52" s="22"/>
      <c r="S52" s="22">
        <f t="shared" si="19"/>
        <v>796.94532380678243</v>
      </c>
      <c r="T52" s="22">
        <f t="shared" si="20"/>
        <v>1900.754468496282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67161.904901231552</v>
      </c>
      <c r="D53" s="5">
        <f t="shared" si="15"/>
        <v>64996.304895379821</v>
      </c>
      <c r="E53" s="5">
        <f t="shared" si="1"/>
        <v>55496.304895379821</v>
      </c>
      <c r="F53" s="5">
        <f t="shared" si="2"/>
        <v>20520.924037879493</v>
      </c>
      <c r="G53" s="5">
        <f t="shared" si="3"/>
        <v>44475.380857500328</v>
      </c>
      <c r="H53" s="22">
        <f t="shared" si="16"/>
        <v>29912.999598507937</v>
      </c>
      <c r="I53" s="5">
        <f t="shared" si="17"/>
        <v>73132.034472870931</v>
      </c>
      <c r="J53" s="26">
        <f t="shared" si="5"/>
        <v>0.2136150844494068</v>
      </c>
      <c r="L53" s="22">
        <f t="shared" si="18"/>
        <v>118406.91256573788</v>
      </c>
      <c r="M53" s="5">
        <f>scrimecost*Meta!O50</f>
        <v>18.769000000000002</v>
      </c>
      <c r="N53" s="5">
        <f>L53-Grade13!L53</f>
        <v>1211.3817493251554</v>
      </c>
      <c r="O53" s="5">
        <f>Grade13!M53-M53</f>
        <v>0.13700000000000045</v>
      </c>
      <c r="P53" s="22">
        <f t="shared" si="12"/>
        <v>127.39001050849461</v>
      </c>
      <c r="Q53" s="22"/>
      <c r="R53" s="22"/>
      <c r="S53" s="22">
        <f t="shared" si="19"/>
        <v>817.12730555824896</v>
      </c>
      <c r="T53" s="22">
        <f t="shared" si="20"/>
        <v>1989.6434309809956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68840.952523762346</v>
      </c>
      <c r="D54" s="5">
        <f t="shared" si="15"/>
        <v>66604.832517764327</v>
      </c>
      <c r="E54" s="5">
        <f t="shared" si="1"/>
        <v>57104.832517764327</v>
      </c>
      <c r="F54" s="5">
        <f t="shared" si="2"/>
        <v>21206.961068826487</v>
      </c>
      <c r="G54" s="5">
        <f t="shared" si="3"/>
        <v>45397.87144893784</v>
      </c>
      <c r="H54" s="22">
        <f t="shared" si="16"/>
        <v>30660.824588470634</v>
      </c>
      <c r="I54" s="5">
        <f t="shared" si="17"/>
        <v>74770.941404692712</v>
      </c>
      <c r="J54" s="26">
        <f t="shared" si="5"/>
        <v>0.2156019556257944</v>
      </c>
      <c r="L54" s="22">
        <f t="shared" si="18"/>
        <v>121367.08537988133</v>
      </c>
      <c r="M54" s="5">
        <f>scrimecost*Meta!O51</f>
        <v>18.769000000000002</v>
      </c>
      <c r="N54" s="5">
        <f>L54-Grade13!L54</f>
        <v>1241.6662930583261</v>
      </c>
      <c r="O54" s="5">
        <f>Grade13!M54-M54</f>
        <v>0.13700000000000045</v>
      </c>
      <c r="P54" s="22">
        <f t="shared" si="12"/>
        <v>130.88392382602083</v>
      </c>
      <c r="Q54" s="22"/>
      <c r="R54" s="22"/>
      <c r="S54" s="22">
        <f t="shared" si="19"/>
        <v>837.81383685354729</v>
      </c>
      <c r="T54" s="22">
        <f t="shared" si="20"/>
        <v>2082.6730306642189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70561.976336856402</v>
      </c>
      <c r="D55" s="5">
        <f t="shared" si="15"/>
        <v>68253.57333070843</v>
      </c>
      <c r="E55" s="5">
        <f t="shared" si="1"/>
        <v>58753.57333070843</v>
      </c>
      <c r="F55" s="5">
        <f t="shared" si="2"/>
        <v>21910.149025547144</v>
      </c>
      <c r="G55" s="5">
        <f t="shared" si="3"/>
        <v>46343.424305161287</v>
      </c>
      <c r="H55" s="22">
        <f t="shared" si="16"/>
        <v>31427.345203182394</v>
      </c>
      <c r="I55" s="5">
        <f t="shared" si="17"/>
        <v>76450.821009810024</v>
      </c>
      <c r="J55" s="26">
        <f t="shared" si="5"/>
        <v>0.21754036652958705</v>
      </c>
      <c r="L55" s="22">
        <f t="shared" si="18"/>
        <v>124401.26251437834</v>
      </c>
      <c r="M55" s="5">
        <f>scrimecost*Meta!O52</f>
        <v>18.769000000000002</v>
      </c>
      <c r="N55" s="5">
        <f>L55-Grade13!L55</f>
        <v>1272.707950384749</v>
      </c>
      <c r="O55" s="5">
        <f>Grade13!M55-M55</f>
        <v>0.13700000000000045</v>
      </c>
      <c r="P55" s="22">
        <f t="shared" si="12"/>
        <v>134.46518497648509</v>
      </c>
      <c r="Q55" s="22"/>
      <c r="R55" s="22"/>
      <c r="S55" s="22">
        <f t="shared" si="19"/>
        <v>859.0175314311831</v>
      </c>
      <c r="T55" s="22">
        <f t="shared" si="20"/>
        <v>2180.0358095597576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72326.025745277817</v>
      </c>
      <c r="D56" s="5">
        <f t="shared" si="15"/>
        <v>69943.532663976148</v>
      </c>
      <c r="E56" s="5">
        <f t="shared" si="1"/>
        <v>60443.532663976148</v>
      </c>
      <c r="F56" s="5">
        <f t="shared" si="2"/>
        <v>22630.916681185827</v>
      </c>
      <c r="G56" s="5">
        <f t="shared" si="3"/>
        <v>47312.615982790318</v>
      </c>
      <c r="H56" s="22">
        <f t="shared" si="16"/>
        <v>32213.028833261957</v>
      </c>
      <c r="I56" s="5">
        <f t="shared" si="17"/>
        <v>78172.697605055262</v>
      </c>
      <c r="J56" s="26">
        <f t="shared" si="5"/>
        <v>0.21943149911865317</v>
      </c>
      <c r="L56" s="22">
        <f t="shared" si="18"/>
        <v>127511.29407723781</v>
      </c>
      <c r="M56" s="5">
        <f>scrimecost*Meta!O53</f>
        <v>5.2059999999999995</v>
      </c>
      <c r="N56" s="5">
        <f>L56-Grade13!L56</f>
        <v>1304.525649144387</v>
      </c>
      <c r="O56" s="5">
        <f>Grade13!M56-M56</f>
        <v>3.8000000000000256E-2</v>
      </c>
      <c r="P56" s="22">
        <f t="shared" si="12"/>
        <v>138.13597765571106</v>
      </c>
      <c r="Q56" s="22"/>
      <c r="R56" s="22"/>
      <c r="S56" s="22">
        <f t="shared" si="19"/>
        <v>880.66766337329159</v>
      </c>
      <c r="T56" s="22">
        <f t="shared" si="20"/>
        <v>2281.7165147245173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5.2059999999999995</v>
      </c>
      <c r="N57" s="5">
        <f>L57-Grade13!L57</f>
        <v>0</v>
      </c>
      <c r="O57" s="5">
        <f>Grade13!M57-M57</f>
        <v>3.8000000000000256E-2</v>
      </c>
      <c r="Q57" s="22"/>
      <c r="R57" s="22"/>
      <c r="S57" s="22">
        <f t="shared" si="19"/>
        <v>3.2110000000000215E-2</v>
      </c>
      <c r="T57" s="22">
        <f t="shared" si="20"/>
        <v>8.4933295760155153E-2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5.2059999999999995</v>
      </c>
      <c r="N58" s="5">
        <f>L58-Grade13!L58</f>
        <v>0</v>
      </c>
      <c r="O58" s="5">
        <f>Grade13!M58-M58</f>
        <v>3.8000000000000256E-2</v>
      </c>
      <c r="Q58" s="22"/>
      <c r="R58" s="22"/>
      <c r="S58" s="22">
        <f t="shared" si="19"/>
        <v>3.2110000000000215E-2</v>
      </c>
      <c r="T58" s="22">
        <f t="shared" si="20"/>
        <v>8.670936632119583E-2</v>
      </c>
    </row>
    <row r="59" spans="1:20" x14ac:dyDescent="0.2">
      <c r="A59" s="5">
        <v>68</v>
      </c>
      <c r="H59" s="21"/>
      <c r="I59" s="5"/>
      <c r="M59" s="5">
        <f>scrimecost*Meta!O56</f>
        <v>5.2059999999999995</v>
      </c>
      <c r="N59" s="5">
        <f>L59-Grade13!L59</f>
        <v>0</v>
      </c>
      <c r="O59" s="5">
        <f>Grade13!M59-M59</f>
        <v>3.8000000000000256E-2</v>
      </c>
      <c r="Q59" s="22"/>
      <c r="R59" s="22"/>
      <c r="S59" s="22">
        <f t="shared" si="19"/>
        <v>3.2110000000000215E-2</v>
      </c>
      <c r="T59" s="22">
        <f t="shared" si="20"/>
        <v>8.8522576929723942E-2</v>
      </c>
    </row>
    <row r="60" spans="1:20" x14ac:dyDescent="0.2">
      <c r="A60" s="5">
        <v>69</v>
      </c>
      <c r="H60" s="21"/>
      <c r="I60" s="5"/>
      <c r="M60" s="5">
        <f>scrimecost*Meta!O57</f>
        <v>5.2059999999999995</v>
      </c>
      <c r="N60" s="5">
        <f>L60-Grade13!L60</f>
        <v>0</v>
      </c>
      <c r="O60" s="5">
        <f>Grade13!M60-M60</f>
        <v>3.8000000000000256E-2</v>
      </c>
      <c r="Q60" s="22"/>
      <c r="R60" s="22"/>
      <c r="S60" s="22">
        <f t="shared" si="19"/>
        <v>3.2110000000000215E-2</v>
      </c>
      <c r="T60" s="22">
        <f t="shared" si="20"/>
        <v>9.0373704234571819E-2</v>
      </c>
    </row>
    <row r="61" spans="1:20" x14ac:dyDescent="0.2">
      <c r="A61" s="5">
        <v>70</v>
      </c>
      <c r="H61" s="21"/>
      <c r="I61" s="5"/>
      <c r="M61" s="5">
        <f>scrimecost*Meta!O58</f>
        <v>5.2059999999999995</v>
      </c>
      <c r="N61" s="5">
        <f>L61-Grade13!L61</f>
        <v>0</v>
      </c>
      <c r="O61" s="5">
        <f>Grade13!M61-M61</f>
        <v>3.8000000000000256E-2</v>
      </c>
      <c r="Q61" s="22"/>
      <c r="R61" s="22"/>
      <c r="S61" s="22">
        <f t="shared" si="19"/>
        <v>3.2110000000000215E-2</v>
      </c>
      <c r="T61" s="22">
        <f t="shared" si="20"/>
        <v>9.2263541125353607E-2</v>
      </c>
    </row>
    <row r="62" spans="1:20" x14ac:dyDescent="0.2">
      <c r="A62" s="5">
        <v>71</v>
      </c>
      <c r="H62" s="21"/>
      <c r="I62" s="5"/>
      <c r="M62" s="5">
        <f>scrimecost*Meta!O59</f>
        <v>5.2059999999999995</v>
      </c>
      <c r="N62" s="5">
        <f>L62-Grade13!L62</f>
        <v>0</v>
      </c>
      <c r="O62" s="5">
        <f>Grade13!M62-M62</f>
        <v>3.8000000000000256E-2</v>
      </c>
      <c r="Q62" s="22"/>
      <c r="R62" s="22"/>
      <c r="S62" s="22">
        <f t="shared" si="19"/>
        <v>3.2110000000000215E-2</v>
      </c>
      <c r="T62" s="22">
        <f t="shared" si="20"/>
        <v>9.4192897072082116E-2</v>
      </c>
    </row>
    <row r="63" spans="1:20" x14ac:dyDescent="0.2">
      <c r="A63" s="5">
        <v>72</v>
      </c>
      <c r="H63" s="21"/>
      <c r="M63" s="5">
        <f>scrimecost*Meta!O60</f>
        <v>5.2059999999999995</v>
      </c>
      <c r="N63" s="5">
        <f>L63-Grade13!L63</f>
        <v>0</v>
      </c>
      <c r="O63" s="5">
        <f>Grade13!M63-M63</f>
        <v>3.8000000000000256E-2</v>
      </c>
      <c r="Q63" s="22"/>
      <c r="R63" s="22"/>
      <c r="S63" s="22">
        <f t="shared" si="19"/>
        <v>3.2110000000000215E-2</v>
      </c>
      <c r="T63" s="22">
        <f t="shared" si="20"/>
        <v>9.6162598471887489E-2</v>
      </c>
    </row>
    <row r="64" spans="1:20" x14ac:dyDescent="0.2">
      <c r="A64" s="5">
        <v>73</v>
      </c>
      <c r="H64" s="21"/>
      <c r="M64" s="5">
        <f>scrimecost*Meta!O61</f>
        <v>5.2059999999999995</v>
      </c>
      <c r="N64" s="5">
        <f>L64-Grade13!L64</f>
        <v>0</v>
      </c>
      <c r="O64" s="5">
        <f>Grade13!M64-M64</f>
        <v>3.8000000000000256E-2</v>
      </c>
      <c r="Q64" s="22"/>
      <c r="R64" s="22"/>
      <c r="S64" s="22">
        <f t="shared" si="19"/>
        <v>3.2110000000000215E-2</v>
      </c>
      <c r="T64" s="22">
        <f t="shared" si="20"/>
        <v>9.81734890029861E-2</v>
      </c>
    </row>
    <row r="65" spans="1:20" x14ac:dyDescent="0.2">
      <c r="A65" s="5">
        <v>74</v>
      </c>
      <c r="H65" s="21"/>
      <c r="M65" s="5">
        <f>scrimecost*Meta!O62</f>
        <v>5.2059999999999995</v>
      </c>
      <c r="N65" s="5">
        <f>L65-Grade13!L65</f>
        <v>0</v>
      </c>
      <c r="O65" s="5">
        <f>Grade13!M65-M65</f>
        <v>3.8000000000000256E-2</v>
      </c>
      <c r="Q65" s="22"/>
      <c r="R65" s="22"/>
      <c r="S65" s="22">
        <f t="shared" si="19"/>
        <v>3.2110000000000215E-2</v>
      </c>
      <c r="T65" s="22">
        <f t="shared" si="20"/>
        <v>0.10022642998605172</v>
      </c>
    </row>
    <row r="66" spans="1:20" x14ac:dyDescent="0.2">
      <c r="A66" s="5">
        <v>75</v>
      </c>
      <c r="H66" s="21"/>
      <c r="M66" s="5">
        <f>scrimecost*Meta!O63</f>
        <v>5.2059999999999995</v>
      </c>
      <c r="N66" s="5">
        <f>L66-Grade13!L66</f>
        <v>0</v>
      </c>
      <c r="O66" s="5">
        <f>Grade13!M66-M66</f>
        <v>3.8000000000000256E-2</v>
      </c>
      <c r="Q66" s="22"/>
      <c r="R66" s="22"/>
      <c r="S66" s="22">
        <f t="shared" si="19"/>
        <v>3.2110000000000215E-2</v>
      </c>
      <c r="T66" s="22">
        <f t="shared" si="20"/>
        <v>0.10232230075314305</v>
      </c>
    </row>
    <row r="67" spans="1:20" x14ac:dyDescent="0.2">
      <c r="A67" s="5">
        <v>76</v>
      </c>
      <c r="H67" s="21"/>
      <c r="M67" s="5">
        <f>scrimecost*Meta!O64</f>
        <v>5.2059999999999995</v>
      </c>
      <c r="N67" s="5">
        <f>L67-Grade13!L67</f>
        <v>0</v>
      </c>
      <c r="O67" s="5">
        <f>Grade13!M67-M67</f>
        <v>3.8000000000000256E-2</v>
      </c>
      <c r="Q67" s="22"/>
      <c r="R67" s="22"/>
      <c r="S67" s="22">
        <f t="shared" si="19"/>
        <v>3.2110000000000215E-2</v>
      </c>
      <c r="T67" s="22">
        <f t="shared" si="20"/>
        <v>0.10446199902434643</v>
      </c>
    </row>
    <row r="68" spans="1:20" x14ac:dyDescent="0.2">
      <c r="A68" s="5">
        <v>77</v>
      </c>
      <c r="H68" s="21"/>
      <c r="M68" s="5">
        <f>scrimecost*Meta!O65</f>
        <v>5.2059999999999995</v>
      </c>
      <c r="N68" s="5">
        <f>L68-Grade13!L68</f>
        <v>0</v>
      </c>
      <c r="O68" s="5">
        <f>Grade13!M68-M68</f>
        <v>3.8000000000000256E-2</v>
      </c>
      <c r="Q68" s="22"/>
      <c r="R68" s="22"/>
      <c r="S68" s="22">
        <f t="shared" si="19"/>
        <v>3.2110000000000215E-2</v>
      </c>
      <c r="T68" s="22">
        <f t="shared" si="20"/>
        <v>0.10664644129229435</v>
      </c>
    </row>
    <row r="69" spans="1:20" x14ac:dyDescent="0.2">
      <c r="A69" s="5">
        <v>78</v>
      </c>
      <c r="H69" s="21"/>
      <c r="M69" s="5">
        <f>scrimecost*Meta!O66</f>
        <v>5.2059999999999995</v>
      </c>
      <c r="N69" s="5">
        <f>L69-Grade13!L69</f>
        <v>0</v>
      </c>
      <c r="O69" s="5">
        <f>Grade13!M69-M69</f>
        <v>3.8000000000000256E-2</v>
      </c>
      <c r="Q69" s="22"/>
      <c r="R69" s="22"/>
      <c r="S69" s="22">
        <f t="shared" si="19"/>
        <v>3.2110000000000215E-2</v>
      </c>
      <c r="T69" s="22">
        <f t="shared" si="20"/>
        <v>0.10887656321472487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1.1677827038703015E-9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Caleb</cp:lastModifiedBy>
  <dcterms:created xsi:type="dcterms:W3CDTF">2014-05-28T17:05:58Z</dcterms:created>
  <dcterms:modified xsi:type="dcterms:W3CDTF">2015-04-20T20:29:09Z</dcterms:modified>
</cp:coreProperties>
</file>