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L55" i="61"/>
  <c r="O2" i="61"/>
  <c r="N2" i="61"/>
  <c r="K2" i="61"/>
  <c r="J2" i="61"/>
  <c r="H2" i="61"/>
  <c r="F2" i="61"/>
  <c r="E2" i="61"/>
  <c r="D2" i="61"/>
  <c r="C2" i="61"/>
  <c r="B2" i="61"/>
  <c r="B2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15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L45" i="59"/>
  <c r="N45" i="59"/>
  <c r="O2" i="59"/>
  <c r="N2" i="59"/>
  <c r="K2" i="59"/>
  <c r="J2" i="59"/>
  <c r="H2" i="59"/>
  <c r="F2" i="59"/>
  <c r="E2" i="59"/>
  <c r="D2" i="59"/>
  <c r="C2" i="59"/>
  <c r="B2" i="59"/>
  <c r="B4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28" i="58"/>
  <c r="Q2" i="58"/>
  <c r="P43" i="58"/>
  <c r="P2" i="58"/>
  <c r="O2" i="58"/>
  <c r="N2" i="58"/>
  <c r="K2" i="58"/>
  <c r="J2" i="58"/>
  <c r="H2" i="58"/>
  <c r="F2" i="58"/>
  <c r="E2" i="58"/>
  <c r="D2" i="58"/>
  <c r="C2" i="58"/>
  <c r="B2" i="58"/>
  <c r="B1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2" i="57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43" i="56"/>
  <c r="Q2" i="56"/>
  <c r="P2" i="56"/>
  <c r="O2" i="56"/>
  <c r="N2" i="56"/>
  <c r="L37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37" i="55"/>
  <c r="Q2" i="55"/>
  <c r="P2" i="55"/>
  <c r="O2" i="55"/>
  <c r="N2" i="55"/>
  <c r="K2" i="55"/>
  <c r="J2" i="55"/>
  <c r="H2" i="55"/>
  <c r="F2" i="55"/>
  <c r="E2" i="55"/>
  <c r="D2" i="55"/>
  <c r="C2" i="55"/>
  <c r="B2" i="55"/>
  <c r="B54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/>
  <c r="Q2" i="54"/>
  <c r="P2" i="54"/>
  <c r="O2" i="54"/>
  <c r="N2" i="54"/>
  <c r="K2" i="54"/>
  <c r="J2" i="54"/>
  <c r="H2" i="54"/>
  <c r="F2" i="54"/>
  <c r="E2" i="54"/>
  <c r="D2" i="54"/>
  <c r="C2" i="54"/>
  <c r="B2" i="54"/>
  <c r="B4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/>
  <c r="Q2" i="53"/>
  <c r="P2" i="53"/>
  <c r="O2" i="53"/>
  <c r="N2" i="53"/>
  <c r="K2" i="53"/>
  <c r="J2" i="53"/>
  <c r="H2" i="53"/>
  <c r="F2" i="53"/>
  <c r="E2" i="53"/>
  <c r="D2" i="53"/>
  <c r="C2" i="53"/>
  <c r="B2" i="53"/>
  <c r="B24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7" i="52"/>
  <c r="K2" i="52"/>
  <c r="R2" i="1"/>
  <c r="M38" i="1"/>
  <c r="S2" i="4"/>
  <c r="F2" i="1"/>
  <c r="E2" i="1"/>
  <c r="Q2" i="1"/>
  <c r="P2" i="1"/>
  <c r="O2" i="1"/>
  <c r="L6" i="1"/>
  <c r="N2" i="1"/>
  <c r="D2" i="1"/>
  <c r="C2" i="1"/>
  <c r="B7" i="50"/>
  <c r="K7" i="50"/>
  <c r="B3" i="50"/>
  <c r="B4" i="50"/>
  <c r="N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52" i="59"/>
  <c r="B20" i="59"/>
  <c r="B26" i="59"/>
  <c r="B36" i="52"/>
  <c r="M67" i="55"/>
  <c r="M19" i="55"/>
  <c r="M12" i="55"/>
  <c r="M30" i="55"/>
  <c r="M9" i="55"/>
  <c r="M64" i="55"/>
  <c r="M21" i="55"/>
  <c r="M58" i="55"/>
  <c r="O58" i="56" s="1"/>
  <c r="S58" i="56" s="1"/>
  <c r="M28" i="55"/>
  <c r="M65" i="55"/>
  <c r="M38" i="55"/>
  <c r="M36" i="55"/>
  <c r="B51" i="1"/>
  <c r="B44" i="56"/>
  <c r="B44" i="60"/>
  <c r="B50" i="1"/>
  <c r="B24" i="1"/>
  <c r="B31" i="1"/>
  <c r="B10" i="55"/>
  <c r="M11" i="55"/>
  <c r="M15" i="55"/>
  <c r="M48" i="56"/>
  <c r="M33" i="56"/>
  <c r="M16" i="56"/>
  <c r="O16" i="57" s="1"/>
  <c r="B23" i="56"/>
  <c r="B17" i="56"/>
  <c r="B47" i="56"/>
  <c r="M44" i="60"/>
  <c r="B33" i="1"/>
  <c r="B48" i="1"/>
  <c r="B21" i="1"/>
  <c r="B28" i="1"/>
  <c r="B15" i="1"/>
  <c r="B19" i="1"/>
  <c r="B53" i="1"/>
  <c r="B13" i="1"/>
  <c r="B35" i="1"/>
  <c r="B12" i="1"/>
  <c r="B41" i="1"/>
  <c r="B43" i="1"/>
  <c r="B36" i="1"/>
  <c r="B6" i="1"/>
  <c r="B38" i="1"/>
  <c r="B34" i="1"/>
  <c r="B27" i="1"/>
  <c r="B32" i="1"/>
  <c r="B7" i="1"/>
  <c r="B49" i="56"/>
  <c r="M22" i="56"/>
  <c r="B20" i="1"/>
  <c r="B30" i="1"/>
  <c r="B52" i="1"/>
  <c r="M49" i="56"/>
  <c r="B8" i="1"/>
  <c r="M15" i="56"/>
  <c r="B45" i="56"/>
  <c r="B20" i="56"/>
  <c r="M25" i="56"/>
  <c r="M45" i="56"/>
  <c r="M54" i="56"/>
  <c r="O54" i="57" s="1"/>
  <c r="B39" i="52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50" i="56"/>
  <c r="M20" i="56"/>
  <c r="M29" i="56"/>
  <c r="M30" i="56"/>
  <c r="M35" i="56"/>
  <c r="M56" i="56"/>
  <c r="M41" i="56"/>
  <c r="M51" i="56"/>
  <c r="M36" i="56"/>
  <c r="M63" i="56"/>
  <c r="M60" i="56"/>
  <c r="M52" i="56"/>
  <c r="M62" i="56"/>
  <c r="M69" i="56"/>
  <c r="M19" i="56"/>
  <c r="M49" i="60"/>
  <c r="M27" i="56"/>
  <c r="M27" i="60"/>
  <c r="B38" i="56"/>
  <c r="B26" i="56"/>
  <c r="M67" i="56"/>
  <c r="O67" i="56" s="1"/>
  <c r="S67" i="56" s="1"/>
  <c r="M10" i="56"/>
  <c r="M34" i="56"/>
  <c r="M52" i="53"/>
  <c r="B15" i="52"/>
  <c r="B46" i="52"/>
  <c r="B25" i="52"/>
  <c r="B8" i="52"/>
  <c r="B49" i="52"/>
  <c r="B16" i="52"/>
  <c r="B54" i="52"/>
  <c r="B33" i="52"/>
  <c r="M18" i="55"/>
  <c r="M13" i="55"/>
  <c r="M68" i="55"/>
  <c r="M57" i="55"/>
  <c r="M50" i="55"/>
  <c r="O50" i="56" s="1"/>
  <c r="S50" i="56" s="1"/>
  <c r="M51" i="55"/>
  <c r="M22" i="55"/>
  <c r="M23" i="55"/>
  <c r="M20" i="55"/>
  <c r="B48" i="59"/>
  <c r="B40" i="59"/>
  <c r="M61" i="55"/>
  <c r="M16" i="55"/>
  <c r="M33" i="55"/>
  <c r="O33" i="56" s="1"/>
  <c r="M8" i="55"/>
  <c r="M46" i="55"/>
  <c r="M27" i="55"/>
  <c r="B36" i="59"/>
  <c r="M37" i="60"/>
  <c r="M16" i="60"/>
  <c r="M45" i="60"/>
  <c r="M13" i="60"/>
  <c r="M55" i="60"/>
  <c r="M35" i="60"/>
  <c r="M68" i="60"/>
  <c r="M69" i="60"/>
  <c r="M39" i="60"/>
  <c r="M23" i="60"/>
  <c r="M36" i="60"/>
  <c r="M42" i="60"/>
  <c r="M56" i="60"/>
  <c r="M62" i="60"/>
  <c r="M59" i="60"/>
  <c r="O59" i="61" s="1"/>
  <c r="S59" i="61" s="1"/>
  <c r="M43" i="60"/>
  <c r="M30" i="60"/>
  <c r="M58" i="60"/>
  <c r="M50" i="60"/>
  <c r="O50" i="61" s="1"/>
  <c r="M32" i="60"/>
  <c r="M67" i="60"/>
  <c r="M31" i="60"/>
  <c r="M46" i="60"/>
  <c r="M40" i="60"/>
  <c r="M17" i="60"/>
  <c r="M47" i="60"/>
  <c r="M24" i="60"/>
  <c r="M60" i="60"/>
  <c r="M53" i="60"/>
  <c r="M20" i="60"/>
  <c r="M19" i="60"/>
  <c r="M26" i="60"/>
  <c r="M54" i="60"/>
  <c r="M21" i="60"/>
  <c r="O21" i="61" s="1"/>
  <c r="S21" i="61" s="1"/>
  <c r="M48" i="60"/>
  <c r="M14" i="60"/>
  <c r="M65" i="60"/>
  <c r="M38" i="60"/>
  <c r="M28" i="60"/>
  <c r="M33" i="60"/>
  <c r="M52" i="60"/>
  <c r="M18" i="60"/>
  <c r="M57" i="60"/>
  <c r="M66" i="60"/>
  <c r="M41" i="60"/>
  <c r="M29" i="60"/>
  <c r="M25" i="60"/>
  <c r="M51" i="54"/>
  <c r="M16" i="54"/>
  <c r="M62" i="54"/>
  <c r="M37" i="54"/>
  <c r="O37" i="55" s="1"/>
  <c r="M12" i="54"/>
  <c r="M66" i="54"/>
  <c r="M27" i="54"/>
  <c r="O27" i="55" s="1"/>
  <c r="M33" i="54"/>
  <c r="M31" i="54"/>
  <c r="M10" i="54"/>
  <c r="B14" i="59"/>
  <c r="B32" i="59"/>
  <c r="M62" i="1"/>
  <c r="B40" i="55"/>
  <c r="M54" i="54"/>
  <c r="M14" i="54"/>
  <c r="M36" i="54"/>
  <c r="B23" i="59"/>
  <c r="B50" i="59"/>
  <c r="B46" i="59"/>
  <c r="B42" i="59"/>
  <c r="B38" i="59"/>
  <c r="B34" i="59"/>
  <c r="B55" i="59"/>
  <c r="B15" i="59"/>
  <c r="B28" i="59"/>
  <c r="B25" i="59"/>
  <c r="B18" i="59"/>
  <c r="B27" i="59"/>
  <c r="B49" i="59"/>
  <c r="B45" i="59"/>
  <c r="B41" i="59"/>
  <c r="B37" i="59"/>
  <c r="B33" i="59"/>
  <c r="B54" i="59"/>
  <c r="B16" i="59"/>
  <c r="B29" i="59"/>
  <c r="B22" i="59"/>
  <c r="B31" i="59"/>
  <c r="B19" i="59"/>
  <c r="B51" i="59"/>
  <c r="B47" i="59"/>
  <c r="B43" i="59"/>
  <c r="B39" i="59"/>
  <c r="B35" i="59"/>
  <c r="B56" i="59"/>
  <c r="B13" i="59"/>
  <c r="B24" i="59"/>
  <c r="B21" i="59"/>
  <c r="B17" i="59"/>
  <c r="B30" i="59"/>
  <c r="M67" i="59"/>
  <c r="M15" i="59"/>
  <c r="B46" i="54"/>
  <c r="B20" i="54"/>
  <c r="B27" i="54"/>
  <c r="B56" i="54"/>
  <c r="B10" i="54"/>
  <c r="B30" i="54"/>
  <c r="B48" i="54"/>
  <c r="B35" i="54"/>
  <c r="B12" i="54"/>
  <c r="B33" i="54"/>
  <c r="B44" i="54"/>
  <c r="B25" i="54"/>
  <c r="B16" i="54"/>
  <c r="B40" i="54"/>
  <c r="B31" i="54"/>
  <c r="B34" i="54"/>
  <c r="B8" i="54"/>
  <c r="B50" i="54"/>
  <c r="B45" i="54"/>
  <c r="B19" i="54"/>
  <c r="B26" i="54"/>
  <c r="B43" i="54"/>
  <c r="B17" i="54"/>
  <c r="B24" i="54"/>
  <c r="B18" i="54"/>
  <c r="B29" i="54"/>
  <c r="B53" i="54"/>
  <c r="B41" i="54"/>
  <c r="B15" i="54"/>
  <c r="B36" i="54"/>
  <c r="B37" i="54"/>
  <c r="B13" i="54"/>
  <c r="B14" i="54"/>
  <c r="B54" i="54"/>
  <c r="B23" i="54"/>
  <c r="B47" i="54"/>
  <c r="B28" i="54"/>
  <c r="B52" i="54"/>
  <c r="B49" i="54"/>
  <c r="B11" i="54"/>
  <c r="B32" i="54"/>
  <c r="B51" i="54"/>
  <c r="B21" i="54"/>
  <c r="B38" i="54"/>
  <c r="B9" i="54"/>
  <c r="B22" i="54"/>
  <c r="B55" i="54"/>
  <c r="B39" i="54"/>
  <c r="B22" i="60"/>
  <c r="B29" i="60"/>
  <c r="B48" i="60"/>
  <c r="B20" i="60"/>
  <c r="B31" i="60"/>
  <c r="B43" i="60"/>
  <c r="B16" i="60"/>
  <c r="B55" i="60"/>
  <c r="B17" i="60"/>
  <c r="B34" i="60"/>
  <c r="B45" i="60"/>
  <c r="B32" i="60"/>
  <c r="B23" i="60"/>
  <c r="B46" i="60"/>
  <c r="B41" i="60"/>
  <c r="B51" i="60"/>
  <c r="B39" i="60"/>
  <c r="B47" i="60"/>
  <c r="B21" i="60"/>
  <c r="B30" i="60"/>
  <c r="B50" i="60"/>
  <c r="B24" i="60"/>
  <c r="B36" i="60"/>
  <c r="B18" i="60"/>
  <c r="B25" i="60"/>
  <c r="B27" i="60"/>
  <c r="B38" i="60"/>
  <c r="B40" i="60"/>
  <c r="B49" i="60"/>
  <c r="B37" i="60"/>
  <c r="B52" i="60"/>
  <c r="B26" i="60"/>
  <c r="B54" i="60"/>
  <c r="B33" i="60"/>
  <c r="B42" i="60"/>
  <c r="B28" i="60"/>
  <c r="B53" i="60"/>
  <c r="B56" i="60"/>
  <c r="B19" i="60"/>
  <c r="B35" i="60"/>
  <c r="B14" i="60"/>
  <c r="N6" i="5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43" i="58"/>
  <c r="M68" i="58"/>
  <c r="M60" i="59"/>
  <c r="M14" i="59"/>
  <c r="O14" i="60"/>
  <c r="M58" i="59"/>
  <c r="O58" i="60" s="1"/>
  <c r="S58" i="60" s="1"/>
  <c r="M56" i="59"/>
  <c r="O56" i="60" s="1"/>
  <c r="M52" i="59"/>
  <c r="M48" i="59"/>
  <c r="O48" i="60" s="1"/>
  <c r="M44" i="59"/>
  <c r="O44" i="60" s="1"/>
  <c r="M40" i="59"/>
  <c r="O40" i="60"/>
  <c r="M61" i="59"/>
  <c r="M24" i="59"/>
  <c r="O24" i="60" s="1"/>
  <c r="S24" i="60" s="1"/>
  <c r="M33" i="59"/>
  <c r="M68" i="59"/>
  <c r="O68" i="60" s="1"/>
  <c r="S68" i="60" s="1"/>
  <c r="M26" i="59"/>
  <c r="M66" i="59"/>
  <c r="O66" i="60" s="1"/>
  <c r="S66" i="60" s="1"/>
  <c r="M63" i="59"/>
  <c r="M54" i="59"/>
  <c r="M50" i="59"/>
  <c r="O50" i="60" s="1"/>
  <c r="S50" i="60" s="1"/>
  <c r="M46" i="59"/>
  <c r="O46" i="60" s="1"/>
  <c r="M42" i="59"/>
  <c r="M69" i="59"/>
  <c r="M20" i="59"/>
  <c r="M28" i="59"/>
  <c r="O28" i="60"/>
  <c r="M37" i="59"/>
  <c r="M34" i="59"/>
  <c r="M55" i="59"/>
  <c r="M47" i="59"/>
  <c r="O47" i="60" s="1"/>
  <c r="M39" i="59"/>
  <c r="O39" i="60"/>
  <c r="M21" i="59"/>
  <c r="O21" i="60" s="1"/>
  <c r="M29" i="59"/>
  <c r="O29" i="60" s="1"/>
  <c r="S29" i="60" s="1"/>
  <c r="M22" i="59"/>
  <c r="M62" i="59"/>
  <c r="M53" i="59"/>
  <c r="M45" i="59"/>
  <c r="M65" i="59"/>
  <c r="M64" i="59"/>
  <c r="M23" i="59"/>
  <c r="M30" i="59"/>
  <c r="M59" i="59"/>
  <c r="M41" i="59"/>
  <c r="M25" i="59"/>
  <c r="O25" i="60"/>
  <c r="M36" i="59"/>
  <c r="O36" i="60" s="1"/>
  <c r="S36" i="60" s="1"/>
  <c r="M51" i="59"/>
  <c r="O51" i="60" s="1"/>
  <c r="S51" i="60" s="1"/>
  <c r="M57" i="59"/>
  <c r="O57" i="60" s="1"/>
  <c r="S57" i="60" s="1"/>
  <c r="M35" i="59"/>
  <c r="O35" i="60"/>
  <c r="M19" i="59"/>
  <c r="M38" i="59"/>
  <c r="M43" i="59"/>
  <c r="O43" i="60"/>
  <c r="M16" i="59"/>
  <c r="M18" i="59"/>
  <c r="M12" i="59"/>
  <c r="M31" i="59"/>
  <c r="M27" i="59"/>
  <c r="O27" i="60" s="1"/>
  <c r="S27" i="60" s="1"/>
  <c r="M13" i="59"/>
  <c r="M17" i="59"/>
  <c r="M53" i="56"/>
  <c r="M31" i="56"/>
  <c r="M66" i="56"/>
  <c r="M18" i="56"/>
  <c r="O18" i="57" s="1"/>
  <c r="M17" i="56"/>
  <c r="B6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32" i="52"/>
  <c r="B23" i="52"/>
  <c r="B42" i="52"/>
  <c r="B53" i="52"/>
  <c r="B37" i="52"/>
  <c r="B47" i="52"/>
  <c r="B20" i="52"/>
  <c r="B44" i="52"/>
  <c r="B21" i="52"/>
  <c r="B40" i="52"/>
  <c r="B51" i="52"/>
  <c r="B9" i="52"/>
  <c r="O59" i="60"/>
  <c r="S59" i="60"/>
  <c r="O68" i="59"/>
  <c r="S68" i="59"/>
  <c r="M62" i="57"/>
  <c r="K4" i="50"/>
  <c r="M65" i="57"/>
  <c r="B44" i="61"/>
  <c r="M66" i="1"/>
  <c r="O42" i="60"/>
  <c r="M27" i="1"/>
  <c r="M58" i="57"/>
  <c r="M54" i="57"/>
  <c r="B41" i="53"/>
  <c r="M19" i="53"/>
  <c r="M10" i="1"/>
  <c r="M37" i="57"/>
  <c r="M44" i="58"/>
  <c r="B40" i="58"/>
  <c r="B14" i="53"/>
  <c r="N5" i="50"/>
  <c r="M6" i="53"/>
  <c r="B55" i="1"/>
  <c r="B46" i="1"/>
  <c r="B17" i="1"/>
  <c r="B26" i="1"/>
  <c r="B22" i="1"/>
  <c r="B11" i="1"/>
  <c r="B10" i="1"/>
  <c r="B25" i="1"/>
  <c r="B18" i="1"/>
  <c r="B16" i="1"/>
  <c r="M40" i="55"/>
  <c r="B44" i="1"/>
  <c r="M55" i="55"/>
  <c r="M69" i="54"/>
  <c r="M29" i="55"/>
  <c r="B55" i="52"/>
  <c r="M48" i="57"/>
  <c r="O48" i="57" s="1"/>
  <c r="S48" i="57" s="1"/>
  <c r="O30" i="60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36" i="61"/>
  <c r="B47" i="61"/>
  <c r="B50" i="61"/>
  <c r="B45" i="61"/>
  <c r="B56" i="61"/>
  <c r="B33" i="61"/>
  <c r="B55" i="61"/>
  <c r="B30" i="61"/>
  <c r="B24" i="61"/>
  <c r="B51" i="61"/>
  <c r="B26" i="61"/>
  <c r="B53" i="61"/>
  <c r="B23" i="61"/>
  <c r="B37" i="61"/>
  <c r="B54" i="61"/>
  <c r="B41" i="61"/>
  <c r="B52" i="61"/>
  <c r="B48" i="61"/>
  <c r="B39" i="61"/>
  <c r="B21" i="61"/>
  <c r="B20" i="61"/>
  <c r="B38" i="61"/>
  <c r="B18" i="61"/>
  <c r="B16" i="61"/>
  <c r="B19" i="61"/>
  <c r="B42" i="61"/>
  <c r="B34" i="61"/>
  <c r="B17" i="61"/>
  <c r="B40" i="61"/>
  <c r="B15" i="61"/>
  <c r="B43" i="61"/>
  <c r="B32" i="61"/>
  <c r="M63" i="57"/>
  <c r="O63" i="57" s="1"/>
  <c r="S63" i="57" s="1"/>
  <c r="M32" i="57"/>
  <c r="B47" i="53"/>
  <c r="M46" i="57"/>
  <c r="M40" i="57"/>
  <c r="M56" i="57"/>
  <c r="O60" i="60"/>
  <c r="S60" i="60" s="1"/>
  <c r="B38" i="53"/>
  <c r="B45" i="53"/>
  <c r="B27" i="53"/>
  <c r="B28" i="61"/>
  <c r="B25" i="61"/>
  <c r="M44" i="1"/>
  <c r="M68" i="1"/>
  <c r="M5" i="1"/>
  <c r="M11" i="57"/>
  <c r="B37" i="57"/>
  <c r="M37" i="53"/>
  <c r="O37" i="54" s="1"/>
  <c r="S37" i="54" s="1"/>
  <c r="M27" i="57"/>
  <c r="M50" i="57"/>
  <c r="M24" i="57"/>
  <c r="M44" i="57"/>
  <c r="O44" i="58"/>
  <c r="M60" i="57"/>
  <c r="O60" i="57"/>
  <c r="S60" i="57" s="1"/>
  <c r="M30" i="57"/>
  <c r="B30" i="53"/>
  <c r="B17" i="53"/>
  <c r="B12" i="53"/>
  <c r="B27" i="61"/>
  <c r="B31" i="61"/>
  <c r="B49" i="61"/>
  <c r="M37" i="1"/>
  <c r="M61" i="1"/>
  <c r="M65" i="1"/>
  <c r="B17" i="57"/>
  <c r="M23" i="57"/>
  <c r="B56" i="57"/>
  <c r="M29" i="53"/>
  <c r="M69" i="53"/>
  <c r="M40" i="53"/>
  <c r="M35" i="1"/>
  <c r="M31" i="1"/>
  <c r="M42" i="57"/>
  <c r="B22" i="53"/>
  <c r="B46" i="61"/>
  <c r="M23" i="1"/>
  <c r="M11" i="1"/>
  <c r="B13" i="57"/>
  <c r="B40" i="57"/>
  <c r="M8" i="53"/>
  <c r="M24" i="53"/>
  <c r="M43" i="1"/>
  <c r="K5" i="50"/>
  <c r="K6" i="50"/>
  <c r="K3" i="50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O10" i="54" s="1"/>
  <c r="S10" i="54" s="1"/>
  <c r="M23" i="53"/>
  <c r="M46" i="53"/>
  <c r="M12" i="53"/>
  <c r="M50" i="53"/>
  <c r="M15" i="53"/>
  <c r="M60" i="53"/>
  <c r="M62" i="53"/>
  <c r="O62" i="54" s="1"/>
  <c r="S62" i="54" s="1"/>
  <c r="M42" i="53"/>
  <c r="M51" i="53"/>
  <c r="O51" i="54"/>
  <c r="M39" i="53"/>
  <c r="M55" i="53"/>
  <c r="O55" i="54" s="1"/>
  <c r="S55" i="54" s="1"/>
  <c r="M14" i="53"/>
  <c r="O14" i="54" s="1"/>
  <c r="M13" i="53"/>
  <c r="M64" i="53"/>
  <c r="M33" i="53"/>
  <c r="O33" i="54" s="1"/>
  <c r="S33" i="54" s="1"/>
  <c r="M27" i="53"/>
  <c r="O27" i="54" s="1"/>
  <c r="M68" i="53"/>
  <c r="O68" i="54" s="1"/>
  <c r="S68" i="54" s="1"/>
  <c r="M18" i="53"/>
  <c r="M47" i="53"/>
  <c r="M56" i="53"/>
  <c r="O56" i="54"/>
  <c r="M22" i="53"/>
  <c r="M57" i="53"/>
  <c r="M65" i="53"/>
  <c r="M34" i="53"/>
  <c r="O34" i="54" s="1"/>
  <c r="S34" i="54" s="1"/>
  <c r="M66" i="53"/>
  <c r="M26" i="53"/>
  <c r="M36" i="53"/>
  <c r="O36" i="54" s="1"/>
  <c r="S36" i="54" s="1"/>
  <c r="M7" i="53"/>
  <c r="M63" i="53"/>
  <c r="M17" i="53"/>
  <c r="M43" i="53"/>
  <c r="M59" i="53"/>
  <c r="M41" i="53"/>
  <c r="M30" i="53"/>
  <c r="M25" i="53"/>
  <c r="O25" i="54" s="1"/>
  <c r="M45" i="53"/>
  <c r="M54" i="53"/>
  <c r="O54" i="54"/>
  <c r="M35" i="53"/>
  <c r="M38" i="53"/>
  <c r="M58" i="53"/>
  <c r="M21" i="53"/>
  <c r="M31" i="53"/>
  <c r="O31" i="54" s="1"/>
  <c r="M28" i="53"/>
  <c r="M16" i="53"/>
  <c r="O16" i="54" s="1"/>
  <c r="M61" i="53"/>
  <c r="M48" i="53"/>
  <c r="M9" i="53"/>
  <c r="M20" i="53"/>
  <c r="M49" i="53"/>
  <c r="M11" i="53"/>
  <c r="M61" i="57"/>
  <c r="M66" i="57"/>
  <c r="O66" i="57"/>
  <c r="S66" i="57" s="1"/>
  <c r="M64" i="57"/>
  <c r="M36" i="57"/>
  <c r="M15" i="57"/>
  <c r="M53" i="57"/>
  <c r="O53" i="57"/>
  <c r="M51" i="57"/>
  <c r="M25" i="57"/>
  <c r="O25" i="57" s="1"/>
  <c r="M45" i="57"/>
  <c r="O45" i="57" s="1"/>
  <c r="S45" i="57" s="1"/>
  <c r="M49" i="57"/>
  <c r="M10" i="57"/>
  <c r="M29" i="57"/>
  <c r="O29" i="57" s="1"/>
  <c r="M39" i="57"/>
  <c r="M57" i="57"/>
  <c r="M17" i="57"/>
  <c r="O17" i="57" s="1"/>
  <c r="S17" i="57" s="1"/>
  <c r="M19" i="57"/>
  <c r="M69" i="57"/>
  <c r="M52" i="57"/>
  <c r="O52" i="57" s="1"/>
  <c r="S52" i="57" s="1"/>
  <c r="B52" i="53"/>
  <c r="B29" i="61"/>
  <c r="M68" i="57"/>
  <c r="O68" i="58"/>
  <c r="M16" i="57"/>
  <c r="O43" i="59"/>
  <c r="B35" i="61"/>
  <c r="M53" i="53"/>
  <c r="O53" i="54" s="1"/>
  <c r="S53" i="54" s="1"/>
  <c r="M16" i="1"/>
  <c r="K11" i="50"/>
  <c r="K12" i="50"/>
  <c r="O54" i="60"/>
  <c r="O55" i="60"/>
  <c r="O19" i="56"/>
  <c r="O26" i="60"/>
  <c r="O51" i="57"/>
  <c r="O28" i="59"/>
  <c r="O29" i="56"/>
  <c r="N8" i="50"/>
  <c r="N9" i="50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O59" i="59" s="1"/>
  <c r="S59" i="59" s="1"/>
  <c r="M13" i="58"/>
  <c r="O13" i="59"/>
  <c r="M17" i="58"/>
  <c r="O17" i="58"/>
  <c r="M25" i="58"/>
  <c r="M36" i="58"/>
  <c r="O36" i="59" s="1"/>
  <c r="S36" i="59" s="1"/>
  <c r="M57" i="58"/>
  <c r="O57" i="58" s="1"/>
  <c r="S57" i="58" s="1"/>
  <c r="M54" i="58"/>
  <c r="M52" i="58"/>
  <c r="M63" i="58"/>
  <c r="M20" i="58"/>
  <c r="O20" i="59"/>
  <c r="M19" i="58"/>
  <c r="M39" i="58"/>
  <c r="M55" i="58"/>
  <c r="M31" i="58"/>
  <c r="O31" i="59" s="1"/>
  <c r="S31" i="59" s="1"/>
  <c r="M29" i="58"/>
  <c r="O29" i="58"/>
  <c r="M33" i="58"/>
  <c r="M67" i="58"/>
  <c r="M66" i="58"/>
  <c r="M22" i="58"/>
  <c r="M47" i="58"/>
  <c r="M58" i="58"/>
  <c r="M46" i="58"/>
  <c r="M32" i="58"/>
  <c r="M42" i="58"/>
  <c r="O42" i="59"/>
  <c r="M64" i="58"/>
  <c r="M50" i="58"/>
  <c r="O50" i="59" s="1"/>
  <c r="M60" i="58"/>
  <c r="O60" i="59" s="1"/>
  <c r="S60" i="59" s="1"/>
  <c r="M11" i="58"/>
  <c r="M26" i="58"/>
  <c r="O26" i="59" s="1"/>
  <c r="S26" i="59" s="1"/>
  <c r="M37" i="58"/>
  <c r="O37" i="59" s="1"/>
  <c r="S37" i="59" s="1"/>
  <c r="M40" i="58"/>
  <c r="M23" i="58"/>
  <c r="M51" i="58"/>
  <c r="M49" i="58"/>
  <c r="M62" i="58"/>
  <c r="O62" i="59" s="1"/>
  <c r="S62" i="59" s="1"/>
  <c r="M69" i="58"/>
  <c r="M27" i="58"/>
  <c r="M18" i="58"/>
  <c r="M30" i="58"/>
  <c r="M15" i="58"/>
  <c r="M38" i="58"/>
  <c r="O38" i="59"/>
  <c r="M21" i="58"/>
  <c r="O21" i="59"/>
  <c r="M34" i="58"/>
  <c r="O34" i="59"/>
  <c r="M24" i="58"/>
  <c r="M14" i="58"/>
  <c r="M16" i="58"/>
  <c r="M12" i="58"/>
  <c r="M45" i="58"/>
  <c r="M48" i="58"/>
  <c r="B53" i="58"/>
  <c r="B15" i="58"/>
  <c r="M65" i="58"/>
  <c r="M35" i="58"/>
  <c r="O35" i="59"/>
  <c r="M56" i="58"/>
  <c r="B44" i="58"/>
  <c r="B31" i="58"/>
  <c r="B34" i="58"/>
  <c r="B17" i="58"/>
  <c r="M53" i="58"/>
  <c r="M41" i="58"/>
  <c r="M61" i="58"/>
  <c r="B28" i="58"/>
  <c r="B41" i="58"/>
  <c r="B26" i="58"/>
  <c r="O37" i="60"/>
  <c r="O22" i="56"/>
  <c r="M67" i="57"/>
  <c r="M55" i="57"/>
  <c r="M18" i="57"/>
  <c r="M43" i="57"/>
  <c r="O43" i="58"/>
  <c r="M13" i="57"/>
  <c r="O13" i="58"/>
  <c r="M41" i="57"/>
  <c r="M38" i="57"/>
  <c r="M21" i="57"/>
  <c r="M14" i="57"/>
  <c r="M34" i="57"/>
  <c r="M28" i="57"/>
  <c r="O28" i="58" s="1"/>
  <c r="S28" i="58" s="1"/>
  <c r="M47" i="57"/>
  <c r="M12" i="57"/>
  <c r="O12" i="58" s="1"/>
  <c r="M35" i="57"/>
  <c r="M20" i="57"/>
  <c r="M33" i="57"/>
  <c r="M31" i="57"/>
  <c r="M26" i="57"/>
  <c r="O26" i="58" s="1"/>
  <c r="S26" i="58" s="1"/>
  <c r="M59" i="57"/>
  <c r="O59" i="58" s="1"/>
  <c r="S59" i="58" s="1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38" i="56"/>
  <c r="M26" i="56"/>
  <c r="M55" i="56"/>
  <c r="M21" i="56"/>
  <c r="O21" i="56"/>
  <c r="M58" i="56"/>
  <c r="O58" i="57"/>
  <c r="S58" i="57" s="1"/>
  <c r="M42" i="56"/>
  <c r="M46" i="56"/>
  <c r="O46" i="57"/>
  <c r="M47" i="56"/>
  <c r="M68" i="56"/>
  <c r="M24" i="56"/>
  <c r="M39" i="56"/>
  <c r="M14" i="56"/>
  <c r="M44" i="56"/>
  <c r="M37" i="56"/>
  <c r="M59" i="56"/>
  <c r="O59" i="57" s="1"/>
  <c r="S59" i="57" s="1"/>
  <c r="M12" i="56"/>
  <c r="O12" i="56"/>
  <c r="M57" i="56"/>
  <c r="M40" i="56"/>
  <c r="M65" i="56"/>
  <c r="M11" i="56"/>
  <c r="M28" i="56"/>
  <c r="M13" i="56"/>
  <c r="M9" i="56"/>
  <c r="M23" i="56"/>
  <c r="O23" i="57" s="1"/>
  <c r="S23" i="57" s="1"/>
  <c r="M32" i="56"/>
  <c r="O32" i="57" s="1"/>
  <c r="M64" i="56"/>
  <c r="M61" i="56"/>
  <c r="O61" i="57"/>
  <c r="S61" i="57" s="1"/>
  <c r="M22" i="60"/>
  <c r="M63" i="60"/>
  <c r="M61" i="60"/>
  <c r="O61" i="60" s="1"/>
  <c r="S61" i="60" s="1"/>
  <c r="M64" i="60"/>
  <c r="M34" i="60"/>
  <c r="O34" i="60" s="1"/>
  <c r="S34" i="60" s="1"/>
  <c r="M15" i="60"/>
  <c r="O15" i="60" s="1"/>
  <c r="M51" i="60"/>
  <c r="M63" i="55"/>
  <c r="O63" i="56"/>
  <c r="S63" i="56" s="1"/>
  <c r="M41" i="55"/>
  <c r="O41" i="56" s="1"/>
  <c r="S41" i="56" s="1"/>
  <c r="M31" i="55"/>
  <c r="M34" i="55"/>
  <c r="O34" i="56"/>
  <c r="M56" i="55"/>
  <c r="M17" i="55"/>
  <c r="O17" i="56" s="1"/>
  <c r="S17" i="56" s="1"/>
  <c r="M62" i="55"/>
  <c r="M32" i="55"/>
  <c r="M26" i="55"/>
  <c r="O26" i="56" s="1"/>
  <c r="M60" i="55"/>
  <c r="O60" i="56" s="1"/>
  <c r="S60" i="56" s="1"/>
  <c r="M54" i="55"/>
  <c r="M35" i="55"/>
  <c r="M25" i="55"/>
  <c r="O25" i="56"/>
  <c r="M53" i="55"/>
  <c r="O53" i="56"/>
  <c r="M66" i="55"/>
  <c r="O66" i="55" s="1"/>
  <c r="S66" i="55" s="1"/>
  <c r="O66" i="56"/>
  <c r="S66" i="56" s="1"/>
  <c r="M14" i="55"/>
  <c r="M47" i="55"/>
  <c r="O47" i="56"/>
  <c r="M69" i="55"/>
  <c r="M49" i="55"/>
  <c r="O49" i="56" s="1"/>
  <c r="M39" i="55"/>
  <c r="M24" i="55"/>
  <c r="M42" i="55"/>
  <c r="O42" i="56" s="1"/>
  <c r="M59" i="55"/>
  <c r="O59" i="56" s="1"/>
  <c r="S59" i="56" s="1"/>
  <c r="M45" i="55"/>
  <c r="O45" i="56"/>
  <c r="M44" i="55"/>
  <c r="M48" i="55"/>
  <c r="O48" i="56" s="1"/>
  <c r="M52" i="55"/>
  <c r="O52" i="56" s="1"/>
  <c r="M10" i="55"/>
  <c r="O10" i="56" s="1"/>
  <c r="S10" i="56" s="1"/>
  <c r="M43" i="55"/>
  <c r="M32" i="59"/>
  <c r="O32" i="60"/>
  <c r="M49" i="59"/>
  <c r="O49" i="59" s="1"/>
  <c r="O49" i="60"/>
  <c r="B27" i="52"/>
  <c r="B11" i="52"/>
  <c r="B10" i="52"/>
  <c r="B24" i="52"/>
  <c r="B45" i="57"/>
  <c r="B48" i="57"/>
  <c r="B46" i="57"/>
  <c r="B36" i="57"/>
  <c r="B47" i="57"/>
  <c r="B43" i="57"/>
  <c r="B26" i="57"/>
  <c r="B22" i="57"/>
  <c r="B25" i="57"/>
  <c r="B12" i="57"/>
  <c r="B18" i="52"/>
  <c r="B32" i="57"/>
  <c r="B19" i="57"/>
  <c r="B16" i="57"/>
  <c r="M42" i="54"/>
  <c r="O42" i="54" s="1"/>
  <c r="S42" i="54" s="1"/>
  <c r="M41" i="54"/>
  <c r="B35" i="52"/>
  <c r="B30" i="52"/>
  <c r="B53" i="59"/>
  <c r="B52" i="52"/>
  <c r="B56" i="52"/>
  <c r="B43" i="52"/>
  <c r="B41" i="52"/>
  <c r="B28" i="57"/>
  <c r="B30" i="57"/>
  <c r="B20" i="57"/>
  <c r="B53" i="57"/>
  <c r="B11" i="57"/>
  <c r="B21" i="57"/>
  <c r="B55" i="57"/>
  <c r="B34" i="57"/>
  <c r="B24" i="57"/>
  <c r="B44" i="57"/>
  <c r="B15" i="57"/>
  <c r="B52" i="57"/>
  <c r="B17" i="52"/>
  <c r="B38" i="52"/>
  <c r="O15" i="56"/>
  <c r="O15" i="57"/>
  <c r="I6" i="4"/>
  <c r="G2" i="55"/>
  <c r="I8" i="4"/>
  <c r="G2" i="57"/>
  <c r="I10" i="4"/>
  <c r="G2" i="59"/>
  <c r="I7" i="4"/>
  <c r="G2" i="56"/>
  <c r="I9" i="4"/>
  <c r="G2" i="58"/>
  <c r="I11" i="4"/>
  <c r="G2" i="60"/>
  <c r="I3" i="4"/>
  <c r="G2" i="52"/>
  <c r="C37" i="52"/>
  <c r="D37" i="52"/>
  <c r="I4" i="4"/>
  <c r="G2" i="53"/>
  <c r="I5" i="4"/>
  <c r="G2" i="54"/>
  <c r="I12" i="4"/>
  <c r="G2" i="61"/>
  <c r="I2" i="4"/>
  <c r="G2" i="1"/>
  <c r="M51" i="61"/>
  <c r="M14" i="61"/>
  <c r="M60" i="61"/>
  <c r="O60" i="61" s="1"/>
  <c r="S60" i="61" s="1"/>
  <c r="M34" i="61"/>
  <c r="O34" i="61"/>
  <c r="M15" i="61"/>
  <c r="O15" i="61"/>
  <c r="M56" i="61"/>
  <c r="O56" i="61"/>
  <c r="M16" i="61"/>
  <c r="M30" i="61"/>
  <c r="O30" i="61" s="1"/>
  <c r="S30" i="61" s="1"/>
  <c r="M23" i="61"/>
  <c r="M32" i="61"/>
  <c r="O32" i="61"/>
  <c r="M20" i="61"/>
  <c r="M62" i="61"/>
  <c r="O62" i="61" s="1"/>
  <c r="S62" i="61" s="1"/>
  <c r="M47" i="61"/>
  <c r="M48" i="61"/>
  <c r="O48" i="61" s="1"/>
  <c r="S48" i="61" s="1"/>
  <c r="M24" i="61"/>
  <c r="O24" i="61" s="1"/>
  <c r="M26" i="61"/>
  <c r="O26" i="61" s="1"/>
  <c r="S26" i="61" s="1"/>
  <c r="M57" i="61"/>
  <c r="O57" i="61" s="1"/>
  <c r="S57" i="61" s="1"/>
  <c r="M54" i="61"/>
  <c r="M50" i="61"/>
  <c r="M38" i="61"/>
  <c r="M21" i="61"/>
  <c r="M39" i="61"/>
  <c r="O39" i="61"/>
  <c r="M35" i="61"/>
  <c r="O35" i="61"/>
  <c r="M25" i="61"/>
  <c r="O25" i="61"/>
  <c r="M31" i="61"/>
  <c r="O31" i="61"/>
  <c r="M22" i="61"/>
  <c r="M63" i="61"/>
  <c r="M45" i="61"/>
  <c r="O45" i="61" s="1"/>
  <c r="S45" i="61" s="1"/>
  <c r="M44" i="61"/>
  <c r="O44" i="61" s="1"/>
  <c r="S44" i="61" s="1"/>
  <c r="M61" i="61"/>
  <c r="O61" i="61" s="1"/>
  <c r="S61" i="61" s="1"/>
  <c r="M40" i="61"/>
  <c r="O40" i="61"/>
  <c r="M37" i="61"/>
  <c r="O37" i="61"/>
  <c r="M36" i="61"/>
  <c r="M41" i="61"/>
  <c r="M69" i="61"/>
  <c r="O69" i="61"/>
  <c r="S69" i="61" s="1"/>
  <c r="M68" i="61"/>
  <c r="M46" i="61"/>
  <c r="M33" i="61"/>
  <c r="O33" i="61" s="1"/>
  <c r="S33" i="61" s="1"/>
  <c r="M58" i="61"/>
  <c r="M43" i="61"/>
  <c r="O43" i="61"/>
  <c r="M65" i="61"/>
  <c r="O65" i="61"/>
  <c r="S65" i="61" s="1"/>
  <c r="M19" i="61"/>
  <c r="O19" i="61" s="1"/>
  <c r="S19" i="61" s="1"/>
  <c r="M18" i="61"/>
  <c r="M64" i="61"/>
  <c r="M59" i="61"/>
  <c r="M27" i="61"/>
  <c r="M67" i="61"/>
  <c r="O67" i="61" s="1"/>
  <c r="S67" i="61" s="1"/>
  <c r="M53" i="61"/>
  <c r="M66" i="61"/>
  <c r="O66" i="61" s="1"/>
  <c r="S66" i="61" s="1"/>
  <c r="M42" i="61"/>
  <c r="O42" i="61"/>
  <c r="M17" i="61"/>
  <c r="O17" i="61"/>
  <c r="M52" i="61"/>
  <c r="M28" i="61"/>
  <c r="O28" i="61" s="1"/>
  <c r="M55" i="61"/>
  <c r="O55" i="61" s="1"/>
  <c r="M29" i="61"/>
  <c r="M49" i="61"/>
  <c r="O49" i="61"/>
  <c r="C31" i="52"/>
  <c r="D31" i="52"/>
  <c r="C20" i="52"/>
  <c r="D20" i="52"/>
  <c r="Q10" i="50"/>
  <c r="Q9" i="50"/>
  <c r="M24" i="54"/>
  <c r="O24" i="55"/>
  <c r="M45" i="54"/>
  <c r="M63" i="54"/>
  <c r="M59" i="54"/>
  <c r="M48" i="54"/>
  <c r="M68" i="54"/>
  <c r="M9" i="54"/>
  <c r="M49" i="54"/>
  <c r="M44" i="54"/>
  <c r="M46" i="54"/>
  <c r="M65" i="54"/>
  <c r="M52" i="54"/>
  <c r="M40" i="54"/>
  <c r="M55" i="54"/>
  <c r="M30" i="54"/>
  <c r="M18" i="54"/>
  <c r="M8" i="54"/>
  <c r="M17" i="54"/>
  <c r="M53" i="54"/>
  <c r="M39" i="54"/>
  <c r="M57" i="54"/>
  <c r="M50" i="54"/>
  <c r="M32" i="54"/>
  <c r="M47" i="54"/>
  <c r="M35" i="54"/>
  <c r="O35" i="54" s="1"/>
  <c r="M61" i="54"/>
  <c r="M7" i="54"/>
  <c r="M34" i="54"/>
  <c r="M58" i="54"/>
  <c r="M64" i="54"/>
  <c r="O64" i="55"/>
  <c r="S64" i="55" s="1"/>
  <c r="M38" i="54"/>
  <c r="O38" i="55" s="1"/>
  <c r="M22" i="54"/>
  <c r="O22" i="55" s="1"/>
  <c r="M11" i="54"/>
  <c r="M29" i="54"/>
  <c r="O29" i="55"/>
  <c r="M28" i="54"/>
  <c r="M26" i="54"/>
  <c r="M20" i="54"/>
  <c r="M19" i="54"/>
  <c r="M25" i="54"/>
  <c r="M43" i="54"/>
  <c r="O43" i="54" s="1"/>
  <c r="S43" i="54" s="1"/>
  <c r="M60" i="54"/>
  <c r="M15" i="54"/>
  <c r="M21" i="54"/>
  <c r="M13" i="54"/>
  <c r="M67" i="54"/>
  <c r="M23" i="54"/>
  <c r="C11" i="1"/>
  <c r="D11" i="1"/>
  <c r="O17" i="54"/>
  <c r="Q6" i="50"/>
  <c r="Q5" i="50"/>
  <c r="K10" i="50"/>
  <c r="K8" i="50"/>
  <c r="K9" i="50"/>
  <c r="N10" i="50"/>
  <c r="O8" i="54"/>
  <c r="C44" i="60"/>
  <c r="D44" i="60"/>
  <c r="L54" i="58"/>
  <c r="O55" i="56"/>
  <c r="O14" i="56"/>
  <c r="O13" i="57"/>
  <c r="H24" i="54"/>
  <c r="O41" i="55"/>
  <c r="O44" i="57"/>
  <c r="O13" i="56"/>
  <c r="O32" i="56"/>
  <c r="O14" i="57"/>
  <c r="O47" i="57"/>
  <c r="O38" i="58"/>
  <c r="O18" i="58"/>
  <c r="L56" i="58"/>
  <c r="O64" i="56"/>
  <c r="S64" i="56"/>
  <c r="O56" i="58"/>
  <c r="O65" i="59"/>
  <c r="S65" i="59" s="1"/>
  <c r="O24" i="58"/>
  <c r="O24" i="59"/>
  <c r="O69" i="58"/>
  <c r="O52" i="59"/>
  <c r="O52" i="58"/>
  <c r="O25" i="59"/>
  <c r="O25" i="58"/>
  <c r="C29" i="1"/>
  <c r="D29" i="1"/>
  <c r="O34" i="57"/>
  <c r="O34" i="58"/>
  <c r="O55" i="57"/>
  <c r="O61" i="59"/>
  <c r="S61" i="59" s="1"/>
  <c r="O61" i="58"/>
  <c r="O62" i="58"/>
  <c r="C12" i="52"/>
  <c r="D12" i="52"/>
  <c r="O42" i="55"/>
  <c r="O65" i="56"/>
  <c r="S65" i="56"/>
  <c r="O31" i="58"/>
  <c r="O31" i="57"/>
  <c r="O12" i="57"/>
  <c r="O67" i="57"/>
  <c r="S67" i="57" s="1"/>
  <c r="O16" i="59"/>
  <c r="O16" i="58"/>
  <c r="O46" i="59"/>
  <c r="O66" i="58"/>
  <c r="O57" i="59"/>
  <c r="S57" i="59" s="1"/>
  <c r="O68" i="57"/>
  <c r="S68" i="57" s="1"/>
  <c r="O68" i="56"/>
  <c r="S68" i="56" s="1"/>
  <c r="O20" i="58"/>
  <c r="O45" i="58"/>
  <c r="O23" i="58"/>
  <c r="C23" i="52"/>
  <c r="D23" i="52"/>
  <c r="O11" i="57"/>
  <c r="O35" i="58"/>
  <c r="O41" i="57"/>
  <c r="O41" i="58"/>
  <c r="O30" i="59"/>
  <c r="O40" i="58"/>
  <c r="O40" i="59"/>
  <c r="O60" i="58"/>
  <c r="O32" i="59"/>
  <c r="O32" i="58"/>
  <c r="O22" i="59"/>
  <c r="O54" i="58"/>
  <c r="O54" i="59"/>
  <c r="O22" i="54"/>
  <c r="O11" i="54"/>
  <c r="C26" i="52"/>
  <c r="D26" i="52"/>
  <c r="E26" i="52"/>
  <c r="O38" i="54"/>
  <c r="O45" i="55"/>
  <c r="O41" i="54"/>
  <c r="O29" i="59"/>
  <c r="C42" i="52"/>
  <c r="D42" i="52"/>
  <c r="E42" i="52"/>
  <c r="F42" i="52"/>
  <c r="O44" i="56"/>
  <c r="O24" i="56"/>
  <c r="O24" i="57"/>
  <c r="O26" i="57"/>
  <c r="O33" i="58"/>
  <c r="O47" i="58"/>
  <c r="O33" i="57"/>
  <c r="O53" i="58"/>
  <c r="O53" i="59"/>
  <c r="O48" i="59"/>
  <c r="O48" i="58"/>
  <c r="O23" i="56"/>
  <c r="O61" i="56"/>
  <c r="S61" i="56"/>
  <c r="O21" i="55"/>
  <c r="O21" i="54"/>
  <c r="O25" i="55"/>
  <c r="O28" i="55"/>
  <c r="O28" i="54"/>
  <c r="O32" i="55"/>
  <c r="O32" i="54"/>
  <c r="O53" i="55"/>
  <c r="O30" i="54"/>
  <c r="O65" i="55"/>
  <c r="S65" i="55" s="1"/>
  <c r="O65" i="54"/>
  <c r="S65" i="54" s="1"/>
  <c r="O9" i="55"/>
  <c r="O9" i="54"/>
  <c r="O63" i="55"/>
  <c r="S63" i="55" s="1"/>
  <c r="O63" i="54"/>
  <c r="S63" i="54" s="1"/>
  <c r="E20" i="52"/>
  <c r="F20" i="52"/>
  <c r="G20" i="52"/>
  <c r="E31" i="52"/>
  <c r="F31" i="52"/>
  <c r="G31" i="52"/>
  <c r="H35" i="54"/>
  <c r="H23" i="54"/>
  <c r="H46" i="54"/>
  <c r="C23" i="54"/>
  <c r="D23" i="54"/>
  <c r="H34" i="54"/>
  <c r="C35" i="54"/>
  <c r="D35" i="54"/>
  <c r="C46" i="54"/>
  <c r="D46" i="54"/>
  <c r="H52" i="54"/>
  <c r="C36" i="54"/>
  <c r="D36" i="54"/>
  <c r="H44" i="54"/>
  <c r="H27" i="54"/>
  <c r="C34" i="54"/>
  <c r="D34" i="54"/>
  <c r="H17" i="54"/>
  <c r="C45" i="54"/>
  <c r="D45" i="54"/>
  <c r="H31" i="54"/>
  <c r="C48" i="54"/>
  <c r="D48" i="54"/>
  <c r="C55" i="54"/>
  <c r="D55" i="54"/>
  <c r="H42" i="54"/>
  <c r="C21" i="54"/>
  <c r="D21" i="54"/>
  <c r="H54" i="54"/>
  <c r="H36" i="54"/>
  <c r="C17" i="54"/>
  <c r="D17" i="54"/>
  <c r="C44" i="54"/>
  <c r="D44" i="54"/>
  <c r="H37" i="54"/>
  <c r="C24" i="54"/>
  <c r="D24" i="54"/>
  <c r="H9" i="54"/>
  <c r="C52" i="54"/>
  <c r="D52" i="54"/>
  <c r="H29" i="54"/>
  <c r="H45" i="54"/>
  <c r="C31" i="54"/>
  <c r="D31" i="54"/>
  <c r="H48" i="54"/>
  <c r="H55" i="54"/>
  <c r="C37" i="54"/>
  <c r="D37" i="54"/>
  <c r="C38" i="54"/>
  <c r="D38" i="54"/>
  <c r="C51" i="54"/>
  <c r="D51" i="54"/>
  <c r="H14" i="54"/>
  <c r="H15" i="54"/>
  <c r="C43" i="54"/>
  <c r="D43" i="54"/>
  <c r="H40" i="54"/>
  <c r="H20" i="54"/>
  <c r="C29" i="54"/>
  <c r="D29" i="54"/>
  <c r="C27" i="54"/>
  <c r="D27" i="54"/>
  <c r="C22" i="54"/>
  <c r="D22" i="54"/>
  <c r="H32" i="54"/>
  <c r="C28" i="54"/>
  <c r="D28" i="54"/>
  <c r="C50" i="54"/>
  <c r="D50" i="54"/>
  <c r="H33" i="54"/>
  <c r="C9" i="54"/>
  <c r="D9" i="54"/>
  <c r="H22" i="54"/>
  <c r="H38" i="54"/>
  <c r="H28" i="54"/>
  <c r="C15" i="54"/>
  <c r="D15" i="54"/>
  <c r="H18" i="54"/>
  <c r="H50" i="54"/>
  <c r="H21" i="54"/>
  <c r="H51" i="54"/>
  <c r="C32" i="54"/>
  <c r="D32" i="54"/>
  <c r="C14" i="54"/>
  <c r="D14" i="54"/>
  <c r="C40" i="54"/>
  <c r="D40" i="54"/>
  <c r="C33" i="54"/>
  <c r="D33" i="54"/>
  <c r="C20" i="54"/>
  <c r="D20" i="54"/>
  <c r="C54" i="54"/>
  <c r="D54" i="54"/>
  <c r="C18" i="54"/>
  <c r="D18" i="54"/>
  <c r="H43" i="54"/>
  <c r="C30" i="54"/>
  <c r="D30" i="54"/>
  <c r="C49" i="54"/>
  <c r="D49" i="54"/>
  <c r="C19" i="54"/>
  <c r="D19" i="54"/>
  <c r="C25" i="54"/>
  <c r="D25" i="54"/>
  <c r="H56" i="54"/>
  <c r="H39" i="54"/>
  <c r="C26" i="54"/>
  <c r="D26" i="54"/>
  <c r="H8" i="54"/>
  <c r="H8" i="55"/>
  <c r="H12" i="54"/>
  <c r="C56" i="54"/>
  <c r="D56" i="54"/>
  <c r="C11" i="54"/>
  <c r="D11" i="54"/>
  <c r="H13" i="54"/>
  <c r="C53" i="54"/>
  <c r="D53" i="54"/>
  <c r="H19" i="54"/>
  <c r="H47" i="54"/>
  <c r="H41" i="54"/>
  <c r="H26" i="54"/>
  <c r="C16" i="54"/>
  <c r="D16" i="54"/>
  <c r="C10" i="54"/>
  <c r="D10" i="54"/>
  <c r="H30" i="54"/>
  <c r="H25" i="54"/>
  <c r="C39" i="54"/>
  <c r="D39" i="54"/>
  <c r="H11" i="54"/>
  <c r="C13" i="54"/>
  <c r="D13" i="54"/>
  <c r="C41" i="54"/>
  <c r="D41" i="54"/>
  <c r="C8" i="54"/>
  <c r="H16" i="54"/>
  <c r="H49" i="54"/>
  <c r="H53" i="54"/>
  <c r="C47" i="54"/>
  <c r="D47" i="54"/>
  <c r="C12" i="54"/>
  <c r="D12" i="54"/>
  <c r="H10" i="54"/>
  <c r="C42" i="54"/>
  <c r="D42" i="54"/>
  <c r="L15" i="58"/>
  <c r="L12" i="58"/>
  <c r="L46" i="58"/>
  <c r="L17" i="58"/>
  <c r="L55" i="58"/>
  <c r="L30" i="58"/>
  <c r="L36" i="58"/>
  <c r="L35" i="58"/>
  <c r="L23" i="58"/>
  <c r="C36" i="58"/>
  <c r="D36" i="58"/>
  <c r="L50" i="58"/>
  <c r="H23" i="58"/>
  <c r="C51" i="58"/>
  <c r="D51" i="58"/>
  <c r="H32" i="58"/>
  <c r="H36" i="58"/>
  <c r="C38" i="58"/>
  <c r="D38" i="58"/>
  <c r="C20" i="58"/>
  <c r="D20" i="58"/>
  <c r="H37" i="58"/>
  <c r="C35" i="58"/>
  <c r="D35" i="58"/>
  <c r="C32" i="58"/>
  <c r="D32" i="58"/>
  <c r="H22" i="58"/>
  <c r="L32" i="58"/>
  <c r="C19" i="58"/>
  <c r="D19" i="58"/>
  <c r="H30" i="58"/>
  <c r="L34" i="58"/>
  <c r="H54" i="58"/>
  <c r="H51" i="58"/>
  <c r="C18" i="58"/>
  <c r="D18" i="58"/>
  <c r="L18" i="58"/>
  <c r="L45" i="58"/>
  <c r="L26" i="58"/>
  <c r="H48" i="58"/>
  <c r="L43" i="58"/>
  <c r="C22" i="58"/>
  <c r="D22" i="58"/>
  <c r="L20" i="58"/>
  <c r="L37" i="58"/>
  <c r="H19" i="58"/>
  <c r="H15" i="58"/>
  <c r="C34" i="58"/>
  <c r="D34" i="58"/>
  <c r="H17" i="58"/>
  <c r="H18" i="58"/>
  <c r="H55" i="58"/>
  <c r="H14" i="58"/>
  <c r="H45" i="58"/>
  <c r="H26" i="58"/>
  <c r="L22" i="58"/>
  <c r="H38" i="58"/>
  <c r="H20" i="58"/>
  <c r="L19" i="58"/>
  <c r="C15" i="58"/>
  <c r="D15" i="58"/>
  <c r="C23" i="58"/>
  <c r="D23" i="58"/>
  <c r="L38" i="58"/>
  <c r="C37" i="58"/>
  <c r="D37" i="58"/>
  <c r="H35" i="58"/>
  <c r="C30" i="58"/>
  <c r="D30" i="58"/>
  <c r="H34" i="58"/>
  <c r="C14" i="58"/>
  <c r="D14" i="58"/>
  <c r="C28" i="58"/>
  <c r="D28" i="58"/>
  <c r="C53" i="58"/>
  <c r="D53" i="58"/>
  <c r="L39" i="58"/>
  <c r="C52" i="58"/>
  <c r="D52" i="58"/>
  <c r="L29" i="58"/>
  <c r="C21" i="58"/>
  <c r="D21" i="58"/>
  <c r="C56" i="58"/>
  <c r="D56" i="58"/>
  <c r="C24" i="58"/>
  <c r="D24" i="58"/>
  <c r="H46" i="58"/>
  <c r="C17" i="58"/>
  <c r="D17" i="58"/>
  <c r="L14" i="58"/>
  <c r="H28" i="58"/>
  <c r="L40" i="58"/>
  <c r="H39" i="58"/>
  <c r="H56" i="58"/>
  <c r="C55" i="58"/>
  <c r="D55" i="58"/>
  <c r="C45" i="58"/>
  <c r="D45" i="58"/>
  <c r="L28" i="58"/>
  <c r="L53" i="58"/>
  <c r="C39" i="58"/>
  <c r="D39" i="58"/>
  <c r="H52" i="58"/>
  <c r="H21" i="58"/>
  <c r="C46" i="58"/>
  <c r="D46" i="58"/>
  <c r="L51" i="58"/>
  <c r="C26" i="58"/>
  <c r="D26" i="58"/>
  <c r="C48" i="58"/>
  <c r="D48" i="58"/>
  <c r="C40" i="58"/>
  <c r="D40" i="58"/>
  <c r="H29" i="58"/>
  <c r="H24" i="58"/>
  <c r="C54" i="58"/>
  <c r="D54" i="58"/>
  <c r="L48" i="58"/>
  <c r="H40" i="58"/>
  <c r="H53" i="58"/>
  <c r="L52" i="58"/>
  <c r="C29" i="58"/>
  <c r="D29" i="58"/>
  <c r="L21" i="58"/>
  <c r="L24" i="58"/>
  <c r="C44" i="58"/>
  <c r="D44" i="58"/>
  <c r="L42" i="58"/>
  <c r="C33" i="58"/>
  <c r="D33" i="58"/>
  <c r="H13" i="58"/>
  <c r="H16" i="58"/>
  <c r="C31" i="58"/>
  <c r="D31" i="58"/>
  <c r="H31" i="58"/>
  <c r="C27" i="58"/>
  <c r="D27" i="58"/>
  <c r="C47" i="58"/>
  <c r="D47" i="58"/>
  <c r="H50" i="58"/>
  <c r="H44" i="58"/>
  <c r="L49" i="58"/>
  <c r="L25" i="58"/>
  <c r="C42" i="58"/>
  <c r="D42" i="58"/>
  <c r="L33" i="58"/>
  <c r="L13" i="58"/>
  <c r="H41" i="58"/>
  <c r="H43" i="58"/>
  <c r="C25" i="58"/>
  <c r="D25" i="58"/>
  <c r="H33" i="58"/>
  <c r="L16" i="58"/>
  <c r="L31" i="58"/>
  <c r="C41" i="58"/>
  <c r="D41" i="58"/>
  <c r="H47" i="58"/>
  <c r="H49" i="58"/>
  <c r="C43" i="58"/>
  <c r="D43" i="58"/>
  <c r="H42" i="58"/>
  <c r="C13" i="58"/>
  <c r="D13" i="58"/>
  <c r="C16" i="58"/>
  <c r="D16" i="58"/>
  <c r="C12" i="58"/>
  <c r="H27" i="58"/>
  <c r="L47" i="58"/>
  <c r="L44" i="58"/>
  <c r="C49" i="58"/>
  <c r="D49" i="58"/>
  <c r="H25" i="58"/>
  <c r="L41" i="58"/>
  <c r="H12" i="58"/>
  <c r="H12" i="59"/>
  <c r="L27" i="58"/>
  <c r="C50" i="58"/>
  <c r="D50" i="58"/>
  <c r="H40" i="55"/>
  <c r="C40" i="55"/>
  <c r="D40" i="55"/>
  <c r="C54" i="55"/>
  <c r="D54" i="55"/>
  <c r="H35" i="55"/>
  <c r="H45" i="55"/>
  <c r="C35" i="55"/>
  <c r="D35" i="55"/>
  <c r="C56" i="55"/>
  <c r="D56" i="55"/>
  <c r="H23" i="55"/>
  <c r="H56" i="55"/>
  <c r="H52" i="55"/>
  <c r="C9" i="55"/>
  <c r="H38" i="55"/>
  <c r="C33" i="55"/>
  <c r="D33" i="55"/>
  <c r="C49" i="55"/>
  <c r="D49" i="55"/>
  <c r="H20" i="55"/>
  <c r="C25" i="55"/>
  <c r="D25" i="55"/>
  <c r="C31" i="55"/>
  <c r="D31" i="55"/>
  <c r="C38" i="55"/>
  <c r="D38" i="55"/>
  <c r="H49" i="55"/>
  <c r="C26" i="55"/>
  <c r="D26" i="55"/>
  <c r="C23" i="55"/>
  <c r="D23" i="55"/>
  <c r="C37" i="55"/>
  <c r="D37" i="55"/>
  <c r="C52" i="55"/>
  <c r="D52" i="55"/>
  <c r="C18" i="55"/>
  <c r="D18" i="55"/>
  <c r="C29" i="55"/>
  <c r="D29" i="55"/>
  <c r="C22" i="55"/>
  <c r="D22" i="55"/>
  <c r="C44" i="55"/>
  <c r="D44" i="55"/>
  <c r="C45" i="55"/>
  <c r="D45" i="55"/>
  <c r="H25" i="55"/>
  <c r="H37" i="55"/>
  <c r="H9" i="55"/>
  <c r="H9" i="56"/>
  <c r="H31" i="55"/>
  <c r="H29" i="55"/>
  <c r="H44" i="55"/>
  <c r="H26" i="55"/>
  <c r="H43" i="55"/>
  <c r="C50" i="55"/>
  <c r="D50" i="55"/>
  <c r="H42" i="55"/>
  <c r="C46" i="55"/>
  <c r="D46" i="55"/>
  <c r="C55" i="55"/>
  <c r="D55" i="55"/>
  <c r="H24" i="55"/>
  <c r="C41" i="55"/>
  <c r="D41" i="55"/>
  <c r="H18" i="55"/>
  <c r="C20" i="55"/>
  <c r="D20" i="55"/>
  <c r="H34" i="55"/>
  <c r="C39" i="55"/>
  <c r="D39" i="55"/>
  <c r="H46" i="55"/>
  <c r="C43" i="55"/>
  <c r="D43" i="55"/>
  <c r="H14" i="55"/>
  <c r="C16" i="55"/>
  <c r="D16" i="55"/>
  <c r="H51" i="55"/>
  <c r="C24" i="55"/>
  <c r="D24" i="55"/>
  <c r="H33" i="55"/>
  <c r="C34" i="55"/>
  <c r="D34" i="55"/>
  <c r="H50" i="55"/>
  <c r="H16" i="55"/>
  <c r="C51" i="55"/>
  <c r="D51" i="55"/>
  <c r="H39" i="55"/>
  <c r="H22" i="55"/>
  <c r="C14" i="55"/>
  <c r="D14" i="55"/>
  <c r="C42" i="55"/>
  <c r="D42" i="55"/>
  <c r="H55" i="55"/>
  <c r="H41" i="55"/>
  <c r="H54" i="55"/>
  <c r="H17" i="55"/>
  <c r="C32" i="55"/>
  <c r="D32" i="55"/>
  <c r="H13" i="55"/>
  <c r="H47" i="55"/>
  <c r="C19" i="55"/>
  <c r="D19" i="55"/>
  <c r="H32" i="55"/>
  <c r="C53" i="55"/>
  <c r="D53" i="55"/>
  <c r="C12" i="55"/>
  <c r="D12" i="55"/>
  <c r="C30" i="55"/>
  <c r="D30" i="55"/>
  <c r="C48" i="55"/>
  <c r="D48" i="55"/>
  <c r="C13" i="55"/>
  <c r="D13" i="55"/>
  <c r="C28" i="55"/>
  <c r="D28" i="55"/>
  <c r="C17" i="55"/>
  <c r="D17" i="55"/>
  <c r="H11" i="55"/>
  <c r="C15" i="55"/>
  <c r="D15" i="55"/>
  <c r="C36" i="55"/>
  <c r="D36" i="55"/>
  <c r="C47" i="55"/>
  <c r="D47" i="55"/>
  <c r="H19" i="55"/>
  <c r="H21" i="55"/>
  <c r="H12" i="55"/>
  <c r="H48" i="55"/>
  <c r="C11" i="55"/>
  <c r="D11" i="55"/>
  <c r="H27" i="55"/>
  <c r="H15" i="55"/>
  <c r="H53" i="55"/>
  <c r="C21" i="55"/>
  <c r="D21" i="55"/>
  <c r="H30" i="55"/>
  <c r="C27" i="55"/>
  <c r="D27" i="55"/>
  <c r="H28" i="55"/>
  <c r="H36" i="55"/>
  <c r="H10" i="55"/>
  <c r="E11" i="1"/>
  <c r="F11" i="1"/>
  <c r="G11" i="1"/>
  <c r="O61" i="55"/>
  <c r="S61" i="55"/>
  <c r="O61" i="54"/>
  <c r="S61" i="54"/>
  <c r="O50" i="54"/>
  <c r="O50" i="55"/>
  <c r="O55" i="55"/>
  <c r="O68" i="55"/>
  <c r="S68" i="55" s="1"/>
  <c r="E23" i="52"/>
  <c r="F23" i="52"/>
  <c r="G23" i="52"/>
  <c r="C53" i="53"/>
  <c r="D53" i="53"/>
  <c r="C50" i="53"/>
  <c r="D50" i="53"/>
  <c r="C56" i="53"/>
  <c r="D56" i="53"/>
  <c r="C48" i="53"/>
  <c r="D48" i="53"/>
  <c r="H56" i="53"/>
  <c r="H50" i="53"/>
  <c r="C42" i="53"/>
  <c r="D42" i="53"/>
  <c r="H46" i="53"/>
  <c r="H23" i="53"/>
  <c r="H38" i="53"/>
  <c r="H25" i="53"/>
  <c r="C7" i="53"/>
  <c r="H20" i="53"/>
  <c r="C55" i="53"/>
  <c r="D55" i="53"/>
  <c r="C24" i="53"/>
  <c r="D24" i="53"/>
  <c r="H48" i="53"/>
  <c r="C25" i="53"/>
  <c r="D25" i="53"/>
  <c r="H32" i="53"/>
  <c r="H7" i="53"/>
  <c r="H7" i="54"/>
  <c r="C16" i="53"/>
  <c r="D16" i="53"/>
  <c r="H34" i="53"/>
  <c r="C20" i="53"/>
  <c r="D20" i="53"/>
  <c r="H43" i="53"/>
  <c r="C23" i="53"/>
  <c r="D23" i="53"/>
  <c r="C33" i="53"/>
  <c r="D33" i="53"/>
  <c r="C35" i="53"/>
  <c r="D35" i="53"/>
  <c r="H47" i="53"/>
  <c r="H42" i="53"/>
  <c r="C37" i="53"/>
  <c r="D37" i="53"/>
  <c r="C32" i="53"/>
  <c r="D32" i="53"/>
  <c r="C46" i="53"/>
  <c r="D46" i="53"/>
  <c r="C49" i="53"/>
  <c r="D49" i="53"/>
  <c r="C43" i="53"/>
  <c r="D43" i="53"/>
  <c r="C26" i="53"/>
  <c r="D26" i="53"/>
  <c r="H24" i="53"/>
  <c r="H33" i="53"/>
  <c r="H35" i="53"/>
  <c r="C47" i="53"/>
  <c r="D47" i="53"/>
  <c r="H21" i="53"/>
  <c r="C8" i="53"/>
  <c r="D8" i="53"/>
  <c r="L29" i="53"/>
  <c r="H29" i="53"/>
  <c r="C44" i="53"/>
  <c r="D44" i="53"/>
  <c r="C41" i="53"/>
  <c r="D41" i="53"/>
  <c r="H54" i="53"/>
  <c r="C29" i="53"/>
  <c r="D29" i="53"/>
  <c r="C40" i="53"/>
  <c r="D40" i="53"/>
  <c r="H9" i="53"/>
  <c r="C19" i="53"/>
  <c r="D19" i="53"/>
  <c r="C38" i="53"/>
  <c r="D38" i="53"/>
  <c r="H16" i="53"/>
  <c r="H26" i="53"/>
  <c r="H8" i="53"/>
  <c r="H41" i="53"/>
  <c r="C54" i="53"/>
  <c r="D54" i="53"/>
  <c r="H40" i="53"/>
  <c r="H18" i="53"/>
  <c r="H31" i="53"/>
  <c r="C10" i="53"/>
  <c r="D10" i="53"/>
  <c r="H37" i="53"/>
  <c r="H49" i="53"/>
  <c r="C9" i="53"/>
  <c r="D9" i="53"/>
  <c r="C18" i="53"/>
  <c r="D18" i="53"/>
  <c r="H51" i="53"/>
  <c r="C31" i="53"/>
  <c r="D31" i="53"/>
  <c r="H10" i="53"/>
  <c r="C34" i="53"/>
  <c r="D34" i="53"/>
  <c r="H55" i="53"/>
  <c r="H53" i="53"/>
  <c r="C21" i="53"/>
  <c r="D21" i="53"/>
  <c r="H19" i="53"/>
  <c r="C51" i="53"/>
  <c r="D51" i="53"/>
  <c r="H44" i="53"/>
  <c r="H36" i="53"/>
  <c r="C30" i="53"/>
  <c r="D30" i="53"/>
  <c r="H13" i="53"/>
  <c r="C22" i="53"/>
  <c r="D22" i="53"/>
  <c r="C45" i="53"/>
  <c r="D45" i="53"/>
  <c r="H17" i="53"/>
  <c r="H52" i="53"/>
  <c r="C27" i="53"/>
  <c r="D27" i="53"/>
  <c r="C28" i="53"/>
  <c r="D28" i="53"/>
  <c r="H28" i="53"/>
  <c r="C13" i="53"/>
  <c r="D13" i="53"/>
  <c r="C17" i="53"/>
  <c r="D17" i="53"/>
  <c r="C12" i="53"/>
  <c r="D12" i="53"/>
  <c r="C11" i="53"/>
  <c r="D11" i="53"/>
  <c r="C36" i="53"/>
  <c r="D36" i="53"/>
  <c r="H14" i="53"/>
  <c r="H15" i="53"/>
  <c r="L11" i="53"/>
  <c r="N11" i="53"/>
  <c r="H30" i="53"/>
  <c r="H45" i="53"/>
  <c r="H12" i="53"/>
  <c r="H39" i="53"/>
  <c r="H11" i="53"/>
  <c r="H22" i="53"/>
  <c r="C14" i="53"/>
  <c r="D14" i="53"/>
  <c r="C52" i="53"/>
  <c r="D52" i="53"/>
  <c r="H27" i="53"/>
  <c r="C39" i="53"/>
  <c r="D39" i="53"/>
  <c r="C15" i="53"/>
  <c r="D15" i="53"/>
  <c r="H32" i="56"/>
  <c r="H53" i="56"/>
  <c r="C51" i="56"/>
  <c r="D51" i="56"/>
  <c r="C45" i="56"/>
  <c r="D45" i="56"/>
  <c r="C23" i="56"/>
  <c r="D23" i="56"/>
  <c r="C52" i="56"/>
  <c r="D52" i="56"/>
  <c r="C26" i="56"/>
  <c r="D26" i="56"/>
  <c r="C50" i="56"/>
  <c r="D50" i="56"/>
  <c r="H30" i="56"/>
  <c r="H34" i="56"/>
  <c r="H21" i="56"/>
  <c r="H16" i="56"/>
  <c r="C54" i="56"/>
  <c r="D54" i="56"/>
  <c r="H36" i="56"/>
  <c r="H24" i="56"/>
  <c r="H37" i="56"/>
  <c r="C16" i="56"/>
  <c r="D16" i="56"/>
  <c r="C33" i="56"/>
  <c r="D33" i="56"/>
  <c r="H20" i="56"/>
  <c r="C21" i="56"/>
  <c r="D21" i="56"/>
  <c r="H46" i="56"/>
  <c r="H47" i="56"/>
  <c r="C15" i="56"/>
  <c r="D15" i="56"/>
  <c r="C55" i="56"/>
  <c r="D55" i="56"/>
  <c r="H54" i="56"/>
  <c r="C14" i="56"/>
  <c r="D14" i="56"/>
  <c r="C48" i="56"/>
  <c r="D48" i="56"/>
  <c r="H25" i="56"/>
  <c r="H44" i="56"/>
  <c r="H39" i="56"/>
  <c r="C37" i="56"/>
  <c r="D37" i="56"/>
  <c r="H13" i="56"/>
  <c r="C56" i="56"/>
  <c r="D56" i="56"/>
  <c r="C40" i="56"/>
  <c r="D40" i="56"/>
  <c r="C44" i="56"/>
  <c r="D44" i="56"/>
  <c r="H12" i="56"/>
  <c r="C20" i="56"/>
  <c r="D20" i="56"/>
  <c r="H18" i="56"/>
  <c r="H38" i="56"/>
  <c r="C46" i="56"/>
  <c r="D46" i="56"/>
  <c r="C12" i="56"/>
  <c r="D12" i="56"/>
  <c r="H33" i="56"/>
  <c r="C34" i="56"/>
  <c r="D34" i="56"/>
  <c r="H29" i="56"/>
  <c r="C25" i="56"/>
  <c r="D25" i="56"/>
  <c r="C39" i="56"/>
  <c r="D39" i="56"/>
  <c r="H15" i="56"/>
  <c r="C22" i="56"/>
  <c r="D22" i="56"/>
  <c r="H27" i="56"/>
  <c r="H43" i="56"/>
  <c r="C42" i="56"/>
  <c r="D42" i="56"/>
  <c r="C10" i="56"/>
  <c r="H19" i="56"/>
  <c r="C35" i="56"/>
  <c r="D35" i="56"/>
  <c r="C41" i="56"/>
  <c r="D41" i="56"/>
  <c r="C27" i="56"/>
  <c r="D27" i="56"/>
  <c r="C43" i="56"/>
  <c r="D43" i="56"/>
  <c r="C31" i="56"/>
  <c r="D31" i="56"/>
  <c r="H26" i="56"/>
  <c r="C32" i="56"/>
  <c r="D32" i="56"/>
  <c r="C29" i="56"/>
  <c r="D29" i="56"/>
  <c r="C30" i="56"/>
  <c r="D30" i="56"/>
  <c r="C13" i="56"/>
  <c r="D13" i="56"/>
  <c r="H45" i="56"/>
  <c r="C47" i="56"/>
  <c r="D47" i="56"/>
  <c r="C11" i="56"/>
  <c r="D11" i="56"/>
  <c r="C18" i="56"/>
  <c r="D18" i="56"/>
  <c r="C17" i="56"/>
  <c r="D17" i="56"/>
  <c r="C38" i="56"/>
  <c r="D38" i="56"/>
  <c r="C24" i="56"/>
  <c r="D24" i="56"/>
  <c r="H52" i="56"/>
  <c r="H14" i="56"/>
  <c r="C53" i="56"/>
  <c r="D53" i="56"/>
  <c r="H56" i="56"/>
  <c r="H50" i="56"/>
  <c r="H40" i="56"/>
  <c r="H22" i="56"/>
  <c r="H42" i="56"/>
  <c r="H10" i="56"/>
  <c r="H10" i="57"/>
  <c r="H49" i="56"/>
  <c r="H51" i="56"/>
  <c r="H28" i="56"/>
  <c r="C36" i="56"/>
  <c r="D36" i="56"/>
  <c r="H11" i="56"/>
  <c r="H55" i="56"/>
  <c r="H23" i="56"/>
  <c r="H35" i="56"/>
  <c r="C49" i="56"/>
  <c r="D49" i="56"/>
  <c r="H48" i="56"/>
  <c r="H41" i="56"/>
  <c r="H31" i="56"/>
  <c r="C28" i="56"/>
  <c r="D28" i="56"/>
  <c r="C19" i="56"/>
  <c r="D19" i="56"/>
  <c r="H17" i="56"/>
  <c r="E44" i="60"/>
  <c r="F44" i="60"/>
  <c r="G44" i="60"/>
  <c r="O67" i="55"/>
  <c r="S67" i="55" s="1"/>
  <c r="O67" i="54"/>
  <c r="S67" i="54" s="1"/>
  <c r="O60" i="55"/>
  <c r="S60" i="55" s="1"/>
  <c r="O60" i="54"/>
  <c r="S60" i="54" s="1"/>
  <c r="O20" i="54"/>
  <c r="O20" i="55"/>
  <c r="O58" i="54"/>
  <c r="S58" i="54" s="1"/>
  <c r="O58" i="55"/>
  <c r="S58" i="55" s="1"/>
  <c r="O35" i="55"/>
  <c r="O57" i="55"/>
  <c r="S57" i="55"/>
  <c r="O57" i="54"/>
  <c r="S57" i="54"/>
  <c r="O40" i="54"/>
  <c r="O40" i="55"/>
  <c r="O44" i="54"/>
  <c r="O44" i="55"/>
  <c r="O48" i="55"/>
  <c r="O48" i="54"/>
  <c r="E12" i="52"/>
  <c r="F12" i="52"/>
  <c r="G12" i="52"/>
  <c r="F26" i="52"/>
  <c r="C39" i="1"/>
  <c r="D39" i="1"/>
  <c r="C13" i="1"/>
  <c r="D13" i="1"/>
  <c r="C44" i="1"/>
  <c r="D44" i="1"/>
  <c r="C40" i="1"/>
  <c r="D40" i="1"/>
  <c r="L17" i="1"/>
  <c r="C49" i="1"/>
  <c r="D49" i="1"/>
  <c r="C26" i="1"/>
  <c r="D26" i="1"/>
  <c r="L15" i="1"/>
  <c r="L50" i="1"/>
  <c r="L23" i="1"/>
  <c r="C18" i="1"/>
  <c r="D18" i="1"/>
  <c r="L33" i="1"/>
  <c r="C53" i="1"/>
  <c r="D53" i="1"/>
  <c r="L53" i="1"/>
  <c r="H23" i="1"/>
  <c r="H26" i="1"/>
  <c r="H11" i="1"/>
  <c r="H9" i="1"/>
  <c r="H18" i="1"/>
  <c r="H55" i="1"/>
  <c r="H52" i="1"/>
  <c r="H40" i="1"/>
  <c r="H33" i="1"/>
  <c r="H38" i="1"/>
  <c r="C41" i="1"/>
  <c r="D41" i="1"/>
  <c r="H43" i="1"/>
  <c r="C14" i="1"/>
  <c r="D14" i="1"/>
  <c r="H5" i="1"/>
  <c r="H5" i="52"/>
  <c r="H53" i="1"/>
  <c r="H28" i="1"/>
  <c r="L18" i="1"/>
  <c r="L9" i="1"/>
  <c r="H6" i="1"/>
  <c r="H21" i="1"/>
  <c r="C33" i="1"/>
  <c r="D33" i="1"/>
  <c r="H17" i="1"/>
  <c r="H36" i="1"/>
  <c r="H46" i="1"/>
  <c r="H25" i="1"/>
  <c r="H31" i="1"/>
  <c r="H32" i="1"/>
  <c r="H49" i="1"/>
  <c r="H16" i="1"/>
  <c r="H54" i="1"/>
  <c r="L46" i="1"/>
  <c r="C8" i="1"/>
  <c r="D8" i="1"/>
  <c r="L29" i="1"/>
  <c r="L21" i="1"/>
  <c r="L54" i="1"/>
  <c r="L52" i="1"/>
  <c r="C51" i="1"/>
  <c r="D51" i="1"/>
  <c r="C22" i="1"/>
  <c r="D22" i="1"/>
  <c r="C36" i="1"/>
  <c r="D36" i="1"/>
  <c r="H10" i="1"/>
  <c r="H44" i="1"/>
  <c r="H7" i="1"/>
  <c r="H24" i="1"/>
  <c r="H12" i="1"/>
  <c r="H47" i="1"/>
  <c r="H20" i="1"/>
  <c r="L45" i="1"/>
  <c r="L12" i="1"/>
  <c r="L37" i="1"/>
  <c r="L34" i="1"/>
  <c r="C16" i="1"/>
  <c r="D16" i="1"/>
  <c r="L22" i="1"/>
  <c r="L5" i="1"/>
  <c r="L5" i="52"/>
  <c r="N5" i="52"/>
  <c r="L24" i="1"/>
  <c r="L56" i="1"/>
  <c r="L31" i="1"/>
  <c r="C28" i="1"/>
  <c r="D28" i="1"/>
  <c r="C55" i="1"/>
  <c r="D55" i="1"/>
  <c r="H15" i="1"/>
  <c r="H30" i="1"/>
  <c r="H19" i="1"/>
  <c r="H35" i="1"/>
  <c r="H45" i="1"/>
  <c r="H48" i="1"/>
  <c r="H34" i="1"/>
  <c r="L36" i="1"/>
  <c r="C50" i="1"/>
  <c r="D50" i="1"/>
  <c r="H50" i="1"/>
  <c r="H27" i="1"/>
  <c r="L19" i="1"/>
  <c r="H41" i="1"/>
  <c r="C32" i="1"/>
  <c r="D32" i="1"/>
  <c r="H51" i="1"/>
  <c r="H56" i="1"/>
  <c r="H42" i="1"/>
  <c r="H39" i="1"/>
  <c r="H14" i="1"/>
  <c r="H13" i="1"/>
  <c r="H22" i="1"/>
  <c r="H29" i="1"/>
  <c r="L13" i="1"/>
  <c r="H8" i="1"/>
  <c r="C30" i="1"/>
  <c r="D30" i="1"/>
  <c r="C56" i="1"/>
  <c r="D56" i="1"/>
  <c r="C45" i="1"/>
  <c r="D45" i="1"/>
  <c r="C35" i="1"/>
  <c r="D35" i="1"/>
  <c r="L14" i="1"/>
  <c r="L40" i="1"/>
  <c r="L26" i="1"/>
  <c r="C19" i="1"/>
  <c r="D19" i="1"/>
  <c r="C5" i="1"/>
  <c r="L49" i="1"/>
  <c r="L48" i="1"/>
  <c r="L20" i="1"/>
  <c r="L16" i="1"/>
  <c r="C10" i="1"/>
  <c r="D10" i="1"/>
  <c r="C6" i="1"/>
  <c r="D6" i="1"/>
  <c r="C15" i="1"/>
  <c r="D15" i="1"/>
  <c r="L39" i="1"/>
  <c r="L28" i="1"/>
  <c r="C12" i="1"/>
  <c r="D12" i="1"/>
  <c r="C31" i="1"/>
  <c r="D31" i="1"/>
  <c r="L8" i="1"/>
  <c r="L47" i="1"/>
  <c r="C20" i="1"/>
  <c r="D20" i="1"/>
  <c r="C21" i="1"/>
  <c r="D21" i="1"/>
  <c r="C23" i="1"/>
  <c r="D23" i="1"/>
  <c r="C38" i="1"/>
  <c r="D38" i="1"/>
  <c r="C42" i="1"/>
  <c r="D42" i="1"/>
  <c r="L51" i="1"/>
  <c r="L27" i="1"/>
  <c r="L41" i="1"/>
  <c r="C9" i="1"/>
  <c r="D9" i="1"/>
  <c r="L55" i="1"/>
  <c r="C37" i="1"/>
  <c r="D37" i="1"/>
  <c r="C34" i="1"/>
  <c r="D34" i="1"/>
  <c r="C25" i="1"/>
  <c r="D25" i="1"/>
  <c r="L43" i="1"/>
  <c r="L10" i="1"/>
  <c r="C27" i="1"/>
  <c r="D27" i="1"/>
  <c r="L30" i="1"/>
  <c r="C46" i="1"/>
  <c r="D46" i="1"/>
  <c r="C52" i="1"/>
  <c r="D52" i="1"/>
  <c r="L42" i="1"/>
  <c r="L44" i="1"/>
  <c r="C54" i="1"/>
  <c r="D54" i="1"/>
  <c r="L25" i="1"/>
  <c r="L11" i="1"/>
  <c r="C7" i="1"/>
  <c r="D7" i="1"/>
  <c r="C24" i="1"/>
  <c r="D24" i="1"/>
  <c r="C43" i="1"/>
  <c r="D43" i="1"/>
  <c r="L7" i="1"/>
  <c r="C48" i="1"/>
  <c r="D48" i="1"/>
  <c r="C17" i="1"/>
  <c r="D17" i="1"/>
  <c r="L10" i="52"/>
  <c r="C50" i="52"/>
  <c r="D50" i="52"/>
  <c r="H35" i="52"/>
  <c r="H33" i="52"/>
  <c r="L17" i="52"/>
  <c r="H39" i="52"/>
  <c r="L38" i="52"/>
  <c r="L25" i="52"/>
  <c r="L54" i="52"/>
  <c r="C19" i="52"/>
  <c r="D19" i="52"/>
  <c r="L49" i="52"/>
  <c r="H43" i="52"/>
  <c r="L8" i="52"/>
  <c r="H56" i="52"/>
  <c r="H17" i="52"/>
  <c r="L16" i="52"/>
  <c r="L7" i="52"/>
  <c r="H10" i="52"/>
  <c r="C44" i="52"/>
  <c r="D44" i="52"/>
  <c r="C53" i="52"/>
  <c r="D53" i="52"/>
  <c r="C28" i="52"/>
  <c r="D28" i="52"/>
  <c r="L45" i="52"/>
  <c r="H41" i="52"/>
  <c r="H15" i="52"/>
  <c r="H38" i="52"/>
  <c r="H8" i="52"/>
  <c r="H36" i="52"/>
  <c r="H46" i="52"/>
  <c r="L33" i="52"/>
  <c r="L36" i="52"/>
  <c r="L24" i="52"/>
  <c r="C48" i="52"/>
  <c r="D48" i="52"/>
  <c r="H11" i="52"/>
  <c r="C21" i="52"/>
  <c r="D21" i="52"/>
  <c r="C32" i="52"/>
  <c r="D32" i="52"/>
  <c r="H54" i="52"/>
  <c r="L43" i="52"/>
  <c r="L46" i="52"/>
  <c r="L52" i="52"/>
  <c r="N52" i="52"/>
  <c r="H52" i="52"/>
  <c r="L11" i="52"/>
  <c r="L48" i="52"/>
  <c r="C34" i="52"/>
  <c r="D34" i="52"/>
  <c r="C40" i="52"/>
  <c r="D40" i="52"/>
  <c r="L41" i="52"/>
  <c r="H48" i="52"/>
  <c r="H21" i="52"/>
  <c r="H55" i="52"/>
  <c r="L18" i="52"/>
  <c r="H34" i="52"/>
  <c r="L20" i="52"/>
  <c r="L23" i="52"/>
  <c r="C55" i="52"/>
  <c r="D55" i="52"/>
  <c r="H16" i="52"/>
  <c r="H44" i="52"/>
  <c r="H47" i="52"/>
  <c r="L51" i="52"/>
  <c r="H12" i="52"/>
  <c r="H51" i="52"/>
  <c r="H7" i="52"/>
  <c r="H50" i="52"/>
  <c r="C47" i="52"/>
  <c r="D47" i="52"/>
  <c r="L28" i="52"/>
  <c r="H26" i="52"/>
  <c r="H49" i="52"/>
  <c r="C7" i="52"/>
  <c r="D7" i="52"/>
  <c r="L30" i="52"/>
  <c r="L29" i="52"/>
  <c r="H27" i="52"/>
  <c r="C22" i="52"/>
  <c r="D22" i="52"/>
  <c r="H24" i="52"/>
  <c r="L31" i="52"/>
  <c r="L47" i="52"/>
  <c r="H20" i="52"/>
  <c r="C18" i="52"/>
  <c r="D18" i="52"/>
  <c r="C8" i="52"/>
  <c r="D8" i="52"/>
  <c r="C10" i="52"/>
  <c r="D10" i="52"/>
  <c r="C39" i="52"/>
  <c r="D39" i="52"/>
  <c r="C46" i="52"/>
  <c r="D46" i="52"/>
  <c r="C36" i="52"/>
  <c r="D36" i="52"/>
  <c r="C27" i="52"/>
  <c r="D27" i="52"/>
  <c r="C30" i="52"/>
  <c r="D30" i="52"/>
  <c r="C56" i="52"/>
  <c r="D56" i="52"/>
  <c r="H30" i="52"/>
  <c r="C43" i="52"/>
  <c r="D43" i="52"/>
  <c r="L56" i="52"/>
  <c r="C54" i="52"/>
  <c r="D54" i="52"/>
  <c r="L6" i="52"/>
  <c r="L34" i="52"/>
  <c r="C13" i="52"/>
  <c r="D13" i="52"/>
  <c r="C29" i="52"/>
  <c r="D29" i="52"/>
  <c r="H14" i="52"/>
  <c r="L14" i="52"/>
  <c r="C51" i="52"/>
  <c r="D51" i="52"/>
  <c r="H18" i="52"/>
  <c r="L12" i="52"/>
  <c r="H22" i="52"/>
  <c r="H40" i="52"/>
  <c r="C41" i="52"/>
  <c r="D41" i="52"/>
  <c r="C35" i="52"/>
  <c r="D35" i="52"/>
  <c r="C17" i="52"/>
  <c r="D17" i="52"/>
  <c r="C15" i="52"/>
  <c r="D15" i="52"/>
  <c r="C52" i="52"/>
  <c r="D52" i="52"/>
  <c r="C49" i="52"/>
  <c r="D49" i="52"/>
  <c r="C24" i="52"/>
  <c r="D24" i="52"/>
  <c r="C25" i="52"/>
  <c r="D25" i="52"/>
  <c r="C16" i="52"/>
  <c r="D16" i="52"/>
  <c r="C38" i="52"/>
  <c r="D38" i="52"/>
  <c r="H25" i="52"/>
  <c r="C11" i="52"/>
  <c r="D11" i="52"/>
  <c r="L15" i="52"/>
  <c r="L39" i="52"/>
  <c r="H13" i="52"/>
  <c r="C14" i="52"/>
  <c r="D14" i="52"/>
  <c r="H53" i="52"/>
  <c r="H32" i="52"/>
  <c r="L22" i="52"/>
  <c r="L27" i="52"/>
  <c r="L44" i="52"/>
  <c r="H28" i="52"/>
  <c r="H23" i="52"/>
  <c r="C33" i="52"/>
  <c r="D33" i="52"/>
  <c r="C6" i="52"/>
  <c r="L21" i="52"/>
  <c r="H9" i="52"/>
  <c r="L35" i="52"/>
  <c r="L37" i="52"/>
  <c r="H6" i="52"/>
  <c r="H6" i="53"/>
  <c r="L53" i="52"/>
  <c r="L32" i="52"/>
  <c r="C45" i="52"/>
  <c r="D45" i="52"/>
  <c r="L26" i="52"/>
  <c r="H37" i="52"/>
  <c r="H45" i="52"/>
  <c r="L42" i="52"/>
  <c r="L9" i="52"/>
  <c r="N9" i="52"/>
  <c r="H29" i="52"/>
  <c r="L19" i="52"/>
  <c r="H19" i="52"/>
  <c r="L50" i="52"/>
  <c r="H42" i="52"/>
  <c r="H31" i="52"/>
  <c r="H31" i="59"/>
  <c r="C31" i="59"/>
  <c r="D31" i="59"/>
  <c r="H17" i="59"/>
  <c r="H39" i="59"/>
  <c r="H43" i="59"/>
  <c r="H38" i="59"/>
  <c r="H36" i="59"/>
  <c r="H54" i="59"/>
  <c r="C56" i="59"/>
  <c r="D56" i="59"/>
  <c r="C32" i="59"/>
  <c r="D32" i="59"/>
  <c r="L35" i="59"/>
  <c r="N35" i="59"/>
  <c r="H44" i="59"/>
  <c r="H52" i="59"/>
  <c r="H33" i="59"/>
  <c r="H21" i="59"/>
  <c r="H45" i="59"/>
  <c r="C19" i="59"/>
  <c r="D19" i="59"/>
  <c r="C42" i="59"/>
  <c r="D42" i="59"/>
  <c r="H56" i="59"/>
  <c r="C13" i="59"/>
  <c r="C47" i="59"/>
  <c r="D47" i="59"/>
  <c r="C36" i="59"/>
  <c r="D36" i="59"/>
  <c r="H46" i="59"/>
  <c r="H14" i="59"/>
  <c r="C29" i="59"/>
  <c r="D29" i="59"/>
  <c r="C44" i="59"/>
  <c r="D44" i="59"/>
  <c r="H29" i="59"/>
  <c r="C27" i="59"/>
  <c r="D27" i="59"/>
  <c r="C53" i="59"/>
  <c r="D53" i="59"/>
  <c r="C26" i="59"/>
  <c r="D26" i="59"/>
  <c r="C34" i="59"/>
  <c r="D34" i="59"/>
  <c r="C20" i="59"/>
  <c r="D20" i="59"/>
  <c r="C25" i="59"/>
  <c r="D25" i="59"/>
  <c r="C54" i="59"/>
  <c r="D54" i="59"/>
  <c r="C55" i="59"/>
  <c r="D55" i="59"/>
  <c r="H37" i="59"/>
  <c r="H34" i="59"/>
  <c r="H24" i="59"/>
  <c r="H53" i="59"/>
  <c r="H41" i="59"/>
  <c r="C15" i="59"/>
  <c r="D15" i="59"/>
  <c r="H55" i="59"/>
  <c r="H47" i="59"/>
  <c r="C16" i="59"/>
  <c r="D16" i="59"/>
  <c r="H26" i="59"/>
  <c r="C41" i="59"/>
  <c r="D41" i="59"/>
  <c r="H16" i="59"/>
  <c r="H22" i="59"/>
  <c r="H19" i="59"/>
  <c r="H13" i="59"/>
  <c r="H13" i="60"/>
  <c r="C24" i="59"/>
  <c r="D24" i="59"/>
  <c r="C18" i="59"/>
  <c r="D18" i="59"/>
  <c r="H50" i="59"/>
  <c r="C49" i="59"/>
  <c r="D49" i="59"/>
  <c r="C30" i="59"/>
  <c r="D30" i="59"/>
  <c r="H20" i="59"/>
  <c r="C23" i="59"/>
  <c r="D23" i="59"/>
  <c r="H25" i="59"/>
  <c r="C37" i="59"/>
  <c r="D37" i="59"/>
  <c r="C22" i="59"/>
  <c r="D22" i="59"/>
  <c r="C21" i="59"/>
  <c r="D21" i="59"/>
  <c r="H35" i="59"/>
  <c r="C40" i="59"/>
  <c r="D40" i="59"/>
  <c r="H48" i="59"/>
  <c r="H18" i="59"/>
  <c r="H15" i="59"/>
  <c r="H27" i="59"/>
  <c r="C33" i="59"/>
  <c r="D33" i="59"/>
  <c r="C35" i="59"/>
  <c r="D35" i="59"/>
  <c r="C28" i="59"/>
  <c r="D28" i="59"/>
  <c r="C43" i="59"/>
  <c r="D43" i="59"/>
  <c r="C51" i="59"/>
  <c r="D51" i="59"/>
  <c r="C46" i="59"/>
  <c r="D46" i="59"/>
  <c r="C45" i="59"/>
  <c r="D45" i="59"/>
  <c r="C50" i="59"/>
  <c r="D50" i="59"/>
  <c r="C38" i="59"/>
  <c r="D38" i="59"/>
  <c r="H42" i="59"/>
  <c r="H40" i="59"/>
  <c r="H30" i="59"/>
  <c r="H32" i="59"/>
  <c r="H28" i="59"/>
  <c r="C48" i="59"/>
  <c r="D48" i="59"/>
  <c r="C39" i="59"/>
  <c r="D39" i="59"/>
  <c r="H49" i="59"/>
  <c r="C17" i="59"/>
  <c r="D17" i="59"/>
  <c r="C52" i="59"/>
  <c r="D52" i="59"/>
  <c r="H51" i="59"/>
  <c r="H23" i="59"/>
  <c r="C14" i="59"/>
  <c r="D14" i="59"/>
  <c r="C9" i="52"/>
  <c r="D9" i="52"/>
  <c r="H37" i="1"/>
  <c r="O13" i="55"/>
  <c r="O13" i="54"/>
  <c r="O43" i="55"/>
  <c r="O26" i="54"/>
  <c r="O26" i="55"/>
  <c r="O34" i="55"/>
  <c r="O47" i="55"/>
  <c r="O47" i="54"/>
  <c r="O39" i="54"/>
  <c r="O39" i="55"/>
  <c r="O18" i="55"/>
  <c r="O18" i="54"/>
  <c r="O52" i="55"/>
  <c r="O52" i="54"/>
  <c r="O49" i="55"/>
  <c r="O49" i="54"/>
  <c r="O59" i="55"/>
  <c r="S59" i="55" s="1"/>
  <c r="O59" i="54"/>
  <c r="S59" i="54" s="1"/>
  <c r="C39" i="61"/>
  <c r="D39" i="61"/>
  <c r="H39" i="61"/>
  <c r="C49" i="61"/>
  <c r="D49" i="61"/>
  <c r="C41" i="61"/>
  <c r="D41" i="61"/>
  <c r="H49" i="61"/>
  <c r="C38" i="61"/>
  <c r="D38" i="61"/>
  <c r="H43" i="61"/>
  <c r="C30" i="61"/>
  <c r="D30" i="61"/>
  <c r="C55" i="61"/>
  <c r="D55" i="61"/>
  <c r="H33" i="61"/>
  <c r="C54" i="61"/>
  <c r="D54" i="61"/>
  <c r="C37" i="61"/>
  <c r="D37" i="61"/>
  <c r="C23" i="61"/>
  <c r="D23" i="61"/>
  <c r="H41" i="61"/>
  <c r="H38" i="61"/>
  <c r="H55" i="61"/>
  <c r="H56" i="61"/>
  <c r="H54" i="61"/>
  <c r="H37" i="61"/>
  <c r="C53" i="61"/>
  <c r="D53" i="61"/>
  <c r="H20" i="61"/>
  <c r="C29" i="61"/>
  <c r="D29" i="61"/>
  <c r="H51" i="61"/>
  <c r="H24" i="61"/>
  <c r="C56" i="61"/>
  <c r="D56" i="61"/>
  <c r="C48" i="61"/>
  <c r="D48" i="61"/>
  <c r="C24" i="61"/>
  <c r="D24" i="61"/>
  <c r="H30" i="61"/>
  <c r="H53" i="61"/>
  <c r="H48" i="61"/>
  <c r="C27" i="61"/>
  <c r="D27" i="61"/>
  <c r="H40" i="61"/>
  <c r="C17" i="61"/>
  <c r="D17" i="61"/>
  <c r="C34" i="61"/>
  <c r="D34" i="61"/>
  <c r="H50" i="61"/>
  <c r="C47" i="61"/>
  <c r="D47" i="61"/>
  <c r="C43" i="61"/>
  <c r="D43" i="61"/>
  <c r="H29" i="61"/>
  <c r="C40" i="61"/>
  <c r="D40" i="61"/>
  <c r="C45" i="61"/>
  <c r="D45" i="61"/>
  <c r="H47" i="61"/>
  <c r="C51" i="61"/>
  <c r="D51" i="61"/>
  <c r="H32" i="61"/>
  <c r="H27" i="61"/>
  <c r="H42" i="61"/>
  <c r="H23" i="61"/>
  <c r="C20" i="61"/>
  <c r="D20" i="61"/>
  <c r="C32" i="61"/>
  <c r="D32" i="61"/>
  <c r="C15" i="61"/>
  <c r="D15" i="61"/>
  <c r="H34" i="61"/>
  <c r="C42" i="61"/>
  <c r="D42" i="61"/>
  <c r="C50" i="61"/>
  <c r="D50" i="61"/>
  <c r="C33" i="61"/>
  <c r="D33" i="61"/>
  <c r="H15" i="61"/>
  <c r="H17" i="61"/>
  <c r="H45" i="61"/>
  <c r="C21" i="61"/>
  <c r="D21" i="61"/>
  <c r="H52" i="61"/>
  <c r="C25" i="61"/>
  <c r="D25" i="61"/>
  <c r="H46" i="61"/>
  <c r="H22" i="61"/>
  <c r="C16" i="61"/>
  <c r="D16" i="61"/>
  <c r="H26" i="61"/>
  <c r="H25" i="61"/>
  <c r="C44" i="61"/>
  <c r="D44" i="61"/>
  <c r="C31" i="61"/>
  <c r="D31" i="61"/>
  <c r="H19" i="61"/>
  <c r="H16" i="61"/>
  <c r="C26" i="61"/>
  <c r="D26" i="61"/>
  <c r="H21" i="61"/>
  <c r="C28" i="61"/>
  <c r="D28" i="61"/>
  <c r="H31" i="61"/>
  <c r="C19" i="61"/>
  <c r="D19" i="61"/>
  <c r="C18" i="61"/>
  <c r="D18" i="61"/>
  <c r="C52" i="61"/>
  <c r="D52" i="61"/>
  <c r="H35" i="61"/>
  <c r="H44" i="61"/>
  <c r="H28" i="61"/>
  <c r="C22" i="61"/>
  <c r="D22" i="61"/>
  <c r="H18" i="61"/>
  <c r="H36" i="61"/>
  <c r="C35" i="61"/>
  <c r="D35" i="61"/>
  <c r="C46" i="61"/>
  <c r="D46" i="61"/>
  <c r="C36" i="61"/>
  <c r="D36" i="61"/>
  <c r="H18" i="60"/>
  <c r="C32" i="60"/>
  <c r="D32" i="60"/>
  <c r="C18" i="60"/>
  <c r="D18" i="60"/>
  <c r="H52" i="60"/>
  <c r="C35" i="60"/>
  <c r="D35" i="60"/>
  <c r="C38" i="60"/>
  <c r="D38" i="60"/>
  <c r="C36" i="60"/>
  <c r="D36" i="60"/>
  <c r="H41" i="60"/>
  <c r="C16" i="60"/>
  <c r="D16" i="60"/>
  <c r="H36" i="60"/>
  <c r="C41" i="60"/>
  <c r="D41" i="60"/>
  <c r="H48" i="60"/>
  <c r="C14" i="60"/>
  <c r="H42" i="60"/>
  <c r="C15" i="60"/>
  <c r="D15" i="60"/>
  <c r="C52" i="60"/>
  <c r="D52" i="60"/>
  <c r="H19" i="60"/>
  <c r="H33" i="60"/>
  <c r="H45" i="60"/>
  <c r="C48" i="60"/>
  <c r="D48" i="60"/>
  <c r="C42" i="60"/>
  <c r="D42" i="60"/>
  <c r="H30" i="60"/>
  <c r="H55" i="60"/>
  <c r="H32" i="60"/>
  <c r="H35" i="60"/>
  <c r="C33" i="60"/>
  <c r="D33" i="60"/>
  <c r="H38" i="60"/>
  <c r="C21" i="60"/>
  <c r="D21" i="60"/>
  <c r="C45" i="60"/>
  <c r="D45" i="60"/>
  <c r="H16" i="60"/>
  <c r="C30" i="60"/>
  <c r="D30" i="60"/>
  <c r="C55" i="60"/>
  <c r="D55" i="60"/>
  <c r="H56" i="60"/>
  <c r="C37" i="60"/>
  <c r="D37" i="60"/>
  <c r="H27" i="60"/>
  <c r="H47" i="60"/>
  <c r="C46" i="60"/>
  <c r="D46" i="60"/>
  <c r="H34" i="60"/>
  <c r="C29" i="60"/>
  <c r="D29" i="60"/>
  <c r="C47" i="60"/>
  <c r="D47" i="60"/>
  <c r="C34" i="60"/>
  <c r="D34" i="60"/>
  <c r="H43" i="60"/>
  <c r="H21" i="60"/>
  <c r="H14" i="60"/>
  <c r="H14" i="61"/>
  <c r="H37" i="60"/>
  <c r="H24" i="60"/>
  <c r="C56" i="60"/>
  <c r="D56" i="60"/>
  <c r="C54" i="60"/>
  <c r="D54" i="60"/>
  <c r="C24" i="60"/>
  <c r="D24" i="60"/>
  <c r="H46" i="60"/>
  <c r="C43" i="60"/>
  <c r="D43" i="60"/>
  <c r="C19" i="60"/>
  <c r="D19" i="60"/>
  <c r="H54" i="60"/>
  <c r="C27" i="60"/>
  <c r="D27" i="60"/>
  <c r="H29" i="60"/>
  <c r="C40" i="60"/>
  <c r="D40" i="60"/>
  <c r="H51" i="60"/>
  <c r="C53" i="60"/>
  <c r="D53" i="60"/>
  <c r="E53" i="60"/>
  <c r="H28" i="60"/>
  <c r="C49" i="60"/>
  <c r="D49" i="60"/>
  <c r="H23" i="60"/>
  <c r="H17" i="60"/>
  <c r="C31" i="60"/>
  <c r="D31" i="60"/>
  <c r="C22" i="60"/>
  <c r="D22" i="60"/>
  <c r="C20" i="60"/>
  <c r="D20" i="60"/>
  <c r="C28" i="60"/>
  <c r="D28" i="60"/>
  <c r="C25" i="60"/>
  <c r="D25" i="60"/>
  <c r="C39" i="60"/>
  <c r="D39" i="60"/>
  <c r="C51" i="60"/>
  <c r="D51" i="60"/>
  <c r="H49" i="60"/>
  <c r="H25" i="60"/>
  <c r="H22" i="60"/>
  <c r="H53" i="60"/>
  <c r="C26" i="60"/>
  <c r="D26" i="60"/>
  <c r="E26" i="60"/>
  <c r="H50" i="60"/>
  <c r="H39" i="60"/>
  <c r="C17" i="60"/>
  <c r="D17" i="60"/>
  <c r="H44" i="60"/>
  <c r="H40" i="60"/>
  <c r="H20" i="60"/>
  <c r="H26" i="60"/>
  <c r="C50" i="60"/>
  <c r="D50" i="60"/>
  <c r="C23" i="60"/>
  <c r="D23" i="60"/>
  <c r="H31" i="60"/>
  <c r="H15" i="60"/>
  <c r="C17" i="57"/>
  <c r="D17" i="57"/>
  <c r="E17" i="57"/>
  <c r="H21" i="57"/>
  <c r="C21" i="57"/>
  <c r="D21" i="57"/>
  <c r="H34" i="57"/>
  <c r="H23" i="57"/>
  <c r="H36" i="57"/>
  <c r="H53" i="57"/>
  <c r="H26" i="57"/>
  <c r="C27" i="57"/>
  <c r="D27" i="57"/>
  <c r="C14" i="57"/>
  <c r="D14" i="57"/>
  <c r="C48" i="57"/>
  <c r="D48" i="57"/>
  <c r="H14" i="57"/>
  <c r="H20" i="57"/>
  <c r="C16" i="57"/>
  <c r="D16" i="57"/>
  <c r="C35" i="57"/>
  <c r="D35" i="57"/>
  <c r="H31" i="57"/>
  <c r="C30" i="57"/>
  <c r="D30" i="57"/>
  <c r="E30" i="57"/>
  <c r="F30" i="57"/>
  <c r="H46" i="57"/>
  <c r="C33" i="57"/>
  <c r="D33" i="57"/>
  <c r="H32" i="57"/>
  <c r="C44" i="57"/>
  <c r="D44" i="57"/>
  <c r="H11" i="57"/>
  <c r="H11" i="58"/>
  <c r="C43" i="57"/>
  <c r="D43" i="57"/>
  <c r="H29" i="57"/>
  <c r="C41" i="57"/>
  <c r="D41" i="57"/>
  <c r="H19" i="57"/>
  <c r="C39" i="57"/>
  <c r="D39" i="57"/>
  <c r="H33" i="57"/>
  <c r="H35" i="57"/>
  <c r="L32" i="57"/>
  <c r="N32" i="58"/>
  <c r="H28" i="57"/>
  <c r="H37" i="57"/>
  <c r="H45" i="57"/>
  <c r="H15" i="57"/>
  <c r="C32" i="57"/>
  <c r="D32" i="57"/>
  <c r="C31" i="57"/>
  <c r="D31" i="57"/>
  <c r="H25" i="57"/>
  <c r="C42" i="57"/>
  <c r="D42" i="57"/>
  <c r="H16" i="57"/>
  <c r="C15" i="57"/>
  <c r="D15" i="57"/>
  <c r="C50" i="57"/>
  <c r="D50" i="57"/>
  <c r="H39" i="57"/>
  <c r="C37" i="57"/>
  <c r="D37" i="57"/>
  <c r="C46" i="57"/>
  <c r="D46" i="57"/>
  <c r="C19" i="57"/>
  <c r="D19" i="57"/>
  <c r="H41" i="57"/>
  <c r="C53" i="57"/>
  <c r="D53" i="57"/>
  <c r="H38" i="57"/>
  <c r="H52" i="57"/>
  <c r="C11" i="57"/>
  <c r="H54" i="57"/>
  <c r="H12" i="57"/>
  <c r="C12" i="57"/>
  <c r="D12" i="57"/>
  <c r="C40" i="57"/>
  <c r="D40" i="57"/>
  <c r="C38" i="57"/>
  <c r="D38" i="57"/>
  <c r="C18" i="57"/>
  <c r="D18" i="57"/>
  <c r="H56" i="57"/>
  <c r="C13" i="57"/>
  <c r="D13" i="57"/>
  <c r="H17" i="57"/>
  <c r="C23" i="57"/>
  <c r="D23" i="57"/>
  <c r="C25" i="57"/>
  <c r="D25" i="57"/>
  <c r="H13" i="57"/>
  <c r="H55" i="57"/>
  <c r="H24" i="57"/>
  <c r="H30" i="57"/>
  <c r="C49" i="57"/>
  <c r="D49" i="57"/>
  <c r="C54" i="57"/>
  <c r="D54" i="57"/>
  <c r="H48" i="57"/>
  <c r="C22" i="57"/>
  <c r="D22" i="57"/>
  <c r="H44" i="57"/>
  <c r="H47" i="57"/>
  <c r="C26" i="57"/>
  <c r="D26" i="57"/>
  <c r="H50" i="57"/>
  <c r="H51" i="57"/>
  <c r="C24" i="57"/>
  <c r="D24" i="57"/>
  <c r="E24" i="57"/>
  <c r="F24" i="57"/>
  <c r="C34" i="57"/>
  <c r="D34" i="57"/>
  <c r="C29" i="57"/>
  <c r="D29" i="57"/>
  <c r="L17" i="57"/>
  <c r="C52" i="57"/>
  <c r="D52" i="57"/>
  <c r="E52" i="57"/>
  <c r="F52" i="57"/>
  <c r="C47" i="57"/>
  <c r="D47" i="57"/>
  <c r="C45" i="57"/>
  <c r="D45" i="57"/>
  <c r="H27" i="57"/>
  <c r="H43" i="57"/>
  <c r="H22" i="57"/>
  <c r="H49" i="57"/>
  <c r="C36" i="57"/>
  <c r="D36" i="57"/>
  <c r="C28" i="57"/>
  <c r="D28" i="57"/>
  <c r="H42" i="57"/>
  <c r="H40" i="57"/>
  <c r="H18" i="57"/>
  <c r="C20" i="57"/>
  <c r="D20" i="57"/>
  <c r="E20" i="57"/>
  <c r="C56" i="57"/>
  <c r="D56" i="57"/>
  <c r="C51" i="57"/>
  <c r="D51" i="57"/>
  <c r="C55" i="57"/>
  <c r="D55" i="57"/>
  <c r="E55" i="57"/>
  <c r="F55" i="57"/>
  <c r="J55" i="57"/>
  <c r="C10" i="55"/>
  <c r="D10" i="55"/>
  <c r="O46" i="54"/>
  <c r="L13" i="52"/>
  <c r="C47" i="1"/>
  <c r="D47" i="1"/>
  <c r="E47" i="1"/>
  <c r="F47" i="1"/>
  <c r="J47" i="1"/>
  <c r="G26" i="52"/>
  <c r="J42" i="52"/>
  <c r="P42" i="52"/>
  <c r="G42" i="52"/>
  <c r="I42" i="52"/>
  <c r="I12" i="52"/>
  <c r="I31" i="52"/>
  <c r="I20" i="52"/>
  <c r="E51" i="57"/>
  <c r="F51" i="57"/>
  <c r="J51" i="57"/>
  <c r="E56" i="57"/>
  <c r="F56" i="57"/>
  <c r="J56" i="57"/>
  <c r="J52" i="57"/>
  <c r="J24" i="57"/>
  <c r="E25" i="57"/>
  <c r="F25" i="57"/>
  <c r="J25" i="57"/>
  <c r="E38" i="57"/>
  <c r="F38" i="57"/>
  <c r="J38" i="57"/>
  <c r="E42" i="57"/>
  <c r="F42" i="57"/>
  <c r="J42" i="57"/>
  <c r="J30" i="57"/>
  <c r="E23" i="60"/>
  <c r="F23" i="60"/>
  <c r="J23" i="60"/>
  <c r="E28" i="60"/>
  <c r="F28" i="60"/>
  <c r="J28" i="60"/>
  <c r="F53" i="60"/>
  <c r="J53" i="60"/>
  <c r="E27" i="60"/>
  <c r="F27" i="60"/>
  <c r="J27" i="60"/>
  <c r="E54" i="60"/>
  <c r="F54" i="60"/>
  <c r="J54" i="60"/>
  <c r="E34" i="60"/>
  <c r="F34" i="60"/>
  <c r="J34" i="60"/>
  <c r="E55" i="60"/>
  <c r="F55" i="60"/>
  <c r="J55" i="60"/>
  <c r="E21" i="60"/>
  <c r="F21" i="60"/>
  <c r="J21" i="60"/>
  <c r="E41" i="60"/>
  <c r="F41" i="60"/>
  <c r="J41" i="60"/>
  <c r="E36" i="61"/>
  <c r="F36" i="61"/>
  <c r="J36" i="61"/>
  <c r="E19" i="61"/>
  <c r="F19" i="61"/>
  <c r="J19" i="61"/>
  <c r="E31" i="61"/>
  <c r="F31" i="61"/>
  <c r="J31" i="61"/>
  <c r="E20" i="61"/>
  <c r="F20" i="61"/>
  <c r="J20" i="61"/>
  <c r="E45" i="61"/>
  <c r="F45" i="61"/>
  <c r="E43" i="61"/>
  <c r="F43" i="61"/>
  <c r="J43" i="61"/>
  <c r="E17" i="61"/>
  <c r="F17" i="61"/>
  <c r="J17" i="61"/>
  <c r="E56" i="61"/>
  <c r="F56" i="61"/>
  <c r="J56" i="61"/>
  <c r="E37" i="61"/>
  <c r="F37" i="61"/>
  <c r="J37" i="61"/>
  <c r="E30" i="61"/>
  <c r="F30" i="61"/>
  <c r="J30" i="61"/>
  <c r="E9" i="52"/>
  <c r="F9" i="52"/>
  <c r="J9" i="52"/>
  <c r="E17" i="59"/>
  <c r="F17" i="59"/>
  <c r="J17" i="59"/>
  <c r="E50" i="59"/>
  <c r="F50" i="59"/>
  <c r="J50" i="59"/>
  <c r="E51" i="59"/>
  <c r="F51" i="59"/>
  <c r="J51" i="59"/>
  <c r="E28" i="59"/>
  <c r="F28" i="59"/>
  <c r="J28" i="59"/>
  <c r="E40" i="59"/>
  <c r="F40" i="59"/>
  <c r="J40" i="59"/>
  <c r="E22" i="59"/>
  <c r="F22" i="59"/>
  <c r="J22" i="59"/>
  <c r="E23" i="59"/>
  <c r="F23" i="59"/>
  <c r="J23" i="59"/>
  <c r="E49" i="59"/>
  <c r="F49" i="59"/>
  <c r="J49" i="59"/>
  <c r="E20" i="59"/>
  <c r="F20" i="59"/>
  <c r="J20" i="59"/>
  <c r="E53" i="59"/>
  <c r="F53" i="59"/>
  <c r="J53" i="59"/>
  <c r="E44" i="59"/>
  <c r="F44" i="59"/>
  <c r="J44" i="59"/>
  <c r="E19" i="59"/>
  <c r="F19" i="59"/>
  <c r="J19" i="59"/>
  <c r="E56" i="59"/>
  <c r="F56" i="59"/>
  <c r="J56" i="59"/>
  <c r="E31" i="59"/>
  <c r="F31" i="59"/>
  <c r="J31" i="59"/>
  <c r="N50" i="52"/>
  <c r="P9" i="52"/>
  <c r="N26" i="52"/>
  <c r="N21" i="52"/>
  <c r="N39" i="52"/>
  <c r="E38" i="52"/>
  <c r="F38" i="52"/>
  <c r="J38" i="52"/>
  <c r="P38" i="52"/>
  <c r="E49" i="52"/>
  <c r="F49" i="52"/>
  <c r="J49" i="52"/>
  <c r="P49" i="52"/>
  <c r="E35" i="52"/>
  <c r="F35" i="52"/>
  <c r="J35" i="52"/>
  <c r="P35" i="52"/>
  <c r="N12" i="52"/>
  <c r="L6" i="53"/>
  <c r="N6" i="53"/>
  <c r="N6" i="52"/>
  <c r="E36" i="52"/>
  <c r="F36" i="52"/>
  <c r="J36" i="52"/>
  <c r="P36" i="52"/>
  <c r="E8" i="52"/>
  <c r="F8" i="52"/>
  <c r="J8" i="52"/>
  <c r="P8" i="52"/>
  <c r="N31" i="52"/>
  <c r="N29" i="52"/>
  <c r="N23" i="52"/>
  <c r="E40" i="52"/>
  <c r="F40" i="52"/>
  <c r="J40" i="52"/>
  <c r="E48" i="52"/>
  <c r="F48" i="52"/>
  <c r="J48" i="52"/>
  <c r="P48" i="52"/>
  <c r="E53" i="52"/>
  <c r="F53" i="52"/>
  <c r="J53" i="52"/>
  <c r="N16" i="52"/>
  <c r="N25" i="52"/>
  <c r="E17" i="1"/>
  <c r="F17" i="1"/>
  <c r="J17" i="1"/>
  <c r="E24" i="1"/>
  <c r="F24" i="1"/>
  <c r="E54" i="1"/>
  <c r="F54" i="1"/>
  <c r="J54" i="1"/>
  <c r="E46" i="1"/>
  <c r="F46" i="1"/>
  <c r="J46" i="1"/>
  <c r="E21" i="1"/>
  <c r="F21" i="1"/>
  <c r="J21" i="1"/>
  <c r="E31" i="1"/>
  <c r="F31" i="1"/>
  <c r="J31" i="1"/>
  <c r="E15" i="1"/>
  <c r="F15" i="1"/>
  <c r="J15" i="1"/>
  <c r="E19" i="1"/>
  <c r="F19" i="1"/>
  <c r="J19" i="1"/>
  <c r="E35" i="1"/>
  <c r="F35" i="1"/>
  <c r="J35" i="1"/>
  <c r="E55" i="1"/>
  <c r="F55" i="1"/>
  <c r="J55" i="1"/>
  <c r="E22" i="1"/>
  <c r="F22" i="1"/>
  <c r="J22" i="1"/>
  <c r="E40" i="1"/>
  <c r="F40" i="1"/>
  <c r="J40" i="1"/>
  <c r="J44" i="60"/>
  <c r="E53" i="56"/>
  <c r="F53" i="56"/>
  <c r="J53" i="56"/>
  <c r="E24" i="56"/>
  <c r="F24" i="56"/>
  <c r="J24" i="56"/>
  <c r="E18" i="56"/>
  <c r="F18" i="56"/>
  <c r="J18" i="56"/>
  <c r="E13" i="56"/>
  <c r="F13" i="56"/>
  <c r="J13" i="56"/>
  <c r="E27" i="56"/>
  <c r="F27" i="56"/>
  <c r="J27" i="56"/>
  <c r="E41" i="56"/>
  <c r="F41" i="56"/>
  <c r="J41" i="56"/>
  <c r="C10" i="57"/>
  <c r="D10" i="57"/>
  <c r="D10" i="56"/>
  <c r="E39" i="56"/>
  <c r="F39" i="56"/>
  <c r="J39" i="56"/>
  <c r="E12" i="56"/>
  <c r="F12" i="56"/>
  <c r="J12" i="56"/>
  <c r="E20" i="56"/>
  <c r="F20" i="56"/>
  <c r="J20" i="56"/>
  <c r="E56" i="56"/>
  <c r="F56" i="56"/>
  <c r="J56" i="56"/>
  <c r="E21" i="56"/>
  <c r="F21" i="56"/>
  <c r="J21" i="56"/>
  <c r="E33" i="56"/>
  <c r="F33" i="56"/>
  <c r="J33" i="56"/>
  <c r="E52" i="56"/>
  <c r="F52" i="56"/>
  <c r="J52" i="56"/>
  <c r="E51" i="56"/>
  <c r="F51" i="56"/>
  <c r="J51" i="56"/>
  <c r="E15" i="53"/>
  <c r="F15" i="53"/>
  <c r="J15" i="53"/>
  <c r="E14" i="53"/>
  <c r="F14" i="53"/>
  <c r="J14" i="53"/>
  <c r="E12" i="53"/>
  <c r="F12" i="53"/>
  <c r="J12" i="53"/>
  <c r="E30" i="53"/>
  <c r="F30" i="53"/>
  <c r="J30" i="53"/>
  <c r="E51" i="53"/>
  <c r="F51" i="53"/>
  <c r="J51" i="53"/>
  <c r="E10" i="53"/>
  <c r="F10" i="53"/>
  <c r="J10" i="53"/>
  <c r="E54" i="53"/>
  <c r="F54" i="53"/>
  <c r="J54" i="53"/>
  <c r="E41" i="53"/>
  <c r="F41" i="53"/>
  <c r="J41" i="53"/>
  <c r="E26" i="53"/>
  <c r="F26" i="53"/>
  <c r="J26" i="53"/>
  <c r="E46" i="53"/>
  <c r="F46" i="53"/>
  <c r="J46" i="53"/>
  <c r="E33" i="53"/>
  <c r="F33" i="53"/>
  <c r="J33" i="53"/>
  <c r="E20" i="53"/>
  <c r="F20" i="53"/>
  <c r="J20" i="53"/>
  <c r="E24" i="53"/>
  <c r="F24" i="53"/>
  <c r="J24" i="53"/>
  <c r="E53" i="53"/>
  <c r="F53" i="53"/>
  <c r="J53" i="53"/>
  <c r="J23" i="52"/>
  <c r="P23" i="52"/>
  <c r="J11" i="1"/>
  <c r="E27" i="55"/>
  <c r="F27" i="55"/>
  <c r="J27" i="55"/>
  <c r="E11" i="55"/>
  <c r="F11" i="55"/>
  <c r="J11" i="55"/>
  <c r="E36" i="55"/>
  <c r="F36" i="55"/>
  <c r="G36" i="55"/>
  <c r="I36" i="55"/>
  <c r="E17" i="55"/>
  <c r="F17" i="55"/>
  <c r="J17" i="55"/>
  <c r="E48" i="55"/>
  <c r="F48" i="55"/>
  <c r="J48" i="55"/>
  <c r="E34" i="55"/>
  <c r="F34" i="55"/>
  <c r="J34" i="55"/>
  <c r="E43" i="55"/>
  <c r="F43" i="55"/>
  <c r="J43" i="55"/>
  <c r="E20" i="55"/>
  <c r="F20" i="55"/>
  <c r="J20" i="55"/>
  <c r="E55" i="55"/>
  <c r="F55" i="55"/>
  <c r="J55" i="55"/>
  <c r="E50" i="55"/>
  <c r="F50" i="55"/>
  <c r="J50" i="55"/>
  <c r="E18" i="55"/>
  <c r="F18" i="55"/>
  <c r="J18" i="55"/>
  <c r="E26" i="55"/>
  <c r="F26" i="55"/>
  <c r="J26" i="55"/>
  <c r="E31" i="55"/>
  <c r="F31" i="55"/>
  <c r="J31" i="55"/>
  <c r="E49" i="55"/>
  <c r="F49" i="55"/>
  <c r="J49" i="55"/>
  <c r="E35" i="55"/>
  <c r="F35" i="55"/>
  <c r="J35" i="55"/>
  <c r="E54" i="55"/>
  <c r="F54" i="55"/>
  <c r="E49" i="58"/>
  <c r="F49" i="58"/>
  <c r="J49" i="58"/>
  <c r="D12" i="58"/>
  <c r="C12" i="59"/>
  <c r="D12" i="59"/>
  <c r="E43" i="58"/>
  <c r="F43" i="58"/>
  <c r="J43" i="58"/>
  <c r="E42" i="58"/>
  <c r="F42" i="58"/>
  <c r="J42" i="58"/>
  <c r="E31" i="58"/>
  <c r="F31" i="58"/>
  <c r="E29" i="58"/>
  <c r="F29" i="58"/>
  <c r="J29" i="58"/>
  <c r="G29" i="58"/>
  <c r="I29" i="58"/>
  <c r="E40" i="58"/>
  <c r="F40" i="58"/>
  <c r="J40" i="58"/>
  <c r="E46" i="58"/>
  <c r="F46" i="58"/>
  <c r="J46" i="58"/>
  <c r="E56" i="58"/>
  <c r="F56" i="58"/>
  <c r="J56" i="58"/>
  <c r="E18" i="58"/>
  <c r="F18" i="58"/>
  <c r="J18" i="58"/>
  <c r="E32" i="58"/>
  <c r="F32" i="58"/>
  <c r="J32" i="58"/>
  <c r="E38" i="58"/>
  <c r="F38" i="58"/>
  <c r="J38" i="58"/>
  <c r="E42" i="54"/>
  <c r="F42" i="54"/>
  <c r="J42" i="54"/>
  <c r="E56" i="54"/>
  <c r="F56" i="54"/>
  <c r="J56" i="54"/>
  <c r="E26" i="54"/>
  <c r="F26" i="54"/>
  <c r="J26" i="54"/>
  <c r="E25" i="54"/>
  <c r="F25" i="54"/>
  <c r="J25" i="54"/>
  <c r="E54" i="54"/>
  <c r="F54" i="54"/>
  <c r="J54" i="54"/>
  <c r="E14" i="54"/>
  <c r="F14" i="54"/>
  <c r="J14" i="54"/>
  <c r="E50" i="54"/>
  <c r="F50" i="54"/>
  <c r="J50" i="54"/>
  <c r="E22" i="54"/>
  <c r="F22" i="54"/>
  <c r="J22" i="54"/>
  <c r="E24" i="54"/>
  <c r="F24" i="54"/>
  <c r="J24" i="54"/>
  <c r="E17" i="54"/>
  <c r="F17" i="54"/>
  <c r="J17" i="54"/>
  <c r="E45" i="54"/>
  <c r="F45" i="54"/>
  <c r="J45" i="54"/>
  <c r="E34" i="54"/>
  <c r="F34" i="54"/>
  <c r="J34" i="54"/>
  <c r="E46" i="54"/>
  <c r="F46" i="54"/>
  <c r="J46" i="54"/>
  <c r="F20" i="57"/>
  <c r="E13" i="57"/>
  <c r="F13" i="57"/>
  <c r="J13" i="57"/>
  <c r="G13" i="57"/>
  <c r="I13" i="57"/>
  <c r="E15" i="57"/>
  <c r="F15" i="57"/>
  <c r="J15" i="57"/>
  <c r="F17" i="57"/>
  <c r="E50" i="60"/>
  <c r="F50" i="60"/>
  <c r="J50" i="60"/>
  <c r="F26" i="60"/>
  <c r="E39" i="60"/>
  <c r="F39" i="60"/>
  <c r="J39" i="60"/>
  <c r="E20" i="60"/>
  <c r="F20" i="60"/>
  <c r="E43" i="60"/>
  <c r="F43" i="60"/>
  <c r="J43" i="60"/>
  <c r="E56" i="60"/>
  <c r="F56" i="60"/>
  <c r="E47" i="60"/>
  <c r="F47" i="60"/>
  <c r="J47" i="60"/>
  <c r="E29" i="60"/>
  <c r="F29" i="60"/>
  <c r="J29" i="60"/>
  <c r="E30" i="60"/>
  <c r="F30" i="60"/>
  <c r="J30" i="60"/>
  <c r="E48" i="60"/>
  <c r="F48" i="60"/>
  <c r="E52" i="60"/>
  <c r="F52" i="60"/>
  <c r="J52" i="60"/>
  <c r="D14" i="60"/>
  <c r="C14" i="61"/>
  <c r="D14" i="61"/>
  <c r="E36" i="60"/>
  <c r="F36" i="60"/>
  <c r="J36" i="60"/>
  <c r="E26" i="61"/>
  <c r="F26" i="61"/>
  <c r="E44" i="61"/>
  <c r="F44" i="61"/>
  <c r="J44" i="61"/>
  <c r="E16" i="61"/>
  <c r="F16" i="61"/>
  <c r="E25" i="61"/>
  <c r="F25" i="61"/>
  <c r="J25" i="61"/>
  <c r="E33" i="61"/>
  <c r="F33" i="61"/>
  <c r="J33" i="61"/>
  <c r="E47" i="61"/>
  <c r="F47" i="61"/>
  <c r="J47" i="61"/>
  <c r="E24" i="61"/>
  <c r="F24" i="61"/>
  <c r="E53" i="61"/>
  <c r="F53" i="61"/>
  <c r="E54" i="61"/>
  <c r="F54" i="61"/>
  <c r="E41" i="61"/>
  <c r="F41" i="61"/>
  <c r="J41" i="61"/>
  <c r="E49" i="61"/>
  <c r="F49" i="61"/>
  <c r="J49" i="61"/>
  <c r="E39" i="61"/>
  <c r="F39" i="61"/>
  <c r="J39" i="61"/>
  <c r="E45" i="59"/>
  <c r="F45" i="59"/>
  <c r="J45" i="59"/>
  <c r="E35" i="59"/>
  <c r="F35" i="59"/>
  <c r="J35" i="59"/>
  <c r="E41" i="59"/>
  <c r="F41" i="59"/>
  <c r="J41" i="59"/>
  <c r="E55" i="59"/>
  <c r="F55" i="59"/>
  <c r="J55" i="59"/>
  <c r="E34" i="59"/>
  <c r="F34" i="59"/>
  <c r="J34" i="59"/>
  <c r="E27" i="59"/>
  <c r="F27" i="59"/>
  <c r="J27" i="59"/>
  <c r="E29" i="59"/>
  <c r="F29" i="59"/>
  <c r="J29" i="59"/>
  <c r="E36" i="59"/>
  <c r="F36" i="59"/>
  <c r="J36" i="59"/>
  <c r="D13" i="59"/>
  <c r="C13" i="60"/>
  <c r="D13" i="60"/>
  <c r="N42" i="52"/>
  <c r="E45" i="52"/>
  <c r="F45" i="52"/>
  <c r="J45" i="52"/>
  <c r="N37" i="52"/>
  <c r="D6" i="52"/>
  <c r="C6" i="53"/>
  <c r="D6" i="53"/>
  <c r="N44" i="52"/>
  <c r="N15" i="52"/>
  <c r="E16" i="52"/>
  <c r="F16" i="52"/>
  <c r="J16" i="52"/>
  <c r="P16" i="52"/>
  <c r="E52" i="52"/>
  <c r="F52" i="52"/>
  <c r="J52" i="52"/>
  <c r="P52" i="52"/>
  <c r="E41" i="52"/>
  <c r="F41" i="52"/>
  <c r="J41" i="52"/>
  <c r="E29" i="52"/>
  <c r="F29" i="52"/>
  <c r="J29" i="52"/>
  <c r="P29" i="52"/>
  <c r="E54" i="52"/>
  <c r="F54" i="52"/>
  <c r="E56" i="52"/>
  <c r="F56" i="52"/>
  <c r="J56" i="52"/>
  <c r="E46" i="52"/>
  <c r="F46" i="52"/>
  <c r="J46" i="52"/>
  <c r="E18" i="52"/>
  <c r="F18" i="52"/>
  <c r="J18" i="52"/>
  <c r="P18" i="52"/>
  <c r="N30" i="52"/>
  <c r="N28" i="52"/>
  <c r="N20" i="52"/>
  <c r="E34" i="52"/>
  <c r="F34" i="52"/>
  <c r="J34" i="52"/>
  <c r="P34" i="52"/>
  <c r="E32" i="52"/>
  <c r="F32" i="52"/>
  <c r="J32" i="52"/>
  <c r="N24" i="52"/>
  <c r="E44" i="52"/>
  <c r="F44" i="52"/>
  <c r="J44" i="52"/>
  <c r="P44" i="52"/>
  <c r="N49" i="52"/>
  <c r="E48" i="1"/>
  <c r="F48" i="1"/>
  <c r="J48" i="1"/>
  <c r="E7" i="1"/>
  <c r="F7" i="1"/>
  <c r="J7" i="1"/>
  <c r="E25" i="1"/>
  <c r="F25" i="1"/>
  <c r="J25" i="1"/>
  <c r="E9" i="1"/>
  <c r="F9" i="1"/>
  <c r="J9" i="1"/>
  <c r="E42" i="1"/>
  <c r="F42" i="1"/>
  <c r="J42" i="1"/>
  <c r="E20" i="1"/>
  <c r="F20" i="1"/>
  <c r="J20" i="1"/>
  <c r="E12" i="1"/>
  <c r="F12" i="1"/>
  <c r="J12" i="1"/>
  <c r="E6" i="1"/>
  <c r="F6" i="1"/>
  <c r="J6" i="1"/>
  <c r="E45" i="1"/>
  <c r="F45" i="1"/>
  <c r="J45" i="1"/>
  <c r="E28" i="1"/>
  <c r="F28" i="1"/>
  <c r="J28" i="1"/>
  <c r="E51" i="1"/>
  <c r="F51" i="1"/>
  <c r="E33" i="1"/>
  <c r="F33" i="1"/>
  <c r="J33" i="1"/>
  <c r="E14" i="1"/>
  <c r="F14" i="1"/>
  <c r="E18" i="1"/>
  <c r="F18" i="1"/>
  <c r="J18" i="1"/>
  <c r="E26" i="1"/>
  <c r="F26" i="1"/>
  <c r="E44" i="1"/>
  <c r="F44" i="1"/>
  <c r="J44" i="1"/>
  <c r="J12" i="52"/>
  <c r="P12" i="52"/>
  <c r="I44" i="60"/>
  <c r="E19" i="56"/>
  <c r="F19" i="56"/>
  <c r="J19" i="56"/>
  <c r="E49" i="56"/>
  <c r="F49" i="56"/>
  <c r="E38" i="56"/>
  <c r="F38" i="56"/>
  <c r="E11" i="56"/>
  <c r="F11" i="56"/>
  <c r="J11" i="56"/>
  <c r="E30" i="56"/>
  <c r="F30" i="56"/>
  <c r="J30" i="56"/>
  <c r="E35" i="56"/>
  <c r="F35" i="56"/>
  <c r="J35" i="56"/>
  <c r="E42" i="56"/>
  <c r="F42" i="56"/>
  <c r="J42" i="56"/>
  <c r="E25" i="56"/>
  <c r="F25" i="56"/>
  <c r="J25" i="56"/>
  <c r="E46" i="56"/>
  <c r="F46" i="56"/>
  <c r="J46" i="56"/>
  <c r="E48" i="56"/>
  <c r="F48" i="56"/>
  <c r="J48" i="56"/>
  <c r="E55" i="56"/>
  <c r="F55" i="56"/>
  <c r="J55" i="56"/>
  <c r="E16" i="56"/>
  <c r="F16" i="56"/>
  <c r="J16" i="56"/>
  <c r="E50" i="56"/>
  <c r="F50" i="56"/>
  <c r="J50" i="56"/>
  <c r="E39" i="53"/>
  <c r="F39" i="53"/>
  <c r="J39" i="53"/>
  <c r="E36" i="53"/>
  <c r="F36" i="53"/>
  <c r="J36" i="53"/>
  <c r="E17" i="53"/>
  <c r="F17" i="53"/>
  <c r="J17" i="53"/>
  <c r="E27" i="53"/>
  <c r="F27" i="53"/>
  <c r="J27" i="53"/>
  <c r="E45" i="53"/>
  <c r="F45" i="53"/>
  <c r="J45" i="53"/>
  <c r="E18" i="53"/>
  <c r="F18" i="53"/>
  <c r="J18" i="53"/>
  <c r="E38" i="53"/>
  <c r="F38" i="53"/>
  <c r="J38" i="53"/>
  <c r="E40" i="53"/>
  <c r="F40" i="53"/>
  <c r="J40" i="53"/>
  <c r="G40" i="53"/>
  <c r="I40" i="53"/>
  <c r="E8" i="53"/>
  <c r="F8" i="53"/>
  <c r="J8" i="53"/>
  <c r="E43" i="53"/>
  <c r="F43" i="53"/>
  <c r="J43" i="53"/>
  <c r="E55" i="53"/>
  <c r="F55" i="53"/>
  <c r="G55" i="53"/>
  <c r="I55" i="53"/>
  <c r="C7" i="54"/>
  <c r="D7" i="54"/>
  <c r="D7" i="53"/>
  <c r="I23" i="52"/>
  <c r="E15" i="55"/>
  <c r="F15" i="55"/>
  <c r="J15" i="55"/>
  <c r="E30" i="55"/>
  <c r="F30" i="55"/>
  <c r="J30" i="55"/>
  <c r="E19" i="55"/>
  <c r="F19" i="55"/>
  <c r="J19" i="55"/>
  <c r="E42" i="55"/>
  <c r="F42" i="55"/>
  <c r="J42" i="55"/>
  <c r="E51" i="55"/>
  <c r="F51" i="55"/>
  <c r="J51" i="55"/>
  <c r="E46" i="55"/>
  <c r="F46" i="55"/>
  <c r="J46" i="55"/>
  <c r="E44" i="55"/>
  <c r="F44" i="55"/>
  <c r="J44" i="55"/>
  <c r="E52" i="55"/>
  <c r="F52" i="55"/>
  <c r="J52" i="55"/>
  <c r="E33" i="55"/>
  <c r="F33" i="55"/>
  <c r="J33" i="55"/>
  <c r="E16" i="58"/>
  <c r="F16" i="58"/>
  <c r="E47" i="58"/>
  <c r="F47" i="58"/>
  <c r="J47" i="58"/>
  <c r="E44" i="58"/>
  <c r="F44" i="58"/>
  <c r="E54" i="58"/>
  <c r="F54" i="58"/>
  <c r="J54" i="58"/>
  <c r="E48" i="58"/>
  <c r="F48" i="58"/>
  <c r="E17" i="58"/>
  <c r="F17" i="58"/>
  <c r="J17" i="58"/>
  <c r="E21" i="58"/>
  <c r="F21" i="58"/>
  <c r="J21" i="58"/>
  <c r="E53" i="58"/>
  <c r="F53" i="58"/>
  <c r="G53" i="58"/>
  <c r="J53" i="58"/>
  <c r="E30" i="58"/>
  <c r="F30" i="58"/>
  <c r="E23" i="58"/>
  <c r="F23" i="58"/>
  <c r="J23" i="58"/>
  <c r="P23" i="58"/>
  <c r="E34" i="58"/>
  <c r="F34" i="58"/>
  <c r="E19" i="58"/>
  <c r="F19" i="58"/>
  <c r="E35" i="58"/>
  <c r="F35" i="58"/>
  <c r="J35" i="58"/>
  <c r="D8" i="54"/>
  <c r="C8" i="55"/>
  <c r="D8" i="55"/>
  <c r="E39" i="54"/>
  <c r="F39" i="54"/>
  <c r="J39" i="54"/>
  <c r="E53" i="54"/>
  <c r="F53" i="54"/>
  <c r="E11" i="54"/>
  <c r="F11" i="54"/>
  <c r="J11" i="54"/>
  <c r="E19" i="54"/>
  <c r="F19" i="54"/>
  <c r="J19" i="54"/>
  <c r="E18" i="54"/>
  <c r="F18" i="54"/>
  <c r="E20" i="54"/>
  <c r="F20" i="54"/>
  <c r="J20" i="54"/>
  <c r="E32" i="54"/>
  <c r="F32" i="54"/>
  <c r="E15" i="54"/>
  <c r="F15" i="54"/>
  <c r="E51" i="54"/>
  <c r="F51" i="54"/>
  <c r="E52" i="54"/>
  <c r="F52" i="54"/>
  <c r="J52" i="54"/>
  <c r="E55" i="54"/>
  <c r="F55" i="54"/>
  <c r="J55" i="54"/>
  <c r="E35" i="54"/>
  <c r="F35" i="54"/>
  <c r="J31" i="52"/>
  <c r="P31" i="52"/>
  <c r="J20" i="52"/>
  <c r="P20" i="52"/>
  <c r="E54" i="57"/>
  <c r="F54" i="57"/>
  <c r="E40" i="57"/>
  <c r="F40" i="57"/>
  <c r="J40" i="57"/>
  <c r="E41" i="57"/>
  <c r="F41" i="57"/>
  <c r="J41" i="57"/>
  <c r="E28" i="57"/>
  <c r="F28" i="57"/>
  <c r="E47" i="57"/>
  <c r="F47" i="57"/>
  <c r="E49" i="57"/>
  <c r="F49" i="57"/>
  <c r="J49" i="57"/>
  <c r="E23" i="57"/>
  <c r="F23" i="57"/>
  <c r="D11" i="57"/>
  <c r="C11" i="58"/>
  <c r="D11" i="58"/>
  <c r="E46" i="57"/>
  <c r="F46" i="57"/>
  <c r="J46" i="57"/>
  <c r="E31" i="57"/>
  <c r="F31" i="57"/>
  <c r="J31" i="57"/>
  <c r="E39" i="57"/>
  <c r="F39" i="57"/>
  <c r="J39" i="57"/>
  <c r="E44" i="57"/>
  <c r="F44" i="57"/>
  <c r="E35" i="57"/>
  <c r="F35" i="57"/>
  <c r="G35" i="57"/>
  <c r="E48" i="57"/>
  <c r="F48" i="57"/>
  <c r="J48" i="57"/>
  <c r="E27" i="57"/>
  <c r="F27" i="57"/>
  <c r="J27" i="57"/>
  <c r="E17" i="60"/>
  <c r="F17" i="60"/>
  <c r="E25" i="60"/>
  <c r="F25" i="60"/>
  <c r="E22" i="60"/>
  <c r="F22" i="60"/>
  <c r="E49" i="60"/>
  <c r="F49" i="60"/>
  <c r="G49" i="60"/>
  <c r="E40" i="60"/>
  <c r="F40" i="60"/>
  <c r="E37" i="60"/>
  <c r="F37" i="60"/>
  <c r="G37" i="60"/>
  <c r="E33" i="60"/>
  <c r="F33" i="60"/>
  <c r="J33" i="60"/>
  <c r="E15" i="60"/>
  <c r="F15" i="60"/>
  <c r="E38" i="60"/>
  <c r="F38" i="60"/>
  <c r="E32" i="60"/>
  <c r="F32" i="60"/>
  <c r="E46" i="61"/>
  <c r="F46" i="61"/>
  <c r="E22" i="61"/>
  <c r="F22" i="61"/>
  <c r="J22" i="61"/>
  <c r="E52" i="61"/>
  <c r="F52" i="61"/>
  <c r="J52" i="61"/>
  <c r="E28" i="61"/>
  <c r="F28" i="61"/>
  <c r="G28" i="61"/>
  <c r="E50" i="61"/>
  <c r="F50" i="61"/>
  <c r="E15" i="61"/>
  <c r="F15" i="61"/>
  <c r="J15" i="61"/>
  <c r="E51" i="61"/>
  <c r="F51" i="61"/>
  <c r="G51" i="61"/>
  <c r="E40" i="61"/>
  <c r="F40" i="61"/>
  <c r="J40" i="61"/>
  <c r="E27" i="61"/>
  <c r="F27" i="61"/>
  <c r="E48" i="61"/>
  <c r="F48" i="61"/>
  <c r="E38" i="61"/>
  <c r="F38" i="61"/>
  <c r="J38" i="61"/>
  <c r="E52" i="59"/>
  <c r="F52" i="59"/>
  <c r="E39" i="59"/>
  <c r="F39" i="59"/>
  <c r="J39" i="59"/>
  <c r="E46" i="59"/>
  <c r="F46" i="59"/>
  <c r="E21" i="59"/>
  <c r="F21" i="59"/>
  <c r="J21" i="59"/>
  <c r="E37" i="59"/>
  <c r="F37" i="59"/>
  <c r="E18" i="59"/>
  <c r="F18" i="59"/>
  <c r="E15" i="59"/>
  <c r="F15" i="59"/>
  <c r="J15" i="59"/>
  <c r="E54" i="59"/>
  <c r="F54" i="59"/>
  <c r="G54" i="59"/>
  <c r="I54" i="59"/>
  <c r="E32" i="59"/>
  <c r="F32" i="59"/>
  <c r="N19" i="52"/>
  <c r="P32" i="52"/>
  <c r="E33" i="52"/>
  <c r="F33" i="52"/>
  <c r="N27" i="52"/>
  <c r="E14" i="52"/>
  <c r="F14" i="52"/>
  <c r="E11" i="52"/>
  <c r="F11" i="52"/>
  <c r="J11" i="52"/>
  <c r="P11" i="52"/>
  <c r="E25" i="52"/>
  <c r="F25" i="52"/>
  <c r="E15" i="52"/>
  <c r="F15" i="52"/>
  <c r="J15" i="52"/>
  <c r="P15" i="52"/>
  <c r="E51" i="52"/>
  <c r="F51" i="52"/>
  <c r="E13" i="52"/>
  <c r="F13" i="52"/>
  <c r="J13" i="52"/>
  <c r="N56" i="52"/>
  <c r="P56" i="52"/>
  <c r="E30" i="52"/>
  <c r="F30" i="52"/>
  <c r="J30" i="52"/>
  <c r="P30" i="52"/>
  <c r="E39" i="52"/>
  <c r="F39" i="52"/>
  <c r="E22" i="52"/>
  <c r="F22" i="52"/>
  <c r="J22" i="52"/>
  <c r="P22" i="52"/>
  <c r="E7" i="52"/>
  <c r="F7" i="52"/>
  <c r="E47" i="52"/>
  <c r="F47" i="52"/>
  <c r="J47" i="52"/>
  <c r="P47" i="52"/>
  <c r="N48" i="52"/>
  <c r="N46" i="52"/>
  <c r="P46" i="52"/>
  <c r="E21" i="52"/>
  <c r="F21" i="52"/>
  <c r="N36" i="52"/>
  <c r="N45" i="52"/>
  <c r="P45" i="52"/>
  <c r="E19" i="52"/>
  <c r="F19" i="52"/>
  <c r="J19" i="52"/>
  <c r="P19" i="52"/>
  <c r="E50" i="52"/>
  <c r="F50" i="52"/>
  <c r="E27" i="1"/>
  <c r="F27" i="1"/>
  <c r="J27" i="1"/>
  <c r="E34" i="1"/>
  <c r="F34" i="1"/>
  <c r="E38" i="1"/>
  <c r="F38" i="1"/>
  <c r="J38" i="1"/>
  <c r="E10" i="1"/>
  <c r="F10" i="1"/>
  <c r="E56" i="1"/>
  <c r="F56" i="1"/>
  <c r="J56" i="1"/>
  <c r="E32" i="1"/>
  <c r="F32" i="1"/>
  <c r="E8" i="1"/>
  <c r="F8" i="1"/>
  <c r="G8" i="1"/>
  <c r="E49" i="1"/>
  <c r="F49" i="1"/>
  <c r="E13" i="1"/>
  <c r="F13" i="1"/>
  <c r="J13" i="1"/>
  <c r="I26" i="52"/>
  <c r="E28" i="56"/>
  <c r="F28" i="56"/>
  <c r="J28" i="56"/>
  <c r="E17" i="56"/>
  <c r="F17" i="56"/>
  <c r="J17" i="56"/>
  <c r="E47" i="56"/>
  <c r="F47" i="56"/>
  <c r="J47" i="56"/>
  <c r="E29" i="56"/>
  <c r="F29" i="56"/>
  <c r="J29" i="56"/>
  <c r="E31" i="56"/>
  <c r="F31" i="56"/>
  <c r="E22" i="56"/>
  <c r="F22" i="56"/>
  <c r="J22" i="56"/>
  <c r="E34" i="56"/>
  <c r="F34" i="56"/>
  <c r="J34" i="56"/>
  <c r="E44" i="56"/>
  <c r="F44" i="56"/>
  <c r="J44" i="56"/>
  <c r="E37" i="56"/>
  <c r="F37" i="56"/>
  <c r="E14" i="56"/>
  <c r="F14" i="56"/>
  <c r="E15" i="56"/>
  <c r="F15" i="56"/>
  <c r="J15" i="56"/>
  <c r="E26" i="56"/>
  <c r="F26" i="56"/>
  <c r="E23" i="56"/>
  <c r="F23" i="56"/>
  <c r="J23" i="56"/>
  <c r="E11" i="53"/>
  <c r="F11" i="53"/>
  <c r="J11" i="53"/>
  <c r="E22" i="53"/>
  <c r="F22" i="53"/>
  <c r="J22" i="53"/>
  <c r="E31" i="53"/>
  <c r="F31" i="53"/>
  <c r="G31" i="53"/>
  <c r="E9" i="53"/>
  <c r="F9" i="53"/>
  <c r="J9" i="53"/>
  <c r="E29" i="53"/>
  <c r="F29" i="53"/>
  <c r="J29" i="53"/>
  <c r="P29" i="53"/>
  <c r="E44" i="53"/>
  <c r="F44" i="53"/>
  <c r="J44" i="53"/>
  <c r="E32" i="53"/>
  <c r="F32" i="53"/>
  <c r="J32" i="53"/>
  <c r="E23" i="53"/>
  <c r="F23" i="53"/>
  <c r="J23" i="53"/>
  <c r="E25" i="53"/>
  <c r="F25" i="53"/>
  <c r="J25" i="53"/>
  <c r="E48" i="53"/>
  <c r="F48" i="53"/>
  <c r="E56" i="53"/>
  <c r="F56" i="53"/>
  <c r="E47" i="55"/>
  <c r="F47" i="55"/>
  <c r="J47" i="55"/>
  <c r="E28" i="55"/>
  <c r="F28" i="55"/>
  <c r="J28" i="55"/>
  <c r="E12" i="55"/>
  <c r="F12" i="55"/>
  <c r="J12" i="55"/>
  <c r="E14" i="55"/>
  <c r="F14" i="55"/>
  <c r="J14" i="55"/>
  <c r="E16" i="55"/>
  <c r="F16" i="55"/>
  <c r="J16" i="55"/>
  <c r="E41" i="55"/>
  <c r="F41" i="55"/>
  <c r="J41" i="55"/>
  <c r="E45" i="55"/>
  <c r="F45" i="55"/>
  <c r="J45" i="55"/>
  <c r="E22" i="55"/>
  <c r="F22" i="55"/>
  <c r="J22" i="55"/>
  <c r="E37" i="55"/>
  <c r="F37" i="55"/>
  <c r="E25" i="55"/>
  <c r="F25" i="55"/>
  <c r="E40" i="55"/>
  <c r="F40" i="55"/>
  <c r="E13" i="58"/>
  <c r="F13" i="58"/>
  <c r="E27" i="58"/>
  <c r="F27" i="58"/>
  <c r="J27" i="58"/>
  <c r="E26" i="58"/>
  <c r="F26" i="58"/>
  <c r="E45" i="58"/>
  <c r="F45" i="58"/>
  <c r="J45" i="58"/>
  <c r="E28" i="58"/>
  <c r="F28" i="58"/>
  <c r="J28" i="58"/>
  <c r="E15" i="58"/>
  <c r="F15" i="58"/>
  <c r="J15" i="58"/>
  <c r="P15" i="58"/>
  <c r="E22" i="58"/>
  <c r="F22" i="58"/>
  <c r="J22" i="58"/>
  <c r="E36" i="58"/>
  <c r="F36" i="58"/>
  <c r="J36" i="58"/>
  <c r="P36" i="58"/>
  <c r="L12" i="59"/>
  <c r="N12" i="59"/>
  <c r="E12" i="54"/>
  <c r="F12" i="54"/>
  <c r="J12" i="54"/>
  <c r="E41" i="54"/>
  <c r="F41" i="54"/>
  <c r="E10" i="54"/>
  <c r="F10" i="54"/>
  <c r="G10" i="54"/>
  <c r="E49" i="54"/>
  <c r="F49" i="54"/>
  <c r="E33" i="54"/>
  <c r="F33" i="54"/>
  <c r="J33" i="54"/>
  <c r="E9" i="54"/>
  <c r="F9" i="54"/>
  <c r="J9" i="54"/>
  <c r="E28" i="54"/>
  <c r="F28" i="54"/>
  <c r="G28" i="54"/>
  <c r="E27" i="54"/>
  <c r="F27" i="54"/>
  <c r="J27" i="54"/>
  <c r="E43" i="54"/>
  <c r="F43" i="54"/>
  <c r="G43" i="54"/>
  <c r="E38" i="54"/>
  <c r="F38" i="54"/>
  <c r="E31" i="54"/>
  <c r="F31" i="54"/>
  <c r="J31" i="54"/>
  <c r="E44" i="54"/>
  <c r="F44" i="54"/>
  <c r="G44" i="54"/>
  <c r="J44" i="54"/>
  <c r="E48" i="54"/>
  <c r="F48" i="54"/>
  <c r="N13" i="52"/>
  <c r="E45" i="57"/>
  <c r="F45" i="57"/>
  <c r="E19" i="57"/>
  <c r="F19" i="57"/>
  <c r="G19" i="57"/>
  <c r="I19" i="57"/>
  <c r="J19" i="57"/>
  <c r="E33" i="57"/>
  <c r="F33" i="57"/>
  <c r="G33" i="57"/>
  <c r="J33" i="57"/>
  <c r="I33" i="57"/>
  <c r="E29" i="57"/>
  <c r="F29" i="57"/>
  <c r="J29" i="57"/>
  <c r="E22" i="57"/>
  <c r="F22" i="57"/>
  <c r="J22" i="57"/>
  <c r="E12" i="57"/>
  <c r="F12" i="57"/>
  <c r="G12" i="57"/>
  <c r="J12" i="57"/>
  <c r="E10" i="55"/>
  <c r="F10" i="55"/>
  <c r="J10" i="55"/>
  <c r="E36" i="57"/>
  <c r="F36" i="57"/>
  <c r="J36" i="57"/>
  <c r="E34" i="57"/>
  <c r="F34" i="57"/>
  <c r="J34" i="57"/>
  <c r="E26" i="57"/>
  <c r="F26" i="57"/>
  <c r="G26" i="57"/>
  <c r="I26" i="57"/>
  <c r="E18" i="57"/>
  <c r="F18" i="57"/>
  <c r="J18" i="57"/>
  <c r="E53" i="57"/>
  <c r="F53" i="57"/>
  <c r="J53" i="57"/>
  <c r="E37" i="57"/>
  <c r="F37" i="57"/>
  <c r="J37" i="57"/>
  <c r="E50" i="57"/>
  <c r="F50" i="57"/>
  <c r="J50" i="57"/>
  <c r="E32" i="57"/>
  <c r="F32" i="57"/>
  <c r="J32" i="57"/>
  <c r="E43" i="57"/>
  <c r="F43" i="57"/>
  <c r="J43" i="57"/>
  <c r="E16" i="57"/>
  <c r="F16" i="57"/>
  <c r="J16" i="57"/>
  <c r="E14" i="57"/>
  <c r="F14" i="57"/>
  <c r="J14" i="57"/>
  <c r="E21" i="57"/>
  <c r="F21" i="57"/>
  <c r="E51" i="60"/>
  <c r="F51" i="60"/>
  <c r="E31" i="60"/>
  <c r="F31" i="60"/>
  <c r="J31" i="60"/>
  <c r="E19" i="60"/>
  <c r="F19" i="60"/>
  <c r="J19" i="60"/>
  <c r="E24" i="60"/>
  <c r="F24" i="60"/>
  <c r="J24" i="60"/>
  <c r="E46" i="60"/>
  <c r="F46" i="60"/>
  <c r="J46" i="60"/>
  <c r="E45" i="60"/>
  <c r="F45" i="60"/>
  <c r="J45" i="60"/>
  <c r="E42" i="60"/>
  <c r="F42" i="60"/>
  <c r="E16" i="60"/>
  <c r="F16" i="60"/>
  <c r="E35" i="60"/>
  <c r="F35" i="60"/>
  <c r="E18" i="60"/>
  <c r="F18" i="60"/>
  <c r="E35" i="61"/>
  <c r="F35" i="61"/>
  <c r="J35" i="61"/>
  <c r="E18" i="61"/>
  <c r="F18" i="61"/>
  <c r="E21" i="61"/>
  <c r="F21" i="61"/>
  <c r="G21" i="61"/>
  <c r="J21" i="61"/>
  <c r="E42" i="61"/>
  <c r="F42" i="61"/>
  <c r="G42" i="61"/>
  <c r="E32" i="61"/>
  <c r="F32" i="61"/>
  <c r="E34" i="61"/>
  <c r="F34" i="61"/>
  <c r="E29" i="61"/>
  <c r="F29" i="61"/>
  <c r="J29" i="61"/>
  <c r="E23" i="61"/>
  <c r="F23" i="61"/>
  <c r="G23" i="61"/>
  <c r="E55" i="61"/>
  <c r="F55" i="61"/>
  <c r="J55" i="61"/>
  <c r="E14" i="59"/>
  <c r="F14" i="59"/>
  <c r="G14" i="59"/>
  <c r="I14" i="59"/>
  <c r="E48" i="59"/>
  <c r="F48" i="59"/>
  <c r="J48" i="59"/>
  <c r="E38" i="59"/>
  <c r="F38" i="59"/>
  <c r="J38" i="59"/>
  <c r="E43" i="59"/>
  <c r="F43" i="59"/>
  <c r="J43" i="59"/>
  <c r="G43" i="59"/>
  <c r="I43" i="59"/>
  <c r="E33" i="59"/>
  <c r="F33" i="59"/>
  <c r="J33" i="59"/>
  <c r="E30" i="59"/>
  <c r="F30" i="59"/>
  <c r="J30" i="59"/>
  <c r="E24" i="59"/>
  <c r="F24" i="59"/>
  <c r="J24" i="59"/>
  <c r="E16" i="59"/>
  <c r="F16" i="59"/>
  <c r="J16" i="59"/>
  <c r="E25" i="59"/>
  <c r="F25" i="59"/>
  <c r="G25" i="59"/>
  <c r="J25" i="59"/>
  <c r="E26" i="59"/>
  <c r="F26" i="59"/>
  <c r="E47" i="59"/>
  <c r="F47" i="59"/>
  <c r="J47" i="59"/>
  <c r="E42" i="59"/>
  <c r="F42" i="59"/>
  <c r="J42" i="59"/>
  <c r="N53" i="52"/>
  <c r="P53" i="52"/>
  <c r="N22" i="52"/>
  <c r="E24" i="52"/>
  <c r="F24" i="52"/>
  <c r="J24" i="52"/>
  <c r="P24" i="52"/>
  <c r="E17" i="52"/>
  <c r="F17" i="52"/>
  <c r="G17" i="52"/>
  <c r="I17" i="52"/>
  <c r="N14" i="52"/>
  <c r="N34" i="52"/>
  <c r="E43" i="52"/>
  <c r="F43" i="52"/>
  <c r="J43" i="52"/>
  <c r="P43" i="52"/>
  <c r="E27" i="52"/>
  <c r="F27" i="52"/>
  <c r="J27" i="52"/>
  <c r="P27" i="52"/>
  <c r="E10" i="52"/>
  <c r="F10" i="52"/>
  <c r="J10" i="52"/>
  <c r="P10" i="52"/>
  <c r="N47" i="52"/>
  <c r="N51" i="52"/>
  <c r="E55" i="52"/>
  <c r="F55" i="52"/>
  <c r="G55" i="52"/>
  <c r="J55" i="52"/>
  <c r="N18" i="52"/>
  <c r="N41" i="52"/>
  <c r="P41" i="52"/>
  <c r="N11" i="52"/>
  <c r="N43" i="52"/>
  <c r="N33" i="52"/>
  <c r="E28" i="52"/>
  <c r="F28" i="52"/>
  <c r="N7" i="52"/>
  <c r="N8" i="52"/>
  <c r="N54" i="52"/>
  <c r="N17" i="52"/>
  <c r="N10" i="52"/>
  <c r="E43" i="1"/>
  <c r="F43" i="1"/>
  <c r="J43" i="1"/>
  <c r="E52" i="1"/>
  <c r="F52" i="1"/>
  <c r="J52" i="1"/>
  <c r="E37" i="1"/>
  <c r="F37" i="1"/>
  <c r="J37" i="1"/>
  <c r="E23" i="1"/>
  <c r="F23" i="1"/>
  <c r="J23" i="1"/>
  <c r="C5" i="52"/>
  <c r="D5" i="52"/>
  <c r="D5" i="1"/>
  <c r="E30" i="1"/>
  <c r="F30" i="1"/>
  <c r="E50" i="1"/>
  <c r="F50" i="1"/>
  <c r="J50" i="1"/>
  <c r="E16" i="1"/>
  <c r="F16" i="1"/>
  <c r="J16" i="1"/>
  <c r="E36" i="1"/>
  <c r="F36" i="1"/>
  <c r="G36" i="1"/>
  <c r="I36" i="1"/>
  <c r="E41" i="1"/>
  <c r="F41" i="1"/>
  <c r="J41" i="1"/>
  <c r="E53" i="1"/>
  <c r="F53" i="1"/>
  <c r="E39" i="1"/>
  <c r="F39" i="1"/>
  <c r="J39" i="1"/>
  <c r="J26" i="52"/>
  <c r="P26" i="52"/>
  <c r="E36" i="56"/>
  <c r="F36" i="56"/>
  <c r="J36" i="56"/>
  <c r="E32" i="56"/>
  <c r="F32" i="56"/>
  <c r="J32" i="56"/>
  <c r="E43" i="56"/>
  <c r="F43" i="56"/>
  <c r="J43" i="56"/>
  <c r="E40" i="56"/>
  <c r="F40" i="56"/>
  <c r="E54" i="56"/>
  <c r="F54" i="56"/>
  <c r="J54" i="56"/>
  <c r="E45" i="56"/>
  <c r="F45" i="56"/>
  <c r="E52" i="53"/>
  <c r="F52" i="53"/>
  <c r="J52" i="53"/>
  <c r="E13" i="53"/>
  <c r="F13" i="53"/>
  <c r="J13" i="53"/>
  <c r="E28" i="53"/>
  <c r="F28" i="53"/>
  <c r="J28" i="53"/>
  <c r="E21" i="53"/>
  <c r="F21" i="53"/>
  <c r="J21" i="53"/>
  <c r="E34" i="53"/>
  <c r="F34" i="53"/>
  <c r="J34" i="53"/>
  <c r="E19" i="53"/>
  <c r="F19" i="53"/>
  <c r="J19" i="53"/>
  <c r="N29" i="53"/>
  <c r="E47" i="53"/>
  <c r="F47" i="53"/>
  <c r="E49" i="53"/>
  <c r="F49" i="53"/>
  <c r="J49" i="53"/>
  <c r="E37" i="53"/>
  <c r="F37" i="53"/>
  <c r="J37" i="53"/>
  <c r="E35" i="53"/>
  <c r="F35" i="53"/>
  <c r="J35" i="53"/>
  <c r="E16" i="53"/>
  <c r="F16" i="53"/>
  <c r="E42" i="53"/>
  <c r="F42" i="53"/>
  <c r="J42" i="53"/>
  <c r="E50" i="53"/>
  <c r="F50" i="53"/>
  <c r="G50" i="53"/>
  <c r="I50" i="53"/>
  <c r="I11" i="1"/>
  <c r="E21" i="55"/>
  <c r="F21" i="55"/>
  <c r="J21" i="55"/>
  <c r="E13" i="55"/>
  <c r="F13" i="55"/>
  <c r="E53" i="55"/>
  <c r="F53" i="55"/>
  <c r="G53" i="55"/>
  <c r="J53" i="55"/>
  <c r="E32" i="55"/>
  <c r="F32" i="55"/>
  <c r="J32" i="55"/>
  <c r="E24" i="55"/>
  <c r="F24" i="55"/>
  <c r="J24" i="55"/>
  <c r="E39" i="55"/>
  <c r="F39" i="55"/>
  <c r="J39" i="55"/>
  <c r="E29" i="55"/>
  <c r="F29" i="55"/>
  <c r="G29" i="55"/>
  <c r="I29" i="55"/>
  <c r="E23" i="55"/>
  <c r="F23" i="55"/>
  <c r="E38" i="55"/>
  <c r="F38" i="55"/>
  <c r="G38" i="55"/>
  <c r="C9" i="56"/>
  <c r="D9" i="56"/>
  <c r="E9" i="56"/>
  <c r="F9" i="56"/>
  <c r="D9" i="55"/>
  <c r="E9" i="55"/>
  <c r="E56" i="55"/>
  <c r="F56" i="55"/>
  <c r="J56" i="55"/>
  <c r="E50" i="58"/>
  <c r="F50" i="58"/>
  <c r="G50" i="58"/>
  <c r="E41" i="58"/>
  <c r="F41" i="58"/>
  <c r="J41" i="58"/>
  <c r="E25" i="58"/>
  <c r="F25" i="58"/>
  <c r="E33" i="58"/>
  <c r="F33" i="58"/>
  <c r="G33" i="58"/>
  <c r="I33" i="58"/>
  <c r="E39" i="58"/>
  <c r="F39" i="58"/>
  <c r="J39" i="58"/>
  <c r="E55" i="58"/>
  <c r="F55" i="58"/>
  <c r="E24" i="58"/>
  <c r="F24" i="58"/>
  <c r="E52" i="58"/>
  <c r="F52" i="58"/>
  <c r="E14" i="58"/>
  <c r="F14" i="58"/>
  <c r="E37" i="58"/>
  <c r="F37" i="58"/>
  <c r="G37" i="58"/>
  <c r="I37" i="58"/>
  <c r="E20" i="58"/>
  <c r="F20" i="58"/>
  <c r="J20" i="58"/>
  <c r="E51" i="58"/>
  <c r="F51" i="58"/>
  <c r="J51" i="58"/>
  <c r="E47" i="54"/>
  <c r="F47" i="54"/>
  <c r="E13" i="54"/>
  <c r="F13" i="54"/>
  <c r="E16" i="54"/>
  <c r="F16" i="54"/>
  <c r="G16" i="54"/>
  <c r="E30" i="54"/>
  <c r="F30" i="54"/>
  <c r="G30" i="54"/>
  <c r="I30" i="54"/>
  <c r="E40" i="54"/>
  <c r="F40" i="54"/>
  <c r="E29" i="54"/>
  <c r="F29" i="54"/>
  <c r="J29" i="54"/>
  <c r="E37" i="54"/>
  <c r="F37" i="54"/>
  <c r="E21" i="54"/>
  <c r="F21" i="54"/>
  <c r="G21" i="54"/>
  <c r="J21" i="54"/>
  <c r="E36" i="54"/>
  <c r="F36" i="54"/>
  <c r="J36" i="54"/>
  <c r="E23" i="54"/>
  <c r="F23" i="54"/>
  <c r="G36" i="53"/>
  <c r="I36" i="53"/>
  <c r="G50" i="56"/>
  <c r="I50" i="56"/>
  <c r="G41" i="52"/>
  <c r="I41" i="52"/>
  <c r="G43" i="60"/>
  <c r="I43" i="60"/>
  <c r="G56" i="58"/>
  <c r="I56" i="58"/>
  <c r="G22" i="1"/>
  <c r="I22" i="1"/>
  <c r="G19" i="1"/>
  <c r="I19" i="1"/>
  <c r="G43" i="1"/>
  <c r="I43" i="1"/>
  <c r="G47" i="56"/>
  <c r="I47" i="56"/>
  <c r="G15" i="61"/>
  <c r="I15" i="61"/>
  <c r="G18" i="57"/>
  <c r="I18" i="57"/>
  <c r="G27" i="54"/>
  <c r="I27" i="54"/>
  <c r="G15" i="56"/>
  <c r="I15" i="56"/>
  <c r="G39" i="57"/>
  <c r="I39" i="57"/>
  <c r="G47" i="58"/>
  <c r="I47" i="58"/>
  <c r="G44" i="61"/>
  <c r="I44" i="61"/>
  <c r="G31" i="55"/>
  <c r="I31" i="55"/>
  <c r="G19" i="61"/>
  <c r="I19" i="61"/>
  <c r="G46" i="57"/>
  <c r="I46" i="57"/>
  <c r="G14" i="57"/>
  <c r="I14" i="57"/>
  <c r="I31" i="53"/>
  <c r="G27" i="1"/>
  <c r="I27" i="1"/>
  <c r="G52" i="61"/>
  <c r="I52" i="61"/>
  <c r="G33" i="1"/>
  <c r="I33" i="1"/>
  <c r="G45" i="1"/>
  <c r="I45" i="1"/>
  <c r="G46" i="1"/>
  <c r="I46" i="1"/>
  <c r="G56" i="61"/>
  <c r="I56" i="61"/>
  <c r="G17" i="61"/>
  <c r="I17" i="61"/>
  <c r="G12" i="54"/>
  <c r="I12" i="54"/>
  <c r="G30" i="52"/>
  <c r="I30" i="52"/>
  <c r="G13" i="52"/>
  <c r="I13" i="52"/>
  <c r="G38" i="61"/>
  <c r="I38" i="61"/>
  <c r="G41" i="57"/>
  <c r="I41" i="57"/>
  <c r="G40" i="57"/>
  <c r="I40" i="57"/>
  <c r="G23" i="58"/>
  <c r="I23" i="58"/>
  <c r="G25" i="56"/>
  <c r="I25" i="56"/>
  <c r="G42" i="1"/>
  <c r="I42" i="1"/>
  <c r="G29" i="59"/>
  <c r="I29" i="59"/>
  <c r="G46" i="54"/>
  <c r="I46" i="54"/>
  <c r="G38" i="58"/>
  <c r="I38" i="58"/>
  <c r="G55" i="55"/>
  <c r="I55" i="55"/>
  <c r="G53" i="53"/>
  <c r="I53" i="53"/>
  <c r="G31" i="1"/>
  <c r="I31" i="1"/>
  <c r="G48" i="52"/>
  <c r="I48" i="52"/>
  <c r="G21" i="53"/>
  <c r="I21" i="53"/>
  <c r="G28" i="53"/>
  <c r="I28" i="53"/>
  <c r="G16" i="57"/>
  <c r="I16" i="57"/>
  <c r="I8" i="1"/>
  <c r="G21" i="59"/>
  <c r="I21" i="59"/>
  <c r="I28" i="61"/>
  <c r="G22" i="61"/>
  <c r="I22" i="61"/>
  <c r="G31" i="57"/>
  <c r="I31" i="57"/>
  <c r="G51" i="55"/>
  <c r="I51" i="55"/>
  <c r="G45" i="53"/>
  <c r="I45" i="53"/>
  <c r="G35" i="56"/>
  <c r="I35" i="56"/>
  <c r="G44" i="1"/>
  <c r="I44" i="1"/>
  <c r="G12" i="1"/>
  <c r="I12" i="1"/>
  <c r="G33" i="61"/>
  <c r="I33" i="61"/>
  <c r="G30" i="60"/>
  <c r="I30" i="60"/>
  <c r="G50" i="60"/>
  <c r="I50" i="60"/>
  <c r="G26" i="54"/>
  <c r="I26" i="54"/>
  <c r="G40" i="58"/>
  <c r="I40" i="58"/>
  <c r="G11" i="55"/>
  <c r="I11" i="55"/>
  <c r="G30" i="61"/>
  <c r="I30" i="61"/>
  <c r="G56" i="55"/>
  <c r="I56" i="55"/>
  <c r="I55" i="52"/>
  <c r="G38" i="59"/>
  <c r="I38" i="59"/>
  <c r="G37" i="57"/>
  <c r="I37" i="57"/>
  <c r="G28" i="58"/>
  <c r="I28" i="58"/>
  <c r="G22" i="52"/>
  <c r="I22" i="52"/>
  <c r="G20" i="54"/>
  <c r="I20" i="54"/>
  <c r="I53" i="58"/>
  <c r="G48" i="56"/>
  <c r="I48" i="56"/>
  <c r="G46" i="56"/>
  <c r="I46" i="56"/>
  <c r="G30" i="56"/>
  <c r="I30" i="56"/>
  <c r="G46" i="52"/>
  <c r="I46" i="52"/>
  <c r="G52" i="52"/>
  <c r="I52" i="52"/>
  <c r="G34" i="59"/>
  <c r="I34" i="59"/>
  <c r="G47" i="61"/>
  <c r="I47" i="61"/>
  <c r="G24" i="54"/>
  <c r="I24" i="54"/>
  <c r="G18" i="58"/>
  <c r="I18" i="58"/>
  <c r="G18" i="55"/>
  <c r="I18" i="55"/>
  <c r="G48" i="55"/>
  <c r="I48" i="55"/>
  <c r="G55" i="57"/>
  <c r="I55" i="57"/>
  <c r="G36" i="54"/>
  <c r="I36" i="54"/>
  <c r="G40" i="1"/>
  <c r="I40" i="1"/>
  <c r="G15" i="1"/>
  <c r="I15" i="1"/>
  <c r="G21" i="1"/>
  <c r="I21" i="1"/>
  <c r="G54" i="1"/>
  <c r="I54" i="1"/>
  <c r="G17" i="1"/>
  <c r="I17" i="1"/>
  <c r="G53" i="52"/>
  <c r="I53" i="52"/>
  <c r="G40" i="52"/>
  <c r="I40" i="52"/>
  <c r="G51" i="59"/>
  <c r="I51" i="59"/>
  <c r="G48" i="57"/>
  <c r="I48" i="57"/>
  <c r="G55" i="54"/>
  <c r="I55" i="54"/>
  <c r="G54" i="58"/>
  <c r="I54" i="58"/>
  <c r="G55" i="56"/>
  <c r="I55" i="56"/>
  <c r="G36" i="60"/>
  <c r="I36" i="60"/>
  <c r="G52" i="60"/>
  <c r="I52" i="60"/>
  <c r="G39" i="60"/>
  <c r="I39" i="60"/>
  <c r="G36" i="52"/>
  <c r="I36" i="52"/>
  <c r="G47" i="1"/>
  <c r="I47" i="1"/>
  <c r="G37" i="53"/>
  <c r="I37" i="53"/>
  <c r="G52" i="53"/>
  <c r="I52" i="53"/>
  <c r="G27" i="52"/>
  <c r="I27" i="52"/>
  <c r="I25" i="59"/>
  <c r="G55" i="61"/>
  <c r="I55" i="61"/>
  <c r="G35" i="61"/>
  <c r="I35" i="61"/>
  <c r="G45" i="60"/>
  <c r="I45" i="60"/>
  <c r="G36" i="58"/>
  <c r="I36" i="58"/>
  <c r="G27" i="58"/>
  <c r="I27" i="58"/>
  <c r="G44" i="53"/>
  <c r="I44" i="53"/>
  <c r="G34" i="56"/>
  <c r="I34" i="56"/>
  <c r="G22" i="56"/>
  <c r="I22" i="56"/>
  <c r="G38" i="1"/>
  <c r="I38" i="1"/>
  <c r="G11" i="52"/>
  <c r="I11" i="52"/>
  <c r="G15" i="59"/>
  <c r="I15" i="59"/>
  <c r="G39" i="59"/>
  <c r="I39" i="59"/>
  <c r="G40" i="61"/>
  <c r="I40" i="61"/>
  <c r="G27" i="57"/>
  <c r="I27" i="57"/>
  <c r="I35" i="57"/>
  <c r="G49" i="57"/>
  <c r="I49" i="57"/>
  <c r="G39" i="54"/>
  <c r="I39" i="54"/>
  <c r="G44" i="55"/>
  <c r="I44" i="55"/>
  <c r="G19" i="55"/>
  <c r="I19" i="55"/>
  <c r="G7" i="1"/>
  <c r="I7" i="1"/>
  <c r="G39" i="61"/>
  <c r="I39" i="61"/>
  <c r="G41" i="61"/>
  <c r="I41" i="61"/>
  <c r="G14" i="54"/>
  <c r="I14" i="54"/>
  <c r="G12" i="56"/>
  <c r="I12" i="56"/>
  <c r="G24" i="56"/>
  <c r="I24" i="56"/>
  <c r="G42" i="53"/>
  <c r="I42" i="53"/>
  <c r="G50" i="1"/>
  <c r="I50" i="1"/>
  <c r="G24" i="59"/>
  <c r="I24" i="59"/>
  <c r="G48" i="59"/>
  <c r="I48" i="59"/>
  <c r="G19" i="60"/>
  <c r="I19" i="60"/>
  <c r="I12" i="57"/>
  <c r="G22" i="57"/>
  <c r="I22" i="57"/>
  <c r="I44" i="54"/>
  <c r="G33" i="54"/>
  <c r="I33" i="54"/>
  <c r="G45" i="55"/>
  <c r="I45" i="55"/>
  <c r="G41" i="55"/>
  <c r="I41" i="55"/>
  <c r="G28" i="55"/>
  <c r="I28" i="55"/>
  <c r="G32" i="53"/>
  <c r="I32" i="53"/>
  <c r="G56" i="1"/>
  <c r="I56" i="1"/>
  <c r="G15" i="52"/>
  <c r="I15" i="52"/>
  <c r="I49" i="60"/>
  <c r="G11" i="54"/>
  <c r="I11" i="54"/>
  <c r="G17" i="58"/>
  <c r="I17" i="58"/>
  <c r="G16" i="56"/>
  <c r="I16" i="56"/>
  <c r="G18" i="1"/>
  <c r="I18" i="1"/>
  <c r="G25" i="1"/>
  <c r="I25" i="1"/>
  <c r="G48" i="1"/>
  <c r="I48" i="1"/>
  <c r="G49" i="61"/>
  <c r="I49" i="61"/>
  <c r="G25" i="61"/>
  <c r="I25" i="61"/>
  <c r="G29" i="60"/>
  <c r="I29" i="60"/>
  <c r="G45" i="54"/>
  <c r="I45" i="54"/>
  <c r="G54" i="54"/>
  <c r="I54" i="54"/>
  <c r="G24" i="53"/>
  <c r="I24" i="53"/>
  <c r="G8" i="52"/>
  <c r="I8" i="52"/>
  <c r="G19" i="59"/>
  <c r="I19" i="59"/>
  <c r="G53" i="59"/>
  <c r="I53" i="59"/>
  <c r="G9" i="52"/>
  <c r="I9" i="52"/>
  <c r="G37" i="61"/>
  <c r="I37" i="61"/>
  <c r="G43" i="61"/>
  <c r="I43" i="61"/>
  <c r="G31" i="61"/>
  <c r="I31" i="61"/>
  <c r="G36" i="61"/>
  <c r="I36" i="61"/>
  <c r="J13" i="54"/>
  <c r="G13" i="54"/>
  <c r="I13" i="54"/>
  <c r="J37" i="58"/>
  <c r="P37" i="58"/>
  <c r="J33" i="58"/>
  <c r="G41" i="58"/>
  <c r="I41" i="58"/>
  <c r="G29" i="61"/>
  <c r="I29" i="61"/>
  <c r="J16" i="60"/>
  <c r="G16" i="60"/>
  <c r="I16" i="60"/>
  <c r="J28" i="54"/>
  <c r="I28" i="54"/>
  <c r="J10" i="54"/>
  <c r="I10" i="54"/>
  <c r="J32" i="1"/>
  <c r="G32" i="1"/>
  <c r="I32" i="1"/>
  <c r="J51" i="52"/>
  <c r="P51" i="52"/>
  <c r="G51" i="52"/>
  <c r="I51" i="52"/>
  <c r="J33" i="52"/>
  <c r="P33" i="52"/>
  <c r="G33" i="52"/>
  <c r="I33" i="52"/>
  <c r="J51" i="61"/>
  <c r="I51" i="61"/>
  <c r="J37" i="60"/>
  <c r="I37" i="60"/>
  <c r="J54" i="57"/>
  <c r="G54" i="57"/>
  <c r="I54" i="57"/>
  <c r="J51" i="54"/>
  <c r="G51" i="54"/>
  <c r="I51" i="54"/>
  <c r="J32" i="54"/>
  <c r="G32" i="54"/>
  <c r="I32" i="54"/>
  <c r="G35" i="58"/>
  <c r="I35" i="58"/>
  <c r="P21" i="58"/>
  <c r="G21" i="58"/>
  <c r="I21" i="58"/>
  <c r="J26" i="1"/>
  <c r="G26" i="1"/>
  <c r="I26" i="1"/>
  <c r="J16" i="61"/>
  <c r="G16" i="61"/>
  <c r="I16" i="61"/>
  <c r="J56" i="60"/>
  <c r="G56" i="60"/>
  <c r="I56" i="60"/>
  <c r="J31" i="58"/>
  <c r="G31" i="58"/>
  <c r="I31" i="58"/>
  <c r="G51" i="58"/>
  <c r="I51" i="58"/>
  <c r="F9" i="55"/>
  <c r="J9" i="55"/>
  <c r="J42" i="61"/>
  <c r="I42" i="61"/>
  <c r="J49" i="1"/>
  <c r="G49" i="1"/>
  <c r="I49" i="1"/>
  <c r="J39" i="52"/>
  <c r="P39" i="52"/>
  <c r="G39" i="52"/>
  <c r="I39" i="52"/>
  <c r="J37" i="59"/>
  <c r="G37" i="59"/>
  <c r="I37" i="59"/>
  <c r="J15" i="60"/>
  <c r="G15" i="60"/>
  <c r="I15" i="60"/>
  <c r="J44" i="57"/>
  <c r="G44" i="57"/>
  <c r="I44" i="57"/>
  <c r="J30" i="58"/>
  <c r="G30" i="58"/>
  <c r="I30" i="58"/>
  <c r="J53" i="61"/>
  <c r="G53" i="61"/>
  <c r="I53" i="61"/>
  <c r="E12" i="59"/>
  <c r="F12" i="59"/>
  <c r="J12" i="59"/>
  <c r="I21" i="54"/>
  <c r="G29" i="54"/>
  <c r="I29" i="54"/>
  <c r="G20" i="58"/>
  <c r="I20" i="58"/>
  <c r="J55" i="58"/>
  <c r="P55" i="58"/>
  <c r="G55" i="58"/>
  <c r="I55" i="58"/>
  <c r="J50" i="58"/>
  <c r="I50" i="58"/>
  <c r="J9" i="56"/>
  <c r="G32" i="55"/>
  <c r="I32" i="55"/>
  <c r="I53" i="55"/>
  <c r="J34" i="61"/>
  <c r="G34" i="61"/>
  <c r="I34" i="61"/>
  <c r="I21" i="61"/>
  <c r="G31" i="54"/>
  <c r="I31" i="54"/>
  <c r="J41" i="54"/>
  <c r="G41" i="54"/>
  <c r="I41" i="54"/>
  <c r="J34" i="1"/>
  <c r="G34" i="1"/>
  <c r="I34" i="1"/>
  <c r="J7" i="52"/>
  <c r="P7" i="52"/>
  <c r="G7" i="52"/>
  <c r="I7" i="52"/>
  <c r="J14" i="52"/>
  <c r="P14" i="52"/>
  <c r="G14" i="52"/>
  <c r="I14" i="52"/>
  <c r="J18" i="59"/>
  <c r="G18" i="59"/>
  <c r="I18" i="59"/>
  <c r="J52" i="59"/>
  <c r="G52" i="59"/>
  <c r="I52" i="59"/>
  <c r="J48" i="61"/>
  <c r="G48" i="61"/>
  <c r="I48" i="61"/>
  <c r="J46" i="61"/>
  <c r="G46" i="61"/>
  <c r="I46" i="61"/>
  <c r="J22" i="60"/>
  <c r="G22" i="60"/>
  <c r="I22" i="60"/>
  <c r="J23" i="57"/>
  <c r="G23" i="57"/>
  <c r="I23" i="57"/>
  <c r="J35" i="54"/>
  <c r="G35" i="54"/>
  <c r="I35" i="54"/>
  <c r="J15" i="54"/>
  <c r="G15" i="54"/>
  <c r="I15" i="54"/>
  <c r="J34" i="58"/>
  <c r="G34" i="58"/>
  <c r="I34" i="58"/>
  <c r="J38" i="56"/>
  <c r="G38" i="56"/>
  <c r="I38" i="56"/>
  <c r="J51" i="1"/>
  <c r="G51" i="1"/>
  <c r="I51" i="1"/>
  <c r="J54" i="52"/>
  <c r="P54" i="52"/>
  <c r="G54" i="52"/>
  <c r="I54" i="52"/>
  <c r="J48" i="60"/>
  <c r="G48" i="60"/>
  <c r="I48" i="60"/>
  <c r="J26" i="60"/>
  <c r="G26" i="60"/>
  <c r="I26" i="60"/>
  <c r="J54" i="55"/>
  <c r="G54" i="55"/>
  <c r="I54" i="55"/>
  <c r="I16" i="54"/>
  <c r="G24" i="55"/>
  <c r="I24" i="55"/>
  <c r="E5" i="1"/>
  <c r="F5" i="1"/>
  <c r="J5" i="1"/>
  <c r="J18" i="60"/>
  <c r="G18" i="60"/>
  <c r="I18" i="60"/>
  <c r="J43" i="54"/>
  <c r="I43" i="54"/>
  <c r="J50" i="52"/>
  <c r="P50" i="52"/>
  <c r="G50" i="52"/>
  <c r="I50" i="52"/>
  <c r="J32" i="59"/>
  <c r="G32" i="59"/>
  <c r="I32" i="59"/>
  <c r="J27" i="61"/>
  <c r="G27" i="61"/>
  <c r="I27" i="61"/>
  <c r="J17" i="60"/>
  <c r="G17" i="60"/>
  <c r="I17" i="60"/>
  <c r="J28" i="57"/>
  <c r="G28" i="57"/>
  <c r="I28" i="57"/>
  <c r="J44" i="58"/>
  <c r="G44" i="58"/>
  <c r="I44" i="58"/>
  <c r="J52" i="58"/>
  <c r="P52" i="58"/>
  <c r="G52" i="58"/>
  <c r="I52" i="58"/>
  <c r="J25" i="58"/>
  <c r="G25" i="58"/>
  <c r="I25" i="58"/>
  <c r="J38" i="55"/>
  <c r="I38" i="55"/>
  <c r="G35" i="53"/>
  <c r="I35" i="53"/>
  <c r="G49" i="53"/>
  <c r="I49" i="53"/>
  <c r="G34" i="53"/>
  <c r="I34" i="53"/>
  <c r="G54" i="56"/>
  <c r="I54" i="56"/>
  <c r="G39" i="1"/>
  <c r="I39" i="1"/>
  <c r="G41" i="1"/>
  <c r="I41" i="1"/>
  <c r="G16" i="1"/>
  <c r="I16" i="1"/>
  <c r="G23" i="1"/>
  <c r="I23" i="1"/>
  <c r="G52" i="1"/>
  <c r="I52" i="1"/>
  <c r="G10" i="52"/>
  <c r="I10" i="52"/>
  <c r="G43" i="52"/>
  <c r="I43" i="52"/>
  <c r="G24" i="52"/>
  <c r="I24" i="52"/>
  <c r="G42" i="59"/>
  <c r="I42" i="59"/>
  <c r="G16" i="59"/>
  <c r="I16" i="59"/>
  <c r="G30" i="59"/>
  <c r="I30" i="59"/>
  <c r="G33" i="59"/>
  <c r="I33" i="59"/>
  <c r="J23" i="61"/>
  <c r="I23" i="61"/>
  <c r="J48" i="54"/>
  <c r="G48" i="54"/>
  <c r="I48" i="54"/>
  <c r="J26" i="56"/>
  <c r="G26" i="56"/>
  <c r="I26" i="56"/>
  <c r="J37" i="56"/>
  <c r="G37" i="56"/>
  <c r="I37" i="56"/>
  <c r="J10" i="1"/>
  <c r="G10" i="1"/>
  <c r="I10" i="1"/>
  <c r="J21" i="52"/>
  <c r="P21" i="52"/>
  <c r="G21" i="52"/>
  <c r="I21" i="52"/>
  <c r="J25" i="52"/>
  <c r="P25" i="52"/>
  <c r="G25" i="52"/>
  <c r="I25" i="52"/>
  <c r="J54" i="59"/>
  <c r="J46" i="59"/>
  <c r="G46" i="59"/>
  <c r="I46" i="59"/>
  <c r="J50" i="61"/>
  <c r="G50" i="61"/>
  <c r="I50" i="61"/>
  <c r="J40" i="60"/>
  <c r="G40" i="60"/>
  <c r="I40" i="60"/>
  <c r="J18" i="54"/>
  <c r="G18" i="54"/>
  <c r="I18" i="54"/>
  <c r="J53" i="54"/>
  <c r="G53" i="54"/>
  <c r="I53" i="54"/>
  <c r="E8" i="54"/>
  <c r="F8" i="54"/>
  <c r="J8" i="54"/>
  <c r="J16" i="58"/>
  <c r="G16" i="58"/>
  <c r="I16" i="58"/>
  <c r="J14" i="1"/>
  <c r="G14" i="1"/>
  <c r="I14" i="1"/>
  <c r="E13" i="60"/>
  <c r="F13" i="60"/>
  <c r="G13" i="60"/>
  <c r="I13" i="60"/>
  <c r="J54" i="61"/>
  <c r="G54" i="61"/>
  <c r="I54" i="61"/>
  <c r="J24" i="61"/>
  <c r="G24" i="61"/>
  <c r="I24" i="61"/>
  <c r="J26" i="61"/>
  <c r="G26" i="61"/>
  <c r="I26" i="61"/>
  <c r="E14" i="60"/>
  <c r="F14" i="60"/>
  <c r="J14" i="60"/>
  <c r="J20" i="60"/>
  <c r="G20" i="60"/>
  <c r="I20" i="60"/>
  <c r="J17" i="57"/>
  <c r="P17" i="57"/>
  <c r="G17" i="57"/>
  <c r="I17" i="57"/>
  <c r="J20" i="57"/>
  <c r="G20" i="57"/>
  <c r="I20" i="57"/>
  <c r="E11" i="58"/>
  <c r="F11" i="58"/>
  <c r="J11" i="58"/>
  <c r="E13" i="59"/>
  <c r="F13" i="59"/>
  <c r="G13" i="59"/>
  <c r="J13" i="59"/>
  <c r="E12" i="58"/>
  <c r="F12" i="58"/>
  <c r="G33" i="53"/>
  <c r="I33" i="53"/>
  <c r="E5" i="52"/>
  <c r="F5" i="52"/>
  <c r="J5" i="52"/>
  <c r="G46" i="60"/>
  <c r="I46" i="60"/>
  <c r="G24" i="60"/>
  <c r="I24" i="60"/>
  <c r="G31" i="60"/>
  <c r="I31" i="60"/>
  <c r="G43" i="57"/>
  <c r="I43" i="57"/>
  <c r="G32" i="57"/>
  <c r="I32" i="57"/>
  <c r="G50" i="57"/>
  <c r="I50" i="57"/>
  <c r="G53" i="57"/>
  <c r="I53" i="57"/>
  <c r="G34" i="57"/>
  <c r="I34" i="57"/>
  <c r="G36" i="57"/>
  <c r="I36" i="57"/>
  <c r="G10" i="55"/>
  <c r="I10" i="55"/>
  <c r="G29" i="57"/>
  <c r="I29" i="57"/>
  <c r="G22" i="58"/>
  <c r="I22" i="58"/>
  <c r="G15" i="58"/>
  <c r="I15" i="58"/>
  <c r="G45" i="58"/>
  <c r="I45" i="58"/>
  <c r="G22" i="55"/>
  <c r="I22" i="55"/>
  <c r="G16" i="55"/>
  <c r="I16" i="55"/>
  <c r="G14" i="55"/>
  <c r="I14" i="55"/>
  <c r="G12" i="55"/>
  <c r="I12" i="55"/>
  <c r="G47" i="55"/>
  <c r="I47" i="55"/>
  <c r="G25" i="53"/>
  <c r="I25" i="53"/>
  <c r="G23" i="53"/>
  <c r="I23" i="53"/>
  <c r="G29" i="53"/>
  <c r="I29" i="53"/>
  <c r="G9" i="53"/>
  <c r="I9" i="53"/>
  <c r="G22" i="53"/>
  <c r="I22" i="53"/>
  <c r="G11" i="53"/>
  <c r="I11" i="53"/>
  <c r="G44" i="56"/>
  <c r="I44" i="56"/>
  <c r="G29" i="56"/>
  <c r="I29" i="56"/>
  <c r="G17" i="56"/>
  <c r="I17" i="56"/>
  <c r="G28" i="56"/>
  <c r="I28" i="56"/>
  <c r="G13" i="1"/>
  <c r="I13" i="1"/>
  <c r="G19" i="52"/>
  <c r="I19" i="52"/>
  <c r="E11" i="57"/>
  <c r="F11" i="57"/>
  <c r="G52" i="54"/>
  <c r="I52" i="54"/>
  <c r="G19" i="54"/>
  <c r="I19" i="54"/>
  <c r="G33" i="55"/>
  <c r="I33" i="55"/>
  <c r="G52" i="55"/>
  <c r="I52" i="55"/>
  <c r="G46" i="55"/>
  <c r="I46" i="55"/>
  <c r="G42" i="55"/>
  <c r="I42" i="55"/>
  <c r="G30" i="55"/>
  <c r="I30" i="55"/>
  <c r="G15" i="55"/>
  <c r="I15" i="55"/>
  <c r="E7" i="53"/>
  <c r="F7" i="53"/>
  <c r="G8" i="53"/>
  <c r="I8" i="53"/>
  <c r="G38" i="53"/>
  <c r="I38" i="53"/>
  <c r="G18" i="53"/>
  <c r="I18" i="53"/>
  <c r="G27" i="53"/>
  <c r="I27" i="53"/>
  <c r="G17" i="53"/>
  <c r="I17" i="53"/>
  <c r="G39" i="53"/>
  <c r="I39" i="53"/>
  <c r="G42" i="56"/>
  <c r="I42" i="56"/>
  <c r="G11" i="56"/>
  <c r="I11" i="56"/>
  <c r="G19" i="56"/>
  <c r="I19" i="56"/>
  <c r="G28" i="1"/>
  <c r="I28" i="1"/>
  <c r="G6" i="1"/>
  <c r="I6" i="1"/>
  <c r="G20" i="1"/>
  <c r="I20" i="1"/>
  <c r="G9" i="1"/>
  <c r="I9" i="1"/>
  <c r="G44" i="52"/>
  <c r="I44" i="52"/>
  <c r="G32" i="52"/>
  <c r="I32" i="52"/>
  <c r="G34" i="52"/>
  <c r="I34" i="52"/>
  <c r="G18" i="52"/>
  <c r="I18" i="52"/>
  <c r="G56" i="52"/>
  <c r="I56" i="52"/>
  <c r="G29" i="52"/>
  <c r="I29" i="52"/>
  <c r="E6" i="53"/>
  <c r="F6" i="53"/>
  <c r="G6" i="53"/>
  <c r="I6" i="53"/>
  <c r="J6" i="53"/>
  <c r="G45" i="52"/>
  <c r="I45" i="52"/>
  <c r="G36" i="59"/>
  <c r="I36" i="59"/>
  <c r="G27" i="59"/>
  <c r="I27" i="59"/>
  <c r="G55" i="59"/>
  <c r="I55" i="59"/>
  <c r="G41" i="59"/>
  <c r="I41" i="59"/>
  <c r="G35" i="59"/>
  <c r="I35" i="59"/>
  <c r="G45" i="59"/>
  <c r="I45" i="59"/>
  <c r="G47" i="60"/>
  <c r="I47" i="60"/>
  <c r="G15" i="57"/>
  <c r="I15" i="57"/>
  <c r="G34" i="54"/>
  <c r="I34" i="54"/>
  <c r="G17" i="54"/>
  <c r="I17" i="54"/>
  <c r="G22" i="54"/>
  <c r="I22" i="54"/>
  <c r="G25" i="54"/>
  <c r="I25" i="54"/>
  <c r="G56" i="54"/>
  <c r="I56" i="54"/>
  <c r="G42" i="54"/>
  <c r="I42" i="54"/>
  <c r="G32" i="58"/>
  <c r="I32" i="58"/>
  <c r="G46" i="58"/>
  <c r="I46" i="58"/>
  <c r="G42" i="58"/>
  <c r="I42" i="58"/>
  <c r="G43" i="58"/>
  <c r="I43" i="58"/>
  <c r="G49" i="58"/>
  <c r="I49" i="58"/>
  <c r="G35" i="55"/>
  <c r="I35" i="55"/>
  <c r="G49" i="55"/>
  <c r="I49" i="55"/>
  <c r="G26" i="55"/>
  <c r="I26" i="55"/>
  <c r="G50" i="55"/>
  <c r="I50" i="55"/>
  <c r="G20" i="55"/>
  <c r="I20" i="55"/>
  <c r="G43" i="55"/>
  <c r="I43" i="55"/>
  <c r="G34" i="55"/>
  <c r="I34" i="55"/>
  <c r="G17" i="55"/>
  <c r="I17" i="55"/>
  <c r="G27" i="55"/>
  <c r="I27" i="55"/>
  <c r="G20" i="53"/>
  <c r="I20" i="53"/>
  <c r="G26" i="53"/>
  <c r="I26" i="53"/>
  <c r="G54" i="53"/>
  <c r="I54" i="53"/>
  <c r="G30" i="53"/>
  <c r="I30" i="53"/>
  <c r="G14" i="53"/>
  <c r="I14" i="53"/>
  <c r="G51" i="56"/>
  <c r="I51" i="56"/>
  <c r="G21" i="56"/>
  <c r="I21" i="56"/>
  <c r="G20" i="56"/>
  <c r="I20" i="56"/>
  <c r="E10" i="56"/>
  <c r="F10" i="56"/>
  <c r="J10" i="56"/>
  <c r="G27" i="56"/>
  <c r="I27" i="56"/>
  <c r="G18" i="56"/>
  <c r="I18" i="56"/>
  <c r="G53" i="56"/>
  <c r="I53" i="56"/>
  <c r="G35" i="1"/>
  <c r="I35" i="1"/>
  <c r="G49" i="52"/>
  <c r="I49" i="52"/>
  <c r="G44" i="59"/>
  <c r="I44" i="59"/>
  <c r="G20" i="59"/>
  <c r="I20" i="59"/>
  <c r="G49" i="59"/>
  <c r="I49" i="59"/>
  <c r="G22" i="59"/>
  <c r="I22" i="59"/>
  <c r="G28" i="59"/>
  <c r="I28" i="59"/>
  <c r="G50" i="59"/>
  <c r="I50" i="59"/>
  <c r="G55" i="60"/>
  <c r="I55" i="60"/>
  <c r="G34" i="60"/>
  <c r="I34" i="60"/>
  <c r="G53" i="60"/>
  <c r="I53" i="60"/>
  <c r="G24" i="57"/>
  <c r="I24" i="57"/>
  <c r="G56" i="57"/>
  <c r="I56" i="57"/>
  <c r="E8" i="55"/>
  <c r="F8" i="55"/>
  <c r="J8" i="55"/>
  <c r="E7" i="54"/>
  <c r="F7" i="54"/>
  <c r="E6" i="52"/>
  <c r="F6" i="52"/>
  <c r="J6" i="52"/>
  <c r="P6" i="52"/>
  <c r="E14" i="61"/>
  <c r="F14" i="61"/>
  <c r="E10" i="57"/>
  <c r="F10" i="57"/>
  <c r="J10" i="57"/>
  <c r="G46" i="53"/>
  <c r="I46" i="53"/>
  <c r="G41" i="53"/>
  <c r="I41" i="53"/>
  <c r="G10" i="53"/>
  <c r="I10" i="53"/>
  <c r="G51" i="53"/>
  <c r="I51" i="53"/>
  <c r="G12" i="53"/>
  <c r="I12" i="53"/>
  <c r="G15" i="53"/>
  <c r="I15" i="53"/>
  <c r="G52" i="56"/>
  <c r="I52" i="56"/>
  <c r="G33" i="56"/>
  <c r="I33" i="56"/>
  <c r="G56" i="56"/>
  <c r="I56" i="56"/>
  <c r="G39" i="56"/>
  <c r="I39" i="56"/>
  <c r="G41" i="56"/>
  <c r="I41" i="56"/>
  <c r="G13" i="56"/>
  <c r="I13" i="56"/>
  <c r="G55" i="1"/>
  <c r="I55" i="1"/>
  <c r="G35" i="52"/>
  <c r="I35" i="52"/>
  <c r="G38" i="52"/>
  <c r="I38" i="52"/>
  <c r="G31" i="59"/>
  <c r="I31" i="59"/>
  <c r="G56" i="59"/>
  <c r="I56" i="59"/>
  <c r="G23" i="59"/>
  <c r="I23" i="59"/>
  <c r="G40" i="59"/>
  <c r="I40" i="59"/>
  <c r="G17" i="59"/>
  <c r="I17" i="59"/>
  <c r="G20" i="61"/>
  <c r="I20" i="61"/>
  <c r="G41" i="60"/>
  <c r="I41" i="60"/>
  <c r="G21" i="60"/>
  <c r="I21" i="60"/>
  <c r="G54" i="60"/>
  <c r="I54" i="60"/>
  <c r="G27" i="60"/>
  <c r="I27" i="60"/>
  <c r="G28" i="60"/>
  <c r="I28" i="60"/>
  <c r="G23" i="60"/>
  <c r="I23" i="60"/>
  <c r="G30" i="57"/>
  <c r="I30" i="57"/>
  <c r="G42" i="57"/>
  <c r="I42" i="57"/>
  <c r="G38" i="57"/>
  <c r="I38" i="57"/>
  <c r="G25" i="57"/>
  <c r="I25" i="57"/>
  <c r="G52" i="57"/>
  <c r="I52" i="57"/>
  <c r="G12" i="59"/>
  <c r="I12" i="59"/>
  <c r="G5" i="1"/>
  <c r="Q5" i="52"/>
  <c r="S5" i="52"/>
  <c r="G10" i="57"/>
  <c r="I10" i="57"/>
  <c r="G5" i="52"/>
  <c r="I5" i="52"/>
  <c r="G9" i="55"/>
  <c r="I9" i="55"/>
  <c r="G9" i="56"/>
  <c r="I9" i="56"/>
  <c r="P16" i="58"/>
  <c r="P25" i="58"/>
  <c r="P30" i="58"/>
  <c r="P35" i="58"/>
  <c r="P37" i="56"/>
  <c r="P34" i="58"/>
  <c r="P31" i="58"/>
  <c r="P33" i="58"/>
  <c r="P39" i="58"/>
  <c r="P41" i="58"/>
  <c r="P29" i="58"/>
  <c r="P25" i="53"/>
  <c r="P11" i="53"/>
  <c r="P53" i="58"/>
  <c r="P17" i="58"/>
  <c r="P54" i="58"/>
  <c r="N17" i="58"/>
  <c r="O38" i="60"/>
  <c r="S38" i="60" s="1"/>
  <c r="O38" i="61"/>
  <c r="O20" i="60"/>
  <c r="O20" i="61"/>
  <c r="M28" i="52"/>
  <c r="O28" i="53" s="1"/>
  <c r="M19" i="52"/>
  <c r="O19" i="53"/>
  <c r="M34" i="52"/>
  <c r="O34" i="53"/>
  <c r="M39" i="52"/>
  <c r="M31" i="52"/>
  <c r="M42" i="52"/>
  <c r="M49" i="52"/>
  <c r="M41" i="52"/>
  <c r="M11" i="52"/>
  <c r="M29" i="52"/>
  <c r="M48" i="52"/>
  <c r="M64" i="52"/>
  <c r="O64" i="53"/>
  <c r="S64" i="53" s="1"/>
  <c r="M67" i="52"/>
  <c r="O67" i="52" s="1"/>
  <c r="M26" i="52"/>
  <c r="M20" i="52"/>
  <c r="M36" i="52"/>
  <c r="M55" i="52"/>
  <c r="O55" i="53" s="1"/>
  <c r="S55" i="53" s="1"/>
  <c r="M52" i="52"/>
  <c r="M17" i="52"/>
  <c r="M18" i="52"/>
  <c r="M68" i="52"/>
  <c r="M30" i="52"/>
  <c r="O30" i="53" s="1"/>
  <c r="S30" i="53" s="1"/>
  <c r="M6" i="52"/>
  <c r="O6" i="52" s="1"/>
  <c r="S6" i="52" s="1"/>
  <c r="M54" i="52"/>
  <c r="M14" i="52"/>
  <c r="M32" i="52"/>
  <c r="M63" i="52"/>
  <c r="M15" i="52"/>
  <c r="M40" i="52"/>
  <c r="M61" i="52"/>
  <c r="M46" i="52"/>
  <c r="O46" i="52" s="1"/>
  <c r="S46" i="52" s="1"/>
  <c r="M58" i="52"/>
  <c r="M25" i="52"/>
  <c r="M47" i="52"/>
  <c r="O47" i="52" s="1"/>
  <c r="M45" i="52"/>
  <c r="M59" i="52"/>
  <c r="M12" i="52"/>
  <c r="M57" i="52"/>
  <c r="M27" i="52"/>
  <c r="M53" i="52"/>
  <c r="M65" i="52"/>
  <c r="M51" i="52"/>
  <c r="M8" i="52"/>
  <c r="M21" i="52"/>
  <c r="M24" i="52"/>
  <c r="M7" i="52"/>
  <c r="O7" i="52" s="1"/>
  <c r="M69" i="52"/>
  <c r="M38" i="52"/>
  <c r="O38" i="53" s="1"/>
  <c r="S38" i="53" s="1"/>
  <c r="M66" i="52"/>
  <c r="M62" i="52"/>
  <c r="M22" i="52"/>
  <c r="O22" i="53" s="1"/>
  <c r="M50" i="52"/>
  <c r="O50" i="52" s="1"/>
  <c r="M35" i="52"/>
  <c r="M44" i="52"/>
  <c r="M9" i="52"/>
  <c r="O9" i="53" s="1"/>
  <c r="M16" i="52"/>
  <c r="M23" i="52"/>
  <c r="M56" i="52"/>
  <c r="O56" i="52" s="1"/>
  <c r="S56" i="52" s="1"/>
  <c r="M13" i="52"/>
  <c r="O13" i="53" s="1"/>
  <c r="M37" i="52"/>
  <c r="O37" i="53" s="1"/>
  <c r="M60" i="52"/>
  <c r="O60" i="53"/>
  <c r="S60" i="53" s="1"/>
  <c r="M10" i="52"/>
  <c r="O10" i="53" s="1"/>
  <c r="S10" i="53" s="1"/>
  <c r="M43" i="52"/>
  <c r="M33" i="52"/>
  <c r="L42" i="53"/>
  <c r="N42" i="53"/>
  <c r="L43" i="53"/>
  <c r="N43" i="53"/>
  <c r="L35" i="53"/>
  <c r="N35" i="53"/>
  <c r="L21" i="53"/>
  <c r="N21" i="53"/>
  <c r="L8" i="53"/>
  <c r="N8" i="53"/>
  <c r="L22" i="53"/>
  <c r="N22" i="53"/>
  <c r="L30" i="53"/>
  <c r="N30" i="53"/>
  <c r="L27" i="53"/>
  <c r="N27" i="53"/>
  <c r="L7" i="53"/>
  <c r="L56" i="53"/>
  <c r="N56" i="53"/>
  <c r="L49" i="53"/>
  <c r="N49" i="53"/>
  <c r="L33" i="53"/>
  <c r="N33" i="53"/>
  <c r="L25" i="53"/>
  <c r="N25" i="53"/>
  <c r="L34" i="53"/>
  <c r="N34" i="53"/>
  <c r="L9" i="53"/>
  <c r="N9" i="53"/>
  <c r="L20" i="53"/>
  <c r="N20" i="53"/>
  <c r="L40" i="53"/>
  <c r="L44" i="53"/>
  <c r="N44" i="53"/>
  <c r="L48" i="53"/>
  <c r="N48" i="53"/>
  <c r="L46" i="53"/>
  <c r="N46" i="53"/>
  <c r="L16" i="53"/>
  <c r="N16" i="53"/>
  <c r="L23" i="53"/>
  <c r="N23" i="53"/>
  <c r="L54" i="53"/>
  <c r="N54" i="53"/>
  <c r="L19" i="53"/>
  <c r="N19" i="53"/>
  <c r="L10" i="53"/>
  <c r="N10" i="53"/>
  <c r="L28" i="53"/>
  <c r="N28" i="53"/>
  <c r="L17" i="53"/>
  <c r="N17" i="53"/>
  <c r="L15" i="53"/>
  <c r="N15" i="53"/>
  <c r="L45" i="53"/>
  <c r="N45" i="53"/>
  <c r="L37" i="53"/>
  <c r="N37" i="53"/>
  <c r="L55" i="53"/>
  <c r="L24" i="53"/>
  <c r="N24" i="53"/>
  <c r="L53" i="53"/>
  <c r="N53" i="53"/>
  <c r="L41" i="53"/>
  <c r="N41" i="53"/>
  <c r="L32" i="53"/>
  <c r="N32" i="53"/>
  <c r="L47" i="53"/>
  <c r="N47" i="53"/>
  <c r="L14" i="53"/>
  <c r="N14" i="53"/>
  <c r="L36" i="53"/>
  <c r="N36" i="53"/>
  <c r="L13" i="53"/>
  <c r="N13" i="53"/>
  <c r="L50" i="53"/>
  <c r="N50" i="53"/>
  <c r="L51" i="53"/>
  <c r="N51" i="53"/>
  <c r="L12" i="53"/>
  <c r="N12" i="53"/>
  <c r="L39" i="53"/>
  <c r="N39" i="53"/>
  <c r="L18" i="53"/>
  <c r="N18" i="53"/>
  <c r="L38" i="53"/>
  <c r="N38" i="53"/>
  <c r="L31" i="53"/>
  <c r="N31" i="53"/>
  <c r="L52" i="53"/>
  <c r="N52" i="53"/>
  <c r="L26" i="53"/>
  <c r="N26" i="53"/>
  <c r="L53" i="54"/>
  <c r="N53" i="54"/>
  <c r="L30" i="54"/>
  <c r="N30" i="54"/>
  <c r="L16" i="54"/>
  <c r="N16" i="54"/>
  <c r="L51" i="54"/>
  <c r="N51" i="54"/>
  <c r="L42" i="54"/>
  <c r="N42" i="54"/>
  <c r="L25" i="54"/>
  <c r="N25" i="54"/>
  <c r="L41" i="54"/>
  <c r="N41" i="54"/>
  <c r="L40" i="54"/>
  <c r="N40" i="54"/>
  <c r="L24" i="54"/>
  <c r="L19" i="54"/>
  <c r="L45" i="54"/>
  <c r="N45" i="54"/>
  <c r="L14" i="54"/>
  <c r="N14" i="54"/>
  <c r="L36" i="54"/>
  <c r="L18" i="54"/>
  <c r="N18" i="54"/>
  <c r="L12" i="54"/>
  <c r="N12" i="54"/>
  <c r="L39" i="54"/>
  <c r="N39" i="54"/>
  <c r="L35" i="54"/>
  <c r="L27" i="54"/>
  <c r="N27" i="54"/>
  <c r="L17" i="54"/>
  <c r="N17" i="54"/>
  <c r="L22" i="54"/>
  <c r="N22" i="54"/>
  <c r="L10" i="54"/>
  <c r="N10" i="54"/>
  <c r="L11" i="54"/>
  <c r="N11" i="54"/>
  <c r="L46" i="54"/>
  <c r="N46" i="54"/>
  <c r="L48" i="54"/>
  <c r="N48" i="54"/>
  <c r="L20" i="54"/>
  <c r="L50" i="54"/>
  <c r="N50" i="54"/>
  <c r="L29" i="54"/>
  <c r="N29" i="54"/>
  <c r="L34" i="54"/>
  <c r="N34" i="54"/>
  <c r="L9" i="54"/>
  <c r="L52" i="54"/>
  <c r="N52" i="54"/>
  <c r="L44" i="54"/>
  <c r="N44" i="54"/>
  <c r="L32" i="54"/>
  <c r="N32" i="54"/>
  <c r="L37" i="54"/>
  <c r="L15" i="54"/>
  <c r="N15" i="54"/>
  <c r="L13" i="54"/>
  <c r="N13" i="54"/>
  <c r="L33" i="54"/>
  <c r="N33" i="54"/>
  <c r="L28" i="54"/>
  <c r="L23" i="54"/>
  <c r="N23" i="54"/>
  <c r="L8" i="54"/>
  <c r="L55" i="54"/>
  <c r="N55" i="54"/>
  <c r="L38" i="54"/>
  <c r="N38" i="54"/>
  <c r="L43" i="54"/>
  <c r="N43" i="54"/>
  <c r="L49" i="54"/>
  <c r="N49" i="54"/>
  <c r="L56" i="54"/>
  <c r="N56" i="54"/>
  <c r="L54" i="54"/>
  <c r="L21" i="54"/>
  <c r="N21" i="54"/>
  <c r="L47" i="54"/>
  <c r="N47" i="54"/>
  <c r="L31" i="54"/>
  <c r="N31" i="54"/>
  <c r="L26" i="54"/>
  <c r="L34" i="55"/>
  <c r="N34" i="55"/>
  <c r="L20" i="55"/>
  <c r="N20" i="55"/>
  <c r="L32" i="55"/>
  <c r="N32" i="55"/>
  <c r="L28" i="55"/>
  <c r="N28" i="55"/>
  <c r="L29" i="55"/>
  <c r="N29" i="55"/>
  <c r="L39" i="55"/>
  <c r="N39" i="55"/>
  <c r="L37" i="55"/>
  <c r="N37" i="55"/>
  <c r="L13" i="55"/>
  <c r="L45" i="55"/>
  <c r="N45" i="55"/>
  <c r="L18" i="55"/>
  <c r="L38" i="55"/>
  <c r="N38" i="55"/>
  <c r="L24" i="55"/>
  <c r="L56" i="55"/>
  <c r="N56" i="55"/>
  <c r="L35" i="55"/>
  <c r="L46" i="55"/>
  <c r="N46" i="55"/>
  <c r="L30" i="55"/>
  <c r="L53" i="55"/>
  <c r="N53" i="55"/>
  <c r="L40" i="55"/>
  <c r="N40" i="55"/>
  <c r="L44" i="55"/>
  <c r="N44" i="55"/>
  <c r="L15" i="55"/>
  <c r="L21" i="55"/>
  <c r="L9" i="55"/>
  <c r="L31" i="55"/>
  <c r="N31" i="55"/>
  <c r="L25" i="55"/>
  <c r="L19" i="55"/>
  <c r="N19" i="55"/>
  <c r="L33" i="55"/>
  <c r="N33" i="55"/>
  <c r="L22" i="55"/>
  <c r="N22" i="55"/>
  <c r="L50" i="55"/>
  <c r="L55" i="55"/>
  <c r="N55" i="55"/>
  <c r="L41" i="55"/>
  <c r="N41" i="55"/>
  <c r="L27" i="55"/>
  <c r="L10" i="55"/>
  <c r="N10" i="55"/>
  <c r="L49" i="55"/>
  <c r="N49" i="55"/>
  <c r="L43" i="55"/>
  <c r="L16" i="55"/>
  <c r="N16" i="55"/>
  <c r="L26" i="55"/>
  <c r="N26" i="55"/>
  <c r="L47" i="55"/>
  <c r="L12" i="55"/>
  <c r="L11" i="55"/>
  <c r="L54" i="55"/>
  <c r="L52" i="55"/>
  <c r="N52" i="55"/>
  <c r="L36" i="55"/>
  <c r="N36" i="55"/>
  <c r="L42" i="55"/>
  <c r="L23" i="55"/>
  <c r="L14" i="55"/>
  <c r="N14" i="55"/>
  <c r="L51" i="55"/>
  <c r="L22" i="56"/>
  <c r="N22" i="56"/>
  <c r="L45" i="56"/>
  <c r="L39" i="56"/>
  <c r="N39" i="56"/>
  <c r="L41" i="56"/>
  <c r="N41" i="56"/>
  <c r="L19" i="56"/>
  <c r="L33" i="56"/>
  <c r="L40" i="56"/>
  <c r="N40" i="56"/>
  <c r="L12" i="56"/>
  <c r="N12" i="56"/>
  <c r="L32" i="56"/>
  <c r="N32" i="56"/>
  <c r="L35" i="56"/>
  <c r="L24" i="56"/>
  <c r="N24" i="56"/>
  <c r="L29" i="56"/>
  <c r="N29" i="56"/>
  <c r="L43" i="56"/>
  <c r="L47" i="56"/>
  <c r="L42" i="56"/>
  <c r="L46" i="56"/>
  <c r="L25" i="56"/>
  <c r="L13" i="56"/>
  <c r="N13" i="56"/>
  <c r="L53" i="56"/>
  <c r="N53" i="56"/>
  <c r="L17" i="56"/>
  <c r="N17" i="57"/>
  <c r="L44" i="56"/>
  <c r="N44" i="56"/>
  <c r="L50" i="56"/>
  <c r="N50" i="56"/>
  <c r="L16" i="56"/>
  <c r="L28" i="56"/>
  <c r="L51" i="56"/>
  <c r="N51" i="56"/>
  <c r="L27" i="56"/>
  <c r="L38" i="56"/>
  <c r="N38" i="56"/>
  <c r="L30" i="56"/>
  <c r="N30" i="56"/>
  <c r="L52" i="56"/>
  <c r="L36" i="56"/>
  <c r="L15" i="56"/>
  <c r="N15" i="56"/>
  <c r="L20" i="56"/>
  <c r="L55" i="56"/>
  <c r="N55" i="56"/>
  <c r="L14" i="56"/>
  <c r="L54" i="56"/>
  <c r="N54" i="56"/>
  <c r="L56" i="56"/>
  <c r="L26" i="56"/>
  <c r="L21" i="56"/>
  <c r="L10" i="56"/>
  <c r="L31" i="56"/>
  <c r="N31" i="56"/>
  <c r="L49" i="56"/>
  <c r="N49" i="56"/>
  <c r="L11" i="56"/>
  <c r="L48" i="56"/>
  <c r="L23" i="56"/>
  <c r="N23" i="56"/>
  <c r="L34" i="56"/>
  <c r="N34" i="56"/>
  <c r="L27" i="57"/>
  <c r="L18" i="57"/>
  <c r="L33" i="57"/>
  <c r="L19" i="57"/>
  <c r="L45" i="57"/>
  <c r="L21" i="57"/>
  <c r="L36" i="57"/>
  <c r="L12" i="57"/>
  <c r="L52" i="57"/>
  <c r="L25" i="57"/>
  <c r="L34" i="57"/>
  <c r="L39" i="57"/>
  <c r="L41" i="57"/>
  <c r="L46" i="57"/>
  <c r="L26" i="57"/>
  <c r="L44" i="57"/>
  <c r="L20" i="57"/>
  <c r="L56" i="57"/>
  <c r="L28" i="57"/>
  <c r="L51" i="57"/>
  <c r="L14" i="57"/>
  <c r="L37" i="57"/>
  <c r="P37" i="57"/>
  <c r="L35" i="57"/>
  <c r="L22" i="57"/>
  <c r="L49" i="57"/>
  <c r="L43" i="57"/>
  <c r="P43" i="57"/>
  <c r="L15" i="57"/>
  <c r="L53" i="57"/>
  <c r="L31" i="57"/>
  <c r="L55" i="57"/>
  <c r="P55" i="57"/>
  <c r="L54" i="57"/>
  <c r="L47" i="57"/>
  <c r="L30" i="57"/>
  <c r="L50" i="57"/>
  <c r="L40" i="57"/>
  <c r="L13" i="57"/>
  <c r="L29" i="57"/>
  <c r="L38" i="57"/>
  <c r="L24" i="57"/>
  <c r="S61" i="58"/>
  <c r="S60" i="58"/>
  <c r="P42" i="58"/>
  <c r="P49" i="58"/>
  <c r="P45" i="58"/>
  <c r="P40" i="59"/>
  <c r="L54" i="59"/>
  <c r="N54" i="59"/>
  <c r="L56" i="59"/>
  <c r="N56" i="59"/>
  <c r="L19" i="59"/>
  <c r="N19" i="59"/>
  <c r="L52" i="59"/>
  <c r="N52" i="59"/>
  <c r="L50" i="59"/>
  <c r="N50" i="59"/>
  <c r="L53" i="59"/>
  <c r="N53" i="59"/>
  <c r="L34" i="59"/>
  <c r="N34" i="59"/>
  <c r="L30" i="59"/>
  <c r="N30" i="59"/>
  <c r="L26" i="59"/>
  <c r="N26" i="59"/>
  <c r="L38" i="59"/>
  <c r="N38" i="59"/>
  <c r="L16" i="59"/>
  <c r="N16" i="59"/>
  <c r="L36" i="59"/>
  <c r="N36" i="59"/>
  <c r="L24" i="59"/>
  <c r="N24" i="59"/>
  <c r="L51" i="59"/>
  <c r="N51" i="59"/>
  <c r="L55" i="59"/>
  <c r="N55" i="59"/>
  <c r="L28" i="59"/>
  <c r="N28" i="59"/>
  <c r="L37" i="59"/>
  <c r="N37" i="59"/>
  <c r="L44" i="59"/>
  <c r="N44" i="59"/>
  <c r="L33" i="59"/>
  <c r="N33" i="59"/>
  <c r="L40" i="59"/>
  <c r="N40" i="59"/>
  <c r="L23" i="59"/>
  <c r="N23" i="59"/>
  <c r="L20" i="59"/>
  <c r="N20" i="59"/>
  <c r="L13" i="59"/>
  <c r="L31" i="59"/>
  <c r="N31" i="59"/>
  <c r="L49" i="59"/>
  <c r="N49" i="59"/>
  <c r="L29" i="59"/>
  <c r="N29" i="59"/>
  <c r="L48" i="59"/>
  <c r="N48" i="59"/>
  <c r="L22" i="59"/>
  <c r="N22" i="59"/>
  <c r="L32" i="59"/>
  <c r="N32" i="59"/>
  <c r="L18" i="59"/>
  <c r="N18" i="59"/>
  <c r="L39" i="59"/>
  <c r="N39" i="59"/>
  <c r="L14" i="59"/>
  <c r="N14" i="59"/>
  <c r="L43" i="59"/>
  <c r="N43" i="59"/>
  <c r="L46" i="59"/>
  <c r="N46" i="59"/>
  <c r="L47" i="59"/>
  <c r="N47" i="59"/>
  <c r="L25" i="59"/>
  <c r="N25" i="59"/>
  <c r="L42" i="59"/>
  <c r="N42" i="59"/>
  <c r="L27" i="59"/>
  <c r="N27" i="59"/>
  <c r="L41" i="59"/>
  <c r="N41" i="59"/>
  <c r="L17" i="59"/>
  <c r="N17" i="59"/>
  <c r="L21" i="59"/>
  <c r="N21" i="59"/>
  <c r="L40" i="60"/>
  <c r="N40" i="60"/>
  <c r="L42" i="60"/>
  <c r="N42" i="60"/>
  <c r="L52" i="60"/>
  <c r="N52" i="60"/>
  <c r="L21" i="60"/>
  <c r="N21" i="60"/>
  <c r="L24" i="60"/>
  <c r="L25" i="60"/>
  <c r="N25" i="60"/>
  <c r="L32" i="60"/>
  <c r="N32" i="60"/>
  <c r="L28" i="60"/>
  <c r="N28" i="60"/>
  <c r="L35" i="60"/>
  <c r="N35" i="60"/>
  <c r="L46" i="60"/>
  <c r="N46" i="60"/>
  <c r="L45" i="60"/>
  <c r="N45" i="60"/>
  <c r="L27" i="60"/>
  <c r="N27" i="60"/>
  <c r="L56" i="60"/>
  <c r="L30" i="60"/>
  <c r="N30" i="60"/>
  <c r="L49" i="60"/>
  <c r="N49" i="60"/>
  <c r="L39" i="60"/>
  <c r="N39" i="60"/>
  <c r="L50" i="60"/>
  <c r="L15" i="60"/>
  <c r="P15" i="60"/>
  <c r="L36" i="60"/>
  <c r="N36" i="60"/>
  <c r="L54" i="60"/>
  <c r="N54" i="60"/>
  <c r="L31" i="60"/>
  <c r="N31" i="60"/>
  <c r="L20" i="60"/>
  <c r="N20" i="60"/>
  <c r="L22" i="60"/>
  <c r="N22" i="60"/>
  <c r="L38" i="60"/>
  <c r="N38" i="60"/>
  <c r="L43" i="60"/>
  <c r="L47" i="60"/>
  <c r="N47" i="60"/>
  <c r="L37" i="60"/>
  <c r="L48" i="60"/>
  <c r="N48" i="60"/>
  <c r="L44" i="60"/>
  <c r="L14" i="60"/>
  <c r="P14" i="60"/>
  <c r="L55" i="60"/>
  <c r="N55" i="60"/>
  <c r="L41" i="60"/>
  <c r="N41" i="60"/>
  <c r="L18" i="60"/>
  <c r="L51" i="60"/>
  <c r="N51" i="60"/>
  <c r="L26" i="60"/>
  <c r="N26" i="60"/>
  <c r="L17" i="60"/>
  <c r="N17" i="60"/>
  <c r="L23" i="60"/>
  <c r="L16" i="60"/>
  <c r="N16" i="60"/>
  <c r="L34" i="60"/>
  <c r="N34" i="60"/>
  <c r="L53" i="60"/>
  <c r="N53" i="60"/>
  <c r="L35" i="61"/>
  <c r="N35" i="61"/>
  <c r="L36" i="61"/>
  <c r="N36" i="61"/>
  <c r="L51" i="61"/>
  <c r="L33" i="61"/>
  <c r="L22" i="61"/>
  <c r="N22" i="61"/>
  <c r="L27" i="61"/>
  <c r="N27" i="61"/>
  <c r="L38" i="61"/>
  <c r="L30" i="61"/>
  <c r="N30" i="61"/>
  <c r="L25" i="61"/>
  <c r="N25" i="61"/>
  <c r="L23" i="61"/>
  <c r="N23" i="61"/>
  <c r="L43" i="61"/>
  <c r="N43" i="61"/>
  <c r="L50" i="61"/>
  <c r="N50" i="61"/>
  <c r="L20" i="61"/>
  <c r="N20" i="61"/>
  <c r="L32" i="61"/>
  <c r="N32" i="61"/>
  <c r="L15" i="61"/>
  <c r="L24" i="61"/>
  <c r="L47" i="61"/>
  <c r="N47" i="61"/>
  <c r="L16" i="61"/>
  <c r="N16" i="61"/>
  <c r="L42" i="61"/>
  <c r="L31" i="61"/>
  <c r="N31" i="61"/>
  <c r="L52" i="61"/>
  <c r="N52" i="61"/>
  <c r="L54" i="61"/>
  <c r="L18" i="61"/>
  <c r="N18" i="61"/>
  <c r="L29" i="61"/>
  <c r="L40" i="61"/>
  <c r="N40" i="61"/>
  <c r="L21" i="61"/>
  <c r="N21" i="61"/>
  <c r="L46" i="61"/>
  <c r="L19" i="61"/>
  <c r="P19" i="61"/>
  <c r="L45" i="61"/>
  <c r="N45" i="61"/>
  <c r="L49" i="61"/>
  <c r="N49" i="61"/>
  <c r="L48" i="61"/>
  <c r="L34" i="61"/>
  <c r="N34" i="61"/>
  <c r="L28" i="61"/>
  <c r="N28" i="61"/>
  <c r="L37" i="61"/>
  <c r="N37" i="61"/>
  <c r="L56" i="61"/>
  <c r="N56" i="61"/>
  <c r="L53" i="61"/>
  <c r="N53" i="61"/>
  <c r="L44" i="61"/>
  <c r="N44" i="61"/>
  <c r="L41" i="61"/>
  <c r="N41" i="61"/>
  <c r="L26" i="61"/>
  <c r="L39" i="61"/>
  <c r="N39" i="61"/>
  <c r="L17" i="61"/>
  <c r="N17" i="61"/>
  <c r="P53" i="54"/>
  <c r="P18" i="54"/>
  <c r="S18" i="54"/>
  <c r="P40" i="60"/>
  <c r="S40" i="60"/>
  <c r="P46" i="59"/>
  <c r="S46" i="59"/>
  <c r="P48" i="54"/>
  <c r="S48" i="54"/>
  <c r="P23" i="61"/>
  <c r="P44" i="58"/>
  <c r="P17" i="60"/>
  <c r="P26" i="60"/>
  <c r="S26" i="60"/>
  <c r="P37" i="59"/>
  <c r="P9" i="55"/>
  <c r="P51" i="58"/>
  <c r="P54" i="57"/>
  <c r="P10" i="54"/>
  <c r="P16" i="60"/>
  <c r="P36" i="54"/>
  <c r="P20" i="58"/>
  <c r="P18" i="58"/>
  <c r="P53" i="55"/>
  <c r="P38" i="53"/>
  <c r="P37" i="53"/>
  <c r="P21" i="53"/>
  <c r="P52" i="53"/>
  <c r="P25" i="59"/>
  <c r="S25" i="59"/>
  <c r="P30" i="59"/>
  <c r="S30" i="59"/>
  <c r="P38" i="59"/>
  <c r="P39" i="60"/>
  <c r="S39" i="60"/>
  <c r="P24" i="60"/>
  <c r="P14" i="57"/>
  <c r="P50" i="57"/>
  <c r="P36" i="57"/>
  <c r="P12" i="54"/>
  <c r="P22" i="58"/>
  <c r="P27" i="58"/>
  <c r="P14" i="55"/>
  <c r="P28" i="55"/>
  <c r="P26" i="53"/>
  <c r="P23" i="53"/>
  <c r="P34" i="56"/>
  <c r="P51" i="59"/>
  <c r="P21" i="59"/>
  <c r="P33" i="60"/>
  <c r="P31" i="57"/>
  <c r="P55" i="54"/>
  <c r="P30" i="55"/>
  <c r="P45" i="53"/>
  <c r="P55" i="56"/>
  <c r="P36" i="59"/>
  <c r="P25" i="61"/>
  <c r="P15" i="57"/>
  <c r="L48" i="57"/>
  <c r="L19" i="60"/>
  <c r="N19" i="60"/>
  <c r="L33" i="60"/>
  <c r="N33" i="60"/>
  <c r="L15" i="59"/>
  <c r="N15" i="59"/>
  <c r="L48" i="55"/>
  <c r="L17" i="55"/>
  <c r="N17" i="55"/>
  <c r="P10" i="56"/>
  <c r="P20" i="60"/>
  <c r="S20" i="60"/>
  <c r="P43" i="54"/>
  <c r="P48" i="60"/>
  <c r="P48" i="61"/>
  <c r="P41" i="54"/>
  <c r="S41" i="54"/>
  <c r="P50" i="58"/>
  <c r="P16" i="61"/>
  <c r="P32" i="55"/>
  <c r="S32" i="55"/>
  <c r="P42" i="53"/>
  <c r="P43" i="53"/>
  <c r="P19" i="53"/>
  <c r="P44" i="53"/>
  <c r="P13" i="53"/>
  <c r="S13" i="53"/>
  <c r="P24" i="59"/>
  <c r="P21" i="61"/>
  <c r="P31" i="60"/>
  <c r="P12" i="57"/>
  <c r="P33" i="54"/>
  <c r="P16" i="55"/>
  <c r="P33" i="53"/>
  <c r="P29" i="56"/>
  <c r="P17" i="56"/>
  <c r="P56" i="59"/>
  <c r="P55" i="59"/>
  <c r="P39" i="59"/>
  <c r="P38" i="61"/>
  <c r="P48" i="57"/>
  <c r="P49" i="57"/>
  <c r="P8" i="53"/>
  <c r="P15" i="53"/>
  <c r="P36" i="60"/>
  <c r="P43" i="60"/>
  <c r="P50" i="55"/>
  <c r="P17" i="55"/>
  <c r="P24" i="56"/>
  <c r="P53" i="59"/>
  <c r="P27" i="60"/>
  <c r="L23" i="57"/>
  <c r="L16" i="57"/>
  <c r="L42" i="57"/>
  <c r="L11" i="57"/>
  <c r="L29" i="60"/>
  <c r="N29" i="60"/>
  <c r="L18" i="56"/>
  <c r="N18" i="56"/>
  <c r="P55" i="61"/>
  <c r="P35" i="61"/>
  <c r="P16" i="57"/>
  <c r="P32" i="57"/>
  <c r="P18" i="57"/>
  <c r="P10" i="55"/>
  <c r="P33" i="57"/>
  <c r="P19" i="57"/>
  <c r="P9" i="54"/>
  <c r="P28" i="58"/>
  <c r="P15" i="56"/>
  <c r="P44" i="56"/>
  <c r="P22" i="56"/>
  <c r="P47" i="56"/>
  <c r="P13" i="52"/>
  <c r="P40" i="61"/>
  <c r="P15" i="61"/>
  <c r="P22" i="61"/>
  <c r="P46" i="57"/>
  <c r="P40" i="57"/>
  <c r="P11" i="54"/>
  <c r="P47" i="58"/>
  <c r="P44" i="55"/>
  <c r="P19" i="55"/>
  <c r="P17" i="53"/>
  <c r="P39" i="53"/>
  <c r="P50" i="56"/>
  <c r="P48" i="56"/>
  <c r="P11" i="56"/>
  <c r="P41" i="59"/>
  <c r="P45" i="54"/>
  <c r="P22" i="54"/>
  <c r="P38" i="58"/>
  <c r="P20" i="55"/>
  <c r="S20" i="55"/>
  <c r="P46" i="53"/>
  <c r="P30" i="53"/>
  <c r="P41" i="56"/>
  <c r="P53" i="56"/>
  <c r="P19" i="59"/>
  <c r="P20" i="59"/>
  <c r="P23" i="59"/>
  <c r="P36" i="61"/>
  <c r="P28" i="60"/>
  <c r="P23" i="60"/>
  <c r="P56" i="57"/>
  <c r="P18" i="53"/>
  <c r="P36" i="53"/>
  <c r="P35" i="56"/>
  <c r="P30" i="56"/>
  <c r="P35" i="59"/>
  <c r="P47" i="61"/>
  <c r="P52" i="60"/>
  <c r="P30" i="60"/>
  <c r="P47" i="60"/>
  <c r="P42" i="54"/>
  <c r="P32" i="58"/>
  <c r="S32" i="58"/>
  <c r="P46" i="58"/>
  <c r="P51" i="53"/>
  <c r="P12" i="53"/>
  <c r="P17" i="59"/>
  <c r="P56" i="61"/>
  <c r="P34" i="60"/>
  <c r="P42" i="57"/>
  <c r="P38" i="57"/>
  <c r="P29" i="59"/>
  <c r="P33" i="61"/>
  <c r="P50" i="54"/>
  <c r="P25" i="54"/>
  <c r="P56" i="54"/>
  <c r="P56" i="58"/>
  <c r="P40" i="58"/>
  <c r="P31" i="55"/>
  <c r="P55" i="55"/>
  <c r="S55" i="55"/>
  <c r="P41" i="53"/>
  <c r="P14" i="53"/>
  <c r="P51" i="56"/>
  <c r="P39" i="56"/>
  <c r="P18" i="56"/>
  <c r="P25" i="57"/>
  <c r="P52" i="57"/>
  <c r="P45" i="59"/>
  <c r="P39" i="61"/>
  <c r="P44" i="61"/>
  <c r="P29" i="60"/>
  <c r="P50" i="60"/>
  <c r="P24" i="54"/>
  <c r="P49" i="55"/>
  <c r="S49" i="55"/>
  <c r="P10" i="53"/>
  <c r="P13" i="56"/>
  <c r="P44" i="59"/>
  <c r="P49" i="59"/>
  <c r="P22" i="59"/>
  <c r="P30" i="61"/>
  <c r="P20" i="61"/>
  <c r="P54" i="60"/>
  <c r="P53" i="60"/>
  <c r="O31" i="56"/>
  <c r="S31" i="56" s="1"/>
  <c r="O31" i="55"/>
  <c r="O58" i="59"/>
  <c r="S58" i="59" s="1"/>
  <c r="O58" i="58"/>
  <c r="S58" i="58" s="1"/>
  <c r="O55" i="59"/>
  <c r="O55" i="58"/>
  <c r="O29" i="54"/>
  <c r="O51" i="61"/>
  <c r="O64" i="60"/>
  <c r="S64" i="60" s="1"/>
  <c r="O64" i="61"/>
  <c r="S64" i="61" s="1"/>
  <c r="O22" i="60"/>
  <c r="O22" i="61"/>
  <c r="O38" i="57"/>
  <c r="O38" i="56"/>
  <c r="O56" i="59"/>
  <c r="O64" i="59"/>
  <c r="S64" i="59"/>
  <c r="O24" i="54"/>
  <c r="O69" i="54"/>
  <c r="S69" i="54"/>
  <c r="O65" i="58"/>
  <c r="S65" i="58"/>
  <c r="O65" i="57"/>
  <c r="S65" i="57"/>
  <c r="O17" i="59"/>
  <c r="O17" i="60"/>
  <c r="O68" i="61"/>
  <c r="S68" i="61"/>
  <c r="O29" i="61"/>
  <c r="O40" i="57"/>
  <c r="O40" i="56"/>
  <c r="O19" i="57"/>
  <c r="O19" i="58"/>
  <c r="O49" i="57"/>
  <c r="O49" i="58"/>
  <c r="O64" i="58"/>
  <c r="S64" i="58" s="1"/>
  <c r="O64" i="57"/>
  <c r="S64" i="57" s="1"/>
  <c r="O19" i="59"/>
  <c r="S19" i="59" s="1"/>
  <c r="O19" i="60"/>
  <c r="O33" i="60"/>
  <c r="O33" i="59"/>
  <c r="O10" i="55"/>
  <c r="S10" i="55" s="1"/>
  <c r="L55" i="52"/>
  <c r="N55" i="52"/>
  <c r="L40" i="52"/>
  <c r="N40" i="52"/>
  <c r="S68" i="58"/>
  <c r="O9" i="52"/>
  <c r="S9" i="52" s="1"/>
  <c r="O51" i="55"/>
  <c r="O51" i="56"/>
  <c r="O30" i="56"/>
  <c r="S30" i="56" s="1"/>
  <c r="O30" i="55"/>
  <c r="L38" i="1"/>
  <c r="N38" i="52"/>
  <c r="L35" i="1"/>
  <c r="N35" i="52"/>
  <c r="L32" i="1"/>
  <c r="N32" i="52"/>
  <c r="O36" i="61"/>
  <c r="S36" i="61" s="1"/>
  <c r="O69" i="56"/>
  <c r="S69" i="56"/>
  <c r="O67" i="58"/>
  <c r="S67" i="58" s="1"/>
  <c r="O66" i="59"/>
  <c r="S66" i="59" s="1"/>
  <c r="O36" i="58"/>
  <c r="S36" i="58" s="1"/>
  <c r="O45" i="54"/>
  <c r="O66" i="54"/>
  <c r="S66" i="54" s="1"/>
  <c r="O46" i="58"/>
  <c r="S46" i="58" s="1"/>
  <c r="O44" i="59"/>
  <c r="S66" i="58"/>
  <c r="S62" i="58"/>
  <c r="O18" i="61"/>
  <c r="S18" i="61" s="1"/>
  <c r="O47" i="61"/>
  <c r="O37" i="57"/>
  <c r="O47" i="59"/>
  <c r="O56" i="57"/>
  <c r="O41" i="61"/>
  <c r="O52" i="61"/>
  <c r="O65" i="60"/>
  <c r="S65" i="60" s="1"/>
  <c r="O54" i="61"/>
  <c r="O31" i="60"/>
  <c r="O58" i="61"/>
  <c r="S58" i="61" s="1"/>
  <c r="O23" i="61"/>
  <c r="O16" i="61"/>
  <c r="O16" i="55"/>
  <c r="S16" i="55" s="1"/>
  <c r="O20" i="56"/>
  <c r="O18" i="56"/>
  <c r="S18" i="56" s="1"/>
  <c r="O62" i="57"/>
  <c r="S62" i="57"/>
  <c r="O36" i="57"/>
  <c r="S69" i="58"/>
  <c r="O17" i="55"/>
  <c r="O27" i="61"/>
  <c r="O46" i="61"/>
  <c r="O41" i="59"/>
  <c r="O69" i="57"/>
  <c r="S69" i="57"/>
  <c r="O22" i="52"/>
  <c r="O55" i="52"/>
  <c r="S55" i="52" s="1"/>
  <c r="O60" i="52"/>
  <c r="S60" i="52"/>
  <c r="O13" i="52"/>
  <c r="O64" i="52"/>
  <c r="S64" i="52" s="1"/>
  <c r="O30" i="52"/>
  <c r="O34" i="52"/>
  <c r="S34" i="52" s="1"/>
  <c r="O19" i="52"/>
  <c r="S19" i="52" s="1"/>
  <c r="O14" i="55"/>
  <c r="S14" i="55" s="1"/>
  <c r="O33" i="55"/>
  <c r="J7" i="53"/>
  <c r="P7" i="53"/>
  <c r="G7" i="53"/>
  <c r="J11" i="57"/>
  <c r="P11" i="57"/>
  <c r="G11" i="57"/>
  <c r="J12" i="58"/>
  <c r="P12" i="58"/>
  <c r="G12" i="58"/>
  <c r="J14" i="61"/>
  <c r="G14" i="61"/>
  <c r="I14" i="61"/>
  <c r="I13" i="59"/>
  <c r="Q13" i="60"/>
  <c r="G7" i="54"/>
  <c r="I7" i="54"/>
  <c r="J7" i="54"/>
  <c r="G9" i="54"/>
  <c r="I9" i="54"/>
  <c r="J37" i="54"/>
  <c r="P37" i="54"/>
  <c r="G37" i="54"/>
  <c r="I37" i="54"/>
  <c r="G40" i="54"/>
  <c r="I40" i="54"/>
  <c r="J40" i="54"/>
  <c r="P40" i="54"/>
  <c r="S40" i="54"/>
  <c r="G47" i="54"/>
  <c r="I47" i="54"/>
  <c r="J47" i="54"/>
  <c r="P47" i="54"/>
  <c r="S47" i="54"/>
  <c r="G23" i="55"/>
  <c r="I23" i="55"/>
  <c r="J23" i="55"/>
  <c r="P23" i="55"/>
  <c r="G16" i="53"/>
  <c r="I16" i="53"/>
  <c r="J16" i="53"/>
  <c r="P16" i="53"/>
  <c r="G47" i="53"/>
  <c r="I47" i="53"/>
  <c r="J47" i="53"/>
  <c r="P47" i="53"/>
  <c r="J30" i="1"/>
  <c r="G30" i="1"/>
  <c r="I30" i="1"/>
  <c r="J28" i="52"/>
  <c r="P28" i="52"/>
  <c r="G28" i="52"/>
  <c r="I28" i="52"/>
  <c r="G26" i="59"/>
  <c r="I26" i="59"/>
  <c r="J26" i="59"/>
  <c r="P26" i="59"/>
  <c r="G14" i="60"/>
  <c r="G8" i="55"/>
  <c r="I8" i="55"/>
  <c r="J23" i="54"/>
  <c r="P23" i="54"/>
  <c r="G23" i="54"/>
  <c r="I23" i="54"/>
  <c r="J32" i="61"/>
  <c r="P32" i="61"/>
  <c r="S32" i="61"/>
  <c r="G32" i="61"/>
  <c r="I32" i="61"/>
  <c r="G35" i="60"/>
  <c r="I35" i="60"/>
  <c r="J35" i="60"/>
  <c r="P35" i="60"/>
  <c r="S35" i="60"/>
  <c r="J42" i="60"/>
  <c r="P42" i="60"/>
  <c r="S42" i="60"/>
  <c r="G42" i="60"/>
  <c r="I42" i="60"/>
  <c r="J51" i="60"/>
  <c r="P51" i="60"/>
  <c r="G51" i="60"/>
  <c r="I51" i="60"/>
  <c r="J14" i="56"/>
  <c r="P14" i="56"/>
  <c r="G14" i="56"/>
  <c r="I14" i="56"/>
  <c r="J38" i="60"/>
  <c r="P38" i="60"/>
  <c r="G38" i="60"/>
  <c r="I38" i="60"/>
  <c r="Q9" i="56"/>
  <c r="I5" i="1"/>
  <c r="G6" i="52"/>
  <c r="G23" i="56"/>
  <c r="I23" i="56"/>
  <c r="G39" i="58"/>
  <c r="I39" i="58"/>
  <c r="G32" i="56"/>
  <c r="I32" i="56"/>
  <c r="G47" i="52"/>
  <c r="I47" i="52"/>
  <c r="G37" i="1"/>
  <c r="I37" i="1"/>
  <c r="G33" i="60"/>
  <c r="I33" i="60"/>
  <c r="G13" i="55"/>
  <c r="I13" i="55"/>
  <c r="J13" i="55"/>
  <c r="P13" i="55"/>
  <c r="J45" i="56"/>
  <c r="P45" i="56"/>
  <c r="G45" i="56"/>
  <c r="I45" i="56"/>
  <c r="J53" i="1"/>
  <c r="G53" i="1"/>
  <c r="I53" i="1"/>
  <c r="J17" i="52"/>
  <c r="P17" i="52"/>
  <c r="J26" i="57"/>
  <c r="P26" i="57"/>
  <c r="J14" i="58"/>
  <c r="P14" i="58"/>
  <c r="G14" i="58"/>
  <c r="I14" i="58"/>
  <c r="G8" i="54"/>
  <c r="G10" i="56"/>
  <c r="G11" i="58"/>
  <c r="I11" i="58"/>
  <c r="J13" i="60"/>
  <c r="G13" i="53"/>
  <c r="I13" i="53"/>
  <c r="J24" i="58"/>
  <c r="P24" i="58"/>
  <c r="G24" i="58"/>
  <c r="I24" i="58"/>
  <c r="J40" i="56"/>
  <c r="P40" i="56"/>
  <c r="G40" i="56"/>
  <c r="I40" i="56"/>
  <c r="J18" i="61"/>
  <c r="P18" i="61"/>
  <c r="G18" i="61"/>
  <c r="I18" i="61"/>
  <c r="J45" i="57"/>
  <c r="P45" i="57"/>
  <c r="G45" i="57"/>
  <c r="I45" i="57"/>
  <c r="J26" i="58"/>
  <c r="P26" i="58"/>
  <c r="G26" i="58"/>
  <c r="I26" i="58"/>
  <c r="J13" i="58"/>
  <c r="P13" i="58"/>
  <c r="G13" i="58"/>
  <c r="I13" i="58"/>
  <c r="J25" i="55"/>
  <c r="P25" i="55"/>
  <c r="G25" i="55"/>
  <c r="I25" i="55"/>
  <c r="J31" i="56"/>
  <c r="P31" i="56"/>
  <c r="G31" i="56"/>
  <c r="I31" i="56"/>
  <c r="G39" i="55"/>
  <c r="I39" i="55"/>
  <c r="J16" i="54"/>
  <c r="P16" i="54"/>
  <c r="S16" i="54"/>
  <c r="J29" i="55"/>
  <c r="P29" i="55"/>
  <c r="G47" i="59"/>
  <c r="I47" i="59"/>
  <c r="G43" i="56"/>
  <c r="I43" i="56"/>
  <c r="G19" i="53"/>
  <c r="I19" i="53"/>
  <c r="J40" i="55"/>
  <c r="P40" i="55"/>
  <c r="S40" i="55"/>
  <c r="G40" i="55"/>
  <c r="I40" i="55"/>
  <c r="G37" i="55"/>
  <c r="I37" i="55"/>
  <c r="J37" i="55"/>
  <c r="P37" i="55"/>
  <c r="G21" i="55"/>
  <c r="I21" i="55"/>
  <c r="G36" i="56"/>
  <c r="I36" i="56"/>
  <c r="J30" i="54"/>
  <c r="P30" i="54"/>
  <c r="S30" i="54"/>
  <c r="J50" i="53"/>
  <c r="P50" i="53"/>
  <c r="J36" i="1"/>
  <c r="J14" i="59"/>
  <c r="P14" i="59"/>
  <c r="J48" i="53"/>
  <c r="P48" i="53"/>
  <c r="G48" i="53"/>
  <c r="I48" i="53"/>
  <c r="J8" i="1"/>
  <c r="G21" i="57"/>
  <c r="I21" i="57"/>
  <c r="J21" i="57"/>
  <c r="P21" i="57"/>
  <c r="J38" i="54"/>
  <c r="P38" i="54"/>
  <c r="S38" i="54"/>
  <c r="G38" i="54"/>
  <c r="I38" i="54"/>
  <c r="G49" i="54"/>
  <c r="I49" i="54"/>
  <c r="J49" i="54"/>
  <c r="P49" i="54"/>
  <c r="S49" i="54"/>
  <c r="J56" i="53"/>
  <c r="P56" i="53"/>
  <c r="G56" i="53"/>
  <c r="I56" i="53"/>
  <c r="J32" i="60"/>
  <c r="P32" i="60"/>
  <c r="S32" i="60"/>
  <c r="G32" i="60"/>
  <c r="I32" i="60"/>
  <c r="J25" i="60"/>
  <c r="P25" i="60"/>
  <c r="S25" i="60"/>
  <c r="G25" i="60"/>
  <c r="I25" i="60"/>
  <c r="J47" i="57"/>
  <c r="P47" i="57"/>
  <c r="G47" i="57"/>
  <c r="I47" i="57"/>
  <c r="J31" i="53"/>
  <c r="P31" i="53"/>
  <c r="J28" i="61"/>
  <c r="P28" i="61"/>
  <c r="J35" i="57"/>
  <c r="P35" i="57"/>
  <c r="J49" i="60"/>
  <c r="P49" i="60"/>
  <c r="S49" i="60"/>
  <c r="G19" i="58"/>
  <c r="I19" i="58"/>
  <c r="J19" i="58"/>
  <c r="P19" i="58"/>
  <c r="J49" i="56"/>
  <c r="P49" i="56"/>
  <c r="S49" i="56"/>
  <c r="G49" i="56"/>
  <c r="I49" i="56"/>
  <c r="J48" i="58"/>
  <c r="P48" i="58"/>
  <c r="G48" i="58"/>
  <c r="I48" i="58"/>
  <c r="G43" i="53"/>
  <c r="I43" i="53"/>
  <c r="J55" i="53"/>
  <c r="P55" i="53"/>
  <c r="G16" i="52"/>
  <c r="I16" i="52"/>
  <c r="G50" i="54"/>
  <c r="I50" i="54"/>
  <c r="J36" i="55"/>
  <c r="P36" i="55"/>
  <c r="J45" i="61"/>
  <c r="P45" i="61"/>
  <c r="G45" i="61"/>
  <c r="I45" i="61"/>
  <c r="J24" i="1"/>
  <c r="G24" i="1"/>
  <c r="I24" i="1"/>
  <c r="G51" i="57"/>
  <c r="I51" i="57"/>
  <c r="G29" i="1"/>
  <c r="I29" i="1"/>
  <c r="E29" i="1"/>
  <c r="F29" i="1"/>
  <c r="J29" i="1"/>
  <c r="E37" i="52"/>
  <c r="F37" i="52"/>
  <c r="J37" i="52"/>
  <c r="P37" i="52"/>
  <c r="S44" i="55"/>
  <c r="S29" i="59"/>
  <c r="S17" i="58"/>
  <c r="S40" i="59"/>
  <c r="S54" i="60"/>
  <c r="S17" i="55"/>
  <c r="S28" i="61"/>
  <c r="S35" i="59"/>
  <c r="S37" i="55"/>
  <c r="S31" i="60"/>
  <c r="S19" i="53"/>
  <c r="S29" i="55"/>
  <c r="S22" i="52"/>
  <c r="S50" i="52"/>
  <c r="S13" i="52"/>
  <c r="S30" i="52"/>
  <c r="O23" i="54"/>
  <c r="S23" i="54"/>
  <c r="O23" i="55"/>
  <c r="O15" i="55"/>
  <c r="S15" i="55" s="1"/>
  <c r="O15" i="54"/>
  <c r="O19" i="55"/>
  <c r="S19" i="55" s="1"/>
  <c r="O19" i="54"/>
  <c r="O62" i="56"/>
  <c r="S62" i="56"/>
  <c r="O62" i="55"/>
  <c r="S62" i="55"/>
  <c r="O30" i="57"/>
  <c r="O30" i="58"/>
  <c r="O18" i="59"/>
  <c r="O18" i="60"/>
  <c r="S18" i="60" s="1"/>
  <c r="O45" i="59"/>
  <c r="S45" i="59"/>
  <c r="O45" i="60"/>
  <c r="O67" i="59"/>
  <c r="S67" i="59" s="1"/>
  <c r="O67" i="60"/>
  <c r="S67" i="60" s="1"/>
  <c r="O28" i="57"/>
  <c r="S28" i="57" s="1"/>
  <c r="O28" i="56"/>
  <c r="O57" i="56"/>
  <c r="S57" i="56" s="1"/>
  <c r="O57" i="57"/>
  <c r="S57" i="57" s="1"/>
  <c r="O27" i="59"/>
  <c r="O27" i="58"/>
  <c r="O51" i="59"/>
  <c r="S51" i="59" s="1"/>
  <c r="O51" i="58"/>
  <c r="O39" i="58"/>
  <c r="O39" i="59"/>
  <c r="S39" i="59" s="1"/>
  <c r="O63" i="59"/>
  <c r="S63" i="59" s="1"/>
  <c r="O63" i="58"/>
  <c r="S63" i="58" s="1"/>
  <c r="O14" i="59"/>
  <c r="S14" i="59" s="1"/>
  <c r="O14" i="58"/>
  <c r="O15" i="59"/>
  <c r="O15" i="58"/>
  <c r="O50" i="58"/>
  <c r="O50" i="57"/>
  <c r="O23" i="59"/>
  <c r="S23" i="59" s="1"/>
  <c r="O23" i="60"/>
  <c r="O52" i="60"/>
  <c r="S52" i="60"/>
  <c r="O63" i="61"/>
  <c r="S63" i="61"/>
  <c r="O63" i="60"/>
  <c r="S63" i="60"/>
  <c r="O42" i="58"/>
  <c r="O42" i="57"/>
  <c r="O69" i="55"/>
  <c r="S69" i="55"/>
  <c r="O16" i="56"/>
  <c r="O16" i="60"/>
  <c r="S16" i="60" s="1"/>
  <c r="O41" i="60"/>
  <c r="S41" i="60" s="1"/>
  <c r="O62" i="60"/>
  <c r="S62" i="60"/>
  <c r="O69" i="60"/>
  <c r="S69" i="60"/>
  <c r="O69" i="59"/>
  <c r="S69" i="59"/>
  <c r="O20" i="57"/>
  <c r="O11" i="55"/>
  <c r="O11" i="56"/>
  <c r="O36" i="55"/>
  <c r="S36" i="55" s="1"/>
  <c r="O36" i="56"/>
  <c r="S36" i="56" s="1"/>
  <c r="O37" i="56"/>
  <c r="O43" i="56"/>
  <c r="O43" i="57"/>
  <c r="O22" i="57"/>
  <c r="O22" i="58"/>
  <c r="O54" i="56"/>
  <c r="O54" i="55"/>
  <c r="O56" i="56"/>
  <c r="S56" i="56" s="1"/>
  <c r="O56" i="55"/>
  <c r="O39" i="57"/>
  <c r="O39" i="56"/>
  <c r="S39" i="56"/>
  <c r="O21" i="58"/>
  <c r="O21" i="57"/>
  <c r="O12" i="54"/>
  <c r="S12" i="54"/>
  <c r="O12" i="55"/>
  <c r="O53" i="61"/>
  <c r="O53" i="60"/>
  <c r="S53" i="60"/>
  <c r="O46" i="55"/>
  <c r="O46" i="56"/>
  <c r="S46" i="56" s="1"/>
  <c r="O27" i="56"/>
  <c r="O27" i="57"/>
  <c r="O35" i="56"/>
  <c r="O35" i="57"/>
  <c r="S35" i="57" s="1"/>
  <c r="O64" i="54"/>
  <c r="S64" i="54"/>
  <c r="S40" i="56"/>
  <c r="P31" i="61"/>
  <c r="P41" i="61"/>
  <c r="N16" i="58"/>
  <c r="N16" i="57"/>
  <c r="S16" i="57"/>
  <c r="P40" i="52"/>
  <c r="S55" i="59"/>
  <c r="P42" i="59"/>
  <c r="S42" i="59"/>
  <c r="P48" i="55"/>
  <c r="N48" i="55"/>
  <c r="S48" i="55"/>
  <c r="N48" i="58"/>
  <c r="N48" i="57"/>
  <c r="P27" i="61"/>
  <c r="S27" i="61"/>
  <c r="N26" i="61"/>
  <c r="P26" i="61"/>
  <c r="S56" i="61"/>
  <c r="N48" i="61"/>
  <c r="N46" i="61"/>
  <c r="S46" i="61"/>
  <c r="N42" i="61"/>
  <c r="N15" i="61"/>
  <c r="S15" i="61"/>
  <c r="N38" i="61"/>
  <c r="S38" i="61"/>
  <c r="N51" i="61"/>
  <c r="P43" i="61"/>
  <c r="S43" i="61"/>
  <c r="N23" i="60"/>
  <c r="N18" i="60"/>
  <c r="N44" i="60"/>
  <c r="N43" i="60"/>
  <c r="S43" i="60"/>
  <c r="N50" i="60"/>
  <c r="N56" i="60"/>
  <c r="N24" i="60"/>
  <c r="S17" i="59"/>
  <c r="S22" i="59"/>
  <c r="P31" i="59"/>
  <c r="P50" i="59"/>
  <c r="S50" i="59"/>
  <c r="N29" i="57"/>
  <c r="N29" i="58"/>
  <c r="S29" i="58"/>
  <c r="N30" i="57"/>
  <c r="S30" i="57"/>
  <c r="P30" i="57"/>
  <c r="N30" i="58"/>
  <c r="S30" i="58"/>
  <c r="N31" i="58"/>
  <c r="N31" i="57"/>
  <c r="S31" i="57"/>
  <c r="N49" i="57"/>
  <c r="S49" i="57"/>
  <c r="N49" i="58"/>
  <c r="S49" i="58"/>
  <c r="N14" i="57"/>
  <c r="S14" i="57"/>
  <c r="N14" i="58"/>
  <c r="S14" i="58"/>
  <c r="N20" i="58"/>
  <c r="S20" i="58"/>
  <c r="N20" i="57"/>
  <c r="S20" i="57"/>
  <c r="P20" i="57"/>
  <c r="N41" i="57"/>
  <c r="N41" i="58"/>
  <c r="S41" i="58"/>
  <c r="N52" i="57"/>
  <c r="N52" i="58"/>
  <c r="S52" i="58"/>
  <c r="N45" i="57"/>
  <c r="N45" i="58"/>
  <c r="S45" i="58"/>
  <c r="N27" i="58"/>
  <c r="S27" i="58"/>
  <c r="N27" i="57"/>
  <c r="N11" i="56"/>
  <c r="N21" i="56"/>
  <c r="N14" i="56"/>
  <c r="N36" i="56"/>
  <c r="N27" i="56"/>
  <c r="S27" i="56"/>
  <c r="P27" i="56"/>
  <c r="S13" i="56"/>
  <c r="N47" i="56"/>
  <c r="N35" i="56"/>
  <c r="P33" i="56"/>
  <c r="N33" i="56"/>
  <c r="N45" i="56"/>
  <c r="S45" i="56"/>
  <c r="N23" i="55"/>
  <c r="S23" i="55"/>
  <c r="N54" i="55"/>
  <c r="P54" i="55"/>
  <c r="N50" i="55"/>
  <c r="S50" i="55"/>
  <c r="N25" i="55"/>
  <c r="N15" i="55"/>
  <c r="P15" i="55"/>
  <c r="N30" i="55"/>
  <c r="S30" i="55"/>
  <c r="P24" i="55"/>
  <c r="S24" i="55"/>
  <c r="N24" i="55"/>
  <c r="N13" i="55"/>
  <c r="S13" i="55"/>
  <c r="S28" i="55"/>
  <c r="N26" i="54"/>
  <c r="S26" i="54"/>
  <c r="P26" i="54"/>
  <c r="N54" i="54"/>
  <c r="N28" i="54"/>
  <c r="N37" i="54"/>
  <c r="N9" i="54"/>
  <c r="N20" i="54"/>
  <c r="N35" i="54"/>
  <c r="N36" i="54"/>
  <c r="N24" i="54"/>
  <c r="S24" i="54"/>
  <c r="P46" i="54"/>
  <c r="S46" i="54"/>
  <c r="N40" i="53"/>
  <c r="P40" i="53"/>
  <c r="N7" i="53"/>
  <c r="L7" i="54"/>
  <c r="N7" i="54"/>
  <c r="O10" i="52"/>
  <c r="S10" i="52" s="1"/>
  <c r="O44" i="53"/>
  <c r="O44" i="52"/>
  <c r="S44" i="52"/>
  <c r="O62" i="52"/>
  <c r="S62" i="52"/>
  <c r="O62" i="53"/>
  <c r="S62" i="53"/>
  <c r="S7" i="52"/>
  <c r="O51" i="52"/>
  <c r="S51" i="52" s="1"/>
  <c r="O51" i="53"/>
  <c r="S51" i="53" s="1"/>
  <c r="O57" i="52"/>
  <c r="S57" i="52" s="1"/>
  <c r="O57" i="53"/>
  <c r="S57" i="53" s="1"/>
  <c r="O47" i="53"/>
  <c r="S47" i="53" s="1"/>
  <c r="S47" i="52"/>
  <c r="O61" i="53"/>
  <c r="S61" i="53"/>
  <c r="O61" i="52"/>
  <c r="S61" i="52"/>
  <c r="O32" i="52"/>
  <c r="O32" i="53"/>
  <c r="S32" i="53" s="1"/>
  <c r="O52" i="53"/>
  <c r="O52" i="52"/>
  <c r="S52" i="52" s="1"/>
  <c r="O26" i="52"/>
  <c r="S26" i="52" s="1"/>
  <c r="O26" i="53"/>
  <c r="O29" i="53"/>
  <c r="S29" i="53"/>
  <c r="O29" i="52"/>
  <c r="S29" i="52"/>
  <c r="O42" i="52"/>
  <c r="S42" i="52"/>
  <c r="O42" i="53"/>
  <c r="P21" i="56"/>
  <c r="P52" i="55"/>
  <c r="P22" i="53"/>
  <c r="P34" i="53"/>
  <c r="S34" i="53"/>
  <c r="P12" i="56"/>
  <c r="P27" i="53"/>
  <c r="P49" i="61"/>
  <c r="P9" i="53"/>
  <c r="P48" i="59"/>
  <c r="P55" i="52"/>
  <c r="P49" i="53"/>
  <c r="P51" i="61"/>
  <c r="S51" i="61"/>
  <c r="P35" i="54"/>
  <c r="P13" i="54"/>
  <c r="S13" i="54"/>
  <c r="P46" i="61"/>
  <c r="P17" i="61"/>
  <c r="P34" i="54"/>
  <c r="P38" i="56"/>
  <c r="P42" i="61"/>
  <c r="S42" i="61"/>
  <c r="P38" i="55"/>
  <c r="S38" i="55"/>
  <c r="S54" i="55"/>
  <c r="S48" i="58"/>
  <c r="S47" i="56"/>
  <c r="N23" i="58"/>
  <c r="S23" i="58"/>
  <c r="N23" i="57"/>
  <c r="P23" i="57"/>
  <c r="S42" i="53"/>
  <c r="S33" i="60"/>
  <c r="S17" i="60"/>
  <c r="S41" i="61"/>
  <c r="S49" i="61"/>
  <c r="N54" i="61"/>
  <c r="P54" i="61"/>
  <c r="S54" i="61"/>
  <c r="S16" i="61"/>
  <c r="S23" i="61"/>
  <c r="S48" i="60"/>
  <c r="S28" i="60"/>
  <c r="P21" i="60"/>
  <c r="S21" i="60"/>
  <c r="S41" i="59"/>
  <c r="S48" i="59"/>
  <c r="N13" i="59"/>
  <c r="L13" i="60"/>
  <c r="N13" i="60"/>
  <c r="S13" i="60"/>
  <c r="P13" i="57"/>
  <c r="N13" i="58"/>
  <c r="S13" i="58"/>
  <c r="N13" i="57"/>
  <c r="N47" i="57"/>
  <c r="N47" i="58"/>
  <c r="S47" i="58"/>
  <c r="N53" i="58"/>
  <c r="S53" i="58"/>
  <c r="N53" i="57"/>
  <c r="P22" i="57"/>
  <c r="N22" i="57"/>
  <c r="S22" i="57"/>
  <c r="N22" i="58"/>
  <c r="S22" i="58"/>
  <c r="N51" i="57"/>
  <c r="S51" i="57"/>
  <c r="P51" i="57"/>
  <c r="N51" i="58"/>
  <c r="N44" i="57"/>
  <c r="S44" i="57"/>
  <c r="N44" i="58"/>
  <c r="S44" i="58"/>
  <c r="P44" i="57"/>
  <c r="N39" i="57"/>
  <c r="N39" i="58"/>
  <c r="S39" i="58"/>
  <c r="N12" i="58"/>
  <c r="S12" i="58"/>
  <c r="N12" i="57"/>
  <c r="S12" i="57"/>
  <c r="N19" i="57"/>
  <c r="S19" i="57"/>
  <c r="N19" i="58"/>
  <c r="S19" i="58"/>
  <c r="S34" i="56"/>
  <c r="N26" i="56"/>
  <c r="P26" i="56"/>
  <c r="S55" i="56"/>
  <c r="N52" i="56"/>
  <c r="S52" i="56"/>
  <c r="P52" i="56"/>
  <c r="S51" i="56"/>
  <c r="S44" i="56"/>
  <c r="P25" i="56"/>
  <c r="N25" i="56"/>
  <c r="N43" i="56"/>
  <c r="P43" i="56"/>
  <c r="P19" i="56"/>
  <c r="N19" i="56"/>
  <c r="S22" i="56"/>
  <c r="P42" i="55"/>
  <c r="N42" i="55"/>
  <c r="P11" i="55"/>
  <c r="N11" i="55"/>
  <c r="P27" i="55"/>
  <c r="N27" i="55"/>
  <c r="S31" i="55"/>
  <c r="S56" i="54"/>
  <c r="S22" i="54"/>
  <c r="P17" i="54"/>
  <c r="S26" i="53"/>
  <c r="P20" i="53"/>
  <c r="O23" i="53"/>
  <c r="O23" i="52"/>
  <c r="S23" i="52"/>
  <c r="O35" i="52"/>
  <c r="S35" i="52"/>
  <c r="O35" i="53"/>
  <c r="O66" i="52"/>
  <c r="S66" i="52" s="1"/>
  <c r="O66" i="53"/>
  <c r="S66" i="53" s="1"/>
  <c r="O24" i="53"/>
  <c r="S24" i="53" s="1"/>
  <c r="O24" i="52"/>
  <c r="S24" i="52" s="1"/>
  <c r="O65" i="53"/>
  <c r="S65" i="53" s="1"/>
  <c r="O65" i="52"/>
  <c r="S65" i="52" s="1"/>
  <c r="O12" i="52"/>
  <c r="S12" i="52" s="1"/>
  <c r="O12" i="53"/>
  <c r="O25" i="53"/>
  <c r="S25" i="53"/>
  <c r="O25" i="52"/>
  <c r="S25" i="52"/>
  <c r="O40" i="53"/>
  <c r="O40" i="52"/>
  <c r="O14" i="52"/>
  <c r="S14" i="52"/>
  <c r="O14" i="53"/>
  <c r="S14" i="53"/>
  <c r="O68" i="53"/>
  <c r="S68" i="53"/>
  <c r="O68" i="52"/>
  <c r="S68" i="52"/>
  <c r="S67" i="52"/>
  <c r="O11" i="52"/>
  <c r="S11" i="52"/>
  <c r="O11" i="53"/>
  <c r="S11" i="53"/>
  <c r="O31" i="53"/>
  <c r="S31" i="53"/>
  <c r="O31" i="52"/>
  <c r="S31" i="52"/>
  <c r="O28" i="52"/>
  <c r="P24" i="53"/>
  <c r="P52" i="54"/>
  <c r="S52" i="54"/>
  <c r="P45" i="55"/>
  <c r="S45" i="55"/>
  <c r="P46" i="60"/>
  <c r="P56" i="55"/>
  <c r="P54" i="53"/>
  <c r="P33" i="55"/>
  <c r="S33" i="55"/>
  <c r="P20" i="54"/>
  <c r="P15" i="59"/>
  <c r="P27" i="54"/>
  <c r="S27" i="54"/>
  <c r="P19" i="60"/>
  <c r="S19" i="60"/>
  <c r="P43" i="59"/>
  <c r="S43" i="59"/>
  <c r="P36" i="56"/>
  <c r="P35" i="53"/>
  <c r="P29" i="54"/>
  <c r="S29" i="54"/>
  <c r="P51" i="54"/>
  <c r="S51" i="54"/>
  <c r="P53" i="61"/>
  <c r="S53" i="61"/>
  <c r="P15" i="54"/>
  <c r="P54" i="59"/>
  <c r="S54" i="59"/>
  <c r="P41" i="60"/>
  <c r="P53" i="53"/>
  <c r="P18" i="60"/>
  <c r="P34" i="61"/>
  <c r="S34" i="61"/>
  <c r="S35" i="56"/>
  <c r="S25" i="55"/>
  <c r="S24" i="58"/>
  <c r="S14" i="56"/>
  <c r="S28" i="52"/>
  <c r="S9" i="54"/>
  <c r="N11" i="57"/>
  <c r="L11" i="58"/>
  <c r="N11" i="58"/>
  <c r="S17" i="61"/>
  <c r="S40" i="61"/>
  <c r="S47" i="61"/>
  <c r="S20" i="61"/>
  <c r="S25" i="61"/>
  <c r="S22" i="61"/>
  <c r="S35" i="61"/>
  <c r="N37" i="60"/>
  <c r="S37" i="60"/>
  <c r="P37" i="60"/>
  <c r="P55" i="60"/>
  <c r="S55" i="60"/>
  <c r="S20" i="59"/>
  <c r="S44" i="59"/>
  <c r="S38" i="59"/>
  <c r="S53" i="59"/>
  <c r="S56" i="59"/>
  <c r="P27" i="59"/>
  <c r="S27" i="59"/>
  <c r="N24" i="58"/>
  <c r="N24" i="57"/>
  <c r="S24" i="57"/>
  <c r="P24" i="57"/>
  <c r="N40" i="58"/>
  <c r="S40" i="58"/>
  <c r="N40" i="57"/>
  <c r="S40" i="57"/>
  <c r="N54" i="57"/>
  <c r="S54" i="57"/>
  <c r="N54" i="58"/>
  <c r="N15" i="57"/>
  <c r="S15" i="57"/>
  <c r="N15" i="58"/>
  <c r="S15" i="58"/>
  <c r="N35" i="58"/>
  <c r="S35" i="58"/>
  <c r="N35" i="57"/>
  <c r="N28" i="57"/>
  <c r="N28" i="58"/>
  <c r="N26" i="58"/>
  <c r="N26" i="57"/>
  <c r="S26" i="57"/>
  <c r="N34" i="57"/>
  <c r="N34" i="58"/>
  <c r="N36" i="58"/>
  <c r="N36" i="57"/>
  <c r="S36" i="57"/>
  <c r="N33" i="57"/>
  <c r="S33" i="57"/>
  <c r="N33" i="58"/>
  <c r="P56" i="56"/>
  <c r="N56" i="56"/>
  <c r="N20" i="56"/>
  <c r="S20" i="56"/>
  <c r="P20" i="56"/>
  <c r="P28" i="56"/>
  <c r="N28" i="56"/>
  <c r="N17" i="56"/>
  <c r="N46" i="56"/>
  <c r="P46" i="56"/>
  <c r="S29" i="56"/>
  <c r="S12" i="56"/>
  <c r="P51" i="55"/>
  <c r="N51" i="55"/>
  <c r="S51" i="55"/>
  <c r="N12" i="55"/>
  <c r="P12" i="55"/>
  <c r="N43" i="55"/>
  <c r="P43" i="55"/>
  <c r="L9" i="56"/>
  <c r="N9" i="56"/>
  <c r="S9" i="56"/>
  <c r="N9" i="55"/>
  <c r="S9" i="55"/>
  <c r="N35" i="55"/>
  <c r="S35" i="55"/>
  <c r="P35" i="55"/>
  <c r="N18" i="55"/>
  <c r="S18" i="55"/>
  <c r="P18" i="55"/>
  <c r="L8" i="55"/>
  <c r="N8" i="55"/>
  <c r="N8" i="54"/>
  <c r="S17" i="54"/>
  <c r="S45" i="54"/>
  <c r="P39" i="54"/>
  <c r="S39" i="54"/>
  <c r="S52" i="53"/>
  <c r="N55" i="53"/>
  <c r="S9" i="53"/>
  <c r="S35" i="53"/>
  <c r="O33" i="53"/>
  <c r="S33" i="53"/>
  <c r="O33" i="52"/>
  <c r="S33" i="52"/>
  <c r="O37" i="52"/>
  <c r="S37" i="52" s="1"/>
  <c r="O16" i="52"/>
  <c r="S16" i="52" s="1"/>
  <c r="O16" i="53"/>
  <c r="S16" i="53" s="1"/>
  <c r="O21" i="53"/>
  <c r="S21" i="53"/>
  <c r="O21" i="52"/>
  <c r="S21" i="52"/>
  <c r="O53" i="53"/>
  <c r="S53" i="53"/>
  <c r="O53" i="52"/>
  <c r="S53" i="52"/>
  <c r="O59" i="52"/>
  <c r="S59" i="52"/>
  <c r="O59" i="53"/>
  <c r="S59" i="53"/>
  <c r="O58" i="52"/>
  <c r="S58" i="52"/>
  <c r="O58" i="53"/>
  <c r="S58" i="53"/>
  <c r="O15" i="52"/>
  <c r="S15" i="52"/>
  <c r="O15" i="53"/>
  <c r="S15" i="53"/>
  <c r="O54" i="52"/>
  <c r="S54" i="52"/>
  <c r="O54" i="53"/>
  <c r="S54" i="53" s="1"/>
  <c r="O18" i="52"/>
  <c r="S18" i="52" s="1"/>
  <c r="O18" i="53"/>
  <c r="S18" i="53" s="1"/>
  <c r="O36" i="52"/>
  <c r="S36" i="52" s="1"/>
  <c r="O36" i="53"/>
  <c r="S36" i="53" s="1"/>
  <c r="O41" i="53"/>
  <c r="O41" i="52"/>
  <c r="S41" i="52"/>
  <c r="O39" i="53"/>
  <c r="S39" i="53"/>
  <c r="O39" i="52"/>
  <c r="S39" i="52"/>
  <c r="O38" i="52"/>
  <c r="S38" i="52"/>
  <c r="P26" i="55"/>
  <c r="S26" i="55"/>
  <c r="P39" i="57"/>
  <c r="P29" i="57"/>
  <c r="P16" i="59"/>
  <c r="S16" i="59"/>
  <c r="P34" i="55"/>
  <c r="S54" i="58"/>
  <c r="P41" i="57"/>
  <c r="P23" i="56"/>
  <c r="S23" i="56"/>
  <c r="P41" i="55"/>
  <c r="S41" i="55"/>
  <c r="P44" i="54"/>
  <c r="S44" i="54"/>
  <c r="P45" i="60"/>
  <c r="S45" i="60"/>
  <c r="P33" i="59"/>
  <c r="S33" i="59"/>
  <c r="P32" i="56"/>
  <c r="S32" i="56"/>
  <c r="P39" i="55"/>
  <c r="S39" i="55"/>
  <c r="S33" i="58"/>
  <c r="P56" i="60"/>
  <c r="S56" i="60"/>
  <c r="P31" i="54"/>
  <c r="S31" i="54"/>
  <c r="S34" i="58"/>
  <c r="P50" i="61"/>
  <c r="S16" i="58"/>
  <c r="P32" i="53"/>
  <c r="P13" i="59"/>
  <c r="P32" i="59"/>
  <c r="S32" i="59"/>
  <c r="P21" i="54"/>
  <c r="S21" i="54"/>
  <c r="S12" i="55"/>
  <c r="S23" i="60"/>
  <c r="S51" i="58"/>
  <c r="S15" i="54"/>
  <c r="S39" i="57"/>
  <c r="S43" i="56"/>
  <c r="S11" i="56"/>
  <c r="S15" i="59"/>
  <c r="S56" i="55"/>
  <c r="S11" i="55"/>
  <c r="S28" i="56"/>
  <c r="S47" i="57"/>
  <c r="S11" i="57"/>
  <c r="S32" i="52"/>
  <c r="S56" i="58"/>
  <c r="N42" i="58"/>
  <c r="S42" i="58"/>
  <c r="N42" i="57"/>
  <c r="S42" i="57"/>
  <c r="S39" i="61"/>
  <c r="N19" i="61"/>
  <c r="N29" i="61"/>
  <c r="S31" i="61"/>
  <c r="N24" i="61"/>
  <c r="P24" i="61"/>
  <c r="S50" i="61"/>
  <c r="N33" i="61"/>
  <c r="P37" i="61"/>
  <c r="S37" i="61"/>
  <c r="N14" i="60"/>
  <c r="S14" i="60"/>
  <c r="L14" i="61"/>
  <c r="N14" i="61"/>
  <c r="S47" i="60"/>
  <c r="N15" i="60"/>
  <c r="S15" i="60"/>
  <c r="S30" i="60"/>
  <c r="S46" i="60"/>
  <c r="S21" i="59"/>
  <c r="S49" i="59"/>
  <c r="S24" i="59"/>
  <c r="P34" i="59"/>
  <c r="S34" i="59"/>
  <c r="N38" i="58"/>
  <c r="S38" i="58"/>
  <c r="N38" i="57"/>
  <c r="S38" i="57"/>
  <c r="N50" i="57"/>
  <c r="S50" i="57"/>
  <c r="N50" i="58"/>
  <c r="S50" i="58"/>
  <c r="N55" i="57"/>
  <c r="S55" i="57"/>
  <c r="N55" i="58"/>
  <c r="S55" i="58"/>
  <c r="N43" i="57"/>
  <c r="S43" i="57"/>
  <c r="N43" i="58"/>
  <c r="S43" i="58"/>
  <c r="N37" i="57"/>
  <c r="S37" i="57"/>
  <c r="N37" i="58"/>
  <c r="N56" i="58"/>
  <c r="N56" i="57"/>
  <c r="S56" i="57"/>
  <c r="N46" i="58"/>
  <c r="N46" i="57"/>
  <c r="S46" i="57"/>
  <c r="N25" i="57"/>
  <c r="S25" i="57"/>
  <c r="N25" i="58"/>
  <c r="S25" i="58"/>
  <c r="N21" i="57"/>
  <c r="S21" i="57"/>
  <c r="N21" i="58"/>
  <c r="S21" i="58"/>
  <c r="N18" i="57"/>
  <c r="S18" i="57"/>
  <c r="N18" i="58"/>
  <c r="S18" i="58"/>
  <c r="N48" i="56"/>
  <c r="S48" i="56"/>
  <c r="N10" i="56"/>
  <c r="L10" i="57"/>
  <c r="N10" i="57"/>
  <c r="S15" i="56"/>
  <c r="S38" i="56"/>
  <c r="P16" i="56"/>
  <c r="N16" i="56"/>
  <c r="S16" i="56"/>
  <c r="S53" i="56"/>
  <c r="N42" i="56"/>
  <c r="S42" i="56"/>
  <c r="P42" i="56"/>
  <c r="S24" i="56"/>
  <c r="S52" i="55"/>
  <c r="N47" i="55"/>
  <c r="P47" i="55"/>
  <c r="N21" i="55"/>
  <c r="P21" i="55"/>
  <c r="S53" i="55"/>
  <c r="S34" i="55"/>
  <c r="S50" i="54"/>
  <c r="S11" i="54"/>
  <c r="N19" i="54"/>
  <c r="S19" i="54"/>
  <c r="P19" i="54"/>
  <c r="S25" i="54"/>
  <c r="P14" i="54"/>
  <c r="S14" i="54"/>
  <c r="S12" i="53"/>
  <c r="S41" i="53"/>
  <c r="S37" i="53"/>
  <c r="S23" i="53"/>
  <c r="S44" i="53"/>
  <c r="S22" i="53"/>
  <c r="O43" i="53"/>
  <c r="S43" i="53"/>
  <c r="O43" i="52"/>
  <c r="S43" i="52"/>
  <c r="O69" i="53"/>
  <c r="S69" i="53"/>
  <c r="O69" i="52"/>
  <c r="S69" i="52"/>
  <c r="O8" i="52"/>
  <c r="S8" i="52"/>
  <c r="O8" i="53"/>
  <c r="S8" i="53"/>
  <c r="O27" i="53"/>
  <c r="S27" i="53"/>
  <c r="O27" i="52"/>
  <c r="S27" i="52"/>
  <c r="O45" i="52"/>
  <c r="S45" i="52"/>
  <c r="O45" i="53"/>
  <c r="S45" i="53"/>
  <c r="O63" i="52"/>
  <c r="S63" i="52"/>
  <c r="O63" i="53"/>
  <c r="S63" i="53"/>
  <c r="O17" i="53"/>
  <c r="S17" i="53" s="1"/>
  <c r="O17" i="52"/>
  <c r="S17" i="52" s="1"/>
  <c r="O20" i="52"/>
  <c r="S20" i="52" s="1"/>
  <c r="O20" i="53"/>
  <c r="S20" i="53" s="1"/>
  <c r="O48" i="53"/>
  <c r="S48" i="53" s="1"/>
  <c r="O48" i="52"/>
  <c r="S48" i="52" s="1"/>
  <c r="O49" i="53"/>
  <c r="S49" i="53" s="1"/>
  <c r="O49" i="52"/>
  <c r="S49" i="52" s="1"/>
  <c r="N32" i="57"/>
  <c r="S32" i="57"/>
  <c r="P28" i="59"/>
  <c r="S28" i="59"/>
  <c r="P46" i="55"/>
  <c r="S46" i="55"/>
  <c r="P27" i="57"/>
  <c r="S27" i="57"/>
  <c r="P34" i="57"/>
  <c r="P28" i="53"/>
  <c r="S28" i="53"/>
  <c r="P44" i="60"/>
  <c r="P54" i="54"/>
  <c r="P52" i="61"/>
  <c r="S52" i="61"/>
  <c r="P22" i="55"/>
  <c r="S22" i="55"/>
  <c r="P53" i="57"/>
  <c r="P29" i="61"/>
  <c r="P47" i="59"/>
  <c r="S47" i="59"/>
  <c r="P54" i="56"/>
  <c r="S54" i="56"/>
  <c r="P28" i="54"/>
  <c r="S28" i="54"/>
  <c r="S31" i="58"/>
  <c r="P22" i="60"/>
  <c r="S22" i="60"/>
  <c r="P28" i="57"/>
  <c r="P8" i="54"/>
  <c r="S8" i="54"/>
  <c r="P18" i="59"/>
  <c r="S18" i="59"/>
  <c r="N55" i="61"/>
  <c r="S55" i="61"/>
  <c r="N37" i="56"/>
  <c r="S37" i="56"/>
  <c r="P32" i="54"/>
  <c r="S32" i="54"/>
  <c r="P52" i="59"/>
  <c r="S52" i="59"/>
  <c r="I10" i="56"/>
  <c r="Q10" i="57"/>
  <c r="S10" i="57"/>
  <c r="I11" i="57"/>
  <c r="Q11" i="58"/>
  <c r="S11" i="58"/>
  <c r="G37" i="52"/>
  <c r="I37" i="52"/>
  <c r="Q8" i="55"/>
  <c r="S8" i="55"/>
  <c r="I8" i="54"/>
  <c r="Q14" i="61"/>
  <c r="I14" i="60"/>
  <c r="I6" i="52"/>
  <c r="Q6" i="53"/>
  <c r="S6" i="53"/>
  <c r="I12" i="58"/>
  <c r="Q12" i="59"/>
  <c r="S12" i="59"/>
  <c r="Q7" i="54"/>
  <c r="S7" i="54"/>
  <c r="I7" i="53"/>
  <c r="S14" i="61"/>
  <c r="S21" i="55"/>
  <c r="S24" i="61"/>
  <c r="S26" i="56"/>
  <c r="S13" i="57"/>
  <c r="S13" i="59"/>
  <c r="T2" i="59"/>
  <c r="S44" i="60"/>
  <c r="T2" i="60"/>
  <c r="T32" i="60" s="1"/>
  <c r="S34" i="57"/>
  <c r="S27" i="55"/>
  <c r="S19" i="56"/>
  <c r="S25" i="56"/>
  <c r="S40" i="53"/>
  <c r="S35" i="54"/>
  <c r="S33" i="56"/>
  <c r="S29" i="57"/>
  <c r="S40" i="52"/>
  <c r="S47" i="55"/>
  <c r="S29" i="61"/>
  <c r="S43" i="55"/>
  <c r="S53" i="57"/>
  <c r="S21" i="56"/>
  <c r="S42" i="55"/>
  <c r="S20" i="54"/>
  <c r="T2" i="54"/>
  <c r="T23" i="54" s="1"/>
  <c r="S54" i="54"/>
  <c r="S41" i="57"/>
  <c r="T44" i="59"/>
  <c r="T61" i="59"/>
  <c r="T55" i="59"/>
  <c r="T62" i="54"/>
  <c r="T50" i="54"/>
  <c r="T37" i="54"/>
  <c r="T29" i="54"/>
  <c r="T48" i="54"/>
  <c r="T16" i="54"/>
  <c r="T22" i="54"/>
  <c r="T40" i="54"/>
  <c r="T67" i="54"/>
  <c r="T31" i="54"/>
  <c r="T25" i="54"/>
  <c r="T21" i="54"/>
  <c r="T36" i="54"/>
  <c r="T45" i="54"/>
  <c r="T47" i="54"/>
  <c r="T28" i="54"/>
  <c r="T68" i="54"/>
  <c r="T18" i="54"/>
  <c r="T20" i="54"/>
  <c r="T44" i="54"/>
  <c r="T34" i="54"/>
  <c r="T12" i="54"/>
  <c r="T43" i="54"/>
  <c r="T60" i="54"/>
  <c r="T41" i="60"/>
  <c r="T55" i="60"/>
  <c r="T37" i="60"/>
  <c r="T15" i="60"/>
  <c r="T40" i="60"/>
  <c r="T20" i="60"/>
  <c r="T17" i="60"/>
  <c r="T54" i="60"/>
  <c r="T26" i="60"/>
  <c r="T49" i="60"/>
  <c r="T2" i="61"/>
  <c r="T45" i="61" s="1"/>
  <c r="T2" i="52"/>
  <c r="T65" i="52"/>
  <c r="T26" i="52"/>
  <c r="T25" i="52"/>
  <c r="T48" i="52"/>
  <c r="D3" i="50"/>
  <c r="L3" i="50" s="1"/>
  <c r="M3" i="50" s="1"/>
  <c r="T50" i="52"/>
  <c r="T56" i="52"/>
  <c r="T54" i="52"/>
  <c r="T42" i="52"/>
  <c r="T59" i="52"/>
  <c r="T39" i="52"/>
  <c r="T12" i="52"/>
  <c r="T11" i="52"/>
  <c r="T30" i="52"/>
  <c r="T63" i="52"/>
  <c r="T32" i="61"/>
  <c r="T33" i="61"/>
  <c r="D12" i="50"/>
  <c r="O12" i="50" s="1"/>
  <c r="P12" i="50" s="1"/>
  <c r="G12" i="50" s="1"/>
  <c r="T35" i="61"/>
  <c r="T23" i="61"/>
  <c r="T14" i="61"/>
  <c r="T55" i="61"/>
  <c r="F12" i="50" l="1"/>
  <c r="T22" i="61"/>
  <c r="T56" i="61"/>
  <c r="T29" i="61"/>
  <c r="T16" i="61"/>
  <c r="T15" i="61"/>
  <c r="S70" i="61" s="1"/>
  <c r="T54" i="61"/>
  <c r="T61" i="61"/>
  <c r="T23" i="52"/>
  <c r="T61" i="52"/>
  <c r="T15" i="52"/>
  <c r="T5" i="52"/>
  <c r="T47" i="52"/>
  <c r="T24" i="52"/>
  <c r="T49" i="52"/>
  <c r="T10" i="52"/>
  <c r="T67" i="52"/>
  <c r="T35" i="52"/>
  <c r="T7" i="52"/>
  <c r="T62" i="52"/>
  <c r="T6" i="52"/>
  <c r="T20" i="52"/>
  <c r="T9" i="52"/>
  <c r="T16" i="52"/>
  <c r="T31" i="52"/>
  <c r="T68" i="52"/>
  <c r="T55" i="52"/>
  <c r="T40" i="52"/>
  <c r="T57" i="52"/>
  <c r="T36" i="52"/>
  <c r="T53" i="52"/>
  <c r="T28" i="52"/>
  <c r="T45" i="52"/>
  <c r="T33" i="52"/>
  <c r="T64" i="52"/>
  <c r="T21" i="52"/>
  <c r="T44" i="52"/>
  <c r="T8" i="52"/>
  <c r="T69" i="52"/>
  <c r="T46" i="52"/>
  <c r="T34" i="52"/>
  <c r="T27" i="52"/>
  <c r="T37" i="52"/>
  <c r="T69" i="59"/>
  <c r="T68" i="59"/>
  <c r="T38" i="59"/>
  <c r="T64" i="59"/>
  <c r="T26" i="59"/>
  <c r="T37" i="59"/>
  <c r="T41" i="59"/>
  <c r="T62" i="59"/>
  <c r="T25" i="59"/>
  <c r="T31" i="59"/>
  <c r="T46" i="59"/>
  <c r="T13" i="59"/>
  <c r="T29" i="59"/>
  <c r="T23" i="59"/>
  <c r="T45" i="59"/>
  <c r="T67" i="59"/>
  <c r="T65" i="59"/>
  <c r="T28" i="59"/>
  <c r="T30" i="59"/>
  <c r="T16" i="59"/>
  <c r="T21" i="59"/>
  <c r="T35" i="59"/>
  <c r="T56" i="59"/>
  <c r="T54" i="59"/>
  <c r="T49" i="59"/>
  <c r="T60" i="59"/>
  <c r="T53" i="59"/>
  <c r="T33" i="59"/>
  <c r="T63" i="59"/>
  <c r="T12" i="59"/>
  <c r="T20" i="59"/>
  <c r="T19" i="59"/>
  <c r="T58" i="59"/>
  <c r="T22" i="59"/>
  <c r="T48" i="59"/>
  <c r="T51" i="59"/>
  <c r="T14" i="59"/>
  <c r="T59" i="59"/>
  <c r="D10" i="50"/>
  <c r="T52" i="59"/>
  <c r="T32" i="59"/>
  <c r="T40" i="59"/>
  <c r="T27" i="59"/>
  <c r="T34" i="59"/>
  <c r="T47" i="59"/>
  <c r="T50" i="59"/>
  <c r="T42" i="59"/>
  <c r="T15" i="59"/>
  <c r="T2" i="55"/>
  <c r="T14" i="55" s="1"/>
  <c r="F3" i="50"/>
  <c r="T20" i="61"/>
  <c r="T40" i="61"/>
  <c r="T62" i="61"/>
  <c r="T66" i="61"/>
  <c r="T27" i="61"/>
  <c r="T60" i="61"/>
  <c r="T43" i="52"/>
  <c r="T18" i="52"/>
  <c r="T14" i="52"/>
  <c r="T58" i="52"/>
  <c r="T13" i="52"/>
  <c r="T32" i="52"/>
  <c r="T17" i="52"/>
  <c r="T41" i="52"/>
  <c r="T36" i="59"/>
  <c r="T57" i="59"/>
  <c r="T39" i="59"/>
  <c r="T19" i="61"/>
  <c r="T48" i="61"/>
  <c r="T64" i="61"/>
  <c r="T63" i="61"/>
  <c r="T24" i="61"/>
  <c r="T26" i="61"/>
  <c r="T44" i="61"/>
  <c r="T46" i="61"/>
  <c r="T31" i="61"/>
  <c r="T68" i="61"/>
  <c r="T42" i="61"/>
  <c r="T57" i="61"/>
  <c r="T30" i="61"/>
  <c r="T38" i="61"/>
  <c r="T53" i="61"/>
  <c r="T58" i="61"/>
  <c r="T18" i="61"/>
  <c r="T25" i="61"/>
  <c r="T65" i="61"/>
  <c r="T43" i="61"/>
  <c r="T67" i="61"/>
  <c r="T50" i="61"/>
  <c r="T36" i="61"/>
  <c r="T21" i="61"/>
  <c r="T59" i="61"/>
  <c r="T34" i="61"/>
  <c r="T28" i="61"/>
  <c r="T41" i="61"/>
  <c r="T37" i="61"/>
  <c r="T66" i="59"/>
  <c r="T24" i="59"/>
  <c r="T51" i="61"/>
  <c r="T49" i="61"/>
  <c r="T47" i="61"/>
  <c r="T39" i="61"/>
  <c r="T52" i="61"/>
  <c r="T17" i="61"/>
  <c r="T69" i="61"/>
  <c r="T38" i="52"/>
  <c r="T22" i="52"/>
  <c r="T66" i="52"/>
  <c r="T60" i="52"/>
  <c r="T19" i="52"/>
  <c r="T51" i="52"/>
  <c r="T52" i="52"/>
  <c r="T29" i="52"/>
  <c r="T17" i="59"/>
  <c r="T43" i="59"/>
  <c r="T47" i="60"/>
  <c r="T23" i="60"/>
  <c r="T50" i="60"/>
  <c r="T45" i="60"/>
  <c r="T58" i="60"/>
  <c r="T44" i="60"/>
  <c r="T65" i="60"/>
  <c r="T62" i="60"/>
  <c r="T63" i="60"/>
  <c r="T28" i="60"/>
  <c r="T42" i="60"/>
  <c r="T33" i="60"/>
  <c r="T68" i="60"/>
  <c r="T21" i="60"/>
  <c r="T67" i="60"/>
  <c r="T25" i="60"/>
  <c r="T64" i="60"/>
  <c r="T22" i="60"/>
  <c r="T52" i="60"/>
  <c r="T14" i="60"/>
  <c r="T35" i="60"/>
  <c r="T60" i="60"/>
  <c r="T34" i="60"/>
  <c r="T61" i="60"/>
  <c r="T27" i="60"/>
  <c r="T43" i="60"/>
  <c r="T30" i="60"/>
  <c r="T16" i="60"/>
  <c r="T18" i="60"/>
  <c r="T36" i="60"/>
  <c r="T24" i="60"/>
  <c r="T13" i="60"/>
  <c r="T56" i="60"/>
  <c r="T53" i="60"/>
  <c r="T57" i="60"/>
  <c r="T29" i="60"/>
  <c r="T19" i="60"/>
  <c r="T51" i="60"/>
  <c r="T69" i="60"/>
  <c r="D11" i="50"/>
  <c r="T66" i="60"/>
  <c r="T48" i="60"/>
  <c r="T46" i="60"/>
  <c r="T38" i="60"/>
  <c r="T59" i="60"/>
  <c r="T39" i="60"/>
  <c r="T31" i="60"/>
  <c r="T2" i="56"/>
  <c r="T19" i="56" s="1"/>
  <c r="T66" i="54"/>
  <c r="T17" i="54"/>
  <c r="T13" i="54"/>
  <c r="T57" i="54"/>
  <c r="T26" i="54"/>
  <c r="T52" i="54"/>
  <c r="T24" i="54"/>
  <c r="T2" i="57"/>
  <c r="T18" i="59"/>
  <c r="T19" i="54"/>
  <c r="T38" i="54"/>
  <c r="T49" i="54"/>
  <c r="T9" i="54"/>
  <c r="T46" i="54"/>
  <c r="T14" i="54"/>
  <c r="T61" i="54"/>
  <c r="T51" i="54"/>
  <c r="T41" i="54"/>
  <c r="T39" i="54"/>
  <c r="T7" i="54"/>
  <c r="T56" i="54"/>
  <c r="T58" i="54"/>
  <c r="T54" i="54"/>
  <c r="T64" i="54"/>
  <c r="T69" i="54"/>
  <c r="T11" i="54"/>
  <c r="T30" i="54"/>
  <c r="T65" i="54"/>
  <c r="T15" i="54"/>
  <c r="T42" i="54"/>
  <c r="D5" i="50"/>
  <c r="T55" i="54"/>
  <c r="T33" i="54"/>
  <c r="T27" i="54"/>
  <c r="T10" i="54"/>
  <c r="T53" i="54"/>
  <c r="T63" i="54"/>
  <c r="T59" i="54"/>
  <c r="T47" i="55"/>
  <c r="T35" i="54"/>
  <c r="T32" i="54"/>
  <c r="T8" i="54"/>
  <c r="T54" i="56"/>
  <c r="O67" i="53"/>
  <c r="S67" i="53" s="1"/>
  <c r="O7" i="53"/>
  <c r="S7" i="53" s="1"/>
  <c r="O56" i="53"/>
  <c r="S56" i="53" s="1"/>
  <c r="O50" i="53"/>
  <c r="S50" i="53" s="1"/>
  <c r="O46" i="53"/>
  <c r="S46" i="53" s="1"/>
  <c r="O37" i="58"/>
  <c r="S37" i="58" s="1"/>
  <c r="R5" i="50" l="1"/>
  <c r="S5" i="50" s="1"/>
  <c r="F5" i="50"/>
  <c r="T2" i="58"/>
  <c r="T2" i="53"/>
  <c r="T67" i="53"/>
  <c r="S70" i="54"/>
  <c r="T37" i="56"/>
  <c r="U10" i="50"/>
  <c r="V10" i="50" s="1"/>
  <c r="G10" i="50" s="1"/>
  <c r="F10" i="50"/>
  <c r="T15" i="57"/>
  <c r="T18" i="57"/>
  <c r="T44" i="57"/>
  <c r="T12" i="57"/>
  <c r="T37" i="57"/>
  <c r="T39" i="57"/>
  <c r="T28" i="57"/>
  <c r="T47" i="57"/>
  <c r="T20" i="57"/>
  <c r="T58" i="57"/>
  <c r="T30" i="57"/>
  <c r="T61" i="57"/>
  <c r="T27" i="57"/>
  <c r="T56" i="57"/>
  <c r="T31" i="57"/>
  <c r="T69" i="57"/>
  <c r="T24" i="57"/>
  <c r="T33" i="57"/>
  <c r="T40" i="57"/>
  <c r="T46" i="57"/>
  <c r="T62" i="57"/>
  <c r="T32" i="57"/>
  <c r="T60" i="57"/>
  <c r="T26" i="57"/>
  <c r="T53" i="57"/>
  <c r="T13" i="57"/>
  <c r="T68" i="57"/>
  <c r="T54" i="57"/>
  <c r="T17" i="57"/>
  <c r="T55" i="57"/>
  <c r="T21" i="57"/>
  <c r="T36" i="57"/>
  <c r="T64" i="57"/>
  <c r="T43" i="57"/>
  <c r="T49" i="57"/>
  <c r="T57" i="57"/>
  <c r="T51" i="57"/>
  <c r="T48" i="57"/>
  <c r="T19" i="57"/>
  <c r="T67" i="57"/>
  <c r="T35" i="57"/>
  <c r="T23" i="57"/>
  <c r="T66" i="57"/>
  <c r="T59" i="57"/>
  <c r="T42" i="57"/>
  <c r="T45" i="57"/>
  <c r="T65" i="57"/>
  <c r="T14" i="57"/>
  <c r="T38" i="57"/>
  <c r="T11" i="57"/>
  <c r="T22" i="57"/>
  <c r="T52" i="57"/>
  <c r="T25" i="57"/>
  <c r="T41" i="57"/>
  <c r="T10" i="57"/>
  <c r="T63" i="57"/>
  <c r="D8" i="50"/>
  <c r="T16" i="57"/>
  <c r="T50" i="57"/>
  <c r="T34" i="57"/>
  <c r="S70" i="59"/>
  <c r="T50" i="53"/>
  <c r="T29" i="57"/>
  <c r="T64" i="55"/>
  <c r="T10" i="55"/>
  <c r="T35" i="55"/>
  <c r="T59" i="55"/>
  <c r="T52" i="55"/>
  <c r="T66" i="55"/>
  <c r="T53" i="55"/>
  <c r="T12" i="55"/>
  <c r="T63" i="55"/>
  <c r="T25" i="55"/>
  <c r="T31" i="55"/>
  <c r="T11" i="55"/>
  <c r="T21" i="55"/>
  <c r="T28" i="55"/>
  <c r="T56" i="55"/>
  <c r="T32" i="55"/>
  <c r="T37" i="55"/>
  <c r="T24" i="55"/>
  <c r="T36" i="55"/>
  <c r="T49" i="55"/>
  <c r="T55" i="55"/>
  <c r="T23" i="55"/>
  <c r="T16" i="55"/>
  <c r="T30" i="55"/>
  <c r="T62" i="55"/>
  <c r="T9" i="55"/>
  <c r="T48" i="55"/>
  <c r="T8" i="55"/>
  <c r="D6" i="50"/>
  <c r="T44" i="55"/>
  <c r="T54" i="55"/>
  <c r="T27" i="55"/>
  <c r="T68" i="55"/>
  <c r="T57" i="55"/>
  <c r="T15" i="55"/>
  <c r="T33" i="55"/>
  <c r="T43" i="55"/>
  <c r="T61" i="55"/>
  <c r="T50" i="55"/>
  <c r="T42" i="55"/>
  <c r="T29" i="55"/>
  <c r="T38" i="55"/>
  <c r="T19" i="55"/>
  <c r="T26" i="55"/>
  <c r="T20" i="55"/>
  <c r="T69" i="55"/>
  <c r="T51" i="55"/>
  <c r="T60" i="55"/>
  <c r="T65" i="55"/>
  <c r="T41" i="55"/>
  <c r="T58" i="55"/>
  <c r="T13" i="55"/>
  <c r="T40" i="55"/>
  <c r="T17" i="55"/>
  <c r="T46" i="55"/>
  <c r="T39" i="55"/>
  <c r="T67" i="55"/>
  <c r="T18" i="55"/>
  <c r="T34" i="55"/>
  <c r="T22" i="55"/>
  <c r="T45" i="55"/>
  <c r="S70" i="52"/>
  <c r="T62" i="56"/>
  <c r="T55" i="56"/>
  <c r="T31" i="56"/>
  <c r="T51" i="56"/>
  <c r="T47" i="56"/>
  <c r="T49" i="56"/>
  <c r="T22" i="56"/>
  <c r="T13" i="56"/>
  <c r="D7" i="50"/>
  <c r="T32" i="56"/>
  <c r="T24" i="56"/>
  <c r="T44" i="56"/>
  <c r="T50" i="56"/>
  <c r="T43" i="56"/>
  <c r="T67" i="56"/>
  <c r="T28" i="56"/>
  <c r="T12" i="56"/>
  <c r="T15" i="56"/>
  <c r="T56" i="56"/>
  <c r="T52" i="56"/>
  <c r="T18" i="56"/>
  <c r="T40" i="56"/>
  <c r="T20" i="56"/>
  <c r="T65" i="56"/>
  <c r="T63" i="56"/>
  <c r="T53" i="56"/>
  <c r="T60" i="56"/>
  <c r="T16" i="56"/>
  <c r="T26" i="56"/>
  <c r="T58" i="56"/>
  <c r="T17" i="56"/>
  <c r="T45" i="56"/>
  <c r="T46" i="56"/>
  <c r="T66" i="56"/>
  <c r="T64" i="56"/>
  <c r="T27" i="56"/>
  <c r="T48" i="56"/>
  <c r="T61" i="56"/>
  <c r="T36" i="56"/>
  <c r="T29" i="56"/>
  <c r="T25" i="56"/>
  <c r="T14" i="56"/>
  <c r="T9" i="56"/>
  <c r="T21" i="56"/>
  <c r="T41" i="56"/>
  <c r="T10" i="56"/>
  <c r="T11" i="56"/>
  <c r="T69" i="56"/>
  <c r="T59" i="56"/>
  <c r="T39" i="56"/>
  <c r="T57" i="56"/>
  <c r="T23" i="56"/>
  <c r="T38" i="56"/>
  <c r="T35" i="56"/>
  <c r="T68" i="56"/>
  <c r="T30" i="56"/>
  <c r="T34" i="56"/>
  <c r="T33" i="56"/>
  <c r="T42" i="56"/>
  <c r="L11" i="50"/>
  <c r="M11" i="50" s="1"/>
  <c r="L12" i="50"/>
  <c r="M12" i="50" s="1"/>
  <c r="F11" i="50"/>
  <c r="S70" i="60"/>
  <c r="F7" i="50" l="1"/>
  <c r="L8" i="50"/>
  <c r="M8" i="50" s="1"/>
  <c r="L7" i="50"/>
  <c r="M7" i="50" s="1"/>
  <c r="T59" i="53"/>
  <c r="T19" i="53"/>
  <c r="T68" i="53"/>
  <c r="T54" i="53"/>
  <c r="T11" i="53"/>
  <c r="T12" i="53"/>
  <c r="T16" i="53"/>
  <c r="T62" i="53"/>
  <c r="T25" i="53"/>
  <c r="T36" i="53"/>
  <c r="T10" i="53"/>
  <c r="T28" i="53"/>
  <c r="T38" i="53"/>
  <c r="T31" i="53"/>
  <c r="T26" i="53"/>
  <c r="T51" i="53"/>
  <c r="T55" i="53"/>
  <c r="T24" i="53"/>
  <c r="T45" i="53"/>
  <c r="T30" i="53"/>
  <c r="T53" i="53"/>
  <c r="T22" i="53"/>
  <c r="T61" i="53"/>
  <c r="T9" i="53"/>
  <c r="T63" i="53"/>
  <c r="D4" i="50"/>
  <c r="T33" i="53"/>
  <c r="T49" i="53"/>
  <c r="T44" i="53"/>
  <c r="T43" i="53"/>
  <c r="T65" i="53"/>
  <c r="T58" i="53"/>
  <c r="T37" i="53"/>
  <c r="T69" i="53"/>
  <c r="T23" i="53"/>
  <c r="T52" i="53"/>
  <c r="T35" i="53"/>
  <c r="T39" i="53"/>
  <c r="T6" i="53"/>
  <c r="T41" i="53"/>
  <c r="T66" i="53"/>
  <c r="T47" i="53"/>
  <c r="T20" i="53"/>
  <c r="T8" i="53"/>
  <c r="T32" i="53"/>
  <c r="T14" i="53"/>
  <c r="T21" i="53"/>
  <c r="T34" i="53"/>
  <c r="T40" i="53"/>
  <c r="T48" i="53"/>
  <c r="T15" i="53"/>
  <c r="T42" i="53"/>
  <c r="T64" i="53"/>
  <c r="T13" i="53"/>
  <c r="T29" i="53"/>
  <c r="T27" i="53"/>
  <c r="T57" i="53"/>
  <c r="T60" i="53"/>
  <c r="T17" i="53"/>
  <c r="T18" i="53"/>
  <c r="T56" i="53"/>
  <c r="G11" i="50"/>
  <c r="F8" i="50"/>
  <c r="O8" i="50"/>
  <c r="P8" i="50" s="1"/>
  <c r="T7" i="53"/>
  <c r="F6" i="50"/>
  <c r="U6" i="50"/>
  <c r="V6" i="50" s="1"/>
  <c r="G6" i="50" s="1"/>
  <c r="T59" i="58"/>
  <c r="T48" i="58"/>
  <c r="T52" i="58"/>
  <c r="T32" i="58"/>
  <c r="T61" i="58"/>
  <c r="T49" i="58"/>
  <c r="T66" i="58"/>
  <c r="T12" i="58"/>
  <c r="T54" i="58"/>
  <c r="T24" i="58"/>
  <c r="T58" i="58"/>
  <c r="T27" i="58"/>
  <c r="D9" i="50"/>
  <c r="O10" i="50" s="1"/>
  <c r="P10" i="50" s="1"/>
  <c r="T19" i="58"/>
  <c r="T68" i="58"/>
  <c r="T41" i="58"/>
  <c r="T47" i="58"/>
  <c r="T33" i="58"/>
  <c r="T26" i="58"/>
  <c r="T35" i="58"/>
  <c r="T69" i="58"/>
  <c r="T40" i="58"/>
  <c r="T34" i="58"/>
  <c r="T16" i="58"/>
  <c r="T22" i="58"/>
  <c r="T21" i="58"/>
  <c r="T63" i="58"/>
  <c r="T38" i="58"/>
  <c r="T36" i="58"/>
  <c r="T44" i="58"/>
  <c r="T57" i="58"/>
  <c r="T20" i="58"/>
  <c r="T18" i="58"/>
  <c r="T51" i="58"/>
  <c r="T42" i="58"/>
  <c r="T29" i="58"/>
  <c r="T62" i="58"/>
  <c r="T43" i="58"/>
  <c r="T28" i="58"/>
  <c r="T17" i="58"/>
  <c r="T11" i="58"/>
  <c r="T65" i="58"/>
  <c r="T31" i="58"/>
  <c r="T13" i="58"/>
  <c r="T60" i="58"/>
  <c r="T15" i="58"/>
  <c r="T50" i="58"/>
  <c r="T67" i="58"/>
  <c r="T55" i="58"/>
  <c r="T25" i="58"/>
  <c r="T30" i="58"/>
  <c r="T46" i="58"/>
  <c r="T45" i="58"/>
  <c r="T14" i="58"/>
  <c r="T56" i="58"/>
  <c r="T23" i="58"/>
  <c r="T39" i="58"/>
  <c r="T64" i="58"/>
  <c r="T53" i="58"/>
  <c r="R6" i="50"/>
  <c r="S6" i="50" s="1"/>
  <c r="S70" i="56"/>
  <c r="S70" i="55"/>
  <c r="S70" i="57"/>
  <c r="T46" i="53"/>
  <c r="T37" i="58"/>
  <c r="G5" i="50"/>
  <c r="S70" i="53" l="1"/>
  <c r="S70" i="58"/>
  <c r="R9" i="50"/>
  <c r="S9" i="50" s="1"/>
  <c r="R10" i="50"/>
  <c r="S10" i="50" s="1"/>
  <c r="F9" i="50"/>
  <c r="O6" i="50"/>
  <c r="P6" i="50" s="1"/>
  <c r="O4" i="50"/>
  <c r="P4" i="50" s="1"/>
  <c r="O5" i="50"/>
  <c r="P5" i="50" s="1"/>
  <c r="L6" i="50"/>
  <c r="M6" i="50" s="1"/>
  <c r="L4" i="50"/>
  <c r="M4" i="50" s="1"/>
  <c r="F4" i="50"/>
  <c r="L5" i="50"/>
  <c r="M5" i="50" s="1"/>
  <c r="L10" i="50"/>
  <c r="M10" i="50" s="1"/>
  <c r="G7" i="50" s="1"/>
  <c r="O9" i="50"/>
  <c r="P9" i="50" s="1"/>
  <c r="G8" i="50" s="1"/>
  <c r="L9" i="50"/>
  <c r="M9" i="50" s="1"/>
  <c r="G4" i="50" l="1"/>
  <c r="G3" i="50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<sst xmlns="http://schemas.openxmlformats.org/spreadsheetml/2006/main" count="416" uniqueCount="61">
  <si>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</si>
  <si>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</si>
  <si>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</si>
  <si>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</si>
  <si>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</si>
  <si>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</si>
  <si>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</si>
  <si>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</si>
  <si>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</si>
  <si>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</si>
  <si>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</si>
  <si>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</si>
  <si>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</si>
  <si>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</si>
  <si>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</si>
  <si>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</si>
  <si>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</si>
  <si>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</si>
  <si>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</si>
  <si>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</si>
  <si>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</si>
  <si>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</si>
  <si>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</si>
  <si>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</si>
  <si>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</si>
  <si>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</si>
  <si>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</si>
  <si>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</si>
  <si>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</si>
  <si>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</si>
  <si>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</si>
  <si>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</si>
  <si>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</si>
  <si>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</si>
  <si>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</si>
  <si>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</si>
  <si>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</si>
  <si>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</si>
  <si>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</si>
  <si>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</si>
  <si>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</si>
  <si>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</si>
  <si>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</si>
  <si>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</si>
  <si>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</si>
  <si>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</si>
  <si>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</si>
  <si>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</si>
  <si>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</si>
  <si>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</si>
  <si>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</si>
  <si>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</si>
  <si>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</si>
  <si>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</si>
  <si>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</si>
  <si>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</si>
  <si>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</si>
  <si>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</si>
  <si>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</si>
  <si>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</si>
  <si>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metapartm.xls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</si>
</sst>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1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workbookViewId="0">
      <selection activeCell="Q9" sqref="Q9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51552</v>
      </c>
      <c r="C2" s="19">
        <v>22776</v>
      </c>
      <c r="D2" s="23">
        <v>5.3999999999999999E-2</v>
      </c>
      <c r="E2" s="23">
        <v>1</v>
      </c>
      <c r="F2" s="23">
        <v>0.71199999999999997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0.86599999999999999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76652</v>
      </c>
      <c r="U2" s="19">
        <v>32370</v>
      </c>
      <c r="V2" s="23">
        <v>3.7999999999999999E-2</v>
      </c>
      <c r="W2" s="19">
        <v>2405</v>
      </c>
      <c r="X2" s="23">
        <v>0.77400000000000002</v>
      </c>
    </row>
    <row r="3" spans="1:24" x14ac:dyDescent="0.2">
      <c r="A3" s="18">
        <v>9</v>
      </c>
      <c r="B3" s="19">
        <v>53408</v>
      </c>
      <c r="C3" s="19">
        <v>23596</v>
      </c>
      <c r="D3" s="23">
        <v>5.1999999999999998E-2</v>
      </c>
      <c r="E3" s="23">
        <v>0.97599999999999998</v>
      </c>
      <c r="F3" s="23">
        <v>0.72299999999999998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1.54</v>
      </c>
      <c r="Q3" s="15"/>
      <c r="R3" s="15"/>
      <c r="T3" s="19">
        <v>79411</v>
      </c>
      <c r="U3" s="19">
        <v>33535</v>
      </c>
      <c r="V3" s="23">
        <v>3.5999999999999997E-2</v>
      </c>
      <c r="W3" s="19">
        <v>2290</v>
      </c>
      <c r="X3" s="23">
        <v>0.78600000000000003</v>
      </c>
    </row>
    <row r="4" spans="1:24" x14ac:dyDescent="0.2">
      <c r="A4" s="18">
        <v>10</v>
      </c>
      <c r="B4" s="19">
        <v>55331</v>
      </c>
      <c r="C4" s="19">
        <v>24446</v>
      </c>
      <c r="D4" s="23">
        <v>0.05</v>
      </c>
      <c r="E4" s="23">
        <v>0.97599999999999998</v>
      </c>
      <c r="F4" s="23">
        <v>0.73499999999999999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2.0630000000000002</v>
      </c>
      <c r="Q4" s="15"/>
      <c r="R4" s="15"/>
      <c r="T4" s="19">
        <v>82270</v>
      </c>
      <c r="U4" s="19">
        <v>34742</v>
      </c>
      <c r="V4" s="23">
        <v>3.5000000000000003E-2</v>
      </c>
      <c r="W4" s="19">
        <v>2182</v>
      </c>
      <c r="X4" s="23">
        <v>0.79900000000000004</v>
      </c>
    </row>
    <row r="5" spans="1:24" x14ac:dyDescent="0.2">
      <c r="A5" s="18">
        <v>11</v>
      </c>
      <c r="B5" s="19">
        <v>57323</v>
      </c>
      <c r="C5" s="19">
        <v>25326</v>
      </c>
      <c r="D5" s="23">
        <v>4.8000000000000001E-2</v>
      </c>
      <c r="E5" s="23">
        <v>0.97599999999999998</v>
      </c>
      <c r="F5" s="23">
        <v>0.747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2.5329999999999999</v>
      </c>
      <c r="Q5" s="15"/>
      <c r="R5" s="15"/>
      <c r="T5" s="19">
        <v>85232</v>
      </c>
      <c r="U5" s="19">
        <v>35993</v>
      </c>
      <c r="V5" s="23">
        <v>3.4000000000000002E-2</v>
      </c>
      <c r="W5" s="19">
        <v>2078</v>
      </c>
      <c r="X5" s="23">
        <v>0.81200000000000006</v>
      </c>
    </row>
    <row r="6" spans="1:24" x14ac:dyDescent="0.2">
      <c r="A6" s="18">
        <v>12</v>
      </c>
      <c r="B6" s="19">
        <v>64339</v>
      </c>
      <c r="C6" s="19">
        <v>28426</v>
      </c>
      <c r="D6" s="23">
        <v>4.2000000000000003E-2</v>
      </c>
      <c r="E6" s="23">
        <v>0.97599999999999998</v>
      </c>
      <c r="F6" s="23">
        <v>0.78800000000000003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3.2090000000000001</v>
      </c>
      <c r="Q6" s="15"/>
      <c r="R6" s="15"/>
      <c r="T6" s="19">
        <v>88300</v>
      </c>
      <c r="U6" s="19">
        <v>37289</v>
      </c>
      <c r="V6" s="23">
        <v>3.2000000000000001E-2</v>
      </c>
      <c r="W6" s="19">
        <v>1979</v>
      </c>
      <c r="X6" s="23">
        <v>0.82499999999999996</v>
      </c>
    </row>
    <row r="7" spans="1:24" x14ac:dyDescent="0.2">
      <c r="A7" s="18">
        <v>13</v>
      </c>
      <c r="B7" s="19">
        <v>66832</v>
      </c>
      <c r="C7" s="19">
        <v>29372</v>
      </c>
      <c r="D7" s="23">
        <v>4.1000000000000002E-2</v>
      </c>
      <c r="E7" s="23">
        <v>0.876</v>
      </c>
      <c r="F7" s="23">
        <v>0.79500000000000004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3.4049999999999998</v>
      </c>
      <c r="Q7" s="15"/>
      <c r="R7" s="15"/>
      <c r="T7" s="19">
        <v>91722</v>
      </c>
      <c r="U7" s="19">
        <v>38529</v>
      </c>
      <c r="V7" s="23">
        <v>3.1E-2</v>
      </c>
      <c r="W7" s="19">
        <v>1947</v>
      </c>
      <c r="X7" s="23">
        <v>0.83199999999999996</v>
      </c>
    </row>
    <row r="8" spans="1:24" x14ac:dyDescent="0.2">
      <c r="A8" s="18">
        <v>14</v>
      </c>
      <c r="B8" s="19">
        <v>69422</v>
      </c>
      <c r="C8" s="19">
        <v>30349</v>
      </c>
      <c r="D8" s="23">
        <v>0.04</v>
      </c>
      <c r="E8" s="23">
        <v>0.876</v>
      </c>
      <c r="F8" s="23">
        <v>0.80100000000000005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3.2679999999999998</v>
      </c>
      <c r="Q8" s="15"/>
      <c r="R8" s="15"/>
      <c r="T8" s="19">
        <v>95276</v>
      </c>
      <c r="U8" s="19">
        <v>39811</v>
      </c>
      <c r="V8" s="23">
        <v>3.1E-2</v>
      </c>
      <c r="W8" s="19">
        <v>1915</v>
      </c>
      <c r="X8" s="23">
        <v>0.83899999999999997</v>
      </c>
    </row>
    <row r="9" spans="1:24" x14ac:dyDescent="0.2">
      <c r="A9" s="18">
        <v>15</v>
      </c>
      <c r="B9" s="19">
        <v>72112</v>
      </c>
      <c r="C9" s="19">
        <v>31359</v>
      </c>
      <c r="D9" s="23">
        <v>3.9E-2</v>
      </c>
      <c r="E9" s="23">
        <v>0.876</v>
      </c>
      <c r="F9" s="23">
        <v>0.80800000000000005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3.0110000000000001</v>
      </c>
      <c r="Q9" s="15"/>
      <c r="R9" s="15"/>
      <c r="T9" s="19">
        <v>98968</v>
      </c>
      <c r="U9" s="19">
        <v>41136</v>
      </c>
      <c r="V9" s="23">
        <v>0.03</v>
      </c>
      <c r="W9" s="19">
        <v>1883</v>
      </c>
      <c r="X9" s="23">
        <v>0.84599999999999997</v>
      </c>
    </row>
    <row r="10" spans="1:24" x14ac:dyDescent="0.2">
      <c r="A10" s="18">
        <v>16</v>
      </c>
      <c r="B10" s="19">
        <v>90835</v>
      </c>
      <c r="C10" s="19">
        <v>38349</v>
      </c>
      <c r="D10" s="23">
        <v>3.1E-2</v>
      </c>
      <c r="E10" s="23">
        <v>0.876</v>
      </c>
      <c r="F10" s="23">
        <v>0.85299999999999998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2.746</v>
      </c>
      <c r="Q10" s="15"/>
      <c r="R10" s="15"/>
      <c r="T10" s="19">
        <v>102803</v>
      </c>
      <c r="U10" s="19">
        <v>42504</v>
      </c>
      <c r="V10" s="23">
        <v>2.9000000000000001E-2</v>
      </c>
      <c r="W10" s="19">
        <v>1852</v>
      </c>
      <c r="X10" s="23">
        <v>0.85299999999999998</v>
      </c>
    </row>
    <row r="11" spans="1:24" x14ac:dyDescent="0.2">
      <c r="A11" s="18">
        <v>17</v>
      </c>
      <c r="B11" s="19">
        <v>92984</v>
      </c>
      <c r="C11" s="19">
        <v>39092</v>
      </c>
      <c r="D11" s="23">
        <v>3.1E-2</v>
      </c>
      <c r="E11" s="23">
        <v>0.66500000000000004</v>
      </c>
      <c r="F11" s="23">
        <v>0.85299999999999998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2.56</v>
      </c>
      <c r="Q11" s="15"/>
      <c r="R11" s="15"/>
      <c r="T11" s="19">
        <v>105236</v>
      </c>
      <c r="U11" s="19">
        <v>43328</v>
      </c>
      <c r="V11" s="23">
        <v>2.8000000000000001E-2</v>
      </c>
      <c r="W11" s="19">
        <v>1852</v>
      </c>
      <c r="X11" s="23">
        <v>0.85299999999999998</v>
      </c>
    </row>
    <row r="12" spans="1:24" x14ac:dyDescent="0.2">
      <c r="A12" s="18">
        <v>18</v>
      </c>
      <c r="B12" s="19">
        <v>107726</v>
      </c>
      <c r="C12" s="19">
        <v>44168</v>
      </c>
      <c r="D12" s="23">
        <v>2.8000000000000001E-2</v>
      </c>
      <c r="E12" s="23">
        <v>0.66500000000000004</v>
      </c>
      <c r="F12" s="23">
        <v>0.85299999999999998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2.4420000000000002</v>
      </c>
      <c r="Q12" s="15"/>
      <c r="R12" s="15"/>
      <c r="T12" s="19">
        <v>107726</v>
      </c>
      <c r="U12" s="19">
        <v>44168</v>
      </c>
      <c r="V12" s="23">
        <v>2.8000000000000001E-2</v>
      </c>
      <c r="W12" s="19">
        <v>1852</v>
      </c>
      <c r="X12" s="23">
        <v>0.85299999999999998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2.0329999999999999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2.0329999999999999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2.0329999999999999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2.0329999999999999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2.0329999999999999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1.675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1.675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1.675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1.675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1.675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1.266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1.266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1.266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1.266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1.266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1.131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1.131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1.131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1.131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1.131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0.95899999999999996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0.95899999999999996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0.95899999999999996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0.95899999999999996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0.95899999999999996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0.69399999999999995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0.69399999999999995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0.69399999999999995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0.69399999999999995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0.69399999999999995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0.41499999999999998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0.41499999999999998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0.41499999999999998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0.41499999999999998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0.41499999999999998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0.22800000000000001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0.22800000000000001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0.22800000000000001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0.22800000000000001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0.22800000000000001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7.1999999999999995E-2</v>
      </c>
    </row>
    <row r="54" spans="12:15" x14ac:dyDescent="0.2">
      <c r="N54" s="22">
        <v>66</v>
      </c>
      <c r="O54" s="30">
        <v>7.1999999999999995E-2</v>
      </c>
    </row>
    <row r="55" spans="12:15" x14ac:dyDescent="0.2">
      <c r="N55" s="22">
        <v>67</v>
      </c>
      <c r="O55" s="30">
        <v>7.1999999999999995E-2</v>
      </c>
    </row>
    <row r="56" spans="12:15" x14ac:dyDescent="0.2">
      <c r="N56" s="22">
        <v>68</v>
      </c>
      <c r="O56" s="30">
        <v>7.1999999999999995E-2</v>
      </c>
    </row>
    <row r="57" spans="12:15" x14ac:dyDescent="0.2">
      <c r="N57" s="22">
        <v>69</v>
      </c>
      <c r="O57" s="30">
        <v>7.1999999999999995E-2</v>
      </c>
    </row>
    <row r="58" spans="12:15" x14ac:dyDescent="0.2">
      <c r="N58" s="22">
        <v>70</v>
      </c>
      <c r="O58" s="30">
        <v>7.1999999999999995E-2</v>
      </c>
    </row>
    <row r="59" spans="12:15" x14ac:dyDescent="0.2">
      <c r="N59" s="22">
        <v>71</v>
      </c>
      <c r="O59" s="30">
        <v>7.1999999999999995E-2</v>
      </c>
    </row>
    <row r="60" spans="12:15" x14ac:dyDescent="0.2">
      <c r="N60" s="22">
        <v>72</v>
      </c>
      <c r="O60" s="30">
        <v>7.1999999999999995E-2</v>
      </c>
    </row>
    <row r="61" spans="12:15" x14ac:dyDescent="0.2">
      <c r="N61" s="22">
        <v>73</v>
      </c>
      <c r="O61" s="30">
        <v>7.1999999999999995E-2</v>
      </c>
    </row>
    <row r="62" spans="12:15" x14ac:dyDescent="0.2">
      <c r="N62" s="22">
        <v>74</v>
      </c>
      <c r="O62" s="30">
        <v>7.1999999999999995E-2</v>
      </c>
    </row>
    <row r="63" spans="12:15" x14ac:dyDescent="0.2">
      <c r="N63" s="22">
        <v>75</v>
      </c>
      <c r="O63" s="30">
        <v>7.1999999999999995E-2</v>
      </c>
    </row>
    <row r="64" spans="12:15" x14ac:dyDescent="0.2">
      <c r="N64" s="22">
        <v>76</v>
      </c>
      <c r="O64" s="30">
        <v>7.1999999999999995E-2</v>
      </c>
    </row>
    <row r="65" spans="14:15" x14ac:dyDescent="0.2">
      <c r="N65" s="22">
        <v>77</v>
      </c>
      <c r="O65" s="30">
        <v>7.1999999999999995E-2</v>
      </c>
    </row>
    <row r="66" spans="14:15" x14ac:dyDescent="0.2">
      <c r="N66" s="22">
        <v>78</v>
      </c>
      <c r="O66" s="30">
        <v>7.1999999999999995E-2</v>
      </c>
    </row>
    <row r="67" spans="14:15" x14ac:dyDescent="0.2">
      <c r="N67" s="22">
        <v>79</v>
      </c>
      <c r="O67" s="30">
        <v>7.1999999999999995E-2</v>
      </c>
    </row>
    <row r="68" spans="14:15" x14ac:dyDescent="0.2">
      <c r="N68" s="22">
        <v>80</v>
      </c>
      <c r="O68" s="30">
        <v>7.1999999999999995E-2</v>
      </c>
    </row>
    <row r="69" spans="14:15" x14ac:dyDescent="0.2">
      <c r="N69" s="22">
        <v>81</v>
      </c>
      <c r="O69" s="30">
        <v>7.1999999999999995E-2</v>
      </c>
    </row>
    <row r="70" spans="14:15" x14ac:dyDescent="0.2">
      <c r="N70" s="22">
        <v>82</v>
      </c>
      <c r="O70" s="30">
        <v>7.1999999999999995E-2</v>
      </c>
    </row>
    <row r="71" spans="14:15" x14ac:dyDescent="0.2">
      <c r="N71" s="22">
        <v>83</v>
      </c>
      <c r="O71" s="30">
        <v>7.1999999999999995E-2</v>
      </c>
    </row>
    <row r="72" spans="14:15" x14ac:dyDescent="0.2">
      <c r="N72" s="22">
        <v>84</v>
      </c>
      <c r="O72" s="30">
        <v>7.1999999999999995E-2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72112</v>
      </c>
      <c r="D2" s="7">
        <f>Meta!C9</f>
        <v>31359</v>
      </c>
      <c r="E2" s="1">
        <f>Meta!D9</f>
        <v>3.9E-2</v>
      </c>
      <c r="F2" s="1">
        <f>Meta!F9</f>
        <v>0.80800000000000005</v>
      </c>
      <c r="G2" s="1">
        <f>Meta!I9</f>
        <v>1.8114695812355892</v>
      </c>
      <c r="H2" s="1">
        <f>Meta!E9</f>
        <v>0.876</v>
      </c>
      <c r="I2" s="13"/>
      <c r="J2" s="1">
        <f>Meta!X8</f>
        <v>0.83899999999999997</v>
      </c>
      <c r="K2" s="1">
        <f>Meta!D8</f>
        <v>0.04</v>
      </c>
      <c r="L2" s="28"/>
      <c r="N2" s="22">
        <f>Meta!T9</f>
        <v>98968</v>
      </c>
      <c r="O2" s="22">
        <f>Meta!U9</f>
        <v>41136</v>
      </c>
      <c r="P2" s="1">
        <f>Meta!V9</f>
        <v>0.03</v>
      </c>
      <c r="Q2" s="1">
        <f>Meta!X9</f>
        <v>0.84599999999999997</v>
      </c>
      <c r="R2" s="22">
        <f>Meta!W9</f>
        <v>1883</v>
      </c>
      <c r="T2" s="12">
        <f>IRR(S5:S69)+1</f>
        <v>1.0248325271168919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3776.7707021408951</v>
      </c>
      <c r="D11" s="5">
        <f t="shared" ref="D11:D36" si="0">IF(A11&lt;startage,1,0)*(C11*(1-initialunempprob))+IF(A11=startage,1,0)*(C11*(1-unempprob))+IF(A11&gt;startage,1,0)*(C11*(1-unempprob)+unempprob*300*52)</f>
        <v>3625.699874055259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277.36604036522732</v>
      </c>
      <c r="G11" s="5">
        <f t="shared" ref="G11:G56" si="3">D11-F11</f>
        <v>3348.3338336900315</v>
      </c>
      <c r="H11" s="22">
        <f>0.1*Grade14!H11</f>
        <v>1651.0791109341999</v>
      </c>
      <c r="I11" s="5">
        <f t="shared" ref="I11:I36" si="4">G11+IF(A11&lt;startage,1,0)*(H11*(1-initialunempprob))+IF(A11&gt;=startage,1,0)*(H11*(1-unempprob))</f>
        <v>4933.3697801868639</v>
      </c>
      <c r="J11" s="25">
        <f t="shared" ref="J11:J56" si="5">(F11-(IF(A11&gt;startage,1,0)*(unempprob*300*52)))/(IF(A11&lt;startage,1,0)*((C11+H11)*(1-initialunempprob))+IF(A11&gt;=startage,1,0)*((C11+H11)*(1-unempprob)))</f>
        <v>5.3229726072706492E-2</v>
      </c>
      <c r="L11" s="22">
        <f>0.1*Grade14!L11</f>
        <v>7121.3254083873098</v>
      </c>
      <c r="M11" s="5">
        <f>scrimecost*Meta!O8</f>
        <v>6153.6439999999993</v>
      </c>
      <c r="N11" s="5">
        <f>L11-Grade14!L11</f>
        <v>-64091.928675485782</v>
      </c>
      <c r="O11" s="5"/>
      <c r="P11" s="22"/>
      <c r="Q11" s="22">
        <f>0.05*feel*Grade14!G11</f>
        <v>381.06724112467043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-72751.995916610453</v>
      </c>
      <c r="T11" s="22">
        <f t="shared" ref="T11:T42" si="7">S11/sreturn^(A11-startage+1)</f>
        <v>-72751.995916610453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39808.562477109313</v>
      </c>
      <c r="D12" s="5">
        <f t="shared" si="0"/>
        <v>38256.028540502048</v>
      </c>
      <c r="E12" s="5">
        <f t="shared" si="1"/>
        <v>28756.028540502048</v>
      </c>
      <c r="F12" s="5">
        <f t="shared" si="2"/>
        <v>9690.5933184739188</v>
      </c>
      <c r="G12" s="5">
        <f t="shared" si="3"/>
        <v>28565.435222028129</v>
      </c>
      <c r="H12" s="22">
        <f t="shared" ref="H12:H36" si="10">benefits*B12/expnorm</f>
        <v>17311.358868422329</v>
      </c>
      <c r="I12" s="5">
        <f t="shared" si="4"/>
        <v>45201.65109458199</v>
      </c>
      <c r="J12" s="25">
        <f t="shared" si="5"/>
        <v>0.17653847865198691</v>
      </c>
      <c r="L12" s="22">
        <f t="shared" ref="L12:L36" si="11">(sincome+sbenefits)*(1-sunemp)*B12/expnorm</f>
        <v>75022.446640977039</v>
      </c>
      <c r="M12" s="5">
        <f>scrimecost*Meta!O9</f>
        <v>5669.7130000000006</v>
      </c>
      <c r="N12" s="5">
        <f>L12-Grade14!L12</f>
        <v>2028.8612050071388</v>
      </c>
      <c r="O12" s="5">
        <f>Grade14!M12-M12</f>
        <v>96.351999999999862</v>
      </c>
      <c r="P12" s="22">
        <f t="shared" ref="P12:P56" si="12">(spart-initialspart)*(L12*J12+nptrans)</f>
        <v>138.58844016323576</v>
      </c>
      <c r="Q12" s="22"/>
      <c r="R12" s="22"/>
      <c r="S12" s="22">
        <f t="shared" si="6"/>
        <v>1709.388749168965</v>
      </c>
      <c r="T12" s="22">
        <f t="shared" si="7"/>
        <v>1667.9688670478674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40803.77653903704</v>
      </c>
      <c r="D13" s="5">
        <f t="shared" si="0"/>
        <v>39820.829254014599</v>
      </c>
      <c r="E13" s="5">
        <f t="shared" si="1"/>
        <v>30320.829254014599</v>
      </c>
      <c r="F13" s="5">
        <f t="shared" si="2"/>
        <v>10201.500751435768</v>
      </c>
      <c r="G13" s="5">
        <f t="shared" si="3"/>
        <v>29619.328502578832</v>
      </c>
      <c r="H13" s="22">
        <f t="shared" si="10"/>
        <v>17744.142840132885</v>
      </c>
      <c r="I13" s="5">
        <f t="shared" si="4"/>
        <v>46671.449771946529</v>
      </c>
      <c r="J13" s="25">
        <f t="shared" si="5"/>
        <v>0.17049990912926763</v>
      </c>
      <c r="L13" s="22">
        <f t="shared" si="11"/>
        <v>76898.007807001457</v>
      </c>
      <c r="M13" s="5">
        <f>scrimecost*Meta!O10</f>
        <v>5170.7179999999998</v>
      </c>
      <c r="N13" s="5">
        <f>L13-Grade14!L13</f>
        <v>2079.5827351322951</v>
      </c>
      <c r="O13" s="5">
        <f>Grade14!M13-M13</f>
        <v>87.872000000000298</v>
      </c>
      <c r="P13" s="22">
        <f t="shared" si="12"/>
        <v>137.65572340320833</v>
      </c>
      <c r="Q13" s="22"/>
      <c r="R13" s="22"/>
      <c r="S13" s="22">
        <f t="shared" si="6"/>
        <v>1738.7327323768141</v>
      </c>
      <c r="T13" s="22">
        <f t="shared" si="7"/>
        <v>1655.4917771857506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41823.870952512974</v>
      </c>
      <c r="D14" s="5">
        <f t="shared" si="0"/>
        <v>40801.139985364971</v>
      </c>
      <c r="E14" s="5">
        <f t="shared" si="1"/>
        <v>31301.139985364971</v>
      </c>
      <c r="F14" s="5">
        <f t="shared" si="2"/>
        <v>10521.572205221662</v>
      </c>
      <c r="G14" s="5">
        <f t="shared" si="3"/>
        <v>30279.567780143308</v>
      </c>
      <c r="H14" s="22">
        <f t="shared" si="10"/>
        <v>18187.746411136206</v>
      </c>
      <c r="I14" s="5">
        <f t="shared" si="4"/>
        <v>47757.992081245204</v>
      </c>
      <c r="J14" s="25">
        <f t="shared" si="5"/>
        <v>0.17189131393256599</v>
      </c>
      <c r="L14" s="22">
        <f t="shared" si="11"/>
        <v>78820.458002176485</v>
      </c>
      <c r="M14" s="5">
        <f>scrimecost*Meta!O11</f>
        <v>4820.4800000000005</v>
      </c>
      <c r="N14" s="5">
        <f>L14-Grade14!L14</f>
        <v>2131.5723035106057</v>
      </c>
      <c r="O14" s="5">
        <f>Grade14!M14-M14</f>
        <v>81.920000000000073</v>
      </c>
      <c r="P14" s="22">
        <f t="shared" si="12"/>
        <v>140.71786463532538</v>
      </c>
      <c r="Q14" s="22"/>
      <c r="R14" s="22"/>
      <c r="S14" s="22">
        <f t="shared" si="6"/>
        <v>1774.7304772630409</v>
      </c>
      <c r="T14" s="22">
        <f t="shared" si="7"/>
        <v>1648.8217376274893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42869.467726325798</v>
      </c>
      <c r="D15" s="5">
        <f t="shared" si="0"/>
        <v>41805.958484999093</v>
      </c>
      <c r="E15" s="5">
        <f t="shared" si="1"/>
        <v>32305.958484999093</v>
      </c>
      <c r="F15" s="5">
        <f t="shared" si="2"/>
        <v>10849.645445352204</v>
      </c>
      <c r="G15" s="5">
        <f t="shared" si="3"/>
        <v>30956.313039646891</v>
      </c>
      <c r="H15" s="22">
        <f t="shared" si="10"/>
        <v>18642.440071414614</v>
      </c>
      <c r="I15" s="5">
        <f t="shared" si="4"/>
        <v>48871.697948276335</v>
      </c>
      <c r="J15" s="25">
        <f t="shared" si="5"/>
        <v>0.1732487820333449</v>
      </c>
      <c r="L15" s="22">
        <f t="shared" si="11"/>
        <v>80790.9694522309</v>
      </c>
      <c r="M15" s="5">
        <f>scrimecost*Meta!O12</f>
        <v>4598.2860000000001</v>
      </c>
      <c r="N15" s="5">
        <f>L15-Grade14!L15</f>
        <v>2184.8616110983712</v>
      </c>
      <c r="O15" s="5">
        <f>Grade14!M15-M15</f>
        <v>78.144000000000233</v>
      </c>
      <c r="P15" s="22">
        <f t="shared" si="12"/>
        <v>143.85655939824537</v>
      </c>
      <c r="Q15" s="22"/>
      <c r="R15" s="22"/>
      <c r="S15" s="22">
        <f t="shared" si="6"/>
        <v>1813.6646905714215</v>
      </c>
      <c r="T15" s="22">
        <f t="shared" si="7"/>
        <v>1644.1649810361862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43941.20441948394</v>
      </c>
      <c r="D16" s="5">
        <f t="shared" si="0"/>
        <v>42835.897447124065</v>
      </c>
      <c r="E16" s="5">
        <f t="shared" si="1"/>
        <v>33335.897447124065</v>
      </c>
      <c r="F16" s="5">
        <f t="shared" si="2"/>
        <v>11185.920516486007</v>
      </c>
      <c r="G16" s="5">
        <f t="shared" si="3"/>
        <v>31649.976930638059</v>
      </c>
      <c r="H16" s="22">
        <f t="shared" si="10"/>
        <v>19108.501073199976</v>
      </c>
      <c r="I16" s="5">
        <f t="shared" si="4"/>
        <v>50013.246461983232</v>
      </c>
      <c r="J16" s="25">
        <f t="shared" si="5"/>
        <v>0.17457314115605599</v>
      </c>
      <c r="L16" s="22">
        <f t="shared" si="11"/>
        <v>82810.743688536662</v>
      </c>
      <c r="M16" s="5">
        <f>scrimecost*Meta!O13</f>
        <v>3828.1389999999997</v>
      </c>
      <c r="N16" s="5">
        <f>L16-Grade14!L16</f>
        <v>2239.48315137584</v>
      </c>
      <c r="O16" s="5">
        <f>Grade14!M16-M16</f>
        <v>65.05600000000004</v>
      </c>
      <c r="P16" s="22">
        <f t="shared" si="12"/>
        <v>147.07372153023832</v>
      </c>
      <c r="Q16" s="22"/>
      <c r="R16" s="22"/>
      <c r="S16" s="22">
        <f t="shared" si="6"/>
        <v>1845.497641612518</v>
      </c>
      <c r="T16" s="22">
        <f t="shared" si="7"/>
        <v>1632.4842106898709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45039.734529971029</v>
      </c>
      <c r="D17" s="5">
        <f t="shared" si="0"/>
        <v>43891.584883302159</v>
      </c>
      <c r="E17" s="5">
        <f t="shared" si="1"/>
        <v>34391.584883302159</v>
      </c>
      <c r="F17" s="5">
        <f t="shared" si="2"/>
        <v>11530.602464398155</v>
      </c>
      <c r="G17" s="5">
        <f t="shared" si="3"/>
        <v>32360.982418904005</v>
      </c>
      <c r="H17" s="22">
        <f t="shared" si="10"/>
        <v>19586.213600029976</v>
      </c>
      <c r="I17" s="5">
        <f t="shared" si="4"/>
        <v>51183.33368853281</v>
      </c>
      <c r="J17" s="25">
        <f t="shared" si="5"/>
        <v>0.17586519883674975</v>
      </c>
      <c r="L17" s="22">
        <f t="shared" si="11"/>
        <v>84881.012280750074</v>
      </c>
      <c r="M17" s="5">
        <f>scrimecost*Meta!O14</f>
        <v>3828.1389999999997</v>
      </c>
      <c r="N17" s="5">
        <f>L17-Grade14!L17</f>
        <v>2295.4702301602374</v>
      </c>
      <c r="O17" s="5">
        <f>Grade14!M17-M17</f>
        <v>65.05600000000004</v>
      </c>
      <c r="P17" s="22">
        <f t="shared" si="12"/>
        <v>150.37131271553108</v>
      </c>
      <c r="Q17" s="22"/>
      <c r="R17" s="22"/>
      <c r="S17" s="22">
        <f t="shared" si="6"/>
        <v>1889.8781316296368</v>
      </c>
      <c r="T17" s="22">
        <f t="shared" si="7"/>
        <v>1631.2344834768533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46165.727893220297</v>
      </c>
      <c r="D18" s="5">
        <f t="shared" si="0"/>
        <v>44973.664505384702</v>
      </c>
      <c r="E18" s="5">
        <f t="shared" si="1"/>
        <v>35473.664505384702</v>
      </c>
      <c r="F18" s="5">
        <f t="shared" si="2"/>
        <v>11981.267911546574</v>
      </c>
      <c r="G18" s="5">
        <f t="shared" si="3"/>
        <v>32992.39659383813</v>
      </c>
      <c r="H18" s="22">
        <f t="shared" si="10"/>
        <v>20075.868940030723</v>
      </c>
      <c r="I18" s="5">
        <f t="shared" si="4"/>
        <v>52285.306645207653</v>
      </c>
      <c r="J18" s="25">
        <f t="shared" si="5"/>
        <v>0.17865526290589959</v>
      </c>
      <c r="L18" s="22">
        <f t="shared" si="11"/>
        <v>87003.03758776882</v>
      </c>
      <c r="M18" s="5">
        <f>scrimecost*Meta!O15</f>
        <v>3828.1389999999997</v>
      </c>
      <c r="N18" s="5">
        <f>L18-Grade14!L18</f>
        <v>2352.8569859142299</v>
      </c>
      <c r="O18" s="5">
        <f>Grade14!M18-M18</f>
        <v>65.05600000000004</v>
      </c>
      <c r="P18" s="22">
        <f t="shared" si="12"/>
        <v>154.68285387698305</v>
      </c>
      <c r="Q18" s="22"/>
      <c r="R18" s="22"/>
      <c r="S18" s="22">
        <f t="shared" si="6"/>
        <v>1936.1841368293294</v>
      </c>
      <c r="T18" s="22">
        <f t="shared" si="7"/>
        <v>1630.7085586014896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47319.871090550812</v>
      </c>
      <c r="D19" s="5">
        <f t="shared" si="0"/>
        <v>46082.796118019331</v>
      </c>
      <c r="E19" s="5">
        <f t="shared" si="1"/>
        <v>36582.796118019331</v>
      </c>
      <c r="F19" s="5">
        <f t="shared" si="2"/>
        <v>12454.312544335246</v>
      </c>
      <c r="G19" s="5">
        <f t="shared" si="3"/>
        <v>33628.483573684083</v>
      </c>
      <c r="H19" s="22">
        <f t="shared" si="10"/>
        <v>20577.765663531489</v>
      </c>
      <c r="I19" s="5">
        <f t="shared" si="4"/>
        <v>53403.716376337848</v>
      </c>
      <c r="J19" s="25">
        <f t="shared" si="5"/>
        <v>0.18154758487189032</v>
      </c>
      <c r="L19" s="22">
        <f t="shared" si="11"/>
        <v>89178.113527463051</v>
      </c>
      <c r="M19" s="5">
        <f>scrimecost*Meta!O16</f>
        <v>3828.1389999999997</v>
      </c>
      <c r="N19" s="5">
        <f>L19-Grade14!L19</f>
        <v>2411.6784105621045</v>
      </c>
      <c r="O19" s="5">
        <f>Grade14!M19-M19</f>
        <v>65.05600000000004</v>
      </c>
      <c r="P19" s="22">
        <f t="shared" si="12"/>
        <v>159.20849794039532</v>
      </c>
      <c r="Q19" s="22"/>
      <c r="R19" s="22"/>
      <c r="S19" s="22">
        <f t="shared" si="6"/>
        <v>1983.7409235497196</v>
      </c>
      <c r="T19" s="22">
        <f t="shared" si="7"/>
        <v>1630.2782877845009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48502.867867814573</v>
      </c>
      <c r="D20" s="5">
        <f t="shared" si="0"/>
        <v>47219.656020969807</v>
      </c>
      <c r="E20" s="5">
        <f t="shared" si="1"/>
        <v>37719.656020969807</v>
      </c>
      <c r="F20" s="5">
        <f t="shared" si="2"/>
        <v>12939.183292943624</v>
      </c>
      <c r="G20" s="5">
        <f t="shared" si="3"/>
        <v>34280.472728026187</v>
      </c>
      <c r="H20" s="22">
        <f t="shared" si="10"/>
        <v>21092.209805119775</v>
      </c>
      <c r="I20" s="5">
        <f t="shared" si="4"/>
        <v>54550.086350746293</v>
      </c>
      <c r="J20" s="25">
        <f t="shared" si="5"/>
        <v>0.18436936239968604</v>
      </c>
      <c r="L20" s="22">
        <f t="shared" si="11"/>
        <v>91407.566365649618</v>
      </c>
      <c r="M20" s="5">
        <f>scrimecost*Meta!O17</f>
        <v>3828.1389999999997</v>
      </c>
      <c r="N20" s="5">
        <f>L20-Grade14!L20</f>
        <v>2471.9703708261659</v>
      </c>
      <c r="O20" s="5">
        <f>Grade14!M20-M20</f>
        <v>65.05600000000004</v>
      </c>
      <c r="P20" s="22">
        <f t="shared" si="12"/>
        <v>163.84728310539279</v>
      </c>
      <c r="Q20" s="22"/>
      <c r="R20" s="22"/>
      <c r="S20" s="22">
        <f t="shared" si="6"/>
        <v>2032.4866299381124</v>
      </c>
      <c r="T20" s="22">
        <f t="shared" si="7"/>
        <v>1629.8648295442904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49715.439564509936</v>
      </c>
      <c r="D21" s="5">
        <f t="shared" si="0"/>
        <v>48384.937421494047</v>
      </c>
      <c r="E21" s="5">
        <f t="shared" si="1"/>
        <v>38884.937421494047</v>
      </c>
      <c r="F21" s="5">
        <f t="shared" si="2"/>
        <v>13436.175810267212</v>
      </c>
      <c r="G21" s="5">
        <f t="shared" si="3"/>
        <v>34948.761611226837</v>
      </c>
      <c r="H21" s="22">
        <f t="shared" si="10"/>
        <v>21619.515050247766</v>
      </c>
      <c r="I21" s="5">
        <f t="shared" si="4"/>
        <v>55725.115574514944</v>
      </c>
      <c r="J21" s="25">
        <f t="shared" si="5"/>
        <v>0.18712231608534036</v>
      </c>
      <c r="L21" s="22">
        <f t="shared" si="11"/>
        <v>93692.755524790831</v>
      </c>
      <c r="M21" s="5">
        <f>scrimecost*Meta!O18</f>
        <v>3154.0250000000001</v>
      </c>
      <c r="N21" s="5">
        <f>L21-Grade14!L21</f>
        <v>2533.76963009678</v>
      </c>
      <c r="O21" s="5">
        <f>Grade14!M21-M21</f>
        <v>53.599999999999909</v>
      </c>
      <c r="P21" s="22">
        <f t="shared" si="12"/>
        <v>168.60203789951515</v>
      </c>
      <c r="Q21" s="22"/>
      <c r="R21" s="22"/>
      <c r="S21" s="22">
        <f t="shared" si="6"/>
        <v>2072.4155229861781</v>
      </c>
      <c r="T21" s="22">
        <f t="shared" si="7"/>
        <v>1621.6152747221226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50958.325553622679</v>
      </c>
      <c r="D22" s="5">
        <f t="shared" si="0"/>
        <v>49579.350857031393</v>
      </c>
      <c r="E22" s="5">
        <f t="shared" si="1"/>
        <v>40079.350857031393</v>
      </c>
      <c r="F22" s="5">
        <f t="shared" si="2"/>
        <v>13945.59314052389</v>
      </c>
      <c r="G22" s="5">
        <f t="shared" si="3"/>
        <v>35633.757716507505</v>
      </c>
      <c r="H22" s="22">
        <f t="shared" si="10"/>
        <v>22160.002926503963</v>
      </c>
      <c r="I22" s="5">
        <f t="shared" si="4"/>
        <v>56929.520528877809</v>
      </c>
      <c r="J22" s="25">
        <f t="shared" si="5"/>
        <v>0.1898081245591495</v>
      </c>
      <c r="L22" s="22">
        <f t="shared" si="11"/>
        <v>96035.074412910602</v>
      </c>
      <c r="M22" s="5">
        <f>scrimecost*Meta!O19</f>
        <v>3154.0250000000001</v>
      </c>
      <c r="N22" s="5">
        <f>L22-Grade14!L22</f>
        <v>2597.1138708492072</v>
      </c>
      <c r="O22" s="5">
        <f>Grade14!M22-M22</f>
        <v>53.599999999999909</v>
      </c>
      <c r="P22" s="22">
        <f t="shared" si="12"/>
        <v>173.47566156349063</v>
      </c>
      <c r="Q22" s="22"/>
      <c r="R22" s="22"/>
      <c r="S22" s="22">
        <f t="shared" si="6"/>
        <v>2123.6289807604817</v>
      </c>
      <c r="T22" s="22">
        <f t="shared" si="7"/>
        <v>1621.4245050065199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52232.283692463243</v>
      </c>
      <c r="D23" s="5">
        <f t="shared" si="0"/>
        <v>50803.624628457175</v>
      </c>
      <c r="E23" s="5">
        <f t="shared" si="1"/>
        <v>41303.624628457175</v>
      </c>
      <c r="F23" s="5">
        <f t="shared" si="2"/>
        <v>14467.745904036983</v>
      </c>
      <c r="G23" s="5">
        <f t="shared" si="3"/>
        <v>36335.878724420196</v>
      </c>
      <c r="H23" s="22">
        <f t="shared" si="10"/>
        <v>22714.002999666562</v>
      </c>
      <c r="I23" s="5">
        <f t="shared" si="4"/>
        <v>58164.035607099766</v>
      </c>
      <c r="J23" s="25">
        <f t="shared" si="5"/>
        <v>0.19242842550920716</v>
      </c>
      <c r="L23" s="22">
        <f t="shared" si="11"/>
        <v>98435.951273233382</v>
      </c>
      <c r="M23" s="5">
        <f>scrimecost*Meta!O20</f>
        <v>3154.0250000000001</v>
      </c>
      <c r="N23" s="5">
        <f>L23-Grade14!L23</f>
        <v>2662.0417176204646</v>
      </c>
      <c r="O23" s="5">
        <f>Grade14!M23-M23</f>
        <v>53.599999999999909</v>
      </c>
      <c r="P23" s="22">
        <f t="shared" si="12"/>
        <v>178.47112581906549</v>
      </c>
      <c r="Q23" s="22"/>
      <c r="R23" s="22"/>
      <c r="S23" s="22">
        <f t="shared" si="6"/>
        <v>2176.1227749791569</v>
      </c>
      <c r="T23" s="22">
        <f t="shared" si="7"/>
        <v>1621.2447476924799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53538.090784774824</v>
      </c>
      <c r="D24" s="5">
        <f t="shared" si="0"/>
        <v>52058.505244168606</v>
      </c>
      <c r="E24" s="5">
        <f t="shared" si="1"/>
        <v>42558.505244168606</v>
      </c>
      <c r="F24" s="5">
        <f t="shared" si="2"/>
        <v>15002.952486637911</v>
      </c>
      <c r="G24" s="5">
        <f t="shared" si="3"/>
        <v>37055.552757530691</v>
      </c>
      <c r="H24" s="22">
        <f t="shared" si="10"/>
        <v>23281.853074658222</v>
      </c>
      <c r="I24" s="5">
        <f t="shared" si="4"/>
        <v>59429.413562277245</v>
      </c>
      <c r="J24" s="25">
        <f t="shared" si="5"/>
        <v>0.1949848166799952</v>
      </c>
      <c r="L24" s="22">
        <f t="shared" si="11"/>
        <v>100896.85005506419</v>
      </c>
      <c r="M24" s="5">
        <f>scrimecost*Meta!O21</f>
        <v>3154.0250000000001</v>
      </c>
      <c r="N24" s="5">
        <f>L24-Grade14!L24</f>
        <v>2728.5927605609468</v>
      </c>
      <c r="O24" s="5">
        <f>Grade14!M24-M24</f>
        <v>53.599999999999909</v>
      </c>
      <c r="P24" s="22">
        <f t="shared" si="12"/>
        <v>183.59147668102975</v>
      </c>
      <c r="Q24" s="22"/>
      <c r="R24" s="22"/>
      <c r="S24" s="22">
        <f t="shared" si="6"/>
        <v>2229.9289140532574</v>
      </c>
      <c r="T24" s="22">
        <f t="shared" si="7"/>
        <v>1621.0757369847031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54876.543054394191</v>
      </c>
      <c r="D25" s="5">
        <f t="shared" si="0"/>
        <v>53344.757875272815</v>
      </c>
      <c r="E25" s="5">
        <f t="shared" si="1"/>
        <v>43844.757875272815</v>
      </c>
      <c r="F25" s="5">
        <f t="shared" si="2"/>
        <v>15551.539233803855</v>
      </c>
      <c r="G25" s="5">
        <f t="shared" si="3"/>
        <v>37793.218641468964</v>
      </c>
      <c r="H25" s="22">
        <f t="shared" si="10"/>
        <v>23863.899401524675</v>
      </c>
      <c r="I25" s="5">
        <f t="shared" si="4"/>
        <v>60726.42596633418</v>
      </c>
      <c r="J25" s="25">
        <f t="shared" si="5"/>
        <v>0.19747885684661762</v>
      </c>
      <c r="L25" s="22">
        <f t="shared" si="11"/>
        <v>103419.2713064408</v>
      </c>
      <c r="M25" s="5">
        <f>scrimecost*Meta!O22</f>
        <v>3154.0250000000001</v>
      </c>
      <c r="N25" s="5">
        <f>L25-Grade14!L25</f>
        <v>2796.8075795749901</v>
      </c>
      <c r="O25" s="5">
        <f>Grade14!M25-M25</f>
        <v>53.599999999999909</v>
      </c>
      <c r="P25" s="22">
        <f t="shared" si="12"/>
        <v>188.83983631454311</v>
      </c>
      <c r="Q25" s="22"/>
      <c r="R25" s="22"/>
      <c r="S25" s="22">
        <f t="shared" si="6"/>
        <v>2285.0802066042461</v>
      </c>
      <c r="T25" s="22">
        <f t="shared" si="7"/>
        <v>1620.9172135285951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56248.456630754037</v>
      </c>
      <c r="D26" s="5">
        <f t="shared" si="0"/>
        <v>54663.166822154628</v>
      </c>
      <c r="E26" s="5">
        <f t="shared" si="1"/>
        <v>45163.166822154628</v>
      </c>
      <c r="F26" s="5">
        <f t="shared" si="2"/>
        <v>16113.84064964895</v>
      </c>
      <c r="G26" s="5">
        <f t="shared" si="3"/>
        <v>38549.32617250568</v>
      </c>
      <c r="H26" s="22">
        <f t="shared" si="10"/>
        <v>24460.496886562792</v>
      </c>
      <c r="I26" s="5">
        <f t="shared" si="4"/>
        <v>62055.863680492519</v>
      </c>
      <c r="J26" s="25">
        <f t="shared" si="5"/>
        <v>0.19991206676527365</v>
      </c>
      <c r="L26" s="22">
        <f t="shared" si="11"/>
        <v>106004.7530891018</v>
      </c>
      <c r="M26" s="5">
        <f>scrimecost*Meta!O23</f>
        <v>2383.8780000000002</v>
      </c>
      <c r="N26" s="5">
        <f>L26-Grade14!L26</f>
        <v>2866.7277690643241</v>
      </c>
      <c r="O26" s="5">
        <f>Grade14!M26-M26</f>
        <v>40.511999999999716</v>
      </c>
      <c r="P26" s="22">
        <f t="shared" si="12"/>
        <v>194.21940493889423</v>
      </c>
      <c r="Q26" s="22"/>
      <c r="R26" s="22"/>
      <c r="S26" s="22">
        <f t="shared" si="6"/>
        <v>2330.1451934689649</v>
      </c>
      <c r="T26" s="22">
        <f t="shared" si="7"/>
        <v>1612.8332491797519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57654.6680465229</v>
      </c>
      <c r="D27" s="5">
        <f t="shared" si="0"/>
        <v>56014.535992708508</v>
      </c>
      <c r="E27" s="5">
        <f t="shared" si="1"/>
        <v>46514.535992708508</v>
      </c>
      <c r="F27" s="5">
        <f t="shared" si="2"/>
        <v>16690.199600890181</v>
      </c>
      <c r="G27" s="5">
        <f t="shared" si="3"/>
        <v>39324.336391818331</v>
      </c>
      <c r="H27" s="22">
        <f t="shared" si="10"/>
        <v>25072.009308726861</v>
      </c>
      <c r="I27" s="5">
        <f t="shared" si="4"/>
        <v>63418.537337504844</v>
      </c>
      <c r="J27" s="25">
        <f t="shared" si="5"/>
        <v>0.20228593010054791</v>
      </c>
      <c r="L27" s="22">
        <f t="shared" si="11"/>
        <v>108654.87191632937</v>
      </c>
      <c r="M27" s="5">
        <f>scrimecost*Meta!O24</f>
        <v>2383.8780000000002</v>
      </c>
      <c r="N27" s="5">
        <f>L27-Grade14!L27</f>
        <v>2938.3959632909682</v>
      </c>
      <c r="O27" s="5">
        <f>Grade14!M27-M27</f>
        <v>40.511999999999716</v>
      </c>
      <c r="P27" s="22">
        <f t="shared" si="12"/>
        <v>199.73346277885429</v>
      </c>
      <c r="Q27" s="22"/>
      <c r="R27" s="22"/>
      <c r="S27" s="22">
        <f t="shared" si="6"/>
        <v>2388.0885202053591</v>
      </c>
      <c r="T27" s="22">
        <f t="shared" si="7"/>
        <v>1612.8872350215431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59096.034747685968</v>
      </c>
      <c r="D28" s="5">
        <f t="shared" si="0"/>
        <v>57399.689392526212</v>
      </c>
      <c r="E28" s="5">
        <f t="shared" si="1"/>
        <v>47899.689392526212</v>
      </c>
      <c r="F28" s="5">
        <f t="shared" si="2"/>
        <v>17280.967525912431</v>
      </c>
      <c r="G28" s="5">
        <f t="shared" si="3"/>
        <v>40118.721866613778</v>
      </c>
      <c r="H28" s="22">
        <f t="shared" si="10"/>
        <v>25698.809541445036</v>
      </c>
      <c r="I28" s="5">
        <f t="shared" si="4"/>
        <v>64815.277835942456</v>
      </c>
      <c r="J28" s="25">
        <f t="shared" si="5"/>
        <v>0.20460189433008363</v>
      </c>
      <c r="L28" s="22">
        <f t="shared" si="11"/>
        <v>111371.2437142376</v>
      </c>
      <c r="M28" s="5">
        <f>scrimecost*Meta!O25</f>
        <v>2383.8780000000002</v>
      </c>
      <c r="N28" s="5">
        <f>L28-Grade14!L28</f>
        <v>3011.8558623732679</v>
      </c>
      <c r="O28" s="5">
        <f>Grade14!M28-M28</f>
        <v>40.511999999999716</v>
      </c>
      <c r="P28" s="22">
        <f t="shared" si="12"/>
        <v>205.38537206481323</v>
      </c>
      <c r="Q28" s="22"/>
      <c r="R28" s="22"/>
      <c r="S28" s="22">
        <f t="shared" si="6"/>
        <v>2447.4804301101553</v>
      </c>
      <c r="T28" s="22">
        <f t="shared" si="7"/>
        <v>1612.9463078610374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60573.435616378105</v>
      </c>
      <c r="D29" s="5">
        <f t="shared" si="0"/>
        <v>58819.471627339357</v>
      </c>
      <c r="E29" s="5">
        <f t="shared" si="1"/>
        <v>49319.471627339357</v>
      </c>
      <c r="F29" s="5">
        <f t="shared" si="2"/>
        <v>17886.504649060236</v>
      </c>
      <c r="G29" s="5">
        <f t="shared" si="3"/>
        <v>40932.966978279117</v>
      </c>
      <c r="H29" s="22">
        <f t="shared" si="10"/>
        <v>26341.279779981156</v>
      </c>
      <c r="I29" s="5">
        <f t="shared" si="4"/>
        <v>66246.93684684101</v>
      </c>
      <c r="J29" s="25">
        <f t="shared" si="5"/>
        <v>0.2068613716271917</v>
      </c>
      <c r="L29" s="22">
        <f t="shared" si="11"/>
        <v>114155.52480709352</v>
      </c>
      <c r="M29" s="5">
        <f>scrimecost*Meta!O26</f>
        <v>2383.8780000000002</v>
      </c>
      <c r="N29" s="5">
        <f>L29-Grade14!L29</f>
        <v>3087.1522589325614</v>
      </c>
      <c r="O29" s="5">
        <f>Grade14!M29-M29</f>
        <v>40.511999999999716</v>
      </c>
      <c r="P29" s="22">
        <f t="shared" si="12"/>
        <v>211.17857908292112</v>
      </c>
      <c r="Q29" s="22"/>
      <c r="R29" s="22"/>
      <c r="S29" s="22">
        <f t="shared" si="6"/>
        <v>2508.3571377625244</v>
      </c>
      <c r="T29" s="22">
        <f t="shared" si="7"/>
        <v>1613.0103454811683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62087.771506787562</v>
      </c>
      <c r="D30" s="5">
        <f t="shared" si="0"/>
        <v>60274.748418022849</v>
      </c>
      <c r="E30" s="5">
        <f t="shared" si="1"/>
        <v>50774.748418022849</v>
      </c>
      <c r="F30" s="5">
        <f t="shared" si="2"/>
        <v>18507.180200286748</v>
      </c>
      <c r="G30" s="5">
        <f t="shared" si="3"/>
        <v>41767.568217736101</v>
      </c>
      <c r="H30" s="22">
        <f t="shared" si="10"/>
        <v>26999.811774480688</v>
      </c>
      <c r="I30" s="5">
        <f t="shared" si="4"/>
        <v>67714.38733301204</v>
      </c>
      <c r="J30" s="25">
        <f t="shared" si="5"/>
        <v>0.20906573972193135</v>
      </c>
      <c r="L30" s="22">
        <f t="shared" si="11"/>
        <v>117009.41292727085</v>
      </c>
      <c r="M30" s="5">
        <f>scrimecost*Meta!O27</f>
        <v>2383.8780000000002</v>
      </c>
      <c r="N30" s="5">
        <f>L30-Grade14!L30</f>
        <v>3164.3310654058732</v>
      </c>
      <c r="O30" s="5">
        <f>Grade14!M30-M30</f>
        <v>40.511999999999716</v>
      </c>
      <c r="P30" s="22">
        <f t="shared" si="12"/>
        <v>217.11661627648175</v>
      </c>
      <c r="Q30" s="22"/>
      <c r="R30" s="22"/>
      <c r="S30" s="22">
        <f t="shared" si="6"/>
        <v>2570.7557631062286</v>
      </c>
      <c r="T30" s="22">
        <f t="shared" si="7"/>
        <v>1613.0792286265307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63639.965794457254</v>
      </c>
      <c r="D31" s="5">
        <f t="shared" si="0"/>
        <v>61766.407128473416</v>
      </c>
      <c r="E31" s="5">
        <f t="shared" si="1"/>
        <v>52266.407128473416</v>
      </c>
      <c r="F31" s="5">
        <f t="shared" si="2"/>
        <v>19143.372640293914</v>
      </c>
      <c r="G31" s="5">
        <f t="shared" si="3"/>
        <v>42623.034488179503</v>
      </c>
      <c r="H31" s="22">
        <f t="shared" si="10"/>
        <v>27674.807068842703</v>
      </c>
      <c r="I31" s="5">
        <f t="shared" si="4"/>
        <v>69218.524081337338</v>
      </c>
      <c r="J31" s="25">
        <f t="shared" si="5"/>
        <v>0.21121634274118942</v>
      </c>
      <c r="L31" s="22">
        <f t="shared" si="11"/>
        <v>119934.64825045264</v>
      </c>
      <c r="M31" s="5">
        <f>scrimecost*Meta!O28</f>
        <v>2129.6730000000002</v>
      </c>
      <c r="N31" s="5">
        <f>L31-Grade14!L31</f>
        <v>3243.4393420410488</v>
      </c>
      <c r="O31" s="5">
        <f>Grade14!M31-M31</f>
        <v>36.192000000000007</v>
      </c>
      <c r="P31" s="22">
        <f t="shared" si="12"/>
        <v>223.2031043998814</v>
      </c>
      <c r="Q31" s="22"/>
      <c r="R31" s="22"/>
      <c r="S31" s="22">
        <f t="shared" si="6"/>
        <v>2630.9300340835489</v>
      </c>
      <c r="T31" s="22">
        <f t="shared" si="7"/>
        <v>1610.8358206634246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65230.96493931867</v>
      </c>
      <c r="D32" s="5">
        <f t="shared" si="0"/>
        <v>63295.35730668524</v>
      </c>
      <c r="E32" s="5">
        <f t="shared" si="1"/>
        <v>53795.35730668524</v>
      </c>
      <c r="F32" s="5">
        <f t="shared" si="2"/>
        <v>19795.469891301254</v>
      </c>
      <c r="G32" s="5">
        <f t="shared" si="3"/>
        <v>43499.887415383986</v>
      </c>
      <c r="H32" s="22">
        <f t="shared" si="10"/>
        <v>28366.677245563766</v>
      </c>
      <c r="I32" s="5">
        <f t="shared" si="4"/>
        <v>70760.26424837076</v>
      </c>
      <c r="J32" s="25">
        <f t="shared" si="5"/>
        <v>0.21331449202827052</v>
      </c>
      <c r="L32" s="22">
        <f t="shared" si="11"/>
        <v>122933.01445671394</v>
      </c>
      <c r="M32" s="5">
        <f>scrimecost*Meta!O29</f>
        <v>2129.6730000000002</v>
      </c>
      <c r="N32" s="5">
        <f>L32-Grade14!L32</f>
        <v>3324.5253255920688</v>
      </c>
      <c r="O32" s="5">
        <f>Grade14!M32-M32</f>
        <v>36.192000000000007</v>
      </c>
      <c r="P32" s="22">
        <f t="shared" si="12"/>
        <v>229.44175472636599</v>
      </c>
      <c r="Q32" s="22"/>
      <c r="R32" s="22"/>
      <c r="S32" s="22">
        <f t="shared" si="6"/>
        <v>2696.4875898352766</v>
      </c>
      <c r="T32" s="22">
        <f t="shared" si="7"/>
        <v>1610.9701918710389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66861.739062801629</v>
      </c>
      <c r="D33" s="5">
        <f t="shared" si="0"/>
        <v>64862.531239352364</v>
      </c>
      <c r="E33" s="5">
        <f t="shared" si="1"/>
        <v>55362.531239352364</v>
      </c>
      <c r="F33" s="5">
        <f t="shared" si="2"/>
        <v>20463.869573583783</v>
      </c>
      <c r="G33" s="5">
        <f t="shared" si="3"/>
        <v>44398.661665768581</v>
      </c>
      <c r="H33" s="22">
        <f t="shared" si="10"/>
        <v>29075.844176702856</v>
      </c>
      <c r="I33" s="5">
        <f t="shared" si="4"/>
        <v>72340.547919580029</v>
      </c>
      <c r="J33" s="25">
        <f t="shared" si="5"/>
        <v>0.21536146694249603</v>
      </c>
      <c r="L33" s="22">
        <f t="shared" si="11"/>
        <v>126006.33981813176</v>
      </c>
      <c r="M33" s="5">
        <f>scrimecost*Meta!O30</f>
        <v>2129.6730000000002</v>
      </c>
      <c r="N33" s="5">
        <f>L33-Grade14!L33</f>
        <v>3407.6384587318462</v>
      </c>
      <c r="O33" s="5">
        <f>Grade14!M33-M33</f>
        <v>36.192000000000007</v>
      </c>
      <c r="P33" s="22">
        <f t="shared" si="12"/>
        <v>235.83637131101273</v>
      </c>
      <c r="Q33" s="22"/>
      <c r="R33" s="22"/>
      <c r="S33" s="22">
        <f t="shared" si="6"/>
        <v>2763.684084480783</v>
      </c>
      <c r="T33" s="22">
        <f t="shared" si="7"/>
        <v>1611.1077075004407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68533.282539371678</v>
      </c>
      <c r="D34" s="5">
        <f t="shared" si="0"/>
        <v>66468.884520336171</v>
      </c>
      <c r="E34" s="5">
        <f t="shared" si="1"/>
        <v>56968.884520336171</v>
      </c>
      <c r="F34" s="5">
        <f t="shared" si="2"/>
        <v>21148.979247923377</v>
      </c>
      <c r="G34" s="5">
        <f t="shared" si="3"/>
        <v>45319.905272412798</v>
      </c>
      <c r="H34" s="22">
        <f t="shared" si="10"/>
        <v>29802.74028112043</v>
      </c>
      <c r="I34" s="5">
        <f t="shared" si="4"/>
        <v>73960.338682569534</v>
      </c>
      <c r="J34" s="25">
        <f t="shared" si="5"/>
        <v>0.21735851563930136</v>
      </c>
      <c r="L34" s="22">
        <f t="shared" si="11"/>
        <v>129156.49831358505</v>
      </c>
      <c r="M34" s="5">
        <f>scrimecost*Meta!O31</f>
        <v>2129.6730000000002</v>
      </c>
      <c r="N34" s="5">
        <f>L34-Grade14!L34</f>
        <v>3492.8294202001416</v>
      </c>
      <c r="O34" s="5">
        <f>Grade14!M34-M34</f>
        <v>36.192000000000007</v>
      </c>
      <c r="P34" s="22">
        <f t="shared" si="12"/>
        <v>242.39085331027567</v>
      </c>
      <c r="Q34" s="22"/>
      <c r="R34" s="22"/>
      <c r="S34" s="22">
        <f t="shared" si="6"/>
        <v>2832.5604914924461</v>
      </c>
      <c r="T34" s="22">
        <f t="shared" si="7"/>
        <v>1611.2482924056592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70246.614602855974</v>
      </c>
      <c r="D35" s="5">
        <f t="shared" si="0"/>
        <v>68115.396633344586</v>
      </c>
      <c r="E35" s="5">
        <f t="shared" si="1"/>
        <v>58615.396633344586</v>
      </c>
      <c r="F35" s="5">
        <f t="shared" si="2"/>
        <v>21851.216664121464</v>
      </c>
      <c r="G35" s="5">
        <f t="shared" si="3"/>
        <v>46264.179969223122</v>
      </c>
      <c r="H35" s="22">
        <f t="shared" si="10"/>
        <v>30547.808788148439</v>
      </c>
      <c r="I35" s="5">
        <f t="shared" si="4"/>
        <v>75620.624214633775</v>
      </c>
      <c r="J35" s="25">
        <f t="shared" si="5"/>
        <v>0.21930685583130657</v>
      </c>
      <c r="L35" s="22">
        <f t="shared" si="11"/>
        <v>132385.41077142468</v>
      </c>
      <c r="M35" s="5">
        <f>scrimecost*Meta!O32</f>
        <v>2129.6730000000002</v>
      </c>
      <c r="N35" s="5">
        <f>L35-Grade14!L35</f>
        <v>3580.1501557051524</v>
      </c>
      <c r="O35" s="5">
        <f>Grade14!M35-M35</f>
        <v>36.192000000000007</v>
      </c>
      <c r="P35" s="22">
        <f t="shared" si="12"/>
        <v>249.10919735952012</v>
      </c>
      <c r="Q35" s="22"/>
      <c r="R35" s="22"/>
      <c r="S35" s="22">
        <f t="shared" si="6"/>
        <v>2903.1588086794054</v>
      </c>
      <c r="T35" s="22">
        <f t="shared" si="7"/>
        <v>1611.3918732617149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72002.779967927359</v>
      </c>
      <c r="D36" s="5">
        <f t="shared" si="0"/>
        <v>69803.071549178188</v>
      </c>
      <c r="E36" s="5">
        <f t="shared" si="1"/>
        <v>60303.071549178188</v>
      </c>
      <c r="F36" s="5">
        <f t="shared" si="2"/>
        <v>22571.0100157245</v>
      </c>
      <c r="G36" s="5">
        <f t="shared" si="3"/>
        <v>47232.061533453685</v>
      </c>
      <c r="H36" s="22">
        <f t="shared" si="10"/>
        <v>31311.504007852149</v>
      </c>
      <c r="I36" s="5">
        <f t="shared" si="4"/>
        <v>77322.416884999606</v>
      </c>
      <c r="J36" s="25">
        <f t="shared" si="5"/>
        <v>0.22120767553082385</v>
      </c>
      <c r="L36" s="22">
        <f t="shared" si="11"/>
        <v>135695.04604071029</v>
      </c>
      <c r="M36" s="5">
        <f>scrimecost*Meta!O33</f>
        <v>1805.797</v>
      </c>
      <c r="N36" s="5">
        <f>L36-Grade14!L36</f>
        <v>3669.6539095978078</v>
      </c>
      <c r="O36" s="5">
        <f>Grade14!M36-M36</f>
        <v>30.687999999999874</v>
      </c>
      <c r="P36" s="22">
        <f t="shared" si="12"/>
        <v>255.99550000999574</v>
      </c>
      <c r="Q36" s="22"/>
      <c r="R36" s="22"/>
      <c r="S36" s="22">
        <f t="shared" si="6"/>
        <v>2970.7005797960533</v>
      </c>
      <c r="T36" s="22">
        <f t="shared" si="7"/>
        <v>1608.9270590547851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73802.849467125532</v>
      </c>
      <c r="D37" s="5">
        <f t="shared" ref="D37:D56" si="15">IF(A37&lt;startage,1,0)*(C37*(1-initialunempprob))+IF(A37=startage,1,0)*(C37*(1-unempprob))+IF(A37&gt;startage,1,0)*(C37*(1-unempprob)+unempprob*300*52)</f>
        <v>71532.938337907632</v>
      </c>
      <c r="E37" s="5">
        <f t="shared" si="1"/>
        <v>62032.938337907632</v>
      </c>
      <c r="F37" s="5">
        <f t="shared" si="2"/>
        <v>23308.798201117603</v>
      </c>
      <c r="G37" s="5">
        <f t="shared" si="3"/>
        <v>48224.140136790025</v>
      </c>
      <c r="H37" s="22">
        <f t="shared" ref="H37:H56" si="16">benefits*B37/expnorm</f>
        <v>32094.29160804845</v>
      </c>
      <c r="I37" s="5">
        <f t="shared" ref="I37:I56" si="17">G37+IF(A37&lt;startage,1,0)*(H37*(1-initialunempprob))+IF(A37&gt;=startage,1,0)*(H37*(1-unempprob))</f>
        <v>79066.754372124589</v>
      </c>
      <c r="J37" s="25">
        <f t="shared" si="5"/>
        <v>0.22306213377425532</v>
      </c>
      <c r="L37" s="22">
        <f t="shared" ref="L37:L56" si="18">(sincome+sbenefits)*(1-sunemp)*B37/expnorm</f>
        <v>139087.42219172802</v>
      </c>
      <c r="M37" s="5">
        <f>scrimecost*Meta!O34</f>
        <v>1805.797</v>
      </c>
      <c r="N37" s="5">
        <f>L37-Grade14!L37</f>
        <v>3761.3952573377464</v>
      </c>
      <c r="O37" s="5">
        <f>Grade14!M37-M37</f>
        <v>30.687999999999874</v>
      </c>
      <c r="P37" s="22">
        <f t="shared" si="12"/>
        <v>263.05396022673318</v>
      </c>
      <c r="Q37" s="22"/>
      <c r="R37" s="22"/>
      <c r="S37" s="22">
        <f t="shared" si="6"/>
        <v>3044.8729367905921</v>
      </c>
      <c r="T37" s="22">
        <f t="shared" si="7"/>
        <v>1609.1396933003496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75647.920703803669</v>
      </c>
      <c r="D38" s="5">
        <f t="shared" si="15"/>
        <v>73306.051796355314</v>
      </c>
      <c r="E38" s="5">
        <f t="shared" si="1"/>
        <v>63806.051796355314</v>
      </c>
      <c r="F38" s="5">
        <f t="shared" si="2"/>
        <v>24065.031091145542</v>
      </c>
      <c r="G38" s="5">
        <f t="shared" si="3"/>
        <v>49241.020705209768</v>
      </c>
      <c r="H38" s="22">
        <f t="shared" si="16"/>
        <v>32896.648898249659</v>
      </c>
      <c r="I38" s="5">
        <f t="shared" si="17"/>
        <v>80854.700296427691</v>
      </c>
      <c r="J38" s="25">
        <f t="shared" si="5"/>
        <v>0.22487136132882263</v>
      </c>
      <c r="L38" s="22">
        <f t="shared" si="18"/>
        <v>142564.60774652121</v>
      </c>
      <c r="M38" s="5">
        <f>scrimecost*Meta!O35</f>
        <v>1805.797</v>
      </c>
      <c r="N38" s="5">
        <f>L38-Grade14!L38</f>
        <v>3855.4301387711603</v>
      </c>
      <c r="O38" s="5">
        <f>Grade14!M38-M38</f>
        <v>30.687999999999874</v>
      </c>
      <c r="P38" s="22">
        <f t="shared" si="12"/>
        <v>270.28888194888913</v>
      </c>
      <c r="Q38" s="22"/>
      <c r="R38" s="22"/>
      <c r="S38" s="22">
        <f t="shared" si="6"/>
        <v>3120.8996027099784</v>
      </c>
      <c r="T38" s="22">
        <f t="shared" si="7"/>
        <v>1609.3535808217946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77539.118721398758</v>
      </c>
      <c r="D39" s="5">
        <f t="shared" si="15"/>
        <v>75123.493091264201</v>
      </c>
      <c r="E39" s="5">
        <f t="shared" si="1"/>
        <v>65623.493091264201</v>
      </c>
      <c r="F39" s="5">
        <f t="shared" si="2"/>
        <v>24840.169803424182</v>
      </c>
      <c r="G39" s="5">
        <f t="shared" si="3"/>
        <v>50283.323287840016</v>
      </c>
      <c r="H39" s="22">
        <f t="shared" si="16"/>
        <v>33719.065120705898</v>
      </c>
      <c r="I39" s="5">
        <f t="shared" si="17"/>
        <v>82687.34486883838</v>
      </c>
      <c r="J39" s="25">
        <f t="shared" si="5"/>
        <v>0.22663646138205906</v>
      </c>
      <c r="L39" s="22">
        <f t="shared" si="18"/>
        <v>146128.72294018426</v>
      </c>
      <c r="M39" s="5">
        <f>scrimecost*Meta!O36</f>
        <v>1805.797</v>
      </c>
      <c r="N39" s="5">
        <f>L39-Grade14!L39</f>
        <v>3951.8158922404691</v>
      </c>
      <c r="O39" s="5">
        <f>Grade14!M39-M39</f>
        <v>30.687999999999874</v>
      </c>
      <c r="P39" s="22">
        <f t="shared" si="12"/>
        <v>277.70467671409898</v>
      </c>
      <c r="Q39" s="22"/>
      <c r="R39" s="22"/>
      <c r="S39" s="22">
        <f t="shared" si="6"/>
        <v>3198.8269352773937</v>
      </c>
      <c r="T39" s="22">
        <f t="shared" si="7"/>
        <v>1609.5686922980224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79477.596689433718</v>
      </c>
      <c r="D40" s="5">
        <f t="shared" si="15"/>
        <v>76986.37041854579</v>
      </c>
      <c r="E40" s="5">
        <f t="shared" si="1"/>
        <v>67486.37041854579</v>
      </c>
      <c r="F40" s="5">
        <f t="shared" si="2"/>
        <v>25634.686983509779</v>
      </c>
      <c r="G40" s="5">
        <f t="shared" si="3"/>
        <v>51351.683435036015</v>
      </c>
      <c r="H40" s="22">
        <f t="shared" si="16"/>
        <v>34562.041748723539</v>
      </c>
      <c r="I40" s="5">
        <f t="shared" si="17"/>
        <v>84565.805555559346</v>
      </c>
      <c r="J40" s="25">
        <f t="shared" si="5"/>
        <v>0.22835851021448478</v>
      </c>
      <c r="L40" s="22">
        <f t="shared" si="18"/>
        <v>149781.94101368883</v>
      </c>
      <c r="M40" s="5">
        <f>scrimecost*Meta!O37</f>
        <v>1805.797</v>
      </c>
      <c r="N40" s="5">
        <f>L40-Grade14!L40</f>
        <v>4050.6112895464466</v>
      </c>
      <c r="O40" s="5">
        <f>Grade14!M40-M40</f>
        <v>30.687999999999874</v>
      </c>
      <c r="P40" s="22">
        <f t="shared" si="12"/>
        <v>285.30586634843894</v>
      </c>
      <c r="Q40" s="22"/>
      <c r="R40" s="22"/>
      <c r="S40" s="22">
        <f t="shared" si="6"/>
        <v>3278.7024511589457</v>
      </c>
      <c r="T40" s="22">
        <f t="shared" si="7"/>
        <v>1609.7849991185024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81464.536606669571</v>
      </c>
      <c r="D41" s="5">
        <f t="shared" si="15"/>
        <v>78895.819679009452</v>
      </c>
      <c r="E41" s="5">
        <f t="shared" si="1"/>
        <v>69395.819679009452</v>
      </c>
      <c r="F41" s="5">
        <f t="shared" si="2"/>
        <v>26449.067093097532</v>
      </c>
      <c r="G41" s="5">
        <f t="shared" si="3"/>
        <v>52446.75258591192</v>
      </c>
      <c r="H41" s="22">
        <f t="shared" si="16"/>
        <v>35426.092792441632</v>
      </c>
      <c r="I41" s="5">
        <f t="shared" si="17"/>
        <v>86491.227759448317</v>
      </c>
      <c r="J41" s="25">
        <f t="shared" si="5"/>
        <v>0.23003855785587582</v>
      </c>
      <c r="L41" s="22">
        <f t="shared" si="18"/>
        <v>153526.48953903106</v>
      </c>
      <c r="M41" s="5">
        <f>scrimecost*Meta!O38</f>
        <v>1306.8019999999999</v>
      </c>
      <c r="N41" s="5">
        <f>L41-Grade14!L41</f>
        <v>4151.8765717851347</v>
      </c>
      <c r="O41" s="5">
        <f>Grade14!M41-M41</f>
        <v>22.208000000000084</v>
      </c>
      <c r="P41" s="22">
        <f t="shared" si="12"/>
        <v>293.09708572363758</v>
      </c>
      <c r="Q41" s="22"/>
      <c r="R41" s="22"/>
      <c r="S41" s="22">
        <f t="shared" si="6"/>
        <v>3353.1463749375826</v>
      </c>
      <c r="T41" s="22">
        <f t="shared" si="7"/>
        <v>1606.4435967782565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83501.150021836293</v>
      </c>
      <c r="D42" s="5">
        <f t="shared" si="15"/>
        <v>80853.005170984674</v>
      </c>
      <c r="E42" s="5">
        <f t="shared" si="1"/>
        <v>71353.005170984674</v>
      </c>
      <c r="F42" s="5">
        <f t="shared" si="2"/>
        <v>27283.806705424966</v>
      </c>
      <c r="G42" s="5">
        <f t="shared" si="3"/>
        <v>53569.198465559704</v>
      </c>
      <c r="H42" s="22">
        <f t="shared" si="16"/>
        <v>36311.745112252669</v>
      </c>
      <c r="I42" s="5">
        <f t="shared" si="17"/>
        <v>88464.78551843451</v>
      </c>
      <c r="J42" s="25">
        <f t="shared" si="5"/>
        <v>0.23167762872552558</v>
      </c>
      <c r="L42" s="22">
        <f t="shared" si="18"/>
        <v>157364.65177750684</v>
      </c>
      <c r="M42" s="5">
        <f>scrimecost*Meta!O39</f>
        <v>1306.8019999999999</v>
      </c>
      <c r="N42" s="5">
        <f>L42-Grade14!L42</f>
        <v>4255.6734860797005</v>
      </c>
      <c r="O42" s="5">
        <f>Grade14!M42-M42</f>
        <v>22.208000000000084</v>
      </c>
      <c r="P42" s="22">
        <f t="shared" si="12"/>
        <v>301.08308558321625</v>
      </c>
      <c r="Q42" s="22"/>
      <c r="R42" s="22"/>
      <c r="S42" s="22">
        <f t="shared" si="6"/>
        <v>3437.0655888106194</v>
      </c>
      <c r="T42" s="22">
        <f t="shared" si="7"/>
        <v>1606.748445692064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85588.678772382234</v>
      </c>
      <c r="D43" s="5">
        <f t="shared" si="15"/>
        <v>82859.120300259325</v>
      </c>
      <c r="E43" s="5">
        <f t="shared" si="1"/>
        <v>73359.120300259325</v>
      </c>
      <c r="F43" s="5">
        <f t="shared" si="2"/>
        <v>28139.414808060599</v>
      </c>
      <c r="G43" s="5">
        <f t="shared" si="3"/>
        <v>54719.705492198729</v>
      </c>
      <c r="H43" s="22">
        <f t="shared" si="16"/>
        <v>37219.53874005899</v>
      </c>
      <c r="I43" s="5">
        <f t="shared" si="17"/>
        <v>90487.682221395415</v>
      </c>
      <c r="J43" s="25">
        <f t="shared" si="5"/>
        <v>0.23327672225689119</v>
      </c>
      <c r="L43" s="22">
        <f t="shared" si="18"/>
        <v>161298.76807194453</v>
      </c>
      <c r="M43" s="5">
        <f>scrimecost*Meta!O40</f>
        <v>1306.8019999999999</v>
      </c>
      <c r="N43" s="5">
        <f>L43-Grade14!L43</f>
        <v>4362.0653232318</v>
      </c>
      <c r="O43" s="5">
        <f>Grade14!M43-M43</f>
        <v>22.208000000000084</v>
      </c>
      <c r="P43" s="22">
        <f t="shared" si="12"/>
        <v>309.26873543928428</v>
      </c>
      <c r="Q43" s="22"/>
      <c r="R43" s="22"/>
      <c r="S43" s="22">
        <f t="shared" ref="S43:S69" si="19">IF(A43&lt;startage,1,0)*(N43-Q43-R43)+IF(A43&gt;=startage,1,0)*completionprob*(N43*spart+O43+P43)</f>
        <v>3523.0827830306071</v>
      </c>
      <c r="T43" s="22">
        <f t="shared" ref="T43:T69" si="20">S43/sreturn^(A43-startage+1)</f>
        <v>1607.0523186808177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87728.395741691755</v>
      </c>
      <c r="D44" s="5">
        <f t="shared" si="15"/>
        <v>84915.388307765767</v>
      </c>
      <c r="E44" s="5">
        <f t="shared" si="1"/>
        <v>75415.388307765767</v>
      </c>
      <c r="F44" s="5">
        <f t="shared" si="2"/>
        <v>29016.413113262097</v>
      </c>
      <c r="G44" s="5">
        <f t="shared" si="3"/>
        <v>55898.97519450367</v>
      </c>
      <c r="H44" s="22">
        <f t="shared" si="16"/>
        <v>38150.027208560459</v>
      </c>
      <c r="I44" s="5">
        <f t="shared" si="17"/>
        <v>92561.151341930265</v>
      </c>
      <c r="J44" s="25">
        <f t="shared" si="5"/>
        <v>0.23483681350700389</v>
      </c>
      <c r="L44" s="22">
        <f t="shared" si="18"/>
        <v>165331.23727374311</v>
      </c>
      <c r="M44" s="5">
        <f>scrimecost*Meta!O41</f>
        <v>1306.8019999999999</v>
      </c>
      <c r="N44" s="5">
        <f>L44-Grade14!L44</f>
        <v>4471.1169563125295</v>
      </c>
      <c r="O44" s="5">
        <f>Grade14!M44-M44</f>
        <v>22.208000000000084</v>
      </c>
      <c r="P44" s="22">
        <f t="shared" si="12"/>
        <v>317.6590265417538</v>
      </c>
      <c r="Q44" s="22"/>
      <c r="R44" s="22"/>
      <c r="S44" s="22">
        <f t="shared" si="19"/>
        <v>3611.2504071059666</v>
      </c>
      <c r="T44" s="22">
        <f t="shared" si="20"/>
        <v>1607.3552404394854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89921.605635234053</v>
      </c>
      <c r="D45" s="5">
        <f t="shared" si="15"/>
        <v>87023.06301545992</v>
      </c>
      <c r="E45" s="5">
        <f t="shared" si="1"/>
        <v>77523.06301545992</v>
      </c>
      <c r="F45" s="5">
        <f t="shared" si="2"/>
        <v>29915.336376093655</v>
      </c>
      <c r="G45" s="5">
        <f t="shared" si="3"/>
        <v>57107.726639366265</v>
      </c>
      <c r="H45" s="22">
        <f t="shared" si="16"/>
        <v>39103.777888774464</v>
      </c>
      <c r="I45" s="5">
        <f t="shared" si="17"/>
        <v>94686.457190478526</v>
      </c>
      <c r="J45" s="25">
        <f t="shared" si="5"/>
        <v>0.23635885375101642</v>
      </c>
      <c r="L45" s="22">
        <f t="shared" si="18"/>
        <v>169464.51820558668</v>
      </c>
      <c r="M45" s="5">
        <f>scrimecost*Meta!O42</f>
        <v>1306.8019999999999</v>
      </c>
      <c r="N45" s="5">
        <f>L45-Grade14!L45</f>
        <v>4582.8948802203231</v>
      </c>
      <c r="O45" s="5">
        <f>Grade14!M45-M45</f>
        <v>22.208000000000084</v>
      </c>
      <c r="P45" s="22">
        <f t="shared" si="12"/>
        <v>326.25907492178538</v>
      </c>
      <c r="Q45" s="22"/>
      <c r="R45" s="22"/>
      <c r="S45" s="22">
        <f t="shared" si="19"/>
        <v>3701.6222217832451</v>
      </c>
      <c r="T45" s="22">
        <f t="shared" si="20"/>
        <v>1607.6572350650124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92169.645776114907</v>
      </c>
      <c r="D46" s="5">
        <f t="shared" si="15"/>
        <v>89183.429590846412</v>
      </c>
      <c r="E46" s="5">
        <f t="shared" si="1"/>
        <v>79683.429590846412</v>
      </c>
      <c r="F46" s="5">
        <f t="shared" si="2"/>
        <v>30836.732720495995</v>
      </c>
      <c r="G46" s="5">
        <f t="shared" si="3"/>
        <v>58346.696870350417</v>
      </c>
      <c r="H46" s="22">
        <f t="shared" si="16"/>
        <v>40081.37233599383</v>
      </c>
      <c r="I46" s="5">
        <f t="shared" si="17"/>
        <v>96864.895685240481</v>
      </c>
      <c r="J46" s="25">
        <f t="shared" si="5"/>
        <v>0.23784377106224805</v>
      </c>
      <c r="L46" s="22">
        <f t="shared" si="18"/>
        <v>173701.13116072636</v>
      </c>
      <c r="M46" s="5">
        <f>scrimecost*Meta!O43</f>
        <v>781.44499999999994</v>
      </c>
      <c r="N46" s="5">
        <f>L46-Grade14!L46</f>
        <v>4697.4672522259061</v>
      </c>
      <c r="O46" s="5">
        <f>Grade14!M46-M46</f>
        <v>13.279999999999973</v>
      </c>
      <c r="P46" s="22">
        <f t="shared" si="12"/>
        <v>335.07412451131756</v>
      </c>
      <c r="Q46" s="22"/>
      <c r="R46" s="22"/>
      <c r="S46" s="22">
        <f t="shared" si="19"/>
        <v>3786.4324038275245</v>
      </c>
      <c r="T46" s="22">
        <f t="shared" si="20"/>
        <v>1604.643912088321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94473.886920517762</v>
      </c>
      <c r="D47" s="5">
        <f t="shared" si="15"/>
        <v>91397.805330617557</v>
      </c>
      <c r="E47" s="5">
        <f t="shared" si="1"/>
        <v>81897.805330617557</v>
      </c>
      <c r="F47" s="5">
        <f t="shared" si="2"/>
        <v>31781.163973508388</v>
      </c>
      <c r="G47" s="5">
        <f t="shared" si="3"/>
        <v>59616.641357109169</v>
      </c>
      <c r="H47" s="22">
        <f t="shared" si="16"/>
        <v>41083.406644393668</v>
      </c>
      <c r="I47" s="5">
        <f t="shared" si="17"/>
        <v>99097.795142371484</v>
      </c>
      <c r="J47" s="25">
        <f t="shared" si="5"/>
        <v>0.23929247087808383</v>
      </c>
      <c r="L47" s="22">
        <f t="shared" si="18"/>
        <v>178043.65943974449</v>
      </c>
      <c r="M47" s="5">
        <f>scrimecost*Meta!O44</f>
        <v>781.44499999999994</v>
      </c>
      <c r="N47" s="5">
        <f>L47-Grade14!L47</f>
        <v>4814.9039335314883</v>
      </c>
      <c r="O47" s="5">
        <f>Grade14!M47-M47</f>
        <v>13.279999999999973</v>
      </c>
      <c r="P47" s="22">
        <f t="shared" si="12"/>
        <v>344.10955034058804</v>
      </c>
      <c r="Q47" s="22"/>
      <c r="R47" s="22"/>
      <c r="S47" s="22">
        <f t="shared" si="19"/>
        <v>3881.3792916228062</v>
      </c>
      <c r="T47" s="22">
        <f t="shared" si="20"/>
        <v>1605.0244333686346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96835.734093530715</v>
      </c>
      <c r="D48" s="5">
        <f t="shared" si="15"/>
        <v>93667.540463883008</v>
      </c>
      <c r="E48" s="5">
        <f t="shared" si="1"/>
        <v>84167.540463883008</v>
      </c>
      <c r="F48" s="5">
        <f t="shared" si="2"/>
        <v>32766.232221762595</v>
      </c>
      <c r="G48" s="5">
        <f t="shared" si="3"/>
        <v>60901.308242120416</v>
      </c>
      <c r="H48" s="22">
        <f t="shared" si="16"/>
        <v>42110.491810503518</v>
      </c>
      <c r="I48" s="5">
        <f t="shared" si="17"/>
        <v>101369.49087201428</v>
      </c>
      <c r="J48" s="25">
        <f t="shared" si="5"/>
        <v>0.24083334763760667</v>
      </c>
      <c r="L48" s="22">
        <f t="shared" si="18"/>
        <v>182494.7509257381</v>
      </c>
      <c r="M48" s="5">
        <f>scrimecost*Meta!O45</f>
        <v>781.44499999999994</v>
      </c>
      <c r="N48" s="5">
        <f>L48-Grade14!L48</f>
        <v>4935.2765318698075</v>
      </c>
      <c r="O48" s="5">
        <f>Grade14!M48-M48</f>
        <v>13.279999999999973</v>
      </c>
      <c r="P48" s="22">
        <f t="shared" si="12"/>
        <v>353.53375254215734</v>
      </c>
      <c r="Q48" s="22"/>
      <c r="R48" s="22"/>
      <c r="S48" s="22">
        <f t="shared" si="19"/>
        <v>3978.8425438895165</v>
      </c>
      <c r="T48" s="22">
        <f t="shared" si="20"/>
        <v>1605.4597265779614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99256.627445868959</v>
      </c>
      <c r="D49" s="5">
        <f t="shared" si="15"/>
        <v>95994.018975480067</v>
      </c>
      <c r="E49" s="5">
        <f t="shared" si="1"/>
        <v>86494.018975480067</v>
      </c>
      <c r="F49" s="5">
        <f t="shared" si="2"/>
        <v>33828.269662306651</v>
      </c>
      <c r="G49" s="5">
        <f t="shared" si="3"/>
        <v>62165.749313173415</v>
      </c>
      <c r="H49" s="22">
        <f t="shared" si="16"/>
        <v>43163.254105766093</v>
      </c>
      <c r="I49" s="5">
        <f t="shared" si="17"/>
        <v>103645.63650881463</v>
      </c>
      <c r="J49" s="25">
        <f t="shared" si="5"/>
        <v>0.24271907942072896</v>
      </c>
      <c r="L49" s="22">
        <f t="shared" si="18"/>
        <v>187057.11969888155</v>
      </c>
      <c r="M49" s="5">
        <f>scrimecost*Meta!O46</f>
        <v>781.44499999999994</v>
      </c>
      <c r="N49" s="5">
        <f>L49-Grade14!L49</f>
        <v>5058.6584451665694</v>
      </c>
      <c r="O49" s="5">
        <f>Grade14!M49-M49</f>
        <v>13.279999999999973</v>
      </c>
      <c r="P49" s="22">
        <f t="shared" si="12"/>
        <v>363.69432324683976</v>
      </c>
      <c r="Q49" s="22"/>
      <c r="R49" s="22"/>
      <c r="S49" s="22">
        <f t="shared" si="19"/>
        <v>4079.1810462433959</v>
      </c>
      <c r="T49" s="22">
        <f t="shared" si="20"/>
        <v>1606.0636123687789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101738.04313201568</v>
      </c>
      <c r="D50" s="5">
        <f t="shared" si="15"/>
        <v>98378.65944986706</v>
      </c>
      <c r="E50" s="5">
        <f t="shared" si="1"/>
        <v>88878.65944986706</v>
      </c>
      <c r="F50" s="5">
        <f t="shared" si="2"/>
        <v>34916.858038864317</v>
      </c>
      <c r="G50" s="5">
        <f t="shared" si="3"/>
        <v>63461.801411002743</v>
      </c>
      <c r="H50" s="22">
        <f t="shared" si="16"/>
        <v>44242.335458410242</v>
      </c>
      <c r="I50" s="5">
        <f t="shared" si="17"/>
        <v>105978.68578653497</v>
      </c>
      <c r="J50" s="25">
        <f t="shared" si="5"/>
        <v>0.24455881774572624</v>
      </c>
      <c r="L50" s="22">
        <f t="shared" si="18"/>
        <v>191733.54769135351</v>
      </c>
      <c r="M50" s="5">
        <f>scrimecost*Meta!O47</f>
        <v>781.44499999999994</v>
      </c>
      <c r="N50" s="5">
        <f>L50-Grade14!L50</f>
        <v>5185.1249062956485</v>
      </c>
      <c r="O50" s="5">
        <f>Grade14!M50-M50</f>
        <v>13.279999999999973</v>
      </c>
      <c r="P50" s="22">
        <f t="shared" si="12"/>
        <v>374.10890821913898</v>
      </c>
      <c r="Q50" s="22"/>
      <c r="R50" s="22"/>
      <c r="S50" s="22">
        <f t="shared" si="19"/>
        <v>4182.028011156046</v>
      </c>
      <c r="T50" s="22">
        <f t="shared" si="20"/>
        <v>1606.6593212985526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104281.49421031607</v>
      </c>
      <c r="D51" s="5">
        <f t="shared" si="15"/>
        <v>100822.91593611374</v>
      </c>
      <c r="E51" s="5">
        <f t="shared" si="1"/>
        <v>91322.915936113743</v>
      </c>
      <c r="F51" s="5">
        <f t="shared" si="2"/>
        <v>36032.661124835926</v>
      </c>
      <c r="G51" s="5">
        <f t="shared" si="3"/>
        <v>64790.254811277817</v>
      </c>
      <c r="H51" s="22">
        <f t="shared" si="16"/>
        <v>45348.393844870501</v>
      </c>
      <c r="I51" s="5">
        <f t="shared" si="17"/>
        <v>108370.06129619837</v>
      </c>
      <c r="J51" s="25">
        <f t="shared" si="5"/>
        <v>0.24635368440426023</v>
      </c>
      <c r="L51" s="22">
        <f t="shared" si="18"/>
        <v>196526.88638363738</v>
      </c>
      <c r="M51" s="5">
        <f>scrimecost*Meta!O48</f>
        <v>429.32400000000001</v>
      </c>
      <c r="N51" s="5">
        <f>L51-Grade14!L51</f>
        <v>5314.7530289530987</v>
      </c>
      <c r="O51" s="5">
        <f>Grade14!M51-M51</f>
        <v>7.2959999999999923</v>
      </c>
      <c r="P51" s="22">
        <f t="shared" si="12"/>
        <v>384.78385781574593</v>
      </c>
      <c r="Q51" s="22"/>
      <c r="R51" s="22"/>
      <c r="S51" s="22">
        <f t="shared" si="19"/>
        <v>4282.2041661916192</v>
      </c>
      <c r="T51" s="22">
        <f t="shared" si="20"/>
        <v>1605.2819752009593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106888.53156557395</v>
      </c>
      <c r="D52" s="5">
        <f t="shared" si="15"/>
        <v>103328.27883451656</v>
      </c>
      <c r="E52" s="5">
        <f t="shared" si="1"/>
        <v>93828.278834516561</v>
      </c>
      <c r="F52" s="5">
        <f t="shared" si="2"/>
        <v>37176.35928795681</v>
      </c>
      <c r="G52" s="5">
        <f t="shared" si="3"/>
        <v>66151.919546559744</v>
      </c>
      <c r="H52" s="22">
        <f t="shared" si="16"/>
        <v>46482.103690992262</v>
      </c>
      <c r="I52" s="5">
        <f t="shared" si="17"/>
        <v>110821.2211936033</v>
      </c>
      <c r="J52" s="25">
        <f t="shared" si="5"/>
        <v>0.24810477382722013</v>
      </c>
      <c r="L52" s="22">
        <f t="shared" si="18"/>
        <v>201440.05854322831</v>
      </c>
      <c r="M52" s="5">
        <f>scrimecost*Meta!O49</f>
        <v>429.32400000000001</v>
      </c>
      <c r="N52" s="5">
        <f>L52-Grade14!L52</f>
        <v>5447.6218546769524</v>
      </c>
      <c r="O52" s="5">
        <f>Grade14!M52-M52</f>
        <v>7.2959999999999923</v>
      </c>
      <c r="P52" s="22">
        <f t="shared" si="12"/>
        <v>395.72568115226784</v>
      </c>
      <c r="Q52" s="22"/>
      <c r="R52" s="22"/>
      <c r="S52" s="22">
        <f t="shared" si="19"/>
        <v>4390.2577587030573</v>
      </c>
      <c r="T52" s="22">
        <f t="shared" si="20"/>
        <v>1605.9095385686985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109560.7448547133</v>
      </c>
      <c r="D53" s="5">
        <f t="shared" si="15"/>
        <v>105896.27580537947</v>
      </c>
      <c r="E53" s="5">
        <f t="shared" si="1"/>
        <v>96396.275805379468</v>
      </c>
      <c r="F53" s="5">
        <f t="shared" si="2"/>
        <v>38348.649905155733</v>
      </c>
      <c r="G53" s="5">
        <f t="shared" si="3"/>
        <v>67547.625900223735</v>
      </c>
      <c r="H53" s="22">
        <f t="shared" si="16"/>
        <v>47644.156283267061</v>
      </c>
      <c r="I53" s="5">
        <f t="shared" si="17"/>
        <v>113333.66008844337</v>
      </c>
      <c r="J53" s="25">
        <f t="shared" si="5"/>
        <v>0.24981315375205923</v>
      </c>
      <c r="L53" s="22">
        <f t="shared" si="18"/>
        <v>206476.06000680901</v>
      </c>
      <c r="M53" s="5">
        <f>scrimecost*Meta!O50</f>
        <v>429.32400000000001</v>
      </c>
      <c r="N53" s="5">
        <f>L53-Grade14!L53</f>
        <v>5583.8124010438623</v>
      </c>
      <c r="O53" s="5">
        <f>Grade14!M53-M53</f>
        <v>7.2959999999999923</v>
      </c>
      <c r="P53" s="22">
        <f t="shared" si="12"/>
        <v>406.94105007220304</v>
      </c>
      <c r="Q53" s="22"/>
      <c r="R53" s="22"/>
      <c r="S53" s="22">
        <f t="shared" si="19"/>
        <v>4501.0126910272529</v>
      </c>
      <c r="T53" s="22">
        <f t="shared" si="20"/>
        <v>1606.5283545138645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112299.76347608113</v>
      </c>
      <c r="D54" s="5">
        <f t="shared" si="15"/>
        <v>108528.47270051396</v>
      </c>
      <c r="E54" s="5">
        <f t="shared" si="1"/>
        <v>99028.472700513958</v>
      </c>
      <c r="F54" s="5">
        <f t="shared" si="2"/>
        <v>39443.082480352758</v>
      </c>
      <c r="G54" s="5">
        <f t="shared" si="3"/>
        <v>69085.390220161207</v>
      </c>
      <c r="H54" s="22">
        <f t="shared" si="16"/>
        <v>48835.260190348738</v>
      </c>
      <c r="I54" s="5">
        <f t="shared" si="17"/>
        <v>116016.07526308634</v>
      </c>
      <c r="J54" s="25">
        <f t="shared" si="5"/>
        <v>0.25078781044581716</v>
      </c>
      <c r="L54" s="22">
        <f t="shared" si="18"/>
        <v>211637.96150697922</v>
      </c>
      <c r="M54" s="5">
        <f>scrimecost*Meta!O51</f>
        <v>429.32400000000001</v>
      </c>
      <c r="N54" s="5">
        <f>L54-Grade14!L54</f>
        <v>5723.4077110699436</v>
      </c>
      <c r="O54" s="5">
        <f>Grade14!M54-M54</f>
        <v>7.2959999999999923</v>
      </c>
      <c r="P54" s="22">
        <f t="shared" si="12"/>
        <v>417.41154681486057</v>
      </c>
      <c r="Q54" s="22"/>
      <c r="R54" s="22"/>
      <c r="S54" s="22">
        <f t="shared" si="19"/>
        <v>4613.6383720529084</v>
      </c>
      <c r="T54" s="22">
        <f t="shared" si="20"/>
        <v>1606.8258395729588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115107.25756298317</v>
      </c>
      <c r="D55" s="5">
        <f t="shared" si="15"/>
        <v>111226.47451802682</v>
      </c>
      <c r="E55" s="5">
        <f t="shared" si="1"/>
        <v>101726.47451802682</v>
      </c>
      <c r="F55" s="5">
        <f t="shared" si="2"/>
        <v>40507.444197361576</v>
      </c>
      <c r="G55" s="5">
        <f t="shared" si="3"/>
        <v>70719.030320665246</v>
      </c>
      <c r="H55" s="22">
        <f t="shared" si="16"/>
        <v>50056.141695107457</v>
      </c>
      <c r="I55" s="5">
        <f t="shared" si="17"/>
        <v>118822.98248966351</v>
      </c>
      <c r="J55" s="25">
        <f t="shared" si="5"/>
        <v>0.25137685695027207</v>
      </c>
      <c r="L55" s="22">
        <f t="shared" si="18"/>
        <v>216928.91054465371</v>
      </c>
      <c r="M55" s="5">
        <f>scrimecost*Meta!O52</f>
        <v>429.32400000000001</v>
      </c>
      <c r="N55" s="5">
        <f>L55-Grade14!L55</f>
        <v>5866.4929038467235</v>
      </c>
      <c r="O55" s="5">
        <f>Grade14!M55-M55</f>
        <v>7.2959999999999923</v>
      </c>
      <c r="P55" s="22">
        <f t="shared" si="12"/>
        <v>427.59435400053286</v>
      </c>
      <c r="Q55" s="22"/>
      <c r="R55" s="22"/>
      <c r="S55" s="22">
        <f t="shared" si="19"/>
        <v>4728.5983751736585</v>
      </c>
      <c r="T55" s="22">
        <f t="shared" si="20"/>
        <v>1606.9589553120093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117984.93900205771</v>
      </c>
      <c r="D56" s="5">
        <f t="shared" si="15"/>
        <v>113991.92638097746</v>
      </c>
      <c r="E56" s="5">
        <f t="shared" si="1"/>
        <v>104491.92638097746</v>
      </c>
      <c r="F56" s="5">
        <f t="shared" si="2"/>
        <v>41598.414957295608</v>
      </c>
      <c r="G56" s="5">
        <f t="shared" si="3"/>
        <v>72393.511423681848</v>
      </c>
      <c r="H56" s="22">
        <f t="shared" si="16"/>
        <v>51307.54523748513</v>
      </c>
      <c r="I56" s="5">
        <f t="shared" si="17"/>
        <v>121700.06239690506</v>
      </c>
      <c r="J56" s="25">
        <f t="shared" si="5"/>
        <v>0.25195153646681351</v>
      </c>
      <c r="L56" s="22">
        <f t="shared" si="18"/>
        <v>222352.13330827001</v>
      </c>
      <c r="M56" s="5">
        <f>scrimecost*Meta!O53</f>
        <v>135.57599999999999</v>
      </c>
      <c r="N56" s="5">
        <f>L56-Grade14!L56</f>
        <v>6013.1552264428174</v>
      </c>
      <c r="O56" s="5">
        <f>Grade14!M56-M56</f>
        <v>2.304000000000002</v>
      </c>
      <c r="P56" s="22">
        <f t="shared" si="12"/>
        <v>438.03173136584695</v>
      </c>
      <c r="Q56" s="22"/>
      <c r="R56" s="22"/>
      <c r="S56" s="22">
        <f t="shared" si="19"/>
        <v>4842.0593863723489</v>
      </c>
      <c r="T56" s="22">
        <f t="shared" si="20"/>
        <v>1605.6451291932474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135.57599999999999</v>
      </c>
      <c r="N57" s="5">
        <f>L57-Grade14!L57</f>
        <v>0</v>
      </c>
      <c r="O57" s="5">
        <f>Grade14!M57-M57</f>
        <v>2.304000000000002</v>
      </c>
      <c r="Q57" s="22"/>
      <c r="R57" s="22"/>
      <c r="S57" s="22">
        <f t="shared" si="19"/>
        <v>2.0183040000000019</v>
      </c>
      <c r="T57" s="22">
        <f t="shared" si="20"/>
        <v>0.65306007590446491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135.57599999999999</v>
      </c>
      <c r="N58" s="5">
        <f>L58-Grade14!L58</f>
        <v>0</v>
      </c>
      <c r="O58" s="5">
        <f>Grade14!M58-M58</f>
        <v>2.304000000000002</v>
      </c>
      <c r="Q58" s="22"/>
      <c r="R58" s="22"/>
      <c r="S58" s="22">
        <f t="shared" si="19"/>
        <v>2.0183040000000019</v>
      </c>
      <c r="T58" s="22">
        <f t="shared" si="20"/>
        <v>0.6372358981829791</v>
      </c>
    </row>
    <row r="59" spans="1:20" x14ac:dyDescent="0.2">
      <c r="A59" s="5">
        <v>68</v>
      </c>
      <c r="H59" s="21"/>
      <c r="I59" s="5"/>
      <c r="M59" s="5">
        <f>scrimecost*Meta!O56</f>
        <v>135.57599999999999</v>
      </c>
      <c r="N59" s="5">
        <f>L59-Grade14!L59</f>
        <v>0</v>
      </c>
      <c r="O59" s="5">
        <f>Grade14!M59-M59</f>
        <v>2.304000000000002</v>
      </c>
      <c r="Q59" s="22"/>
      <c r="R59" s="22"/>
      <c r="S59" s="22">
        <f t="shared" si="19"/>
        <v>2.0183040000000019</v>
      </c>
      <c r="T59" s="22">
        <f t="shared" si="20"/>
        <v>0.62179515318047307</v>
      </c>
    </row>
    <row r="60" spans="1:20" x14ac:dyDescent="0.2">
      <c r="A60" s="5">
        <v>69</v>
      </c>
      <c r="H60" s="21"/>
      <c r="I60" s="5"/>
      <c r="M60" s="5">
        <f>scrimecost*Meta!O57</f>
        <v>135.57599999999999</v>
      </c>
      <c r="N60" s="5">
        <f>L60-Grade14!L60</f>
        <v>0</v>
      </c>
      <c r="O60" s="5">
        <f>Grade14!M60-M60</f>
        <v>2.304000000000002</v>
      </c>
      <c r="Q60" s="22"/>
      <c r="R60" s="22"/>
      <c r="S60" s="22">
        <f t="shared" si="19"/>
        <v>2.0183040000000019</v>
      </c>
      <c r="T60" s="22">
        <f t="shared" si="20"/>
        <v>0.60672855000976322</v>
      </c>
    </row>
    <row r="61" spans="1:20" x14ac:dyDescent="0.2">
      <c r="A61" s="5">
        <v>70</v>
      </c>
      <c r="H61" s="21"/>
      <c r="I61" s="5"/>
      <c r="M61" s="5">
        <f>scrimecost*Meta!O58</f>
        <v>135.57599999999999</v>
      </c>
      <c r="N61" s="5">
        <f>L61-Grade14!L61</f>
        <v>0</v>
      </c>
      <c r="O61" s="5">
        <f>Grade14!M61-M61</f>
        <v>2.304000000000002</v>
      </c>
      <c r="Q61" s="22"/>
      <c r="R61" s="22"/>
      <c r="S61" s="22">
        <f t="shared" si="19"/>
        <v>2.0183040000000019</v>
      </c>
      <c r="T61" s="22">
        <f t="shared" si="20"/>
        <v>0.59202702290943188</v>
      </c>
    </row>
    <row r="62" spans="1:20" x14ac:dyDescent="0.2">
      <c r="A62" s="5">
        <v>71</v>
      </c>
      <c r="H62" s="21"/>
      <c r="I62" s="5"/>
      <c r="M62" s="5">
        <f>scrimecost*Meta!O59</f>
        <v>135.57599999999999</v>
      </c>
      <c r="N62" s="5">
        <f>L62-Grade14!L62</f>
        <v>0</v>
      </c>
      <c r="O62" s="5">
        <f>Grade14!M62-M62</f>
        <v>2.304000000000002</v>
      </c>
      <c r="Q62" s="22"/>
      <c r="R62" s="22"/>
      <c r="S62" s="22">
        <f t="shared" si="19"/>
        <v>2.0183040000000019</v>
      </c>
      <c r="T62" s="22">
        <f t="shared" si="20"/>
        <v>0.57768172578884758</v>
      </c>
    </row>
    <row r="63" spans="1:20" x14ac:dyDescent="0.2">
      <c r="A63" s="5">
        <v>72</v>
      </c>
      <c r="H63" s="21"/>
      <c r="M63" s="5">
        <f>scrimecost*Meta!O60</f>
        <v>135.57599999999999</v>
      </c>
      <c r="N63" s="5">
        <f>L63-Grade14!L63</f>
        <v>0</v>
      </c>
      <c r="O63" s="5">
        <f>Grade14!M63-M63</f>
        <v>2.304000000000002</v>
      </c>
      <c r="Q63" s="22"/>
      <c r="R63" s="22"/>
      <c r="S63" s="22">
        <f t="shared" si="19"/>
        <v>2.0183040000000019</v>
      </c>
      <c r="T63" s="22">
        <f t="shared" si="20"/>
        <v>0.56368402690536135</v>
      </c>
    </row>
    <row r="64" spans="1:20" x14ac:dyDescent="0.2">
      <c r="A64" s="5">
        <v>73</v>
      </c>
      <c r="H64" s="21"/>
      <c r="M64" s="5">
        <f>scrimecost*Meta!O61</f>
        <v>135.57599999999999</v>
      </c>
      <c r="N64" s="5">
        <f>L64-Grade14!L64</f>
        <v>0</v>
      </c>
      <c r="O64" s="5">
        <f>Grade14!M64-M64</f>
        <v>2.304000000000002</v>
      </c>
      <c r="Q64" s="22"/>
      <c r="R64" s="22"/>
      <c r="S64" s="22">
        <f t="shared" si="19"/>
        <v>2.0183040000000019</v>
      </c>
      <c r="T64" s="22">
        <f t="shared" si="20"/>
        <v>0.55002550367048197</v>
      </c>
    </row>
    <row r="65" spans="1:20" x14ac:dyDescent="0.2">
      <c r="A65" s="5">
        <v>74</v>
      </c>
      <c r="H65" s="21"/>
      <c r="M65" s="5">
        <f>scrimecost*Meta!O62</f>
        <v>135.57599999999999</v>
      </c>
      <c r="N65" s="5">
        <f>L65-Grade14!L65</f>
        <v>0</v>
      </c>
      <c r="O65" s="5">
        <f>Grade14!M65-M65</f>
        <v>2.304000000000002</v>
      </c>
      <c r="Q65" s="22"/>
      <c r="R65" s="22"/>
      <c r="S65" s="22">
        <f t="shared" si="19"/>
        <v>2.0183040000000019</v>
      </c>
      <c r="T65" s="22">
        <f t="shared" si="20"/>
        <v>0.53669793758189954</v>
      </c>
    </row>
    <row r="66" spans="1:20" x14ac:dyDescent="0.2">
      <c r="A66" s="5">
        <v>75</v>
      </c>
      <c r="H66" s="21"/>
      <c r="M66" s="5">
        <f>scrimecost*Meta!O63</f>
        <v>135.57599999999999</v>
      </c>
      <c r="N66" s="5">
        <f>L66-Grade14!L66</f>
        <v>0</v>
      </c>
      <c r="O66" s="5">
        <f>Grade14!M66-M66</f>
        <v>2.304000000000002</v>
      </c>
      <c r="Q66" s="22"/>
      <c r="R66" s="22"/>
      <c r="S66" s="22">
        <f t="shared" si="19"/>
        <v>2.0183040000000019</v>
      </c>
      <c r="T66" s="22">
        <f t="shared" si="20"/>
        <v>0.52369330927831104</v>
      </c>
    </row>
    <row r="67" spans="1:20" x14ac:dyDescent="0.2">
      <c r="A67" s="5">
        <v>76</v>
      </c>
      <c r="H67" s="21"/>
      <c r="M67" s="5">
        <f>scrimecost*Meta!O64</f>
        <v>135.57599999999999</v>
      </c>
      <c r="N67" s="5">
        <f>L67-Grade14!L67</f>
        <v>0</v>
      </c>
      <c r="O67" s="5">
        <f>Grade14!M67-M67</f>
        <v>2.304000000000002</v>
      </c>
      <c r="Q67" s="22"/>
      <c r="R67" s="22"/>
      <c r="S67" s="22">
        <f t="shared" si="19"/>
        <v>2.0183040000000019</v>
      </c>
      <c r="T67" s="22">
        <f t="shared" si="20"/>
        <v>0.51100379371407179</v>
      </c>
    </row>
    <row r="68" spans="1:20" x14ac:dyDescent="0.2">
      <c r="A68" s="5">
        <v>77</v>
      </c>
      <c r="H68" s="21"/>
      <c r="M68" s="5">
        <f>scrimecost*Meta!O65</f>
        <v>135.57599999999999</v>
      </c>
      <c r="N68" s="5">
        <f>L68-Grade14!L68</f>
        <v>0</v>
      </c>
      <c r="O68" s="5">
        <f>Grade14!M68-M68</f>
        <v>2.304000000000002</v>
      </c>
      <c r="Q68" s="22"/>
      <c r="R68" s="22"/>
      <c r="S68" s="22">
        <f t="shared" si="19"/>
        <v>2.0183040000000019</v>
      </c>
      <c r="T68" s="22">
        <f t="shared" si="20"/>
        <v>0.49862175545076826</v>
      </c>
    </row>
    <row r="69" spans="1:20" x14ac:dyDescent="0.2">
      <c r="A69" s="5">
        <v>78</v>
      </c>
      <c r="H69" s="21"/>
      <c r="M69" s="5">
        <f>scrimecost*Meta!O66</f>
        <v>135.57599999999999</v>
      </c>
      <c r="N69" s="5">
        <f>L69-Grade14!L69</f>
        <v>0</v>
      </c>
      <c r="O69" s="5">
        <f>Grade14!M69-M69</f>
        <v>2.304000000000002</v>
      </c>
      <c r="Q69" s="22"/>
      <c r="R69" s="22"/>
      <c r="S69" s="22">
        <f t="shared" si="19"/>
        <v>2.0183040000000019</v>
      </c>
      <c r="T69" s="22">
        <f t="shared" si="20"/>
        <v>0.48653974406288125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2.7323576734517019E-10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90835</v>
      </c>
      <c r="D2" s="7">
        <f>Meta!C10</f>
        <v>38349</v>
      </c>
      <c r="E2" s="1">
        <f>Meta!D10</f>
        <v>3.1E-2</v>
      </c>
      <c r="F2" s="1">
        <f>Meta!F10</f>
        <v>0.85299999999999998</v>
      </c>
      <c r="G2" s="1">
        <f>Meta!I10</f>
        <v>1.7852800699689915</v>
      </c>
      <c r="H2" s="1">
        <f>Meta!E10</f>
        <v>0.876</v>
      </c>
      <c r="I2" s="13"/>
      <c r="J2" s="1">
        <f>Meta!X9</f>
        <v>0.84599999999999997</v>
      </c>
      <c r="K2" s="1">
        <f>Meta!D9</f>
        <v>3.9E-2</v>
      </c>
      <c r="L2" s="28"/>
      <c r="N2" s="22">
        <f>Meta!T10</f>
        <v>102803</v>
      </c>
      <c r="O2" s="22">
        <f>Meta!U10</f>
        <v>42504</v>
      </c>
      <c r="P2" s="1">
        <f>Meta!V10</f>
        <v>2.9000000000000001E-2</v>
      </c>
      <c r="Q2" s="1">
        <f>Meta!X10</f>
        <v>0.85299999999999998</v>
      </c>
      <c r="R2" s="22">
        <f>Meta!W10</f>
        <v>1852</v>
      </c>
      <c r="T2" s="12">
        <f>IRR(S5:S69)+1</f>
        <v>1.0244812171493562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3980.8562477109317</v>
      </c>
      <c r="D12" s="5">
        <f t="shared" ref="D12:D36" si="0">IF(A12&lt;startage,1,0)*(C12*(1-initialunempprob))+IF(A12=startage,1,0)*(C12*(1-unempprob))+IF(A12&gt;startage,1,0)*(C12*(1-unempprob)+unempprob*300*52)</f>
        <v>3825.6028540502052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292.6586183348407</v>
      </c>
      <c r="G12" s="5">
        <f t="shared" ref="G12:G56" si="3">D12-F12</f>
        <v>3532.9442357153644</v>
      </c>
      <c r="H12" s="22">
        <f>0.1*Grade15!H12</f>
        <v>1731.135886842233</v>
      </c>
      <c r="I12" s="5">
        <f t="shared" ref="I12:I36" si="4">G12+IF(A12&lt;startage,1,0)*(H12*(1-initialunempprob))+IF(A12&gt;=startage,1,0)*(H12*(1-unempprob))</f>
        <v>5196.5658229707506</v>
      </c>
      <c r="J12" s="25">
        <f t="shared" ref="J12:J56" si="5">(F12-(IF(A12&gt;startage,1,0)*(unempprob*300*52)))/(IF(A12&lt;startage,1,0)*((C12+H12)*(1-initialunempprob))+IF(A12&gt;=startage,1,0)*((C12+H12)*(1-unempprob)))</f>
        <v>5.3315112446965809E-2</v>
      </c>
      <c r="L12" s="22">
        <f>0.1*Grade15!L12</f>
        <v>7502.2446640977041</v>
      </c>
      <c r="M12" s="5">
        <f>scrimecost*Meta!O9</f>
        <v>5576.3720000000003</v>
      </c>
      <c r="N12" s="5">
        <f>L12-Grade15!L12</f>
        <v>-67520.20197687934</v>
      </c>
      <c r="O12" s="5"/>
      <c r="P12" s="22"/>
      <c r="Q12" s="22">
        <f>0.05*feel*Grade15!G12</f>
        <v>399.91609310839385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-76199.11806998773</v>
      </c>
      <c r="T12" s="22">
        <f t="shared" ref="T12:T43" si="7">S12/sreturn^(A12-startage+1)</f>
        <v>-76199.11806998773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50879.972015582804</v>
      </c>
      <c r="D13" s="5">
        <f t="shared" si="0"/>
        <v>49302.692883099735</v>
      </c>
      <c r="E13" s="5">
        <f t="shared" si="1"/>
        <v>39802.692883099735</v>
      </c>
      <c r="F13" s="5">
        <f t="shared" si="2"/>
        <v>13827.598514642037</v>
      </c>
      <c r="G13" s="5">
        <f t="shared" si="3"/>
        <v>35475.0943684577</v>
      </c>
      <c r="H13" s="22">
        <f t="shared" ref="H13:H36" si="10">benefits*B13/expnorm</f>
        <v>21480.663255634779</v>
      </c>
      <c r="I13" s="5">
        <f t="shared" si="4"/>
        <v>56289.857063167801</v>
      </c>
      <c r="J13" s="25">
        <f t="shared" si="5"/>
        <v>0.19720622205546878</v>
      </c>
      <c r="L13" s="22">
        <f t="shared" ref="L13:L36" si="11">(sincome+sbenefits)*(1-sunemp)*B13/expnorm</f>
        <v>79031.351648064185</v>
      </c>
      <c r="M13" s="5">
        <f>scrimecost*Meta!O10</f>
        <v>5085.5919999999996</v>
      </c>
      <c r="N13" s="5">
        <f>L13-Grade15!L13</f>
        <v>2133.3438410627277</v>
      </c>
      <c r="O13" s="5">
        <f>Grade15!M13-M13</f>
        <v>85.126000000000204</v>
      </c>
      <c r="P13" s="22">
        <f t="shared" ref="P13:P56" si="12">(spart-initialspart)*(L13*J13+nptrans)</f>
        <v>154.97631997716402</v>
      </c>
      <c r="Q13" s="22"/>
      <c r="R13" s="22"/>
      <c r="S13" s="22">
        <f t="shared" si="6"/>
        <v>1804.4238839696156</v>
      </c>
      <c r="T13" s="22">
        <f t="shared" si="7"/>
        <v>1761.3049939465643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52151.971315972369</v>
      </c>
      <c r="D14" s="5">
        <f t="shared" si="0"/>
        <v>51018.860205177225</v>
      </c>
      <c r="E14" s="5">
        <f t="shared" si="1"/>
        <v>41518.860205177225</v>
      </c>
      <c r="F14" s="5">
        <f t="shared" si="2"/>
        <v>14559.543877508087</v>
      </c>
      <c r="G14" s="5">
        <f t="shared" si="3"/>
        <v>36459.316327669134</v>
      </c>
      <c r="H14" s="22">
        <f t="shared" si="10"/>
        <v>22017.679837025647</v>
      </c>
      <c r="I14" s="5">
        <f t="shared" si="4"/>
        <v>57794.448089746984</v>
      </c>
      <c r="J14" s="25">
        <f t="shared" si="5"/>
        <v>0.19585177556734681</v>
      </c>
      <c r="L14" s="22">
        <f t="shared" si="11"/>
        <v>81007.135439265796</v>
      </c>
      <c r="M14" s="5">
        <f>scrimecost*Meta!O11</f>
        <v>4741.12</v>
      </c>
      <c r="N14" s="5">
        <f>L14-Grade15!L14</f>
        <v>2186.6774370893108</v>
      </c>
      <c r="O14" s="5">
        <f>Grade15!M14-M14</f>
        <v>79.360000000000582</v>
      </c>
      <c r="P14" s="22">
        <f t="shared" si="12"/>
        <v>156.93573916583341</v>
      </c>
      <c r="Q14" s="22"/>
      <c r="R14" s="22"/>
      <c r="S14" s="22">
        <f t="shared" si="6"/>
        <v>1840.9416754706422</v>
      </c>
      <c r="T14" s="22">
        <f t="shared" si="7"/>
        <v>1754.0098525909864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53455.770598871684</v>
      </c>
      <c r="D15" s="5">
        <f t="shared" si="0"/>
        <v>52282.241710306662</v>
      </c>
      <c r="E15" s="5">
        <f t="shared" si="1"/>
        <v>42782.241710306662</v>
      </c>
      <c r="F15" s="5">
        <f t="shared" si="2"/>
        <v>15098.376089445792</v>
      </c>
      <c r="G15" s="5">
        <f t="shared" si="3"/>
        <v>37183.865620860874</v>
      </c>
      <c r="H15" s="22">
        <f t="shared" si="10"/>
        <v>22568.121832951285</v>
      </c>
      <c r="I15" s="5">
        <f t="shared" si="4"/>
        <v>59052.375676990669</v>
      </c>
      <c r="J15" s="25">
        <f t="shared" si="5"/>
        <v>0.19838931924207284</v>
      </c>
      <c r="L15" s="22">
        <f t="shared" si="11"/>
        <v>83032.313825247445</v>
      </c>
      <c r="M15" s="5">
        <f>scrimecost*Meta!O12</f>
        <v>4522.5840000000007</v>
      </c>
      <c r="N15" s="5">
        <f>L15-Grade15!L15</f>
        <v>2241.3443730165454</v>
      </c>
      <c r="O15" s="5">
        <f>Grade15!M15-M15</f>
        <v>75.701999999999316</v>
      </c>
      <c r="P15" s="22">
        <f t="shared" si="12"/>
        <v>161.18706950419511</v>
      </c>
      <c r="Q15" s="22"/>
      <c r="R15" s="22"/>
      <c r="S15" s="22">
        <f t="shared" si="6"/>
        <v>1882.3100980460817</v>
      </c>
      <c r="T15" s="22">
        <f t="shared" si="7"/>
        <v>1750.5687471599147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54792.164863843471</v>
      </c>
      <c r="D16" s="5">
        <f t="shared" si="0"/>
        <v>53577.207753064322</v>
      </c>
      <c r="E16" s="5">
        <f t="shared" si="1"/>
        <v>44077.207753064322</v>
      </c>
      <c r="F16" s="5">
        <f t="shared" si="2"/>
        <v>15650.679106681933</v>
      </c>
      <c r="G16" s="5">
        <f t="shared" si="3"/>
        <v>37926.528646382387</v>
      </c>
      <c r="H16" s="22">
        <f t="shared" si="10"/>
        <v>23132.324878775067</v>
      </c>
      <c r="I16" s="5">
        <f t="shared" si="4"/>
        <v>60341.751453915422</v>
      </c>
      <c r="J16" s="25">
        <f t="shared" si="5"/>
        <v>0.20086497160765915</v>
      </c>
      <c r="L16" s="22">
        <f t="shared" si="11"/>
        <v>85108.121670878609</v>
      </c>
      <c r="M16" s="5">
        <f>scrimecost*Meta!O13</f>
        <v>3765.116</v>
      </c>
      <c r="N16" s="5">
        <f>L16-Grade15!L16</f>
        <v>2297.3779823419463</v>
      </c>
      <c r="O16" s="5">
        <f>Grade15!M16-M16</f>
        <v>63.022999999999683</v>
      </c>
      <c r="P16" s="22">
        <f t="shared" si="12"/>
        <v>165.54468310101578</v>
      </c>
      <c r="Q16" s="22"/>
      <c r="R16" s="22"/>
      <c r="S16" s="22">
        <f t="shared" si="6"/>
        <v>1916.8904453858972</v>
      </c>
      <c r="T16" s="22">
        <f t="shared" si="7"/>
        <v>1740.1283833301677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56161.968985439555</v>
      </c>
      <c r="D17" s="5">
        <f t="shared" si="0"/>
        <v>54904.547946890925</v>
      </c>
      <c r="E17" s="5">
        <f t="shared" si="1"/>
        <v>45404.547946890925</v>
      </c>
      <c r="F17" s="5">
        <f t="shared" si="2"/>
        <v>16216.789699348979</v>
      </c>
      <c r="G17" s="5">
        <f t="shared" si="3"/>
        <v>38687.758247541948</v>
      </c>
      <c r="H17" s="22">
        <f t="shared" si="10"/>
        <v>23710.633000744441</v>
      </c>
      <c r="I17" s="5">
        <f t="shared" si="4"/>
        <v>61663.361625263307</v>
      </c>
      <c r="J17" s="25">
        <f t="shared" si="5"/>
        <v>0.20328024220823115</v>
      </c>
      <c r="L17" s="22">
        <f t="shared" si="11"/>
        <v>87235.824712650574</v>
      </c>
      <c r="M17" s="5">
        <f>scrimecost*Meta!O14</f>
        <v>3765.116</v>
      </c>
      <c r="N17" s="5">
        <f>L17-Grade15!L17</f>
        <v>2354.8124319005001</v>
      </c>
      <c r="O17" s="5">
        <f>Grade15!M17-M17</f>
        <v>63.022999999999683</v>
      </c>
      <c r="P17" s="22">
        <f t="shared" si="12"/>
        <v>170.01123703775698</v>
      </c>
      <c r="Q17" s="22"/>
      <c r="R17" s="22"/>
      <c r="S17" s="22">
        <f t="shared" si="6"/>
        <v>1963.7197755092218</v>
      </c>
      <c r="T17" s="22">
        <f t="shared" si="7"/>
        <v>1740.0411197585504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57566.018210075541</v>
      </c>
      <c r="D18" s="5">
        <f t="shared" si="0"/>
        <v>56265.071645563199</v>
      </c>
      <c r="E18" s="5">
        <f t="shared" si="1"/>
        <v>46765.071645563199</v>
      </c>
      <c r="F18" s="5">
        <f t="shared" si="2"/>
        <v>16797.053056832705</v>
      </c>
      <c r="G18" s="5">
        <f t="shared" si="3"/>
        <v>39468.018588730498</v>
      </c>
      <c r="H18" s="22">
        <f t="shared" si="10"/>
        <v>24303.398825763052</v>
      </c>
      <c r="I18" s="5">
        <f t="shared" si="4"/>
        <v>63018.012050894889</v>
      </c>
      <c r="J18" s="25">
        <f t="shared" si="5"/>
        <v>0.20563660376976486</v>
      </c>
      <c r="L18" s="22">
        <f t="shared" si="11"/>
        <v>89416.720330466836</v>
      </c>
      <c r="M18" s="5">
        <f>scrimecost*Meta!O15</f>
        <v>3765.116</v>
      </c>
      <c r="N18" s="5">
        <f>L18-Grade15!L18</f>
        <v>2413.6827426980162</v>
      </c>
      <c r="O18" s="5">
        <f>Grade15!M18-M18</f>
        <v>63.022999999999683</v>
      </c>
      <c r="P18" s="22">
        <f t="shared" si="12"/>
        <v>174.58945482291676</v>
      </c>
      <c r="Q18" s="22"/>
      <c r="R18" s="22"/>
      <c r="S18" s="22">
        <f t="shared" si="6"/>
        <v>2011.7198388856282</v>
      </c>
      <c r="T18" s="22">
        <f t="shared" si="7"/>
        <v>1739.9769540438845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59005.168665327423</v>
      </c>
      <c r="D19" s="5">
        <f t="shared" si="0"/>
        <v>57659.60843670227</v>
      </c>
      <c r="E19" s="5">
        <f t="shared" si="1"/>
        <v>48159.60843670227</v>
      </c>
      <c r="F19" s="5">
        <f t="shared" si="2"/>
        <v>17391.822998253519</v>
      </c>
      <c r="G19" s="5">
        <f t="shared" si="3"/>
        <v>40267.785438448751</v>
      </c>
      <c r="H19" s="22">
        <f t="shared" si="10"/>
        <v>24910.983796407127</v>
      </c>
      <c r="I19" s="5">
        <f t="shared" si="4"/>
        <v>64406.52873716726</v>
      </c>
      <c r="J19" s="25">
        <f t="shared" si="5"/>
        <v>0.20793549309809042</v>
      </c>
      <c r="L19" s="22">
        <f t="shared" si="11"/>
        <v>91652.138338728488</v>
      </c>
      <c r="M19" s="5">
        <f>scrimecost*Meta!O16</f>
        <v>3765.116</v>
      </c>
      <c r="N19" s="5">
        <f>L19-Grade15!L19</f>
        <v>2474.0248112654372</v>
      </c>
      <c r="O19" s="5">
        <f>Grade15!M19-M19</f>
        <v>63.022999999999683</v>
      </c>
      <c r="P19" s="22">
        <f t="shared" si="12"/>
        <v>179.2821280527055</v>
      </c>
      <c r="Q19" s="22"/>
      <c r="R19" s="22"/>
      <c r="S19" s="22">
        <f t="shared" si="6"/>
        <v>2060.9199038464199</v>
      </c>
      <c r="T19" s="22">
        <f t="shared" si="7"/>
        <v>1739.935344875415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60480.297881960607</v>
      </c>
      <c r="D20" s="5">
        <f t="shared" si="0"/>
        <v>59089.008647619827</v>
      </c>
      <c r="E20" s="5">
        <f t="shared" si="1"/>
        <v>49589.008647619827</v>
      </c>
      <c r="F20" s="5">
        <f t="shared" si="2"/>
        <v>18001.462188209858</v>
      </c>
      <c r="G20" s="5">
        <f t="shared" si="3"/>
        <v>41087.546459409969</v>
      </c>
      <c r="H20" s="22">
        <f t="shared" si="10"/>
        <v>25533.758391317304</v>
      </c>
      <c r="I20" s="5">
        <f t="shared" si="4"/>
        <v>65829.75834059644</v>
      </c>
      <c r="J20" s="25">
        <f t="shared" si="5"/>
        <v>0.2101783119549934</v>
      </c>
      <c r="L20" s="22">
        <f t="shared" si="11"/>
        <v>93943.441797196705</v>
      </c>
      <c r="M20" s="5">
        <f>scrimecost*Meta!O17</f>
        <v>3765.116</v>
      </c>
      <c r="N20" s="5">
        <f>L20-Grade15!L20</f>
        <v>2535.8754315470869</v>
      </c>
      <c r="O20" s="5">
        <f>Grade15!M20-M20</f>
        <v>63.022999999999683</v>
      </c>
      <c r="P20" s="22">
        <f t="shared" si="12"/>
        <v>184.092118113239</v>
      </c>
      <c r="Q20" s="22"/>
      <c r="R20" s="22"/>
      <c r="S20" s="22">
        <f t="shared" si="6"/>
        <v>2111.349970431264</v>
      </c>
      <c r="T20" s="22">
        <f t="shared" si="7"/>
        <v>1739.9157638831175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61992.305329009614</v>
      </c>
      <c r="D21" s="5">
        <f t="shared" si="0"/>
        <v>60554.143863810314</v>
      </c>
      <c r="E21" s="5">
        <f t="shared" si="1"/>
        <v>51054.143863810314</v>
      </c>
      <c r="F21" s="5">
        <f t="shared" si="2"/>
        <v>18626.342357915099</v>
      </c>
      <c r="G21" s="5">
        <f t="shared" si="3"/>
        <v>41927.801505895215</v>
      </c>
      <c r="H21" s="22">
        <f t="shared" si="10"/>
        <v>26172.102351100235</v>
      </c>
      <c r="I21" s="5">
        <f t="shared" si="4"/>
        <v>67288.568684111349</v>
      </c>
      <c r="J21" s="25">
        <f t="shared" si="5"/>
        <v>0.21236642791294749</v>
      </c>
      <c r="L21" s="22">
        <f t="shared" si="11"/>
        <v>96292.027842126627</v>
      </c>
      <c r="M21" s="5">
        <f>scrimecost*Meta!O18</f>
        <v>3102.1</v>
      </c>
      <c r="N21" s="5">
        <f>L21-Grade15!L21</f>
        <v>2599.2723173357954</v>
      </c>
      <c r="O21" s="5">
        <f>Grade15!M21-M21</f>
        <v>51.925000000000182</v>
      </c>
      <c r="P21" s="22">
        <f t="shared" si="12"/>
        <v>189.02235792528577</v>
      </c>
      <c r="Q21" s="22"/>
      <c r="R21" s="22"/>
      <c r="S21" s="22">
        <f t="shared" si="6"/>
        <v>2153.3189406807419</v>
      </c>
      <c r="T21" s="22">
        <f t="shared" si="7"/>
        <v>1732.0975860382041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63542.112962234853</v>
      </c>
      <c r="D22" s="5">
        <f t="shared" si="0"/>
        <v>62055.907460405571</v>
      </c>
      <c r="E22" s="5">
        <f t="shared" si="1"/>
        <v>52555.907460405571</v>
      </c>
      <c r="F22" s="5">
        <f t="shared" si="2"/>
        <v>19266.844531862975</v>
      </c>
      <c r="G22" s="5">
        <f t="shared" si="3"/>
        <v>42789.062928542597</v>
      </c>
      <c r="H22" s="22">
        <f t="shared" si="10"/>
        <v>26826.404909877736</v>
      </c>
      <c r="I22" s="5">
        <f t="shared" si="4"/>
        <v>68783.849286214128</v>
      </c>
      <c r="J22" s="25">
        <f t="shared" si="5"/>
        <v>0.21450117518900028</v>
      </c>
      <c r="L22" s="22">
        <f t="shared" si="11"/>
        <v>98699.328538179761</v>
      </c>
      <c r="M22" s="5">
        <f>scrimecost*Meta!O19</f>
        <v>3102.1</v>
      </c>
      <c r="N22" s="5">
        <f>L22-Grade15!L22</f>
        <v>2664.254125269159</v>
      </c>
      <c r="O22" s="5">
        <f>Grade15!M22-M22</f>
        <v>51.925000000000182</v>
      </c>
      <c r="P22" s="22">
        <f t="shared" si="12"/>
        <v>194.0758537326337</v>
      </c>
      <c r="Q22" s="22"/>
      <c r="R22" s="22"/>
      <c r="S22" s="22">
        <f t="shared" si="6"/>
        <v>2206.3020293864106</v>
      </c>
      <c r="T22" s="22">
        <f t="shared" si="7"/>
        <v>1732.3073974768301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65130.665786290723</v>
      </c>
      <c r="D23" s="5">
        <f t="shared" si="0"/>
        <v>63595.215146915711</v>
      </c>
      <c r="E23" s="5">
        <f t="shared" si="1"/>
        <v>54095.215146915711</v>
      </c>
      <c r="F23" s="5">
        <f t="shared" si="2"/>
        <v>19923.359260159552</v>
      </c>
      <c r="G23" s="5">
        <f t="shared" si="3"/>
        <v>43671.855886756159</v>
      </c>
      <c r="H23" s="22">
        <f t="shared" si="10"/>
        <v>27497.06503262468</v>
      </c>
      <c r="I23" s="5">
        <f t="shared" si="4"/>
        <v>70316.511903369479</v>
      </c>
      <c r="J23" s="25">
        <f t="shared" si="5"/>
        <v>0.2165838554583201</v>
      </c>
      <c r="L23" s="22">
        <f t="shared" si="11"/>
        <v>101166.81175163426</v>
      </c>
      <c r="M23" s="5">
        <f>scrimecost*Meta!O20</f>
        <v>3102.1</v>
      </c>
      <c r="N23" s="5">
        <f>L23-Grade15!L23</f>
        <v>2730.8604784008785</v>
      </c>
      <c r="O23" s="5">
        <f>Grade15!M23-M23</f>
        <v>51.925000000000182</v>
      </c>
      <c r="P23" s="22">
        <f t="shared" si="12"/>
        <v>199.25568693516541</v>
      </c>
      <c r="Q23" s="22"/>
      <c r="R23" s="22"/>
      <c r="S23" s="22">
        <f t="shared" si="6"/>
        <v>2260.6096953097367</v>
      </c>
      <c r="T23" s="22">
        <f t="shared" si="7"/>
        <v>1732.5332610622286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66758.932430947985</v>
      </c>
      <c r="D24" s="5">
        <f t="shared" si="0"/>
        <v>65173.005525588596</v>
      </c>
      <c r="E24" s="5">
        <f t="shared" si="1"/>
        <v>55673.005525588596</v>
      </c>
      <c r="F24" s="5">
        <f t="shared" si="2"/>
        <v>20596.286856663537</v>
      </c>
      <c r="G24" s="5">
        <f t="shared" si="3"/>
        <v>44576.718668925059</v>
      </c>
      <c r="H24" s="22">
        <f t="shared" si="10"/>
        <v>28184.491658440296</v>
      </c>
      <c r="I24" s="5">
        <f t="shared" si="4"/>
        <v>71887.491085953705</v>
      </c>
      <c r="J24" s="25">
        <f t="shared" si="5"/>
        <v>0.21861573864790035</v>
      </c>
      <c r="L24" s="22">
        <f t="shared" si="11"/>
        <v>103695.98204542512</v>
      </c>
      <c r="M24" s="5">
        <f>scrimecost*Meta!O21</f>
        <v>3102.1</v>
      </c>
      <c r="N24" s="5">
        <f>L24-Grade15!L24</f>
        <v>2799.1319903609256</v>
      </c>
      <c r="O24" s="5">
        <f>Grade15!M24-M24</f>
        <v>51.925000000000182</v>
      </c>
      <c r="P24" s="22">
        <f t="shared" si="12"/>
        <v>204.56501596776036</v>
      </c>
      <c r="Q24" s="22"/>
      <c r="R24" s="22"/>
      <c r="S24" s="22">
        <f t="shared" si="6"/>
        <v>2316.2750528811721</v>
      </c>
      <c r="T24" s="22">
        <f t="shared" si="7"/>
        <v>1732.7748038764016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68427.905741721683</v>
      </c>
      <c r="D25" s="5">
        <f t="shared" si="0"/>
        <v>66790.240663728313</v>
      </c>
      <c r="E25" s="5">
        <f t="shared" si="1"/>
        <v>57290.240663728313</v>
      </c>
      <c r="F25" s="5">
        <f t="shared" si="2"/>
        <v>21286.037643080126</v>
      </c>
      <c r="G25" s="5">
        <f t="shared" si="3"/>
        <v>45504.203020648187</v>
      </c>
      <c r="H25" s="22">
        <f t="shared" si="10"/>
        <v>28889.103949901302</v>
      </c>
      <c r="I25" s="5">
        <f t="shared" si="4"/>
        <v>73497.744748102545</v>
      </c>
      <c r="J25" s="25">
        <f t="shared" si="5"/>
        <v>0.22059806371090557</v>
      </c>
      <c r="L25" s="22">
        <f t="shared" si="11"/>
        <v>106288.38159656074</v>
      </c>
      <c r="M25" s="5">
        <f>scrimecost*Meta!O22</f>
        <v>3102.1</v>
      </c>
      <c r="N25" s="5">
        <f>L25-Grade15!L25</f>
        <v>2869.1102901199338</v>
      </c>
      <c r="O25" s="5">
        <f>Grade15!M25-M25</f>
        <v>51.925000000000182</v>
      </c>
      <c r="P25" s="22">
        <f t="shared" si="12"/>
        <v>210.00707822617022</v>
      </c>
      <c r="Q25" s="22"/>
      <c r="R25" s="22"/>
      <c r="S25" s="22">
        <f t="shared" si="6"/>
        <v>2373.3320443918633</v>
      </c>
      <c r="T25" s="22">
        <f t="shared" si="7"/>
        <v>1733.0316619180305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70138.603385264723</v>
      </c>
      <c r="D26" s="5">
        <f t="shared" si="0"/>
        <v>68447.906680321525</v>
      </c>
      <c r="E26" s="5">
        <f t="shared" si="1"/>
        <v>58947.906680321525</v>
      </c>
      <c r="F26" s="5">
        <f t="shared" si="2"/>
        <v>21993.032199157133</v>
      </c>
      <c r="G26" s="5">
        <f t="shared" si="3"/>
        <v>46454.874481164392</v>
      </c>
      <c r="H26" s="22">
        <f t="shared" si="10"/>
        <v>29611.331548648832</v>
      </c>
      <c r="I26" s="5">
        <f t="shared" si="4"/>
        <v>75148.254751805114</v>
      </c>
      <c r="J26" s="25">
        <f t="shared" si="5"/>
        <v>0.22253203938213015</v>
      </c>
      <c r="L26" s="22">
        <f t="shared" si="11"/>
        <v>108945.59113647474</v>
      </c>
      <c r="M26" s="5">
        <f>scrimecost*Meta!O23</f>
        <v>2344.6320000000001</v>
      </c>
      <c r="N26" s="5">
        <f>L26-Grade15!L26</f>
        <v>2940.8380473729485</v>
      </c>
      <c r="O26" s="5">
        <f>Grade15!M26-M26</f>
        <v>39.246000000000095</v>
      </c>
      <c r="P26" s="22">
        <f t="shared" si="12"/>
        <v>215.58519204104033</v>
      </c>
      <c r="Q26" s="22"/>
      <c r="R26" s="22"/>
      <c r="S26" s="22">
        <f t="shared" si="6"/>
        <v>2420.7086566903449</v>
      </c>
      <c r="T26" s="22">
        <f t="shared" si="7"/>
        <v>1725.3869819747674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71892.06846989633</v>
      </c>
      <c r="D27" s="5">
        <f t="shared" si="0"/>
        <v>70147.014347329547</v>
      </c>
      <c r="E27" s="5">
        <f t="shared" si="1"/>
        <v>60647.014347329547</v>
      </c>
      <c r="F27" s="5">
        <f t="shared" si="2"/>
        <v>22717.701619136053</v>
      </c>
      <c r="G27" s="5">
        <f t="shared" si="3"/>
        <v>47429.312728193494</v>
      </c>
      <c r="H27" s="22">
        <f t="shared" si="10"/>
        <v>30351.61483736505</v>
      </c>
      <c r="I27" s="5">
        <f t="shared" si="4"/>
        <v>76840.027505600228</v>
      </c>
      <c r="J27" s="25">
        <f t="shared" si="5"/>
        <v>0.22441884491503208</v>
      </c>
      <c r="L27" s="22">
        <f t="shared" si="11"/>
        <v>111669.2309148866</v>
      </c>
      <c r="M27" s="5">
        <f>scrimecost*Meta!O24</f>
        <v>2344.6320000000001</v>
      </c>
      <c r="N27" s="5">
        <f>L27-Grade15!L27</f>
        <v>3014.3589985572326</v>
      </c>
      <c r="O27" s="5">
        <f>Grade15!M27-M27</f>
        <v>39.246000000000095</v>
      </c>
      <c r="P27" s="22">
        <f t="shared" si="12"/>
        <v>221.3027587012821</v>
      </c>
      <c r="Q27" s="22"/>
      <c r="R27" s="22"/>
      <c r="S27" s="22">
        <f t="shared" si="6"/>
        <v>2480.6541583962467</v>
      </c>
      <c r="T27" s="22">
        <f t="shared" si="7"/>
        <v>1725.8625873618473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73689.370181643753</v>
      </c>
      <c r="D28" s="5">
        <f t="shared" si="0"/>
        <v>71888.599706012799</v>
      </c>
      <c r="E28" s="5">
        <f t="shared" si="1"/>
        <v>62388.599706012799</v>
      </c>
      <c r="F28" s="5">
        <f t="shared" si="2"/>
        <v>23460.487774614459</v>
      </c>
      <c r="G28" s="5">
        <f t="shared" si="3"/>
        <v>48428.111931398336</v>
      </c>
      <c r="H28" s="22">
        <f t="shared" si="10"/>
        <v>31110.40520829918</v>
      </c>
      <c r="I28" s="5">
        <f t="shared" si="4"/>
        <v>78574.094578240241</v>
      </c>
      <c r="J28" s="25">
        <f t="shared" si="5"/>
        <v>0.22625963080079015</v>
      </c>
      <c r="L28" s="22">
        <f t="shared" si="11"/>
        <v>114460.96168775878</v>
      </c>
      <c r="M28" s="5">
        <f>scrimecost*Meta!O25</f>
        <v>2344.6320000000001</v>
      </c>
      <c r="N28" s="5">
        <f>L28-Grade15!L28</f>
        <v>3089.717973521183</v>
      </c>
      <c r="O28" s="5">
        <f>Grade15!M28-M28</f>
        <v>39.246000000000095</v>
      </c>
      <c r="P28" s="22">
        <f t="shared" si="12"/>
        <v>227.16326452803003</v>
      </c>
      <c r="Q28" s="22"/>
      <c r="R28" s="22"/>
      <c r="S28" s="22">
        <f t="shared" si="6"/>
        <v>2542.0982976448408</v>
      </c>
      <c r="T28" s="22">
        <f t="shared" si="7"/>
        <v>1726.3479468192895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75531.604436184847</v>
      </c>
      <c r="D29" s="5">
        <f t="shared" si="0"/>
        <v>73673.724698663122</v>
      </c>
      <c r="E29" s="5">
        <f t="shared" si="1"/>
        <v>64173.724698663122</v>
      </c>
      <c r="F29" s="5">
        <f t="shared" si="2"/>
        <v>24221.843583979822</v>
      </c>
      <c r="G29" s="5">
        <f t="shared" si="3"/>
        <v>49451.881114683303</v>
      </c>
      <c r="H29" s="22">
        <f t="shared" si="10"/>
        <v>31888.16533850666</v>
      </c>
      <c r="I29" s="5">
        <f t="shared" si="4"/>
        <v>80351.513327696259</v>
      </c>
      <c r="J29" s="25">
        <f t="shared" si="5"/>
        <v>0.22805551946982242</v>
      </c>
      <c r="L29" s="22">
        <f t="shared" si="11"/>
        <v>117322.48572995275</v>
      </c>
      <c r="M29" s="5">
        <f>scrimecost*Meta!O26</f>
        <v>2344.6320000000001</v>
      </c>
      <c r="N29" s="5">
        <f>L29-Grade15!L29</f>
        <v>3166.9609228592308</v>
      </c>
      <c r="O29" s="5">
        <f>Grade15!M29-M29</f>
        <v>39.246000000000095</v>
      </c>
      <c r="P29" s="22">
        <f t="shared" si="12"/>
        <v>233.1702830004466</v>
      </c>
      <c r="Q29" s="22"/>
      <c r="R29" s="22"/>
      <c r="S29" s="22">
        <f t="shared" si="6"/>
        <v>2605.0785403746486</v>
      </c>
      <c r="T29" s="22">
        <f t="shared" si="7"/>
        <v>1726.8428379562433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77419.89454708944</v>
      </c>
      <c r="D30" s="5">
        <f t="shared" si="0"/>
        <v>75503.477816129671</v>
      </c>
      <c r="E30" s="5">
        <f t="shared" si="1"/>
        <v>66003.477816129671</v>
      </c>
      <c r="F30" s="5">
        <f t="shared" si="2"/>
        <v>25002.233288579304</v>
      </c>
      <c r="G30" s="5">
        <f t="shared" si="3"/>
        <v>50501.244527550371</v>
      </c>
      <c r="H30" s="22">
        <f t="shared" si="10"/>
        <v>32685.369471969319</v>
      </c>
      <c r="I30" s="5">
        <f t="shared" si="4"/>
        <v>82173.367545888643</v>
      </c>
      <c r="J30" s="25">
        <f t="shared" si="5"/>
        <v>0.22980760597619529</v>
      </c>
      <c r="L30" s="22">
        <f t="shared" si="11"/>
        <v>120255.54787320155</v>
      </c>
      <c r="M30" s="5">
        <f>scrimecost*Meta!O27</f>
        <v>2344.6320000000001</v>
      </c>
      <c r="N30" s="5">
        <f>L30-Grade15!L30</f>
        <v>3246.1349459306948</v>
      </c>
      <c r="O30" s="5">
        <f>Grade15!M30-M30</f>
        <v>39.246000000000095</v>
      </c>
      <c r="P30" s="22">
        <f t="shared" si="12"/>
        <v>239.32747693467357</v>
      </c>
      <c r="Q30" s="22"/>
      <c r="R30" s="22"/>
      <c r="S30" s="22">
        <f t="shared" si="6"/>
        <v>2669.6332891726752</v>
      </c>
      <c r="T30" s="22">
        <f t="shared" si="7"/>
        <v>1727.3470437015872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79355.391910766688</v>
      </c>
      <c r="D31" s="5">
        <f t="shared" si="0"/>
        <v>77378.974761532925</v>
      </c>
      <c r="E31" s="5">
        <f t="shared" si="1"/>
        <v>67878.974761532925</v>
      </c>
      <c r="F31" s="5">
        <f t="shared" si="2"/>
        <v>25802.132735793792</v>
      </c>
      <c r="G31" s="5">
        <f t="shared" si="3"/>
        <v>51576.842025739134</v>
      </c>
      <c r="H31" s="22">
        <f t="shared" si="10"/>
        <v>33502.503708768556</v>
      </c>
      <c r="I31" s="5">
        <f t="shared" si="4"/>
        <v>84040.76811953586</v>
      </c>
      <c r="J31" s="25">
        <f t="shared" si="5"/>
        <v>0.23151695866533964</v>
      </c>
      <c r="L31" s="22">
        <f t="shared" si="11"/>
        <v>123261.9365700316</v>
      </c>
      <c r="M31" s="5">
        <f>scrimecost*Meta!O28</f>
        <v>2094.6120000000001</v>
      </c>
      <c r="N31" s="5">
        <f>L31-Grade15!L31</f>
        <v>3327.2883195789618</v>
      </c>
      <c r="O31" s="5">
        <f>Grade15!M31-M31</f>
        <v>35.061000000000149</v>
      </c>
      <c r="P31" s="22">
        <f t="shared" si="12"/>
        <v>245.63860071725631</v>
      </c>
      <c r="Q31" s="22"/>
      <c r="R31" s="22"/>
      <c r="S31" s="22">
        <f t="shared" si="6"/>
        <v>2732.1358466906649</v>
      </c>
      <c r="T31" s="22">
        <f t="shared" si="7"/>
        <v>1725.5449653400876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81339.27670853585</v>
      </c>
      <c r="D32" s="5">
        <f t="shared" si="0"/>
        <v>79301.359130571247</v>
      </c>
      <c r="E32" s="5">
        <f t="shared" si="1"/>
        <v>69801.359130571247</v>
      </c>
      <c r="F32" s="5">
        <f t="shared" si="2"/>
        <v>26622.02966918864</v>
      </c>
      <c r="G32" s="5">
        <f t="shared" si="3"/>
        <v>52679.329461382607</v>
      </c>
      <c r="H32" s="22">
        <f t="shared" si="10"/>
        <v>34340.066301487765</v>
      </c>
      <c r="I32" s="5">
        <f t="shared" si="4"/>
        <v>85954.853707524249</v>
      </c>
      <c r="J32" s="25">
        <f t="shared" si="5"/>
        <v>0.23318461982548047</v>
      </c>
      <c r="L32" s="22">
        <f t="shared" si="11"/>
        <v>126343.48498428239</v>
      </c>
      <c r="M32" s="5">
        <f>scrimecost*Meta!O29</f>
        <v>2094.6120000000001</v>
      </c>
      <c r="N32" s="5">
        <f>L32-Grade15!L32</f>
        <v>3410.4705275684537</v>
      </c>
      <c r="O32" s="5">
        <f>Grade15!M32-M32</f>
        <v>35.061000000000149</v>
      </c>
      <c r="P32" s="22">
        <f t="shared" si="12"/>
        <v>252.10750259440354</v>
      </c>
      <c r="Q32" s="22"/>
      <c r="R32" s="22"/>
      <c r="S32" s="22">
        <f t="shared" si="6"/>
        <v>2799.9586796466183</v>
      </c>
      <c r="T32" s="22">
        <f t="shared" si="7"/>
        <v>1726.1224987027122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83372.75862624924</v>
      </c>
      <c r="D33" s="5">
        <f t="shared" si="0"/>
        <v>81271.80310883552</v>
      </c>
      <c r="E33" s="5">
        <f t="shared" si="1"/>
        <v>71771.80310883552</v>
      </c>
      <c r="F33" s="5">
        <f t="shared" si="2"/>
        <v>27462.42402591835</v>
      </c>
      <c r="G33" s="5">
        <f t="shared" si="3"/>
        <v>53809.37908291717</v>
      </c>
      <c r="H33" s="22">
        <f t="shared" si="10"/>
        <v>35198.567959024957</v>
      </c>
      <c r="I33" s="5">
        <f t="shared" si="4"/>
        <v>87916.791435212363</v>
      </c>
      <c r="J33" s="25">
        <f t="shared" si="5"/>
        <v>0.23481160632317877</v>
      </c>
      <c r="L33" s="22">
        <f t="shared" si="11"/>
        <v>129502.07210888944</v>
      </c>
      <c r="M33" s="5">
        <f>scrimecost*Meta!O30</f>
        <v>2094.6120000000001</v>
      </c>
      <c r="N33" s="5">
        <f>L33-Grade15!L33</f>
        <v>3495.7322907576745</v>
      </c>
      <c r="O33" s="5">
        <f>Grade15!M33-M33</f>
        <v>35.061000000000149</v>
      </c>
      <c r="P33" s="22">
        <f t="shared" si="12"/>
        <v>258.73812701847936</v>
      </c>
      <c r="Q33" s="22"/>
      <c r="R33" s="22"/>
      <c r="S33" s="22">
        <f t="shared" si="6"/>
        <v>2869.4770834264637</v>
      </c>
      <c r="T33" s="22">
        <f t="shared" si="7"/>
        <v>1726.7074039700713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85457.077591905458</v>
      </c>
      <c r="D34" s="5">
        <f t="shared" si="0"/>
        <v>83291.508186556399</v>
      </c>
      <c r="E34" s="5">
        <f t="shared" si="1"/>
        <v>73791.508186556399</v>
      </c>
      <c r="F34" s="5">
        <f t="shared" si="2"/>
        <v>28323.828241566302</v>
      </c>
      <c r="G34" s="5">
        <f t="shared" si="3"/>
        <v>54967.679944990101</v>
      </c>
      <c r="H34" s="22">
        <f t="shared" si="10"/>
        <v>36078.532158000577</v>
      </c>
      <c r="I34" s="5">
        <f t="shared" si="4"/>
        <v>89927.777606092655</v>
      </c>
      <c r="J34" s="25">
        <f t="shared" si="5"/>
        <v>0.23639891022337226</v>
      </c>
      <c r="L34" s="22">
        <f t="shared" si="11"/>
        <v>132739.62391161165</v>
      </c>
      <c r="M34" s="5">
        <f>scrimecost*Meta!O31</f>
        <v>2094.6120000000001</v>
      </c>
      <c r="N34" s="5">
        <f>L34-Grade15!L34</f>
        <v>3583.1255980265996</v>
      </c>
      <c r="O34" s="5">
        <f>Grade15!M34-M34</f>
        <v>35.061000000000149</v>
      </c>
      <c r="P34" s="22">
        <f t="shared" si="12"/>
        <v>265.53451705315717</v>
      </c>
      <c r="Q34" s="22"/>
      <c r="R34" s="22"/>
      <c r="S34" s="22">
        <f t="shared" si="6"/>
        <v>2940.7334473007859</v>
      </c>
      <c r="T34" s="22">
        <f t="shared" si="7"/>
        <v>1727.2995157031705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87593.504531703104</v>
      </c>
      <c r="D35" s="5">
        <f t="shared" si="0"/>
        <v>85361.705891220307</v>
      </c>
      <c r="E35" s="5">
        <f t="shared" si="1"/>
        <v>75861.705891220307</v>
      </c>
      <c r="F35" s="5">
        <f t="shared" si="2"/>
        <v>29206.767562605459</v>
      </c>
      <c r="G35" s="5">
        <f t="shared" si="3"/>
        <v>56154.938328614851</v>
      </c>
      <c r="H35" s="22">
        <f t="shared" si="10"/>
        <v>36980.495461950595</v>
      </c>
      <c r="I35" s="5">
        <f t="shared" si="4"/>
        <v>91989.038431244975</v>
      </c>
      <c r="J35" s="25">
        <f t="shared" si="5"/>
        <v>0.23794749939429269</v>
      </c>
      <c r="L35" s="22">
        <f t="shared" si="11"/>
        <v>136058.11450940193</v>
      </c>
      <c r="M35" s="5">
        <f>scrimecost*Meta!O32</f>
        <v>2094.6120000000001</v>
      </c>
      <c r="N35" s="5">
        <f>L35-Grade15!L35</f>
        <v>3672.7037379772519</v>
      </c>
      <c r="O35" s="5">
        <f>Grade15!M35-M35</f>
        <v>35.061000000000149</v>
      </c>
      <c r="P35" s="22">
        <f t="shared" si="12"/>
        <v>272.50081683870189</v>
      </c>
      <c r="Q35" s="22"/>
      <c r="R35" s="22"/>
      <c r="S35" s="22">
        <f t="shared" si="6"/>
        <v>3013.771220271969</v>
      </c>
      <c r="T35" s="22">
        <f t="shared" si="7"/>
        <v>1727.8986724218307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89783.34214499568</v>
      </c>
      <c r="D36" s="5">
        <f t="shared" si="0"/>
        <v>87483.658538500822</v>
      </c>
      <c r="E36" s="5">
        <f t="shared" si="1"/>
        <v>77983.658538500822</v>
      </c>
      <c r="F36" s="5">
        <f t="shared" si="2"/>
        <v>30111.780366670602</v>
      </c>
      <c r="G36" s="5">
        <f t="shared" si="3"/>
        <v>57371.87817183022</v>
      </c>
      <c r="H36" s="22">
        <f t="shared" si="10"/>
        <v>37905.007848499357</v>
      </c>
      <c r="I36" s="5">
        <f t="shared" si="4"/>
        <v>94101.830777026102</v>
      </c>
      <c r="J36" s="25">
        <f t="shared" si="5"/>
        <v>0.23945831809762982</v>
      </c>
      <c r="L36" s="22">
        <f t="shared" si="11"/>
        <v>139459.56737213701</v>
      </c>
      <c r="M36" s="5">
        <f>scrimecost*Meta!O33</f>
        <v>1776.068</v>
      </c>
      <c r="N36" s="5">
        <f>L36-Grade15!L36</f>
        <v>3764.5213314267166</v>
      </c>
      <c r="O36" s="5">
        <f>Grade15!M36-M36</f>
        <v>29.729000000000042</v>
      </c>
      <c r="P36" s="22">
        <f t="shared" si="12"/>
        <v>279.64127411888541</v>
      </c>
      <c r="Q36" s="22"/>
      <c r="R36" s="22"/>
      <c r="S36" s="22">
        <f t="shared" si="6"/>
        <v>3083.964105567466</v>
      </c>
      <c r="T36" s="22">
        <f t="shared" si="7"/>
        <v>1725.8907607318008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92027.925698620558</v>
      </c>
      <c r="D37" s="5">
        <f t="shared" ref="D37:D56" si="15">IF(A37&lt;startage,1,0)*(C37*(1-initialunempprob))+IF(A37=startage,1,0)*(C37*(1-unempprob))+IF(A37&gt;startage,1,0)*(C37*(1-unempprob)+unempprob*300*52)</f>
        <v>89658.660001963319</v>
      </c>
      <c r="E37" s="5">
        <f t="shared" si="1"/>
        <v>80158.660001963319</v>
      </c>
      <c r="F37" s="5">
        <f t="shared" si="2"/>
        <v>31039.418490837357</v>
      </c>
      <c r="G37" s="5">
        <f t="shared" si="3"/>
        <v>58619.241511125962</v>
      </c>
      <c r="H37" s="22">
        <f t="shared" ref="H37:H56" si="16">benefits*B37/expnorm</f>
        <v>38852.633044711845</v>
      </c>
      <c r="I37" s="5">
        <f t="shared" ref="I37:I56" si="17">G37+IF(A37&lt;startage,1,0)*(H37*(1-initialunempprob))+IF(A37&gt;=startage,1,0)*(H37*(1-unempprob))</f>
        <v>96267.442931451747</v>
      </c>
      <c r="J37" s="25">
        <f t="shared" si="5"/>
        <v>0.24093228756430007</v>
      </c>
      <c r="L37" s="22">
        <f t="shared" ref="L37:L56" si="18">(sincome+sbenefits)*(1-sunemp)*B37/expnorm</f>
        <v>142946.05655644042</v>
      </c>
      <c r="M37" s="5">
        <f>scrimecost*Meta!O34</f>
        <v>1776.068</v>
      </c>
      <c r="N37" s="5">
        <f>L37-Grade15!L37</f>
        <v>3858.6343647124013</v>
      </c>
      <c r="O37" s="5">
        <f>Grade15!M37-M37</f>
        <v>29.729000000000042</v>
      </c>
      <c r="P37" s="22">
        <f t="shared" si="12"/>
        <v>286.96024283107329</v>
      </c>
      <c r="Q37" s="22"/>
      <c r="R37" s="22"/>
      <c r="S37" s="22">
        <f t="shared" si="6"/>
        <v>3160.6994157953382</v>
      </c>
      <c r="T37" s="22">
        <f t="shared" si="7"/>
        <v>1726.5660019787178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94328.623841086053</v>
      </c>
      <c r="D38" s="5">
        <f t="shared" si="15"/>
        <v>91888.036502012386</v>
      </c>
      <c r="E38" s="5">
        <f t="shared" si="1"/>
        <v>82388.036502012386</v>
      </c>
      <c r="F38" s="5">
        <f t="shared" si="2"/>
        <v>31990.24756810828</v>
      </c>
      <c r="G38" s="5">
        <f t="shared" si="3"/>
        <v>59897.788933904107</v>
      </c>
      <c r="H38" s="22">
        <f t="shared" si="16"/>
        <v>39823.948870829627</v>
      </c>
      <c r="I38" s="5">
        <f t="shared" si="17"/>
        <v>98487.195389738015</v>
      </c>
      <c r="J38" s="25">
        <f t="shared" si="5"/>
        <v>0.24237030655617348</v>
      </c>
      <c r="L38" s="22">
        <f t="shared" si="18"/>
        <v>146519.70797035139</v>
      </c>
      <c r="M38" s="5">
        <f>scrimecost*Meta!O35</f>
        <v>1776.068</v>
      </c>
      <c r="N38" s="5">
        <f>L38-Grade15!L38</f>
        <v>3955.1002238301735</v>
      </c>
      <c r="O38" s="5">
        <f>Grade15!M38-M38</f>
        <v>29.729000000000042</v>
      </c>
      <c r="P38" s="22">
        <f t="shared" si="12"/>
        <v>294.46218576106583</v>
      </c>
      <c r="Q38" s="22"/>
      <c r="R38" s="22"/>
      <c r="S38" s="22">
        <f t="shared" si="6"/>
        <v>3239.353108778866</v>
      </c>
      <c r="T38" s="22">
        <f t="shared" si="7"/>
        <v>1727.2463339446033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96686.839437113216</v>
      </c>
      <c r="D39" s="5">
        <f t="shared" si="15"/>
        <v>94173.147414562714</v>
      </c>
      <c r="E39" s="5">
        <f t="shared" si="1"/>
        <v>84673.147414562714</v>
      </c>
      <c r="F39" s="5">
        <f t="shared" si="2"/>
        <v>32997.041794747878</v>
      </c>
      <c r="G39" s="5">
        <f t="shared" si="3"/>
        <v>61176.105619814836</v>
      </c>
      <c r="H39" s="22">
        <f t="shared" si="16"/>
        <v>40819.547592600371</v>
      </c>
      <c r="I39" s="5">
        <f t="shared" si="17"/>
        <v>100730.24723704459</v>
      </c>
      <c r="J39" s="25">
        <f t="shared" si="5"/>
        <v>0.24401487253171172</v>
      </c>
      <c r="L39" s="22">
        <f t="shared" si="18"/>
        <v>150182.70066961015</v>
      </c>
      <c r="M39" s="5">
        <f>scrimecost*Meta!O36</f>
        <v>1776.068</v>
      </c>
      <c r="N39" s="5">
        <f>L39-Grade15!L39</f>
        <v>4053.977729425882</v>
      </c>
      <c r="O39" s="5">
        <f>Grade15!M39-M39</f>
        <v>29.729000000000042</v>
      </c>
      <c r="P39" s="22">
        <f t="shared" si="12"/>
        <v>302.4056879225422</v>
      </c>
      <c r="Q39" s="22"/>
      <c r="R39" s="22"/>
      <c r="S39" s="22">
        <f t="shared" si="6"/>
        <v>3320.1956574235896</v>
      </c>
      <c r="T39" s="22">
        <f t="shared" si="7"/>
        <v>1728.0474562552968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99104.010423041036</v>
      </c>
      <c r="D40" s="5">
        <f t="shared" si="15"/>
        <v>96515.386099926764</v>
      </c>
      <c r="E40" s="5">
        <f t="shared" si="1"/>
        <v>87015.386099926764</v>
      </c>
      <c r="F40" s="5">
        <f t="shared" si="2"/>
        <v>34066.273754616566</v>
      </c>
      <c r="G40" s="5">
        <f t="shared" si="3"/>
        <v>62449.112345310197</v>
      </c>
      <c r="H40" s="22">
        <f t="shared" si="16"/>
        <v>41840.036282415378</v>
      </c>
      <c r="I40" s="5">
        <f t="shared" si="17"/>
        <v>102992.1075029707</v>
      </c>
      <c r="J40" s="25">
        <f t="shared" si="5"/>
        <v>0.24589220239187398</v>
      </c>
      <c r="L40" s="22">
        <f t="shared" si="18"/>
        <v>153937.26818635044</v>
      </c>
      <c r="M40" s="5">
        <f>scrimecost*Meta!O37</f>
        <v>1776.068</v>
      </c>
      <c r="N40" s="5">
        <f>L40-Grade15!L40</f>
        <v>4155.3271726616076</v>
      </c>
      <c r="O40" s="5">
        <f>Grade15!M40-M40</f>
        <v>29.729000000000042</v>
      </c>
      <c r="P40" s="22">
        <f t="shared" si="12"/>
        <v>310.84181733171209</v>
      </c>
      <c r="Q40" s="22"/>
      <c r="R40" s="22"/>
      <c r="S40" s="22">
        <f t="shared" si="6"/>
        <v>3403.3168485561673</v>
      </c>
      <c r="T40" s="22">
        <f t="shared" si="7"/>
        <v>1728.9815986827493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101581.61068361705</v>
      </c>
      <c r="D41" s="5">
        <f t="shared" si="15"/>
        <v>98916.180752424931</v>
      </c>
      <c r="E41" s="5">
        <f t="shared" si="1"/>
        <v>89416.180752424931</v>
      </c>
      <c r="F41" s="5">
        <f t="shared" si="2"/>
        <v>35162.236513481977</v>
      </c>
      <c r="G41" s="5">
        <f t="shared" si="3"/>
        <v>63753.944238942953</v>
      </c>
      <c r="H41" s="22">
        <f t="shared" si="16"/>
        <v>42886.037189475748</v>
      </c>
      <c r="I41" s="5">
        <f t="shared" si="17"/>
        <v>105310.51427554495</v>
      </c>
      <c r="J41" s="25">
        <f t="shared" si="5"/>
        <v>0.24772374371886166</v>
      </c>
      <c r="L41" s="22">
        <f t="shared" si="18"/>
        <v>157785.69989100916</v>
      </c>
      <c r="M41" s="5">
        <f>scrimecost*Meta!O38</f>
        <v>1285.288</v>
      </c>
      <c r="N41" s="5">
        <f>L41-Grade15!L41</f>
        <v>4259.2103519781085</v>
      </c>
      <c r="O41" s="5">
        <f>Grade15!M41-M41</f>
        <v>21.513999999999896</v>
      </c>
      <c r="P41" s="22">
        <f t="shared" si="12"/>
        <v>319.48884997611128</v>
      </c>
      <c r="Q41" s="22"/>
      <c r="R41" s="22"/>
      <c r="S41" s="22">
        <f t="shared" si="6"/>
        <v>3481.3197294669712</v>
      </c>
      <c r="T41" s="22">
        <f t="shared" si="7"/>
        <v>1726.3462204355806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104121.15095070748</v>
      </c>
      <c r="D42" s="5">
        <f t="shared" si="15"/>
        <v>101376.99527123556</v>
      </c>
      <c r="E42" s="5">
        <f t="shared" si="1"/>
        <v>91876.995271235559</v>
      </c>
      <c r="F42" s="5">
        <f t="shared" si="2"/>
        <v>36285.598341319033</v>
      </c>
      <c r="G42" s="5">
        <f t="shared" si="3"/>
        <v>65091.396929916526</v>
      </c>
      <c r="H42" s="22">
        <f t="shared" si="16"/>
        <v>43958.188119212653</v>
      </c>
      <c r="I42" s="5">
        <f t="shared" si="17"/>
        <v>107686.88121743358</v>
      </c>
      <c r="J42" s="25">
        <f t="shared" si="5"/>
        <v>0.24951061330616658</v>
      </c>
      <c r="L42" s="22">
        <f t="shared" si="18"/>
        <v>161730.34238828442</v>
      </c>
      <c r="M42" s="5">
        <f>scrimecost*Meta!O39</f>
        <v>1285.288</v>
      </c>
      <c r="N42" s="5">
        <f>L42-Grade15!L42</f>
        <v>4365.6906107775867</v>
      </c>
      <c r="O42" s="5">
        <f>Grade15!M42-M42</f>
        <v>21.513999999999896</v>
      </c>
      <c r="P42" s="22">
        <f t="shared" si="12"/>
        <v>328.35205843662038</v>
      </c>
      <c r="Q42" s="22"/>
      <c r="R42" s="22"/>
      <c r="S42" s="22">
        <f t="shared" si="6"/>
        <v>3568.6489309005938</v>
      </c>
      <c r="T42" s="22">
        <f t="shared" si="7"/>
        <v>1727.36379403048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106724.17972447515</v>
      </c>
      <c r="D43" s="5">
        <f t="shared" si="15"/>
        <v>103899.33015301642</v>
      </c>
      <c r="E43" s="5">
        <f t="shared" si="1"/>
        <v>94399.330153016417</v>
      </c>
      <c r="F43" s="5">
        <f t="shared" si="2"/>
        <v>37437.044214851994</v>
      </c>
      <c r="G43" s="5">
        <f t="shared" si="3"/>
        <v>66462.285938164423</v>
      </c>
      <c r="H43" s="22">
        <f t="shared" si="16"/>
        <v>45057.14282219296</v>
      </c>
      <c r="I43" s="5">
        <f t="shared" si="17"/>
        <v>110122.65733286939</v>
      </c>
      <c r="J43" s="25">
        <f t="shared" si="5"/>
        <v>0.2512539007084153</v>
      </c>
      <c r="L43" s="22">
        <f t="shared" si="18"/>
        <v>165773.60094799148</v>
      </c>
      <c r="M43" s="5">
        <f>scrimecost*Meta!O40</f>
        <v>1285.288</v>
      </c>
      <c r="N43" s="5">
        <f>L43-Grade15!L43</f>
        <v>4474.8328760469449</v>
      </c>
      <c r="O43" s="5">
        <f>Grade15!M43-M43</f>
        <v>21.513999999999896</v>
      </c>
      <c r="P43" s="22">
        <f t="shared" si="12"/>
        <v>337.4368471086421</v>
      </c>
      <c r="Q43" s="22"/>
      <c r="R43" s="22"/>
      <c r="S43" s="22">
        <f t="shared" si="6"/>
        <v>3658.1613623699764</v>
      </c>
      <c r="T43" s="22">
        <f t="shared" si="7"/>
        <v>1728.3784567627004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109392.28421758706</v>
      </c>
      <c r="D44" s="5">
        <f t="shared" si="15"/>
        <v>106484.72340684186</v>
      </c>
      <c r="E44" s="5">
        <f t="shared" si="1"/>
        <v>96984.723406841862</v>
      </c>
      <c r="F44" s="5">
        <f t="shared" si="2"/>
        <v>38617.276235223311</v>
      </c>
      <c r="G44" s="5">
        <f t="shared" si="3"/>
        <v>67867.447171618551</v>
      </c>
      <c r="H44" s="22">
        <f t="shared" si="16"/>
        <v>46183.571392747799</v>
      </c>
      <c r="I44" s="5">
        <f t="shared" si="17"/>
        <v>112619.32785119116</v>
      </c>
      <c r="J44" s="25">
        <f t="shared" si="5"/>
        <v>0.25295466890573121</v>
      </c>
      <c r="L44" s="22">
        <f t="shared" si="18"/>
        <v>169917.94097169131</v>
      </c>
      <c r="M44" s="5">
        <f>scrimecost*Meta!O41</f>
        <v>1285.288</v>
      </c>
      <c r="N44" s="5">
        <f>L44-Grade15!L44</f>
        <v>4586.7036979481927</v>
      </c>
      <c r="O44" s="5">
        <f>Grade15!M44-M44</f>
        <v>21.513999999999896</v>
      </c>
      <c r="P44" s="22">
        <f t="shared" si="12"/>
        <v>346.74875549746457</v>
      </c>
      <c r="Q44" s="22"/>
      <c r="R44" s="22"/>
      <c r="S44" s="22">
        <f t="shared" ref="S44:S69" si="19">IF(A44&lt;startage,1,0)*(N44-Q44-R44)+IF(A44&gt;=startage,1,0)*completionprob*(N44*spart+O44+P44)</f>
        <v>3749.9116046262116</v>
      </c>
      <c r="T44" s="22">
        <f t="shared" ref="T44:T69" si="20">S44/sreturn^(A44-startage+1)</f>
        <v>1729.3902890302529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112127.09132302672</v>
      </c>
      <c r="D45" s="5">
        <f t="shared" si="15"/>
        <v>109134.75149201289</v>
      </c>
      <c r="E45" s="5">
        <f t="shared" si="1"/>
        <v>99634.751492012889</v>
      </c>
      <c r="F45" s="5">
        <f t="shared" si="2"/>
        <v>39682.259463599083</v>
      </c>
      <c r="G45" s="5">
        <f t="shared" si="3"/>
        <v>69452.492028413806</v>
      </c>
      <c r="H45" s="22">
        <f t="shared" si="16"/>
        <v>47338.160677566484</v>
      </c>
      <c r="I45" s="5">
        <f t="shared" si="17"/>
        <v>115323.16972497573</v>
      </c>
      <c r="J45" s="25">
        <f t="shared" si="5"/>
        <v>0.25367716438149307</v>
      </c>
      <c r="L45" s="22">
        <f t="shared" si="18"/>
        <v>174165.88949598357</v>
      </c>
      <c r="M45" s="5">
        <f>scrimecost*Meta!O42</f>
        <v>1285.288</v>
      </c>
      <c r="N45" s="5">
        <f>L45-Grade15!L45</f>
        <v>4701.371290396899</v>
      </c>
      <c r="O45" s="5">
        <f>Grade15!M45-M45</f>
        <v>21.513999999999896</v>
      </c>
      <c r="P45" s="22">
        <f t="shared" si="12"/>
        <v>355.15136285525142</v>
      </c>
      <c r="Q45" s="22"/>
      <c r="R45" s="22"/>
      <c r="S45" s="22">
        <f t="shared" si="19"/>
        <v>3842.9551244418935</v>
      </c>
      <c r="T45" s="22">
        <f t="shared" si="20"/>
        <v>1729.9489927919892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114930.26860610237</v>
      </c>
      <c r="D46" s="5">
        <f t="shared" si="15"/>
        <v>111851.0302793132</v>
      </c>
      <c r="E46" s="5">
        <f t="shared" si="1"/>
        <v>102351.0302793132</v>
      </c>
      <c r="F46" s="5">
        <f t="shared" si="2"/>
        <v>40753.831445189055</v>
      </c>
      <c r="G46" s="5">
        <f t="shared" si="3"/>
        <v>71097.198834124138</v>
      </c>
      <c r="H46" s="22">
        <f t="shared" si="16"/>
        <v>48521.614694505639</v>
      </c>
      <c r="I46" s="5">
        <f t="shared" si="17"/>
        <v>118114.64347310009</v>
      </c>
      <c r="J46" s="25">
        <f t="shared" si="5"/>
        <v>0.25425553712729509</v>
      </c>
      <c r="L46" s="22">
        <f t="shared" si="18"/>
        <v>178520.03673338314</v>
      </c>
      <c r="M46" s="5">
        <f>scrimecost*Meta!O43</f>
        <v>768.57999999999993</v>
      </c>
      <c r="N46" s="5">
        <f>L46-Grade15!L46</f>
        <v>4818.9055726567749</v>
      </c>
      <c r="O46" s="5">
        <f>Grade15!M46-M46</f>
        <v>12.865000000000009</v>
      </c>
      <c r="P46" s="22">
        <f t="shared" si="12"/>
        <v>363.60595479341578</v>
      </c>
      <c r="Q46" s="22"/>
      <c r="R46" s="22"/>
      <c r="S46" s="22">
        <f t="shared" si="19"/>
        <v>3930.6097296442085</v>
      </c>
      <c r="T46" s="22">
        <f t="shared" si="20"/>
        <v>1727.1255525712988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117803.52532125493</v>
      </c>
      <c r="D47" s="5">
        <f t="shared" si="15"/>
        <v>114635.21603629603</v>
      </c>
      <c r="E47" s="5">
        <f t="shared" si="1"/>
        <v>105135.21603629603</v>
      </c>
      <c r="F47" s="5">
        <f t="shared" si="2"/>
        <v>41852.192726318783</v>
      </c>
      <c r="G47" s="5">
        <f t="shared" si="3"/>
        <v>72783.023309977245</v>
      </c>
      <c r="H47" s="22">
        <f t="shared" si="16"/>
        <v>49734.655061868281</v>
      </c>
      <c r="I47" s="5">
        <f t="shared" si="17"/>
        <v>120975.9040649276</v>
      </c>
      <c r="J47" s="25">
        <f t="shared" si="5"/>
        <v>0.25481980322076042</v>
      </c>
      <c r="L47" s="22">
        <f t="shared" si="18"/>
        <v>182983.03765171772</v>
      </c>
      <c r="M47" s="5">
        <f>scrimecost*Meta!O44</f>
        <v>768.57999999999993</v>
      </c>
      <c r="N47" s="5">
        <f>L47-Grade15!L47</f>
        <v>4939.378211973235</v>
      </c>
      <c r="O47" s="5">
        <f>Grade15!M47-M47</f>
        <v>12.865000000000009</v>
      </c>
      <c r="P47" s="22">
        <f t="shared" si="12"/>
        <v>372.27191153003423</v>
      </c>
      <c r="Q47" s="22"/>
      <c r="R47" s="22"/>
      <c r="S47" s="22">
        <f t="shared" si="19"/>
        <v>4028.2216370766464</v>
      </c>
      <c r="T47" s="22">
        <f t="shared" si="20"/>
        <v>1727.7199263420021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120748.6134542863</v>
      </c>
      <c r="D48" s="5">
        <f t="shared" si="15"/>
        <v>117489.00643720342</v>
      </c>
      <c r="E48" s="5">
        <f t="shared" si="1"/>
        <v>107989.00643720342</v>
      </c>
      <c r="F48" s="5">
        <f t="shared" si="2"/>
        <v>42978.013039476748</v>
      </c>
      <c r="G48" s="5">
        <f t="shared" si="3"/>
        <v>74510.993397726677</v>
      </c>
      <c r="H48" s="22">
        <f t="shared" si="16"/>
        <v>50978.02143841498</v>
      </c>
      <c r="I48" s="5">
        <f t="shared" si="17"/>
        <v>123908.69617155079</v>
      </c>
      <c r="J48" s="25">
        <f t="shared" si="5"/>
        <v>0.25537030672658034</v>
      </c>
      <c r="L48" s="22">
        <f t="shared" si="18"/>
        <v>187557.61359301064</v>
      </c>
      <c r="M48" s="5">
        <f>scrimecost*Meta!O45</f>
        <v>768.57999999999993</v>
      </c>
      <c r="N48" s="5">
        <f>L48-Grade15!L48</f>
        <v>5062.8626672725368</v>
      </c>
      <c r="O48" s="5">
        <f>Grade15!M48-M48</f>
        <v>12.865000000000009</v>
      </c>
      <c r="P48" s="22">
        <f t="shared" si="12"/>
        <v>381.1545171850683</v>
      </c>
      <c r="Q48" s="22"/>
      <c r="R48" s="22"/>
      <c r="S48" s="22">
        <f t="shared" si="19"/>
        <v>4128.2738421948425</v>
      </c>
      <c r="T48" s="22">
        <f t="shared" si="20"/>
        <v>1728.3212972494753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123767.32879064346</v>
      </c>
      <c r="D49" s="5">
        <f t="shared" si="15"/>
        <v>120414.14159813352</v>
      </c>
      <c r="E49" s="5">
        <f t="shared" si="1"/>
        <v>110914.14159813352</v>
      </c>
      <c r="F49" s="5">
        <f t="shared" si="2"/>
        <v>44131.978860463671</v>
      </c>
      <c r="G49" s="5">
        <f t="shared" si="3"/>
        <v>76282.162737669845</v>
      </c>
      <c r="H49" s="22">
        <f t="shared" si="16"/>
        <v>52252.471974375359</v>
      </c>
      <c r="I49" s="5">
        <f t="shared" si="17"/>
        <v>126914.80808083958</v>
      </c>
      <c r="J49" s="25">
        <f t="shared" si="5"/>
        <v>0.25590738331762414</v>
      </c>
      <c r="L49" s="22">
        <f t="shared" si="18"/>
        <v>192246.5539328359</v>
      </c>
      <c r="M49" s="5">
        <f>scrimecost*Meta!O46</f>
        <v>768.57999999999993</v>
      </c>
      <c r="N49" s="5">
        <f>L49-Grade15!L49</f>
        <v>5189.4342339543509</v>
      </c>
      <c r="O49" s="5">
        <f>Grade15!M49-M49</f>
        <v>12.865000000000009</v>
      </c>
      <c r="P49" s="22">
        <f t="shared" si="12"/>
        <v>390.25918798147814</v>
      </c>
      <c r="Q49" s="22"/>
      <c r="R49" s="22"/>
      <c r="S49" s="22">
        <f t="shared" si="19"/>
        <v>4230.827352441017</v>
      </c>
      <c r="T49" s="22">
        <f t="shared" si="20"/>
        <v>1728.9295088243009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126861.51201040953</v>
      </c>
      <c r="D50" s="5">
        <f t="shared" si="15"/>
        <v>123412.40513808683</v>
      </c>
      <c r="E50" s="5">
        <f t="shared" si="1"/>
        <v>113912.40513808683</v>
      </c>
      <c r="F50" s="5">
        <f t="shared" si="2"/>
        <v>45314.793826975256</v>
      </c>
      <c r="G50" s="5">
        <f t="shared" si="3"/>
        <v>78097.61131111157</v>
      </c>
      <c r="H50" s="22">
        <f t="shared" si="16"/>
        <v>53558.783773734736</v>
      </c>
      <c r="I50" s="5">
        <f t="shared" si="17"/>
        <v>129996.07278786052</v>
      </c>
      <c r="J50" s="25">
        <f t="shared" si="5"/>
        <v>0.25643136047961812</v>
      </c>
      <c r="L50" s="22">
        <f t="shared" si="18"/>
        <v>197052.7177811568</v>
      </c>
      <c r="M50" s="5">
        <f>scrimecost*Meta!O47</f>
        <v>768.57999999999993</v>
      </c>
      <c r="N50" s="5">
        <f>L50-Grade15!L50</f>
        <v>5319.1700898032868</v>
      </c>
      <c r="O50" s="5">
        <f>Grade15!M50-M50</f>
        <v>12.865000000000009</v>
      </c>
      <c r="P50" s="22">
        <f t="shared" si="12"/>
        <v>399.59147554779827</v>
      </c>
      <c r="Q50" s="22"/>
      <c r="R50" s="22"/>
      <c r="S50" s="22">
        <f t="shared" si="19"/>
        <v>4335.9447004434005</v>
      </c>
      <c r="T50" s="22">
        <f t="shared" si="20"/>
        <v>1729.5444083415034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130033.04981066973</v>
      </c>
      <c r="D51" s="5">
        <f t="shared" si="15"/>
        <v>126485.62526653898</v>
      </c>
      <c r="E51" s="5">
        <f t="shared" si="1"/>
        <v>116985.62526653898</v>
      </c>
      <c r="F51" s="5">
        <f t="shared" si="2"/>
        <v>46527.179167649629</v>
      </c>
      <c r="G51" s="5">
        <f t="shared" si="3"/>
        <v>79958.446098889341</v>
      </c>
      <c r="H51" s="22">
        <f t="shared" si="16"/>
        <v>54897.753368078091</v>
      </c>
      <c r="I51" s="5">
        <f t="shared" si="17"/>
        <v>133154.369112557</v>
      </c>
      <c r="J51" s="25">
        <f t="shared" si="5"/>
        <v>0.25694255771083169</v>
      </c>
      <c r="L51" s="22">
        <f t="shared" si="18"/>
        <v>201979.03572568568</v>
      </c>
      <c r="M51" s="5">
        <f>scrimecost*Meta!O48</f>
        <v>422.25600000000003</v>
      </c>
      <c r="N51" s="5">
        <f>L51-Grade15!L51</f>
        <v>5452.1493420483021</v>
      </c>
      <c r="O51" s="5">
        <f>Grade15!M51-M51</f>
        <v>7.0679999999999836</v>
      </c>
      <c r="P51" s="22">
        <f t="shared" si="12"/>
        <v>409.15707030327627</v>
      </c>
      <c r="Q51" s="22"/>
      <c r="R51" s="22"/>
      <c r="S51" s="22">
        <f t="shared" si="19"/>
        <v>4438.6118101457396</v>
      </c>
      <c r="T51" s="22">
        <f t="shared" si="20"/>
        <v>1728.1886431471685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133283.87605593647</v>
      </c>
      <c r="D52" s="5">
        <f t="shared" si="15"/>
        <v>129635.67589820245</v>
      </c>
      <c r="E52" s="5">
        <f t="shared" si="1"/>
        <v>120135.67589820245</v>
      </c>
      <c r="F52" s="5">
        <f t="shared" si="2"/>
        <v>47769.874141840861</v>
      </c>
      <c r="G52" s="5">
        <f t="shared" si="3"/>
        <v>81865.801756361587</v>
      </c>
      <c r="H52" s="22">
        <f t="shared" si="16"/>
        <v>56270.197202280047</v>
      </c>
      <c r="I52" s="5">
        <f t="shared" si="17"/>
        <v>136391.62284537096</v>
      </c>
      <c r="J52" s="25">
        <f t="shared" si="5"/>
        <v>0.2574412867168937</v>
      </c>
      <c r="L52" s="22">
        <f t="shared" si="18"/>
        <v>207028.51161882782</v>
      </c>
      <c r="M52" s="5">
        <f>scrimecost*Meta!O49</f>
        <v>422.25600000000003</v>
      </c>
      <c r="N52" s="5">
        <f>L52-Grade15!L52</f>
        <v>5588.4530755995074</v>
      </c>
      <c r="O52" s="5">
        <f>Grade15!M52-M52</f>
        <v>7.0679999999999836</v>
      </c>
      <c r="P52" s="22">
        <f t="shared" si="12"/>
        <v>418.96180492764125</v>
      </c>
      <c r="Q52" s="22"/>
      <c r="R52" s="22"/>
      <c r="S52" s="22">
        <f t="shared" si="19"/>
        <v>4549.0507238906821</v>
      </c>
      <c r="T52" s="22">
        <f t="shared" si="20"/>
        <v>1728.8637225765283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136615.97295733489</v>
      </c>
      <c r="D53" s="5">
        <f t="shared" si="15"/>
        <v>132864.4777956575</v>
      </c>
      <c r="E53" s="5">
        <f t="shared" si="1"/>
        <v>123364.4777956575</v>
      </c>
      <c r="F53" s="5">
        <f t="shared" si="2"/>
        <v>49043.636490386882</v>
      </c>
      <c r="G53" s="5">
        <f t="shared" si="3"/>
        <v>83820.841305270616</v>
      </c>
      <c r="H53" s="22">
        <f t="shared" si="16"/>
        <v>57676.952132337043</v>
      </c>
      <c r="I53" s="5">
        <f t="shared" si="17"/>
        <v>139709.80792150521</v>
      </c>
      <c r="J53" s="25">
        <f t="shared" si="5"/>
        <v>0.25792785160085668</v>
      </c>
      <c r="L53" s="22">
        <f t="shared" si="18"/>
        <v>212204.22440929851</v>
      </c>
      <c r="M53" s="5">
        <f>scrimecost*Meta!O50</f>
        <v>422.25600000000003</v>
      </c>
      <c r="N53" s="5">
        <f>L53-Grade15!L53</f>
        <v>5728.1644024894922</v>
      </c>
      <c r="O53" s="5">
        <f>Grade15!M53-M53</f>
        <v>7.0679999999999836</v>
      </c>
      <c r="P53" s="22">
        <f t="shared" si="12"/>
        <v>429.01165791761542</v>
      </c>
      <c r="Q53" s="22"/>
      <c r="R53" s="22"/>
      <c r="S53" s="22">
        <f t="shared" si="19"/>
        <v>4662.2506104792492</v>
      </c>
      <c r="T53" s="22">
        <f t="shared" si="20"/>
        <v>1729.5439243157564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140031.37228126827</v>
      </c>
      <c r="D54" s="5">
        <f t="shared" si="15"/>
        <v>136173.99974054896</v>
      </c>
      <c r="E54" s="5">
        <f t="shared" si="1"/>
        <v>126673.99974054896</v>
      </c>
      <c r="F54" s="5">
        <f t="shared" si="2"/>
        <v>50349.24289764656</v>
      </c>
      <c r="G54" s="5">
        <f t="shared" si="3"/>
        <v>85824.756842902396</v>
      </c>
      <c r="H54" s="22">
        <f t="shared" si="16"/>
        <v>59118.875935645468</v>
      </c>
      <c r="I54" s="5">
        <f t="shared" si="17"/>
        <v>143110.94762454287</v>
      </c>
      <c r="J54" s="25">
        <f t="shared" si="5"/>
        <v>0.25840254904862547</v>
      </c>
      <c r="L54" s="22">
        <f t="shared" si="18"/>
        <v>217509.33001953096</v>
      </c>
      <c r="M54" s="5">
        <f>scrimecost*Meta!O51</f>
        <v>422.25600000000003</v>
      </c>
      <c r="N54" s="5">
        <f>L54-Grade15!L54</f>
        <v>5871.3685125517368</v>
      </c>
      <c r="O54" s="5">
        <f>Grade15!M54-M54</f>
        <v>7.0679999999999836</v>
      </c>
      <c r="P54" s="22">
        <f t="shared" si="12"/>
        <v>439.31275723233898</v>
      </c>
      <c r="Q54" s="22"/>
      <c r="R54" s="22"/>
      <c r="S54" s="22">
        <f t="shared" si="19"/>
        <v>4778.2804942325383</v>
      </c>
      <c r="T54" s="22">
        <f t="shared" si="20"/>
        <v>1730.2291367238702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143532.15658829996</v>
      </c>
      <c r="D55" s="5">
        <f t="shared" si="15"/>
        <v>139566.25973406265</v>
      </c>
      <c r="E55" s="5">
        <f t="shared" si="1"/>
        <v>130066.25973406265</v>
      </c>
      <c r="F55" s="5">
        <f t="shared" si="2"/>
        <v>51687.489465087718</v>
      </c>
      <c r="G55" s="5">
        <f t="shared" si="3"/>
        <v>87878.770268974942</v>
      </c>
      <c r="H55" s="22">
        <f t="shared" si="16"/>
        <v>60596.847834036598</v>
      </c>
      <c r="I55" s="5">
        <f t="shared" si="17"/>
        <v>146597.11582015641</v>
      </c>
      <c r="J55" s="25">
        <f t="shared" si="5"/>
        <v>0.25886566850986331</v>
      </c>
      <c r="L55" s="22">
        <f t="shared" si="18"/>
        <v>222947.06327001922</v>
      </c>
      <c r="M55" s="5">
        <f>scrimecost*Meta!O52</f>
        <v>422.25600000000003</v>
      </c>
      <c r="N55" s="5">
        <f>L55-Grade15!L55</f>
        <v>6018.1527253655076</v>
      </c>
      <c r="O55" s="5">
        <f>Grade15!M55-M55</f>
        <v>7.0679999999999836</v>
      </c>
      <c r="P55" s="22">
        <f t="shared" si="12"/>
        <v>449.8713840299306</v>
      </c>
      <c r="Q55" s="22"/>
      <c r="R55" s="22"/>
      <c r="S55" s="22">
        <f t="shared" si="19"/>
        <v>4897.2111250796361</v>
      </c>
      <c r="T55" s="22">
        <f t="shared" si="20"/>
        <v>1730.9192508331198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147120.46050300746</v>
      </c>
      <c r="D56" s="5">
        <f t="shared" si="15"/>
        <v>143043.32622741422</v>
      </c>
      <c r="E56" s="5">
        <f t="shared" si="1"/>
        <v>133543.32622741422</v>
      </c>
      <c r="F56" s="5">
        <f t="shared" si="2"/>
        <v>53059.192196714903</v>
      </c>
      <c r="G56" s="5">
        <f t="shared" si="3"/>
        <v>89984.134030699322</v>
      </c>
      <c r="H56" s="22">
        <f t="shared" si="16"/>
        <v>62111.769029887524</v>
      </c>
      <c r="I56" s="5">
        <f t="shared" si="17"/>
        <v>150170.43822066032</v>
      </c>
      <c r="J56" s="25">
        <f t="shared" si="5"/>
        <v>0.25931749237448554</v>
      </c>
      <c r="L56" s="22">
        <f t="shared" si="18"/>
        <v>228520.73985176973</v>
      </c>
      <c r="M56" s="5">
        <f>scrimecost*Meta!O53</f>
        <v>133.34399999999999</v>
      </c>
      <c r="N56" s="5">
        <f>L56-Grade15!L56</f>
        <v>6168.6065434997145</v>
      </c>
      <c r="O56" s="5">
        <f>Grade15!M56-M56</f>
        <v>2.2319999999999993</v>
      </c>
      <c r="P56" s="22">
        <f t="shared" si="12"/>
        <v>460.69397649746207</v>
      </c>
      <c r="Q56" s="22"/>
      <c r="R56" s="22"/>
      <c r="S56" s="22">
        <f t="shared" si="19"/>
        <v>5014.8786856979814</v>
      </c>
      <c r="T56" s="22">
        <f t="shared" si="20"/>
        <v>1730.1526079251178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L57-Grade15!L57</f>
        <v>0</v>
      </c>
      <c r="O57" s="5">
        <f>Grade15!M57-M57</f>
        <v>2.2319999999999993</v>
      </c>
      <c r="Q57" s="22"/>
      <c r="R57" s="22"/>
      <c r="S57" s="22">
        <f t="shared" si="19"/>
        <v>1.9552319999999994</v>
      </c>
      <c r="T57" s="22">
        <f t="shared" si="20"/>
        <v>0.65844313826703316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L58-Grade15!L58</f>
        <v>0</v>
      </c>
      <c r="O58" s="5">
        <f>Grade15!M58-M58</f>
        <v>2.2319999999999993</v>
      </c>
      <c r="Q58" s="22"/>
      <c r="R58" s="22"/>
      <c r="S58" s="22">
        <f t="shared" si="19"/>
        <v>1.9552319999999994</v>
      </c>
      <c r="T58" s="22">
        <f t="shared" si="20"/>
        <v>0.64270884350536661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L59-Grade15!L59</f>
        <v>0</v>
      </c>
      <c r="O59" s="5">
        <f>Grade15!M59-M59</f>
        <v>2.2319999999999993</v>
      </c>
      <c r="Q59" s="22"/>
      <c r="R59" s="22"/>
      <c r="S59" s="22">
        <f t="shared" si="19"/>
        <v>1.9552319999999994</v>
      </c>
      <c r="T59" s="22">
        <f t="shared" si="20"/>
        <v>0.62735053873776192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L60-Grade15!L60</f>
        <v>0</v>
      </c>
      <c r="O60" s="5">
        <f>Grade15!M60-M60</f>
        <v>2.2319999999999993</v>
      </c>
      <c r="Q60" s="22"/>
      <c r="R60" s="22"/>
      <c r="S60" s="22">
        <f t="shared" si="19"/>
        <v>1.9552319999999994</v>
      </c>
      <c r="T60" s="22">
        <f t="shared" si="20"/>
        <v>0.61235923922878732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L61-Grade15!L61</f>
        <v>0</v>
      </c>
      <c r="O61" s="5">
        <f>Grade15!M61-M61</f>
        <v>2.2319999999999993</v>
      </c>
      <c r="Q61" s="22"/>
      <c r="R61" s="22"/>
      <c r="S61" s="22">
        <f t="shared" si="19"/>
        <v>1.9552319999999994</v>
      </c>
      <c r="T61" s="22">
        <f t="shared" si="20"/>
        <v>0.59772617494412605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L62-Grade15!L62</f>
        <v>0</v>
      </c>
      <c r="O62" s="5">
        <f>Grade15!M62-M62</f>
        <v>2.2319999999999993</v>
      </c>
      <c r="Q62" s="22"/>
      <c r="R62" s="22"/>
      <c r="S62" s="22">
        <f t="shared" si="19"/>
        <v>1.9552319999999994</v>
      </c>
      <c r="T62" s="22">
        <f t="shared" si="20"/>
        <v>0.58344278542003303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L63-Grade15!L63</f>
        <v>0</v>
      </c>
      <c r="O63" s="5">
        <f>Grade15!M63-M63</f>
        <v>2.2319999999999993</v>
      </c>
      <c r="Q63" s="22"/>
      <c r="R63" s="22"/>
      <c r="S63" s="22">
        <f t="shared" si="19"/>
        <v>1.9552319999999994</v>
      </c>
      <c r="T63" s="22">
        <f t="shared" si="20"/>
        <v>0.56950071475539266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L64-Grade15!L64</f>
        <v>0</v>
      </c>
      <c r="O64" s="5">
        <f>Grade15!M64-M64</f>
        <v>2.2319999999999993</v>
      </c>
      <c r="Q64" s="22"/>
      <c r="R64" s="22"/>
      <c r="S64" s="22">
        <f t="shared" si="19"/>
        <v>1.9552319999999994</v>
      </c>
      <c r="T64" s="22">
        <f t="shared" si="20"/>
        <v>0.55589180672344796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L65-Grade15!L65</f>
        <v>0</v>
      </c>
      <c r="O65" s="5">
        <f>Grade15!M65-M65</f>
        <v>2.2319999999999993</v>
      </c>
      <c r="Q65" s="22"/>
      <c r="R65" s="22"/>
      <c r="S65" s="22">
        <f t="shared" si="19"/>
        <v>1.9552319999999994</v>
      </c>
      <c r="T65" s="22">
        <f t="shared" si="20"/>
        <v>0.54260810000033999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L66-Grade15!L66</f>
        <v>0</v>
      </c>
      <c r="O66" s="5">
        <f>Grade15!M66-M66</f>
        <v>2.2319999999999993</v>
      </c>
      <c r="Q66" s="22"/>
      <c r="R66" s="22"/>
      <c r="S66" s="22">
        <f t="shared" si="19"/>
        <v>1.9552319999999994</v>
      </c>
      <c r="T66" s="22">
        <f t="shared" si="20"/>
        <v>0.52964182350766775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L67-Grade15!L67</f>
        <v>0</v>
      </c>
      <c r="O67" s="5">
        <f>Grade15!M67-M67</f>
        <v>2.2319999999999993</v>
      </c>
      <c r="Q67" s="22"/>
      <c r="R67" s="22"/>
      <c r="S67" s="22">
        <f t="shared" si="19"/>
        <v>1.9552319999999994</v>
      </c>
      <c r="T67" s="22">
        <f t="shared" si="20"/>
        <v>0.51698539186634285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L68-Grade15!L68</f>
        <v>0</v>
      </c>
      <c r="O68" s="5">
        <f>Grade15!M68-M68</f>
        <v>2.2319999999999993</v>
      </c>
      <c r="Q68" s="22"/>
      <c r="R68" s="22"/>
      <c r="S68" s="22">
        <f t="shared" si="19"/>
        <v>1.9552319999999994</v>
      </c>
      <c r="T68" s="22">
        <f t="shared" si="20"/>
        <v>0.50463140095907966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L69-Grade15!L69</f>
        <v>0</v>
      </c>
      <c r="O69" s="5">
        <f>Grade15!M69-M69</f>
        <v>2.2319999999999993</v>
      </c>
      <c r="Q69" s="22"/>
      <c r="R69" s="22"/>
      <c r="S69" s="22">
        <f t="shared" si="19"/>
        <v>1.9552319999999994</v>
      </c>
      <c r="T69" s="22">
        <f t="shared" si="20"/>
        <v>0.49257262359892623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1.4925283231548292E-12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92984</v>
      </c>
      <c r="D2" s="7">
        <f>Meta!C11</f>
        <v>39092</v>
      </c>
      <c r="E2" s="1">
        <f>Meta!D11</f>
        <v>3.1E-2</v>
      </c>
      <c r="F2" s="1">
        <f>Meta!F11</f>
        <v>0.85299999999999998</v>
      </c>
      <c r="G2" s="1">
        <f>Meta!I11</f>
        <v>1.7595535582220223</v>
      </c>
      <c r="H2" s="1">
        <f>Meta!E11</f>
        <v>0.66500000000000004</v>
      </c>
      <c r="I2" s="13"/>
      <c r="J2" s="1">
        <f>Meta!X10</f>
        <v>0.85299999999999998</v>
      </c>
      <c r="K2" s="1">
        <f>Meta!D10</f>
        <v>3.1E-2</v>
      </c>
      <c r="L2" s="28"/>
      <c r="N2" s="22">
        <f>Meta!T11</f>
        <v>105236</v>
      </c>
      <c r="O2" s="22">
        <f>Meta!U11</f>
        <v>43328</v>
      </c>
      <c r="P2" s="1">
        <f>Meta!V11</f>
        <v>2.8000000000000001E-2</v>
      </c>
      <c r="Q2" s="1">
        <f>Meta!X11</f>
        <v>0.85299999999999998</v>
      </c>
      <c r="R2" s="22">
        <f>Meta!W11</f>
        <v>1852</v>
      </c>
      <c r="T2" s="12">
        <f>IRR(S5:S69)+1</f>
        <v>0.97954595149075807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5087.9972015582807</v>
      </c>
      <c r="D13" s="5">
        <f t="shared" ref="D13:D36" si="0">IF(A13&lt;startage,1,0)*(C13*(1-initialunempprob))+IF(A13=startage,1,0)*(C13*(1-unempprob))+IF(A13&gt;startage,1,0)*(C13*(1-unempprob)+unempprob*300*52)</f>
        <v>4930.2692883099735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377.16560055571296</v>
      </c>
      <c r="G13" s="5">
        <f t="shared" ref="G13:G56" si="3">D13-F13</f>
        <v>4553.1036877542601</v>
      </c>
      <c r="H13" s="22">
        <f>0.1*Grade16!H13</f>
        <v>2148.0663255634781</v>
      </c>
      <c r="I13" s="5">
        <f t="shared" ref="I13:I36" si="4">G13+IF(A13&lt;startage,1,0)*(H13*(1-initialunempprob))+IF(A13&gt;=startage,1,0)*(H13*(1-unempprob))</f>
        <v>6634.5799572252708</v>
      </c>
      <c r="J13" s="25">
        <f t="shared" ref="J13:J56" si="5">(F13-(IF(A13&gt;startage,1,0)*(unempprob*300*52)))/(IF(A13&lt;startage,1,0)*((C13+H13)*(1-initialunempprob))+IF(A13&gt;=startage,1,0)*((C13+H13)*(1-unempprob)))</f>
        <v>5.3790542946494914E-2</v>
      </c>
      <c r="L13" s="22">
        <f>0.1*Grade16!L13</f>
        <v>7903.1351648064192</v>
      </c>
      <c r="M13" s="5">
        <f>scrimecost*Meta!O10</f>
        <v>5085.5919999999996</v>
      </c>
      <c r="N13" s="5">
        <f>L13-Grade16!L13</f>
        <v>-71128.216483257769</v>
      </c>
      <c r="O13" s="5"/>
      <c r="P13" s="22"/>
      <c r="Q13" s="22">
        <f>0.05*feel*Grade16!G13</f>
        <v>496.65132115840788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-79903.867804416179</v>
      </c>
      <c r="T13" s="22">
        <f t="shared" ref="T13:T44" si="7">S13/sreturn^(A13-startage+1)</f>
        <v>-79903.867804416179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52845.222906404524</v>
      </c>
      <c r="D14" s="5">
        <f t="shared" si="0"/>
        <v>51207.020996305982</v>
      </c>
      <c r="E14" s="5">
        <f t="shared" si="1"/>
        <v>41707.020996305982</v>
      </c>
      <c r="F14" s="5">
        <f t="shared" si="2"/>
        <v>14639.7944549245</v>
      </c>
      <c r="G14" s="5">
        <f t="shared" si="3"/>
        <v>36567.226541381482</v>
      </c>
      <c r="H14" s="22">
        <f t="shared" ref="H14:H36" si="10">benefits*B14/expnorm</f>
        <v>22216.999202628042</v>
      </c>
      <c r="I14" s="5">
        <f t="shared" si="4"/>
        <v>58095.498768728052</v>
      </c>
      <c r="J14" s="25">
        <f t="shared" si="5"/>
        <v>0.20127497678340056</v>
      </c>
      <c r="L14" s="22">
        <f t="shared" ref="L14:L36" si="11">(sincome+sbenefits)*(1-sunemp)*B14/expnorm</f>
        <v>82068.662999901091</v>
      </c>
      <c r="M14" s="5">
        <f>scrimecost*Meta!O11</f>
        <v>4741.12</v>
      </c>
      <c r="N14" s="5">
        <f>L14-Grade16!L14</f>
        <v>1061.5275606352952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602.14620113256808</v>
      </c>
      <c r="T14" s="22">
        <f t="shared" si="7"/>
        <v>614.71970785665508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54166.35347906463</v>
      </c>
      <c r="D15" s="5">
        <f t="shared" si="0"/>
        <v>52970.796521213626</v>
      </c>
      <c r="E15" s="5">
        <f t="shared" si="1"/>
        <v>43470.796521213626</v>
      </c>
      <c r="F15" s="5">
        <f t="shared" si="2"/>
        <v>15392.044716297611</v>
      </c>
      <c r="G15" s="5">
        <f t="shared" si="3"/>
        <v>37578.751804916013</v>
      </c>
      <c r="H15" s="22">
        <f t="shared" si="10"/>
        <v>22772.42418269374</v>
      </c>
      <c r="I15" s="5">
        <f t="shared" si="4"/>
        <v>59645.230837946248</v>
      </c>
      <c r="J15" s="25">
        <f t="shared" si="5"/>
        <v>0.19996927858305932</v>
      </c>
      <c r="L15" s="22">
        <f t="shared" si="11"/>
        <v>84120.379574898616</v>
      </c>
      <c r="M15" s="5">
        <f>scrimecost*Meta!O12</f>
        <v>4522.5840000000007</v>
      </c>
      <c r="N15" s="5">
        <f>L15-Grade16!L15</f>
        <v>1088.0657496511703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617.19985616087808</v>
      </c>
      <c r="T15" s="22">
        <f t="shared" si="7"/>
        <v>643.24465799092434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55520.512316041248</v>
      </c>
      <c r="D16" s="5">
        <f t="shared" si="0"/>
        <v>54282.976434243967</v>
      </c>
      <c r="E16" s="5">
        <f t="shared" si="1"/>
        <v>44782.976434243967</v>
      </c>
      <c r="F16" s="5">
        <f t="shared" si="2"/>
        <v>15951.689449205051</v>
      </c>
      <c r="G16" s="5">
        <f t="shared" si="3"/>
        <v>38331.286985038918</v>
      </c>
      <c r="H16" s="22">
        <f t="shared" si="10"/>
        <v>23341.734787261081</v>
      </c>
      <c r="I16" s="5">
        <f t="shared" si="4"/>
        <v>60949.427993894904</v>
      </c>
      <c r="J16" s="25">
        <f t="shared" si="5"/>
        <v>0.2024154927660729</v>
      </c>
      <c r="L16" s="22">
        <f t="shared" si="11"/>
        <v>86223.389064271076</v>
      </c>
      <c r="M16" s="5">
        <f>scrimecost*Meta!O13</f>
        <v>3765.116</v>
      </c>
      <c r="N16" s="5">
        <f>L16-Grade16!L16</f>
        <v>1115.2673933924671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632.62985256491004</v>
      </c>
      <c r="T16" s="22">
        <f t="shared" si="7"/>
        <v>673.09325656166368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56908.52512394228</v>
      </c>
      <c r="D17" s="5">
        <f t="shared" si="0"/>
        <v>55627.960845100068</v>
      </c>
      <c r="E17" s="5">
        <f t="shared" si="1"/>
        <v>46127.960845100068</v>
      </c>
      <c r="F17" s="5">
        <f t="shared" si="2"/>
        <v>16525.325300435179</v>
      </c>
      <c r="G17" s="5">
        <f t="shared" si="3"/>
        <v>39102.635544664889</v>
      </c>
      <c r="H17" s="22">
        <f t="shared" si="10"/>
        <v>23925.278156942612</v>
      </c>
      <c r="I17" s="5">
        <f t="shared" si="4"/>
        <v>62286.230078742279</v>
      </c>
      <c r="J17" s="25">
        <f t="shared" si="5"/>
        <v>0.20480204318852521</v>
      </c>
      <c r="L17" s="22">
        <f t="shared" si="11"/>
        <v>88378.973790877848</v>
      </c>
      <c r="M17" s="5">
        <f>scrimecost*Meta!O14</f>
        <v>3765.116</v>
      </c>
      <c r="N17" s="5">
        <f>L17-Grade16!L17</f>
        <v>1143.149078227274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648.44559887903006</v>
      </c>
      <c r="T17" s="22">
        <f t="shared" si="7"/>
        <v>704.32692506739625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58331.238252040828</v>
      </c>
      <c r="D18" s="5">
        <f t="shared" si="0"/>
        <v>57006.569866227561</v>
      </c>
      <c r="E18" s="5">
        <f t="shared" si="1"/>
        <v>47506.569866227561</v>
      </c>
      <c r="F18" s="5">
        <f t="shared" si="2"/>
        <v>17113.302047946054</v>
      </c>
      <c r="G18" s="5">
        <f t="shared" si="3"/>
        <v>39893.267818281507</v>
      </c>
      <c r="H18" s="22">
        <f t="shared" si="10"/>
        <v>24523.410110866174</v>
      </c>
      <c r="I18" s="5">
        <f t="shared" si="4"/>
        <v>63656.452215710829</v>
      </c>
      <c r="J18" s="25">
        <f t="shared" si="5"/>
        <v>0.20713038506408846</v>
      </c>
      <c r="L18" s="22">
        <f t="shared" si="11"/>
        <v>90588.448135649785</v>
      </c>
      <c r="M18" s="5">
        <f>scrimecost*Meta!O15</f>
        <v>3765.116</v>
      </c>
      <c r="N18" s="5">
        <f>L18-Grade16!L18</f>
        <v>1171.7278051829489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664.65673885100182</v>
      </c>
      <c r="T18" s="22">
        <f t="shared" si="7"/>
        <v>737.009935159625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59789.519208341844</v>
      </c>
      <c r="D19" s="5">
        <f t="shared" si="0"/>
        <v>58419.644112883245</v>
      </c>
      <c r="E19" s="5">
        <f t="shared" si="1"/>
        <v>48919.644112883245</v>
      </c>
      <c r="F19" s="5">
        <f t="shared" si="2"/>
        <v>17715.978214144703</v>
      </c>
      <c r="G19" s="5">
        <f t="shared" si="3"/>
        <v>40703.665898738545</v>
      </c>
      <c r="H19" s="22">
        <f t="shared" si="10"/>
        <v>25136.495363637823</v>
      </c>
      <c r="I19" s="5">
        <f t="shared" si="4"/>
        <v>65060.9299061036</v>
      </c>
      <c r="J19" s="25">
        <f t="shared" si="5"/>
        <v>0.20940193811341837</v>
      </c>
      <c r="L19" s="22">
        <f t="shared" si="11"/>
        <v>92853.159339041013</v>
      </c>
      <c r="M19" s="5">
        <f>scrimecost*Meta!O16</f>
        <v>3765.116</v>
      </c>
      <c r="N19" s="5">
        <f>L19-Grade16!L19</f>
        <v>1201.0210003125248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681.27315732227817</v>
      </c>
      <c r="T19" s="22">
        <f t="shared" si="7"/>
        <v>771.20954089895451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61284.257188550386</v>
      </c>
      <c r="D20" s="5">
        <f t="shared" si="0"/>
        <v>59868.045215705322</v>
      </c>
      <c r="E20" s="5">
        <f t="shared" si="1"/>
        <v>50368.045215705322</v>
      </c>
      <c r="F20" s="5">
        <f t="shared" si="2"/>
        <v>18333.721284498319</v>
      </c>
      <c r="G20" s="5">
        <f t="shared" si="3"/>
        <v>41534.323931207007</v>
      </c>
      <c r="H20" s="22">
        <f t="shared" si="10"/>
        <v>25764.907747728765</v>
      </c>
      <c r="I20" s="5">
        <f t="shared" si="4"/>
        <v>66500.519538756183</v>
      </c>
      <c r="J20" s="25">
        <f t="shared" si="5"/>
        <v>0.21161808742983787</v>
      </c>
      <c r="L20" s="22">
        <f t="shared" si="11"/>
        <v>95174.488322517034</v>
      </c>
      <c r="M20" s="5">
        <f>scrimecost*Meta!O17</f>
        <v>3765.116</v>
      </c>
      <c r="N20" s="5">
        <f>L20-Grade16!L20</f>
        <v>1231.0465253203292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698.30498625533016</v>
      </c>
      <c r="T20" s="22">
        <f t="shared" si="7"/>
        <v>806.99611714834487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62816.363618264149</v>
      </c>
      <c r="D21" s="5">
        <f t="shared" si="0"/>
        <v>61352.65634609796</v>
      </c>
      <c r="E21" s="5">
        <f t="shared" si="1"/>
        <v>51852.65634609796</v>
      </c>
      <c r="F21" s="5">
        <f t="shared" si="2"/>
        <v>18966.907931610778</v>
      </c>
      <c r="G21" s="5">
        <f t="shared" si="3"/>
        <v>42385.748414487185</v>
      </c>
      <c r="H21" s="22">
        <f t="shared" si="10"/>
        <v>26409.030441421986</v>
      </c>
      <c r="I21" s="5">
        <f t="shared" si="4"/>
        <v>67976.09891222509</v>
      </c>
      <c r="J21" s="25">
        <f t="shared" si="5"/>
        <v>0.21378018432390564</v>
      </c>
      <c r="L21" s="22">
        <f t="shared" si="11"/>
        <v>97553.850530579963</v>
      </c>
      <c r="M21" s="5">
        <f>scrimecost*Meta!O18</f>
        <v>3102.1</v>
      </c>
      <c r="N21" s="5">
        <f>L21-Grade16!L21</f>
        <v>1261.822688453336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715.7626109117125</v>
      </c>
      <c r="T21" s="22">
        <f t="shared" si="7"/>
        <v>844.44330438831571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64386.772708720753</v>
      </c>
      <c r="D22" s="5">
        <f t="shared" si="0"/>
        <v>62874.382754750404</v>
      </c>
      <c r="E22" s="5">
        <f t="shared" si="1"/>
        <v>53374.382754750404</v>
      </c>
      <c r="F22" s="5">
        <f t="shared" si="2"/>
        <v>19615.924244901049</v>
      </c>
      <c r="G22" s="5">
        <f t="shared" si="3"/>
        <v>43258.458509849355</v>
      </c>
      <c r="H22" s="22">
        <f t="shared" si="10"/>
        <v>27069.256202457535</v>
      </c>
      <c r="I22" s="5">
        <f t="shared" si="4"/>
        <v>69488.567770030699</v>
      </c>
      <c r="J22" s="25">
        <f t="shared" si="5"/>
        <v>0.21588954714738642</v>
      </c>
      <c r="L22" s="22">
        <f t="shared" si="11"/>
        <v>99992.696793844472</v>
      </c>
      <c r="M22" s="5">
        <f>scrimecost*Meta!O19</f>
        <v>3102.1</v>
      </c>
      <c r="N22" s="5">
        <f>L22-Grade16!L22</f>
        <v>1293.3682556647109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733.65667618452892</v>
      </c>
      <c r="T22" s="22">
        <f t="shared" si="7"/>
        <v>883.62816025197753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65996.442026438759</v>
      </c>
      <c r="D23" s="5">
        <f t="shared" si="0"/>
        <v>64434.152323619157</v>
      </c>
      <c r="E23" s="5">
        <f t="shared" si="1"/>
        <v>54934.152323619157</v>
      </c>
      <c r="F23" s="5">
        <f t="shared" si="2"/>
        <v>20281.165966023571</v>
      </c>
      <c r="G23" s="5">
        <f t="shared" si="3"/>
        <v>44152.986357595582</v>
      </c>
      <c r="H23" s="22">
        <f t="shared" si="10"/>
        <v>27745.987607518971</v>
      </c>
      <c r="I23" s="5">
        <f t="shared" si="4"/>
        <v>71038.84834928147</v>
      </c>
      <c r="J23" s="25">
        <f t="shared" si="5"/>
        <v>0.21794746209712373</v>
      </c>
      <c r="L23" s="22">
        <f t="shared" si="11"/>
        <v>102492.51421369055</v>
      </c>
      <c r="M23" s="5">
        <f>scrimecost*Meta!O20</f>
        <v>3102.1</v>
      </c>
      <c r="N23" s="5">
        <f>L23-Grade16!L23</f>
        <v>1325.7024620562879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751.99809308911904</v>
      </c>
      <c r="T23" s="22">
        <f t="shared" si="7"/>
        <v>924.63131809166032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67646.353077099717</v>
      </c>
      <c r="D24" s="5">
        <f t="shared" si="0"/>
        <v>66032.91613170963</v>
      </c>
      <c r="E24" s="5">
        <f t="shared" si="1"/>
        <v>56532.91613170963</v>
      </c>
      <c r="F24" s="5">
        <f t="shared" si="2"/>
        <v>20963.038730174158</v>
      </c>
      <c r="G24" s="5">
        <f t="shared" si="3"/>
        <v>45069.877401535472</v>
      </c>
      <c r="H24" s="22">
        <f t="shared" si="10"/>
        <v>28439.637297706944</v>
      </c>
      <c r="I24" s="5">
        <f t="shared" si="4"/>
        <v>72627.885943013505</v>
      </c>
      <c r="J24" s="25">
        <f t="shared" si="5"/>
        <v>0.21995518399930652</v>
      </c>
      <c r="L24" s="22">
        <f t="shared" si="11"/>
        <v>105054.82706903282</v>
      </c>
      <c r="M24" s="5">
        <f>scrimecost*Meta!O21</f>
        <v>3102.1</v>
      </c>
      <c r="N24" s="5">
        <f>L24-Grade16!L24</f>
        <v>1358.8450236077042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770.79804541635212</v>
      </c>
      <c r="T24" s="22">
        <f t="shared" si="7"/>
        <v>967.53715290394928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69337.511904027211</v>
      </c>
      <c r="D25" s="5">
        <f t="shared" si="0"/>
        <v>67671.649035002367</v>
      </c>
      <c r="E25" s="5">
        <f t="shared" si="1"/>
        <v>58171.649035002367</v>
      </c>
      <c r="F25" s="5">
        <f t="shared" si="2"/>
        <v>21661.958313428509</v>
      </c>
      <c r="G25" s="5">
        <f t="shared" si="3"/>
        <v>46009.690721573861</v>
      </c>
      <c r="H25" s="22">
        <f t="shared" si="10"/>
        <v>29150.628230149618</v>
      </c>
      <c r="I25" s="5">
        <f t="shared" si="4"/>
        <v>74256.649476588835</v>
      </c>
      <c r="J25" s="25">
        <f t="shared" si="5"/>
        <v>0.22191393707460674</v>
      </c>
      <c r="L25" s="22">
        <f t="shared" si="11"/>
        <v>107681.19774575863</v>
      </c>
      <c r="M25" s="5">
        <f>scrimecost*Meta!O22</f>
        <v>3102.1</v>
      </c>
      <c r="N25" s="5">
        <f>L25-Grade16!L25</f>
        <v>1392.8161491978972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790.06799655176121</v>
      </c>
      <c r="T25" s="22">
        <f t="shared" si="7"/>
        <v>1012.4339549535725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71070.949701627891</v>
      </c>
      <c r="D26" s="5">
        <f t="shared" si="0"/>
        <v>69351.350260877429</v>
      </c>
      <c r="E26" s="5">
        <f t="shared" si="1"/>
        <v>59851.350260877429</v>
      </c>
      <c r="F26" s="5">
        <f t="shared" si="2"/>
        <v>22378.350886264227</v>
      </c>
      <c r="G26" s="5">
        <f t="shared" si="3"/>
        <v>46972.999374613202</v>
      </c>
      <c r="H26" s="22">
        <f t="shared" si="10"/>
        <v>29879.393935903354</v>
      </c>
      <c r="I26" s="5">
        <f t="shared" si="4"/>
        <v>75926.132098503556</v>
      </c>
      <c r="J26" s="25">
        <f t="shared" si="5"/>
        <v>0.22382491568465582</v>
      </c>
      <c r="L26" s="22">
        <f t="shared" si="11"/>
        <v>110373.22768940259</v>
      </c>
      <c r="M26" s="5">
        <f>scrimecost*Meta!O23</f>
        <v>2344.6320000000001</v>
      </c>
      <c r="N26" s="5">
        <f>L26-Grade16!L26</f>
        <v>1427.636552927841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809.81969646555319</v>
      </c>
      <c r="T26" s="22">
        <f t="shared" si="7"/>
        <v>1059.4141114544746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72847.723444168587</v>
      </c>
      <c r="D27" s="5">
        <f t="shared" si="0"/>
        <v>71073.04401739937</v>
      </c>
      <c r="E27" s="5">
        <f t="shared" si="1"/>
        <v>61573.04401739937</v>
      </c>
      <c r="F27" s="5">
        <f t="shared" si="2"/>
        <v>23112.65327342083</v>
      </c>
      <c r="G27" s="5">
        <f t="shared" si="3"/>
        <v>47960.39074397854</v>
      </c>
      <c r="H27" s="22">
        <f t="shared" si="10"/>
        <v>30626.378784300938</v>
      </c>
      <c r="I27" s="5">
        <f t="shared" si="4"/>
        <v>77637.351785966152</v>
      </c>
      <c r="J27" s="25">
        <f t="shared" si="5"/>
        <v>0.22568928506031338</v>
      </c>
      <c r="L27" s="22">
        <f t="shared" si="11"/>
        <v>113132.55838163766</v>
      </c>
      <c r="M27" s="5">
        <f>scrimecost*Meta!O24</f>
        <v>2344.6320000000001</v>
      </c>
      <c r="N27" s="5">
        <f>L27-Grade16!L27</f>
        <v>1463.3274667510559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830.06518887720279</v>
      </c>
      <c r="T27" s="22">
        <f t="shared" si="7"/>
        <v>1108.5742966812677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74668.916530272778</v>
      </c>
      <c r="D28" s="5">
        <f t="shared" si="0"/>
        <v>72837.780117834322</v>
      </c>
      <c r="E28" s="5">
        <f t="shared" si="1"/>
        <v>63337.780117834322</v>
      </c>
      <c r="F28" s="5">
        <f t="shared" si="2"/>
        <v>23865.313220256339</v>
      </c>
      <c r="G28" s="5">
        <f t="shared" si="3"/>
        <v>48972.466897577979</v>
      </c>
      <c r="H28" s="22">
        <f t="shared" si="10"/>
        <v>31392.038253908453</v>
      </c>
      <c r="I28" s="5">
        <f t="shared" si="4"/>
        <v>79391.351965615264</v>
      </c>
      <c r="J28" s="25">
        <f t="shared" si="5"/>
        <v>0.22750818201217438</v>
      </c>
      <c r="L28" s="22">
        <f t="shared" si="11"/>
        <v>115960.87234117858</v>
      </c>
      <c r="M28" s="5">
        <f>scrimecost*Meta!O25</f>
        <v>2344.6320000000001</v>
      </c>
      <c r="N28" s="5">
        <f>L28-Grade16!L28</f>
        <v>1499.9106534197927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850.81681859911032</v>
      </c>
      <c r="T28" s="22">
        <f t="shared" si="7"/>
        <v>1160.0156709023877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76535.639443529624</v>
      </c>
      <c r="D29" s="5">
        <f t="shared" si="0"/>
        <v>74646.634620780213</v>
      </c>
      <c r="E29" s="5">
        <f t="shared" si="1"/>
        <v>65146.634620780213</v>
      </c>
      <c r="F29" s="5">
        <f t="shared" si="2"/>
        <v>24636.789665762761</v>
      </c>
      <c r="G29" s="5">
        <f t="shared" si="3"/>
        <v>50009.844955017456</v>
      </c>
      <c r="H29" s="22">
        <f t="shared" si="10"/>
        <v>32176.83921025617</v>
      </c>
      <c r="I29" s="5">
        <f t="shared" si="4"/>
        <v>81189.202149755685</v>
      </c>
      <c r="J29" s="25">
        <f t="shared" si="5"/>
        <v>0.22928271562374619</v>
      </c>
      <c r="L29" s="22">
        <f t="shared" si="11"/>
        <v>118859.89414970807</v>
      </c>
      <c r="M29" s="5">
        <f>scrimecost*Meta!O26</f>
        <v>2344.6320000000001</v>
      </c>
      <c r="N29" s="5">
        <f>L29-Grade16!L29</f>
        <v>1537.4084197553166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872.08723906410466</v>
      </c>
      <c r="T29" s="22">
        <f t="shared" si="7"/>
        <v>1213.8440885447203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78449.030429617851</v>
      </c>
      <c r="D30" s="5">
        <f t="shared" si="0"/>
        <v>76500.710486299708</v>
      </c>
      <c r="E30" s="5">
        <f t="shared" si="1"/>
        <v>67000.710486299708</v>
      </c>
      <c r="F30" s="5">
        <f t="shared" si="2"/>
        <v>25427.553022406828</v>
      </c>
      <c r="G30" s="5">
        <f t="shared" si="3"/>
        <v>51073.15746389288</v>
      </c>
      <c r="H30" s="22">
        <f t="shared" si="10"/>
        <v>32981.260190512578</v>
      </c>
      <c r="I30" s="5">
        <f t="shared" si="4"/>
        <v>83031.998588499569</v>
      </c>
      <c r="J30" s="25">
        <f t="shared" si="5"/>
        <v>0.23101396792771867</v>
      </c>
      <c r="L30" s="22">
        <f t="shared" si="11"/>
        <v>121831.39150345075</v>
      </c>
      <c r="M30" s="5">
        <f>scrimecost*Meta!O27</f>
        <v>2344.6320000000001</v>
      </c>
      <c r="N30" s="5">
        <f>L30-Grade16!L30</f>
        <v>1575.8436302492046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893.88942004070998</v>
      </c>
      <c r="T30" s="22">
        <f t="shared" si="7"/>
        <v>1270.1703160171562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80410.256190358283</v>
      </c>
      <c r="D31" s="5">
        <f t="shared" si="0"/>
        <v>78401.13824845718</v>
      </c>
      <c r="E31" s="5">
        <f t="shared" si="1"/>
        <v>68901.13824845718</v>
      </c>
      <c r="F31" s="5">
        <f t="shared" si="2"/>
        <v>26238.085462966985</v>
      </c>
      <c r="G31" s="5">
        <f t="shared" si="3"/>
        <v>52163.052785490196</v>
      </c>
      <c r="H31" s="22">
        <f t="shared" si="10"/>
        <v>33805.791695275388</v>
      </c>
      <c r="I31" s="5">
        <f t="shared" si="4"/>
        <v>84920.864938212049</v>
      </c>
      <c r="J31" s="25">
        <f t="shared" si="5"/>
        <v>0.23270299456574048</v>
      </c>
      <c r="L31" s="22">
        <f t="shared" si="11"/>
        <v>124877.176291037</v>
      </c>
      <c r="M31" s="5">
        <f>scrimecost*Meta!O28</f>
        <v>2094.6120000000001</v>
      </c>
      <c r="N31" s="5">
        <f>L31-Grade16!L31</f>
        <v>1615.2397210054041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916.23665554171055</v>
      </c>
      <c r="T31" s="22">
        <f t="shared" si="7"/>
        <v>1329.110259642418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82420.512595117252</v>
      </c>
      <c r="D32" s="5">
        <f t="shared" si="0"/>
        <v>80349.076704668623</v>
      </c>
      <c r="E32" s="5">
        <f t="shared" si="1"/>
        <v>70849.076704668623</v>
      </c>
      <c r="F32" s="5">
        <f t="shared" si="2"/>
        <v>27068.881214541168</v>
      </c>
      <c r="G32" s="5">
        <f t="shared" si="3"/>
        <v>53280.195490127458</v>
      </c>
      <c r="H32" s="22">
        <f t="shared" si="10"/>
        <v>34650.936487657273</v>
      </c>
      <c r="I32" s="5">
        <f t="shared" si="4"/>
        <v>86856.952946667356</v>
      </c>
      <c r="J32" s="25">
        <f t="shared" si="5"/>
        <v>0.23435082543210339</v>
      </c>
      <c r="L32" s="22">
        <f t="shared" si="11"/>
        <v>127999.10569831294</v>
      </c>
      <c r="M32" s="5">
        <f>scrimecost*Meta!O29</f>
        <v>2094.6120000000001</v>
      </c>
      <c r="N32" s="5">
        <f>L32-Grade16!L32</f>
        <v>1655.6207140305487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939.14257193025855</v>
      </c>
      <c r="T32" s="22">
        <f t="shared" si="7"/>
        <v>1390.7852041654214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84481.025409995185</v>
      </c>
      <c r="D33" s="5">
        <f t="shared" si="0"/>
        <v>82345.713622285344</v>
      </c>
      <c r="E33" s="5">
        <f t="shared" si="1"/>
        <v>72845.713622285344</v>
      </c>
      <c r="F33" s="5">
        <f t="shared" si="2"/>
        <v>27920.446859904696</v>
      </c>
      <c r="G33" s="5">
        <f t="shared" si="3"/>
        <v>54425.266762380648</v>
      </c>
      <c r="H33" s="22">
        <f t="shared" si="10"/>
        <v>35517.209899848698</v>
      </c>
      <c r="I33" s="5">
        <f t="shared" si="4"/>
        <v>88841.44315533404</v>
      </c>
      <c r="J33" s="25">
        <f t="shared" si="5"/>
        <v>0.23595846530172565</v>
      </c>
      <c r="L33" s="22">
        <f t="shared" si="11"/>
        <v>131199.08334077077</v>
      </c>
      <c r="M33" s="5">
        <f>scrimecost*Meta!O30</f>
        <v>2094.6120000000001</v>
      </c>
      <c r="N33" s="5">
        <f>L33-Grade16!L33</f>
        <v>1697.0112318813335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962.62113622852712</v>
      </c>
      <c r="T33" s="22">
        <f t="shared" si="7"/>
        <v>1455.3220623290229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86593.051045245054</v>
      </c>
      <c r="D34" s="5">
        <f t="shared" si="0"/>
        <v>84392.266462842468</v>
      </c>
      <c r="E34" s="5">
        <f t="shared" si="1"/>
        <v>74892.266462842468</v>
      </c>
      <c r="F34" s="5">
        <f t="shared" si="2"/>
        <v>28793.301646402309</v>
      </c>
      <c r="G34" s="5">
        <f t="shared" si="3"/>
        <v>55598.964816440159</v>
      </c>
      <c r="H34" s="22">
        <f t="shared" si="10"/>
        <v>36405.140147344915</v>
      </c>
      <c r="I34" s="5">
        <f t="shared" si="4"/>
        <v>90875.545619217388</v>
      </c>
      <c r="J34" s="25">
        <f t="shared" si="5"/>
        <v>0.23752689444282055</v>
      </c>
      <c r="L34" s="22">
        <f t="shared" si="11"/>
        <v>134479.06042429002</v>
      </c>
      <c r="M34" s="5">
        <f>scrimecost*Meta!O31</f>
        <v>2094.6120000000001</v>
      </c>
      <c r="N34" s="5">
        <f>L34-Grade16!L34</f>
        <v>1739.4365126783669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986.68666463424029</v>
      </c>
      <c r="T34" s="22">
        <f t="shared" si="7"/>
        <v>1522.8536360311041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88757.87732137616</v>
      </c>
      <c r="D35" s="5">
        <f t="shared" si="0"/>
        <v>86489.983124413498</v>
      </c>
      <c r="E35" s="5">
        <f t="shared" si="1"/>
        <v>76989.983124413498</v>
      </c>
      <c r="F35" s="5">
        <f t="shared" si="2"/>
        <v>29687.977802562356</v>
      </c>
      <c r="G35" s="5">
        <f t="shared" si="3"/>
        <v>56802.005321851146</v>
      </c>
      <c r="H35" s="22">
        <f t="shared" si="10"/>
        <v>37315.268651028535</v>
      </c>
      <c r="I35" s="5">
        <f t="shared" si="4"/>
        <v>92960.500644697793</v>
      </c>
      <c r="J35" s="25">
        <f t="shared" si="5"/>
        <v>0.23905706921462042</v>
      </c>
      <c r="L35" s="22">
        <f t="shared" si="11"/>
        <v>137841.03693489725</v>
      </c>
      <c r="M35" s="5">
        <f>scrimecost*Meta!O32</f>
        <v>2094.6120000000001</v>
      </c>
      <c r="N35" s="5">
        <f>L35-Grade16!L35</f>
        <v>1782.9224254953151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1011.35383125009</v>
      </c>
      <c r="T35" s="22">
        <f t="shared" si="7"/>
        <v>1593.5188896001466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90976.824254410574</v>
      </c>
      <c r="D36" s="5">
        <f t="shared" si="0"/>
        <v>88640.142702523852</v>
      </c>
      <c r="E36" s="5">
        <f t="shared" si="1"/>
        <v>79140.142702523852</v>
      </c>
      <c r="F36" s="5">
        <f t="shared" si="2"/>
        <v>30605.020862626421</v>
      </c>
      <c r="G36" s="5">
        <f t="shared" si="3"/>
        <v>58035.121839897431</v>
      </c>
      <c r="H36" s="22">
        <f t="shared" si="10"/>
        <v>38248.150367304246</v>
      </c>
      <c r="I36" s="5">
        <f t="shared" si="4"/>
        <v>95097.579545815242</v>
      </c>
      <c r="J36" s="25">
        <f t="shared" si="5"/>
        <v>0.2405499226505228</v>
      </c>
      <c r="L36" s="22">
        <f t="shared" si="11"/>
        <v>141287.06285826967</v>
      </c>
      <c r="M36" s="5">
        <f>scrimecost*Meta!O33</f>
        <v>1776.068</v>
      </c>
      <c r="N36" s="5">
        <f>L36-Grade16!L36</f>
        <v>1827.4954861326551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1036.6376770313179</v>
      </c>
      <c r="T36" s="22">
        <f t="shared" si="7"/>
        <v>1667.4632357515516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93251.244860770836</v>
      </c>
      <c r="D37" s="5">
        <f t="shared" ref="D37:D56" si="15">IF(A37&lt;startage,1,0)*(C37*(1-initialunempprob))+IF(A37=startage,1,0)*(C37*(1-unempprob))+IF(A37&gt;startage,1,0)*(C37*(1-unempprob)+unempprob*300*52)</f>
        <v>90844.056270086949</v>
      </c>
      <c r="E37" s="5">
        <f t="shared" si="1"/>
        <v>81344.056270086949</v>
      </c>
      <c r="F37" s="5">
        <f t="shared" si="2"/>
        <v>31544.989999192083</v>
      </c>
      <c r="G37" s="5">
        <f t="shared" si="3"/>
        <v>59299.066270894866</v>
      </c>
      <c r="H37" s="22">
        <f t="shared" ref="H37:H56" si="16">benefits*B37/expnorm</f>
        <v>39204.354126486847</v>
      </c>
      <c r="I37" s="5">
        <f t="shared" ref="I37:I56" si="17">G37+IF(A37&lt;startage,1,0)*(H37*(1-initialunempprob))+IF(A37&gt;=startage,1,0)*(H37*(1-unempprob))</f>
        <v>97288.085419460622</v>
      </c>
      <c r="J37" s="25">
        <f t="shared" si="5"/>
        <v>0.24200636502701289</v>
      </c>
      <c r="L37" s="22">
        <f t="shared" ref="L37:L56" si="18">(sincome+sbenefits)*(1-sunemp)*B37/expnorm</f>
        <v>144819.23942972641</v>
      </c>
      <c r="M37" s="5">
        <f>scrimecost*Meta!O34</f>
        <v>1776.068</v>
      </c>
      <c r="N37" s="5">
        <f>L37-Grade16!L37</f>
        <v>1873.1828732859867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1062.5536189571094</v>
      </c>
      <c r="T37" s="22">
        <f t="shared" si="7"/>
        <v>1744.8388348134376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95582.525982290099</v>
      </c>
      <c r="D38" s="5">
        <f t="shared" si="15"/>
        <v>93103.067676839113</v>
      </c>
      <c r="E38" s="5">
        <f t="shared" si="1"/>
        <v>83603.067676839113</v>
      </c>
      <c r="F38" s="5">
        <f t="shared" si="2"/>
        <v>32508.550394477053</v>
      </c>
      <c r="G38" s="5">
        <f t="shared" si="3"/>
        <v>60594.51728236206</v>
      </c>
      <c r="H38" s="22">
        <f t="shared" si="16"/>
        <v>40184.462979649026</v>
      </c>
      <c r="I38" s="5">
        <f t="shared" si="17"/>
        <v>99533.261909641966</v>
      </c>
      <c r="J38" s="25">
        <f t="shared" si="5"/>
        <v>0.24342798395926801</v>
      </c>
      <c r="L38" s="22">
        <f t="shared" si="18"/>
        <v>148439.72041546958</v>
      </c>
      <c r="M38" s="5">
        <f>scrimecost*Meta!O35</f>
        <v>1776.068</v>
      </c>
      <c r="N38" s="5">
        <f>L38-Grade16!L38</f>
        <v>1920.012445118191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1089.1174594310683</v>
      </c>
      <c r="T38" s="22">
        <f t="shared" si="7"/>
        <v>1825.8049078371375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97972.089131847344</v>
      </c>
      <c r="D39" s="5">
        <f t="shared" si="15"/>
        <v>95418.554368760073</v>
      </c>
      <c r="E39" s="5">
        <f t="shared" si="1"/>
        <v>85918.554368760073</v>
      </c>
      <c r="F39" s="5">
        <f t="shared" si="2"/>
        <v>33565.570069338974</v>
      </c>
      <c r="G39" s="5">
        <f t="shared" si="3"/>
        <v>61852.984299421099</v>
      </c>
      <c r="H39" s="22">
        <f t="shared" si="16"/>
        <v>41189.074554140236</v>
      </c>
      <c r="I39" s="5">
        <f t="shared" si="17"/>
        <v>101765.19754238299</v>
      </c>
      <c r="J39" s="25">
        <f t="shared" si="5"/>
        <v>0.24532936549764975</v>
      </c>
      <c r="L39" s="22">
        <f t="shared" si="18"/>
        <v>152150.71342585629</v>
      </c>
      <c r="M39" s="5">
        <f>scrimecost*Meta!O36</f>
        <v>1776.068</v>
      </c>
      <c r="N39" s="5">
        <f>L39-Grade16!L39</f>
        <v>1968.0127562461421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1116.345395916843</v>
      </c>
      <c r="T39" s="22">
        <f t="shared" si="7"/>
        <v>1910.5280642372393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100421.39136014351</v>
      </c>
      <c r="D40" s="5">
        <f t="shared" si="15"/>
        <v>97791.928227979064</v>
      </c>
      <c r="E40" s="5">
        <f t="shared" si="1"/>
        <v>88291.928227979064</v>
      </c>
      <c r="F40" s="5">
        <f t="shared" si="2"/>
        <v>34649.015236072446</v>
      </c>
      <c r="G40" s="5">
        <f t="shared" si="3"/>
        <v>63142.912991906618</v>
      </c>
      <c r="H40" s="22">
        <f t="shared" si="16"/>
        <v>42218.801417993745</v>
      </c>
      <c r="I40" s="5">
        <f t="shared" si="17"/>
        <v>104052.93156594256</v>
      </c>
      <c r="J40" s="25">
        <f t="shared" si="5"/>
        <v>0.24718437187655878</v>
      </c>
      <c r="L40" s="22">
        <f t="shared" si="18"/>
        <v>155954.48126150269</v>
      </c>
      <c r="M40" s="5">
        <f>scrimecost*Meta!O37</f>
        <v>1776.068</v>
      </c>
      <c r="N40" s="5">
        <f>L40-Grade16!L40</f>
        <v>2017.2130751522491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1144.2540308147375</v>
      </c>
      <c r="T40" s="22">
        <f t="shared" si="7"/>
        <v>1999.18264463533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102931.9261441471</v>
      </c>
      <c r="D41" s="5">
        <f t="shared" si="15"/>
        <v>100224.63643367855</v>
      </c>
      <c r="E41" s="5">
        <f t="shared" si="1"/>
        <v>90724.636433678548</v>
      </c>
      <c r="F41" s="5">
        <f t="shared" si="2"/>
        <v>35759.546531974258</v>
      </c>
      <c r="G41" s="5">
        <f t="shared" si="3"/>
        <v>64465.08990170429</v>
      </c>
      <c r="H41" s="22">
        <f t="shared" si="16"/>
        <v>43274.271453443587</v>
      </c>
      <c r="I41" s="5">
        <f t="shared" si="17"/>
        <v>106397.85894009113</v>
      </c>
      <c r="J41" s="25">
        <f t="shared" si="5"/>
        <v>0.24899413419744568</v>
      </c>
      <c r="L41" s="22">
        <f t="shared" si="18"/>
        <v>159853.34329304023</v>
      </c>
      <c r="M41" s="5">
        <f>scrimecost*Meta!O38</f>
        <v>1285.288</v>
      </c>
      <c r="N41" s="5">
        <f>L41-Grade16!L41</f>
        <v>2067.6434020310699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1172.8603815851143</v>
      </c>
      <c r="T41" s="22">
        <f t="shared" si="7"/>
        <v>2091.9510796125851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105505.22429775077</v>
      </c>
      <c r="D42" s="5">
        <f t="shared" si="15"/>
        <v>102718.1623445205</v>
      </c>
      <c r="E42" s="5">
        <f t="shared" si="1"/>
        <v>93218.162344520504</v>
      </c>
      <c r="F42" s="5">
        <f t="shared" si="2"/>
        <v>36897.841110273614</v>
      </c>
      <c r="G42" s="5">
        <f t="shared" si="3"/>
        <v>65820.321234246891</v>
      </c>
      <c r="H42" s="22">
        <f t="shared" si="16"/>
        <v>44356.128239779675</v>
      </c>
      <c r="I42" s="5">
        <f t="shared" si="17"/>
        <v>108801.40949859339</v>
      </c>
      <c r="J42" s="25">
        <f t="shared" si="5"/>
        <v>0.25075975597392069</v>
      </c>
      <c r="L42" s="22">
        <f t="shared" si="18"/>
        <v>163849.67687536625</v>
      </c>
      <c r="M42" s="5">
        <f>scrimecost*Meta!O39</f>
        <v>1285.288</v>
      </c>
      <c r="N42" s="5">
        <f>L42-Grade16!L42</f>
        <v>2119.3344870818255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1202.1818911247301</v>
      </c>
      <c r="T42" s="22">
        <f t="shared" si="7"/>
        <v>2189.0242651093322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108142.85490519454</v>
      </c>
      <c r="D43" s="5">
        <f t="shared" si="15"/>
        <v>105274.02640313351</v>
      </c>
      <c r="E43" s="5">
        <f t="shared" si="1"/>
        <v>95774.02640313351</v>
      </c>
      <c r="F43" s="5">
        <f t="shared" si="2"/>
        <v>38064.593053030447</v>
      </c>
      <c r="G43" s="5">
        <f t="shared" si="3"/>
        <v>67209.433350103063</v>
      </c>
      <c r="H43" s="22">
        <f t="shared" si="16"/>
        <v>45465.03144577417</v>
      </c>
      <c r="I43" s="5">
        <f t="shared" si="17"/>
        <v>111265.04882105824</v>
      </c>
      <c r="J43" s="25">
        <f t="shared" si="5"/>
        <v>0.25248231380462793</v>
      </c>
      <c r="L43" s="22">
        <f t="shared" si="18"/>
        <v>167945.9187972504</v>
      </c>
      <c r="M43" s="5">
        <f>scrimecost*Meta!O40</f>
        <v>1285.288</v>
      </c>
      <c r="N43" s="5">
        <f>L43-Grade16!L43</f>
        <v>2172.3178492589213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1232.236438402877</v>
      </c>
      <c r="T43" s="22">
        <f t="shared" si="7"/>
        <v>2290.6019552450643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110846.42627782439</v>
      </c>
      <c r="D44" s="5">
        <f t="shared" si="15"/>
        <v>107893.78706321183</v>
      </c>
      <c r="E44" s="5">
        <f t="shared" si="1"/>
        <v>98393.787063211828</v>
      </c>
      <c r="F44" s="5">
        <f t="shared" si="2"/>
        <v>39192.698996437066</v>
      </c>
      <c r="G44" s="5">
        <f t="shared" si="3"/>
        <v>68701.08806677477</v>
      </c>
      <c r="H44" s="22">
        <f t="shared" si="16"/>
        <v>46601.657231918514</v>
      </c>
      <c r="I44" s="5">
        <f t="shared" si="17"/>
        <v>113858.0939245038</v>
      </c>
      <c r="J44" s="25">
        <f t="shared" si="5"/>
        <v>0.25371836667726999</v>
      </c>
      <c r="L44" s="22">
        <f t="shared" si="18"/>
        <v>172144.56676718165</v>
      </c>
      <c r="M44" s="5">
        <f>scrimecost*Meta!O41</f>
        <v>1285.288</v>
      </c>
      <c r="N44" s="5">
        <f>L44-Grade16!L44</f>
        <v>2226.6257954903413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1263.0423493629187</v>
      </c>
      <c r="T44" s="22">
        <f t="shared" si="7"/>
        <v>2396.8931733656264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113617.58693477004</v>
      </c>
      <c r="D45" s="5">
        <f t="shared" si="15"/>
        <v>110579.04173979217</v>
      </c>
      <c r="E45" s="5">
        <f t="shared" si="1"/>
        <v>101079.04173979217</v>
      </c>
      <c r="F45" s="5">
        <f t="shared" si="2"/>
        <v>40252.031966348011</v>
      </c>
      <c r="G45" s="5">
        <f t="shared" si="3"/>
        <v>70327.009773444152</v>
      </c>
      <c r="H45" s="22">
        <f t="shared" si="16"/>
        <v>47766.698662716488</v>
      </c>
      <c r="I45" s="5">
        <f t="shared" si="17"/>
        <v>116612.94077761643</v>
      </c>
      <c r="J45" s="25">
        <f t="shared" si="5"/>
        <v>0.25430414932767548</v>
      </c>
      <c r="L45" s="22">
        <f t="shared" si="18"/>
        <v>176448.18093636123</v>
      </c>
      <c r="M45" s="5">
        <f>scrimecost*Meta!O42</f>
        <v>1285.288</v>
      </c>
      <c r="N45" s="5">
        <f>L45-Grade16!L45</f>
        <v>2282.2914403776522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1294.6184080970213</v>
      </c>
      <c r="T45" s="22">
        <f t="shared" ref="T45:T69" si="20">S45/sreturn^(A45-startage+1)</f>
        <v>2508.1166421655143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116458.02660813926</v>
      </c>
      <c r="D46" s="5">
        <f t="shared" si="15"/>
        <v>113331.42778328694</v>
      </c>
      <c r="E46" s="5">
        <f t="shared" si="1"/>
        <v>103831.42778328694</v>
      </c>
      <c r="F46" s="5">
        <f t="shared" si="2"/>
        <v>41337.848260506697</v>
      </c>
      <c r="G46" s="5">
        <f t="shared" si="3"/>
        <v>71993.579522780245</v>
      </c>
      <c r="H46" s="22">
        <f t="shared" si="16"/>
        <v>48960.866129284397</v>
      </c>
      <c r="I46" s="5">
        <f t="shared" si="17"/>
        <v>119436.65880205683</v>
      </c>
      <c r="J46" s="25">
        <f t="shared" si="5"/>
        <v>0.25487564459636364</v>
      </c>
      <c r="L46" s="22">
        <f t="shared" si="18"/>
        <v>180859.38545977019</v>
      </c>
      <c r="M46" s="5">
        <f>scrimecost*Meta!O43</f>
        <v>768.57999999999993</v>
      </c>
      <c r="N46" s="5">
        <f>L46-Grade16!L46</f>
        <v>2339.3487263870484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1326.9838682994214</v>
      </c>
      <c r="T46" s="22">
        <f t="shared" si="20"/>
        <v>2624.5012337676512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119369.47727334274</v>
      </c>
      <c r="D47" s="5">
        <f t="shared" si="15"/>
        <v>116152.62347786911</v>
      </c>
      <c r="E47" s="5">
        <f t="shared" si="1"/>
        <v>106652.62347786911</v>
      </c>
      <c r="F47" s="5">
        <f t="shared" si="2"/>
        <v>42450.809962019368</v>
      </c>
      <c r="G47" s="5">
        <f t="shared" si="3"/>
        <v>73701.813515849746</v>
      </c>
      <c r="H47" s="22">
        <f t="shared" si="16"/>
        <v>50184.887782516496</v>
      </c>
      <c r="I47" s="5">
        <f t="shared" si="17"/>
        <v>122330.96977710823</v>
      </c>
      <c r="J47" s="25">
        <f t="shared" si="5"/>
        <v>0.25543320095605954</v>
      </c>
      <c r="L47" s="22">
        <f t="shared" si="18"/>
        <v>185380.87009626447</v>
      </c>
      <c r="M47" s="5">
        <f>scrimecost*Meta!O44</f>
        <v>768.57999999999993</v>
      </c>
      <c r="N47" s="5">
        <f>L47-Grade16!L47</f>
        <v>2397.8324445467442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1360.158465006918</v>
      </c>
      <c r="T47" s="22">
        <f t="shared" si="20"/>
        <v>2746.2864406900121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122353.71420517629</v>
      </c>
      <c r="D48" s="5">
        <f t="shared" si="15"/>
        <v>119044.34906481583</v>
      </c>
      <c r="E48" s="5">
        <f t="shared" si="1"/>
        <v>109544.34906481583</v>
      </c>
      <c r="F48" s="5">
        <f t="shared" si="2"/>
        <v>43591.595706069842</v>
      </c>
      <c r="G48" s="5">
        <f t="shared" si="3"/>
        <v>75452.753358745991</v>
      </c>
      <c r="H48" s="22">
        <f t="shared" si="16"/>
        <v>51439.509977079411</v>
      </c>
      <c r="I48" s="5">
        <f t="shared" si="17"/>
        <v>125297.63852653594</v>
      </c>
      <c r="J48" s="25">
        <f t="shared" si="5"/>
        <v>0.255977158380153</v>
      </c>
      <c r="L48" s="22">
        <f t="shared" si="18"/>
        <v>190015.39184867108</v>
      </c>
      <c r="M48" s="5">
        <f>scrimecost*Meta!O45</f>
        <v>768.57999999999993</v>
      </c>
      <c r="N48" s="5">
        <f>L48-Grade16!L48</f>
        <v>2457.7782556604361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1394.1624266321041</v>
      </c>
      <c r="T48" s="22">
        <f t="shared" si="20"/>
        <v>2873.7228686650819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125412.5570603057</v>
      </c>
      <c r="D49" s="5">
        <f t="shared" si="15"/>
        <v>122008.36779143622</v>
      </c>
      <c r="E49" s="5">
        <f t="shared" si="1"/>
        <v>112508.36779143622</v>
      </c>
      <c r="F49" s="5">
        <f t="shared" si="2"/>
        <v>44760.901093721586</v>
      </c>
      <c r="G49" s="5">
        <f t="shared" si="3"/>
        <v>77247.466697714641</v>
      </c>
      <c r="H49" s="22">
        <f t="shared" si="16"/>
        <v>52725.497726506394</v>
      </c>
      <c r="I49" s="5">
        <f t="shared" si="17"/>
        <v>128338.47399469934</v>
      </c>
      <c r="J49" s="25">
        <f t="shared" si="5"/>
        <v>0.25650784855000031</v>
      </c>
      <c r="L49" s="22">
        <f t="shared" si="18"/>
        <v>194765.77664488784</v>
      </c>
      <c r="M49" s="5">
        <f>scrimecost*Meta!O46</f>
        <v>768.57999999999993</v>
      </c>
      <c r="N49" s="5">
        <f>L49-Grade16!L49</f>
        <v>2519.2227120519383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1429.0164872979017</v>
      </c>
      <c r="T49" s="22">
        <f t="shared" si="20"/>
        <v>3007.0727523286487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128547.87098681334</v>
      </c>
      <c r="D50" s="5">
        <f t="shared" si="15"/>
        <v>125046.48698622214</v>
      </c>
      <c r="E50" s="5">
        <f t="shared" si="1"/>
        <v>115546.48698622214</v>
      </c>
      <c r="F50" s="5">
        <f t="shared" si="2"/>
        <v>45959.439116064634</v>
      </c>
      <c r="G50" s="5">
        <f t="shared" si="3"/>
        <v>79087.047870157505</v>
      </c>
      <c r="H50" s="22">
        <f t="shared" si="16"/>
        <v>54043.635169669047</v>
      </c>
      <c r="I50" s="5">
        <f t="shared" si="17"/>
        <v>131455.33034956682</v>
      </c>
      <c r="J50" s="25">
        <f t="shared" si="5"/>
        <v>0.25702559505716849</v>
      </c>
      <c r="L50" s="22">
        <f t="shared" si="18"/>
        <v>199634.92106101004</v>
      </c>
      <c r="M50" s="5">
        <f>scrimecost*Meta!O47</f>
        <v>768.57999999999993</v>
      </c>
      <c r="N50" s="5">
        <f>L50-Grade16!L50</f>
        <v>2582.2032798532455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1464.7418994803543</v>
      </c>
      <c r="T50" s="22">
        <f t="shared" si="20"/>
        <v>3146.6104948379812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131761.56776148366</v>
      </c>
      <c r="D51" s="5">
        <f t="shared" si="15"/>
        <v>128160.55916087767</v>
      </c>
      <c r="E51" s="5">
        <f t="shared" si="1"/>
        <v>118660.55916087767</v>
      </c>
      <c r="F51" s="5">
        <f t="shared" si="2"/>
        <v>47187.940588966245</v>
      </c>
      <c r="G51" s="5">
        <f t="shared" si="3"/>
        <v>80972.618571911429</v>
      </c>
      <c r="H51" s="22">
        <f t="shared" si="16"/>
        <v>55394.726048910772</v>
      </c>
      <c r="I51" s="5">
        <f t="shared" si="17"/>
        <v>134650.10811330596</v>
      </c>
      <c r="J51" s="25">
        <f t="shared" si="5"/>
        <v>0.25753071360074714</v>
      </c>
      <c r="L51" s="22">
        <f t="shared" si="18"/>
        <v>204625.79408753524</v>
      </c>
      <c r="M51" s="5">
        <f>scrimecost*Meta!O48</f>
        <v>422.25600000000003</v>
      </c>
      <c r="N51" s="5">
        <f>L51-Grade16!L51</f>
        <v>2646.7583618495555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1501.360446967351</v>
      </c>
      <c r="T51" s="22">
        <f t="shared" si="20"/>
        <v>3292.6232325297251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135055.60695552072</v>
      </c>
      <c r="D52" s="5">
        <f t="shared" si="15"/>
        <v>131352.48313989956</v>
      </c>
      <c r="E52" s="5">
        <f t="shared" si="1"/>
        <v>121852.48313989956</v>
      </c>
      <c r="F52" s="5">
        <f t="shared" si="2"/>
        <v>48447.154598690373</v>
      </c>
      <c r="G52" s="5">
        <f t="shared" si="3"/>
        <v>82905.328541209194</v>
      </c>
      <c r="H52" s="22">
        <f t="shared" si="16"/>
        <v>56779.594200133528</v>
      </c>
      <c r="I52" s="5">
        <f t="shared" si="17"/>
        <v>137924.7553211386</v>
      </c>
      <c r="J52" s="25">
        <f t="shared" si="5"/>
        <v>0.25802351217984815</v>
      </c>
      <c r="L52" s="22">
        <f t="shared" si="18"/>
        <v>209741.43893972359</v>
      </c>
      <c r="M52" s="5">
        <f>scrimecost*Meta!O49</f>
        <v>422.25600000000003</v>
      </c>
      <c r="N52" s="5">
        <f>L52-Grade16!L52</f>
        <v>2712.9273208957748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1538.894458141524</v>
      </c>
      <c r="T52" s="22">
        <f t="shared" si="20"/>
        <v>3445.4114257801475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138431.99712940876</v>
      </c>
      <c r="D53" s="5">
        <f t="shared" si="15"/>
        <v>134624.20521839708</v>
      </c>
      <c r="E53" s="5">
        <f t="shared" si="1"/>
        <v>125124.20521839708</v>
      </c>
      <c r="F53" s="5">
        <f t="shared" si="2"/>
        <v>49737.848958657654</v>
      </c>
      <c r="G53" s="5">
        <f t="shared" si="3"/>
        <v>84886.356259739434</v>
      </c>
      <c r="H53" s="22">
        <f t="shared" si="16"/>
        <v>58199.084055136867</v>
      </c>
      <c r="I53" s="5">
        <f t="shared" si="17"/>
        <v>141281.26870916705</v>
      </c>
      <c r="J53" s="25">
        <f t="shared" si="5"/>
        <v>0.25850429128141034</v>
      </c>
      <c r="L53" s="22">
        <f t="shared" si="18"/>
        <v>214984.97491321669</v>
      </c>
      <c r="M53" s="5">
        <f>scrimecost*Meta!O50</f>
        <v>422.25600000000003</v>
      </c>
      <c r="N53" s="5">
        <f>L53-Grade16!L53</f>
        <v>2780.7505039181851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1577.3668195950709</v>
      </c>
      <c r="T53" s="22">
        <f t="shared" si="20"/>
        <v>3605.2894772828749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141892.79705764397</v>
      </c>
      <c r="D54" s="5">
        <f t="shared" si="15"/>
        <v>137977.72034885699</v>
      </c>
      <c r="E54" s="5">
        <f t="shared" si="1"/>
        <v>128477.72034885699</v>
      </c>
      <c r="F54" s="5">
        <f t="shared" si="2"/>
        <v>51060.810677624082</v>
      </c>
      <c r="G54" s="5">
        <f t="shared" si="3"/>
        <v>86916.909671232919</v>
      </c>
      <c r="H54" s="22">
        <f t="shared" si="16"/>
        <v>59654.061156515279</v>
      </c>
      <c r="I54" s="5">
        <f t="shared" si="17"/>
        <v>144721.69493189623</v>
      </c>
      <c r="J54" s="25">
        <f t="shared" si="5"/>
        <v>0.25897334406342198</v>
      </c>
      <c r="L54" s="22">
        <f t="shared" si="18"/>
        <v>220359.5992860471</v>
      </c>
      <c r="M54" s="5">
        <f>scrimecost*Meta!O51</f>
        <v>422.25600000000003</v>
      </c>
      <c r="N54" s="5">
        <f>L54-Grade16!L54</f>
        <v>2850.2692665161449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1616.8009900849506</v>
      </c>
      <c r="T54" s="22">
        <f t="shared" si="20"/>
        <v>3772.5863790166659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145440.11698408503</v>
      </c>
      <c r="D55" s="5">
        <f t="shared" si="15"/>
        <v>141415.0733575784</v>
      </c>
      <c r="E55" s="5">
        <f t="shared" si="1"/>
        <v>131915.0733575784</v>
      </c>
      <c r="F55" s="5">
        <f t="shared" si="2"/>
        <v>52416.846439564673</v>
      </c>
      <c r="G55" s="5">
        <f t="shared" si="3"/>
        <v>88998.226918013723</v>
      </c>
      <c r="H55" s="22">
        <f t="shared" si="16"/>
        <v>61145.412685428171</v>
      </c>
      <c r="I55" s="5">
        <f t="shared" si="17"/>
        <v>148248.13181019362</v>
      </c>
      <c r="J55" s="25">
        <f t="shared" si="5"/>
        <v>0.25943095653367743</v>
      </c>
      <c r="L55" s="22">
        <f t="shared" si="18"/>
        <v>225868.58926819827</v>
      </c>
      <c r="M55" s="5">
        <f>scrimecost*Meta!O52</f>
        <v>422.25600000000003</v>
      </c>
      <c r="N55" s="5">
        <f>L55-Grade16!L55</f>
        <v>2921.5259981790441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1657.2210148370718</v>
      </c>
      <c r="T55" s="22">
        <f t="shared" si="20"/>
        <v>3947.6463892348193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149076.11990868716</v>
      </c>
      <c r="D56" s="5">
        <f t="shared" si="15"/>
        <v>144938.36019151786</v>
      </c>
      <c r="E56" s="5">
        <f t="shared" si="1"/>
        <v>135438.36019151786</v>
      </c>
      <c r="F56" s="5">
        <f t="shared" si="2"/>
        <v>53806.783095553794</v>
      </c>
      <c r="G56" s="5">
        <f t="shared" si="3"/>
        <v>91131.577095964065</v>
      </c>
      <c r="H56" s="22">
        <f t="shared" si="16"/>
        <v>62674.048002563861</v>
      </c>
      <c r="I56" s="5">
        <f t="shared" si="17"/>
        <v>151862.72961044844</v>
      </c>
      <c r="J56" s="25">
        <f t="shared" si="5"/>
        <v>0.25987740772417045</v>
      </c>
      <c r="L56" s="22">
        <f t="shared" si="18"/>
        <v>231515.30399990323</v>
      </c>
      <c r="M56" s="5">
        <f>scrimecost*Meta!O53</f>
        <v>133.34399999999999</v>
      </c>
      <c r="N56" s="5">
        <f>L56-Grade16!L56</f>
        <v>2994.5641481335042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1698.6515402079895</v>
      </c>
      <c r="T56" s="22">
        <f t="shared" si="20"/>
        <v>4130.8297408688177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2.3737811716273427E-10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107726</v>
      </c>
      <c r="D2" s="7">
        <f>Meta!C12</f>
        <v>44168</v>
      </c>
      <c r="E2" s="1">
        <f>Meta!D12</f>
        <v>2.8000000000000001E-2</v>
      </c>
      <c r="F2" s="1">
        <f>Meta!F12</f>
        <v>0.85299999999999998</v>
      </c>
      <c r="G2" s="1">
        <f>Meta!I12</f>
        <v>1.7342811382937739</v>
      </c>
      <c r="H2" s="1">
        <f>Meta!E12</f>
        <v>0.66500000000000004</v>
      </c>
      <c r="I2" s="13"/>
      <c r="J2" s="1">
        <f>Meta!X11</f>
        <v>0.85299999999999998</v>
      </c>
      <c r="K2" s="1">
        <f>Meta!D11</f>
        <v>3.1E-2</v>
      </c>
      <c r="L2" s="28"/>
      <c r="N2" s="22">
        <f>Meta!T12</f>
        <v>107726</v>
      </c>
      <c r="O2" s="22">
        <f>Meta!U12</f>
        <v>44168</v>
      </c>
      <c r="P2" s="1">
        <f>Meta!V12</f>
        <v>2.8000000000000001E-2</v>
      </c>
      <c r="Q2" s="1">
        <f>Meta!X12</f>
        <v>0.85299999999999998</v>
      </c>
      <c r="R2" s="22">
        <f>Meta!W12</f>
        <v>1852</v>
      </c>
      <c r="T2" s="12">
        <f>IRR(S5:S69)+1</f>
        <v>0.97481053475340462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5284.5222906404524</v>
      </c>
      <c r="D14" s="5">
        <f t="shared" ref="D14:D36" si="0">IF(A14&lt;startage,1,0)*(C14*(1-initialunempprob))+IF(A14=startage,1,0)*(C14*(1-unempprob))+IF(A14&gt;startage,1,0)*(C14*(1-unempprob)+unempprob*300*52)</f>
        <v>5120.7020996305982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391.73371062174078</v>
      </c>
      <c r="G14" s="5">
        <f t="shared" ref="G14:G56" si="3">D14-F14</f>
        <v>4728.9683890088572</v>
      </c>
      <c r="H14" s="22">
        <f>0.1*Grade17!H14</f>
        <v>2221.6999202628044</v>
      </c>
      <c r="I14" s="5">
        <f t="shared" ref="I14:I36" si="4">G14+IF(A14&lt;startage,1,0)*(H14*(1-initialunempprob))+IF(A14&gt;=startage,1,0)*(H14*(1-unempprob))</f>
        <v>6881.7956117435151</v>
      </c>
      <c r="J14" s="25">
        <f t="shared" ref="J14:J56" si="5">(F14-(IF(A14&gt;startage,1,0)*(unempprob*300*52)))/(IF(A14&lt;startage,1,0)*((C14+H14)*(1-initialunempprob))+IF(A14&gt;=startage,1,0)*((C14+H14)*(1-unempprob)))</f>
        <v>5.3857445713074284E-2</v>
      </c>
      <c r="L14" s="22">
        <f>0.1*Grade17!L14</f>
        <v>8206.8662999901098</v>
      </c>
      <c r="M14" s="5">
        <f>scrimecost*Meta!O11</f>
        <v>4741.12</v>
      </c>
      <c r="N14" s="5">
        <f>L14-Grade17!L14</f>
        <v>-73861.796699910978</v>
      </c>
      <c r="O14" s="5"/>
      <c r="P14" s="22"/>
      <c r="Q14" s="22">
        <f>0.05*feel*Grade17!G14</f>
        <v>511.94117157934085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-82652.737871490317</v>
      </c>
      <c r="T14" s="22">
        <f t="shared" ref="T14:T45" si="7">S14/sreturn^(A14-startage+1)</f>
        <v>-82652.737871490317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62115.649891679808</v>
      </c>
      <c r="D15" s="5">
        <f t="shared" si="0"/>
        <v>60376.41169471277</v>
      </c>
      <c r="E15" s="5">
        <f t="shared" si="1"/>
        <v>50876.41169471277</v>
      </c>
      <c r="F15" s="5">
        <f t="shared" si="2"/>
        <v>18550.539587794996</v>
      </c>
      <c r="G15" s="5">
        <f t="shared" si="3"/>
        <v>41825.87210691777</v>
      </c>
      <c r="H15" s="22">
        <f t="shared" ref="H15:H36" si="10">benefits*B15/expnorm</f>
        <v>25467.6125022345</v>
      </c>
      <c r="I15" s="5">
        <f t="shared" si="4"/>
        <v>66580.391459089704</v>
      </c>
      <c r="J15" s="25">
        <f t="shared" si="5"/>
        <v>0.21790598739697251</v>
      </c>
      <c r="L15" s="22">
        <f t="shared" ref="L15:L36" si="11">(sincome+sbenefits)*(1-sunemp)*B15/expnorm</f>
        <v>85130.931046884711</v>
      </c>
      <c r="M15" s="5">
        <f>scrimecost*Meta!O12</f>
        <v>4522.5840000000007</v>
      </c>
      <c r="N15" s="5">
        <f>L15-Grade17!L15</f>
        <v>1010.5514719860948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573.23026972675245</v>
      </c>
      <c r="T15" s="22">
        <f t="shared" si="7"/>
        <v>588.04275219672411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63668.541138971807</v>
      </c>
      <c r="D16" s="5">
        <f t="shared" si="0"/>
        <v>62322.621987080594</v>
      </c>
      <c r="E16" s="5">
        <f t="shared" si="1"/>
        <v>52822.621987080594</v>
      </c>
      <c r="F16" s="5">
        <f t="shared" si="2"/>
        <v>19380.598277489873</v>
      </c>
      <c r="G16" s="5">
        <f t="shared" si="3"/>
        <v>42942.023709590721</v>
      </c>
      <c r="H16" s="22">
        <f t="shared" si="10"/>
        <v>26104.302814790364</v>
      </c>
      <c r="I16" s="5">
        <f t="shared" si="4"/>
        <v>68315.406045566953</v>
      </c>
      <c r="J16" s="25">
        <f t="shared" si="5"/>
        <v>0.21709799469812815</v>
      </c>
      <c r="L16" s="22">
        <f t="shared" si="11"/>
        <v>87259.204323056823</v>
      </c>
      <c r="M16" s="5">
        <f>scrimecost*Meta!O13</f>
        <v>3765.116</v>
      </c>
      <c r="N16" s="5">
        <f>L16-Grade17!L16</f>
        <v>1035.8152587857476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587.56102646992133</v>
      </c>
      <c r="T16" s="22">
        <f t="shared" si="7"/>
        <v>618.31894456712746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65260.254667446097</v>
      </c>
      <c r="D17" s="5">
        <f t="shared" si="0"/>
        <v>63869.767536757608</v>
      </c>
      <c r="E17" s="5">
        <f t="shared" si="1"/>
        <v>54369.767536757608</v>
      </c>
      <c r="F17" s="5">
        <f t="shared" si="2"/>
        <v>20040.45585442712</v>
      </c>
      <c r="G17" s="5">
        <f t="shared" si="3"/>
        <v>43829.311682330488</v>
      </c>
      <c r="H17" s="22">
        <f t="shared" si="10"/>
        <v>26756.910385160121</v>
      </c>
      <c r="I17" s="5">
        <f t="shared" si="4"/>
        <v>69837.028576706129</v>
      </c>
      <c r="J17" s="25">
        <f t="shared" si="5"/>
        <v>0.21918052147198597</v>
      </c>
      <c r="L17" s="22">
        <f t="shared" si="11"/>
        <v>89440.684431133253</v>
      </c>
      <c r="M17" s="5">
        <f>scrimecost*Meta!O14</f>
        <v>3765.116</v>
      </c>
      <c r="N17" s="5">
        <f>L17-Grade17!L17</f>
        <v>1061.7106402554055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602.25005213167742</v>
      </c>
      <c r="T17" s="22">
        <f t="shared" si="7"/>
        <v>650.15394847126788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66891.761034132243</v>
      </c>
      <c r="D18" s="5">
        <f t="shared" si="0"/>
        <v>65455.591725176542</v>
      </c>
      <c r="E18" s="5">
        <f t="shared" si="1"/>
        <v>55955.591725176542</v>
      </c>
      <c r="F18" s="5">
        <f t="shared" si="2"/>
        <v>20716.809870787794</v>
      </c>
      <c r="G18" s="5">
        <f t="shared" si="3"/>
        <v>44738.781854388748</v>
      </c>
      <c r="H18" s="22">
        <f t="shared" si="10"/>
        <v>27425.833144789121</v>
      </c>
      <c r="I18" s="5">
        <f t="shared" si="4"/>
        <v>71396.691671123772</v>
      </c>
      <c r="J18" s="25">
        <f t="shared" si="5"/>
        <v>0.22121225490989599</v>
      </c>
      <c r="L18" s="22">
        <f t="shared" si="11"/>
        <v>91676.701541911563</v>
      </c>
      <c r="M18" s="5">
        <f>scrimecost*Meta!O15</f>
        <v>3765.116</v>
      </c>
      <c r="N18" s="5">
        <f>L18-Grade17!L18</f>
        <v>1088.2534062617779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617.30630343496216</v>
      </c>
      <c r="T18" s="22">
        <f t="shared" si="7"/>
        <v>683.62802147149694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68564.055059985549</v>
      </c>
      <c r="D19" s="5">
        <f t="shared" si="0"/>
        <v>67081.061518305956</v>
      </c>
      <c r="E19" s="5">
        <f t="shared" si="1"/>
        <v>57581.061518305956</v>
      </c>
      <c r="F19" s="5">
        <f t="shared" si="2"/>
        <v>21410.07273755749</v>
      </c>
      <c r="G19" s="5">
        <f t="shared" si="3"/>
        <v>45670.988780748463</v>
      </c>
      <c r="H19" s="22">
        <f t="shared" si="10"/>
        <v>28111.478973408848</v>
      </c>
      <c r="I19" s="5">
        <f t="shared" si="4"/>
        <v>72995.346342901859</v>
      </c>
      <c r="J19" s="25">
        <f t="shared" si="5"/>
        <v>0.22319443387371066</v>
      </c>
      <c r="L19" s="22">
        <f t="shared" si="11"/>
        <v>93968.61908045935</v>
      </c>
      <c r="M19" s="5">
        <f>scrimecost*Meta!O16</f>
        <v>3765.116</v>
      </c>
      <c r="N19" s="5">
        <f>L19-Grade17!L19</f>
        <v>1115.4597414183372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632.73896102084473</v>
      </c>
      <c r="T19" s="22">
        <f t="shared" si="7"/>
        <v>718.82555330154776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70278.15643648518</v>
      </c>
      <c r="D20" s="5">
        <f t="shared" si="0"/>
        <v>68747.168056263603</v>
      </c>
      <c r="E20" s="5">
        <f t="shared" si="1"/>
        <v>59247.168056263603</v>
      </c>
      <c r="F20" s="5">
        <f t="shared" si="2"/>
        <v>22120.66717599643</v>
      </c>
      <c r="G20" s="5">
        <f t="shared" si="3"/>
        <v>46626.500880267173</v>
      </c>
      <c r="H20" s="22">
        <f t="shared" si="10"/>
        <v>28814.265947744068</v>
      </c>
      <c r="I20" s="5">
        <f t="shared" si="4"/>
        <v>74633.967381474402</v>
      </c>
      <c r="J20" s="25">
        <f t="shared" si="5"/>
        <v>0.22512826700913963</v>
      </c>
      <c r="L20" s="22">
        <f t="shared" si="11"/>
        <v>96317.834557470822</v>
      </c>
      <c r="M20" s="5">
        <f>scrimecost*Meta!O17</f>
        <v>3765.116</v>
      </c>
      <c r="N20" s="5">
        <f>L20-Grade17!L20</f>
        <v>1143.3462349537876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648.55743504636132</v>
      </c>
      <c r="T20" s="22">
        <f t="shared" si="7"/>
        <v>755.83527861695381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72035.110347397305</v>
      </c>
      <c r="D21" s="5">
        <f t="shared" si="0"/>
        <v>70454.927257670177</v>
      </c>
      <c r="E21" s="5">
        <f t="shared" si="1"/>
        <v>60954.927257670177</v>
      </c>
      <c r="F21" s="5">
        <f t="shared" si="2"/>
        <v>22849.026475396327</v>
      </c>
      <c r="G21" s="5">
        <f t="shared" si="3"/>
        <v>47605.900782273849</v>
      </c>
      <c r="H21" s="22">
        <f t="shared" si="10"/>
        <v>29534.622596437668</v>
      </c>
      <c r="I21" s="5">
        <f t="shared" si="4"/>
        <v>76313.553946011263</v>
      </c>
      <c r="J21" s="25">
        <f t="shared" si="5"/>
        <v>0.22701493348272875</v>
      </c>
      <c r="L21" s="22">
        <f t="shared" si="11"/>
        <v>98725.780421407573</v>
      </c>
      <c r="M21" s="5">
        <f>scrimecost*Meta!O18</f>
        <v>3102.1</v>
      </c>
      <c r="N21" s="5">
        <f>L21-Grade17!L21</f>
        <v>1171.9298908276105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664.77137092250791</v>
      </c>
      <c r="T21" s="22">
        <f t="shared" si="7"/>
        <v>794.75050069944621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73835.988106082237</v>
      </c>
      <c r="D22" s="5">
        <f t="shared" si="0"/>
        <v>72205.380439111934</v>
      </c>
      <c r="E22" s="5">
        <f t="shared" si="1"/>
        <v>62705.380439111934</v>
      </c>
      <c r="F22" s="5">
        <f t="shared" si="2"/>
        <v>23595.59475728124</v>
      </c>
      <c r="G22" s="5">
        <f t="shared" si="3"/>
        <v>48609.78568183069</v>
      </c>
      <c r="H22" s="22">
        <f t="shared" si="10"/>
        <v>30272.98816134861</v>
      </c>
      <c r="I22" s="5">
        <f t="shared" si="4"/>
        <v>78035.130174661535</v>
      </c>
      <c r="J22" s="25">
        <f t="shared" si="5"/>
        <v>0.22885558370086462</v>
      </c>
      <c r="L22" s="22">
        <f t="shared" si="11"/>
        <v>101193.92493194279</v>
      </c>
      <c r="M22" s="5">
        <f>scrimecost*Meta!O19</f>
        <v>3102.1</v>
      </c>
      <c r="N22" s="5">
        <f>L22-Grade17!L22</f>
        <v>1201.2281380983186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681.39065519558073</v>
      </c>
      <c r="T22" s="22">
        <f t="shared" si="7"/>
        <v>835.66932667897015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75681.887808734289</v>
      </c>
      <c r="D23" s="5">
        <f t="shared" si="0"/>
        <v>73999.594950089726</v>
      </c>
      <c r="E23" s="5">
        <f t="shared" si="1"/>
        <v>64499.594950089726</v>
      </c>
      <c r="F23" s="5">
        <f t="shared" si="2"/>
        <v>24360.82724621327</v>
      </c>
      <c r="G23" s="5">
        <f t="shared" si="3"/>
        <v>49638.767703876452</v>
      </c>
      <c r="H23" s="22">
        <f t="shared" si="10"/>
        <v>31029.812865382319</v>
      </c>
      <c r="I23" s="5">
        <f t="shared" si="4"/>
        <v>79799.745809028071</v>
      </c>
      <c r="J23" s="25">
        <f t="shared" si="5"/>
        <v>0.23065134001124102</v>
      </c>
      <c r="L23" s="22">
        <f t="shared" si="11"/>
        <v>103723.77305524134</v>
      </c>
      <c r="M23" s="5">
        <f>scrimecost*Meta!O20</f>
        <v>3102.1</v>
      </c>
      <c r="N23" s="5">
        <f>L23-Grade17!L23</f>
        <v>1231.2588415507926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698.42542157547939</v>
      </c>
      <c r="T23" s="22">
        <f t="shared" si="7"/>
        <v>878.69491486634138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77573.935003952633</v>
      </c>
      <c r="D24" s="5">
        <f t="shared" si="0"/>
        <v>75838.664823841958</v>
      </c>
      <c r="E24" s="5">
        <f t="shared" si="1"/>
        <v>66338.664823841958</v>
      </c>
      <c r="F24" s="5">
        <f t="shared" si="2"/>
        <v>25145.190547368598</v>
      </c>
      <c r="G24" s="5">
        <f t="shared" si="3"/>
        <v>50693.47427647336</v>
      </c>
      <c r="H24" s="22">
        <f t="shared" si="10"/>
        <v>31805.558187016875</v>
      </c>
      <c r="I24" s="5">
        <f t="shared" si="4"/>
        <v>81608.476834253757</v>
      </c>
      <c r="J24" s="25">
        <f t="shared" si="5"/>
        <v>0.23240329738721802</v>
      </c>
      <c r="L24" s="22">
        <f t="shared" si="11"/>
        <v>106316.86738162236</v>
      </c>
      <c r="M24" s="5">
        <f>scrimecost*Meta!O21</f>
        <v>3102.1</v>
      </c>
      <c r="N24" s="5">
        <f>L24-Grade17!L24</f>
        <v>1262.0403125895391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715.88605711485309</v>
      </c>
      <c r="T24" s="22">
        <f t="shared" si="7"/>
        <v>923.93573482032741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79513.283379051441</v>
      </c>
      <c r="D25" s="5">
        <f t="shared" si="0"/>
        <v>77723.711444437999</v>
      </c>
      <c r="E25" s="5">
        <f t="shared" si="1"/>
        <v>68223.711444437999</v>
      </c>
      <c r="F25" s="5">
        <f t="shared" si="2"/>
        <v>25949.162931052808</v>
      </c>
      <c r="G25" s="5">
        <f t="shared" si="3"/>
        <v>51774.548513385191</v>
      </c>
      <c r="H25" s="22">
        <f t="shared" si="10"/>
        <v>32600.697141692297</v>
      </c>
      <c r="I25" s="5">
        <f t="shared" si="4"/>
        <v>83462.426135110101</v>
      </c>
      <c r="J25" s="25">
        <f t="shared" si="5"/>
        <v>0.23411252409548822</v>
      </c>
      <c r="L25" s="22">
        <f t="shared" si="11"/>
        <v>108974.78906616291</v>
      </c>
      <c r="M25" s="5">
        <f>scrimecost*Meta!O22</f>
        <v>3102.1</v>
      </c>
      <c r="N25" s="5">
        <f>L25-Grade17!L25</f>
        <v>1293.5913204042736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733.78320854272215</v>
      </c>
      <c r="T25" s="22">
        <f t="shared" si="7"/>
        <v>971.50584080464569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81501.11546352772</v>
      </c>
      <c r="D26" s="5">
        <f t="shared" si="0"/>
        <v>79655.884230548938</v>
      </c>
      <c r="E26" s="5">
        <f t="shared" si="1"/>
        <v>70155.884230548938</v>
      </c>
      <c r="F26" s="5">
        <f t="shared" si="2"/>
        <v>26773.234624329121</v>
      </c>
      <c r="G26" s="5">
        <f t="shared" si="3"/>
        <v>52882.649606219813</v>
      </c>
      <c r="H26" s="22">
        <f t="shared" si="10"/>
        <v>33415.714570234602</v>
      </c>
      <c r="I26" s="5">
        <f t="shared" si="4"/>
        <v>85362.724168487854</v>
      </c>
      <c r="J26" s="25">
        <f t="shared" si="5"/>
        <v>0.2357800623474591</v>
      </c>
      <c r="L26" s="22">
        <f t="shared" si="11"/>
        <v>111699.15879281699</v>
      </c>
      <c r="M26" s="5">
        <f>scrimecost*Meta!O23</f>
        <v>2344.6320000000001</v>
      </c>
      <c r="N26" s="5">
        <f>L26-Grade17!L26</f>
        <v>1325.9311034144048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752.12778875630408</v>
      </c>
      <c r="T26" s="22">
        <f t="shared" si="7"/>
        <v>1021.5251593240974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83538.643350115919</v>
      </c>
      <c r="D27" s="5">
        <f t="shared" si="0"/>
        <v>81636.361336312679</v>
      </c>
      <c r="E27" s="5">
        <f t="shared" si="1"/>
        <v>72136.361336312679</v>
      </c>
      <c r="F27" s="5">
        <f t="shared" si="2"/>
        <v>27617.908109937358</v>
      </c>
      <c r="G27" s="5">
        <f t="shared" si="3"/>
        <v>54018.453226375321</v>
      </c>
      <c r="H27" s="22">
        <f t="shared" si="10"/>
        <v>34251.107434490463</v>
      </c>
      <c r="I27" s="5">
        <f t="shared" si="4"/>
        <v>87310.529652700046</v>
      </c>
      <c r="J27" s="25">
        <f t="shared" si="5"/>
        <v>0.23740692893474791</v>
      </c>
      <c r="L27" s="22">
        <f t="shared" si="11"/>
        <v>114491.6377626374</v>
      </c>
      <c r="M27" s="5">
        <f>scrimecost*Meta!O24</f>
        <v>2344.6320000000001</v>
      </c>
      <c r="N27" s="5">
        <f>L27-Grade17!L27</f>
        <v>1359.0793809997413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770.93098347519822</v>
      </c>
      <c r="T27" s="22">
        <f t="shared" si="7"/>
        <v>1074.1197914649688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85627.109433868813</v>
      </c>
      <c r="D28" s="5">
        <f t="shared" si="0"/>
        <v>83666.350369720487</v>
      </c>
      <c r="E28" s="5">
        <f t="shared" si="1"/>
        <v>74166.350369720487</v>
      </c>
      <c r="F28" s="5">
        <f t="shared" si="2"/>
        <v>28483.698432685789</v>
      </c>
      <c r="G28" s="5">
        <f t="shared" si="3"/>
        <v>55182.651937034694</v>
      </c>
      <c r="H28" s="22">
        <f t="shared" si="10"/>
        <v>35107.385120352723</v>
      </c>
      <c r="I28" s="5">
        <f t="shared" si="4"/>
        <v>89307.030274017539</v>
      </c>
      <c r="J28" s="25">
        <f t="shared" si="5"/>
        <v>0.2389941158491759</v>
      </c>
      <c r="L28" s="22">
        <f t="shared" si="11"/>
        <v>117353.92870670333</v>
      </c>
      <c r="M28" s="5">
        <f>scrimecost*Meta!O25</f>
        <v>2344.6320000000001</v>
      </c>
      <c r="N28" s="5">
        <f>L28-Grade17!L28</f>
        <v>1393.0563655247533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790.2042580620888</v>
      </c>
      <c r="T28" s="22">
        <f t="shared" si="7"/>
        <v>1129.4223308020753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87767.787169715535</v>
      </c>
      <c r="D29" s="5">
        <f t="shared" si="0"/>
        <v>85747.089128963504</v>
      </c>
      <c r="E29" s="5">
        <f t="shared" si="1"/>
        <v>76247.089128963504</v>
      </c>
      <c r="F29" s="5">
        <f t="shared" si="2"/>
        <v>29371.133513502933</v>
      </c>
      <c r="G29" s="5">
        <f t="shared" si="3"/>
        <v>56375.955615460567</v>
      </c>
      <c r="H29" s="22">
        <f t="shared" si="10"/>
        <v>35985.069748361537</v>
      </c>
      <c r="I29" s="5">
        <f t="shared" si="4"/>
        <v>91353.443410867971</v>
      </c>
      <c r="J29" s="25">
        <f t="shared" si="5"/>
        <v>0.24054259088764232</v>
      </c>
      <c r="L29" s="22">
        <f t="shared" si="11"/>
        <v>120287.7769243709</v>
      </c>
      <c r="M29" s="5">
        <f>scrimecost*Meta!O26</f>
        <v>2344.6320000000001</v>
      </c>
      <c r="N29" s="5">
        <f>L29-Grade17!L29</f>
        <v>1427.8827746628376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809.95936451362127</v>
      </c>
      <c r="T29" s="22">
        <f t="shared" si="7"/>
        <v>1187.5721976732111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89961.981848958429</v>
      </c>
      <c r="D30" s="5">
        <f t="shared" si="0"/>
        <v>87879.846357187591</v>
      </c>
      <c r="E30" s="5">
        <f t="shared" si="1"/>
        <v>78379.846357187591</v>
      </c>
      <c r="F30" s="5">
        <f t="shared" si="2"/>
        <v>30280.754471340508</v>
      </c>
      <c r="G30" s="5">
        <f t="shared" si="3"/>
        <v>57599.091885847083</v>
      </c>
      <c r="H30" s="22">
        <f t="shared" si="10"/>
        <v>36884.696492070587</v>
      </c>
      <c r="I30" s="5">
        <f t="shared" si="4"/>
        <v>93451.016876139693</v>
      </c>
      <c r="J30" s="25">
        <f t="shared" si="5"/>
        <v>0.24205329824224364</v>
      </c>
      <c r="L30" s="22">
        <f t="shared" si="11"/>
        <v>123294.9713474802</v>
      </c>
      <c r="M30" s="5">
        <f>scrimecost*Meta!O27</f>
        <v>2344.6320000000001</v>
      </c>
      <c r="N30" s="5">
        <f>L30-Grade17!L30</f>
        <v>1463.5798440294457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830.20834862648292</v>
      </c>
      <c r="T30" s="22">
        <f t="shared" si="7"/>
        <v>1248.7159906647912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92211.031395182377</v>
      </c>
      <c r="D31" s="5">
        <f t="shared" si="0"/>
        <v>90065.922516117265</v>
      </c>
      <c r="E31" s="5">
        <f t="shared" si="1"/>
        <v>80565.922516117265</v>
      </c>
      <c r="F31" s="5">
        <f t="shared" si="2"/>
        <v>31213.115953124016</v>
      </c>
      <c r="G31" s="5">
        <f t="shared" si="3"/>
        <v>58852.806562993253</v>
      </c>
      <c r="H31" s="22">
        <f t="shared" si="10"/>
        <v>37806.813904372342</v>
      </c>
      <c r="I31" s="5">
        <f t="shared" si="4"/>
        <v>95601.029678043167</v>
      </c>
      <c r="J31" s="25">
        <f t="shared" si="5"/>
        <v>0.24352715907600103</v>
      </c>
      <c r="L31" s="22">
        <f t="shared" si="11"/>
        <v>126377.34563116719</v>
      </c>
      <c r="M31" s="5">
        <f>scrimecost*Meta!O28</f>
        <v>2094.6120000000001</v>
      </c>
      <c r="N31" s="5">
        <f>L31-Grade17!L31</f>
        <v>1500.1693401301891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850.9635573421491</v>
      </c>
      <c r="T31" s="22">
        <f t="shared" si="7"/>
        <v>1313.0078561935104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94516.307180061922</v>
      </c>
      <c r="D32" s="5">
        <f t="shared" si="0"/>
        <v>92306.650579020192</v>
      </c>
      <c r="E32" s="5">
        <f t="shared" si="1"/>
        <v>82806.650579020192</v>
      </c>
      <c r="F32" s="5">
        <f t="shared" si="2"/>
        <v>32168.786471952109</v>
      </c>
      <c r="G32" s="5">
        <f t="shared" si="3"/>
        <v>60137.864107068082</v>
      </c>
      <c r="H32" s="22">
        <f t="shared" si="10"/>
        <v>38751.984251981645</v>
      </c>
      <c r="I32" s="5">
        <f t="shared" si="4"/>
        <v>97804.792799994233</v>
      </c>
      <c r="J32" s="25">
        <f t="shared" si="5"/>
        <v>0.24496507208454485</v>
      </c>
      <c r="L32" s="22">
        <f t="shared" si="11"/>
        <v>129536.77927194636</v>
      </c>
      <c r="M32" s="5">
        <f>scrimecost*Meta!O29</f>
        <v>2094.6120000000001</v>
      </c>
      <c r="N32" s="5">
        <f>L32-Grade17!L32</f>
        <v>1537.6735736334231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872.23764627569108</v>
      </c>
      <c r="T32" s="22">
        <f t="shared" si="7"/>
        <v>1380.6098771170771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96879.214859563479</v>
      </c>
      <c r="D33" s="5">
        <f t="shared" si="0"/>
        <v>94603.396843495706</v>
      </c>
      <c r="E33" s="5">
        <f t="shared" si="1"/>
        <v>85103.396843495706</v>
      </c>
      <c r="F33" s="5">
        <f t="shared" si="2"/>
        <v>33193.450659055787</v>
      </c>
      <c r="G33" s="5">
        <f t="shared" si="3"/>
        <v>61409.946184439919</v>
      </c>
      <c r="H33" s="22">
        <f t="shared" si="10"/>
        <v>39720.783858281196</v>
      </c>
      <c r="I33" s="5">
        <f t="shared" si="4"/>
        <v>100018.54809468923</v>
      </c>
      <c r="J33" s="25">
        <f t="shared" si="5"/>
        <v>0.24670760026357608</v>
      </c>
      <c r="L33" s="22">
        <f t="shared" si="11"/>
        <v>132775.198753745</v>
      </c>
      <c r="M33" s="5">
        <f>scrimecost*Meta!O30</f>
        <v>2094.6120000000001</v>
      </c>
      <c r="N33" s="5">
        <f>L33-Grade17!L33</f>
        <v>1576.1154129742354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894.04358743257012</v>
      </c>
      <c r="T33" s="22">
        <f t="shared" si="7"/>
        <v>1451.6924813527621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99301.195231052567</v>
      </c>
      <c r="D34" s="5">
        <f t="shared" si="0"/>
        <v>96957.561764583093</v>
      </c>
      <c r="E34" s="5">
        <f t="shared" si="1"/>
        <v>87457.561764583093</v>
      </c>
      <c r="F34" s="5">
        <f t="shared" si="2"/>
        <v>34268.126945532182</v>
      </c>
      <c r="G34" s="5">
        <f t="shared" si="3"/>
        <v>62689.434819050912</v>
      </c>
      <c r="H34" s="22">
        <f t="shared" si="10"/>
        <v>40713.803454738219</v>
      </c>
      <c r="I34" s="5">
        <f t="shared" si="4"/>
        <v>102263.25177705646</v>
      </c>
      <c r="J34" s="25">
        <f t="shared" si="5"/>
        <v>0.24858688173386395</v>
      </c>
      <c r="L34" s="22">
        <f t="shared" si="11"/>
        <v>136094.57872258863</v>
      </c>
      <c r="M34" s="5">
        <f>scrimecost*Meta!O31</f>
        <v>2094.6120000000001</v>
      </c>
      <c r="N34" s="5">
        <f>L34-Grade17!L34</f>
        <v>1615.5182982986153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916.39467711839802</v>
      </c>
      <c r="T34" s="22">
        <f t="shared" si="7"/>
        <v>1526.4348715343081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101783.72511182887</v>
      </c>
      <c r="D35" s="5">
        <f t="shared" si="0"/>
        <v>99370.580808697661</v>
      </c>
      <c r="E35" s="5">
        <f t="shared" si="1"/>
        <v>89870.580808697661</v>
      </c>
      <c r="F35" s="5">
        <f t="shared" si="2"/>
        <v>35369.670139170485</v>
      </c>
      <c r="G35" s="5">
        <f t="shared" si="3"/>
        <v>64000.910669527177</v>
      </c>
      <c r="H35" s="22">
        <f t="shared" si="10"/>
        <v>41731.648541106675</v>
      </c>
      <c r="I35" s="5">
        <f t="shared" si="4"/>
        <v>104564.07305148286</v>
      </c>
      <c r="J35" s="25">
        <f t="shared" si="5"/>
        <v>0.2504203270707302</v>
      </c>
      <c r="L35" s="22">
        <f t="shared" si="11"/>
        <v>139496.94319065334</v>
      </c>
      <c r="M35" s="5">
        <f>scrimecost*Meta!O32</f>
        <v>2094.6120000000001</v>
      </c>
      <c r="N35" s="5">
        <f>L35-Grade17!L35</f>
        <v>1655.9062557560974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939.30454404636748</v>
      </c>
      <c r="T35" s="22">
        <f t="shared" si="7"/>
        <v>1605.0254767901883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104328.31823962457</v>
      </c>
      <c r="D36" s="5">
        <f t="shared" si="0"/>
        <v>101843.92532891508</v>
      </c>
      <c r="E36" s="5">
        <f t="shared" si="1"/>
        <v>92343.92532891508</v>
      </c>
      <c r="F36" s="5">
        <f t="shared" si="2"/>
        <v>36498.751912649735</v>
      </c>
      <c r="G36" s="5">
        <f t="shared" si="3"/>
        <v>65345.173416265345</v>
      </c>
      <c r="H36" s="22">
        <f t="shared" si="10"/>
        <v>42774.939754634332</v>
      </c>
      <c r="I36" s="5">
        <f t="shared" si="4"/>
        <v>106922.41485776991</v>
      </c>
      <c r="J36" s="25">
        <f t="shared" si="5"/>
        <v>0.25220905422864848</v>
      </c>
      <c r="L36" s="22">
        <f t="shared" si="11"/>
        <v>142984.36677041967</v>
      </c>
      <c r="M36" s="5">
        <f>scrimecost*Meta!O33</f>
        <v>1776.068</v>
      </c>
      <c r="N36" s="5">
        <f>L36-Grade17!L36</f>
        <v>1697.3039121500042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962.78715764752917</v>
      </c>
      <c r="T36" s="22">
        <f t="shared" si="7"/>
        <v>1687.6624277825608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106936.52619561518</v>
      </c>
      <c r="D37" s="5">
        <f t="shared" ref="D37:D56" si="15">IF(A37&lt;startage,1,0)*(C37*(1-initialunempprob))+IF(A37=startage,1,0)*(C37*(1-unempprob))+IF(A37&gt;startage,1,0)*(C37*(1-unempprob)+unempprob*300*52)</f>
        <v>104379.10346213795</v>
      </c>
      <c r="E37" s="5">
        <f t="shared" si="1"/>
        <v>94879.103462137951</v>
      </c>
      <c r="F37" s="5">
        <f t="shared" si="2"/>
        <v>37656.060730465979</v>
      </c>
      <c r="G37" s="5">
        <f t="shared" si="3"/>
        <v>66723.042731671972</v>
      </c>
      <c r="H37" s="22">
        <f t="shared" ref="H37:H56" si="16">benefits*B37/expnorm</f>
        <v>43844.313248500192</v>
      </c>
      <c r="I37" s="5">
        <f t="shared" ref="I37:I56" si="17">G37+IF(A37&lt;startage,1,0)*(H37*(1-initialunempprob))+IF(A37&gt;=startage,1,0)*(H37*(1-unempprob))</f>
        <v>109339.71520921416</v>
      </c>
      <c r="J37" s="25">
        <f t="shared" si="5"/>
        <v>0.25395415389491022</v>
      </c>
      <c r="L37" s="22">
        <f t="shared" ref="L37:L56" si="18">(sincome+sbenefits)*(1-sunemp)*B37/expnorm</f>
        <v>146558.97593968015</v>
      </c>
      <c r="M37" s="5">
        <f>scrimecost*Meta!O34</f>
        <v>1776.068</v>
      </c>
      <c r="N37" s="5">
        <f>L37-Grade17!L37</f>
        <v>1739.7365099537419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986.85683658871039</v>
      </c>
      <c r="T37" s="22">
        <f t="shared" si="7"/>
        <v>1774.5540562040701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109609.93935050556</v>
      </c>
      <c r="D38" s="5">
        <f t="shared" si="15"/>
        <v>106977.66104869141</v>
      </c>
      <c r="E38" s="5">
        <f t="shared" si="1"/>
        <v>97477.661048691414</v>
      </c>
      <c r="F38" s="5">
        <f t="shared" si="2"/>
        <v>38831.287283708763</v>
      </c>
      <c r="G38" s="5">
        <f t="shared" si="3"/>
        <v>68146.373764982651</v>
      </c>
      <c r="H38" s="22">
        <f t="shared" si="16"/>
        <v>44940.421079712702</v>
      </c>
      <c r="I38" s="5">
        <f t="shared" si="17"/>
        <v>111828.4630544634</v>
      </c>
      <c r="J38" s="25">
        <f t="shared" si="5"/>
        <v>0.25558336590565939</v>
      </c>
      <c r="L38" s="22">
        <f t="shared" si="18"/>
        <v>150222.95033817217</v>
      </c>
      <c r="M38" s="5">
        <f>scrimecost*Meta!O35</f>
        <v>1776.068</v>
      </c>
      <c r="N38" s="5">
        <f>L38-Grade17!L38</f>
        <v>1783.2299227025942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1011.5282575034331</v>
      </c>
      <c r="T38" s="22">
        <f t="shared" si="7"/>
        <v>1865.9194199920169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112350.1878342682</v>
      </c>
      <c r="D39" s="5">
        <f t="shared" si="15"/>
        <v>109641.1825749087</v>
      </c>
      <c r="E39" s="5">
        <f t="shared" si="1"/>
        <v>100141.1825749087</v>
      </c>
      <c r="F39" s="5">
        <f t="shared" si="2"/>
        <v>39882.046525801481</v>
      </c>
      <c r="G39" s="5">
        <f t="shared" si="3"/>
        <v>69759.136049107212</v>
      </c>
      <c r="H39" s="22">
        <f t="shared" si="16"/>
        <v>46063.931606705519</v>
      </c>
      <c r="I39" s="5">
        <f t="shared" si="17"/>
        <v>114533.27757082498</v>
      </c>
      <c r="J39" s="25">
        <f t="shared" si="5"/>
        <v>0.25617368887786141</v>
      </c>
      <c r="L39" s="22">
        <f t="shared" si="18"/>
        <v>153978.52409662647</v>
      </c>
      <c r="M39" s="5">
        <f>scrimecost*Meta!O36</f>
        <v>1776.068</v>
      </c>
      <c r="N39" s="5">
        <f>L39-Grade17!L39</f>
        <v>1827.8106707701809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1036.8164639410313</v>
      </c>
      <c r="T39" s="22">
        <f t="shared" si="7"/>
        <v>1961.9888555837751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115158.9425301249</v>
      </c>
      <c r="D40" s="5">
        <f t="shared" si="15"/>
        <v>112371.2921392814</v>
      </c>
      <c r="E40" s="5">
        <f t="shared" si="1"/>
        <v>102871.2921392814</v>
      </c>
      <c r="F40" s="5">
        <f t="shared" si="2"/>
        <v>40959.074748946507</v>
      </c>
      <c r="G40" s="5">
        <f t="shared" si="3"/>
        <v>71412.217390334903</v>
      </c>
      <c r="H40" s="22">
        <f t="shared" si="16"/>
        <v>47215.529896873137</v>
      </c>
      <c r="I40" s="5">
        <f t="shared" si="17"/>
        <v>117305.7124500956</v>
      </c>
      <c r="J40" s="25">
        <f t="shared" si="5"/>
        <v>0.25674961372879024</v>
      </c>
      <c r="L40" s="22">
        <f t="shared" si="18"/>
        <v>157827.98719904208</v>
      </c>
      <c r="M40" s="5">
        <f>scrimecost*Meta!O37</f>
        <v>1776.068</v>
      </c>
      <c r="N40" s="5">
        <f>L40-Grade17!L40</f>
        <v>1873.5059375393903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1062.7368755395314</v>
      </c>
      <c r="T40" s="22">
        <f t="shared" si="7"/>
        <v>2063.0045586058914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118037.91609337799</v>
      </c>
      <c r="D41" s="5">
        <f t="shared" si="15"/>
        <v>115169.65444276341</v>
      </c>
      <c r="E41" s="5">
        <f t="shared" si="1"/>
        <v>105669.65444276341</v>
      </c>
      <c r="F41" s="5">
        <f t="shared" si="2"/>
        <v>42063.028677670161</v>
      </c>
      <c r="G41" s="5">
        <f t="shared" si="3"/>
        <v>73106.625765093253</v>
      </c>
      <c r="H41" s="22">
        <f t="shared" si="16"/>
        <v>48395.91814429497</v>
      </c>
      <c r="I41" s="5">
        <f t="shared" si="17"/>
        <v>120147.45820134797</v>
      </c>
      <c r="J41" s="25">
        <f t="shared" si="5"/>
        <v>0.25731149163213535</v>
      </c>
      <c r="L41" s="22">
        <f t="shared" si="18"/>
        <v>161773.68687901812</v>
      </c>
      <c r="M41" s="5">
        <f>scrimecost*Meta!O38</f>
        <v>1285.288</v>
      </c>
      <c r="N41" s="5">
        <f>L41-Grade17!L41</f>
        <v>1920.3435859778838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1089.3052974280247</v>
      </c>
      <c r="T41" s="22">
        <f t="shared" si="7"/>
        <v>2169.2211944611049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120988.86399571245</v>
      </c>
      <c r="D42" s="5">
        <f t="shared" si="15"/>
        <v>118037.97580383251</v>
      </c>
      <c r="E42" s="5">
        <f t="shared" si="1"/>
        <v>108537.97580383251</v>
      </c>
      <c r="F42" s="5">
        <f t="shared" si="2"/>
        <v>43194.581454611929</v>
      </c>
      <c r="G42" s="5">
        <f t="shared" si="3"/>
        <v>74843.394349220587</v>
      </c>
      <c r="H42" s="22">
        <f t="shared" si="16"/>
        <v>49605.816097902338</v>
      </c>
      <c r="I42" s="5">
        <f t="shared" si="17"/>
        <v>123060.24759638167</v>
      </c>
      <c r="J42" s="25">
        <f t="shared" si="5"/>
        <v>0.2578596651963746</v>
      </c>
      <c r="L42" s="22">
        <f t="shared" si="18"/>
        <v>165818.02905099356</v>
      </c>
      <c r="M42" s="5">
        <f>scrimecost*Meta!O39</f>
        <v>1285.288</v>
      </c>
      <c r="N42" s="5">
        <f>L42-Grade17!L42</f>
        <v>1968.3521756273112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1116.5379298637142</v>
      </c>
      <c r="T42" s="22">
        <f t="shared" si="7"/>
        <v>2280.9065403515274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124013.58559560525</v>
      </c>
      <c r="D43" s="5">
        <f t="shared" si="15"/>
        <v>120978.00519892831</v>
      </c>
      <c r="E43" s="5">
        <f t="shared" si="1"/>
        <v>111478.00519892831</v>
      </c>
      <c r="F43" s="5">
        <f t="shared" si="2"/>
        <v>44354.423050977217</v>
      </c>
      <c r="G43" s="5">
        <f t="shared" si="3"/>
        <v>76623.582147951092</v>
      </c>
      <c r="H43" s="22">
        <f t="shared" si="16"/>
        <v>50845.961500349898</v>
      </c>
      <c r="I43" s="5">
        <f t="shared" si="17"/>
        <v>126045.85672629118</v>
      </c>
      <c r="J43" s="25">
        <f t="shared" si="5"/>
        <v>0.2583944686736811</v>
      </c>
      <c r="L43" s="22">
        <f t="shared" si="18"/>
        <v>169963.4797772684</v>
      </c>
      <c r="M43" s="5">
        <f>scrimecost*Meta!O40</f>
        <v>1285.288</v>
      </c>
      <c r="N43" s="5">
        <f>L43-Grade17!L43</f>
        <v>2017.5609800179955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1144.4513781103078</v>
      </c>
      <c r="T43" s="22">
        <f t="shared" si="7"/>
        <v>2398.3421603581019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127113.92523549539</v>
      </c>
      <c r="D44" s="5">
        <f t="shared" si="15"/>
        <v>123991.53532890152</v>
      </c>
      <c r="E44" s="5">
        <f t="shared" si="1"/>
        <v>114491.53532890152</v>
      </c>
      <c r="F44" s="5">
        <f t="shared" si="2"/>
        <v>45543.260687251648</v>
      </c>
      <c r="G44" s="5">
        <f t="shared" si="3"/>
        <v>78448.27464164987</v>
      </c>
      <c r="H44" s="22">
        <f t="shared" si="16"/>
        <v>52117.110537858651</v>
      </c>
      <c r="I44" s="5">
        <f t="shared" si="17"/>
        <v>129106.10608444847</v>
      </c>
      <c r="J44" s="25">
        <f t="shared" si="5"/>
        <v>0.25891622816373622</v>
      </c>
      <c r="L44" s="22">
        <f t="shared" si="18"/>
        <v>174212.56677170011</v>
      </c>
      <c r="M44" s="5">
        <f>scrimecost*Meta!O41</f>
        <v>1285.288</v>
      </c>
      <c r="N44" s="5">
        <f>L44-Grade17!L44</f>
        <v>2068.000004518457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1173.0626625630723</v>
      </c>
      <c r="T44" s="22">
        <f t="shared" si="7"/>
        <v>2521.8241152768614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130291.77336638275</v>
      </c>
      <c r="D45" s="5">
        <f t="shared" si="15"/>
        <v>127080.40371212404</v>
      </c>
      <c r="E45" s="5">
        <f t="shared" si="1"/>
        <v>117580.40371212404</v>
      </c>
      <c r="F45" s="5">
        <f t="shared" si="2"/>
        <v>46761.819264432932</v>
      </c>
      <c r="G45" s="5">
        <f t="shared" si="3"/>
        <v>80318.584447691101</v>
      </c>
      <c r="H45" s="22">
        <f t="shared" si="16"/>
        <v>53420.038301305103</v>
      </c>
      <c r="I45" s="5">
        <f t="shared" si="17"/>
        <v>132242.86167655967</v>
      </c>
      <c r="J45" s="25">
        <f t="shared" si="5"/>
        <v>0.25942526181257053</v>
      </c>
      <c r="L45" s="22">
        <f t="shared" si="18"/>
        <v>178567.88094099259</v>
      </c>
      <c r="M45" s="5">
        <f>scrimecost*Meta!O42</f>
        <v>1285.288</v>
      </c>
      <c r="N45" s="5">
        <f>L45-Grade17!L45</f>
        <v>2119.7000046313624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1202.3892291271172</v>
      </c>
      <c r="T45" s="22">
        <f t="shared" si="7"/>
        <v>2651.6637090022855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133549.06770054236</v>
      </c>
      <c r="D46" s="5">
        <f t="shared" si="15"/>
        <v>130246.49380492717</v>
      </c>
      <c r="E46" s="5">
        <f t="shared" si="1"/>
        <v>120746.49380492717</v>
      </c>
      <c r="F46" s="5">
        <f t="shared" si="2"/>
        <v>48010.841806043762</v>
      </c>
      <c r="G46" s="5">
        <f t="shared" si="3"/>
        <v>82235.651998883404</v>
      </c>
      <c r="H46" s="22">
        <f t="shared" si="16"/>
        <v>54755.539258837744</v>
      </c>
      <c r="I46" s="5">
        <f t="shared" si="17"/>
        <v>135458.0361584737</v>
      </c>
      <c r="J46" s="25">
        <f t="shared" si="5"/>
        <v>0.25992188000655519</v>
      </c>
      <c r="L46" s="22">
        <f t="shared" si="18"/>
        <v>183032.07796451746</v>
      </c>
      <c r="M46" s="5">
        <f>scrimecost*Meta!O43</f>
        <v>768.57999999999993</v>
      </c>
      <c r="N46" s="5">
        <f>L46-Grade17!L46</f>
        <v>2172.692504747276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1232.4489598553685</v>
      </c>
      <c r="T46" s="22">
        <f t="shared" ref="T46:T69" si="20">S46/sreturn^(A46-startage+1)</f>
        <v>2788.1882733397615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136887.7943930559</v>
      </c>
      <c r="D47" s="5">
        <f t="shared" si="15"/>
        <v>133491.7361500503</v>
      </c>
      <c r="E47" s="5">
        <f t="shared" si="1"/>
        <v>123991.7361500503</v>
      </c>
      <c r="F47" s="5">
        <f t="shared" si="2"/>
        <v>49291.089911194838</v>
      </c>
      <c r="G47" s="5">
        <f t="shared" si="3"/>
        <v>84200.646238855465</v>
      </c>
      <c r="H47" s="22">
        <f t="shared" si="16"/>
        <v>56124.427740308674</v>
      </c>
      <c r="I47" s="5">
        <f t="shared" si="17"/>
        <v>138753.59000243549</v>
      </c>
      <c r="J47" s="25">
        <f t="shared" si="5"/>
        <v>0.26040638556166212</v>
      </c>
      <c r="L47" s="22">
        <f t="shared" si="18"/>
        <v>187607.87991363034</v>
      </c>
      <c r="M47" s="5">
        <f>scrimecost*Meta!O44</f>
        <v>768.57999999999993</v>
      </c>
      <c r="N47" s="5">
        <f>L47-Grade17!L47</f>
        <v>2227.0098173658771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1263.2601838517069</v>
      </c>
      <c r="T47" s="22">
        <f t="shared" si="20"/>
        <v>2931.7419932234379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140309.98925288228</v>
      </c>
      <c r="D48" s="5">
        <f t="shared" si="15"/>
        <v>136818.10955380157</v>
      </c>
      <c r="E48" s="5">
        <f t="shared" si="1"/>
        <v>127318.10955380157</v>
      </c>
      <c r="F48" s="5">
        <f t="shared" si="2"/>
        <v>50603.344218974715</v>
      </c>
      <c r="G48" s="5">
        <f t="shared" si="3"/>
        <v>86214.76533482685</v>
      </c>
      <c r="H48" s="22">
        <f t="shared" si="16"/>
        <v>57527.538433816386</v>
      </c>
      <c r="I48" s="5">
        <f t="shared" si="17"/>
        <v>142131.53269249637</v>
      </c>
      <c r="J48" s="25">
        <f t="shared" si="5"/>
        <v>0.26087907390810805</v>
      </c>
      <c r="L48" s="22">
        <f t="shared" si="18"/>
        <v>192298.07691147109</v>
      </c>
      <c r="M48" s="5">
        <f>scrimecost*Meta!O45</f>
        <v>768.57999999999993</v>
      </c>
      <c r="N48" s="5">
        <f>L48-Grade17!L48</f>
        <v>2282.6850628000102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1294.8416884479918</v>
      </c>
      <c r="T48" s="22">
        <f t="shared" si="20"/>
        <v>3082.6867744245114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143817.73898420433</v>
      </c>
      <c r="D49" s="5">
        <f t="shared" si="15"/>
        <v>140227.6422926466</v>
      </c>
      <c r="E49" s="5">
        <f t="shared" si="1"/>
        <v>130727.6422926466</v>
      </c>
      <c r="F49" s="5">
        <f t="shared" si="2"/>
        <v>51948.40488444909</v>
      </c>
      <c r="G49" s="5">
        <f t="shared" si="3"/>
        <v>88279.237408197514</v>
      </c>
      <c r="H49" s="22">
        <f t="shared" si="16"/>
        <v>58965.726894661799</v>
      </c>
      <c r="I49" s="5">
        <f t="shared" si="17"/>
        <v>145593.92394980878</v>
      </c>
      <c r="J49" s="25">
        <f t="shared" si="5"/>
        <v>0.26134023327049427</v>
      </c>
      <c r="L49" s="22">
        <f t="shared" si="18"/>
        <v>197105.52883425786</v>
      </c>
      <c r="M49" s="5">
        <f>scrimecost*Meta!O46</f>
        <v>768.57999999999993</v>
      </c>
      <c r="N49" s="5">
        <f>L49-Grade17!L49</f>
        <v>2339.7521893700177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1327.2127306591958</v>
      </c>
      <c r="T49" s="22">
        <f t="shared" si="20"/>
        <v>3241.40315593168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147413.18245880943</v>
      </c>
      <c r="D50" s="5">
        <f t="shared" si="15"/>
        <v>143722.41334996276</v>
      </c>
      <c r="E50" s="5">
        <f t="shared" si="1"/>
        <v>134222.41334996276</v>
      </c>
      <c r="F50" s="5">
        <f t="shared" si="2"/>
        <v>53327.092066560312</v>
      </c>
      <c r="G50" s="5">
        <f t="shared" si="3"/>
        <v>90395.321283402445</v>
      </c>
      <c r="H50" s="22">
        <f t="shared" si="16"/>
        <v>60439.870067028329</v>
      </c>
      <c r="I50" s="5">
        <f t="shared" si="17"/>
        <v>149142.87498855399</v>
      </c>
      <c r="J50" s="25">
        <f t="shared" si="5"/>
        <v>0.26179014484355401</v>
      </c>
      <c r="L50" s="22">
        <f t="shared" si="18"/>
        <v>202033.16705511429</v>
      </c>
      <c r="M50" s="5">
        <f>scrimecost*Meta!O47</f>
        <v>768.57999999999993</v>
      </c>
      <c r="N50" s="5">
        <f>L50-Grade17!L50</f>
        <v>2398.2459941042471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1360.3930489256638</v>
      </c>
      <c r="T50" s="22">
        <f t="shared" si="20"/>
        <v>3408.2912693084631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151098.51202027968</v>
      </c>
      <c r="D51" s="5">
        <f t="shared" si="15"/>
        <v>147304.55368371183</v>
      </c>
      <c r="E51" s="5">
        <f t="shared" si="1"/>
        <v>137804.55368371183</v>
      </c>
      <c r="F51" s="5">
        <f t="shared" si="2"/>
        <v>54740.246428224316</v>
      </c>
      <c r="G51" s="5">
        <f t="shared" si="3"/>
        <v>92564.307255487511</v>
      </c>
      <c r="H51" s="22">
        <f t="shared" si="16"/>
        <v>61950.866818704046</v>
      </c>
      <c r="I51" s="5">
        <f t="shared" si="17"/>
        <v>152780.54980326784</v>
      </c>
      <c r="J51" s="25">
        <f t="shared" si="5"/>
        <v>0.26222908296361219</v>
      </c>
      <c r="L51" s="22">
        <f t="shared" si="18"/>
        <v>207083.99623149217</v>
      </c>
      <c r="M51" s="5">
        <f>scrimecost*Meta!O48</f>
        <v>422.25600000000003</v>
      </c>
      <c r="N51" s="5">
        <f>L51-Grade17!L51</f>
        <v>2458.2021439569362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1394.4028751488522</v>
      </c>
      <c r="T51" s="22">
        <f t="shared" si="20"/>
        <v>3583.7718474442145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154875.97482078665</v>
      </c>
      <c r="D52" s="5">
        <f t="shared" si="15"/>
        <v>150976.24752580462</v>
      </c>
      <c r="E52" s="5">
        <f t="shared" si="1"/>
        <v>141476.24752580462</v>
      </c>
      <c r="F52" s="5">
        <f t="shared" si="2"/>
        <v>56188.729648929926</v>
      </c>
      <c r="G52" s="5">
        <f t="shared" si="3"/>
        <v>94787.517876874685</v>
      </c>
      <c r="H52" s="22">
        <f t="shared" si="16"/>
        <v>63499.638489171644</v>
      </c>
      <c r="I52" s="5">
        <f t="shared" si="17"/>
        <v>156509.16648834953</v>
      </c>
      <c r="J52" s="25">
        <f t="shared" si="5"/>
        <v>0.26265731527586417</v>
      </c>
      <c r="L52" s="22">
        <f t="shared" si="18"/>
        <v>212261.09613727944</v>
      </c>
      <c r="M52" s="5">
        <f>scrimecost*Meta!O49</f>
        <v>422.25600000000003</v>
      </c>
      <c r="N52" s="5">
        <f>L52-Grade17!L52</f>
        <v>2519.6571975558472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1429.2629470275667</v>
      </c>
      <c r="T52" s="22">
        <f t="shared" si="20"/>
        <v>3768.2872852410696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158747.87419130627</v>
      </c>
      <c r="D53" s="5">
        <f t="shared" si="15"/>
        <v>154739.73371394968</v>
      </c>
      <c r="E53" s="5">
        <f t="shared" si="1"/>
        <v>145239.73371394968</v>
      </c>
      <c r="F53" s="5">
        <f t="shared" si="2"/>
        <v>57673.424950153145</v>
      </c>
      <c r="G53" s="5">
        <f t="shared" si="3"/>
        <v>97066.308763796536</v>
      </c>
      <c r="H53" s="22">
        <f t="shared" si="16"/>
        <v>65087.129451400913</v>
      </c>
      <c r="I53" s="5">
        <f t="shared" si="17"/>
        <v>160330.99859055821</v>
      </c>
      <c r="J53" s="25">
        <f t="shared" si="5"/>
        <v>0.2630751028975733</v>
      </c>
      <c r="L53" s="22">
        <f t="shared" si="18"/>
        <v>217567.62354071139</v>
      </c>
      <c r="M53" s="5">
        <f>scrimecost*Meta!O50</f>
        <v>422.25600000000003</v>
      </c>
      <c r="N53" s="5">
        <f>L53-Grade17!L53</f>
        <v>2582.6486274946947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1464.9945207032283</v>
      </c>
      <c r="T53" s="22">
        <f t="shared" si="20"/>
        <v>3962.3027549134044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162716.57104608894</v>
      </c>
      <c r="D54" s="5">
        <f t="shared" si="15"/>
        <v>158597.30705679843</v>
      </c>
      <c r="E54" s="5">
        <f t="shared" si="1"/>
        <v>149097.30705679843</v>
      </c>
      <c r="F54" s="5">
        <f t="shared" si="2"/>
        <v>59195.237633906974</v>
      </c>
      <c r="G54" s="5">
        <f t="shared" si="3"/>
        <v>99402.069422891451</v>
      </c>
      <c r="H54" s="22">
        <f t="shared" si="16"/>
        <v>66714.307687685941</v>
      </c>
      <c r="I54" s="5">
        <f t="shared" si="17"/>
        <v>164248.37649532218</v>
      </c>
      <c r="J54" s="25">
        <f t="shared" si="5"/>
        <v>0.26348270057728962</v>
      </c>
      <c r="L54" s="22">
        <f t="shared" si="18"/>
        <v>223006.81412922917</v>
      </c>
      <c r="M54" s="5">
        <f>scrimecost*Meta!O51</f>
        <v>422.25600000000003</v>
      </c>
      <c r="N54" s="5">
        <f>L54-Grade17!L54</f>
        <v>2647.2148431820679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1501.619383720812</v>
      </c>
      <c r="T54" s="22">
        <f t="shared" si="20"/>
        <v>4166.3073787088688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166784.48532224115</v>
      </c>
      <c r="D55" s="5">
        <f t="shared" si="15"/>
        <v>162551.31973321838</v>
      </c>
      <c r="E55" s="5">
        <f t="shared" si="1"/>
        <v>153051.31973321838</v>
      </c>
      <c r="F55" s="5">
        <f t="shared" si="2"/>
        <v>60755.095634754653</v>
      </c>
      <c r="G55" s="5">
        <f t="shared" si="3"/>
        <v>101796.22409846372</v>
      </c>
      <c r="H55" s="22">
        <f t="shared" si="16"/>
        <v>68382.16537987809</v>
      </c>
      <c r="I55" s="5">
        <f t="shared" si="17"/>
        <v>168263.6888477052</v>
      </c>
      <c r="J55" s="25">
        <f t="shared" si="5"/>
        <v>0.26388035685018363</v>
      </c>
      <c r="L55" s="22">
        <f t="shared" si="18"/>
        <v>228581.9844824599</v>
      </c>
      <c r="M55" s="5">
        <f>scrimecost*Meta!O52</f>
        <v>422.25600000000003</v>
      </c>
      <c r="N55" s="5">
        <f>L55-Grade17!L55</f>
        <v>2713.3952142616326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1539.15986831384</v>
      </c>
      <c r="T55" s="22">
        <f t="shared" si="20"/>
        <v>4380.8154620086252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170954.09745529719</v>
      </c>
      <c r="D56" s="5">
        <f t="shared" si="15"/>
        <v>166604.18272654884</v>
      </c>
      <c r="E56" s="5">
        <f t="shared" si="1"/>
        <v>157104.18272654884</v>
      </c>
      <c r="F56" s="5">
        <f t="shared" si="2"/>
        <v>62353.95008562351</v>
      </c>
      <c r="G56" s="5">
        <f t="shared" si="3"/>
        <v>104250.23264092533</v>
      </c>
      <c r="H56" s="22">
        <f t="shared" si="16"/>
        <v>70091.719514375043</v>
      </c>
      <c r="I56" s="5">
        <f t="shared" si="17"/>
        <v>172379.38400889788</v>
      </c>
      <c r="J56" s="25">
        <f t="shared" si="5"/>
        <v>0.26426831418959229</v>
      </c>
      <c r="L56" s="22">
        <f t="shared" si="18"/>
        <v>234296.53409452137</v>
      </c>
      <c r="M56" s="5">
        <f>scrimecost*Meta!O53</f>
        <v>133.34399999999999</v>
      </c>
      <c r="N56" s="5">
        <f>L56-Grade17!L56</f>
        <v>2781.2300946181349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1577.6388650216641</v>
      </c>
      <c r="T56" s="22">
        <f t="shared" si="20"/>
        <v>4606.3677899159011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133.34399999999999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133.34399999999999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133.34399999999999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133.34399999999999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133.34399999999999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133.34399999999999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133.34399999999999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133.34399999999999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133.34399999999999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133.34399999999999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133.34399999999999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133.34399999999999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133.34399999999999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-3.5015546018257737E-10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0.97599999999999998</v>
      </c>
      <c r="D3" s="8">
        <f>Grade9!T2</f>
        <v>1.0329915221312185</v>
      </c>
      <c r="F3" s="15">
        <f t="shared" ref="F3:F12" si="0">(D3-1)*100</f>
        <v>3.2991522131218476</v>
      </c>
      <c r="G3" s="15">
        <f>K3*M3+K4*M4+K5*M5+K6*M6</f>
        <v>3.2517539235133115</v>
      </c>
      <c r="H3" s="15"/>
      <c r="I3" s="15"/>
      <c r="K3" s="8">
        <f>1-B3</f>
        <v>2.4000000000000021E-2</v>
      </c>
      <c r="L3" s="8">
        <f>D3</f>
        <v>1.0329915221312185</v>
      </c>
      <c r="M3" s="8">
        <f t="shared" ref="M3:M12" si="1">(L3-1)*100</f>
        <v>3.2991522131218476</v>
      </c>
    </row>
    <row r="4" spans="1:22" x14ac:dyDescent="0.2">
      <c r="A4" s="18">
        <v>10</v>
      </c>
      <c r="B4" s="11">
        <f>Meta!E4</f>
        <v>0.97599999999999998</v>
      </c>
      <c r="D4" s="8">
        <f>Grade10!T2</f>
        <v>1.0319363359411386</v>
      </c>
      <c r="F4" s="15">
        <f t="shared" si="0"/>
        <v>3.1936335941138649</v>
      </c>
      <c r="G4" s="15">
        <f>N4*P4+N5*P5+N6*P6</f>
        <v>3.2332757141170712</v>
      </c>
      <c r="H4" s="15"/>
      <c r="I4" s="15"/>
      <c r="K4" s="8">
        <f>B3*(1-B4)</f>
        <v>2.3424000000000021E-2</v>
      </c>
      <c r="L4" s="8">
        <f>(D3*D4)^0.5</f>
        <v>1.0324637942351049</v>
      </c>
      <c r="M4" s="8">
        <f t="shared" si="1"/>
        <v>3.2463794235104926</v>
      </c>
      <c r="N4" s="8">
        <f>1-B4</f>
        <v>2.4000000000000021E-2</v>
      </c>
      <c r="O4" s="8">
        <f>D4</f>
        <v>1.0319363359411386</v>
      </c>
      <c r="P4" s="8">
        <f>(O4-1)*100</f>
        <v>3.1936335941138649</v>
      </c>
    </row>
    <row r="5" spans="1:22" x14ac:dyDescent="0.2">
      <c r="A5" s="18">
        <v>11</v>
      </c>
      <c r="B5" s="11">
        <f>Meta!E5</f>
        <v>0.97599999999999998</v>
      </c>
      <c r="D5" s="8">
        <f>Grade11!T2</f>
        <v>1.0318480561897689</v>
      </c>
      <c r="F5" s="15">
        <f t="shared" si="0"/>
        <v>3.1848056189768936</v>
      </c>
      <c r="G5" s="15">
        <f>Q5*S5+Q6*S6</f>
        <v>3.2545121931428982</v>
      </c>
      <c r="H5" s="15"/>
      <c r="I5" s="15"/>
      <c r="K5" s="8">
        <f>B3*B4*(1-B5)</f>
        <v>2.286182400000002E-2</v>
      </c>
      <c r="L5" s="8">
        <f>(D3*D4*D5)^(1/3)</f>
        <v>1.0322585074051094</v>
      </c>
      <c r="M5" s="8">
        <f t="shared" si="1"/>
        <v>3.2258507405109382</v>
      </c>
      <c r="N5" s="8">
        <f>B4*(1-B5)</f>
        <v>2.3424000000000021E-2</v>
      </c>
      <c r="O5" s="8">
        <f>(D4*D5)^0.5</f>
        <v>1.0318921951213975</v>
      </c>
      <c r="P5" s="8">
        <f>(O5-1)*100</f>
        <v>3.1892195121397515</v>
      </c>
      <c r="Q5" s="8">
        <f>1-B5</f>
        <v>2.4000000000000021E-2</v>
      </c>
      <c r="R5" s="8">
        <f>D5</f>
        <v>1.0318480561897689</v>
      </c>
      <c r="S5" s="8">
        <f>(R5-1)*100</f>
        <v>3.1848056189768936</v>
      </c>
    </row>
    <row r="6" spans="1:22" x14ac:dyDescent="0.2">
      <c r="A6" s="18">
        <v>12</v>
      </c>
      <c r="B6" s="11">
        <f>Meta!E6</f>
        <v>0.97599999999999998</v>
      </c>
      <c r="D6" s="8">
        <f>Grade12!T2</f>
        <v>1.0332769639420258</v>
      </c>
      <c r="F6" s="15">
        <f t="shared" si="0"/>
        <v>3.3276963942025839</v>
      </c>
      <c r="G6" s="15">
        <f>T6*V6</f>
        <v>3.3276963942025839</v>
      </c>
      <c r="H6" s="15"/>
      <c r="I6" s="15"/>
      <c r="K6" s="8">
        <f>B3*B4*B5</f>
        <v>0.92971417599999995</v>
      </c>
      <c r="L6" s="8">
        <f>(D3*D4*D5*D6)^0.25</f>
        <v>1.0325130273898528</v>
      </c>
      <c r="M6" s="8">
        <f t="shared" si="1"/>
        <v>3.2513027389852844</v>
      </c>
      <c r="N6" s="8">
        <f>B4*B5</f>
        <v>0.95257599999999998</v>
      </c>
      <c r="O6" s="8">
        <f>(D4*D5*D6)^(1/3)</f>
        <v>1.032353578402206</v>
      </c>
      <c r="P6" s="8">
        <f>(O6-1)*100</f>
        <v>3.2353578402205985</v>
      </c>
      <c r="Q6" s="8">
        <f>B5</f>
        <v>0.97599999999999998</v>
      </c>
      <c r="R6" s="8">
        <f>(D5*D6)^0.5</f>
        <v>1.0325622628922895</v>
      </c>
      <c r="S6" s="8">
        <f>(R6-1)*100</f>
        <v>3.2562262892289473</v>
      </c>
      <c r="T6" s="8">
        <v>1</v>
      </c>
      <c r="U6" s="8">
        <f>D6</f>
        <v>1.0332769639420258</v>
      </c>
      <c r="V6" s="8">
        <f>(U6-1)*100</f>
        <v>3.3276963942025839</v>
      </c>
    </row>
    <row r="7" spans="1:22" x14ac:dyDescent="0.2">
      <c r="A7" s="18">
        <v>13</v>
      </c>
      <c r="B7" s="11">
        <f>Meta!E7</f>
        <v>0.876</v>
      </c>
      <c r="D7" s="8">
        <f>Grade13!T2</f>
        <v>1.0257313050989398</v>
      </c>
      <c r="F7" s="15">
        <f t="shared" si="0"/>
        <v>2.5731305098939838</v>
      </c>
      <c r="G7" s="15">
        <f>K7*M7+K8*M8+K9*M9+K10*M10</f>
        <v>2.4840755472900637</v>
      </c>
      <c r="H7" s="15"/>
      <c r="I7" s="15"/>
      <c r="K7" s="8">
        <f>1-B7</f>
        <v>0.124</v>
      </c>
      <c r="L7" s="8">
        <f>D7</f>
        <v>1.0257313050989398</v>
      </c>
      <c r="M7" s="8">
        <f t="shared" si="1"/>
        <v>2.5731305098939838</v>
      </c>
    </row>
    <row r="8" spans="1:22" x14ac:dyDescent="0.2">
      <c r="A8" s="18">
        <v>14</v>
      </c>
      <c r="B8" s="11">
        <f>Meta!E8</f>
        <v>0.876</v>
      </c>
      <c r="D8" s="8">
        <f>Grade14!T2</f>
        <v>1.0237608383549688</v>
      </c>
      <c r="F8" s="15">
        <f t="shared" si="0"/>
        <v>2.3760838354968783</v>
      </c>
      <c r="G8" s="15">
        <f>N8*P8+N9*P9+N10*P10</f>
        <v>2.4277350692866548</v>
      </c>
      <c r="H8" s="15"/>
      <c r="I8" s="15"/>
      <c r="K8" s="8">
        <f>B7*(1-B8)</f>
        <v>0.108624</v>
      </c>
      <c r="L8" s="8">
        <f>(D7*D8)^0.5</f>
        <v>1.0247455981047331</v>
      </c>
      <c r="M8" s="8">
        <f t="shared" si="1"/>
        <v>2.4745598104733091</v>
      </c>
      <c r="N8" s="8">
        <f>1-B8</f>
        <v>0.124</v>
      </c>
      <c r="O8" s="8">
        <f>D8</f>
        <v>1.0237608383549688</v>
      </c>
      <c r="P8" s="8">
        <f>(O8-1)*100</f>
        <v>2.3760838354968783</v>
      </c>
    </row>
    <row r="9" spans="1:22" x14ac:dyDescent="0.2">
      <c r="A9" s="18">
        <v>15</v>
      </c>
      <c r="B9" s="11">
        <f>Meta!E9</f>
        <v>0.876</v>
      </c>
      <c r="D9" s="8">
        <f>Grade15!T2</f>
        <v>1.0248325271168919</v>
      </c>
      <c r="F9" s="15">
        <f t="shared" si="0"/>
        <v>2.4832527116891878</v>
      </c>
      <c r="G9" s="15">
        <f>Q9*S9+Q10*S10</f>
        <v>2.4678640161967254</v>
      </c>
      <c r="H9" s="15"/>
      <c r="I9" s="15"/>
      <c r="K9" s="8">
        <f>B7*B8*(1-B9)</f>
        <v>9.5154623999999993E-2</v>
      </c>
      <c r="L9" s="8">
        <f>(D7*D8*D9)^(1/3)</f>
        <v>1.0247745736228051</v>
      </c>
      <c r="M9" s="8">
        <f t="shared" si="1"/>
        <v>2.4774573622805107</v>
      </c>
      <c r="N9" s="8">
        <f>B8*(1-B9)</f>
        <v>0.108624</v>
      </c>
      <c r="O9" s="8">
        <f>(D8*D9)^0.5</f>
        <v>1.0242965425767239</v>
      </c>
      <c r="P9" s="8">
        <f>(O9-1)*100</f>
        <v>2.4296542576723867</v>
      </c>
      <c r="Q9" s="8">
        <f>1-B9</f>
        <v>0.124</v>
      </c>
      <c r="R9" s="8">
        <f>D9</f>
        <v>1.0248325271168919</v>
      </c>
      <c r="S9" s="8">
        <f>(R9-1)*100</f>
        <v>2.4832527116891878</v>
      </c>
    </row>
    <row r="10" spans="1:22" x14ac:dyDescent="0.2">
      <c r="A10" s="18">
        <v>16</v>
      </c>
      <c r="B10" s="11">
        <f>Meta!E10</f>
        <v>0.876</v>
      </c>
      <c r="D10" s="8">
        <f>Grade16!T2</f>
        <v>1.0244812171493562</v>
      </c>
      <c r="F10" s="15">
        <f t="shared" si="0"/>
        <v>2.4481217149356249</v>
      </c>
      <c r="G10" s="15">
        <f>T10*V10</f>
        <v>2.4481217149356249</v>
      </c>
      <c r="H10" s="15"/>
      <c r="I10" s="15"/>
      <c r="K10" s="8">
        <f>B7*B8*B9</f>
        <v>0.67222137599999998</v>
      </c>
      <c r="L10" s="8">
        <f>(D7*D8*D9*D10)^0.25</f>
        <v>1.0247012266302362</v>
      </c>
      <c r="M10" s="8">
        <f t="shared" si="1"/>
        <v>2.4701226630236217</v>
      </c>
      <c r="N10" s="8">
        <f>B8*B9</f>
        <v>0.76737599999999995</v>
      </c>
      <c r="O10" s="8">
        <f>(D8*D9*D10)^(1/3)</f>
        <v>1.0243580970684467</v>
      </c>
      <c r="P10" s="8">
        <f>(O10-1)*100</f>
        <v>2.4358097068446716</v>
      </c>
      <c r="Q10" s="8">
        <f>B9</f>
        <v>0.876</v>
      </c>
      <c r="R10" s="8">
        <f>(D9*D10)^0.5</f>
        <v>1.0246568570770236</v>
      </c>
      <c r="S10" s="8">
        <f>(R10-1)*100</f>
        <v>2.4656857077023586</v>
      </c>
      <c r="T10" s="8">
        <v>1</v>
      </c>
      <c r="U10" s="8">
        <f>D10</f>
        <v>1.0244812171493562</v>
      </c>
      <c r="V10" s="8">
        <f>(U10-1)*100</f>
        <v>2.4481217149356249</v>
      </c>
    </row>
    <row r="11" spans="1:22" x14ac:dyDescent="0.2">
      <c r="A11" s="18">
        <v>17</v>
      </c>
      <c r="B11" s="11">
        <f>Meta!E11</f>
        <v>0.66500000000000004</v>
      </c>
      <c r="D11" s="8">
        <f>Grade17!T2</f>
        <v>0.97954595149075807</v>
      </c>
      <c r="F11" s="15">
        <f t="shared" si="0"/>
        <v>-2.0454048509241929</v>
      </c>
      <c r="G11" s="15">
        <f>K11*M11+K12*M12</f>
        <v>-2.2030482119959158</v>
      </c>
      <c r="H11" s="15"/>
      <c r="I11" s="15"/>
      <c r="K11" s="8">
        <f>1-B11</f>
        <v>0.33499999999999996</v>
      </c>
      <c r="L11" s="8">
        <f>D11</f>
        <v>0.97954595149075807</v>
      </c>
      <c r="M11" s="8">
        <f t="shared" si="1"/>
        <v>-2.0454048509241929</v>
      </c>
    </row>
    <row r="12" spans="1:22" x14ac:dyDescent="0.2">
      <c r="A12" s="18">
        <v>18</v>
      </c>
      <c r="B12" s="11">
        <f>Meta!E12</f>
        <v>0.66500000000000004</v>
      </c>
      <c r="D12" s="8">
        <f>Grade18!T2</f>
        <v>0.97481053475340462</v>
      </c>
      <c r="F12" s="15">
        <f t="shared" si="0"/>
        <v>-2.5189465246595377</v>
      </c>
      <c r="G12" s="15">
        <f>N12*P12</f>
        <v>-2.5189465246595377</v>
      </c>
      <c r="H12" s="15"/>
      <c r="I12" s="15"/>
      <c r="K12" s="8">
        <f>B11</f>
        <v>0.66500000000000004</v>
      </c>
      <c r="L12" s="8">
        <f>(D11*D12)^0.5</f>
        <v>0.97717537463253668</v>
      </c>
      <c r="M12" s="8">
        <f t="shared" si="1"/>
        <v>-2.2824625367463325</v>
      </c>
      <c r="N12" s="8">
        <v>1</v>
      </c>
      <c r="O12" s="8">
        <f>D12</f>
        <v>0.97481053475340462</v>
      </c>
      <c r="P12" s="8">
        <f>(O12-1)*100</f>
        <v>-2.5189465246595377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51552</v>
      </c>
      <c r="D2" s="7">
        <f>Meta!C2</f>
        <v>22776</v>
      </c>
      <c r="E2" s="1">
        <f>Meta!D2</f>
        <v>5.3999999999999999E-2</v>
      </c>
      <c r="F2" s="1">
        <f>Meta!F2</f>
        <v>0.71199999999999997</v>
      </c>
      <c r="G2" s="1">
        <f>Meta!I2</f>
        <v>2.0085479604911836</v>
      </c>
      <c r="H2" s="1">
        <f>Meta!E2</f>
        <v>1</v>
      </c>
      <c r="I2" s="13"/>
      <c r="K2" s="1">
        <f>Meta!D2</f>
        <v>5.3999999999999999E-2</v>
      </c>
      <c r="L2" s="13"/>
      <c r="N2" s="22">
        <f>Meta!T2</f>
        <v>76652</v>
      </c>
      <c r="O2" s="22">
        <f>Meta!U2</f>
        <v>32370</v>
      </c>
      <c r="P2" s="1">
        <f>Meta!V2</f>
        <v>3.7999999999999999E-2</v>
      </c>
      <c r="Q2" s="1">
        <f>Meta!X2</f>
        <v>0.77400000000000002</v>
      </c>
      <c r="R2" s="22">
        <f>Meta!W2</f>
        <v>2405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25666.3027291582</v>
      </c>
      <c r="D5" s="5">
        <f>IF(A5&lt;startage,1,0)*(C5*(1-initialunempprob))+IF(A5=startage,1,0)*(C5*(1-unempprob))+IF(A5&gt;startage,1,0)*(C5*(1-unempprob)+unempprob*300*52)</f>
        <v>24280.322381783655</v>
      </c>
      <c r="E5" s="5">
        <f>IF(D5-9500&gt;0,1,0)*(D5-9500)</f>
        <v>14780.322381783655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5127.5252576523635</v>
      </c>
      <c r="G5" s="5">
        <f>D5-F5</f>
        <v>19152.797124131292</v>
      </c>
      <c r="H5" s="22">
        <f t="shared" ref="H5:H36" si="1">benefits*B5/expnorm</f>
        <v>11339.535051196988</v>
      </c>
      <c r="I5" s="5">
        <f>G5+IF(A5&lt;startage,1,0)*(H5*(1-initialunempprob))+IF(A5&gt;=startage,1,0)*(H5*(1-unempprob))</f>
        <v>29879.997282563643</v>
      </c>
      <c r="J5" s="25">
        <f t="shared" ref="J5:J36" si="2">(F5-(IF(A5&gt;startage,1,0)*(unempprob*300*52)))/(IF(A5&lt;startage,1,0)*((C5+H5)*(1-initialunempprob))+IF(A5&gt;=startage,1,0)*((C5+H5)*(1-unempprob)))</f>
        <v>0.14646924105417505</v>
      </c>
      <c r="L5" s="22">
        <f t="shared" ref="L5:L36" si="3">(sincome+sbenefits)*(1-sunemp)*B5/expnorm</f>
        <v>52216.410094759274</v>
      </c>
      <c r="M5" s="5">
        <f>scrimecost*Meta!O2</f>
        <v>2082.73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26307.960297387152</v>
      </c>
      <c r="D6" s="5">
        <f t="shared" ref="D6:D36" si="5">IF(A6&lt;startage,1,0)*(C6*(1-initialunempprob))+IF(A6=startage,1,0)*(C6*(1-unempprob))+IF(A6&gt;startage,1,0)*(C6*(1-unempprob)+unempprob*300*52)</f>
        <v>25729.730441328247</v>
      </c>
      <c r="E6" s="5">
        <f t="shared" ref="E6:E56" si="6">IF(D6-9500&gt;0,1,0)*(D6-9500)</f>
        <v>16229.730441328247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5600.7569890936729</v>
      </c>
      <c r="G6" s="5">
        <f t="shared" ref="G6:G56" si="8">D6-F6</f>
        <v>20128.973452234575</v>
      </c>
      <c r="H6" s="22">
        <f t="shared" si="1"/>
        <v>11623.023427476912</v>
      </c>
      <c r="I6" s="5">
        <f t="shared" ref="I6:I36" si="9">G6+IF(A6&lt;startage,1,0)*(H6*(1-initialunempprob))+IF(A6&gt;=startage,1,0)*(H6*(1-unempprob))</f>
        <v>31124.353614627733</v>
      </c>
      <c r="J6" s="25">
        <f t="shared" si="2"/>
        <v>0.13260862708070284</v>
      </c>
      <c r="L6" s="22">
        <f t="shared" si="3"/>
        <v>53521.820347128254</v>
      </c>
      <c r="M6" s="5">
        <f>scrimecost*Meta!O3</f>
        <v>3703.7000000000003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26965.659304821831</v>
      </c>
      <c r="D7" s="5">
        <f t="shared" si="5"/>
        <v>26351.913702361453</v>
      </c>
      <c r="E7" s="5">
        <f t="shared" si="6"/>
        <v>16851.913702361453</v>
      </c>
      <c r="F7" s="5">
        <f t="shared" si="7"/>
        <v>5803.8998238210143</v>
      </c>
      <c r="G7" s="5">
        <f t="shared" si="8"/>
        <v>20548.013878540438</v>
      </c>
      <c r="H7" s="22">
        <f t="shared" si="1"/>
        <v>11913.599013163835</v>
      </c>
      <c r="I7" s="5">
        <f t="shared" si="9"/>
        <v>31818.278544993424</v>
      </c>
      <c r="J7" s="25">
        <f t="shared" si="2"/>
        <v>0.13489749106340099</v>
      </c>
      <c r="L7" s="22">
        <f t="shared" si="3"/>
        <v>54859.865855806456</v>
      </c>
      <c r="M7" s="5">
        <f>scrimecost*Meta!O4</f>
        <v>4961.5150000000003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27639.800787442375</v>
      </c>
      <c r="D8" s="5">
        <f t="shared" si="5"/>
        <v>26989.651544920485</v>
      </c>
      <c r="E8" s="5">
        <f t="shared" si="6"/>
        <v>17489.651544920485</v>
      </c>
      <c r="F8" s="5">
        <f t="shared" si="7"/>
        <v>6012.121229416538</v>
      </c>
      <c r="G8" s="5">
        <f t="shared" si="8"/>
        <v>20977.530315503947</v>
      </c>
      <c r="H8" s="22">
        <f t="shared" si="1"/>
        <v>12211.43898849293</v>
      </c>
      <c r="I8" s="5">
        <f t="shared" si="9"/>
        <v>32529.551598618258</v>
      </c>
      <c r="J8" s="25">
        <f t="shared" si="2"/>
        <v>0.1371305290953016</v>
      </c>
      <c r="L8" s="22">
        <f t="shared" si="3"/>
        <v>56231.362502201613</v>
      </c>
      <c r="M8" s="5">
        <f>scrimecost*Meta!O5</f>
        <v>6091.8649999999998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28330.795807128434</v>
      </c>
      <c r="D9" s="5">
        <f t="shared" si="5"/>
        <v>27643.3328335435</v>
      </c>
      <c r="E9" s="5">
        <f t="shared" si="6"/>
        <v>18143.3328335435</v>
      </c>
      <c r="F9" s="5">
        <f t="shared" si="7"/>
        <v>6225.5481701519529</v>
      </c>
      <c r="G9" s="5">
        <f t="shared" si="8"/>
        <v>21417.784663391547</v>
      </c>
      <c r="H9" s="22">
        <f t="shared" si="1"/>
        <v>12516.724963205252</v>
      </c>
      <c r="I9" s="5">
        <f t="shared" si="9"/>
        <v>33258.606478583715</v>
      </c>
      <c r="J9" s="25">
        <f t="shared" si="2"/>
        <v>0.13930910278496078</v>
      </c>
      <c r="L9" s="22">
        <f t="shared" si="3"/>
        <v>57637.146564756651</v>
      </c>
      <c r="M9" s="5">
        <f>scrimecost*Meta!O6</f>
        <v>7717.6450000000004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29039.065702306641</v>
      </c>
      <c r="D10" s="5">
        <f t="shared" si="5"/>
        <v>28313.356154382083</v>
      </c>
      <c r="E10" s="5">
        <f t="shared" si="6"/>
        <v>18813.356154382083</v>
      </c>
      <c r="F10" s="5">
        <f t="shared" si="7"/>
        <v>6444.3107844057504</v>
      </c>
      <c r="G10" s="5">
        <f t="shared" si="8"/>
        <v>21869.045369976331</v>
      </c>
      <c r="H10" s="22">
        <f t="shared" si="1"/>
        <v>12829.643087285382</v>
      </c>
      <c r="I10" s="5">
        <f t="shared" si="9"/>
        <v>34005.887730548304</v>
      </c>
      <c r="J10" s="25">
        <f t="shared" si="2"/>
        <v>0.14143454053096971</v>
      </c>
      <c r="L10" s="22">
        <f t="shared" si="3"/>
        <v>59078.075228875561</v>
      </c>
      <c r="M10" s="5">
        <f>scrimecost*Meta!O7</f>
        <v>8189.0249999999996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29765.042344864305</v>
      </c>
      <c r="D11" s="5">
        <f t="shared" si="5"/>
        <v>29000.130058241633</v>
      </c>
      <c r="E11" s="5">
        <f t="shared" si="6"/>
        <v>19500.130058241633</v>
      </c>
      <c r="F11" s="5">
        <f t="shared" si="7"/>
        <v>6668.5424640158926</v>
      </c>
      <c r="G11" s="5">
        <f t="shared" si="8"/>
        <v>22331.587594225741</v>
      </c>
      <c r="H11" s="22">
        <f t="shared" si="1"/>
        <v>13150.384164467518</v>
      </c>
      <c r="I11" s="5">
        <f t="shared" si="9"/>
        <v>34771.851013812011</v>
      </c>
      <c r="J11" s="25">
        <f t="shared" si="2"/>
        <v>0.143508138331954</v>
      </c>
      <c r="L11" s="22">
        <f t="shared" si="3"/>
        <v>60555.027109597453</v>
      </c>
      <c r="M11" s="5">
        <f>scrimecost*Meta!O8</f>
        <v>7859.5399999999991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30509.168403485914</v>
      </c>
      <c r="D12" s="5">
        <f t="shared" si="5"/>
        <v>29704.073309697673</v>
      </c>
      <c r="E12" s="5">
        <f t="shared" si="6"/>
        <v>20204.073309697673</v>
      </c>
      <c r="F12" s="5">
        <f t="shared" si="7"/>
        <v>6898.3799356162899</v>
      </c>
      <c r="G12" s="5">
        <f t="shared" si="8"/>
        <v>22805.693374081384</v>
      </c>
      <c r="H12" s="22">
        <f t="shared" si="1"/>
        <v>13479.143768579206</v>
      </c>
      <c r="I12" s="5">
        <f t="shared" si="9"/>
        <v>35556.963379157314</v>
      </c>
      <c r="J12" s="25">
        <f t="shared" si="2"/>
        <v>0.14553116057681675</v>
      </c>
      <c r="L12" s="22">
        <f t="shared" si="3"/>
        <v>62068.902787337385</v>
      </c>
      <c r="M12" s="5">
        <f>scrimecost*Meta!O9</f>
        <v>7241.4549999999999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31271.897613573059</v>
      </c>
      <c r="D13" s="5">
        <f t="shared" si="5"/>
        <v>30425.615142440114</v>
      </c>
      <c r="E13" s="5">
        <f t="shared" si="6"/>
        <v>20925.615142440114</v>
      </c>
      <c r="F13" s="5">
        <f t="shared" si="7"/>
        <v>7133.9633440066973</v>
      </c>
      <c r="G13" s="5">
        <f t="shared" si="8"/>
        <v>23291.651798433417</v>
      </c>
      <c r="H13" s="22">
        <f t="shared" si="1"/>
        <v>13816.122362793683</v>
      </c>
      <c r="I13" s="5">
        <f t="shared" si="9"/>
        <v>36361.703553636238</v>
      </c>
      <c r="J13" s="25">
        <f t="shared" si="2"/>
        <v>0.14750484081570728</v>
      </c>
      <c r="L13" s="22">
        <f t="shared" si="3"/>
        <v>63620.625357020814</v>
      </c>
      <c r="M13" s="5">
        <f>scrimecost*Meta!O10</f>
        <v>6604.13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32053.695053912379</v>
      </c>
      <c r="D14" s="5">
        <f t="shared" si="5"/>
        <v>31165.195521001111</v>
      </c>
      <c r="E14" s="5">
        <f t="shared" si="6"/>
        <v>21665.195521001111</v>
      </c>
      <c r="F14" s="5">
        <f t="shared" si="7"/>
        <v>7375.4363376068613</v>
      </c>
      <c r="G14" s="5">
        <f t="shared" si="8"/>
        <v>23789.75918339425</v>
      </c>
      <c r="H14" s="22">
        <f t="shared" si="1"/>
        <v>14161.525421863524</v>
      </c>
      <c r="I14" s="5">
        <f t="shared" si="9"/>
        <v>37186.562232477139</v>
      </c>
      <c r="J14" s="25">
        <f t="shared" si="2"/>
        <v>0.14943038251218574</v>
      </c>
      <c r="L14" s="22">
        <f t="shared" si="3"/>
        <v>65211.140990946325</v>
      </c>
      <c r="M14" s="5">
        <f>scrimecost*Meta!O11</f>
        <v>6156.8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32855.037430260192</v>
      </c>
      <c r="D15" s="5">
        <f t="shared" si="5"/>
        <v>31923.265409026142</v>
      </c>
      <c r="E15" s="5">
        <f t="shared" si="6"/>
        <v>22423.265409026142</v>
      </c>
      <c r="F15" s="5">
        <f t="shared" si="7"/>
        <v>7622.9461560470354</v>
      </c>
      <c r="G15" s="5">
        <f t="shared" si="8"/>
        <v>24300.319252979105</v>
      </c>
      <c r="H15" s="22">
        <f t="shared" si="1"/>
        <v>14515.563557410111</v>
      </c>
      <c r="I15" s="5">
        <f t="shared" si="9"/>
        <v>38032.042378289072</v>
      </c>
      <c r="J15" s="25">
        <f t="shared" si="2"/>
        <v>0.1513089597770429</v>
      </c>
      <c r="L15" s="22">
        <f t="shared" si="3"/>
        <v>66841.419515719987</v>
      </c>
      <c r="M15" s="5">
        <f>scrimecost*Meta!O12</f>
        <v>5873.01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33676.413366016692</v>
      </c>
      <c r="D16" s="5">
        <f t="shared" si="5"/>
        <v>32700.287044251789</v>
      </c>
      <c r="E16" s="5">
        <f t="shared" si="6"/>
        <v>23200.287044251789</v>
      </c>
      <c r="F16" s="5">
        <f t="shared" si="7"/>
        <v>7876.6437199482089</v>
      </c>
      <c r="G16" s="5">
        <f t="shared" si="8"/>
        <v>24823.643324303579</v>
      </c>
      <c r="H16" s="22">
        <f t="shared" si="1"/>
        <v>14878.452646345364</v>
      </c>
      <c r="I16" s="5">
        <f t="shared" si="9"/>
        <v>38898.659527746291</v>
      </c>
      <c r="J16" s="25">
        <f t="shared" si="2"/>
        <v>0.15314171808422053</v>
      </c>
      <c r="L16" s="22">
        <f t="shared" si="3"/>
        <v>68512.45500361298</v>
      </c>
      <c r="M16" s="5">
        <f>scrimecost*Meta!O13</f>
        <v>4889.3649999999998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34518.323700167108</v>
      </c>
      <c r="D17" s="5">
        <f t="shared" si="5"/>
        <v>33496.734220358085</v>
      </c>
      <c r="E17" s="5">
        <f t="shared" si="6"/>
        <v>23996.734220358085</v>
      </c>
      <c r="F17" s="5">
        <f t="shared" si="7"/>
        <v>8136.6837229469147</v>
      </c>
      <c r="G17" s="5">
        <f t="shared" si="8"/>
        <v>25360.050497411168</v>
      </c>
      <c r="H17" s="22">
        <f t="shared" si="1"/>
        <v>15250.413962503997</v>
      </c>
      <c r="I17" s="5">
        <f t="shared" si="9"/>
        <v>39786.942105939946</v>
      </c>
      <c r="J17" s="25">
        <f t="shared" si="2"/>
        <v>0.15492977496927193</v>
      </c>
      <c r="L17" s="22">
        <f t="shared" si="3"/>
        <v>70225.266378703309</v>
      </c>
      <c r="M17" s="5">
        <f>scrimecost*Meta!O14</f>
        <v>4889.3649999999998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35381.281792671281</v>
      </c>
      <c r="D18" s="5">
        <f t="shared" si="5"/>
        <v>34313.092575867035</v>
      </c>
      <c r="E18" s="5">
        <f t="shared" si="6"/>
        <v>24813.092575867035</v>
      </c>
      <c r="F18" s="5">
        <f t="shared" si="7"/>
        <v>8403.2247260205877</v>
      </c>
      <c r="G18" s="5">
        <f t="shared" si="8"/>
        <v>25909.867849846447</v>
      </c>
      <c r="H18" s="22">
        <f t="shared" si="1"/>
        <v>15631.674311566598</v>
      </c>
      <c r="I18" s="5">
        <f t="shared" si="9"/>
        <v>40697.431748588446</v>
      </c>
      <c r="J18" s="25">
        <f t="shared" si="2"/>
        <v>0.15667422071078549</v>
      </c>
      <c r="L18" s="22">
        <f t="shared" si="3"/>
        <v>71980.898038170883</v>
      </c>
      <c r="M18" s="5">
        <f>scrimecost*Meta!O15</f>
        <v>4889.3649999999998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36265.813837488058</v>
      </c>
      <c r="D19" s="5">
        <f t="shared" si="5"/>
        <v>35149.859890263702</v>
      </c>
      <c r="E19" s="5">
        <f t="shared" si="6"/>
        <v>25649.859890263702</v>
      </c>
      <c r="F19" s="5">
        <f t="shared" si="7"/>
        <v>8676.4292541710984</v>
      </c>
      <c r="G19" s="5">
        <f t="shared" si="8"/>
        <v>26473.430636092606</v>
      </c>
      <c r="H19" s="22">
        <f t="shared" si="1"/>
        <v>16022.466169355761</v>
      </c>
      <c r="I19" s="5">
        <f t="shared" si="9"/>
        <v>41630.683632303153</v>
      </c>
      <c r="J19" s="25">
        <f t="shared" si="2"/>
        <v>0.15837611899518886</v>
      </c>
      <c r="L19" s="22">
        <f t="shared" si="3"/>
        <v>73780.420489125157</v>
      </c>
      <c r="M19" s="5">
        <f>scrimecost*Meta!O16</f>
        <v>4889.3649999999998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37172.459183425264</v>
      </c>
      <c r="D20" s="5">
        <f t="shared" si="5"/>
        <v>36007.546387520299</v>
      </c>
      <c r="E20" s="5">
        <f t="shared" si="6"/>
        <v>26507.546387520299</v>
      </c>
      <c r="F20" s="5">
        <f t="shared" si="7"/>
        <v>8956.4638955253777</v>
      </c>
      <c r="G20" s="5">
        <f t="shared" si="8"/>
        <v>27051.082491994923</v>
      </c>
      <c r="H20" s="22">
        <f t="shared" si="1"/>
        <v>16423.027823589655</v>
      </c>
      <c r="I20" s="5">
        <f t="shared" si="9"/>
        <v>42587.266813110735</v>
      </c>
      <c r="J20" s="25">
        <f t="shared" si="2"/>
        <v>0.16003650756533863</v>
      </c>
      <c r="L20" s="22">
        <f t="shared" si="3"/>
        <v>75624.931001353281</v>
      </c>
      <c r="M20" s="5">
        <f>scrimecost*Meta!O17</f>
        <v>4889.3649999999998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38101.770663010902</v>
      </c>
      <c r="D21" s="5">
        <f t="shared" si="5"/>
        <v>36886.675047208315</v>
      </c>
      <c r="E21" s="5">
        <f t="shared" si="6"/>
        <v>27386.675047208315</v>
      </c>
      <c r="F21" s="5">
        <f t="shared" si="7"/>
        <v>9243.4994029135141</v>
      </c>
      <c r="G21" s="5">
        <f t="shared" si="8"/>
        <v>27643.175644294803</v>
      </c>
      <c r="H21" s="22">
        <f t="shared" si="1"/>
        <v>16833.603519179396</v>
      </c>
      <c r="I21" s="5">
        <f t="shared" si="9"/>
        <v>43567.764573438515</v>
      </c>
      <c r="J21" s="25">
        <f t="shared" si="2"/>
        <v>0.16165639885328958</v>
      </c>
      <c r="L21" s="22">
        <f t="shared" si="3"/>
        <v>77515.55427638712</v>
      </c>
      <c r="M21" s="5">
        <f>scrimecost*Meta!O18</f>
        <v>4028.375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39054.314929586166</v>
      </c>
      <c r="D22" s="5">
        <f t="shared" si="5"/>
        <v>37787.781923388509</v>
      </c>
      <c r="E22" s="5">
        <f t="shared" si="6"/>
        <v>28287.781923388509</v>
      </c>
      <c r="F22" s="5">
        <f t="shared" si="7"/>
        <v>9537.7107979863486</v>
      </c>
      <c r="G22" s="5">
        <f t="shared" si="8"/>
        <v>28250.071125402159</v>
      </c>
      <c r="H22" s="22">
        <f t="shared" si="1"/>
        <v>17254.443607158879</v>
      </c>
      <c r="I22" s="5">
        <f t="shared" si="9"/>
        <v>44572.774777774459</v>
      </c>
      <c r="J22" s="25">
        <f t="shared" si="2"/>
        <v>0.16323678059763191</v>
      </c>
      <c r="L22" s="22">
        <f t="shared" si="3"/>
        <v>79453.44313329678</v>
      </c>
      <c r="M22" s="5">
        <f>scrimecost*Meta!O19</f>
        <v>4028.375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40030.672802825822</v>
      </c>
      <c r="D23" s="5">
        <f t="shared" si="5"/>
        <v>38711.416471473225</v>
      </c>
      <c r="E23" s="5">
        <f t="shared" si="6"/>
        <v>29211.416471473225</v>
      </c>
      <c r="F23" s="5">
        <f t="shared" si="7"/>
        <v>9839.2774779360079</v>
      </c>
      <c r="G23" s="5">
        <f t="shared" si="8"/>
        <v>28872.138993537217</v>
      </c>
      <c r="H23" s="22">
        <f t="shared" si="1"/>
        <v>17685.804697337851</v>
      </c>
      <c r="I23" s="5">
        <f t="shared" si="9"/>
        <v>45602.910237218821</v>
      </c>
      <c r="J23" s="25">
        <f t="shared" si="2"/>
        <v>0.16477861644577083</v>
      </c>
      <c r="L23" s="22">
        <f t="shared" si="3"/>
        <v>81439.779211629197</v>
      </c>
      <c r="M23" s="5">
        <f>scrimecost*Meta!O20</f>
        <v>4028.375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41031.439622896469</v>
      </c>
      <c r="D24" s="5">
        <f t="shared" si="5"/>
        <v>39658.141883260061</v>
      </c>
      <c r="E24" s="5">
        <f t="shared" si="6"/>
        <v>30158.141883260061</v>
      </c>
      <c r="F24" s="5">
        <f t="shared" si="7"/>
        <v>10148.383324884409</v>
      </c>
      <c r="G24" s="5">
        <f t="shared" si="8"/>
        <v>29509.758558375652</v>
      </c>
      <c r="H24" s="22">
        <f t="shared" si="1"/>
        <v>18127.949814771298</v>
      </c>
      <c r="I24" s="5">
        <f t="shared" si="9"/>
        <v>46658.799083149301</v>
      </c>
      <c r="J24" s="25">
        <f t="shared" si="2"/>
        <v>0.16628284654151612</v>
      </c>
      <c r="L24" s="22">
        <f t="shared" si="3"/>
        <v>83475.773691919923</v>
      </c>
      <c r="M24" s="5">
        <f>scrimecost*Meta!O21</f>
        <v>4028.375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42057.225613468872</v>
      </c>
      <c r="D25" s="5">
        <f t="shared" si="5"/>
        <v>40628.535430341552</v>
      </c>
      <c r="E25" s="5">
        <f t="shared" si="6"/>
        <v>31128.535430341552</v>
      </c>
      <c r="F25" s="5">
        <f t="shared" si="7"/>
        <v>10465.216818006516</v>
      </c>
      <c r="G25" s="5">
        <f t="shared" si="8"/>
        <v>30163.318612335035</v>
      </c>
      <c r="H25" s="22">
        <f t="shared" si="1"/>
        <v>18581.148560140577</v>
      </c>
      <c r="I25" s="5">
        <f t="shared" si="9"/>
        <v>47741.08515022802</v>
      </c>
      <c r="J25" s="25">
        <f t="shared" si="2"/>
        <v>0.16775038809834075</v>
      </c>
      <c r="L25" s="22">
        <f t="shared" si="3"/>
        <v>85562.668034217917</v>
      </c>
      <c r="M25" s="5">
        <f>scrimecost*Meta!O22</f>
        <v>4028.375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43108.656253805588</v>
      </c>
      <c r="D26" s="5">
        <f t="shared" si="5"/>
        <v>41623.188816100082</v>
      </c>
      <c r="E26" s="5">
        <f t="shared" si="6"/>
        <v>32123.188816100082</v>
      </c>
      <c r="F26" s="5">
        <f t="shared" si="7"/>
        <v>10789.971148456676</v>
      </c>
      <c r="G26" s="5">
        <f t="shared" si="8"/>
        <v>30833.217667643406</v>
      </c>
      <c r="H26" s="22">
        <f t="shared" si="1"/>
        <v>19045.677274144091</v>
      </c>
      <c r="I26" s="5">
        <f t="shared" si="9"/>
        <v>48850.428368983718</v>
      </c>
      <c r="J26" s="25">
        <f t="shared" si="2"/>
        <v>0.16918213595865744</v>
      </c>
      <c r="L26" s="22">
        <f t="shared" si="3"/>
        <v>87701.734735073347</v>
      </c>
      <c r="M26" s="5">
        <f>scrimecost*Meta!O23</f>
        <v>3044.73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44186.37266015073</v>
      </c>
      <c r="D27" s="5">
        <f t="shared" si="5"/>
        <v>42642.708536502592</v>
      </c>
      <c r="E27" s="5">
        <f t="shared" si="6"/>
        <v>33142.708536502592</v>
      </c>
      <c r="F27" s="5">
        <f t="shared" si="7"/>
        <v>11122.844337168097</v>
      </c>
      <c r="G27" s="5">
        <f t="shared" si="8"/>
        <v>31519.864199334494</v>
      </c>
      <c r="H27" s="22">
        <f t="shared" si="1"/>
        <v>19521.819205997694</v>
      </c>
      <c r="I27" s="5">
        <f t="shared" si="9"/>
        <v>49987.505168208314</v>
      </c>
      <c r="J27" s="25">
        <f t="shared" si="2"/>
        <v>0.17057896313945434</v>
      </c>
      <c r="L27" s="22">
        <f t="shared" si="3"/>
        <v>89894.278103450182</v>
      </c>
      <c r="M27" s="5">
        <f>scrimecost*Meta!O24</f>
        <v>3044.73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45291.0319766545</v>
      </c>
      <c r="D28" s="5">
        <f t="shared" si="5"/>
        <v>43687.716249915153</v>
      </c>
      <c r="E28" s="5">
        <f t="shared" si="6"/>
        <v>34187.716249915153</v>
      </c>
      <c r="F28" s="5">
        <f t="shared" si="7"/>
        <v>11464.039355597297</v>
      </c>
      <c r="G28" s="5">
        <f t="shared" si="8"/>
        <v>32223.676894317854</v>
      </c>
      <c r="H28" s="22">
        <f t="shared" si="1"/>
        <v>20009.864686147637</v>
      </c>
      <c r="I28" s="5">
        <f t="shared" si="9"/>
        <v>51153.008887413518</v>
      </c>
      <c r="J28" s="25">
        <f t="shared" si="2"/>
        <v>0.17194172136462194</v>
      </c>
      <c r="L28" s="22">
        <f t="shared" si="3"/>
        <v>92141.635056036452</v>
      </c>
      <c r="M28" s="5">
        <f>scrimecost*Meta!O25</f>
        <v>3044.73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46423.307776070855</v>
      </c>
      <c r="D29" s="5">
        <f t="shared" si="5"/>
        <v>44758.849156163029</v>
      </c>
      <c r="E29" s="5">
        <f t="shared" si="6"/>
        <v>35258.849156163029</v>
      </c>
      <c r="F29" s="5">
        <f t="shared" si="7"/>
        <v>11889.649165103532</v>
      </c>
      <c r="G29" s="5">
        <f t="shared" si="8"/>
        <v>32869.199991059497</v>
      </c>
      <c r="H29" s="22">
        <f t="shared" si="1"/>
        <v>20510.111303301324</v>
      </c>
      <c r="I29" s="5">
        <f t="shared" si="9"/>
        <v>52271.765283982546</v>
      </c>
      <c r="J29" s="25">
        <f t="shared" si="2"/>
        <v>0.17446969541805596</v>
      </c>
      <c r="L29" s="22">
        <f t="shared" si="3"/>
        <v>94445.175932437356</v>
      </c>
      <c r="M29" s="5">
        <f>scrimecost*Meta!O26</f>
        <v>3044.73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47583.890470472623</v>
      </c>
      <c r="D30" s="5">
        <f t="shared" si="5"/>
        <v>45856.7603850671</v>
      </c>
      <c r="E30" s="5">
        <f t="shared" si="6"/>
        <v>36356.7603850671</v>
      </c>
      <c r="F30" s="5">
        <f t="shared" si="7"/>
        <v>12357.908304231118</v>
      </c>
      <c r="G30" s="5">
        <f t="shared" si="8"/>
        <v>33498.852080835983</v>
      </c>
      <c r="H30" s="22">
        <f t="shared" si="1"/>
        <v>21022.864085883855</v>
      </c>
      <c r="I30" s="5">
        <f t="shared" si="9"/>
        <v>53386.481506082113</v>
      </c>
      <c r="J30" s="25">
        <f t="shared" si="2"/>
        <v>0.17742920267756185</v>
      </c>
      <c r="L30" s="22">
        <f t="shared" si="3"/>
        <v>96806.305330748277</v>
      </c>
      <c r="M30" s="5">
        <f>scrimecost*Meta!O27</f>
        <v>3044.73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48773.487732234433</v>
      </c>
      <c r="D31" s="5">
        <f t="shared" si="5"/>
        <v>46982.119394693771</v>
      </c>
      <c r="E31" s="5">
        <f t="shared" si="6"/>
        <v>37482.119394693771</v>
      </c>
      <c r="F31" s="5">
        <f t="shared" si="7"/>
        <v>12837.873921836892</v>
      </c>
      <c r="G31" s="5">
        <f t="shared" si="8"/>
        <v>34144.245472856877</v>
      </c>
      <c r="H31" s="22">
        <f t="shared" si="1"/>
        <v>21548.43568803095</v>
      </c>
      <c r="I31" s="5">
        <f t="shared" si="9"/>
        <v>54529.06563373415</v>
      </c>
      <c r="J31" s="25">
        <f t="shared" si="2"/>
        <v>0.18031652683317734</v>
      </c>
      <c r="L31" s="22">
        <f t="shared" si="3"/>
        <v>99226.462964016973</v>
      </c>
      <c r="M31" s="5">
        <f>scrimecost*Meta!O28</f>
        <v>2720.0549999999998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49992.824925540299</v>
      </c>
      <c r="D32" s="5">
        <f t="shared" si="5"/>
        <v>48135.61237956112</v>
      </c>
      <c r="E32" s="5">
        <f t="shared" si="6"/>
        <v>38635.61237956112</v>
      </c>
      <c r="F32" s="5">
        <f t="shared" si="7"/>
        <v>13329.838679882818</v>
      </c>
      <c r="G32" s="5">
        <f t="shared" si="8"/>
        <v>34805.773699678306</v>
      </c>
      <c r="H32" s="22">
        <f t="shared" si="1"/>
        <v>22087.146580231722</v>
      </c>
      <c r="I32" s="5">
        <f t="shared" si="9"/>
        <v>55700.214364577514</v>
      </c>
      <c r="J32" s="25">
        <f t="shared" si="2"/>
        <v>0.18313342844841202</v>
      </c>
      <c r="L32" s="22">
        <f t="shared" si="3"/>
        <v>101707.12453811739</v>
      </c>
      <c r="M32" s="5">
        <f>scrimecost*Meta!O29</f>
        <v>2720.0549999999998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51242.645548678796</v>
      </c>
      <c r="D33" s="5">
        <f t="shared" si="5"/>
        <v>49317.942689050142</v>
      </c>
      <c r="E33" s="5">
        <f t="shared" si="6"/>
        <v>39817.942689050142</v>
      </c>
      <c r="F33" s="5">
        <f t="shared" si="7"/>
        <v>13834.102556879885</v>
      </c>
      <c r="G33" s="5">
        <f t="shared" si="8"/>
        <v>35483.840132170255</v>
      </c>
      <c r="H33" s="22">
        <f t="shared" si="1"/>
        <v>22639.325244737513</v>
      </c>
      <c r="I33" s="5">
        <f t="shared" si="9"/>
        <v>56900.641813691938</v>
      </c>
      <c r="J33" s="25">
        <f t="shared" si="2"/>
        <v>0.18588162514620185</v>
      </c>
      <c r="L33" s="22">
        <f t="shared" si="3"/>
        <v>104249.80265157032</v>
      </c>
      <c r="M33" s="5">
        <f>scrimecost*Meta!O30</f>
        <v>2720.0549999999998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52523.711687395778</v>
      </c>
      <c r="D34" s="5">
        <f t="shared" si="5"/>
        <v>50529.831256276404</v>
      </c>
      <c r="E34" s="5">
        <f t="shared" si="6"/>
        <v>41029.831256276404</v>
      </c>
      <c r="F34" s="5">
        <f t="shared" si="7"/>
        <v>14350.973030801888</v>
      </c>
      <c r="G34" s="5">
        <f t="shared" si="8"/>
        <v>36178.858225474512</v>
      </c>
      <c r="H34" s="22">
        <f t="shared" si="1"/>
        <v>23205.308375855955</v>
      </c>
      <c r="I34" s="5">
        <f t="shared" si="9"/>
        <v>58131.079949034247</v>
      </c>
      <c r="J34" s="25">
        <f t="shared" si="2"/>
        <v>0.18856279265624082</v>
      </c>
      <c r="L34" s="22">
        <f t="shared" si="3"/>
        <v>106856.04771785958</v>
      </c>
      <c r="M34" s="5">
        <f>scrimecost*Meta!O31</f>
        <v>2720.0549999999998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53836.804479580656</v>
      </c>
      <c r="D35" s="5">
        <f t="shared" si="5"/>
        <v>51772.017037683298</v>
      </c>
      <c r="E35" s="5">
        <f t="shared" si="6"/>
        <v>42272.017037683298</v>
      </c>
      <c r="F35" s="5">
        <f t="shared" si="7"/>
        <v>14880.765266571925</v>
      </c>
      <c r="G35" s="5">
        <f t="shared" si="8"/>
        <v>36891.251771111376</v>
      </c>
      <c r="H35" s="22">
        <f t="shared" si="1"/>
        <v>23785.441085252347</v>
      </c>
      <c r="I35" s="5">
        <f t="shared" si="9"/>
        <v>59392.27903776009</v>
      </c>
      <c r="J35" s="25">
        <f t="shared" si="2"/>
        <v>0.19117856583676654</v>
      </c>
      <c r="L35" s="22">
        <f t="shared" si="3"/>
        <v>109527.44891080605</v>
      </c>
      <c r="M35" s="5">
        <f>scrimecost*Meta!O32</f>
        <v>2720.0549999999998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55182.724591570186</v>
      </c>
      <c r="D36" s="5">
        <f t="shared" si="5"/>
        <v>53045.257463625392</v>
      </c>
      <c r="E36" s="5">
        <f t="shared" si="6"/>
        <v>43545.257463625392</v>
      </c>
      <c r="F36" s="5">
        <f t="shared" si="7"/>
        <v>15423.802308236231</v>
      </c>
      <c r="G36" s="5">
        <f t="shared" si="8"/>
        <v>37621.455155389165</v>
      </c>
      <c r="H36" s="22">
        <f t="shared" si="1"/>
        <v>24380.077112383664</v>
      </c>
      <c r="I36" s="5">
        <f t="shared" si="9"/>
        <v>60685.008103704109</v>
      </c>
      <c r="J36" s="25">
        <f t="shared" si="2"/>
        <v>0.19373053967142589</v>
      </c>
      <c r="L36" s="22">
        <f t="shared" si="3"/>
        <v>112265.63513357624</v>
      </c>
      <c r="M36" s="5">
        <f>scrimecost*Meta!O33</f>
        <v>2306.395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56562.292706359425</v>
      </c>
      <c r="D37" s="5">
        <f t="shared" ref="D37:D56" si="12">IF(A37&lt;startage,1,0)*(C37*(1-initialunempprob))+IF(A37=startage,1,0)*(C37*(1-unempprob))+IF(A37&gt;startage,1,0)*(C37*(1-unempprob)+unempprob*300*52)</f>
        <v>54350.328900216016</v>
      </c>
      <c r="E37" s="5">
        <f t="shared" si="6"/>
        <v>44850.328900216016</v>
      </c>
      <c r="F37" s="5">
        <f t="shared" si="7"/>
        <v>15980.41527594213</v>
      </c>
      <c r="G37" s="5">
        <f t="shared" si="8"/>
        <v>38369.91362427389</v>
      </c>
      <c r="H37" s="22">
        <f t="shared" ref="H37:H56" si="13">benefits*B37/expnorm</f>
        <v>24989.57904019325</v>
      </c>
      <c r="I37" s="5">
        <f t="shared" ref="I37:I56" si="14">G37+IF(A37&lt;startage,1,0)*(H37*(1-initialunempprob))+IF(A37&gt;=startage,1,0)*(H37*(1-unempprob))</f>
        <v>62010.055396296702</v>
      </c>
      <c r="J37" s="25">
        <f t="shared" ref="J37:J56" si="15">(F37-(IF(A37&gt;startage,1,0)*(unempprob*300*52)))/(IF(A37&lt;startage,1,0)*((C37+H37)*(1-initialunempprob))+IF(A37&gt;=startage,1,0)*((C37+H37)*(1-unempprob)))</f>
        <v>0.19622027024182517</v>
      </c>
      <c r="L37" s="22">
        <f t="shared" ref="L37:L56" si="16">(sincome+sbenefits)*(1-sunemp)*B37/expnorm</f>
        <v>115072.27601191562</v>
      </c>
      <c r="M37" s="5">
        <f>scrimecost*Meta!O34</f>
        <v>2306.395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57976.350024018408</v>
      </c>
      <c r="D38" s="5">
        <f t="shared" si="12"/>
        <v>55688.027122721411</v>
      </c>
      <c r="E38" s="5">
        <f t="shared" si="6"/>
        <v>46188.027122721411</v>
      </c>
      <c r="F38" s="5">
        <f t="shared" si="7"/>
        <v>16550.943567840681</v>
      </c>
      <c r="G38" s="5">
        <f t="shared" si="8"/>
        <v>39137.08355488073</v>
      </c>
      <c r="H38" s="22">
        <f t="shared" si="13"/>
        <v>25614.318516198076</v>
      </c>
      <c r="I38" s="5">
        <f t="shared" si="14"/>
        <v>63368.228871204105</v>
      </c>
      <c r="J38" s="25">
        <f t="shared" si="15"/>
        <v>0.19864927567636106</v>
      </c>
      <c r="L38" s="22">
        <f t="shared" si="16"/>
        <v>117949.08291221349</v>
      </c>
      <c r="M38" s="5">
        <f>scrimecost*Meta!O35</f>
        <v>2306.395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59425.758774618866</v>
      </c>
      <c r="D39" s="5">
        <f t="shared" si="12"/>
        <v>57059.167800789444</v>
      </c>
      <c r="E39" s="5">
        <f t="shared" si="6"/>
        <v>47559.167800789444</v>
      </c>
      <c r="F39" s="5">
        <f t="shared" si="7"/>
        <v>17135.735067036698</v>
      </c>
      <c r="G39" s="5">
        <f t="shared" si="8"/>
        <v>39923.43273375275</v>
      </c>
      <c r="H39" s="22">
        <f t="shared" si="13"/>
        <v>26254.676479103029</v>
      </c>
      <c r="I39" s="5">
        <f t="shared" si="14"/>
        <v>64760.356682984217</v>
      </c>
      <c r="J39" s="25">
        <f t="shared" si="15"/>
        <v>0.20101903707590832</v>
      </c>
      <c r="L39" s="22">
        <f t="shared" si="16"/>
        <v>120897.80998501883</v>
      </c>
      <c r="M39" s="5">
        <f>scrimecost*Meta!O36</f>
        <v>2306.395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60911.402743984334</v>
      </c>
      <c r="D40" s="5">
        <f t="shared" si="12"/>
        <v>58464.586995809179</v>
      </c>
      <c r="E40" s="5">
        <f t="shared" si="6"/>
        <v>48964.586995809179</v>
      </c>
      <c r="F40" s="5">
        <f t="shared" si="7"/>
        <v>17735.146353712615</v>
      </c>
      <c r="G40" s="5">
        <f t="shared" si="8"/>
        <v>40729.440642096568</v>
      </c>
      <c r="H40" s="22">
        <f t="shared" si="13"/>
        <v>26911.043391080602</v>
      </c>
      <c r="I40" s="5">
        <f t="shared" si="14"/>
        <v>66187.287690058816</v>
      </c>
      <c r="J40" s="25">
        <f t="shared" si="15"/>
        <v>0.20333099941693003</v>
      </c>
      <c r="L40" s="22">
        <f t="shared" si="16"/>
        <v>123920.25523464428</v>
      </c>
      <c r="M40" s="5">
        <f>scrimecost*Meta!O37</f>
        <v>2306.395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62434.187812583943</v>
      </c>
      <c r="D41" s="5">
        <f t="shared" si="12"/>
        <v>59905.141670704412</v>
      </c>
      <c r="E41" s="5">
        <f t="shared" si="6"/>
        <v>50405.141670704412</v>
      </c>
      <c r="F41" s="5">
        <f t="shared" si="7"/>
        <v>18349.542922555433</v>
      </c>
      <c r="G41" s="5">
        <f t="shared" si="8"/>
        <v>41555.598748148979</v>
      </c>
      <c r="H41" s="22">
        <f t="shared" si="13"/>
        <v>27583.819475857621</v>
      </c>
      <c r="I41" s="5">
        <f t="shared" si="14"/>
        <v>67649.891972310288</v>
      </c>
      <c r="J41" s="25">
        <f t="shared" si="15"/>
        <v>0.20558657243256098</v>
      </c>
      <c r="L41" s="22">
        <f t="shared" si="16"/>
        <v>127018.2616155104</v>
      </c>
      <c r="M41" s="5">
        <f>scrimecost*Meta!O38</f>
        <v>1669.07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63995.042507898535</v>
      </c>
      <c r="D42" s="5">
        <f t="shared" si="12"/>
        <v>61381.710212472011</v>
      </c>
      <c r="E42" s="5">
        <f t="shared" si="6"/>
        <v>51881.710212472011</v>
      </c>
      <c r="F42" s="5">
        <f t="shared" si="7"/>
        <v>18979.299405619313</v>
      </c>
      <c r="G42" s="5">
        <f t="shared" si="8"/>
        <v>42402.410806852698</v>
      </c>
      <c r="H42" s="22">
        <f t="shared" si="13"/>
        <v>28273.414962754057</v>
      </c>
      <c r="I42" s="5">
        <f t="shared" si="14"/>
        <v>69149.061361618034</v>
      </c>
      <c r="J42" s="25">
        <f t="shared" si="15"/>
        <v>0.20778713147220088</v>
      </c>
      <c r="L42" s="22">
        <f t="shared" si="16"/>
        <v>130193.71815589814</v>
      </c>
      <c r="M42" s="5">
        <f>scrimecost*Meta!O39</f>
        <v>1669.07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65594.918570595997</v>
      </c>
      <c r="D43" s="5">
        <f t="shared" si="12"/>
        <v>62895.192967783812</v>
      </c>
      <c r="E43" s="5">
        <f t="shared" si="6"/>
        <v>53395.192967783812</v>
      </c>
      <c r="F43" s="5">
        <f t="shared" si="7"/>
        <v>19624.799800759796</v>
      </c>
      <c r="G43" s="5">
        <f t="shared" si="8"/>
        <v>43270.393167024013</v>
      </c>
      <c r="H43" s="22">
        <f t="shared" si="13"/>
        <v>28980.250336822901</v>
      </c>
      <c r="I43" s="5">
        <f t="shared" si="14"/>
        <v>70685.709985658468</v>
      </c>
      <c r="J43" s="25">
        <f t="shared" si="15"/>
        <v>0.20993401834014225</v>
      </c>
      <c r="L43" s="22">
        <f t="shared" si="16"/>
        <v>133448.56110979556</v>
      </c>
      <c r="M43" s="5">
        <f>scrimecost*Meta!O40</f>
        <v>1669.07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67234.791534860895</v>
      </c>
      <c r="D44" s="5">
        <f t="shared" si="12"/>
        <v>64446.512791978406</v>
      </c>
      <c r="E44" s="5">
        <f t="shared" si="6"/>
        <v>54946.512791978406</v>
      </c>
      <c r="F44" s="5">
        <f t="shared" si="7"/>
        <v>20286.43770577879</v>
      </c>
      <c r="G44" s="5">
        <f t="shared" si="8"/>
        <v>44160.07508619962</v>
      </c>
      <c r="H44" s="22">
        <f t="shared" si="13"/>
        <v>29704.756595243474</v>
      </c>
      <c r="I44" s="5">
        <f t="shared" si="14"/>
        <v>72260.774825299944</v>
      </c>
      <c r="J44" s="25">
        <f t="shared" si="15"/>
        <v>0.21202854211374361</v>
      </c>
      <c r="L44" s="22">
        <f t="shared" si="16"/>
        <v>136784.77513754045</v>
      </c>
      <c r="M44" s="5">
        <f>scrimecost*Meta!O41</f>
        <v>1669.07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68915.661323232402</v>
      </c>
      <c r="D45" s="5">
        <f t="shared" si="12"/>
        <v>66036.615611777845</v>
      </c>
      <c r="E45" s="5">
        <f t="shared" si="6"/>
        <v>56536.615611777845</v>
      </c>
      <c r="F45" s="5">
        <f t="shared" si="7"/>
        <v>20964.616558423251</v>
      </c>
      <c r="G45" s="5">
        <f t="shared" si="8"/>
        <v>45071.999053354593</v>
      </c>
      <c r="H45" s="22">
        <f t="shared" si="13"/>
        <v>30447.375510124559</v>
      </c>
      <c r="I45" s="5">
        <f t="shared" si="14"/>
        <v>73875.216285932431</v>
      </c>
      <c r="J45" s="25">
        <f t="shared" si="15"/>
        <v>0.21407197994164731</v>
      </c>
      <c r="L45" s="22">
        <f t="shared" si="16"/>
        <v>140204.39451597896</v>
      </c>
      <c r="M45" s="5">
        <f>scrimecost*Meta!O42</f>
        <v>1669.07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70638.55285631321</v>
      </c>
      <c r="D46" s="5">
        <f t="shared" si="12"/>
        <v>67666.471002072285</v>
      </c>
      <c r="E46" s="5">
        <f t="shared" si="6"/>
        <v>58166.471002072285</v>
      </c>
      <c r="F46" s="5">
        <f t="shared" si="7"/>
        <v>21659.749882383829</v>
      </c>
      <c r="G46" s="5">
        <f t="shared" si="8"/>
        <v>46006.72111968846</v>
      </c>
      <c r="H46" s="22">
        <f t="shared" si="13"/>
        <v>31208.559897877672</v>
      </c>
      <c r="I46" s="5">
        <f t="shared" si="14"/>
        <v>75530.018783080741</v>
      </c>
      <c r="J46" s="25">
        <f t="shared" si="15"/>
        <v>0.216065577822529</v>
      </c>
      <c r="L46" s="22">
        <f t="shared" si="16"/>
        <v>143709.50437887842</v>
      </c>
      <c r="M46" s="5">
        <f>scrimecost*Meta!O43</f>
        <v>998.07499999999993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72404.516677721054</v>
      </c>
      <c r="D47" s="5">
        <f t="shared" si="12"/>
        <v>69337.072777124107</v>
      </c>
      <c r="E47" s="5">
        <f t="shared" si="6"/>
        <v>59837.072777124107</v>
      </c>
      <c r="F47" s="5">
        <f t="shared" si="7"/>
        <v>22372.261539443432</v>
      </c>
      <c r="G47" s="5">
        <f t="shared" si="8"/>
        <v>46964.811237680675</v>
      </c>
      <c r="H47" s="22">
        <f t="shared" si="13"/>
        <v>31988.773895324612</v>
      </c>
      <c r="I47" s="5">
        <f t="shared" si="14"/>
        <v>77226.191342657752</v>
      </c>
      <c r="J47" s="25">
        <f t="shared" si="15"/>
        <v>0.21801055136485267</v>
      </c>
      <c r="L47" s="22">
        <f t="shared" si="16"/>
        <v>147302.2419883504</v>
      </c>
      <c r="M47" s="5">
        <f>scrimecost*Meta!O44</f>
        <v>998.07499999999993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74214.629594664075</v>
      </c>
      <c r="D48" s="5">
        <f t="shared" si="12"/>
        <v>71049.439596552213</v>
      </c>
      <c r="E48" s="5">
        <f t="shared" si="6"/>
        <v>61549.439596552213</v>
      </c>
      <c r="F48" s="5">
        <f t="shared" si="7"/>
        <v>23102.58598792952</v>
      </c>
      <c r="G48" s="5">
        <f t="shared" si="8"/>
        <v>47946.853608622696</v>
      </c>
      <c r="H48" s="22">
        <f t="shared" si="13"/>
        <v>32788.493242707729</v>
      </c>
      <c r="I48" s="5">
        <f t="shared" si="14"/>
        <v>78964.768216224213</v>
      </c>
      <c r="J48" s="25">
        <f t="shared" si="15"/>
        <v>0.21990808652809529</v>
      </c>
      <c r="L48" s="22">
        <f t="shared" si="16"/>
        <v>150984.79803805915</v>
      </c>
      <c r="M48" s="5">
        <f>scrimecost*Meta!O45</f>
        <v>998.07499999999993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76069.995334530657</v>
      </c>
      <c r="D49" s="5">
        <f t="shared" si="12"/>
        <v>72804.615586465996</v>
      </c>
      <c r="E49" s="5">
        <f t="shared" si="6"/>
        <v>63304.615586465996</v>
      </c>
      <c r="F49" s="5">
        <f t="shared" si="7"/>
        <v>23851.168547627745</v>
      </c>
      <c r="G49" s="5">
        <f t="shared" si="8"/>
        <v>48953.447038838247</v>
      </c>
      <c r="H49" s="22">
        <f t="shared" si="13"/>
        <v>33608.20557377542</v>
      </c>
      <c r="I49" s="5">
        <f t="shared" si="14"/>
        <v>80746.809511629792</v>
      </c>
      <c r="J49" s="25">
        <f t="shared" si="15"/>
        <v>0.22175934034589281</v>
      </c>
      <c r="L49" s="22">
        <f t="shared" si="16"/>
        <v>154759.4179890106</v>
      </c>
      <c r="M49" s="5">
        <f>scrimecost*Meta!O46</f>
        <v>998.07499999999993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77971.745217893927</v>
      </c>
      <c r="D50" s="5">
        <f t="shared" si="12"/>
        <v>74603.670976127643</v>
      </c>
      <c r="E50" s="5">
        <f t="shared" si="6"/>
        <v>65103.670976127643</v>
      </c>
      <c r="F50" s="5">
        <f t="shared" si="7"/>
        <v>24618.465671318441</v>
      </c>
      <c r="G50" s="5">
        <f t="shared" si="8"/>
        <v>49985.205304809206</v>
      </c>
      <c r="H50" s="22">
        <f t="shared" si="13"/>
        <v>34448.410713119803</v>
      </c>
      <c r="I50" s="5">
        <f t="shared" si="14"/>
        <v>82573.401839420534</v>
      </c>
      <c r="J50" s="25">
        <f t="shared" si="15"/>
        <v>0.22356544163154907</v>
      </c>
      <c r="L50" s="22">
        <f t="shared" si="16"/>
        <v>158628.40343873587</v>
      </c>
      <c r="M50" s="5">
        <f>scrimecost*Meta!O47</f>
        <v>998.07499999999993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79921.038848341253</v>
      </c>
      <c r="D51" s="5">
        <f t="shared" si="12"/>
        <v>76447.702750530822</v>
      </c>
      <c r="E51" s="5">
        <f t="shared" si="6"/>
        <v>66947.702750530822</v>
      </c>
      <c r="F51" s="5">
        <f t="shared" si="7"/>
        <v>25404.945223101393</v>
      </c>
      <c r="G51" s="5">
        <f t="shared" si="8"/>
        <v>51042.757527429429</v>
      </c>
      <c r="H51" s="22">
        <f t="shared" si="13"/>
        <v>35309.620980947788</v>
      </c>
      <c r="I51" s="5">
        <f t="shared" si="14"/>
        <v>84445.658975406026</v>
      </c>
      <c r="J51" s="25">
        <f t="shared" si="15"/>
        <v>0.22532749166633559</v>
      </c>
      <c r="L51" s="22">
        <f t="shared" si="16"/>
        <v>162594.11352470424</v>
      </c>
      <c r="M51" s="5">
        <f>scrimecost*Meta!O48</f>
        <v>548.34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81919.064819549807</v>
      </c>
      <c r="D52" s="5">
        <f t="shared" si="12"/>
        <v>78337.835319294114</v>
      </c>
      <c r="E52" s="5">
        <f t="shared" si="6"/>
        <v>68837.835319294114</v>
      </c>
      <c r="F52" s="5">
        <f t="shared" si="7"/>
        <v>26211.086763678941</v>
      </c>
      <c r="G52" s="5">
        <f t="shared" si="8"/>
        <v>52126.748555615173</v>
      </c>
      <c r="H52" s="22">
        <f t="shared" si="13"/>
        <v>36192.36150547149</v>
      </c>
      <c r="I52" s="5">
        <f t="shared" si="14"/>
        <v>86364.722539791197</v>
      </c>
      <c r="J52" s="25">
        <f t="shared" si="15"/>
        <v>0.22704656487100547</v>
      </c>
      <c r="L52" s="22">
        <f t="shared" si="16"/>
        <v>166658.9663628219</v>
      </c>
      <c r="M52" s="5">
        <f>scrimecost*Meta!O49</f>
        <v>548.34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83967.041440038534</v>
      </c>
      <c r="D53" s="5">
        <f t="shared" si="12"/>
        <v>80275.221202276443</v>
      </c>
      <c r="E53" s="5">
        <f t="shared" si="6"/>
        <v>70775.221202276443</v>
      </c>
      <c r="F53" s="5">
        <f t="shared" si="7"/>
        <v>27037.381842770905</v>
      </c>
      <c r="G53" s="5">
        <f t="shared" si="8"/>
        <v>53237.839359505539</v>
      </c>
      <c r="H53" s="22">
        <f t="shared" si="13"/>
        <v>37097.170543108281</v>
      </c>
      <c r="I53" s="5">
        <f t="shared" si="14"/>
        <v>88331.762693285971</v>
      </c>
      <c r="J53" s="25">
        <f t="shared" si="15"/>
        <v>0.22872370946092718</v>
      </c>
      <c r="L53" s="22">
        <f t="shared" si="16"/>
        <v>170825.44052189239</v>
      </c>
      <c r="M53" s="5">
        <f>scrimecost*Meta!O50</f>
        <v>548.34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86066.217476039499</v>
      </c>
      <c r="D54" s="5">
        <f t="shared" si="12"/>
        <v>82261.041732333353</v>
      </c>
      <c r="E54" s="5">
        <f t="shared" si="6"/>
        <v>72761.041732333353</v>
      </c>
      <c r="F54" s="5">
        <f t="shared" si="7"/>
        <v>27884.334298840175</v>
      </c>
      <c r="G54" s="5">
        <f t="shared" si="8"/>
        <v>54376.707433493182</v>
      </c>
      <c r="H54" s="22">
        <f t="shared" si="13"/>
        <v>38024.599806685983</v>
      </c>
      <c r="I54" s="5">
        <f t="shared" si="14"/>
        <v>90347.978850618121</v>
      </c>
      <c r="J54" s="25">
        <f t="shared" si="15"/>
        <v>0.23035994808524107</v>
      </c>
      <c r="L54" s="22">
        <f t="shared" si="16"/>
        <v>175096.0765349397</v>
      </c>
      <c r="M54" s="5">
        <f>scrimecost*Meta!O51</f>
        <v>548.34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88217.872912940496</v>
      </c>
      <c r="D55" s="5">
        <f t="shared" si="12"/>
        <v>84296.507775641701</v>
      </c>
      <c r="E55" s="5">
        <f t="shared" si="6"/>
        <v>74796.507775641701</v>
      </c>
      <c r="F55" s="5">
        <f t="shared" si="7"/>
        <v>28752.460566311187</v>
      </c>
      <c r="G55" s="5">
        <f t="shared" si="8"/>
        <v>55544.047209330514</v>
      </c>
      <c r="H55" s="22">
        <f t="shared" si="13"/>
        <v>38975.21480185313</v>
      </c>
      <c r="I55" s="5">
        <f t="shared" si="14"/>
        <v>92414.60041188357</v>
      </c>
      <c r="J55" s="25">
        <f t="shared" si="15"/>
        <v>0.23195627845042543</v>
      </c>
      <c r="L55" s="22">
        <f t="shared" si="16"/>
        <v>179473.4784483132</v>
      </c>
      <c r="M55" s="5">
        <f>scrimecost*Meta!O52</f>
        <v>548.34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90423.319735764002</v>
      </c>
      <c r="D56" s="5">
        <f t="shared" si="12"/>
        <v>86382.860470032741</v>
      </c>
      <c r="E56" s="5">
        <f t="shared" si="6"/>
        <v>76882.860470032741</v>
      </c>
      <c r="F56" s="5">
        <f t="shared" si="7"/>
        <v>29642.289990468966</v>
      </c>
      <c r="G56" s="5">
        <f t="shared" si="8"/>
        <v>56740.570479563772</v>
      </c>
      <c r="H56" s="22">
        <f t="shared" si="13"/>
        <v>39949.595171899455</v>
      </c>
      <c r="I56" s="5">
        <f t="shared" si="14"/>
        <v>94532.887512180663</v>
      </c>
      <c r="J56" s="25">
        <f t="shared" si="15"/>
        <v>0.23351367392865405</v>
      </c>
      <c r="L56" s="22">
        <f t="shared" si="16"/>
        <v>183960.31540952105</v>
      </c>
      <c r="M56" s="5">
        <f>scrimecost*Meta!O53</f>
        <v>173.16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173.16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173.16</v>
      </c>
      <c r="N58" s="5"/>
    </row>
    <row r="59" spans="1:14" x14ac:dyDescent="0.2">
      <c r="A59" s="5">
        <v>68</v>
      </c>
      <c r="H59" s="21"/>
      <c r="I59" s="5"/>
      <c r="M59" s="5">
        <f>scrimecost*Meta!O56</f>
        <v>173.16</v>
      </c>
      <c r="N59" s="5"/>
    </row>
    <row r="60" spans="1:14" x14ac:dyDescent="0.2">
      <c r="A60" s="5">
        <v>69</v>
      </c>
      <c r="H60" s="21"/>
      <c r="I60" s="5"/>
      <c r="M60" s="5">
        <f>scrimecost*Meta!O57</f>
        <v>173.16</v>
      </c>
      <c r="N60" s="5"/>
    </row>
    <row r="61" spans="1:14" x14ac:dyDescent="0.2">
      <c r="A61" s="5">
        <v>70</v>
      </c>
      <c r="H61" s="21"/>
      <c r="I61" s="5"/>
      <c r="M61" s="5">
        <f>scrimecost*Meta!O58</f>
        <v>173.16</v>
      </c>
      <c r="N61" s="5"/>
    </row>
    <row r="62" spans="1:14" x14ac:dyDescent="0.2">
      <c r="A62" s="5">
        <v>71</v>
      </c>
      <c r="H62" s="21"/>
      <c r="I62" s="5"/>
      <c r="M62" s="5">
        <f>scrimecost*Meta!O59</f>
        <v>173.16</v>
      </c>
      <c r="N62" s="5"/>
    </row>
    <row r="63" spans="1:14" x14ac:dyDescent="0.2">
      <c r="A63" s="5">
        <v>72</v>
      </c>
      <c r="H63" s="21"/>
      <c r="M63" s="5">
        <f>scrimecost*Meta!O60</f>
        <v>173.16</v>
      </c>
      <c r="N63" s="5"/>
    </row>
    <row r="64" spans="1:14" x14ac:dyDescent="0.2">
      <c r="A64" s="5">
        <v>73</v>
      </c>
      <c r="H64" s="21"/>
      <c r="M64" s="5">
        <f>scrimecost*Meta!O61</f>
        <v>173.16</v>
      </c>
      <c r="N64" s="5"/>
    </row>
    <row r="65" spans="1:14" x14ac:dyDescent="0.2">
      <c r="A65" s="5">
        <v>74</v>
      </c>
      <c r="H65" s="21"/>
      <c r="M65" s="5">
        <f>scrimecost*Meta!O62</f>
        <v>173.16</v>
      </c>
      <c r="N65" s="5"/>
    </row>
    <row r="66" spans="1:14" x14ac:dyDescent="0.2">
      <c r="A66" s="5">
        <v>75</v>
      </c>
      <c r="H66" s="21"/>
      <c r="M66" s="5">
        <f>scrimecost*Meta!O63</f>
        <v>173.16</v>
      </c>
      <c r="N66" s="5"/>
    </row>
    <row r="67" spans="1:14" x14ac:dyDescent="0.2">
      <c r="A67" s="5">
        <v>76</v>
      </c>
      <c r="H67" s="21"/>
      <c r="M67" s="5">
        <f>scrimecost*Meta!O64</f>
        <v>173.16</v>
      </c>
      <c r="N67" s="5"/>
    </row>
    <row r="68" spans="1:14" x14ac:dyDescent="0.2">
      <c r="A68" s="5">
        <v>77</v>
      </c>
      <c r="H68" s="21"/>
      <c r="M68" s="5">
        <f>scrimecost*Meta!O65</f>
        <v>173.16</v>
      </c>
      <c r="N68" s="5"/>
    </row>
    <row r="69" spans="1:14" x14ac:dyDescent="0.2">
      <c r="A69" s="5">
        <v>78</v>
      </c>
      <c r="H69" s="21"/>
      <c r="M69" s="5">
        <f>scrimecost*Meta!O66</f>
        <v>173.16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53408</v>
      </c>
      <c r="D2" s="7">
        <f>Meta!C3</f>
        <v>23596</v>
      </c>
      <c r="E2" s="1">
        <f>Meta!D3</f>
        <v>5.1999999999999998E-2</v>
      </c>
      <c r="F2" s="1">
        <f>Meta!F3</f>
        <v>0.72299999999999998</v>
      </c>
      <c r="G2" s="1">
        <f>Meta!I3</f>
        <v>1.978852107996969</v>
      </c>
      <c r="H2" s="1">
        <f>Meta!E3</f>
        <v>0.97599999999999998</v>
      </c>
      <c r="I2" s="13"/>
      <c r="J2" s="1">
        <f>Meta!X2</f>
        <v>0.77400000000000002</v>
      </c>
      <c r="K2" s="1">
        <f>Meta!D2</f>
        <v>5.3999999999999999E-2</v>
      </c>
      <c r="L2" s="28"/>
      <c r="N2" s="22">
        <f>Meta!T3</f>
        <v>79411</v>
      </c>
      <c r="O2" s="22">
        <f>Meta!U3</f>
        <v>33535</v>
      </c>
      <c r="P2" s="1">
        <f>Meta!V3</f>
        <v>3.5999999999999997E-2</v>
      </c>
      <c r="Q2" s="1">
        <f>Meta!X3</f>
        <v>0.78600000000000003</v>
      </c>
      <c r="R2" s="22">
        <f>Meta!W3</f>
        <v>2290</v>
      </c>
      <c r="T2" s="12">
        <f>IRR(S5:S69)+1</f>
        <v>1.0329915221312185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2566.6302729158201</v>
      </c>
      <c r="D5" s="5">
        <f>IF(A5&lt;startage,1,0)*(C5*(1-initialunempprob))+IF(A5=startage,1,0)*(C5*(1-unempprob))+IF(A5&gt;startage,1,0)*(C5*(1-unempprob)+unempprob*300*52)</f>
        <v>2428.0322381783658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185.74446622064497</v>
      </c>
      <c r="G5" s="5">
        <f>D5-F5</f>
        <v>2242.2877719577209</v>
      </c>
      <c r="H5" s="22">
        <f>0.1*Grade8!H5</f>
        <v>1133.9535051196988</v>
      </c>
      <c r="I5" s="5">
        <f>G5+IF(A5&lt;startage,1,0)*(H5*(1-initialunempprob))+IF(A5&gt;=startage,1,0)*(H5*(1-unempprob))</f>
        <v>3315.0077878009561</v>
      </c>
      <c r="J5" s="25">
        <f t="shared" ref="J5:J36" si="0">(F5-(IF(A5&gt;startage,1,0)*(unempprob*300*52)))/(IF(A5&lt;startage,1,0)*((C5+H5)*(1-initialunempprob))+IF(A5&gt;=startage,1,0)*((C5+H5)*(1-unempprob)))</f>
        <v>5.3058443655150146E-2</v>
      </c>
      <c r="L5" s="22">
        <f>0.1*Grade8!L5</f>
        <v>5221.6410094759276</v>
      </c>
      <c r="M5" s="5"/>
      <c r="N5" s="5">
        <f>L5-Grade8!L5</f>
        <v>-46994.769085283348</v>
      </c>
      <c r="O5" s="5"/>
      <c r="P5" s="22"/>
      <c r="Q5" s="22">
        <f>0.05*feel*Grade8!G5</f>
        <v>268.1391597378381</v>
      </c>
      <c r="R5" s="22">
        <f>hstuition</f>
        <v>11298</v>
      </c>
      <c r="S5" s="22">
        <f t="shared" ref="S5:S36" si="1">IF(A5&lt;startage,1,0)*(N5-Q5-R5)+IF(A5&gt;=startage,1,0)*completionprob*(N5*spart+O5+P5)</f>
        <v>-58560.908245021186</v>
      </c>
      <c r="T5" s="22">
        <f t="shared" ref="T5:T36" si="2">S5/sreturn^(A5-startage+1)</f>
        <v>-58560.908245021186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26989.384292119019</v>
      </c>
      <c r="D6" s="5">
        <f t="shared" ref="D6:D36" si="5">IF(A6&lt;startage,1,0)*(C6*(1-initialunempprob))+IF(A6=startage,1,0)*(C6*(1-unempprob))+IF(A6&gt;startage,1,0)*(C6*(1-unempprob)+unempprob*300*52)</f>
        <v>25585.936308928827</v>
      </c>
      <c r="E6" s="5">
        <f t="shared" ref="E6:E56" si="6">IF(D6-9500&gt;0,1,0)*(D6-9500)</f>
        <v>16085.936308928827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5553.8082048652623</v>
      </c>
      <c r="G6" s="5">
        <f t="shared" ref="G6:G56" si="8">D6-F6</f>
        <v>20032.128104063566</v>
      </c>
      <c r="H6" s="22">
        <f t="shared" ref="H6:H36" si="9">benefits*B6/expnorm</f>
        <v>11924.084626963007</v>
      </c>
      <c r="I6" s="5">
        <f t="shared" ref="I6:I36" si="10">G6+IF(A6&lt;startage,1,0)*(H6*(1-initialunempprob))+IF(A6&gt;=startage,1,0)*(H6*(1-unempprob))</f>
        <v>31336.160330424496</v>
      </c>
      <c r="J6" s="25">
        <f t="shared" si="0"/>
        <v>0.15055063545398167</v>
      </c>
      <c r="L6" s="22">
        <f t="shared" ref="L6:L36" si="11">(sincome+sbenefits)*(1-sunemp)*B6/expnorm</f>
        <v>55021.769216604225</v>
      </c>
      <c r="M6" s="5">
        <f>scrimecost*Meta!O3</f>
        <v>3526.6</v>
      </c>
      <c r="N6" s="5">
        <f>L6-Grade8!L6</f>
        <v>1499.9488694759712</v>
      </c>
      <c r="O6" s="5">
        <f>Grade8!M6-M6</f>
        <v>177.10000000000036</v>
      </c>
      <c r="P6" s="22">
        <f t="shared" ref="P6:P37" si="12">(spart-initialspart)*(L6*J6+nptrans)</f>
        <v>178.05074783234528</v>
      </c>
      <c r="S6" s="22">
        <f t="shared" si="1"/>
        <v>1497.2919058186878</v>
      </c>
      <c r="T6" s="22">
        <f t="shared" si="2"/>
        <v>1449.4716304443111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27664.118899421992</v>
      </c>
      <c r="D7" s="5">
        <f t="shared" si="5"/>
        <v>27036.784716652048</v>
      </c>
      <c r="E7" s="5">
        <f t="shared" si="6"/>
        <v>17536.784716652048</v>
      </c>
      <c r="F7" s="5">
        <f t="shared" si="7"/>
        <v>6027.5102099868936</v>
      </c>
      <c r="G7" s="5">
        <f t="shared" si="8"/>
        <v>21009.274506665155</v>
      </c>
      <c r="H7" s="22">
        <f t="shared" si="9"/>
        <v>12222.186742637083</v>
      </c>
      <c r="I7" s="5">
        <f t="shared" si="10"/>
        <v>32595.907538685111</v>
      </c>
      <c r="J7" s="25">
        <f t="shared" si="0"/>
        <v>0.13795303530351896</v>
      </c>
      <c r="L7" s="22">
        <f t="shared" si="11"/>
        <v>56397.313447019325</v>
      </c>
      <c r="M7" s="5">
        <f>scrimecost*Meta!O4</f>
        <v>4724.2700000000004</v>
      </c>
      <c r="N7" s="5">
        <f>L7-Grade8!L7</f>
        <v>1537.4475912128692</v>
      </c>
      <c r="O7" s="5">
        <f>Grade8!M7-M7</f>
        <v>237.24499999999989</v>
      </c>
      <c r="P7" s="22">
        <f t="shared" si="12"/>
        <v>172.01016687576353</v>
      </c>
      <c r="S7" s="22">
        <f t="shared" si="1"/>
        <v>1578.8644382034208</v>
      </c>
      <c r="T7" s="22">
        <f t="shared" si="2"/>
        <v>1479.6238684110144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28355.721871907543</v>
      </c>
      <c r="D8" s="5">
        <f t="shared" si="5"/>
        <v>27692.42433456835</v>
      </c>
      <c r="E8" s="5">
        <f t="shared" si="6"/>
        <v>18192.42433456835</v>
      </c>
      <c r="F8" s="5">
        <f t="shared" si="7"/>
        <v>6241.5765452365667</v>
      </c>
      <c r="G8" s="5">
        <f t="shared" si="8"/>
        <v>21450.847789331783</v>
      </c>
      <c r="H8" s="22">
        <f t="shared" si="9"/>
        <v>12527.741411203009</v>
      </c>
      <c r="I8" s="5">
        <f t="shared" si="10"/>
        <v>33327.146647152236</v>
      </c>
      <c r="J8" s="25">
        <f t="shared" si="0"/>
        <v>0.14011154733187345</v>
      </c>
      <c r="L8" s="22">
        <f t="shared" si="11"/>
        <v>57807.246283194807</v>
      </c>
      <c r="M8" s="5">
        <f>scrimecost*Meta!O5</f>
        <v>5800.57</v>
      </c>
      <c r="N8" s="5">
        <f>L8-Grade8!L8</f>
        <v>1575.8837809931938</v>
      </c>
      <c r="O8" s="5">
        <f>Grade8!M8-M8</f>
        <v>291.29500000000007</v>
      </c>
      <c r="P8" s="22">
        <f t="shared" si="12"/>
        <v>175.84155268479753</v>
      </c>
      <c r="S8" s="22">
        <f t="shared" si="1"/>
        <v>1664.8424556363573</v>
      </c>
      <c r="T8" s="22">
        <f t="shared" si="2"/>
        <v>1510.3683304238141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29064.614918705229</v>
      </c>
      <c r="D9" s="5">
        <f t="shared" si="5"/>
        <v>28364.454942932556</v>
      </c>
      <c r="E9" s="5">
        <f t="shared" si="6"/>
        <v>18864.454942932556</v>
      </c>
      <c r="F9" s="5">
        <f t="shared" si="7"/>
        <v>6460.9945388674796</v>
      </c>
      <c r="G9" s="5">
        <f t="shared" si="8"/>
        <v>21903.460404065077</v>
      </c>
      <c r="H9" s="22">
        <f t="shared" si="9"/>
        <v>12840.934946483083</v>
      </c>
      <c r="I9" s="5">
        <f t="shared" si="10"/>
        <v>34076.66673333104</v>
      </c>
      <c r="J9" s="25">
        <f t="shared" si="0"/>
        <v>0.14221741272539004</v>
      </c>
      <c r="L9" s="22">
        <f t="shared" si="11"/>
        <v>59252.427440274674</v>
      </c>
      <c r="M9" s="5">
        <f>scrimecost*Meta!O6</f>
        <v>7348.6100000000006</v>
      </c>
      <c r="N9" s="5">
        <f>L9-Grade8!L9</f>
        <v>1615.2808755180231</v>
      </c>
      <c r="O9" s="5">
        <f>Grade8!M9-M9</f>
        <v>369.03499999999985</v>
      </c>
      <c r="P9" s="22">
        <f t="shared" si="12"/>
        <v>179.76872313905739</v>
      </c>
      <c r="S9" s="22">
        <f t="shared" si="1"/>
        <v>1774.7725435051138</v>
      </c>
      <c r="T9" s="22">
        <f t="shared" si="2"/>
        <v>1558.6753687289863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29791.230291672855</v>
      </c>
      <c r="D10" s="5">
        <f t="shared" si="5"/>
        <v>29053.286316505866</v>
      </c>
      <c r="E10" s="5">
        <f t="shared" si="6"/>
        <v>19553.286316505866</v>
      </c>
      <c r="F10" s="5">
        <f t="shared" si="7"/>
        <v>6685.8979823391655</v>
      </c>
      <c r="G10" s="5">
        <f t="shared" si="8"/>
        <v>22367.388334166702</v>
      </c>
      <c r="H10" s="22">
        <f t="shared" si="9"/>
        <v>13161.958320145159</v>
      </c>
      <c r="I10" s="5">
        <f t="shared" si="10"/>
        <v>34844.92482166431</v>
      </c>
      <c r="J10" s="25">
        <f t="shared" si="0"/>
        <v>0.14427191554833305</v>
      </c>
      <c r="L10" s="22">
        <f t="shared" si="11"/>
        <v>60733.738126281532</v>
      </c>
      <c r="M10" s="5">
        <f>scrimecost*Meta!O7</f>
        <v>7797.45</v>
      </c>
      <c r="N10" s="5">
        <f>L10-Grade8!L10</f>
        <v>1655.6628974059713</v>
      </c>
      <c r="O10" s="5">
        <f>Grade8!M10-M10</f>
        <v>391.57499999999982</v>
      </c>
      <c r="P10" s="22">
        <f t="shared" si="12"/>
        <v>183.79407285467374</v>
      </c>
      <c r="S10" s="22">
        <f t="shared" si="1"/>
        <v>1831.6788275705885</v>
      </c>
      <c r="T10" s="22">
        <f t="shared" si="2"/>
        <v>1557.2758162002788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30536.011048964672</v>
      </c>
      <c r="D11" s="5">
        <f t="shared" si="5"/>
        <v>29759.33847441851</v>
      </c>
      <c r="E11" s="5">
        <f t="shared" si="6"/>
        <v>20259.33847441851</v>
      </c>
      <c r="F11" s="5">
        <f t="shared" si="7"/>
        <v>6916.4240118976431</v>
      </c>
      <c r="G11" s="5">
        <f t="shared" si="8"/>
        <v>22842.914462520865</v>
      </c>
      <c r="H11" s="22">
        <f t="shared" si="9"/>
        <v>13491.007278148787</v>
      </c>
      <c r="I11" s="5">
        <f t="shared" si="10"/>
        <v>35632.389362205911</v>
      </c>
      <c r="J11" s="25">
        <f t="shared" si="0"/>
        <v>0.1462763085463262</v>
      </c>
      <c r="L11" s="22">
        <f t="shared" si="11"/>
        <v>62252.081579438571</v>
      </c>
      <c r="M11" s="5">
        <f>scrimecost*Meta!O8</f>
        <v>7483.7199999999993</v>
      </c>
      <c r="N11" s="5">
        <f>L11-Grade8!L11</f>
        <v>1697.0544698411177</v>
      </c>
      <c r="O11" s="5">
        <f>Grade8!M11-M11</f>
        <v>375.81999999999971</v>
      </c>
      <c r="P11" s="22">
        <f t="shared" si="12"/>
        <v>187.92005631318048</v>
      </c>
      <c r="S11" s="22">
        <f t="shared" si="1"/>
        <v>1852.0818727376998</v>
      </c>
      <c r="T11" s="22">
        <f t="shared" si="2"/>
        <v>1524.3322488883684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31299.411325188787</v>
      </c>
      <c r="D12" s="5">
        <f t="shared" si="5"/>
        <v>30483.041936278969</v>
      </c>
      <c r="E12" s="5">
        <f t="shared" si="6"/>
        <v>20983.041936278969</v>
      </c>
      <c r="F12" s="5">
        <f t="shared" si="7"/>
        <v>7152.7131921950831</v>
      </c>
      <c r="G12" s="5">
        <f t="shared" si="8"/>
        <v>23330.328744083887</v>
      </c>
      <c r="H12" s="22">
        <f t="shared" si="9"/>
        <v>13828.282460102506</v>
      </c>
      <c r="I12" s="5">
        <f t="shared" si="10"/>
        <v>36439.540516261062</v>
      </c>
      <c r="J12" s="25">
        <f t="shared" si="0"/>
        <v>0.148231813910222</v>
      </c>
      <c r="L12" s="22">
        <f t="shared" si="11"/>
        <v>63808.383618924527</v>
      </c>
      <c r="M12" s="5">
        <f>scrimecost*Meta!O9</f>
        <v>6895.1900000000005</v>
      </c>
      <c r="N12" s="5">
        <f>L12-Grade8!L12</f>
        <v>1739.4808315871414</v>
      </c>
      <c r="O12" s="5">
        <f>Grade8!M12-M12</f>
        <v>346.26499999999942</v>
      </c>
      <c r="P12" s="22">
        <f t="shared" si="12"/>
        <v>192.1491893581499</v>
      </c>
      <c r="S12" s="22">
        <f t="shared" si="1"/>
        <v>1859.910616033987</v>
      </c>
      <c r="T12" s="22">
        <f t="shared" si="2"/>
        <v>1481.885923483854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32081.896608318508</v>
      </c>
      <c r="D13" s="5">
        <f t="shared" si="5"/>
        <v>31224.837984685946</v>
      </c>
      <c r="E13" s="5">
        <f t="shared" si="6"/>
        <v>21724.837984685946</v>
      </c>
      <c r="F13" s="5">
        <f t="shared" si="7"/>
        <v>7394.9096019999615</v>
      </c>
      <c r="G13" s="5">
        <f t="shared" si="8"/>
        <v>23829.928382685983</v>
      </c>
      <c r="H13" s="22">
        <f t="shared" si="9"/>
        <v>14173.989521605068</v>
      </c>
      <c r="I13" s="5">
        <f t="shared" si="10"/>
        <v>37266.870449167589</v>
      </c>
      <c r="J13" s="25">
        <f t="shared" si="0"/>
        <v>0.15013962402133987</v>
      </c>
      <c r="L13" s="22">
        <f t="shared" si="11"/>
        <v>65403.593209397644</v>
      </c>
      <c r="M13" s="5">
        <f>scrimecost*Meta!O10</f>
        <v>6288.34</v>
      </c>
      <c r="N13" s="5">
        <f>L13-Grade8!L13</f>
        <v>1782.9678523768307</v>
      </c>
      <c r="O13" s="5">
        <f>Grade8!M13-M13</f>
        <v>315.78999999999996</v>
      </c>
      <c r="P13" s="22">
        <f t="shared" si="12"/>
        <v>196.48405072924362</v>
      </c>
      <c r="S13" s="22">
        <f t="shared" si="1"/>
        <v>1867.7582999126942</v>
      </c>
      <c r="T13" s="22">
        <f t="shared" si="2"/>
        <v>1440.6106369335128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32883.94402352647</v>
      </c>
      <c r="D14" s="5">
        <f t="shared" si="5"/>
        <v>31985.178934303094</v>
      </c>
      <c r="E14" s="5">
        <f t="shared" si="6"/>
        <v>22485.178934303094</v>
      </c>
      <c r="F14" s="5">
        <f t="shared" si="7"/>
        <v>7643.1609220499604</v>
      </c>
      <c r="G14" s="5">
        <f t="shared" si="8"/>
        <v>24342.018012253135</v>
      </c>
      <c r="H14" s="22">
        <f t="shared" si="9"/>
        <v>14528.339259645194</v>
      </c>
      <c r="I14" s="5">
        <f t="shared" si="10"/>
        <v>38114.883630396776</v>
      </c>
      <c r="J14" s="25">
        <f t="shared" si="0"/>
        <v>0.15200090217852799</v>
      </c>
      <c r="L14" s="22">
        <f t="shared" si="11"/>
        <v>67038.683039632582</v>
      </c>
      <c r="M14" s="5">
        <f>scrimecost*Meta!O11</f>
        <v>5862.4000000000005</v>
      </c>
      <c r="N14" s="5">
        <f>L14-Grade8!L14</f>
        <v>1827.5420486862567</v>
      </c>
      <c r="O14" s="5">
        <f>Grade8!M14-M14</f>
        <v>294.39999999999964</v>
      </c>
      <c r="P14" s="22">
        <f t="shared" si="12"/>
        <v>200.92728363461458</v>
      </c>
      <c r="S14" s="22">
        <f t="shared" si="1"/>
        <v>1885.4127258883636</v>
      </c>
      <c r="T14" s="22">
        <f t="shared" si="2"/>
        <v>1407.7826839723753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33706.042624114627</v>
      </c>
      <c r="D15" s="5">
        <f t="shared" si="5"/>
        <v>32764.528407660666</v>
      </c>
      <c r="E15" s="5">
        <f t="shared" si="6"/>
        <v>23264.528407660666</v>
      </c>
      <c r="F15" s="5">
        <f t="shared" si="7"/>
        <v>7897.6185251012075</v>
      </c>
      <c r="G15" s="5">
        <f t="shared" si="8"/>
        <v>24866.909882559459</v>
      </c>
      <c r="H15" s="22">
        <f t="shared" si="9"/>
        <v>14891.547741136323</v>
      </c>
      <c r="I15" s="5">
        <f t="shared" si="10"/>
        <v>38984.097141156693</v>
      </c>
      <c r="J15" s="25">
        <f t="shared" si="0"/>
        <v>0.15381678330749202</v>
      </c>
      <c r="L15" s="22">
        <f t="shared" si="11"/>
        <v>68714.650115623372</v>
      </c>
      <c r="M15" s="5">
        <f>scrimecost*Meta!O12</f>
        <v>5592.18</v>
      </c>
      <c r="N15" s="5">
        <f>L15-Grade8!L15</f>
        <v>1873.2305999033852</v>
      </c>
      <c r="O15" s="5">
        <f>Grade8!M15-M15</f>
        <v>280.82999999999993</v>
      </c>
      <c r="P15" s="22">
        <f t="shared" si="12"/>
        <v>205.48159736261985</v>
      </c>
      <c r="S15" s="22">
        <f t="shared" si="1"/>
        <v>1911.6627485134002</v>
      </c>
      <c r="T15" s="22">
        <f t="shared" si="2"/>
        <v>1381.7952805605482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34548.693689717489</v>
      </c>
      <c r="D16" s="5">
        <f t="shared" si="5"/>
        <v>33563.361617852177</v>
      </c>
      <c r="E16" s="5">
        <f t="shared" si="6"/>
        <v>24063.361617852177</v>
      </c>
      <c r="F16" s="5">
        <f t="shared" si="7"/>
        <v>8158.4375682287355</v>
      </c>
      <c r="G16" s="5">
        <f t="shared" si="8"/>
        <v>25404.924049623442</v>
      </c>
      <c r="H16" s="22">
        <f t="shared" si="9"/>
        <v>15263.83643466473</v>
      </c>
      <c r="I16" s="5">
        <f t="shared" si="10"/>
        <v>39875.040989685607</v>
      </c>
      <c r="J16" s="25">
        <f t="shared" si="0"/>
        <v>0.15558837465282277</v>
      </c>
      <c r="L16" s="22">
        <f t="shared" si="11"/>
        <v>70432.516368513971</v>
      </c>
      <c r="M16" s="5">
        <f>scrimecost*Meta!O13</f>
        <v>4655.57</v>
      </c>
      <c r="N16" s="5">
        <f>L16-Grade8!L16</f>
        <v>1920.0613649009902</v>
      </c>
      <c r="O16" s="5">
        <f>Grade8!M16-M16</f>
        <v>233.79500000000007</v>
      </c>
      <c r="P16" s="22">
        <f t="shared" si="12"/>
        <v>210.14976893382527</v>
      </c>
      <c r="S16" s="22">
        <f t="shared" si="1"/>
        <v>1906.2382897040995</v>
      </c>
      <c r="T16" s="22">
        <f t="shared" si="2"/>
        <v>1333.8680165881992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35412.41103196043</v>
      </c>
      <c r="D17" s="5">
        <f t="shared" si="5"/>
        <v>34382.16565829848</v>
      </c>
      <c r="E17" s="5">
        <f t="shared" si="6"/>
        <v>24882.16565829848</v>
      </c>
      <c r="F17" s="5">
        <f t="shared" si="7"/>
        <v>8425.7770874344533</v>
      </c>
      <c r="G17" s="5">
        <f t="shared" si="8"/>
        <v>25956.388570864026</v>
      </c>
      <c r="H17" s="22">
        <f t="shared" si="9"/>
        <v>15645.432345531348</v>
      </c>
      <c r="I17" s="5">
        <f t="shared" si="10"/>
        <v>40788.258434427742</v>
      </c>
      <c r="J17" s="25">
        <f t="shared" si="0"/>
        <v>0.15731675645314544</v>
      </c>
      <c r="L17" s="22">
        <f t="shared" si="11"/>
        <v>72193.329277726822</v>
      </c>
      <c r="M17" s="5">
        <f>scrimecost*Meta!O14</f>
        <v>4655.57</v>
      </c>
      <c r="N17" s="5">
        <f>L17-Grade8!L17</f>
        <v>1968.0628990235127</v>
      </c>
      <c r="O17" s="5">
        <f>Grade8!M17-M17</f>
        <v>233.79500000000007</v>
      </c>
      <c r="P17" s="22">
        <f t="shared" si="12"/>
        <v>214.93464479431077</v>
      </c>
      <c r="S17" s="22">
        <f t="shared" si="1"/>
        <v>1947.7320334245487</v>
      </c>
      <c r="T17" s="22">
        <f t="shared" si="2"/>
        <v>1319.3746035107508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36297.721307759442</v>
      </c>
      <c r="D18" s="5">
        <f t="shared" si="5"/>
        <v>35221.43979975595</v>
      </c>
      <c r="E18" s="5">
        <f t="shared" si="6"/>
        <v>25721.43979975595</v>
      </c>
      <c r="F18" s="5">
        <f t="shared" si="7"/>
        <v>8699.8000946203174</v>
      </c>
      <c r="G18" s="5">
        <f t="shared" si="8"/>
        <v>26521.639705135633</v>
      </c>
      <c r="H18" s="22">
        <f t="shared" si="9"/>
        <v>16036.568154169632</v>
      </c>
      <c r="I18" s="5">
        <f t="shared" si="10"/>
        <v>41724.306315288442</v>
      </c>
      <c r="J18" s="25">
        <f t="shared" si="0"/>
        <v>0.15900298259980178</v>
      </c>
      <c r="L18" s="22">
        <f t="shared" si="11"/>
        <v>73998.162509669986</v>
      </c>
      <c r="M18" s="5">
        <f>scrimecost*Meta!O15</f>
        <v>4655.57</v>
      </c>
      <c r="N18" s="5">
        <f>L18-Grade8!L18</f>
        <v>2017.2644714991038</v>
      </c>
      <c r="O18" s="5">
        <f>Grade8!M18-M18</f>
        <v>233.79500000000007</v>
      </c>
      <c r="P18" s="22">
        <f t="shared" si="12"/>
        <v>219.83914255130856</v>
      </c>
      <c r="S18" s="22">
        <f t="shared" si="1"/>
        <v>1990.2631207380136</v>
      </c>
      <c r="T18" s="22">
        <f t="shared" si="2"/>
        <v>1305.1266313680196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37205.164340453426</v>
      </c>
      <c r="D19" s="5">
        <f t="shared" si="5"/>
        <v>36081.695794749845</v>
      </c>
      <c r="E19" s="5">
        <f t="shared" si="6"/>
        <v>26581.695794749845</v>
      </c>
      <c r="F19" s="5">
        <f t="shared" si="7"/>
        <v>8980.6736769858253</v>
      </c>
      <c r="G19" s="5">
        <f t="shared" si="8"/>
        <v>27101.02211776402</v>
      </c>
      <c r="H19" s="22">
        <f t="shared" si="9"/>
        <v>16437.48235802387</v>
      </c>
      <c r="I19" s="5">
        <f t="shared" si="10"/>
        <v>42683.75539317065</v>
      </c>
      <c r="J19" s="25">
        <f t="shared" si="0"/>
        <v>0.16064808127946648</v>
      </c>
      <c r="L19" s="22">
        <f t="shared" si="11"/>
        <v>75848.116572411731</v>
      </c>
      <c r="M19" s="5">
        <f>scrimecost*Meta!O16</f>
        <v>4655.57</v>
      </c>
      <c r="N19" s="5">
        <f>L19-Grade8!L19</f>
        <v>2067.6960832865734</v>
      </c>
      <c r="O19" s="5">
        <f>Grade8!M19-M19</f>
        <v>233.79500000000007</v>
      </c>
      <c r="P19" s="22">
        <f t="shared" si="12"/>
        <v>224.86625275223116</v>
      </c>
      <c r="S19" s="22">
        <f t="shared" si="1"/>
        <v>2033.8574852343065</v>
      </c>
      <c r="T19" s="22">
        <f t="shared" si="2"/>
        <v>1291.117943542125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38135.293448964752</v>
      </c>
      <c r="D20" s="5">
        <f t="shared" si="5"/>
        <v>36963.458189618577</v>
      </c>
      <c r="E20" s="5">
        <f t="shared" si="6"/>
        <v>27463.458189618577</v>
      </c>
      <c r="F20" s="5">
        <f t="shared" si="7"/>
        <v>9268.569098910466</v>
      </c>
      <c r="G20" s="5">
        <f t="shared" si="8"/>
        <v>27694.889090708111</v>
      </c>
      <c r="H20" s="22">
        <f t="shared" si="9"/>
        <v>16848.419416974466</v>
      </c>
      <c r="I20" s="5">
        <f t="shared" si="10"/>
        <v>43667.190697999904</v>
      </c>
      <c r="J20" s="25">
        <f t="shared" si="0"/>
        <v>0.16225305560109049</v>
      </c>
      <c r="L20" s="22">
        <f t="shared" si="11"/>
        <v>77744.319486722015</v>
      </c>
      <c r="M20" s="5">
        <f>scrimecost*Meta!O17</f>
        <v>4655.57</v>
      </c>
      <c r="N20" s="5">
        <f>L20-Grade8!L20</f>
        <v>2119.3884853687341</v>
      </c>
      <c r="O20" s="5">
        <f>Grade8!M20-M20</f>
        <v>233.79500000000007</v>
      </c>
      <c r="P20" s="22">
        <f t="shared" si="12"/>
        <v>230.01904070817682</v>
      </c>
      <c r="S20" s="22">
        <f t="shared" si="1"/>
        <v>2078.5417088430099</v>
      </c>
      <c r="T20" s="22">
        <f t="shared" si="2"/>
        <v>1277.3425670300367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39088.675785188876</v>
      </c>
      <c r="D21" s="5">
        <f t="shared" si="5"/>
        <v>37867.264644359049</v>
      </c>
      <c r="E21" s="5">
        <f t="shared" si="6"/>
        <v>28367.264644359049</v>
      </c>
      <c r="F21" s="5">
        <f t="shared" si="7"/>
        <v>9563.6619063832295</v>
      </c>
      <c r="G21" s="5">
        <f t="shared" si="8"/>
        <v>28303.60273797582</v>
      </c>
      <c r="H21" s="22">
        <f t="shared" si="9"/>
        <v>17269.629902398832</v>
      </c>
      <c r="I21" s="5">
        <f t="shared" si="10"/>
        <v>44675.211885449913</v>
      </c>
      <c r="J21" s="25">
        <f t="shared" si="0"/>
        <v>0.16381888420755303</v>
      </c>
      <c r="L21" s="22">
        <f t="shared" si="11"/>
        <v>79687.927473890071</v>
      </c>
      <c r="M21" s="5">
        <f>scrimecost*Meta!O18</f>
        <v>3835.75</v>
      </c>
      <c r="N21" s="5">
        <f>L21-Grade8!L21</f>
        <v>2172.3731975029514</v>
      </c>
      <c r="O21" s="5">
        <f>Grade8!M21-M21</f>
        <v>192.625</v>
      </c>
      <c r="P21" s="22">
        <f t="shared" si="12"/>
        <v>235.3006483630212</v>
      </c>
      <c r="S21" s="22">
        <f t="shared" si="1"/>
        <v>2084.1611180419327</v>
      </c>
      <c r="T21" s="22">
        <f t="shared" si="2"/>
        <v>1239.8900467964834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40065.892679818593</v>
      </c>
      <c r="D22" s="5">
        <f t="shared" si="5"/>
        <v>38793.666260468024</v>
      </c>
      <c r="E22" s="5">
        <f t="shared" si="6"/>
        <v>29293.666260468024</v>
      </c>
      <c r="F22" s="5">
        <f t="shared" si="7"/>
        <v>9866.1320340428101</v>
      </c>
      <c r="G22" s="5">
        <f t="shared" si="8"/>
        <v>28927.534226425214</v>
      </c>
      <c r="H22" s="22">
        <f t="shared" si="9"/>
        <v>17701.370649958797</v>
      </c>
      <c r="I22" s="5">
        <f t="shared" si="10"/>
        <v>45708.433602586156</v>
      </c>
      <c r="J22" s="25">
        <f t="shared" si="0"/>
        <v>0.16534652187239454</v>
      </c>
      <c r="L22" s="22">
        <f t="shared" si="11"/>
        <v>81680.125660737322</v>
      </c>
      <c r="M22" s="5">
        <f>scrimecost*Meta!O19</f>
        <v>3835.75</v>
      </c>
      <c r="N22" s="5">
        <f>L22-Grade8!L22</f>
        <v>2226.6825274405419</v>
      </c>
      <c r="O22" s="5">
        <f>Grade8!M22-M22</f>
        <v>192.625</v>
      </c>
      <c r="P22" s="22">
        <f t="shared" si="12"/>
        <v>240.71429620923666</v>
      </c>
      <c r="S22" s="22">
        <f t="shared" si="1"/>
        <v>2131.1074804708423</v>
      </c>
      <c r="T22" s="22">
        <f t="shared" si="2"/>
        <v>1227.3275430268745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41067.539996814055</v>
      </c>
      <c r="D23" s="5">
        <f t="shared" si="5"/>
        <v>39743.227916979718</v>
      </c>
      <c r="E23" s="5">
        <f t="shared" si="6"/>
        <v>30243.227916979718</v>
      </c>
      <c r="F23" s="5">
        <f t="shared" si="7"/>
        <v>10176.163914893878</v>
      </c>
      <c r="G23" s="5">
        <f t="shared" si="8"/>
        <v>29567.064002085841</v>
      </c>
      <c r="H23" s="22">
        <f t="shared" si="9"/>
        <v>18143.904916207768</v>
      </c>
      <c r="I23" s="5">
        <f t="shared" si="10"/>
        <v>46767.485862650807</v>
      </c>
      <c r="J23" s="25">
        <f t="shared" si="0"/>
        <v>0.16683690008199592</v>
      </c>
      <c r="L23" s="22">
        <f t="shared" si="11"/>
        <v>83722.128802255742</v>
      </c>
      <c r="M23" s="5">
        <f>scrimecost*Meta!O20</f>
        <v>3835.75</v>
      </c>
      <c r="N23" s="5">
        <f>L23-Grade8!L23</f>
        <v>2282.3495906265453</v>
      </c>
      <c r="O23" s="5">
        <f>Grade8!M23-M23</f>
        <v>192.625</v>
      </c>
      <c r="P23" s="22">
        <f t="shared" si="12"/>
        <v>246.26328525160741</v>
      </c>
      <c r="S23" s="22">
        <f t="shared" si="1"/>
        <v>2179.2275019604544</v>
      </c>
      <c r="T23" s="22">
        <f t="shared" si="2"/>
        <v>1214.9570931539934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42094.228496734409</v>
      </c>
      <c r="D24" s="5">
        <f t="shared" si="5"/>
        <v>40716.528614904215</v>
      </c>
      <c r="E24" s="5">
        <f t="shared" si="6"/>
        <v>31216.528614904215</v>
      </c>
      <c r="F24" s="5">
        <f t="shared" si="7"/>
        <v>10493.946592766226</v>
      </c>
      <c r="G24" s="5">
        <f t="shared" si="8"/>
        <v>30222.582022137991</v>
      </c>
      <c r="H24" s="22">
        <f t="shared" si="9"/>
        <v>18597.502539112964</v>
      </c>
      <c r="I24" s="5">
        <f t="shared" si="10"/>
        <v>47853.014429217081</v>
      </c>
      <c r="J24" s="25">
        <f t="shared" si="0"/>
        <v>0.16829092760355832</v>
      </c>
      <c r="L24" s="22">
        <f t="shared" si="11"/>
        <v>85815.182022312132</v>
      </c>
      <c r="M24" s="5">
        <f>scrimecost*Meta!O21</f>
        <v>3835.75</v>
      </c>
      <c r="N24" s="5">
        <f>L24-Grade8!L24</f>
        <v>2339.4083303922089</v>
      </c>
      <c r="O24" s="5">
        <f>Grade8!M24-M24</f>
        <v>192.625</v>
      </c>
      <c r="P24" s="22">
        <f t="shared" si="12"/>
        <v>251.95099902003759</v>
      </c>
      <c r="S24" s="22">
        <f t="shared" si="1"/>
        <v>2228.5505239873141</v>
      </c>
      <c r="T24" s="22">
        <f t="shared" si="2"/>
        <v>1202.7741815545944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43146.584209152767</v>
      </c>
      <c r="D25" s="5">
        <f t="shared" si="5"/>
        <v>41714.161830276818</v>
      </c>
      <c r="E25" s="5">
        <f t="shared" si="6"/>
        <v>32214.161830276818</v>
      </c>
      <c r="F25" s="5">
        <f t="shared" si="7"/>
        <v>10819.673837585382</v>
      </c>
      <c r="G25" s="5">
        <f t="shared" si="8"/>
        <v>30894.487992691436</v>
      </c>
      <c r="H25" s="22">
        <f t="shared" si="9"/>
        <v>19062.440102590786</v>
      </c>
      <c r="I25" s="5">
        <f t="shared" si="10"/>
        <v>48965.681209947506</v>
      </c>
      <c r="J25" s="25">
        <f t="shared" si="0"/>
        <v>0.16970949103922897</v>
      </c>
      <c r="L25" s="22">
        <f t="shared" si="11"/>
        <v>87960.561572869934</v>
      </c>
      <c r="M25" s="5">
        <f>scrimecost*Meta!O22</f>
        <v>3835.75</v>
      </c>
      <c r="N25" s="5">
        <f>L25-Grade8!L25</f>
        <v>2397.893538652017</v>
      </c>
      <c r="O25" s="5">
        <f>Grade8!M25-M25</f>
        <v>192.625</v>
      </c>
      <c r="P25" s="22">
        <f t="shared" si="12"/>
        <v>257.78090563267847</v>
      </c>
      <c r="S25" s="22">
        <f t="shared" si="1"/>
        <v>2279.106621564848</v>
      </c>
      <c r="T25" s="22">
        <f t="shared" si="2"/>
        <v>1190.7744243060977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44225.248814381586</v>
      </c>
      <c r="D26" s="5">
        <f t="shared" si="5"/>
        <v>42736.735876033737</v>
      </c>
      <c r="E26" s="5">
        <f t="shared" si="6"/>
        <v>33236.735876033737</v>
      </c>
      <c r="F26" s="5">
        <f t="shared" si="7"/>
        <v>11153.544263525015</v>
      </c>
      <c r="G26" s="5">
        <f t="shared" si="8"/>
        <v>31583.191612508723</v>
      </c>
      <c r="H26" s="22">
        <f t="shared" si="9"/>
        <v>19539.001105155552</v>
      </c>
      <c r="I26" s="5">
        <f t="shared" si="10"/>
        <v>50106.164660196184</v>
      </c>
      <c r="J26" s="25">
        <f t="shared" si="0"/>
        <v>0.17109345536671247</v>
      </c>
      <c r="L26" s="22">
        <f t="shared" si="11"/>
        <v>90159.575612191678</v>
      </c>
      <c r="M26" s="5">
        <f>scrimecost*Meta!O23</f>
        <v>2899.14</v>
      </c>
      <c r="N26" s="5">
        <f>L26-Grade8!L26</f>
        <v>2457.8408771183313</v>
      </c>
      <c r="O26" s="5">
        <f>Grade8!M26-M26</f>
        <v>145.59000000000015</v>
      </c>
      <c r="P26" s="22">
        <f t="shared" si="12"/>
        <v>263.7565599106353</v>
      </c>
      <c r="S26" s="22">
        <f t="shared" si="1"/>
        <v>2285.0204615818284</v>
      </c>
      <c r="T26" s="22">
        <f t="shared" si="2"/>
        <v>1155.7348028519789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45330.880034741116</v>
      </c>
      <c r="D27" s="5">
        <f t="shared" si="5"/>
        <v>43784.874272934576</v>
      </c>
      <c r="E27" s="5">
        <f t="shared" si="6"/>
        <v>34284.874272934576</v>
      </c>
      <c r="F27" s="5">
        <f t="shared" si="7"/>
        <v>11495.761450113139</v>
      </c>
      <c r="G27" s="5">
        <f t="shared" si="8"/>
        <v>32289.112822821437</v>
      </c>
      <c r="H27" s="22">
        <f t="shared" si="9"/>
        <v>20027.476132784439</v>
      </c>
      <c r="I27" s="5">
        <f t="shared" si="10"/>
        <v>51275.160196701079</v>
      </c>
      <c r="J27" s="25">
        <f t="shared" si="0"/>
        <v>0.17244366446669643</v>
      </c>
      <c r="L27" s="22">
        <f t="shared" si="11"/>
        <v>92413.565002496456</v>
      </c>
      <c r="M27" s="5">
        <f>scrimecost*Meta!O24</f>
        <v>2899.14</v>
      </c>
      <c r="N27" s="5">
        <f>L27-Grade8!L27</f>
        <v>2519.2868990462739</v>
      </c>
      <c r="O27" s="5">
        <f>Grade8!M27-M27</f>
        <v>145.59000000000015</v>
      </c>
      <c r="P27" s="22">
        <f t="shared" si="12"/>
        <v>269.88160554554111</v>
      </c>
      <c r="S27" s="22">
        <f t="shared" si="1"/>
        <v>2338.135961599211</v>
      </c>
      <c r="T27" s="22">
        <f t="shared" si="2"/>
        <v>1144.8302661306504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46464.152035609637</v>
      </c>
      <c r="D28" s="5">
        <f t="shared" si="5"/>
        <v>44859.21612975793</v>
      </c>
      <c r="E28" s="5">
        <f t="shared" si="6"/>
        <v>35359.21612975793</v>
      </c>
      <c r="F28" s="5">
        <f t="shared" si="7"/>
        <v>11932.455679341758</v>
      </c>
      <c r="G28" s="5">
        <f t="shared" si="8"/>
        <v>32926.760450416172</v>
      </c>
      <c r="H28" s="22">
        <f t="shared" si="9"/>
        <v>20528.163036104052</v>
      </c>
      <c r="I28" s="5">
        <f t="shared" si="10"/>
        <v>52387.459008642807</v>
      </c>
      <c r="J28" s="25">
        <f t="shared" si="0"/>
        <v>0.17511385223240589</v>
      </c>
      <c r="L28" s="22">
        <f t="shared" si="11"/>
        <v>94723.904127558868</v>
      </c>
      <c r="M28" s="5">
        <f>scrimecost*Meta!O25</f>
        <v>2899.14</v>
      </c>
      <c r="N28" s="5">
        <f>L28-Grade8!L28</f>
        <v>2582.2690715224162</v>
      </c>
      <c r="O28" s="5">
        <f>Grade8!M28-M28</f>
        <v>145.59000000000015</v>
      </c>
      <c r="P28" s="22">
        <f t="shared" si="12"/>
        <v>277.69761300323938</v>
      </c>
      <c r="S28" s="22">
        <f t="shared" si="1"/>
        <v>2394.0802767425821</v>
      </c>
      <c r="T28" s="22">
        <f t="shared" si="2"/>
        <v>1134.7842315508767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47625.755836499891</v>
      </c>
      <c r="D29" s="5">
        <f t="shared" si="5"/>
        <v>45960.416533001895</v>
      </c>
      <c r="E29" s="5">
        <f t="shared" si="6"/>
        <v>36460.416533001895</v>
      </c>
      <c r="F29" s="5">
        <f t="shared" si="7"/>
        <v>12402.117651325309</v>
      </c>
      <c r="G29" s="5">
        <f t="shared" si="8"/>
        <v>33558.298881676586</v>
      </c>
      <c r="H29" s="22">
        <f t="shared" si="9"/>
        <v>21041.367112006654</v>
      </c>
      <c r="I29" s="5">
        <f t="shared" si="10"/>
        <v>53505.514903858893</v>
      </c>
      <c r="J29" s="25">
        <f t="shared" si="0"/>
        <v>0.17805764765218646</v>
      </c>
      <c r="L29" s="22">
        <f t="shared" si="11"/>
        <v>97092.001730747856</v>
      </c>
      <c r="M29" s="5">
        <f>scrimecost*Meta!O26</f>
        <v>2899.14</v>
      </c>
      <c r="N29" s="5">
        <f>L29-Grade8!L29</f>
        <v>2646.8257983104995</v>
      </c>
      <c r="O29" s="5">
        <f>Grade8!M29-M29</f>
        <v>145.59000000000015</v>
      </c>
      <c r="P29" s="22">
        <f t="shared" si="12"/>
        <v>286.10368120822801</v>
      </c>
      <c r="S29" s="22">
        <f t="shared" si="1"/>
        <v>2451.808388471954</v>
      </c>
      <c r="T29" s="22">
        <f t="shared" si="2"/>
        <v>1125.0306462667882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48816.399732412377</v>
      </c>
      <c r="D30" s="5">
        <f t="shared" si="5"/>
        <v>47089.146946326931</v>
      </c>
      <c r="E30" s="5">
        <f t="shared" si="6"/>
        <v>37589.146946326931</v>
      </c>
      <c r="F30" s="5">
        <f t="shared" si="7"/>
        <v>12883.521172608436</v>
      </c>
      <c r="G30" s="5">
        <f t="shared" si="8"/>
        <v>34205.625773718493</v>
      </c>
      <c r="H30" s="22">
        <f t="shared" si="9"/>
        <v>21567.401289806818</v>
      </c>
      <c r="I30" s="5">
        <f t="shared" si="10"/>
        <v>54651.522196455357</v>
      </c>
      <c r="J30" s="25">
        <f t="shared" si="0"/>
        <v>0.18092964318367957</v>
      </c>
      <c r="L30" s="22">
        <f t="shared" si="11"/>
        <v>99519.301774016523</v>
      </c>
      <c r="M30" s="5">
        <f>scrimecost*Meta!O27</f>
        <v>2899.14</v>
      </c>
      <c r="N30" s="5">
        <f>L30-Grade8!L30</f>
        <v>2712.9964432682464</v>
      </c>
      <c r="O30" s="5">
        <f>Grade8!M30-M30</f>
        <v>145.59000000000015</v>
      </c>
      <c r="P30" s="22">
        <f t="shared" si="12"/>
        <v>294.71990111834111</v>
      </c>
      <c r="S30" s="22">
        <f t="shared" si="1"/>
        <v>2510.9797029945307</v>
      </c>
      <c r="T30" s="22">
        <f t="shared" si="2"/>
        <v>1115.3836430603367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50036.809725722676</v>
      </c>
      <c r="D31" s="5">
        <f t="shared" si="5"/>
        <v>48246.095619985092</v>
      </c>
      <c r="E31" s="5">
        <f t="shared" si="6"/>
        <v>38746.095619985092</v>
      </c>
      <c r="F31" s="5">
        <f t="shared" si="7"/>
        <v>13376.959781923642</v>
      </c>
      <c r="G31" s="5">
        <f t="shared" si="8"/>
        <v>34869.135838061447</v>
      </c>
      <c r="H31" s="22">
        <f t="shared" si="9"/>
        <v>22106.586322051982</v>
      </c>
      <c r="I31" s="5">
        <f t="shared" si="10"/>
        <v>55826.179671366728</v>
      </c>
      <c r="J31" s="25">
        <f t="shared" si="0"/>
        <v>0.18373159004367287</v>
      </c>
      <c r="L31" s="22">
        <f t="shared" si="11"/>
        <v>102007.28431836693</v>
      </c>
      <c r="M31" s="5">
        <f>scrimecost*Meta!O28</f>
        <v>2589.9900000000002</v>
      </c>
      <c r="N31" s="5">
        <f>L31-Grade8!L31</f>
        <v>2780.8213543499587</v>
      </c>
      <c r="O31" s="5">
        <f>Grade8!M31-M31</f>
        <v>130.0649999999996</v>
      </c>
      <c r="P31" s="22">
        <f t="shared" si="12"/>
        <v>303.55152652620717</v>
      </c>
      <c r="S31" s="22">
        <f t="shared" si="1"/>
        <v>2556.4779003801873</v>
      </c>
      <c r="T31" s="22">
        <f t="shared" si="2"/>
        <v>1099.3256334099453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51287.729968865744</v>
      </c>
      <c r="D32" s="5">
        <f t="shared" si="5"/>
        <v>49431.968010484721</v>
      </c>
      <c r="E32" s="5">
        <f t="shared" si="6"/>
        <v>39931.968010484721</v>
      </c>
      <c r="F32" s="5">
        <f t="shared" si="7"/>
        <v>13882.734356471734</v>
      </c>
      <c r="G32" s="5">
        <f t="shared" si="8"/>
        <v>35549.233654012991</v>
      </c>
      <c r="H32" s="22">
        <f t="shared" si="9"/>
        <v>22659.250980103283</v>
      </c>
      <c r="I32" s="5">
        <f t="shared" si="10"/>
        <v>57030.203583150898</v>
      </c>
      <c r="J32" s="25">
        <f t="shared" si="0"/>
        <v>0.18646519673634926</v>
      </c>
      <c r="L32" s="22">
        <f t="shared" si="11"/>
        <v>104557.46642632609</v>
      </c>
      <c r="M32" s="5">
        <f>scrimecost*Meta!O29</f>
        <v>2589.9900000000002</v>
      </c>
      <c r="N32" s="5">
        <f>L32-Grade8!L32</f>
        <v>2850.3418882086989</v>
      </c>
      <c r="O32" s="5">
        <f>Grade8!M32-M32</f>
        <v>130.0649999999996</v>
      </c>
      <c r="P32" s="22">
        <f t="shared" si="12"/>
        <v>312.6039425692698</v>
      </c>
      <c r="S32" s="22">
        <f t="shared" si="1"/>
        <v>2618.6447627004754</v>
      </c>
      <c r="T32" s="22">
        <f t="shared" si="2"/>
        <v>1090.0944839247816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52569.923218087388</v>
      </c>
      <c r="D33" s="5">
        <f t="shared" si="5"/>
        <v>50647.48721074684</v>
      </c>
      <c r="E33" s="5">
        <f t="shared" si="6"/>
        <v>41147.48721074684</v>
      </c>
      <c r="F33" s="5">
        <f t="shared" si="7"/>
        <v>14401.153295383527</v>
      </c>
      <c r="G33" s="5">
        <f t="shared" si="8"/>
        <v>36246.333915363313</v>
      </c>
      <c r="H33" s="22">
        <f t="shared" si="9"/>
        <v>23225.732254605864</v>
      </c>
      <c r="I33" s="5">
        <f t="shared" si="10"/>
        <v>58264.328092729673</v>
      </c>
      <c r="J33" s="25">
        <f t="shared" si="0"/>
        <v>0.18913213009505794</v>
      </c>
      <c r="L33" s="22">
        <f t="shared" si="11"/>
        <v>107171.40308698424</v>
      </c>
      <c r="M33" s="5">
        <f>scrimecost*Meta!O30</f>
        <v>2589.9900000000002</v>
      </c>
      <c r="N33" s="5">
        <f>L33-Grade8!L33</f>
        <v>2921.600435413915</v>
      </c>
      <c r="O33" s="5">
        <f>Grade8!M33-M33</f>
        <v>130.0649999999996</v>
      </c>
      <c r="P33" s="22">
        <f t="shared" si="12"/>
        <v>321.88266901340904</v>
      </c>
      <c r="S33" s="22">
        <f t="shared" si="1"/>
        <v>2682.3657965787761</v>
      </c>
      <c r="T33" s="22">
        <f t="shared" si="2"/>
        <v>1080.9579504548874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53884.171298539564</v>
      </c>
      <c r="D34" s="5">
        <f t="shared" si="5"/>
        <v>51893.394391015499</v>
      </c>
      <c r="E34" s="5">
        <f t="shared" si="6"/>
        <v>42393.394391015499</v>
      </c>
      <c r="F34" s="5">
        <f t="shared" si="7"/>
        <v>14932.53270776811</v>
      </c>
      <c r="G34" s="5">
        <f t="shared" si="8"/>
        <v>36960.861683247393</v>
      </c>
      <c r="H34" s="22">
        <f t="shared" si="9"/>
        <v>23806.37556097101</v>
      </c>
      <c r="I34" s="5">
        <f t="shared" si="10"/>
        <v>59529.305715047907</v>
      </c>
      <c r="J34" s="25">
        <f t="shared" si="0"/>
        <v>0.19173401629867615</v>
      </c>
      <c r="L34" s="22">
        <f t="shared" si="11"/>
        <v>109850.68816415884</v>
      </c>
      <c r="M34" s="5">
        <f>scrimecost*Meta!O31</f>
        <v>2589.9900000000002</v>
      </c>
      <c r="N34" s="5">
        <f>L34-Grade8!L34</f>
        <v>2994.640446299265</v>
      </c>
      <c r="O34" s="5">
        <f>Grade8!M34-M34</f>
        <v>130.0649999999996</v>
      </c>
      <c r="P34" s="22">
        <f t="shared" si="12"/>
        <v>331.39336361865173</v>
      </c>
      <c r="S34" s="22">
        <f t="shared" si="1"/>
        <v>2747.679856304037</v>
      </c>
      <c r="T34" s="22">
        <f t="shared" si="2"/>
        <v>1071.9145600281427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55231.275581003058</v>
      </c>
      <c r="D35" s="5">
        <f t="shared" si="5"/>
        <v>53170.449250790894</v>
      </c>
      <c r="E35" s="5">
        <f t="shared" si="6"/>
        <v>43670.449250790894</v>
      </c>
      <c r="F35" s="5">
        <f t="shared" si="7"/>
        <v>15477.196605462317</v>
      </c>
      <c r="G35" s="5">
        <f t="shared" si="8"/>
        <v>37693.252645328575</v>
      </c>
      <c r="H35" s="22">
        <f t="shared" si="9"/>
        <v>24401.534949995286</v>
      </c>
      <c r="I35" s="5">
        <f t="shared" si="10"/>
        <v>60825.907777924105</v>
      </c>
      <c r="J35" s="25">
        <f t="shared" si="0"/>
        <v>0.19427244186318179</v>
      </c>
      <c r="L35" s="22">
        <f t="shared" si="11"/>
        <v>112596.95536826283</v>
      </c>
      <c r="M35" s="5">
        <f>scrimecost*Meta!O32</f>
        <v>2589.9900000000002</v>
      </c>
      <c r="N35" s="5">
        <f>L35-Grade8!L35</f>
        <v>3069.5064574567805</v>
      </c>
      <c r="O35" s="5">
        <f>Grade8!M35-M35</f>
        <v>130.0649999999996</v>
      </c>
      <c r="P35" s="22">
        <f t="shared" si="12"/>
        <v>341.1418255890257</v>
      </c>
      <c r="S35" s="22">
        <f t="shared" si="1"/>
        <v>2814.6267675224535</v>
      </c>
      <c r="T35" s="22">
        <f t="shared" si="2"/>
        <v>1062.9628747335635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56612.057470528125</v>
      </c>
      <c r="D36" s="5">
        <f t="shared" si="5"/>
        <v>54479.430482060656</v>
      </c>
      <c r="E36" s="5">
        <f t="shared" si="6"/>
        <v>44979.430482060656</v>
      </c>
      <c r="F36" s="5">
        <f t="shared" si="7"/>
        <v>16035.47710059887</v>
      </c>
      <c r="G36" s="5">
        <f t="shared" si="8"/>
        <v>38443.95338146179</v>
      </c>
      <c r="H36" s="22">
        <f t="shared" si="9"/>
        <v>25011.573323745164</v>
      </c>
      <c r="I36" s="5">
        <f t="shared" si="10"/>
        <v>62154.924892372204</v>
      </c>
      <c r="J36" s="25">
        <f t="shared" si="0"/>
        <v>0.19674895460904088</v>
      </c>
      <c r="L36" s="22">
        <f t="shared" si="11"/>
        <v>115411.87925246937</v>
      </c>
      <c r="M36" s="5">
        <f>scrimecost*Meta!O33</f>
        <v>2196.11</v>
      </c>
      <c r="N36" s="5">
        <f>L36-Grade8!L36</f>
        <v>3146.2441188931261</v>
      </c>
      <c r="O36" s="5">
        <f>Grade8!M36-M36</f>
        <v>110.28499999999985</v>
      </c>
      <c r="P36" s="22">
        <f t="shared" si="12"/>
        <v>351.13399910865877</v>
      </c>
      <c r="S36" s="22">
        <f t="shared" si="1"/>
        <v>2863.9420715212482</v>
      </c>
      <c r="T36" s="22">
        <f t="shared" si="2"/>
        <v>1047.0435723315527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58027.358907291338</v>
      </c>
      <c r="D37" s="5">
        <f t="shared" ref="D37:D56" si="15">IF(A37&lt;startage,1,0)*(C37*(1-initialunempprob))+IF(A37=startage,1,0)*(C37*(1-unempprob))+IF(A37&gt;startage,1,0)*(C37*(1-unempprob)+unempprob*300*52)</f>
        <v>55821.136244112182</v>
      </c>
      <c r="E37" s="5">
        <f t="shared" si="6"/>
        <v>46321.136244112182</v>
      </c>
      <c r="F37" s="5">
        <f t="shared" si="7"/>
        <v>16607.714608113845</v>
      </c>
      <c r="G37" s="5">
        <f t="shared" si="8"/>
        <v>39213.42163599834</v>
      </c>
      <c r="H37" s="22">
        <f t="shared" ref="H37:H56" si="16">benefits*B37/expnorm</f>
        <v>25636.862656838799</v>
      </c>
      <c r="I37" s="5">
        <f t="shared" ref="I37:I56" si="17">G37+IF(A37&lt;startage,1,0)*(H37*(1-initialunempprob))+IF(A37&gt;=startage,1,0)*(H37*(1-unempprob))</f>
        <v>63517.16743468152</v>
      </c>
      <c r="J37" s="25">
        <f t="shared" ref="J37:J56" si="18">(F37-(IF(A37&gt;startage,1,0)*(unempprob*300*52)))/(IF(A37&lt;startage,1,0)*((C37+H37)*(1-initialunempprob))+IF(A37&gt;=startage,1,0)*((C37+H37)*(1-unempprob)))</f>
        <v>0.19916506460500097</v>
      </c>
      <c r="L37" s="22">
        <f t="shared" ref="L37:L56" si="19">(sincome+sbenefits)*(1-sunemp)*B37/expnorm</f>
        <v>118297.17623378114</v>
      </c>
      <c r="M37" s="5">
        <f>scrimecost*Meta!O34</f>
        <v>2196.11</v>
      </c>
      <c r="N37" s="5">
        <f>L37-Grade8!L37</f>
        <v>3224.9002218655223</v>
      </c>
      <c r="O37" s="5">
        <f>Grade8!M37-M37</f>
        <v>110.28499999999985</v>
      </c>
      <c r="P37" s="22">
        <f t="shared" si="12"/>
        <v>361.37597696628279</v>
      </c>
      <c r="S37" s="22">
        <f t="shared" ref="S37:S68" si="20">IF(A37&lt;startage,1,0)*(N37-Q37-R37)+IF(A37&gt;=startage,1,0)*completionprob*(N37*spart+O37+P37)</f>
        <v>2934.2781701201211</v>
      </c>
      <c r="T37" s="22">
        <f t="shared" ref="T37:T68" si="21">S37/sreturn^(A37-startage+1)</f>
        <v>1038.496533405463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59478.042879973618</v>
      </c>
      <c r="D38" s="5">
        <f t="shared" si="15"/>
        <v>57196.384650214983</v>
      </c>
      <c r="E38" s="5">
        <f t="shared" si="6"/>
        <v>47696.384650214983</v>
      </c>
      <c r="F38" s="5">
        <f t="shared" si="7"/>
        <v>17194.258053316691</v>
      </c>
      <c r="G38" s="5">
        <f t="shared" si="8"/>
        <v>40002.126596898292</v>
      </c>
      <c r="H38" s="22">
        <f t="shared" si="16"/>
        <v>26277.784223259765</v>
      </c>
      <c r="I38" s="5">
        <f t="shared" si="17"/>
        <v>64913.466040548548</v>
      </c>
      <c r="J38" s="25">
        <f t="shared" si="18"/>
        <v>0.20152224508886452</v>
      </c>
      <c r="L38" s="22">
        <f t="shared" si="19"/>
        <v>121254.60563962563</v>
      </c>
      <c r="M38" s="5">
        <f>scrimecost*Meta!O35</f>
        <v>2196.11</v>
      </c>
      <c r="N38" s="5">
        <f>L38-Grade8!L38</f>
        <v>3305.5227274121426</v>
      </c>
      <c r="O38" s="5">
        <f>Grade8!M38-M38</f>
        <v>110.28499999999985</v>
      </c>
      <c r="P38" s="22">
        <f t="shared" ref="P38:P56" si="22">(spart-initialspart)*(L38*J38+nptrans)</f>
        <v>371.87400427034731</v>
      </c>
      <c r="S38" s="22">
        <f t="shared" si="20"/>
        <v>3006.3726711838999</v>
      </c>
      <c r="T38" s="22">
        <f t="shared" si="21"/>
        <v>1030.0298868745315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60964.993951972952</v>
      </c>
      <c r="D39" s="5">
        <f t="shared" si="15"/>
        <v>58606.014266470353</v>
      </c>
      <c r="E39" s="5">
        <f t="shared" si="6"/>
        <v>49106.014266470353</v>
      </c>
      <c r="F39" s="5">
        <f t="shared" si="7"/>
        <v>17795.465084649608</v>
      </c>
      <c r="G39" s="5">
        <f t="shared" si="8"/>
        <v>40810.549181820745</v>
      </c>
      <c r="H39" s="22">
        <f t="shared" si="16"/>
        <v>26934.728828841253</v>
      </c>
      <c r="I39" s="5">
        <f t="shared" si="17"/>
        <v>66344.672111562249</v>
      </c>
      <c r="J39" s="25">
        <f t="shared" si="18"/>
        <v>0.20382193336580456</v>
      </c>
      <c r="L39" s="22">
        <f t="shared" si="19"/>
        <v>124285.97078061626</v>
      </c>
      <c r="M39" s="5">
        <f>scrimecost*Meta!O36</f>
        <v>2196.11</v>
      </c>
      <c r="N39" s="5">
        <f>L39-Grade8!L39</f>
        <v>3388.1607955974323</v>
      </c>
      <c r="O39" s="5">
        <f>Grade8!M39-M39</f>
        <v>110.28499999999985</v>
      </c>
      <c r="P39" s="22">
        <f t="shared" si="22"/>
        <v>382.63448225701353</v>
      </c>
      <c r="S39" s="22">
        <f t="shared" si="20"/>
        <v>3080.269534774277</v>
      </c>
      <c r="T39" s="22">
        <f t="shared" si="21"/>
        <v>1021.6425550461455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62489.118800772274</v>
      </c>
      <c r="D40" s="5">
        <f t="shared" si="15"/>
        <v>60050.884623132108</v>
      </c>
      <c r="E40" s="5">
        <f t="shared" si="6"/>
        <v>50550.884623132108</v>
      </c>
      <c r="F40" s="5">
        <f t="shared" si="7"/>
        <v>18411.702291765843</v>
      </c>
      <c r="G40" s="5">
        <f t="shared" si="8"/>
        <v>41639.182331366261</v>
      </c>
      <c r="H40" s="22">
        <f t="shared" si="16"/>
        <v>27608.097049562286</v>
      </c>
      <c r="I40" s="5">
        <f t="shared" si="17"/>
        <v>67811.658334351305</v>
      </c>
      <c r="J40" s="25">
        <f t="shared" si="18"/>
        <v>0.2060655316847704</v>
      </c>
      <c r="L40" s="22">
        <f t="shared" si="19"/>
        <v>127393.12005013168</v>
      </c>
      <c r="M40" s="5">
        <f>scrimecost*Meta!O37</f>
        <v>2196.11</v>
      </c>
      <c r="N40" s="5">
        <f>L40-Grade8!L40</f>
        <v>3472.8648154873954</v>
      </c>
      <c r="O40" s="5">
        <f>Grade8!M40-M40</f>
        <v>110.28499999999985</v>
      </c>
      <c r="P40" s="22">
        <f t="shared" si="22"/>
        <v>393.66397219334641</v>
      </c>
      <c r="S40" s="22">
        <f t="shared" si="20"/>
        <v>3156.0138199544444</v>
      </c>
      <c r="T40" s="22">
        <f t="shared" si="21"/>
        <v>1013.3334831208115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64051.34677079157</v>
      </c>
      <c r="D41" s="5">
        <f t="shared" si="15"/>
        <v>61531.876738710402</v>
      </c>
      <c r="E41" s="5">
        <f t="shared" si="6"/>
        <v>52031.876738710402</v>
      </c>
      <c r="F41" s="5">
        <f t="shared" si="7"/>
        <v>19043.345429059988</v>
      </c>
      <c r="G41" s="5">
        <f t="shared" si="8"/>
        <v>42488.531309650411</v>
      </c>
      <c r="H41" s="22">
        <f t="shared" si="16"/>
        <v>28298.299475801337</v>
      </c>
      <c r="I41" s="5">
        <f t="shared" si="17"/>
        <v>69315.319212710077</v>
      </c>
      <c r="J41" s="25">
        <f t="shared" si="18"/>
        <v>0.20825440809351758</v>
      </c>
      <c r="L41" s="22">
        <f t="shared" si="19"/>
        <v>130577.94805138494</v>
      </c>
      <c r="M41" s="5">
        <f>scrimecost*Meta!O38</f>
        <v>1589.26</v>
      </c>
      <c r="N41" s="5">
        <f>L41-Grade8!L41</f>
        <v>3559.686435874537</v>
      </c>
      <c r="O41" s="5">
        <f>Grade8!M41-M41</f>
        <v>79.809999999999945</v>
      </c>
      <c r="P41" s="22">
        <f t="shared" si="22"/>
        <v>404.96919937808741</v>
      </c>
      <c r="S41" s="22">
        <f t="shared" si="20"/>
        <v>3203.9081122640623</v>
      </c>
      <c r="T41" s="22">
        <f t="shared" si="21"/>
        <v>995.85656710877879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65652.630440061374</v>
      </c>
      <c r="D42" s="5">
        <f t="shared" si="15"/>
        <v>63049.893657178174</v>
      </c>
      <c r="E42" s="5">
        <f t="shared" si="6"/>
        <v>53549.893657178174</v>
      </c>
      <c r="F42" s="5">
        <f t="shared" si="7"/>
        <v>19690.779644786493</v>
      </c>
      <c r="G42" s="5">
        <f t="shared" si="8"/>
        <v>43359.114012391685</v>
      </c>
      <c r="H42" s="22">
        <f t="shared" si="16"/>
        <v>29005.756962696378</v>
      </c>
      <c r="I42" s="5">
        <f t="shared" si="17"/>
        <v>70856.571613027845</v>
      </c>
      <c r="J42" s="25">
        <f t="shared" si="18"/>
        <v>0.21038989727278318</v>
      </c>
      <c r="L42" s="22">
        <f t="shared" si="19"/>
        <v>133842.39675266959</v>
      </c>
      <c r="M42" s="5">
        <f>scrimecost*Meta!O39</f>
        <v>1589.26</v>
      </c>
      <c r="N42" s="5">
        <f>L42-Grade8!L42</f>
        <v>3648.6785967714532</v>
      </c>
      <c r="O42" s="5">
        <f>Grade8!M42-M42</f>
        <v>79.809999999999945</v>
      </c>
      <c r="P42" s="22">
        <f t="shared" si="22"/>
        <v>416.55705724244729</v>
      </c>
      <c r="S42" s="22">
        <f t="shared" si="20"/>
        <v>3283.486951881494</v>
      </c>
      <c r="T42" s="22">
        <f t="shared" si="21"/>
        <v>987.99620662329471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67293.946201062892</v>
      </c>
      <c r="D43" s="5">
        <f t="shared" si="15"/>
        <v>64605.860998607619</v>
      </c>
      <c r="E43" s="5">
        <f t="shared" si="6"/>
        <v>55105.860998607619</v>
      </c>
      <c r="F43" s="5">
        <f t="shared" si="7"/>
        <v>20354.399715906151</v>
      </c>
      <c r="G43" s="5">
        <f t="shared" si="8"/>
        <v>44251.461282701464</v>
      </c>
      <c r="H43" s="22">
        <f t="shared" si="16"/>
        <v>29730.900886763782</v>
      </c>
      <c r="I43" s="5">
        <f t="shared" si="17"/>
        <v>72436.35532335352</v>
      </c>
      <c r="J43" s="25">
        <f t="shared" si="18"/>
        <v>0.21247330135011544</v>
      </c>
      <c r="L43" s="22">
        <f t="shared" si="19"/>
        <v>137188.45667148632</v>
      </c>
      <c r="M43" s="5">
        <f>scrimecost*Meta!O40</f>
        <v>1589.26</v>
      </c>
      <c r="N43" s="5">
        <f>L43-Grade8!L43</f>
        <v>3739.8955616907624</v>
      </c>
      <c r="O43" s="5">
        <f>Grade8!M43-M43</f>
        <v>79.809999999999945</v>
      </c>
      <c r="P43" s="22">
        <f t="shared" si="22"/>
        <v>428.434611553416</v>
      </c>
      <c r="S43" s="22">
        <f t="shared" si="20"/>
        <v>3365.0552624893385</v>
      </c>
      <c r="T43" s="22">
        <f t="shared" si="21"/>
        <v>980.20164246755155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68976.294856089458</v>
      </c>
      <c r="D44" s="5">
        <f t="shared" si="15"/>
        <v>66200.727523572801</v>
      </c>
      <c r="E44" s="5">
        <f t="shared" si="6"/>
        <v>56700.727523572801</v>
      </c>
      <c r="F44" s="5">
        <f t="shared" si="7"/>
        <v>21034.6102888038</v>
      </c>
      <c r="G44" s="5">
        <f t="shared" si="8"/>
        <v>45166.117234769001</v>
      </c>
      <c r="H44" s="22">
        <f t="shared" si="16"/>
        <v>30474.173408932867</v>
      </c>
      <c r="I44" s="5">
        <f t="shared" si="17"/>
        <v>74055.633626437353</v>
      </c>
      <c r="J44" s="25">
        <f t="shared" si="18"/>
        <v>0.2145058906938542</v>
      </c>
      <c r="L44" s="22">
        <f t="shared" si="19"/>
        <v>140618.16808827344</v>
      </c>
      <c r="M44" s="5">
        <f>scrimecost*Meta!O41</f>
        <v>1589.26</v>
      </c>
      <c r="N44" s="5">
        <f>L44-Grade8!L44</f>
        <v>3833.3929507329885</v>
      </c>
      <c r="O44" s="5">
        <f>Grade8!M44-M44</f>
        <v>79.809999999999945</v>
      </c>
      <c r="P44" s="22">
        <f t="shared" si="22"/>
        <v>440.6091047221588</v>
      </c>
      <c r="S44" s="22">
        <f t="shared" si="20"/>
        <v>3448.6627808623289</v>
      </c>
      <c r="T44" s="22">
        <f t="shared" si="21"/>
        <v>972.47220637036071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70700.702227491696</v>
      </c>
      <c r="D45" s="5">
        <f t="shared" si="15"/>
        <v>67835.465711662124</v>
      </c>
      <c r="E45" s="5">
        <f t="shared" si="6"/>
        <v>58335.465711662124</v>
      </c>
      <c r="F45" s="5">
        <f t="shared" si="7"/>
        <v>21731.826126023898</v>
      </c>
      <c r="G45" s="5">
        <f t="shared" si="8"/>
        <v>46103.63958563823</v>
      </c>
      <c r="H45" s="22">
        <f t="shared" si="16"/>
        <v>31236.027744156192</v>
      </c>
      <c r="I45" s="5">
        <f t="shared" si="17"/>
        <v>75715.393887098297</v>
      </c>
      <c r="J45" s="25">
        <f t="shared" si="18"/>
        <v>0.2164889046877457</v>
      </c>
      <c r="L45" s="22">
        <f t="shared" si="19"/>
        <v>144133.6222904803</v>
      </c>
      <c r="M45" s="5">
        <f>scrimecost*Meta!O42</f>
        <v>1589.26</v>
      </c>
      <c r="N45" s="5">
        <f>L45-Grade8!L45</f>
        <v>3929.2277745013416</v>
      </c>
      <c r="O45" s="5">
        <f>Grade8!M45-M45</f>
        <v>79.809999999999945</v>
      </c>
      <c r="P45" s="22">
        <f t="shared" si="22"/>
        <v>453.08796022012035</v>
      </c>
      <c r="S45" s="22">
        <f t="shared" si="20"/>
        <v>3534.3604871946986</v>
      </c>
      <c r="T45" s="22">
        <f t="shared" si="21"/>
        <v>964.80724031666512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72468.219783178967</v>
      </c>
      <c r="D46" s="5">
        <f t="shared" si="15"/>
        <v>69511.072354453659</v>
      </c>
      <c r="E46" s="5">
        <f t="shared" si="6"/>
        <v>60011.072354453659</v>
      </c>
      <c r="F46" s="5">
        <f t="shared" si="7"/>
        <v>22446.472359174488</v>
      </c>
      <c r="G46" s="5">
        <f t="shared" si="8"/>
        <v>47064.599995279175</v>
      </c>
      <c r="H46" s="22">
        <f t="shared" si="16"/>
        <v>32016.928437760096</v>
      </c>
      <c r="I46" s="5">
        <f t="shared" si="17"/>
        <v>77416.648154275754</v>
      </c>
      <c r="J46" s="25">
        <f t="shared" si="18"/>
        <v>0.2184235524866642</v>
      </c>
      <c r="L46" s="22">
        <f t="shared" si="19"/>
        <v>147736.96284774225</v>
      </c>
      <c r="M46" s="5">
        <f>scrimecost*Meta!O43</f>
        <v>950.34999999999991</v>
      </c>
      <c r="N46" s="5">
        <f>L46-Grade8!L46</f>
        <v>4027.4584688638279</v>
      </c>
      <c r="O46" s="5">
        <f>Grade8!M46-M46</f>
        <v>47.725000000000023</v>
      </c>
      <c r="P46" s="22">
        <f t="shared" si="22"/>
        <v>465.87878710553071</v>
      </c>
      <c r="S46" s="22">
        <f t="shared" si="20"/>
        <v>3590.8856761853194</v>
      </c>
      <c r="T46" s="22">
        <f t="shared" si="21"/>
        <v>948.93077596085845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74279.925277758448</v>
      </c>
      <c r="D47" s="5">
        <f t="shared" si="15"/>
        <v>71228.569163314998</v>
      </c>
      <c r="E47" s="5">
        <f t="shared" si="6"/>
        <v>61728.569163314998</v>
      </c>
      <c r="F47" s="5">
        <f t="shared" si="7"/>
        <v>23178.984748153845</v>
      </c>
      <c r="G47" s="5">
        <f t="shared" si="8"/>
        <v>48049.584415161153</v>
      </c>
      <c r="H47" s="22">
        <f t="shared" si="16"/>
        <v>32817.351648704098</v>
      </c>
      <c r="I47" s="5">
        <f t="shared" si="17"/>
        <v>79160.433778132632</v>
      </c>
      <c r="J47" s="25">
        <f t="shared" si="18"/>
        <v>0.22031101375390177</v>
      </c>
      <c r="L47" s="22">
        <f t="shared" si="19"/>
        <v>151430.38691893584</v>
      </c>
      <c r="M47" s="5">
        <f>scrimecost*Meta!O44</f>
        <v>950.34999999999991</v>
      </c>
      <c r="N47" s="5">
        <f>L47-Grade8!L47</f>
        <v>4128.144930585433</v>
      </c>
      <c r="O47" s="5">
        <f>Grade8!M47-M47</f>
        <v>47.725000000000023</v>
      </c>
      <c r="P47" s="22">
        <f t="shared" si="22"/>
        <v>478.98938466307652</v>
      </c>
      <c r="S47" s="22">
        <f t="shared" si="20"/>
        <v>3680.9218289007495</v>
      </c>
      <c r="T47" s="22">
        <f t="shared" si="21"/>
        <v>941.65711166194865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76136.923409702402</v>
      </c>
      <c r="D48" s="5">
        <f t="shared" si="15"/>
        <v>72989.003392397877</v>
      </c>
      <c r="E48" s="5">
        <f t="shared" si="6"/>
        <v>63489.003392397877</v>
      </c>
      <c r="F48" s="5">
        <f t="shared" si="7"/>
        <v>23929.809946857698</v>
      </c>
      <c r="G48" s="5">
        <f t="shared" si="8"/>
        <v>49059.193445540179</v>
      </c>
      <c r="H48" s="22">
        <f t="shared" si="16"/>
        <v>33637.785439921696</v>
      </c>
      <c r="I48" s="5">
        <f t="shared" si="17"/>
        <v>80947.814042585946</v>
      </c>
      <c r="J48" s="25">
        <f t="shared" si="18"/>
        <v>0.2221524393804751</v>
      </c>
      <c r="L48" s="22">
        <f t="shared" si="19"/>
        <v>155216.14659190923</v>
      </c>
      <c r="M48" s="5">
        <f>scrimecost*Meta!O45</f>
        <v>950.34999999999991</v>
      </c>
      <c r="N48" s="5">
        <f>L48-Grade8!L48</f>
        <v>4231.3485538500827</v>
      </c>
      <c r="O48" s="5">
        <f>Grade8!M48-M48</f>
        <v>47.725000000000023</v>
      </c>
      <c r="P48" s="22">
        <f t="shared" si="22"/>
        <v>492.42774715956102</v>
      </c>
      <c r="S48" s="22">
        <f t="shared" si="20"/>
        <v>3773.2088854340686</v>
      </c>
      <c r="T48" s="22">
        <f t="shared" si="21"/>
        <v>934.43756147411955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78040.34649494497</v>
      </c>
      <c r="D49" s="5">
        <f t="shared" si="15"/>
        <v>74793.448477207829</v>
      </c>
      <c r="E49" s="5">
        <f t="shared" si="6"/>
        <v>65293.448477207829</v>
      </c>
      <c r="F49" s="5">
        <f t="shared" si="7"/>
        <v>24699.405775529136</v>
      </c>
      <c r="G49" s="5">
        <f t="shared" si="8"/>
        <v>50094.042701678693</v>
      </c>
      <c r="H49" s="22">
        <f t="shared" si="16"/>
        <v>34478.730075919739</v>
      </c>
      <c r="I49" s="5">
        <f t="shared" si="17"/>
        <v>82779.878813650605</v>
      </c>
      <c r="J49" s="25">
        <f t="shared" si="18"/>
        <v>0.22394895218688798</v>
      </c>
      <c r="L49" s="22">
        <f t="shared" si="19"/>
        <v>159096.55025670695</v>
      </c>
      <c r="M49" s="5">
        <f>scrimecost*Meta!O46</f>
        <v>950.34999999999991</v>
      </c>
      <c r="N49" s="5">
        <f>L49-Grade8!L49</f>
        <v>4337.1322676963464</v>
      </c>
      <c r="O49" s="5">
        <f>Grade8!M49-M49</f>
        <v>47.725000000000023</v>
      </c>
      <c r="P49" s="22">
        <f t="shared" si="22"/>
        <v>506.2020687184575</v>
      </c>
      <c r="S49" s="22">
        <f t="shared" si="20"/>
        <v>3867.8031183807188</v>
      </c>
      <c r="T49" s="22">
        <f t="shared" si="21"/>
        <v>927.27177564695387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79991.355157318569</v>
      </c>
      <c r="D50" s="5">
        <f t="shared" si="15"/>
        <v>76643.00468913799</v>
      </c>
      <c r="E50" s="5">
        <f t="shared" si="6"/>
        <v>67143.00468913799</v>
      </c>
      <c r="F50" s="5">
        <f t="shared" si="7"/>
        <v>25488.241499917352</v>
      </c>
      <c r="G50" s="5">
        <f t="shared" si="8"/>
        <v>51154.763189220641</v>
      </c>
      <c r="H50" s="22">
        <f t="shared" si="16"/>
        <v>35340.698327817729</v>
      </c>
      <c r="I50" s="5">
        <f t="shared" si="17"/>
        <v>84657.745203991843</v>
      </c>
      <c r="J50" s="25">
        <f t="shared" si="18"/>
        <v>0.22570164760777858</v>
      </c>
      <c r="L50" s="22">
        <f t="shared" si="19"/>
        <v>163073.96401312458</v>
      </c>
      <c r="M50" s="5">
        <f>scrimecost*Meta!O47</f>
        <v>950.34999999999991</v>
      </c>
      <c r="N50" s="5">
        <f>L50-Grade8!L50</f>
        <v>4445.5605743887136</v>
      </c>
      <c r="O50" s="5">
        <f>Grade8!M50-M50</f>
        <v>47.725000000000023</v>
      </c>
      <c r="P50" s="22">
        <f t="shared" si="22"/>
        <v>520.32074831632622</v>
      </c>
      <c r="S50" s="22">
        <f t="shared" si="20"/>
        <v>3964.7622071509945</v>
      </c>
      <c r="T50" s="22">
        <f t="shared" si="21"/>
        <v>920.15940493553455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81991.139036251538</v>
      </c>
      <c r="D51" s="5">
        <f t="shared" si="15"/>
        <v>78538.799806366456</v>
      </c>
      <c r="E51" s="5">
        <f t="shared" si="6"/>
        <v>69038.799806366456</v>
      </c>
      <c r="F51" s="5">
        <f t="shared" si="7"/>
        <v>26296.798117415296</v>
      </c>
      <c r="G51" s="5">
        <f t="shared" si="8"/>
        <v>52242.001688951161</v>
      </c>
      <c r="H51" s="22">
        <f t="shared" si="16"/>
        <v>36224.21578601317</v>
      </c>
      <c r="I51" s="5">
        <f t="shared" si="17"/>
        <v>86582.558254091651</v>
      </c>
      <c r="J51" s="25">
        <f t="shared" si="18"/>
        <v>0.22741159435986713</v>
      </c>
      <c r="L51" s="22">
        <f t="shared" si="19"/>
        <v>167150.81311345272</v>
      </c>
      <c r="M51" s="5">
        <f>scrimecost*Meta!O48</f>
        <v>522.12</v>
      </c>
      <c r="N51" s="5">
        <f>L51-Grade8!L51</f>
        <v>4556.6995887484809</v>
      </c>
      <c r="O51" s="5">
        <f>Grade8!M51-M51</f>
        <v>26.220000000000027</v>
      </c>
      <c r="P51" s="22">
        <f t="shared" si="22"/>
        <v>534.79239490414216</v>
      </c>
      <c r="S51" s="22">
        <f t="shared" si="20"/>
        <v>4043.1563931405981</v>
      </c>
      <c r="T51" s="22">
        <f t="shared" si="21"/>
        <v>908.38448467557214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84040.91751215783</v>
      </c>
      <c r="D52" s="5">
        <f t="shared" si="15"/>
        <v>80481.989801525619</v>
      </c>
      <c r="E52" s="5">
        <f t="shared" si="6"/>
        <v>70981.989801525619</v>
      </c>
      <c r="F52" s="5">
        <f t="shared" si="7"/>
        <v>27125.568650350677</v>
      </c>
      <c r="G52" s="5">
        <f t="shared" si="8"/>
        <v>53356.421151174945</v>
      </c>
      <c r="H52" s="22">
        <f t="shared" si="16"/>
        <v>37129.821180663494</v>
      </c>
      <c r="I52" s="5">
        <f t="shared" si="17"/>
        <v>88555.491630443925</v>
      </c>
      <c r="J52" s="25">
        <f t="shared" si="18"/>
        <v>0.22907983509361196</v>
      </c>
      <c r="L52" s="22">
        <f t="shared" si="19"/>
        <v>171329.583441289</v>
      </c>
      <c r="M52" s="5">
        <f>scrimecost*Meta!O49</f>
        <v>522.12</v>
      </c>
      <c r="N52" s="5">
        <f>L52-Grade8!L52</f>
        <v>4670.6170784670976</v>
      </c>
      <c r="O52" s="5">
        <f>Grade8!M52-M52</f>
        <v>26.220000000000027</v>
      </c>
      <c r="P52" s="22">
        <f t="shared" si="22"/>
        <v>549.62583265665307</v>
      </c>
      <c r="S52" s="22">
        <f t="shared" si="20"/>
        <v>4145.0240357798293</v>
      </c>
      <c r="T52" s="22">
        <f t="shared" si="21"/>
        <v>901.52850542010026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86141.940449961767</v>
      </c>
      <c r="D53" s="5">
        <f t="shared" si="15"/>
        <v>82473.759546563742</v>
      </c>
      <c r="E53" s="5">
        <f t="shared" si="6"/>
        <v>72973.759546563742</v>
      </c>
      <c r="F53" s="5">
        <f t="shared" si="7"/>
        <v>27975.058446609437</v>
      </c>
      <c r="G53" s="5">
        <f t="shared" si="8"/>
        <v>54498.701099954305</v>
      </c>
      <c r="H53" s="22">
        <f t="shared" si="16"/>
        <v>38058.066710180086</v>
      </c>
      <c r="I53" s="5">
        <f t="shared" si="17"/>
        <v>90577.748341205035</v>
      </c>
      <c r="J53" s="25">
        <f t="shared" si="18"/>
        <v>0.2307073870289727</v>
      </c>
      <c r="L53" s="22">
        <f t="shared" si="19"/>
        <v>175612.82302732125</v>
      </c>
      <c r="M53" s="5">
        <f>scrimecost*Meta!O50</f>
        <v>522.12</v>
      </c>
      <c r="N53" s="5">
        <f>L53-Grade8!L53</f>
        <v>4787.3825054288609</v>
      </c>
      <c r="O53" s="5">
        <f>Grade8!M53-M53</f>
        <v>26.220000000000027</v>
      </c>
      <c r="P53" s="22">
        <f t="shared" si="22"/>
        <v>564.83010635297683</v>
      </c>
      <c r="S53" s="22">
        <f t="shared" si="20"/>
        <v>4249.4383694851795</v>
      </c>
      <c r="T53" s="22">
        <f t="shared" si="21"/>
        <v>894.72008717828385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88295.488961210824</v>
      </c>
      <c r="D54" s="5">
        <f t="shared" si="15"/>
        <v>84515.323535227857</v>
      </c>
      <c r="E54" s="5">
        <f t="shared" si="6"/>
        <v>75015.323535227857</v>
      </c>
      <c r="F54" s="5">
        <f t="shared" si="7"/>
        <v>28845.785487774683</v>
      </c>
      <c r="G54" s="5">
        <f t="shared" si="8"/>
        <v>55669.53804745317</v>
      </c>
      <c r="H54" s="22">
        <f t="shared" si="16"/>
        <v>39009.51837793459</v>
      </c>
      <c r="I54" s="5">
        <f t="shared" si="17"/>
        <v>92650.56146973517</v>
      </c>
      <c r="J54" s="25">
        <f t="shared" si="18"/>
        <v>0.23229524257566628</v>
      </c>
      <c r="L54" s="22">
        <f t="shared" si="19"/>
        <v>180003.14360300425</v>
      </c>
      <c r="M54" s="5">
        <f>scrimecost*Meta!O51</f>
        <v>522.12</v>
      </c>
      <c r="N54" s="5">
        <f>L54-Grade8!L54</f>
        <v>4907.0670680645562</v>
      </c>
      <c r="O54" s="5">
        <f>Grade8!M54-M54</f>
        <v>26.220000000000027</v>
      </c>
      <c r="P54" s="22">
        <f t="shared" si="22"/>
        <v>580.41448689170886</v>
      </c>
      <c r="S54" s="22">
        <f t="shared" si="20"/>
        <v>4356.4630615330798</v>
      </c>
      <c r="T54" s="22">
        <f t="shared" si="21"/>
        <v>887.95903698632867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90502.876185241068</v>
      </c>
      <c r="D55" s="5">
        <f t="shared" si="15"/>
        <v>86607.926623608524</v>
      </c>
      <c r="E55" s="5">
        <f t="shared" si="6"/>
        <v>77107.926623608524</v>
      </c>
      <c r="F55" s="5">
        <f t="shared" si="7"/>
        <v>29738.280704969038</v>
      </c>
      <c r="G55" s="5">
        <f t="shared" si="8"/>
        <v>56869.645918639486</v>
      </c>
      <c r="H55" s="22">
        <f t="shared" si="16"/>
        <v>39984.756337382947</v>
      </c>
      <c r="I55" s="5">
        <f t="shared" si="17"/>
        <v>94775.194926478522</v>
      </c>
      <c r="J55" s="25">
        <f t="shared" si="18"/>
        <v>0.23384436993829402</v>
      </c>
      <c r="L55" s="22">
        <f t="shared" si="19"/>
        <v>184503.22219307936</v>
      </c>
      <c r="M55" s="5">
        <f>scrimecost*Meta!O52</f>
        <v>522.12</v>
      </c>
      <c r="N55" s="5">
        <f>L55-Grade8!L55</f>
        <v>5029.743744766165</v>
      </c>
      <c r="O55" s="5">
        <f>Grade8!M55-M55</f>
        <v>26.220000000000027</v>
      </c>
      <c r="P55" s="22">
        <f t="shared" si="22"/>
        <v>596.38847694390904</v>
      </c>
      <c r="S55" s="22">
        <f t="shared" si="20"/>
        <v>4466.1633708821919</v>
      </c>
      <c r="T55" s="22">
        <f t="shared" si="21"/>
        <v>881.2451577847819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92765.448089872109</v>
      </c>
      <c r="D56" s="5">
        <f t="shared" si="15"/>
        <v>88752.844789198745</v>
      </c>
      <c r="E56" s="5">
        <f t="shared" si="6"/>
        <v>79252.844789198745</v>
      </c>
      <c r="F56" s="5">
        <f t="shared" si="7"/>
        <v>30653.088302593264</v>
      </c>
      <c r="G56" s="5">
        <f t="shared" si="8"/>
        <v>58099.756486605482</v>
      </c>
      <c r="H56" s="22">
        <f t="shared" si="16"/>
        <v>40984.375245817522</v>
      </c>
      <c r="I56" s="5">
        <f t="shared" si="17"/>
        <v>96952.944219640485</v>
      </c>
      <c r="J56" s="25">
        <f t="shared" si="18"/>
        <v>0.23535571370671132</v>
      </c>
      <c r="L56" s="22">
        <f t="shared" si="19"/>
        <v>189115.80274790633</v>
      </c>
      <c r="M56" s="5">
        <f>scrimecost*Meta!O53</f>
        <v>164.88</v>
      </c>
      <c r="N56" s="5">
        <f>L56-Grade8!L56</f>
        <v>5155.4873383852828</v>
      </c>
      <c r="O56" s="5">
        <f>Grade8!M56-M56</f>
        <v>8.2800000000000011</v>
      </c>
      <c r="P56" s="22">
        <f t="shared" si="22"/>
        <v>612.76181674741406</v>
      </c>
      <c r="S56" s="22">
        <f t="shared" si="20"/>
        <v>4561.0967479650089</v>
      </c>
      <c r="T56" s="22">
        <f t="shared" si="21"/>
        <v>871.23369905587629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164.88</v>
      </c>
      <c r="N57" s="5">
        <f>L57-Grade8!L57</f>
        <v>0</v>
      </c>
      <c r="O57" s="5">
        <f>Grade8!M57-M57</f>
        <v>8.2800000000000011</v>
      </c>
      <c r="S57" s="22">
        <f t="shared" si="20"/>
        <v>8.0812800000000014</v>
      </c>
      <c r="T57" s="22">
        <f t="shared" si="21"/>
        <v>1.4943377861932605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164.88</v>
      </c>
      <c r="N58" s="5">
        <f>L58-Grade8!L58</f>
        <v>0</v>
      </c>
      <c r="O58" s="5">
        <f>Grade8!M58-M58</f>
        <v>8.2800000000000011</v>
      </c>
      <c r="S58" s="22">
        <f t="shared" si="20"/>
        <v>8.0812800000000014</v>
      </c>
      <c r="T58" s="22">
        <f t="shared" si="21"/>
        <v>1.4466118590307639</v>
      </c>
    </row>
    <row r="59" spans="1:20" x14ac:dyDescent="0.2">
      <c r="A59" s="5">
        <v>68</v>
      </c>
      <c r="H59" s="21"/>
      <c r="I59" s="5"/>
      <c r="M59" s="5">
        <f>scrimecost*Meta!O56</f>
        <v>164.88</v>
      </c>
      <c r="N59" s="5">
        <f>L59-Grade8!L59</f>
        <v>0</v>
      </c>
      <c r="O59" s="5">
        <f>Grade8!M59-M59</f>
        <v>8.2800000000000011</v>
      </c>
      <c r="S59" s="22">
        <f t="shared" si="20"/>
        <v>8.0812800000000014</v>
      </c>
      <c r="T59" s="22">
        <f t="shared" si="21"/>
        <v>1.4004101950867747</v>
      </c>
    </row>
    <row r="60" spans="1:20" x14ac:dyDescent="0.2">
      <c r="A60" s="5">
        <v>69</v>
      </c>
      <c r="H60" s="21"/>
      <c r="I60" s="5"/>
      <c r="M60" s="5">
        <f>scrimecost*Meta!O57</f>
        <v>164.88</v>
      </c>
      <c r="N60" s="5">
        <f>L60-Grade8!L60</f>
        <v>0</v>
      </c>
      <c r="O60" s="5">
        <f>Grade8!M60-M60</f>
        <v>8.2800000000000011</v>
      </c>
      <c r="S60" s="22">
        <f t="shared" si="20"/>
        <v>8.0812800000000014</v>
      </c>
      <c r="T60" s="22">
        <f t="shared" si="21"/>
        <v>1.3556841126803403</v>
      </c>
    </row>
    <row r="61" spans="1:20" x14ac:dyDescent="0.2">
      <c r="A61" s="5">
        <v>70</v>
      </c>
      <c r="H61" s="21"/>
      <c r="I61" s="5"/>
      <c r="M61" s="5">
        <f>scrimecost*Meta!O58</f>
        <v>164.88</v>
      </c>
      <c r="N61" s="5">
        <f>L61-Grade8!L61</f>
        <v>0</v>
      </c>
      <c r="O61" s="5">
        <f>Grade8!M61-M61</f>
        <v>8.2800000000000011</v>
      </c>
      <c r="S61" s="22">
        <f t="shared" si="20"/>
        <v>8.0812800000000014</v>
      </c>
      <c r="T61" s="22">
        <f t="shared" si="21"/>
        <v>1.3123864849184412</v>
      </c>
    </row>
    <row r="62" spans="1:20" x14ac:dyDescent="0.2">
      <c r="A62" s="5">
        <v>71</v>
      </c>
      <c r="H62" s="21"/>
      <c r="I62" s="5"/>
      <c r="M62" s="5">
        <f>scrimecost*Meta!O59</f>
        <v>164.88</v>
      </c>
      <c r="N62" s="5">
        <f>L62-Grade8!L62</f>
        <v>0</v>
      </c>
      <c r="O62" s="5">
        <f>Grade8!M62-M62</f>
        <v>8.2800000000000011</v>
      </c>
      <c r="S62" s="22">
        <f t="shared" si="20"/>
        <v>8.0812800000000014</v>
      </c>
      <c r="T62" s="22">
        <f t="shared" si="21"/>
        <v>1.2704716900394193</v>
      </c>
    </row>
    <row r="63" spans="1:20" x14ac:dyDescent="0.2">
      <c r="A63" s="5">
        <v>72</v>
      </c>
      <c r="H63" s="21"/>
      <c r="M63" s="5">
        <f>scrimecost*Meta!O60</f>
        <v>164.88</v>
      </c>
      <c r="N63" s="5">
        <f>L63-Grade8!L63</f>
        <v>0</v>
      </c>
      <c r="O63" s="5">
        <f>Grade8!M63-M63</f>
        <v>8.2800000000000011</v>
      </c>
      <c r="S63" s="22">
        <f t="shared" si="20"/>
        <v>8.0812800000000014</v>
      </c>
      <c r="T63" s="22">
        <f t="shared" si="21"/>
        <v>1.2298955633423236</v>
      </c>
    </row>
    <row r="64" spans="1:20" x14ac:dyDescent="0.2">
      <c r="A64" s="5">
        <v>73</v>
      </c>
      <c r="H64" s="21"/>
      <c r="M64" s="5">
        <f>scrimecost*Meta!O61</f>
        <v>164.88</v>
      </c>
      <c r="N64" s="5">
        <f>L64-Grade8!L64</f>
        <v>0</v>
      </c>
      <c r="O64" s="5">
        <f>Grade8!M64-M64</f>
        <v>8.2800000000000011</v>
      </c>
      <c r="S64" s="22">
        <f t="shared" si="20"/>
        <v>8.0812800000000014</v>
      </c>
      <c r="T64" s="22">
        <f t="shared" si="21"/>
        <v>1.1906153506515351</v>
      </c>
    </row>
    <row r="65" spans="1:20" x14ac:dyDescent="0.2">
      <c r="A65" s="5">
        <v>74</v>
      </c>
      <c r="H65" s="21"/>
      <c r="M65" s="5">
        <f>scrimecost*Meta!O62</f>
        <v>164.88</v>
      </c>
      <c r="N65" s="5">
        <f>L65-Grade8!L65</f>
        <v>0</v>
      </c>
      <c r="O65" s="5">
        <f>Grade8!M65-M65</f>
        <v>8.2800000000000011</v>
      </c>
      <c r="S65" s="22">
        <f t="shared" si="20"/>
        <v>8.0812800000000014</v>
      </c>
      <c r="T65" s="22">
        <f t="shared" si="21"/>
        <v>1.1525896632676276</v>
      </c>
    </row>
    <row r="66" spans="1:20" x14ac:dyDescent="0.2">
      <c r="A66" s="5">
        <v>75</v>
      </c>
      <c r="H66" s="21"/>
      <c r="M66" s="5">
        <f>scrimecost*Meta!O63</f>
        <v>164.88</v>
      </c>
      <c r="N66" s="5">
        <f>L66-Grade8!L66</f>
        <v>0</v>
      </c>
      <c r="O66" s="5">
        <f>Grade8!M66-M66</f>
        <v>8.2800000000000011</v>
      </c>
      <c r="S66" s="22">
        <f t="shared" si="20"/>
        <v>8.0812800000000014</v>
      </c>
      <c r="T66" s="22">
        <f t="shared" si="21"/>
        <v>1.1157784343570021</v>
      </c>
    </row>
    <row r="67" spans="1:20" x14ac:dyDescent="0.2">
      <c r="A67" s="5">
        <v>76</v>
      </c>
      <c r="H67" s="21"/>
      <c r="M67" s="5">
        <f>scrimecost*Meta!O64</f>
        <v>164.88</v>
      </c>
      <c r="N67" s="5">
        <f>L67-Grade8!L67</f>
        <v>0</v>
      </c>
      <c r="O67" s="5">
        <f>Grade8!M67-M67</f>
        <v>8.2800000000000011</v>
      </c>
      <c r="S67" s="22">
        <f t="shared" si="20"/>
        <v>8.0812800000000014</v>
      </c>
      <c r="T67" s="22">
        <f t="shared" si="21"/>
        <v>1.0801428767343431</v>
      </c>
    </row>
    <row r="68" spans="1:20" x14ac:dyDescent="0.2">
      <c r="A68" s="5">
        <v>77</v>
      </c>
      <c r="H68" s="21"/>
      <c r="M68" s="5">
        <f>scrimecost*Meta!O65</f>
        <v>164.88</v>
      </c>
      <c r="N68" s="5">
        <f>L68-Grade8!L68</f>
        <v>0</v>
      </c>
      <c r="O68" s="5">
        <f>Grade8!M68-M68</f>
        <v>8.2800000000000011</v>
      </c>
      <c r="S68" s="22">
        <f t="shared" si="20"/>
        <v>8.0812800000000014</v>
      </c>
      <c r="T68" s="22">
        <f t="shared" si="21"/>
        <v>1.0456454419934098</v>
      </c>
    </row>
    <row r="69" spans="1:20" x14ac:dyDescent="0.2">
      <c r="A69" s="5">
        <v>78</v>
      </c>
      <c r="H69" s="21"/>
      <c r="M69" s="5">
        <f>scrimecost*Meta!O66</f>
        <v>164.88</v>
      </c>
      <c r="N69" s="5">
        <f>L69-Grade8!L69</f>
        <v>0</v>
      </c>
      <c r="O69" s="5">
        <f>Grade8!M69-M69</f>
        <v>8.2800000000000011</v>
      </c>
      <c r="S69" s="22">
        <f>IF(A69&lt;startage,1,0)*(N69-Q69-R69)+IF(A69&gt;=startage,1,0)*completionprob*(N69*spart+O69+P69)</f>
        <v>8.0812800000000014</v>
      </c>
      <c r="T69" s="22">
        <f>S69/sreturn^(A69-startage+1)</f>
        <v>1.0122497809431044</v>
      </c>
    </row>
    <row r="70" spans="1:20" x14ac:dyDescent="0.2">
      <c r="A70" s="5">
        <v>79</v>
      </c>
      <c r="H70" s="21"/>
      <c r="M70" s="5"/>
      <c r="S70" s="22">
        <f>SUM(T5:T69)</f>
        <v>-2.4966051448416238E-10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55331</v>
      </c>
      <c r="D2" s="7">
        <f>Meta!C4</f>
        <v>24446</v>
      </c>
      <c r="E2" s="1">
        <f>Meta!D4</f>
        <v>0.05</v>
      </c>
      <c r="F2" s="1">
        <f>Meta!F4</f>
        <v>0.73499999999999999</v>
      </c>
      <c r="G2" s="1">
        <f>Meta!I4</f>
        <v>1.9496869757628374</v>
      </c>
      <c r="H2" s="1">
        <f>Meta!E4</f>
        <v>0.97599999999999998</v>
      </c>
      <c r="I2" s="13"/>
      <c r="J2" s="1">
        <f>Meta!X3</f>
        <v>0.78600000000000003</v>
      </c>
      <c r="K2" s="1">
        <f>Meta!D3</f>
        <v>5.1999999999999998E-2</v>
      </c>
      <c r="L2" s="28"/>
      <c r="N2" s="22">
        <f>Meta!T4</f>
        <v>82270</v>
      </c>
      <c r="O2" s="22">
        <f>Meta!U4</f>
        <v>34742</v>
      </c>
      <c r="P2" s="1">
        <f>Meta!V4</f>
        <v>3.5000000000000003E-2</v>
      </c>
      <c r="Q2" s="1">
        <f>Meta!X4</f>
        <v>0.79900000000000004</v>
      </c>
      <c r="R2" s="22">
        <f>Meta!W4</f>
        <v>2182</v>
      </c>
      <c r="T2" s="12">
        <f>IRR(S5:S69)+1</f>
        <v>1.0319363359411386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2698.9384292119021</v>
      </c>
      <c r="D6" s="5">
        <f t="shared" ref="D6:D36" si="0">IF(A6&lt;startage,1,0)*(C6*(1-initialunempprob))+IF(A6=startage,1,0)*(C6*(1-unempprob))+IF(A6&gt;startage,1,0)*(C6*(1-unempprob)+unempprob*300*52)</f>
        <v>2558.5936308928831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195.73241276330555</v>
      </c>
      <c r="G6" s="5">
        <f t="shared" ref="G6:G56" si="3">D6-F6</f>
        <v>2362.8612181295775</v>
      </c>
      <c r="H6" s="22">
        <f>0.1*Grade9!H6</f>
        <v>1192.4084626963008</v>
      </c>
      <c r="I6" s="5">
        <f t="shared" ref="I6:I36" si="4">G6+IF(A6&lt;startage,1,0)*(H6*(1-initialunempprob))+IF(A6&gt;=startage,1,0)*(H6*(1-unempprob))</f>
        <v>3493.2644407656708</v>
      </c>
      <c r="J6" s="25">
        <f t="shared" ref="J6:J37" si="5">(F6-(IF(A6&gt;startage,1,0)*(unempprob*300*52)))/(IF(A6&lt;startage,1,0)*((C6+H6)*(1-initialunempprob))+IF(A6&gt;=startage,1,0)*((C6+H6)*(1-unempprob)))</f>
        <v>5.3058438522674146E-2</v>
      </c>
      <c r="L6" s="22">
        <f>0.1*Grade9!L6</f>
        <v>5502.1769216604225</v>
      </c>
      <c r="M6" s="5">
        <f>scrimecost*Meta!O3</f>
        <v>3360.28</v>
      </c>
      <c r="N6" s="5">
        <f>L6-Grade9!L6</f>
        <v>-49519.592294943803</v>
      </c>
      <c r="O6" s="5"/>
      <c r="P6" s="22"/>
      <c r="Q6" s="22">
        <f>0.05*feel*Grade9!G6</f>
        <v>280.44979345688995</v>
      </c>
      <c r="R6" s="22">
        <f>hstuition</f>
        <v>11298</v>
      </c>
      <c r="S6" s="22">
        <f t="shared" ref="S6:S37" si="6">IF(A6&lt;startage,1,0)*(N6-Q6-R6)+IF(A6&gt;=startage,1,0)*completionprob*(N6*spart+O6+P6)</f>
        <v>-61098.042088400696</v>
      </c>
      <c r="T6" s="22">
        <f t="shared" ref="T6:T37" si="7">S6/sreturn^(A6-startage+1)</f>
        <v>-61098.042088400696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28379.427409546657</v>
      </c>
      <c r="D7" s="5">
        <f t="shared" si="0"/>
        <v>26960.456039069322</v>
      </c>
      <c r="E7" s="5">
        <f t="shared" si="1"/>
        <v>17460.456039069322</v>
      </c>
      <c r="F7" s="5">
        <f t="shared" si="2"/>
        <v>6002.5888967561332</v>
      </c>
      <c r="G7" s="5">
        <f t="shared" si="3"/>
        <v>20957.867142313189</v>
      </c>
      <c r="H7" s="22">
        <f t="shared" ref="H7:H36" si="10">benefits*B7/expnorm</f>
        <v>12538.422989893144</v>
      </c>
      <c r="I7" s="5">
        <f t="shared" si="4"/>
        <v>32869.368982711676</v>
      </c>
      <c r="J7" s="25">
        <f t="shared" si="5"/>
        <v>0.15441951535779738</v>
      </c>
      <c r="L7" s="22">
        <f t="shared" ref="L7:L36" si="11">(sincome+sbenefits)*(1-sunemp)*B7/expnorm</f>
        <v>57915.235319156855</v>
      </c>
      <c r="M7" s="5">
        <f>scrimecost*Meta!O4</f>
        <v>4501.4660000000003</v>
      </c>
      <c r="N7" s="5">
        <f>L7-Grade9!L7</f>
        <v>1517.9218721375291</v>
      </c>
      <c r="O7" s="5">
        <f>Grade9!M7-M7</f>
        <v>222.80400000000009</v>
      </c>
      <c r="P7" s="22">
        <f t="shared" ref="P7:P38" si="12">(spart-initialspart)*(L7*J7+nptrans)</f>
        <v>201.46415340762107</v>
      </c>
      <c r="Q7" s="22"/>
      <c r="R7" s="22"/>
      <c r="S7" s="22">
        <f t="shared" si="6"/>
        <v>1597.7976237436148</v>
      </c>
      <c r="T7" s="22">
        <f t="shared" si="7"/>
        <v>1548.3490289993556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29088.913094785323</v>
      </c>
      <c r="D8" s="5">
        <f t="shared" si="0"/>
        <v>28414.467440046054</v>
      </c>
      <c r="E8" s="5">
        <f t="shared" si="1"/>
        <v>18914.467440046054</v>
      </c>
      <c r="F8" s="5">
        <f t="shared" si="2"/>
        <v>6477.3236191750366</v>
      </c>
      <c r="G8" s="5">
        <f t="shared" si="3"/>
        <v>21937.143820871017</v>
      </c>
      <c r="H8" s="22">
        <f t="shared" si="10"/>
        <v>12851.883564640473</v>
      </c>
      <c r="I8" s="5">
        <f t="shared" si="4"/>
        <v>34146.433207279464</v>
      </c>
      <c r="J8" s="25">
        <f t="shared" si="5"/>
        <v>0.14299162711966618</v>
      </c>
      <c r="L8" s="22">
        <f t="shared" si="11"/>
        <v>59363.116202135767</v>
      </c>
      <c r="M8" s="5">
        <f>scrimecost*Meta!O5</f>
        <v>5527.0059999999994</v>
      </c>
      <c r="N8" s="5">
        <f>L8-Grade9!L8</f>
        <v>1555.8699189409599</v>
      </c>
      <c r="O8" s="5">
        <f>Grade9!M8-M8</f>
        <v>273.56400000000031</v>
      </c>
      <c r="P8" s="22">
        <f t="shared" si="12"/>
        <v>195.55157149628391</v>
      </c>
      <c r="Q8" s="22"/>
      <c r="R8" s="22"/>
      <c r="S8" s="22">
        <f t="shared" si="6"/>
        <v>1671.1615014485885</v>
      </c>
      <c r="T8" s="22">
        <f t="shared" si="7"/>
        <v>1569.3239855320917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29816.135922154957</v>
      </c>
      <c r="D9" s="5">
        <f t="shared" si="0"/>
        <v>29105.329126047207</v>
      </c>
      <c r="E9" s="5">
        <f t="shared" si="1"/>
        <v>19605.329126047207</v>
      </c>
      <c r="F9" s="5">
        <f t="shared" si="2"/>
        <v>6702.8899596544125</v>
      </c>
      <c r="G9" s="5">
        <f t="shared" si="3"/>
        <v>22402.439166392796</v>
      </c>
      <c r="H9" s="22">
        <f t="shared" si="10"/>
        <v>13173.180653756484</v>
      </c>
      <c r="I9" s="5">
        <f t="shared" si="4"/>
        <v>34916.960787461459</v>
      </c>
      <c r="J9" s="25">
        <f t="shared" si="5"/>
        <v>0.14502721854517772</v>
      </c>
      <c r="L9" s="22">
        <f t="shared" si="11"/>
        <v>60847.194107189163</v>
      </c>
      <c r="M9" s="5">
        <f>scrimecost*Meta!O6</f>
        <v>7002.0380000000005</v>
      </c>
      <c r="N9" s="5">
        <f>L9-Grade9!L9</f>
        <v>1594.7666669144892</v>
      </c>
      <c r="O9" s="5">
        <f>Grade9!M9-M9</f>
        <v>346.57200000000012</v>
      </c>
      <c r="P9" s="22">
        <f t="shared" si="12"/>
        <v>199.92049112937443</v>
      </c>
      <c r="Q9" s="22"/>
      <c r="R9" s="22"/>
      <c r="S9" s="22">
        <f t="shared" si="6"/>
        <v>1777.0139926021941</v>
      </c>
      <c r="T9" s="22">
        <f t="shared" si="7"/>
        <v>1617.0823353693052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30561.539320208831</v>
      </c>
      <c r="D10" s="5">
        <f t="shared" si="0"/>
        <v>29813.462354198389</v>
      </c>
      <c r="E10" s="5">
        <f t="shared" si="1"/>
        <v>20313.462354198389</v>
      </c>
      <c r="F10" s="5">
        <f t="shared" si="2"/>
        <v>6934.0954586457738</v>
      </c>
      <c r="G10" s="5">
        <f t="shared" si="3"/>
        <v>22879.366895552615</v>
      </c>
      <c r="H10" s="22">
        <f t="shared" si="10"/>
        <v>13502.510170100397</v>
      </c>
      <c r="I10" s="5">
        <f t="shared" si="4"/>
        <v>35706.751557147989</v>
      </c>
      <c r="J10" s="25">
        <f t="shared" si="5"/>
        <v>0.14701316139933535</v>
      </c>
      <c r="L10" s="22">
        <f t="shared" si="11"/>
        <v>62368.373959868892</v>
      </c>
      <c r="M10" s="5">
        <f>scrimecost*Meta!O7</f>
        <v>7429.7099999999991</v>
      </c>
      <c r="N10" s="5">
        <f>L10-Grade9!L10</f>
        <v>1634.6358335873592</v>
      </c>
      <c r="O10" s="5">
        <f>Grade9!M10-M10</f>
        <v>367.74000000000069</v>
      </c>
      <c r="P10" s="22">
        <f t="shared" si="12"/>
        <v>204.39863375329219</v>
      </c>
      <c r="Q10" s="22"/>
      <c r="R10" s="22"/>
      <c r="S10" s="22">
        <f t="shared" si="6"/>
        <v>1833.1355608346428</v>
      </c>
      <c r="T10" s="22">
        <f t="shared" si="7"/>
        <v>1616.5270005470256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31325.577803214048</v>
      </c>
      <c r="D11" s="5">
        <f t="shared" si="0"/>
        <v>30539.298913053342</v>
      </c>
      <c r="E11" s="5">
        <f t="shared" si="1"/>
        <v>21039.298913053342</v>
      </c>
      <c r="F11" s="5">
        <f t="shared" si="2"/>
        <v>7171.0810951119165</v>
      </c>
      <c r="G11" s="5">
        <f t="shared" si="3"/>
        <v>23368.217817941426</v>
      </c>
      <c r="H11" s="22">
        <f t="shared" si="10"/>
        <v>13840.072924352906</v>
      </c>
      <c r="I11" s="5">
        <f t="shared" si="4"/>
        <v>36516.287096076689</v>
      </c>
      <c r="J11" s="25">
        <f t="shared" si="5"/>
        <v>0.14895066662290368</v>
      </c>
      <c r="L11" s="22">
        <f t="shared" si="11"/>
        <v>63927.583308865615</v>
      </c>
      <c r="M11" s="5">
        <f>scrimecost*Meta!O8</f>
        <v>7130.7759999999998</v>
      </c>
      <c r="N11" s="5">
        <f>L11-Grade9!L11</f>
        <v>1675.5017294270438</v>
      </c>
      <c r="O11" s="5">
        <f>Grade9!M11-M11</f>
        <v>352.94399999999951</v>
      </c>
      <c r="P11" s="22">
        <f t="shared" si="12"/>
        <v>208.98872994280785</v>
      </c>
      <c r="Q11" s="22"/>
      <c r="R11" s="22"/>
      <c r="S11" s="22">
        <f t="shared" si="6"/>
        <v>1855.0428050728949</v>
      </c>
      <c r="T11" s="22">
        <f t="shared" si="7"/>
        <v>1585.2195188229364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32108.717248294393</v>
      </c>
      <c r="D12" s="5">
        <f t="shared" si="0"/>
        <v>31283.281385879673</v>
      </c>
      <c r="E12" s="5">
        <f t="shared" si="1"/>
        <v>21783.281385879673</v>
      </c>
      <c r="F12" s="5">
        <f t="shared" si="2"/>
        <v>7413.9913724897133</v>
      </c>
      <c r="G12" s="5">
        <f t="shared" si="3"/>
        <v>23869.29001338996</v>
      </c>
      <c r="H12" s="22">
        <f t="shared" si="10"/>
        <v>14186.074747461727</v>
      </c>
      <c r="I12" s="5">
        <f t="shared" si="4"/>
        <v>37346.0610234786</v>
      </c>
      <c r="J12" s="25">
        <f t="shared" si="5"/>
        <v>0.15084091562150698</v>
      </c>
      <c r="L12" s="22">
        <f t="shared" si="11"/>
        <v>65525.772891587243</v>
      </c>
      <c r="M12" s="5">
        <f>scrimecost*Meta!O9</f>
        <v>6570.0020000000004</v>
      </c>
      <c r="N12" s="5">
        <f>L12-Grade9!L12</f>
        <v>1717.3892726627164</v>
      </c>
      <c r="O12" s="5">
        <f>Grade9!M12-M12</f>
        <v>325.1880000000001</v>
      </c>
      <c r="P12" s="22">
        <f t="shared" si="12"/>
        <v>213.6935785370614</v>
      </c>
      <c r="Q12" s="22"/>
      <c r="R12" s="22"/>
      <c r="S12" s="22">
        <f t="shared" si="6"/>
        <v>1865.209792817102</v>
      </c>
      <c r="T12" s="22">
        <f t="shared" si="7"/>
        <v>1544.5794693144235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32911.43517950175</v>
      </c>
      <c r="D13" s="5">
        <f t="shared" si="0"/>
        <v>32045.863420526661</v>
      </c>
      <c r="E13" s="5">
        <f t="shared" si="1"/>
        <v>22545.863420526661</v>
      </c>
      <c r="F13" s="5">
        <f t="shared" si="2"/>
        <v>7662.9744068019545</v>
      </c>
      <c r="G13" s="5">
        <f t="shared" si="3"/>
        <v>24382.889013724707</v>
      </c>
      <c r="H13" s="22">
        <f t="shared" si="10"/>
        <v>14540.726616148269</v>
      </c>
      <c r="I13" s="5">
        <f t="shared" si="4"/>
        <v>38196.579299065561</v>
      </c>
      <c r="J13" s="25">
        <f t="shared" si="5"/>
        <v>0.15268506098599802</v>
      </c>
      <c r="L13" s="22">
        <f t="shared" si="11"/>
        <v>67163.917213876921</v>
      </c>
      <c r="M13" s="5">
        <f>scrimecost*Meta!O10</f>
        <v>5991.7719999999999</v>
      </c>
      <c r="N13" s="5">
        <f>L13-Grade9!L13</f>
        <v>1760.3240044792765</v>
      </c>
      <c r="O13" s="5">
        <f>Grade9!M13-M13</f>
        <v>296.56800000000021</v>
      </c>
      <c r="P13" s="22">
        <f t="shared" si="12"/>
        <v>218.51604834617135</v>
      </c>
      <c r="Q13" s="22"/>
      <c r="R13" s="22"/>
      <c r="S13" s="22">
        <f t="shared" si="6"/>
        <v>1875.464937654911</v>
      </c>
      <c r="T13" s="22">
        <f t="shared" si="7"/>
        <v>1505.0073308630776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33734.2210589893</v>
      </c>
      <c r="D14" s="5">
        <f t="shared" si="0"/>
        <v>32827.510006039833</v>
      </c>
      <c r="E14" s="5">
        <f t="shared" si="1"/>
        <v>23327.510006039833</v>
      </c>
      <c r="F14" s="5">
        <f t="shared" si="2"/>
        <v>7918.1820169720049</v>
      </c>
      <c r="G14" s="5">
        <f t="shared" si="3"/>
        <v>24909.327989067828</v>
      </c>
      <c r="H14" s="22">
        <f t="shared" si="10"/>
        <v>14904.244781551974</v>
      </c>
      <c r="I14" s="5">
        <f t="shared" si="4"/>
        <v>39068.360531542203</v>
      </c>
      <c r="J14" s="25">
        <f t="shared" si="5"/>
        <v>0.15448422719525756</v>
      </c>
      <c r="L14" s="22">
        <f t="shared" si="11"/>
        <v>68843.015144223842</v>
      </c>
      <c r="M14" s="5">
        <f>scrimecost*Meta!O11</f>
        <v>5585.92</v>
      </c>
      <c r="N14" s="5">
        <f>L14-Grade9!L14</f>
        <v>1804.3321045912598</v>
      </c>
      <c r="O14" s="5">
        <f>Grade9!M14-M14</f>
        <v>276.48000000000047</v>
      </c>
      <c r="P14" s="22">
        <f t="shared" si="12"/>
        <v>223.45907990050901</v>
      </c>
      <c r="Q14" s="22"/>
      <c r="R14" s="22"/>
      <c r="S14" s="22">
        <f t="shared" si="6"/>
        <v>1895.0020211136718</v>
      </c>
      <c r="T14" s="22">
        <f t="shared" si="7"/>
        <v>1473.6231609743588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34577.576585464027</v>
      </c>
      <c r="D15" s="5">
        <f t="shared" si="0"/>
        <v>33628.697756190821</v>
      </c>
      <c r="E15" s="5">
        <f t="shared" si="1"/>
        <v>24128.697756190821</v>
      </c>
      <c r="F15" s="5">
        <f t="shared" si="2"/>
        <v>8179.7698173963036</v>
      </c>
      <c r="G15" s="5">
        <f t="shared" si="3"/>
        <v>25448.927938794517</v>
      </c>
      <c r="H15" s="22">
        <f t="shared" si="10"/>
        <v>15276.850901090773</v>
      </c>
      <c r="I15" s="5">
        <f t="shared" si="4"/>
        <v>39961.936294830753</v>
      </c>
      <c r="J15" s="25">
        <f t="shared" si="5"/>
        <v>0.15623951130185224</v>
      </c>
      <c r="L15" s="22">
        <f t="shared" si="11"/>
        <v>70564.090522829443</v>
      </c>
      <c r="M15" s="5">
        <f>scrimecost*Meta!O12</f>
        <v>5328.4440000000004</v>
      </c>
      <c r="N15" s="5">
        <f>L15-Grade9!L15</f>
        <v>1849.4404072060715</v>
      </c>
      <c r="O15" s="5">
        <f>Grade9!M15-M15</f>
        <v>263.73599999999988</v>
      </c>
      <c r="P15" s="22">
        <f t="shared" si="12"/>
        <v>228.52568724370516</v>
      </c>
      <c r="Q15" s="22"/>
      <c r="R15" s="22"/>
      <c r="S15" s="22">
        <f t="shared" si="6"/>
        <v>1922.6854228589236</v>
      </c>
      <c r="T15" s="22">
        <f t="shared" si="7"/>
        <v>1448.8789072571074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35442.016000100615</v>
      </c>
      <c r="D16" s="5">
        <f t="shared" si="0"/>
        <v>34449.91520009558</v>
      </c>
      <c r="E16" s="5">
        <f t="shared" si="1"/>
        <v>24949.91520009558</v>
      </c>
      <c r="F16" s="5">
        <f t="shared" si="2"/>
        <v>8447.8973128312064</v>
      </c>
      <c r="G16" s="5">
        <f t="shared" si="3"/>
        <v>26002.017887264374</v>
      </c>
      <c r="H16" s="22">
        <f t="shared" si="10"/>
        <v>15658.772173618041</v>
      </c>
      <c r="I16" s="5">
        <f t="shared" si="4"/>
        <v>40877.85145220151</v>
      </c>
      <c r="J16" s="25">
        <f t="shared" si="5"/>
        <v>0.15795198360096896</v>
      </c>
      <c r="L16" s="22">
        <f t="shared" si="11"/>
        <v>72328.192785900173</v>
      </c>
      <c r="M16" s="5">
        <f>scrimecost*Meta!O13</f>
        <v>4436.0059999999994</v>
      </c>
      <c r="N16" s="5">
        <f>L16-Grade9!L16</f>
        <v>1895.676417386203</v>
      </c>
      <c r="O16" s="5">
        <f>Grade9!M16-M16</f>
        <v>219.56400000000031</v>
      </c>
      <c r="P16" s="22">
        <f t="shared" si="12"/>
        <v>233.71895977048115</v>
      </c>
      <c r="Q16" s="22"/>
      <c r="R16" s="22"/>
      <c r="S16" s="22">
        <f t="shared" si="6"/>
        <v>1920.6981352477683</v>
      </c>
      <c r="T16" s="22">
        <f t="shared" si="7"/>
        <v>1402.5878299266594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36328.06640010314</v>
      </c>
      <c r="D17" s="5">
        <f t="shared" si="0"/>
        <v>35291.663080097984</v>
      </c>
      <c r="E17" s="5">
        <f t="shared" si="1"/>
        <v>25791.663080097984</v>
      </c>
      <c r="F17" s="5">
        <f t="shared" si="2"/>
        <v>8722.7279956519924</v>
      </c>
      <c r="G17" s="5">
        <f t="shared" si="3"/>
        <v>26568.935084445991</v>
      </c>
      <c r="H17" s="22">
        <f t="shared" si="10"/>
        <v>16050.241477958492</v>
      </c>
      <c r="I17" s="5">
        <f t="shared" si="4"/>
        <v>41816.664488506562</v>
      </c>
      <c r="J17" s="25">
        <f t="shared" si="5"/>
        <v>0.15962268828303416</v>
      </c>
      <c r="L17" s="22">
        <f t="shared" si="11"/>
        <v>74136.397605547667</v>
      </c>
      <c r="M17" s="5">
        <f>scrimecost*Meta!O14</f>
        <v>4436.0059999999994</v>
      </c>
      <c r="N17" s="5">
        <f>L17-Grade9!L17</f>
        <v>1943.0683278208453</v>
      </c>
      <c r="O17" s="5">
        <f>Grade9!M17-M17</f>
        <v>219.56400000000031</v>
      </c>
      <c r="P17" s="22">
        <f t="shared" si="12"/>
        <v>239.04206411042662</v>
      </c>
      <c r="Q17" s="22"/>
      <c r="R17" s="22"/>
      <c r="S17" s="22">
        <f t="shared" si="6"/>
        <v>1962.8508342463397</v>
      </c>
      <c r="T17" s="22">
        <f t="shared" si="7"/>
        <v>1389.009907801809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37236.268060105715</v>
      </c>
      <c r="D18" s="5">
        <f t="shared" si="0"/>
        <v>36154.454657100425</v>
      </c>
      <c r="E18" s="5">
        <f t="shared" si="1"/>
        <v>26654.454657100425</v>
      </c>
      <c r="F18" s="5">
        <f t="shared" si="2"/>
        <v>9004.4294455432882</v>
      </c>
      <c r="G18" s="5">
        <f t="shared" si="3"/>
        <v>27150.025211557135</v>
      </c>
      <c r="H18" s="22">
        <f t="shared" si="10"/>
        <v>16451.497514907453</v>
      </c>
      <c r="I18" s="5">
        <f t="shared" si="4"/>
        <v>42778.947850719211</v>
      </c>
      <c r="J18" s="25">
        <f t="shared" si="5"/>
        <v>0.1612526440704147</v>
      </c>
      <c r="L18" s="22">
        <f t="shared" si="11"/>
        <v>75989.807545686359</v>
      </c>
      <c r="M18" s="5">
        <f>scrimecost*Meta!O15</f>
        <v>4436.0059999999994</v>
      </c>
      <c r="N18" s="5">
        <f>L18-Grade9!L18</f>
        <v>1991.6450360163726</v>
      </c>
      <c r="O18" s="5">
        <f>Grade9!M18-M18</f>
        <v>219.56400000000031</v>
      </c>
      <c r="P18" s="22">
        <f t="shared" si="12"/>
        <v>244.49824605887062</v>
      </c>
      <c r="Q18" s="22"/>
      <c r="R18" s="22"/>
      <c r="S18" s="22">
        <f t="shared" si="6"/>
        <v>2006.0573507198897</v>
      </c>
      <c r="T18" s="22">
        <f t="shared" si="7"/>
        <v>1375.6516919238775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38167.174761608352</v>
      </c>
      <c r="D19" s="5">
        <f t="shared" si="0"/>
        <v>37038.816023527936</v>
      </c>
      <c r="E19" s="5">
        <f t="shared" si="1"/>
        <v>27538.816023527936</v>
      </c>
      <c r="F19" s="5">
        <f t="shared" si="2"/>
        <v>9293.1734316818711</v>
      </c>
      <c r="G19" s="5">
        <f t="shared" si="3"/>
        <v>27745.642591846066</v>
      </c>
      <c r="H19" s="22">
        <f t="shared" si="10"/>
        <v>16862.784952780141</v>
      </c>
      <c r="I19" s="5">
        <f t="shared" si="4"/>
        <v>43765.288296987201</v>
      </c>
      <c r="J19" s="25">
        <f t="shared" si="5"/>
        <v>0.16284284483859093</v>
      </c>
      <c r="L19" s="22">
        <f t="shared" si="11"/>
        <v>77889.552734328521</v>
      </c>
      <c r="M19" s="5">
        <f>scrimecost*Meta!O16</f>
        <v>4436.0059999999994</v>
      </c>
      <c r="N19" s="5">
        <f>L19-Grade9!L19</f>
        <v>2041.4361619167903</v>
      </c>
      <c r="O19" s="5">
        <f>Grade9!M19-M19</f>
        <v>219.56400000000031</v>
      </c>
      <c r="P19" s="22">
        <f t="shared" si="12"/>
        <v>250.09083255602576</v>
      </c>
      <c r="Q19" s="22"/>
      <c r="R19" s="22"/>
      <c r="S19" s="22">
        <f t="shared" si="6"/>
        <v>2050.3440301052806</v>
      </c>
      <c r="T19" s="22">
        <f t="shared" si="7"/>
        <v>1362.5077305446459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39121.354130648564</v>
      </c>
      <c r="D20" s="5">
        <f t="shared" si="0"/>
        <v>37945.286424116137</v>
      </c>
      <c r="E20" s="5">
        <f t="shared" si="1"/>
        <v>28445.286424116137</v>
      </c>
      <c r="F20" s="5">
        <f t="shared" si="2"/>
        <v>9589.1360174739184</v>
      </c>
      <c r="G20" s="5">
        <f t="shared" si="3"/>
        <v>28356.15040664222</v>
      </c>
      <c r="H20" s="22">
        <f t="shared" si="10"/>
        <v>17284.354576599642</v>
      </c>
      <c r="I20" s="5">
        <f t="shared" si="4"/>
        <v>44776.28725441188</v>
      </c>
      <c r="J20" s="25">
        <f t="shared" si="5"/>
        <v>0.16439426022217749</v>
      </c>
      <c r="L20" s="22">
        <f t="shared" si="11"/>
        <v>79836.791552686715</v>
      </c>
      <c r="M20" s="5">
        <f>scrimecost*Meta!O17</f>
        <v>4436.0059999999994</v>
      </c>
      <c r="N20" s="5">
        <f>L20-Grade9!L20</f>
        <v>2092.4720659646991</v>
      </c>
      <c r="O20" s="5">
        <f>Grade9!M20-M20</f>
        <v>219.56400000000031</v>
      </c>
      <c r="P20" s="22">
        <f t="shared" si="12"/>
        <v>255.82323371560983</v>
      </c>
      <c r="Q20" s="22"/>
      <c r="R20" s="22"/>
      <c r="S20" s="22">
        <f t="shared" si="6"/>
        <v>2095.7378764752912</v>
      </c>
      <c r="T20" s="22">
        <f t="shared" si="7"/>
        <v>1349.5727315775482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40099.38798391477</v>
      </c>
      <c r="D21" s="5">
        <f t="shared" si="0"/>
        <v>38874.418584719031</v>
      </c>
      <c r="E21" s="5">
        <f t="shared" si="1"/>
        <v>29374.418584719031</v>
      </c>
      <c r="F21" s="5">
        <f t="shared" si="2"/>
        <v>9892.497667910764</v>
      </c>
      <c r="G21" s="5">
        <f t="shared" si="3"/>
        <v>28981.920916808267</v>
      </c>
      <c r="H21" s="22">
        <f t="shared" si="10"/>
        <v>17716.463441014628</v>
      </c>
      <c r="I21" s="5">
        <f t="shared" si="4"/>
        <v>45812.561185772167</v>
      </c>
      <c r="J21" s="25">
        <f t="shared" si="5"/>
        <v>0.16590783620616437</v>
      </c>
      <c r="L21" s="22">
        <f t="shared" si="11"/>
        <v>81832.711341503877</v>
      </c>
      <c r="M21" s="5">
        <f>scrimecost*Meta!O18</f>
        <v>3654.85</v>
      </c>
      <c r="N21" s="5">
        <f>L21-Grade9!L21</f>
        <v>2144.7838676138053</v>
      </c>
      <c r="O21" s="5">
        <f>Grade9!M21-M21</f>
        <v>180.90000000000009</v>
      </c>
      <c r="P21" s="22">
        <f t="shared" si="12"/>
        <v>261.69894490418346</v>
      </c>
      <c r="Q21" s="22"/>
      <c r="R21" s="22"/>
      <c r="S21" s="22">
        <f t="shared" si="6"/>
        <v>2104.5305050045508</v>
      </c>
      <c r="T21" s="22">
        <f t="shared" si="7"/>
        <v>1313.2930697235049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41101.872683512644</v>
      </c>
      <c r="D22" s="5">
        <f t="shared" si="0"/>
        <v>39826.779049337012</v>
      </c>
      <c r="E22" s="5">
        <f t="shared" si="1"/>
        <v>30326.779049337012</v>
      </c>
      <c r="F22" s="5">
        <f t="shared" si="2"/>
        <v>10203.443359608535</v>
      </c>
      <c r="G22" s="5">
        <f t="shared" si="3"/>
        <v>29623.335689728476</v>
      </c>
      <c r="H22" s="22">
        <f t="shared" si="10"/>
        <v>18159.375027039998</v>
      </c>
      <c r="I22" s="5">
        <f t="shared" si="4"/>
        <v>46874.74196541647</v>
      </c>
      <c r="J22" s="25">
        <f t="shared" si="5"/>
        <v>0.16738449570273692</v>
      </c>
      <c r="L22" s="22">
        <f t="shared" si="11"/>
        <v>83878.529125041488</v>
      </c>
      <c r="M22" s="5">
        <f>scrimecost*Meta!O19</f>
        <v>3654.85</v>
      </c>
      <c r="N22" s="5">
        <f>L22-Grade9!L22</f>
        <v>2198.4034643041668</v>
      </c>
      <c r="O22" s="5">
        <f>Grade9!M22-M22</f>
        <v>180.90000000000009</v>
      </c>
      <c r="P22" s="22">
        <f t="shared" si="12"/>
        <v>267.72154887247143</v>
      </c>
      <c r="Q22" s="22"/>
      <c r="R22" s="22"/>
      <c r="S22" s="22">
        <f t="shared" si="6"/>
        <v>2152.222414847065</v>
      </c>
      <c r="T22" s="22">
        <f t="shared" si="7"/>
        <v>1301.4895116435018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42129.419500600459</v>
      </c>
      <c r="D23" s="5">
        <f t="shared" si="0"/>
        <v>40802.948525570435</v>
      </c>
      <c r="E23" s="5">
        <f t="shared" si="1"/>
        <v>31302.948525570435</v>
      </c>
      <c r="F23" s="5">
        <f t="shared" si="2"/>
        <v>10522.162693598748</v>
      </c>
      <c r="G23" s="5">
        <f t="shared" si="3"/>
        <v>30280.785831971687</v>
      </c>
      <c r="H23" s="22">
        <f t="shared" si="10"/>
        <v>18613.359402716</v>
      </c>
      <c r="I23" s="5">
        <f t="shared" si="4"/>
        <v>47963.477264551882</v>
      </c>
      <c r="J23" s="25">
        <f t="shared" si="5"/>
        <v>0.16882513911402722</v>
      </c>
      <c r="L23" s="22">
        <f t="shared" si="11"/>
        <v>85975.49235316753</v>
      </c>
      <c r="M23" s="5">
        <f>scrimecost*Meta!O20</f>
        <v>3654.85</v>
      </c>
      <c r="N23" s="5">
        <f>L23-Grade9!L23</f>
        <v>2253.3635509117885</v>
      </c>
      <c r="O23" s="5">
        <f>Grade9!M23-M23</f>
        <v>180.90000000000009</v>
      </c>
      <c r="P23" s="22">
        <f t="shared" si="12"/>
        <v>273.8947179399666</v>
      </c>
      <c r="Q23" s="22"/>
      <c r="R23" s="22"/>
      <c r="S23" s="22">
        <f t="shared" si="6"/>
        <v>2201.1066224356423</v>
      </c>
      <c r="T23" s="22">
        <f t="shared" si="7"/>
        <v>1289.8573954329988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43182.654988115471</v>
      </c>
      <c r="D24" s="5">
        <f t="shared" si="0"/>
        <v>41803.522238709695</v>
      </c>
      <c r="E24" s="5">
        <f t="shared" si="1"/>
        <v>32303.522238709695</v>
      </c>
      <c r="F24" s="5">
        <f t="shared" si="2"/>
        <v>10848.850010938715</v>
      </c>
      <c r="G24" s="5">
        <f t="shared" si="3"/>
        <v>30954.672227770978</v>
      </c>
      <c r="H24" s="22">
        <f t="shared" si="10"/>
        <v>19078.693387783893</v>
      </c>
      <c r="I24" s="5">
        <f t="shared" si="4"/>
        <v>49079.430946165674</v>
      </c>
      <c r="J24" s="25">
        <f t="shared" si="5"/>
        <v>0.17023064488113968</v>
      </c>
      <c r="L24" s="22">
        <f t="shared" si="11"/>
        <v>88124.879661996689</v>
      </c>
      <c r="M24" s="5">
        <f>scrimecost*Meta!O21</f>
        <v>3654.85</v>
      </c>
      <c r="N24" s="5">
        <f>L24-Grade9!L24</f>
        <v>2309.6976396845566</v>
      </c>
      <c r="O24" s="5">
        <f>Grade9!M24-M24</f>
        <v>180.90000000000009</v>
      </c>
      <c r="P24" s="22">
        <f t="shared" si="12"/>
        <v>280.22221623414907</v>
      </c>
      <c r="Q24" s="22"/>
      <c r="R24" s="22"/>
      <c r="S24" s="22">
        <f t="shared" si="6"/>
        <v>2251.2129352138995</v>
      </c>
      <c r="T24" s="22">
        <f t="shared" si="7"/>
        <v>1278.3927183386957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44262.221362818353</v>
      </c>
      <c r="D25" s="5">
        <f t="shared" si="0"/>
        <v>42829.110294677434</v>
      </c>
      <c r="E25" s="5">
        <f t="shared" si="1"/>
        <v>33329.110294677434</v>
      </c>
      <c r="F25" s="5">
        <f t="shared" si="2"/>
        <v>11183.704511212181</v>
      </c>
      <c r="G25" s="5">
        <f t="shared" si="3"/>
        <v>31645.405783465252</v>
      </c>
      <c r="H25" s="22">
        <f t="shared" si="10"/>
        <v>19555.660722478493</v>
      </c>
      <c r="I25" s="5">
        <f t="shared" si="4"/>
        <v>50223.28346981982</v>
      </c>
      <c r="J25" s="25">
        <f t="shared" si="5"/>
        <v>0.171601870019786</v>
      </c>
      <c r="L25" s="22">
        <f t="shared" si="11"/>
        <v>90328.001653546613</v>
      </c>
      <c r="M25" s="5">
        <f>scrimecost*Meta!O22</f>
        <v>3654.85</v>
      </c>
      <c r="N25" s="5">
        <f>L25-Grade9!L25</f>
        <v>2367.4400806766789</v>
      </c>
      <c r="O25" s="5">
        <f>Grade9!M25-M25</f>
        <v>180.90000000000009</v>
      </c>
      <c r="P25" s="22">
        <f t="shared" si="12"/>
        <v>286.70790198568619</v>
      </c>
      <c r="Q25" s="22"/>
      <c r="R25" s="22"/>
      <c r="S25" s="22">
        <f t="shared" si="6"/>
        <v>2302.5719058116406</v>
      </c>
      <c r="T25" s="22">
        <f t="shared" si="7"/>
        <v>1267.0915927259377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45368.776896888819</v>
      </c>
      <c r="D26" s="5">
        <f t="shared" si="0"/>
        <v>43880.338052044375</v>
      </c>
      <c r="E26" s="5">
        <f t="shared" si="1"/>
        <v>34380.338052044375</v>
      </c>
      <c r="F26" s="5">
        <f t="shared" si="2"/>
        <v>11526.930373992489</v>
      </c>
      <c r="G26" s="5">
        <f t="shared" si="3"/>
        <v>32353.407678051888</v>
      </c>
      <c r="H26" s="22">
        <f t="shared" si="10"/>
        <v>20044.552240540455</v>
      </c>
      <c r="I26" s="5">
        <f t="shared" si="4"/>
        <v>51395.732306565318</v>
      </c>
      <c r="J26" s="25">
        <f t="shared" si="5"/>
        <v>0.17293965064285563</v>
      </c>
      <c r="L26" s="22">
        <f t="shared" si="11"/>
        <v>92586.201694885283</v>
      </c>
      <c r="M26" s="5">
        <f>scrimecost*Meta!O23</f>
        <v>2762.4119999999998</v>
      </c>
      <c r="N26" s="5">
        <f>L26-Grade9!L26</f>
        <v>2426.626082693605</v>
      </c>
      <c r="O26" s="5">
        <f>Grade9!M26-M26</f>
        <v>136.72800000000007</v>
      </c>
      <c r="P26" s="22">
        <f t="shared" si="12"/>
        <v>293.35572988101188</v>
      </c>
      <c r="Q26" s="22"/>
      <c r="R26" s="22"/>
      <c r="S26" s="22">
        <f t="shared" si="6"/>
        <v>2312.1029786743256</v>
      </c>
      <c r="T26" s="22">
        <f t="shared" si="7"/>
        <v>1232.9602524765451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46502.996319311031</v>
      </c>
      <c r="D27" s="5">
        <f t="shared" si="0"/>
        <v>44957.846503345478</v>
      </c>
      <c r="E27" s="5">
        <f t="shared" si="1"/>
        <v>35457.846503345478</v>
      </c>
      <c r="F27" s="5">
        <f t="shared" si="2"/>
        <v>11974.521533676847</v>
      </c>
      <c r="G27" s="5">
        <f t="shared" si="3"/>
        <v>32983.324969668633</v>
      </c>
      <c r="H27" s="22">
        <f t="shared" si="10"/>
        <v>20545.666046553964</v>
      </c>
      <c r="I27" s="5">
        <f t="shared" si="4"/>
        <v>52501.707713894895</v>
      </c>
      <c r="J27" s="25">
        <f t="shared" si="5"/>
        <v>0.17574857516551673</v>
      </c>
      <c r="L27" s="22">
        <f t="shared" si="11"/>
        <v>94900.856737257403</v>
      </c>
      <c r="M27" s="5">
        <f>scrimecost*Meta!O24</f>
        <v>2762.4119999999998</v>
      </c>
      <c r="N27" s="5">
        <f>L27-Grade9!L27</f>
        <v>2487.2917347609473</v>
      </c>
      <c r="O27" s="5">
        <f>Grade9!M27-M27</f>
        <v>136.72800000000007</v>
      </c>
      <c r="P27" s="22">
        <f t="shared" si="12"/>
        <v>302.0249745962779</v>
      </c>
      <c r="Q27" s="22"/>
      <c r="R27" s="22"/>
      <c r="S27" s="22">
        <f t="shared" si="6"/>
        <v>2367.8726929741879</v>
      </c>
      <c r="T27" s="22">
        <f t="shared" si="7"/>
        <v>1223.6221989398907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47665.571227293796</v>
      </c>
      <c r="D28" s="5">
        <f t="shared" si="0"/>
        <v>46062.292665929104</v>
      </c>
      <c r="E28" s="5">
        <f t="shared" si="1"/>
        <v>36562.292665929104</v>
      </c>
      <c r="F28" s="5">
        <f t="shared" si="2"/>
        <v>12445.567822018764</v>
      </c>
      <c r="G28" s="5">
        <f t="shared" si="3"/>
        <v>33616.724843910342</v>
      </c>
      <c r="H28" s="22">
        <f t="shared" si="10"/>
        <v>21059.30769771781</v>
      </c>
      <c r="I28" s="5">
        <f t="shared" si="4"/>
        <v>53623.067156742261</v>
      </c>
      <c r="J28" s="25">
        <f t="shared" si="5"/>
        <v>0.1786768528062147</v>
      </c>
      <c r="L28" s="22">
        <f t="shared" si="11"/>
        <v>97273.378155688828</v>
      </c>
      <c r="M28" s="5">
        <f>scrimecost*Meta!O25</f>
        <v>2762.4119999999998</v>
      </c>
      <c r="N28" s="5">
        <f>L28-Grade9!L28</f>
        <v>2549.4740281299601</v>
      </c>
      <c r="O28" s="5">
        <f>Grade9!M28-M28</f>
        <v>136.72800000000007</v>
      </c>
      <c r="P28" s="22">
        <f t="shared" si="12"/>
        <v>311.14851391893484</v>
      </c>
      <c r="Q28" s="22"/>
      <c r="R28" s="22"/>
      <c r="S28" s="22">
        <f t="shared" si="6"/>
        <v>2425.2685120972988</v>
      </c>
      <c r="T28" s="22">
        <f t="shared" si="7"/>
        <v>1214.4955325243698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48857.210507976139</v>
      </c>
      <c r="D29" s="5">
        <f t="shared" si="0"/>
        <v>47194.349982577332</v>
      </c>
      <c r="E29" s="5">
        <f t="shared" si="1"/>
        <v>37694.349982577332</v>
      </c>
      <c r="F29" s="5">
        <f t="shared" si="2"/>
        <v>12928.390267569232</v>
      </c>
      <c r="G29" s="5">
        <f t="shared" si="3"/>
        <v>34265.959715008103</v>
      </c>
      <c r="H29" s="22">
        <f t="shared" si="10"/>
        <v>21585.790390160753</v>
      </c>
      <c r="I29" s="5">
        <f t="shared" si="4"/>
        <v>54772.460585660818</v>
      </c>
      <c r="J29" s="25">
        <f t="shared" si="5"/>
        <v>0.18153370904104202</v>
      </c>
      <c r="L29" s="22">
        <f t="shared" si="11"/>
        <v>99705.212609581038</v>
      </c>
      <c r="M29" s="5">
        <f>scrimecost*Meta!O26</f>
        <v>2762.4119999999998</v>
      </c>
      <c r="N29" s="5">
        <f>L29-Grade9!L29</f>
        <v>2613.2108788331825</v>
      </c>
      <c r="O29" s="5">
        <f>Grade9!M29-M29</f>
        <v>136.72800000000007</v>
      </c>
      <c r="P29" s="22">
        <f t="shared" si="12"/>
        <v>320.50014172465825</v>
      </c>
      <c r="Q29" s="22"/>
      <c r="R29" s="22"/>
      <c r="S29" s="22">
        <f t="shared" si="6"/>
        <v>2484.099226698474</v>
      </c>
      <c r="T29" s="22">
        <f t="shared" si="7"/>
        <v>1205.4581239483068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50078.640770675542</v>
      </c>
      <c r="D30" s="5">
        <f t="shared" si="0"/>
        <v>48354.708732141764</v>
      </c>
      <c r="E30" s="5">
        <f t="shared" si="1"/>
        <v>38854.708732141764</v>
      </c>
      <c r="F30" s="5">
        <f t="shared" si="2"/>
        <v>13423.283274258463</v>
      </c>
      <c r="G30" s="5">
        <f t="shared" si="3"/>
        <v>34931.425457883299</v>
      </c>
      <c r="H30" s="22">
        <f t="shared" si="10"/>
        <v>22125.435149914778</v>
      </c>
      <c r="I30" s="5">
        <f t="shared" si="4"/>
        <v>55950.588850302338</v>
      </c>
      <c r="J30" s="25">
        <f t="shared" si="5"/>
        <v>0.18432088585550771</v>
      </c>
      <c r="L30" s="22">
        <f t="shared" si="11"/>
        <v>102197.84292482056</v>
      </c>
      <c r="M30" s="5">
        <f>scrimecost*Meta!O27</f>
        <v>2762.4119999999998</v>
      </c>
      <c r="N30" s="5">
        <f>L30-Grade9!L30</f>
        <v>2678.5411508040415</v>
      </c>
      <c r="O30" s="5">
        <f>Grade9!M30-M30</f>
        <v>136.72800000000007</v>
      </c>
      <c r="P30" s="22">
        <f t="shared" si="12"/>
        <v>330.08556022552472</v>
      </c>
      <c r="Q30" s="22"/>
      <c r="R30" s="22"/>
      <c r="S30" s="22">
        <f t="shared" si="6"/>
        <v>2544.4007091647231</v>
      </c>
      <c r="T30" s="22">
        <f t="shared" si="7"/>
        <v>1196.5085094488779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51330.606789942431</v>
      </c>
      <c r="D31" s="5">
        <f t="shared" si="0"/>
        <v>49544.076450445304</v>
      </c>
      <c r="E31" s="5">
        <f t="shared" si="1"/>
        <v>40044.076450445304</v>
      </c>
      <c r="F31" s="5">
        <f t="shared" si="2"/>
        <v>13930.548606114922</v>
      </c>
      <c r="G31" s="5">
        <f t="shared" si="3"/>
        <v>35613.527844330383</v>
      </c>
      <c r="H31" s="22">
        <f t="shared" si="10"/>
        <v>22678.571028662642</v>
      </c>
      <c r="I31" s="5">
        <f t="shared" si="4"/>
        <v>57158.170321559897</v>
      </c>
      <c r="J31" s="25">
        <f t="shared" si="5"/>
        <v>0.18704008274766934</v>
      </c>
      <c r="L31" s="22">
        <f t="shared" si="11"/>
        <v>104752.78899794107</v>
      </c>
      <c r="M31" s="5">
        <f>scrimecost*Meta!O28</f>
        <v>2467.8420000000001</v>
      </c>
      <c r="N31" s="5">
        <f>L31-Grade9!L31</f>
        <v>2745.5046795741364</v>
      </c>
      <c r="O31" s="5">
        <f>Grade9!M31-M31</f>
        <v>122.14800000000014</v>
      </c>
      <c r="P31" s="22">
        <f t="shared" si="12"/>
        <v>339.91061418891286</v>
      </c>
      <c r="Q31" s="22"/>
      <c r="R31" s="22"/>
      <c r="S31" s="22">
        <f t="shared" si="6"/>
        <v>2591.9796486926002</v>
      </c>
      <c r="T31" s="22">
        <f t="shared" si="7"/>
        <v>1181.1606390122772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52613.871959690987</v>
      </c>
      <c r="D32" s="5">
        <f t="shared" si="0"/>
        <v>50763.178361706436</v>
      </c>
      <c r="E32" s="5">
        <f t="shared" si="1"/>
        <v>41263.178361706436</v>
      </c>
      <c r="F32" s="5">
        <f t="shared" si="2"/>
        <v>14450.495571267797</v>
      </c>
      <c r="G32" s="5">
        <f t="shared" si="3"/>
        <v>36312.682790438637</v>
      </c>
      <c r="H32" s="22">
        <f t="shared" si="10"/>
        <v>23245.535304379206</v>
      </c>
      <c r="I32" s="5">
        <f t="shared" si="4"/>
        <v>58395.941329598878</v>
      </c>
      <c r="J32" s="25">
        <f t="shared" si="5"/>
        <v>0.18969295776441242</v>
      </c>
      <c r="L32" s="22">
        <f t="shared" si="11"/>
        <v>107371.60872288958</v>
      </c>
      <c r="M32" s="5">
        <f>scrimecost*Meta!O29</f>
        <v>2467.8420000000001</v>
      </c>
      <c r="N32" s="5">
        <f>L32-Grade9!L32</f>
        <v>2814.1422965634847</v>
      </c>
      <c r="O32" s="5">
        <f>Grade9!M32-M32</f>
        <v>122.14800000000014</v>
      </c>
      <c r="P32" s="22">
        <f t="shared" si="12"/>
        <v>349.98129450138572</v>
      </c>
      <c r="Q32" s="22"/>
      <c r="R32" s="22"/>
      <c r="S32" s="22">
        <f t="shared" si="6"/>
        <v>2655.3338937086755</v>
      </c>
      <c r="T32" s="22">
        <f t="shared" si="7"/>
        <v>1172.5830525116046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53929.218758683252</v>
      </c>
      <c r="D33" s="5">
        <f t="shared" si="0"/>
        <v>52012.757820749088</v>
      </c>
      <c r="E33" s="5">
        <f t="shared" si="1"/>
        <v>42512.757820749088</v>
      </c>
      <c r="F33" s="5">
        <f t="shared" si="2"/>
        <v>14983.441210549488</v>
      </c>
      <c r="G33" s="5">
        <f t="shared" si="3"/>
        <v>37029.316610199603</v>
      </c>
      <c r="H33" s="22">
        <f t="shared" si="10"/>
        <v>23826.673686988684</v>
      </c>
      <c r="I33" s="5">
        <f t="shared" si="4"/>
        <v>59664.656612838851</v>
      </c>
      <c r="J33" s="25">
        <f t="shared" si="5"/>
        <v>0.19228112851245444</v>
      </c>
      <c r="L33" s="22">
        <f t="shared" si="11"/>
        <v>110055.89894096182</v>
      </c>
      <c r="M33" s="5">
        <f>scrimecost*Meta!O30</f>
        <v>2467.8420000000001</v>
      </c>
      <c r="N33" s="5">
        <f>L33-Grade9!L33</f>
        <v>2884.4958539775835</v>
      </c>
      <c r="O33" s="5">
        <f>Grade9!M33-M33</f>
        <v>122.14800000000014</v>
      </c>
      <c r="P33" s="22">
        <f t="shared" si="12"/>
        <v>360.30374182167049</v>
      </c>
      <c r="Q33" s="22"/>
      <c r="R33" s="22"/>
      <c r="S33" s="22">
        <f t="shared" si="6"/>
        <v>2720.2719948501658</v>
      </c>
      <c r="T33" s="22">
        <f t="shared" si="7"/>
        <v>1164.0828731480783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55277.44922765033</v>
      </c>
      <c r="D34" s="5">
        <f t="shared" si="0"/>
        <v>53293.576766267812</v>
      </c>
      <c r="E34" s="5">
        <f t="shared" si="1"/>
        <v>43793.576766267812</v>
      </c>
      <c r="F34" s="5">
        <f t="shared" si="2"/>
        <v>15529.710490813222</v>
      </c>
      <c r="G34" s="5">
        <f t="shared" si="3"/>
        <v>37763.866275454588</v>
      </c>
      <c r="H34" s="22">
        <f t="shared" si="10"/>
        <v>24422.340529163401</v>
      </c>
      <c r="I34" s="5">
        <f t="shared" si="4"/>
        <v>60965.089778159818</v>
      </c>
      <c r="J34" s="25">
        <f t="shared" si="5"/>
        <v>0.19480617314469054</v>
      </c>
      <c r="L34" s="22">
        <f t="shared" si="11"/>
        <v>112807.29641448587</v>
      </c>
      <c r="M34" s="5">
        <f>scrimecost*Meta!O31</f>
        <v>2467.8420000000001</v>
      </c>
      <c r="N34" s="5">
        <f>L34-Grade9!L34</f>
        <v>2956.60825032703</v>
      </c>
      <c r="O34" s="5">
        <f>Grade9!M34-M34</f>
        <v>122.14800000000014</v>
      </c>
      <c r="P34" s="22">
        <f t="shared" si="12"/>
        <v>370.88425032496224</v>
      </c>
      <c r="Q34" s="22"/>
      <c r="R34" s="22"/>
      <c r="S34" s="22">
        <f t="shared" si="6"/>
        <v>2786.8335485201892</v>
      </c>
      <c r="T34" s="22">
        <f t="shared" si="7"/>
        <v>1155.6589693498131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56659.385458341589</v>
      </c>
      <c r="D35" s="5">
        <f t="shared" si="0"/>
        <v>54606.41618542451</v>
      </c>
      <c r="E35" s="5">
        <f t="shared" si="1"/>
        <v>45106.41618542451</v>
      </c>
      <c r="F35" s="5">
        <f t="shared" si="2"/>
        <v>16089.636503083555</v>
      </c>
      <c r="G35" s="5">
        <f t="shared" si="3"/>
        <v>38516.779682340959</v>
      </c>
      <c r="H35" s="22">
        <f t="shared" si="10"/>
        <v>25032.899042392484</v>
      </c>
      <c r="I35" s="5">
        <f t="shared" si="4"/>
        <v>62298.033772613817</v>
      </c>
      <c r="J35" s="25">
        <f t="shared" si="5"/>
        <v>0.1972696313224819</v>
      </c>
      <c r="L35" s="22">
        <f t="shared" si="11"/>
        <v>115627.478824848</v>
      </c>
      <c r="M35" s="5">
        <f>scrimecost*Meta!O32</f>
        <v>2467.8420000000001</v>
      </c>
      <c r="N35" s="5">
        <f>L35-Grade9!L35</f>
        <v>3030.5234565851715</v>
      </c>
      <c r="O35" s="5">
        <f>Grade9!M35-M35</f>
        <v>122.14800000000014</v>
      </c>
      <c r="P35" s="22">
        <f t="shared" si="12"/>
        <v>381.72927154083635</v>
      </c>
      <c r="Q35" s="22"/>
      <c r="R35" s="22"/>
      <c r="S35" s="22">
        <f t="shared" si="6"/>
        <v>2855.0591410319312</v>
      </c>
      <c r="T35" s="22">
        <f t="shared" si="7"/>
        <v>1147.3102360684336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58075.870094800128</v>
      </c>
      <c r="D36" s="5">
        <f t="shared" si="0"/>
        <v>55952.076590060118</v>
      </c>
      <c r="E36" s="5">
        <f t="shared" si="1"/>
        <v>46452.076590060118</v>
      </c>
      <c r="F36" s="5">
        <f t="shared" si="2"/>
        <v>16663.56066566064</v>
      </c>
      <c r="G36" s="5">
        <f t="shared" si="3"/>
        <v>39288.515924399479</v>
      </c>
      <c r="H36" s="22">
        <f t="shared" si="10"/>
        <v>25658.721518452297</v>
      </c>
      <c r="I36" s="5">
        <f t="shared" si="4"/>
        <v>63664.301366929161</v>
      </c>
      <c r="J36" s="25">
        <f t="shared" si="5"/>
        <v>0.19967300515447334</v>
      </c>
      <c r="L36" s="22">
        <f t="shared" si="11"/>
        <v>118518.16579546921</v>
      </c>
      <c r="M36" s="5">
        <f>scrimecost*Meta!O33</f>
        <v>2092.538</v>
      </c>
      <c r="N36" s="5">
        <f>L36-Grade9!L36</f>
        <v>3106.2865429998346</v>
      </c>
      <c r="O36" s="5">
        <f>Grade9!M36-M36</f>
        <v>103.57200000000012</v>
      </c>
      <c r="P36" s="22">
        <f t="shared" si="12"/>
        <v>392.84541828710718</v>
      </c>
      <c r="Q36" s="22"/>
      <c r="R36" s="22"/>
      <c r="S36" s="22">
        <f t="shared" si="6"/>
        <v>2906.8601973565201</v>
      </c>
      <c r="T36" s="22">
        <f t="shared" si="7"/>
        <v>1131.975428628904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59527.766847170125</v>
      </c>
      <c r="D37" s="5">
        <f t="shared" ref="D37:D56" si="15">IF(A37&lt;startage,1,0)*(C37*(1-initialunempprob))+IF(A37=startage,1,0)*(C37*(1-unempprob))+IF(A37&gt;startage,1,0)*(C37*(1-unempprob)+unempprob*300*52)</f>
        <v>57331.378504811619</v>
      </c>
      <c r="E37" s="5">
        <f t="shared" si="1"/>
        <v>47831.378504811619</v>
      </c>
      <c r="F37" s="5">
        <f t="shared" si="2"/>
        <v>17251.832932302153</v>
      </c>
      <c r="G37" s="5">
        <f t="shared" si="3"/>
        <v>40079.545572509465</v>
      </c>
      <c r="H37" s="22">
        <f t="shared" ref="H37:H56" si="16">benefits*B37/expnorm</f>
        <v>26300.189556413599</v>
      </c>
      <c r="I37" s="5">
        <f t="shared" ref="I37:I56" si="17">G37+IF(A37&lt;startage,1,0)*(H37*(1-initialunempprob))+IF(A37&gt;=startage,1,0)*(H37*(1-unempprob))</f>
        <v>65064.725651102388</v>
      </c>
      <c r="J37" s="25">
        <f t="shared" si="5"/>
        <v>0.20201776011251391</v>
      </c>
      <c r="L37" s="22">
        <f t="shared" ref="L37:L56" si="18">(sincome+sbenefits)*(1-sunemp)*B37/expnorm</f>
        <v>121481.1199403559</v>
      </c>
      <c r="M37" s="5">
        <f>scrimecost*Meta!O34</f>
        <v>2092.538</v>
      </c>
      <c r="N37" s="5">
        <f>L37-Grade9!L37</f>
        <v>3183.9437065747625</v>
      </c>
      <c r="O37" s="5">
        <f>Grade9!M37-M37</f>
        <v>103.57200000000012</v>
      </c>
      <c r="P37" s="22">
        <f t="shared" si="12"/>
        <v>404.23946870203486</v>
      </c>
      <c r="Q37" s="22"/>
      <c r="R37" s="22"/>
      <c r="S37" s="22">
        <f t="shared" si="6"/>
        <v>2978.5397104891435</v>
      </c>
      <c r="T37" s="22">
        <f t="shared" si="7"/>
        <v>1123.9923213294471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61015.961018349393</v>
      </c>
      <c r="D38" s="5">
        <f t="shared" si="15"/>
        <v>58745.162967431919</v>
      </c>
      <c r="E38" s="5">
        <f t="shared" si="1"/>
        <v>49245.162967431919</v>
      </c>
      <c r="F38" s="5">
        <f t="shared" si="2"/>
        <v>17854.812005609714</v>
      </c>
      <c r="G38" s="5">
        <f t="shared" si="3"/>
        <v>40890.350961822201</v>
      </c>
      <c r="H38" s="22">
        <f t="shared" si="16"/>
        <v>26957.694295323945</v>
      </c>
      <c r="I38" s="5">
        <f t="shared" si="17"/>
        <v>66500.160542379948</v>
      </c>
      <c r="J38" s="25">
        <f t="shared" ref="J38:J56" si="19">(F38-(IF(A38&gt;startage,1,0)*(unempprob*300*52)))/(IF(A38&lt;startage,1,0)*((C38+H38)*(1-initialunempprob))+IF(A38&gt;=startage,1,0)*((C38+H38)*(1-unempprob)))</f>
        <v>0.2043053259252364</v>
      </c>
      <c r="L38" s="22">
        <f t="shared" si="18"/>
        <v>124518.14793886484</v>
      </c>
      <c r="M38" s="5">
        <f>scrimecost*Meta!O35</f>
        <v>2092.538</v>
      </c>
      <c r="N38" s="5">
        <f>L38-Grade9!L38</f>
        <v>3263.5422992392123</v>
      </c>
      <c r="O38" s="5">
        <f>Grade9!M38-M38</f>
        <v>103.57200000000012</v>
      </c>
      <c r="P38" s="22">
        <f t="shared" si="12"/>
        <v>415.91837037733598</v>
      </c>
      <c r="Q38" s="22"/>
      <c r="R38" s="22"/>
      <c r="S38" s="22">
        <f t="shared" ref="S38:S69" si="20">IF(A38&lt;startage,1,0)*(N38-Q38-R38)+IF(A38&gt;=startage,1,0)*completionprob*(N38*spart+O38+P38)</f>
        <v>3052.0112114501994</v>
      </c>
      <c r="T38" s="22">
        <f t="shared" ref="T38:T69" si="21">S38/sreturn^(A38-startage+1)</f>
        <v>1116.0744589576389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62541.360043808112</v>
      </c>
      <c r="D39" s="5">
        <f t="shared" si="15"/>
        <v>60194.2920416177</v>
      </c>
      <c r="E39" s="5">
        <f t="shared" si="1"/>
        <v>50694.2920416177</v>
      </c>
      <c r="F39" s="5">
        <f t="shared" si="2"/>
        <v>18472.865555749948</v>
      </c>
      <c r="G39" s="5">
        <f t="shared" si="3"/>
        <v>41721.426485867749</v>
      </c>
      <c r="H39" s="22">
        <f t="shared" si="16"/>
        <v>27631.636652707039</v>
      </c>
      <c r="I39" s="5">
        <f t="shared" si="17"/>
        <v>67971.481305939436</v>
      </c>
      <c r="J39" s="25">
        <f t="shared" si="19"/>
        <v>0.20653709744984361</v>
      </c>
      <c r="L39" s="22">
        <f t="shared" si="18"/>
        <v>127631.10163733644</v>
      </c>
      <c r="M39" s="5">
        <f>scrimecost*Meta!O36</f>
        <v>2092.538</v>
      </c>
      <c r="N39" s="5">
        <f>L39-Grade9!L39</f>
        <v>3345.1308567201777</v>
      </c>
      <c r="O39" s="5">
        <f>Grade9!M39-M39</f>
        <v>103.57200000000012</v>
      </c>
      <c r="P39" s="22">
        <f t="shared" ref="P39:P56" si="22">(spart-initialspart)*(L39*J39+nptrans)</f>
        <v>427.88924459451925</v>
      </c>
      <c r="Q39" s="22"/>
      <c r="R39" s="22"/>
      <c r="S39" s="22">
        <f t="shared" si="20"/>
        <v>3127.3194999352072</v>
      </c>
      <c r="T39" s="22">
        <f t="shared" si="21"/>
        <v>1108.2210444228147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64104.894044903311</v>
      </c>
      <c r="D40" s="5">
        <f t="shared" si="15"/>
        <v>61679.649342658144</v>
      </c>
      <c r="E40" s="5">
        <f t="shared" si="1"/>
        <v>52179.649342658144</v>
      </c>
      <c r="F40" s="5">
        <f t="shared" si="2"/>
        <v>19106.3704446437</v>
      </c>
      <c r="G40" s="5">
        <f t="shared" si="3"/>
        <v>42573.27889801444</v>
      </c>
      <c r="H40" s="22">
        <f t="shared" si="16"/>
        <v>28322.427569024716</v>
      </c>
      <c r="I40" s="5">
        <f t="shared" si="17"/>
        <v>69479.585088587919</v>
      </c>
      <c r="J40" s="25">
        <f t="shared" si="19"/>
        <v>0.20871443552263128</v>
      </c>
      <c r="L40" s="22">
        <f t="shared" si="18"/>
        <v>130821.87917826984</v>
      </c>
      <c r="M40" s="5">
        <f>scrimecost*Meta!O37</f>
        <v>2092.538</v>
      </c>
      <c r="N40" s="5">
        <f>L40-Grade9!L40</f>
        <v>3428.759128138161</v>
      </c>
      <c r="O40" s="5">
        <f>Grade9!M40-M40</f>
        <v>103.57200000000012</v>
      </c>
      <c r="P40" s="22">
        <f t="shared" si="22"/>
        <v>440.15939066713241</v>
      </c>
      <c r="Q40" s="22"/>
      <c r="R40" s="22"/>
      <c r="S40" s="22">
        <f t="shared" si="20"/>
        <v>3204.5104956323348</v>
      </c>
      <c r="T40" s="22">
        <f t="shared" si="21"/>
        <v>1100.4312970881385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65707.516396025894</v>
      </c>
      <c r="D41" s="5">
        <f t="shared" si="15"/>
        <v>63202.140576224599</v>
      </c>
      <c r="E41" s="5">
        <f t="shared" si="1"/>
        <v>53702.140576224599</v>
      </c>
      <c r="F41" s="5">
        <f t="shared" si="2"/>
        <v>19755.712955759791</v>
      </c>
      <c r="G41" s="5">
        <f t="shared" si="3"/>
        <v>43446.427620464805</v>
      </c>
      <c r="H41" s="22">
        <f t="shared" si="16"/>
        <v>29030.488258250331</v>
      </c>
      <c r="I41" s="5">
        <f t="shared" si="17"/>
        <v>71025.391465802619</v>
      </c>
      <c r="J41" s="25">
        <f t="shared" si="19"/>
        <v>0.2108386677887655</v>
      </c>
      <c r="L41" s="22">
        <f t="shared" si="18"/>
        <v>134092.42615772659</v>
      </c>
      <c r="M41" s="5">
        <f>scrimecost*Meta!O38</f>
        <v>1514.308</v>
      </c>
      <c r="N41" s="5">
        <f>L41-Grade9!L41</f>
        <v>3514.4781063416449</v>
      </c>
      <c r="O41" s="5">
        <f>Grade9!M41-M41</f>
        <v>74.951999999999998</v>
      </c>
      <c r="P41" s="22">
        <f t="shared" si="22"/>
        <v>452.73629039156077</v>
      </c>
      <c r="Q41" s="22"/>
      <c r="R41" s="22"/>
      <c r="S41" s="22">
        <f t="shared" si="20"/>
        <v>3255.6981462219305</v>
      </c>
      <c r="T41" s="22">
        <f t="shared" si="21"/>
        <v>1083.4090588583299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67350.204305926542</v>
      </c>
      <c r="D42" s="5">
        <f t="shared" si="15"/>
        <v>64762.694090630212</v>
      </c>
      <c r="E42" s="5">
        <f t="shared" si="1"/>
        <v>55262.694090630212</v>
      </c>
      <c r="F42" s="5">
        <f t="shared" si="2"/>
        <v>20421.289029653784</v>
      </c>
      <c r="G42" s="5">
        <f t="shared" si="3"/>
        <v>44341.405060976424</v>
      </c>
      <c r="H42" s="22">
        <f t="shared" si="16"/>
        <v>29756.250464706583</v>
      </c>
      <c r="I42" s="5">
        <f t="shared" si="17"/>
        <v>72609.843002447684</v>
      </c>
      <c r="J42" s="25">
        <f t="shared" si="19"/>
        <v>0.2129110895118233</v>
      </c>
      <c r="L42" s="22">
        <f t="shared" si="18"/>
        <v>137444.73681166975</v>
      </c>
      <c r="M42" s="5">
        <f>scrimecost*Meta!O39</f>
        <v>1514.308</v>
      </c>
      <c r="N42" s="5">
        <f>L42-Grade9!L42</f>
        <v>3602.3400590001547</v>
      </c>
      <c r="O42" s="5">
        <f>Grade9!M42-M42</f>
        <v>74.951999999999998</v>
      </c>
      <c r="P42" s="22">
        <f t="shared" si="22"/>
        <v>465.62761260909974</v>
      </c>
      <c r="Q42" s="22"/>
      <c r="R42" s="22"/>
      <c r="S42" s="22">
        <f t="shared" si="20"/>
        <v>3336.7969360762186</v>
      </c>
      <c r="T42" s="22">
        <f t="shared" si="21"/>
        <v>1076.0320411404682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69033.959413574703</v>
      </c>
      <c r="D43" s="5">
        <f t="shared" si="15"/>
        <v>66362.261442895964</v>
      </c>
      <c r="E43" s="5">
        <f t="shared" si="1"/>
        <v>56862.261442895964</v>
      </c>
      <c r="F43" s="5">
        <f t="shared" si="2"/>
        <v>21103.504505395129</v>
      </c>
      <c r="G43" s="5">
        <f t="shared" si="3"/>
        <v>45258.756937500832</v>
      </c>
      <c r="H43" s="22">
        <f t="shared" si="16"/>
        <v>30500.15672632425</v>
      </c>
      <c r="I43" s="5">
        <f t="shared" si="17"/>
        <v>74233.905827508861</v>
      </c>
      <c r="J43" s="25">
        <f t="shared" si="19"/>
        <v>0.21493296436358703</v>
      </c>
      <c r="L43" s="22">
        <f t="shared" si="18"/>
        <v>140880.8552319615</v>
      </c>
      <c r="M43" s="5">
        <f>scrimecost*Meta!O40</f>
        <v>1514.308</v>
      </c>
      <c r="N43" s="5">
        <f>L43-Grade9!L43</f>
        <v>3692.3985604751797</v>
      </c>
      <c r="O43" s="5">
        <f>Grade9!M43-M43</f>
        <v>74.951999999999998</v>
      </c>
      <c r="P43" s="22">
        <f t="shared" si="22"/>
        <v>478.84121788207739</v>
      </c>
      <c r="Q43" s="22"/>
      <c r="R43" s="22"/>
      <c r="S43" s="22">
        <f t="shared" si="20"/>
        <v>3419.9231956769036</v>
      </c>
      <c r="T43" s="22">
        <f t="shared" si="21"/>
        <v>1068.7075400493225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70759.808398914072</v>
      </c>
      <c r="D44" s="5">
        <f t="shared" si="15"/>
        <v>68001.817978968364</v>
      </c>
      <c r="E44" s="5">
        <f t="shared" si="1"/>
        <v>58501.817978968364</v>
      </c>
      <c r="F44" s="5">
        <f t="shared" si="2"/>
        <v>21802.775368030008</v>
      </c>
      <c r="G44" s="5">
        <f t="shared" si="3"/>
        <v>46199.042610938355</v>
      </c>
      <c r="H44" s="22">
        <f t="shared" si="16"/>
        <v>31262.660644482352</v>
      </c>
      <c r="I44" s="5">
        <f t="shared" si="17"/>
        <v>75898.570223196584</v>
      </c>
      <c r="J44" s="25">
        <f t="shared" si="19"/>
        <v>0.21690552519457598</v>
      </c>
      <c r="L44" s="22">
        <f t="shared" si="18"/>
        <v>144402.8766127605</v>
      </c>
      <c r="M44" s="5">
        <f>scrimecost*Meta!O41</f>
        <v>1514.308</v>
      </c>
      <c r="N44" s="5">
        <f>L44-Grade9!L44</f>
        <v>3784.7085244870686</v>
      </c>
      <c r="O44" s="5">
        <f>Grade9!M44-M44</f>
        <v>74.951999999999998</v>
      </c>
      <c r="P44" s="22">
        <f t="shared" si="22"/>
        <v>492.38516328687928</v>
      </c>
      <c r="Q44" s="22"/>
      <c r="R44" s="22"/>
      <c r="S44" s="22">
        <f t="shared" si="20"/>
        <v>3505.1276117675975</v>
      </c>
      <c r="T44" s="22">
        <f t="shared" si="21"/>
        <v>1061.435111884811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72528.803608886898</v>
      </c>
      <c r="D45" s="5">
        <f t="shared" si="15"/>
        <v>69682.36342844255</v>
      </c>
      <c r="E45" s="5">
        <f t="shared" si="1"/>
        <v>60182.36342844255</v>
      </c>
      <c r="F45" s="5">
        <f t="shared" si="2"/>
        <v>22519.528002230749</v>
      </c>
      <c r="G45" s="5">
        <f t="shared" si="3"/>
        <v>47162.835426211801</v>
      </c>
      <c r="H45" s="22">
        <f t="shared" si="16"/>
        <v>32044.227160594408</v>
      </c>
      <c r="I45" s="5">
        <f t="shared" si="17"/>
        <v>77604.85122877649</v>
      </c>
      <c r="J45" s="25">
        <f t="shared" si="19"/>
        <v>0.2188299747857847</v>
      </c>
      <c r="L45" s="22">
        <f t="shared" si="18"/>
        <v>148012.94852807949</v>
      </c>
      <c r="M45" s="5">
        <f>scrimecost*Meta!O42</f>
        <v>1514.308</v>
      </c>
      <c r="N45" s="5">
        <f>L45-Grade9!L45</f>
        <v>3879.3262375991908</v>
      </c>
      <c r="O45" s="5">
        <f>Grade9!M45-M45</f>
        <v>74.951999999999998</v>
      </c>
      <c r="P45" s="22">
        <f t="shared" si="22"/>
        <v>506.26770732680114</v>
      </c>
      <c r="Q45" s="22"/>
      <c r="R45" s="22"/>
      <c r="S45" s="22">
        <f t="shared" si="20"/>
        <v>3592.4621382605096</v>
      </c>
      <c r="T45" s="22">
        <f t="shared" si="21"/>
        <v>1054.2143187362617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74342.023699109079</v>
      </c>
      <c r="D46" s="5">
        <f t="shared" si="15"/>
        <v>71404.922514153615</v>
      </c>
      <c r="E46" s="5">
        <f t="shared" si="1"/>
        <v>61904.922514153615</v>
      </c>
      <c r="F46" s="5">
        <f t="shared" si="2"/>
        <v>23254.199452286517</v>
      </c>
      <c r="G46" s="5">
        <f t="shared" si="3"/>
        <v>48150.723061867102</v>
      </c>
      <c r="H46" s="22">
        <f t="shared" si="16"/>
        <v>32845.332839609269</v>
      </c>
      <c r="I46" s="5">
        <f t="shared" si="17"/>
        <v>79353.789259495912</v>
      </c>
      <c r="J46" s="25">
        <f t="shared" si="19"/>
        <v>0.22070748658208592</v>
      </c>
      <c r="L46" s="22">
        <f t="shared" si="18"/>
        <v>151713.27224128149</v>
      </c>
      <c r="M46" s="5">
        <f>scrimecost*Meta!O43</f>
        <v>905.53</v>
      </c>
      <c r="N46" s="5">
        <f>L46-Grade9!L46</f>
        <v>3976.309393539239</v>
      </c>
      <c r="O46" s="5">
        <f>Grade9!M46-M46</f>
        <v>44.819999999999936</v>
      </c>
      <c r="P46" s="22">
        <f t="shared" si="22"/>
        <v>520.49731496772119</v>
      </c>
      <c r="Q46" s="22"/>
      <c r="R46" s="22"/>
      <c r="S46" s="22">
        <f t="shared" si="20"/>
        <v>3652.5711959158398</v>
      </c>
      <c r="T46" s="22">
        <f t="shared" si="21"/>
        <v>1038.6817382591553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76200.574291586789</v>
      </c>
      <c r="D47" s="5">
        <f t="shared" si="15"/>
        <v>73170.545577007448</v>
      </c>
      <c r="E47" s="5">
        <f t="shared" si="1"/>
        <v>63670.545577007448</v>
      </c>
      <c r="F47" s="5">
        <f t="shared" si="2"/>
        <v>24007.237688593679</v>
      </c>
      <c r="G47" s="5">
        <f t="shared" si="3"/>
        <v>49163.307888413765</v>
      </c>
      <c r="H47" s="22">
        <f t="shared" si="16"/>
        <v>33666.466160599499</v>
      </c>
      <c r="I47" s="5">
        <f t="shared" si="17"/>
        <v>81146.450740983288</v>
      </c>
      <c r="J47" s="25">
        <f t="shared" si="19"/>
        <v>0.22253920540774572</v>
      </c>
      <c r="L47" s="22">
        <f t="shared" si="18"/>
        <v>155506.10404731351</v>
      </c>
      <c r="M47" s="5">
        <f>scrimecost*Meta!O44</f>
        <v>905.53</v>
      </c>
      <c r="N47" s="5">
        <f>L47-Grade9!L47</f>
        <v>4075.7171283776697</v>
      </c>
      <c r="O47" s="5">
        <f>Grade9!M47-M47</f>
        <v>44.819999999999936</v>
      </c>
      <c r="P47" s="22">
        <f t="shared" si="22"/>
        <v>535.08266279966438</v>
      </c>
      <c r="Q47" s="22"/>
      <c r="R47" s="22"/>
      <c r="S47" s="22">
        <f t="shared" si="20"/>
        <v>3744.3270328124604</v>
      </c>
      <c r="T47" s="22">
        <f t="shared" si="21"/>
        <v>1031.8217415189738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78105.588648876466</v>
      </c>
      <c r="D48" s="5">
        <f t="shared" si="15"/>
        <v>74980.309216432637</v>
      </c>
      <c r="E48" s="5">
        <f t="shared" si="1"/>
        <v>65480.309216432637</v>
      </c>
      <c r="F48" s="5">
        <f t="shared" si="2"/>
        <v>24779.101880808521</v>
      </c>
      <c r="G48" s="5">
        <f t="shared" si="3"/>
        <v>50201.207335624116</v>
      </c>
      <c r="H48" s="22">
        <f t="shared" si="16"/>
        <v>34508.127814614483</v>
      </c>
      <c r="I48" s="5">
        <f t="shared" si="17"/>
        <v>82983.928759507864</v>
      </c>
      <c r="J48" s="25">
        <f t="shared" si="19"/>
        <v>0.2243262481644869</v>
      </c>
      <c r="L48" s="22">
        <f t="shared" si="18"/>
        <v>159393.75664849632</v>
      </c>
      <c r="M48" s="5">
        <f>scrimecost*Meta!O45</f>
        <v>905.53</v>
      </c>
      <c r="N48" s="5">
        <f>L48-Grade9!L48</f>
        <v>4177.6100565870875</v>
      </c>
      <c r="O48" s="5">
        <f>Grade9!M48-M48</f>
        <v>44.819999999999936</v>
      </c>
      <c r="P48" s="22">
        <f t="shared" si="22"/>
        <v>550.03264432740593</v>
      </c>
      <c r="Q48" s="22"/>
      <c r="R48" s="22"/>
      <c r="S48" s="22">
        <f t="shared" si="20"/>
        <v>3838.3767656315176</v>
      </c>
      <c r="T48" s="22">
        <f t="shared" si="21"/>
        <v>1025.0040896800572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80058.228365098359</v>
      </c>
      <c r="D49" s="5">
        <f t="shared" si="15"/>
        <v>76835.316946843435</v>
      </c>
      <c r="E49" s="5">
        <f t="shared" si="1"/>
        <v>67335.316946843435</v>
      </c>
      <c r="F49" s="5">
        <f t="shared" si="2"/>
        <v>25570.262677828727</v>
      </c>
      <c r="G49" s="5">
        <f t="shared" si="3"/>
        <v>51265.054269014712</v>
      </c>
      <c r="H49" s="22">
        <f t="shared" si="16"/>
        <v>35370.831009979847</v>
      </c>
      <c r="I49" s="5">
        <f t="shared" si="17"/>
        <v>84867.343728495558</v>
      </c>
      <c r="J49" s="25">
        <f t="shared" si="19"/>
        <v>0.22606970451252706</v>
      </c>
      <c r="L49" s="22">
        <f t="shared" si="18"/>
        <v>163378.60056470873</v>
      </c>
      <c r="M49" s="5">
        <f>scrimecost*Meta!O46</f>
        <v>905.53</v>
      </c>
      <c r="N49" s="5">
        <f>L49-Grade9!L49</f>
        <v>4282.0503080017806</v>
      </c>
      <c r="O49" s="5">
        <f>Grade9!M49-M49</f>
        <v>44.819999999999936</v>
      </c>
      <c r="P49" s="22">
        <f t="shared" si="22"/>
        <v>565.35637539334107</v>
      </c>
      <c r="Q49" s="22"/>
      <c r="R49" s="22"/>
      <c r="S49" s="22">
        <f t="shared" si="20"/>
        <v>3934.7777417710822</v>
      </c>
      <c r="T49" s="22">
        <f t="shared" si="21"/>
        <v>1018.2286146558229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82059.684074225836</v>
      </c>
      <c r="D50" s="5">
        <f t="shared" si="15"/>
        <v>78736.699870514538</v>
      </c>
      <c r="E50" s="5">
        <f t="shared" si="1"/>
        <v>69236.699870514538</v>
      </c>
      <c r="F50" s="5">
        <f t="shared" si="2"/>
        <v>26381.20249477445</v>
      </c>
      <c r="G50" s="5">
        <f t="shared" si="3"/>
        <v>52355.497375740088</v>
      </c>
      <c r="H50" s="22">
        <f t="shared" si="16"/>
        <v>36255.101785229344</v>
      </c>
      <c r="I50" s="5">
        <f t="shared" si="17"/>
        <v>86797.844071707965</v>
      </c>
      <c r="J50" s="25">
        <f t="shared" si="19"/>
        <v>0.22777063753500532</v>
      </c>
      <c r="L50" s="22">
        <f t="shared" si="18"/>
        <v>167463.06557882647</v>
      </c>
      <c r="M50" s="5">
        <f>scrimecost*Meta!O47</f>
        <v>905.53</v>
      </c>
      <c r="N50" s="5">
        <f>L50-Grade9!L50</f>
        <v>4389.101565701887</v>
      </c>
      <c r="O50" s="5">
        <f>Grade9!M50-M50</f>
        <v>44.819999999999936</v>
      </c>
      <c r="P50" s="22">
        <f t="shared" si="22"/>
        <v>581.06319973592474</v>
      </c>
      <c r="Q50" s="22"/>
      <c r="R50" s="22"/>
      <c r="S50" s="22">
        <f t="shared" si="20"/>
        <v>4033.5887423141712</v>
      </c>
      <c r="T50" s="22">
        <f t="shared" si="21"/>
        <v>1011.4951458827748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84111.176176081455</v>
      </c>
      <c r="D51" s="5">
        <f t="shared" si="15"/>
        <v>80685.617367277373</v>
      </c>
      <c r="E51" s="5">
        <f t="shared" si="1"/>
        <v>71185.617367277373</v>
      </c>
      <c r="F51" s="5">
        <f t="shared" si="2"/>
        <v>27212.4158071438</v>
      </c>
      <c r="G51" s="5">
        <f t="shared" si="3"/>
        <v>53473.201560133573</v>
      </c>
      <c r="H51" s="22">
        <f t="shared" si="16"/>
        <v>37161.479329860063</v>
      </c>
      <c r="I51" s="5">
        <f t="shared" si="17"/>
        <v>88776.606923500629</v>
      </c>
      <c r="J51" s="25">
        <f t="shared" si="19"/>
        <v>0.2294300843862036</v>
      </c>
      <c r="L51" s="22">
        <f t="shared" si="18"/>
        <v>171649.64221829709</v>
      </c>
      <c r="M51" s="5">
        <f>scrimecost*Meta!O48</f>
        <v>497.49600000000004</v>
      </c>
      <c r="N51" s="5">
        <f>L51-Grade9!L51</f>
        <v>4498.8291048443643</v>
      </c>
      <c r="O51" s="5">
        <f>Grade9!M51-M51</f>
        <v>24.623999999999967</v>
      </c>
      <c r="P51" s="22">
        <f t="shared" si="22"/>
        <v>597.16269468707276</v>
      </c>
      <c r="Q51" s="22"/>
      <c r="R51" s="22"/>
      <c r="S51" s="22">
        <f t="shared" si="20"/>
        <v>4115.1587218707346</v>
      </c>
      <c r="T51" s="22">
        <f t="shared" si="21"/>
        <v>1000.0135220499038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86213.955580483496</v>
      </c>
      <c r="D52" s="5">
        <f t="shared" si="15"/>
        <v>82683.257801459316</v>
      </c>
      <c r="E52" s="5">
        <f t="shared" si="1"/>
        <v>73183.257801459316</v>
      </c>
      <c r="F52" s="5">
        <f t="shared" si="2"/>
        <v>28064.409452322398</v>
      </c>
      <c r="G52" s="5">
        <f t="shared" si="3"/>
        <v>54618.848349136919</v>
      </c>
      <c r="H52" s="22">
        <f t="shared" si="16"/>
        <v>38090.516313106571</v>
      </c>
      <c r="I52" s="5">
        <f t="shared" si="17"/>
        <v>90804.838846588158</v>
      </c>
      <c r="J52" s="25">
        <f t="shared" si="19"/>
        <v>0.23104905692395802</v>
      </c>
      <c r="L52" s="22">
        <f t="shared" si="18"/>
        <v>175940.88327375453</v>
      </c>
      <c r="M52" s="5">
        <f>scrimecost*Meta!O49</f>
        <v>497.49600000000004</v>
      </c>
      <c r="N52" s="5">
        <f>L52-Grade9!L52</f>
        <v>4611.2998324655346</v>
      </c>
      <c r="O52" s="5">
        <f>Grade9!M52-M52</f>
        <v>24.623999999999967</v>
      </c>
      <c r="P52" s="22">
        <f t="shared" si="22"/>
        <v>613.66467701199963</v>
      </c>
      <c r="Q52" s="22"/>
      <c r="R52" s="22"/>
      <c r="S52" s="22">
        <f t="shared" si="20"/>
        <v>4218.9720293163136</v>
      </c>
      <c r="T52" s="22">
        <f t="shared" si="21"/>
        <v>993.51178524082309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88369.304469995564</v>
      </c>
      <c r="D53" s="5">
        <f t="shared" si="15"/>
        <v>84730.839246495787</v>
      </c>
      <c r="E53" s="5">
        <f t="shared" si="1"/>
        <v>75230.839246495787</v>
      </c>
      <c r="F53" s="5">
        <f t="shared" si="2"/>
        <v>28937.702938630453</v>
      </c>
      <c r="G53" s="5">
        <f t="shared" si="3"/>
        <v>55793.136307865338</v>
      </c>
      <c r="H53" s="22">
        <f t="shared" si="16"/>
        <v>39042.77922093423</v>
      </c>
      <c r="I53" s="5">
        <f t="shared" si="17"/>
        <v>92883.776567752851</v>
      </c>
      <c r="J53" s="25">
        <f t="shared" si="19"/>
        <v>0.23262854232664526</v>
      </c>
      <c r="L53" s="22">
        <f t="shared" si="18"/>
        <v>180339.40535559834</v>
      </c>
      <c r="M53" s="5">
        <f>scrimecost*Meta!O50</f>
        <v>497.49600000000004</v>
      </c>
      <c r="N53" s="5">
        <f>L53-Grade9!L53</f>
        <v>4726.5823282770871</v>
      </c>
      <c r="O53" s="5">
        <f>Grade9!M53-M53</f>
        <v>24.623999999999967</v>
      </c>
      <c r="P53" s="22">
        <f t="shared" si="22"/>
        <v>630.57920889504953</v>
      </c>
      <c r="Q53" s="22"/>
      <c r="R53" s="22"/>
      <c r="S53" s="22">
        <f t="shared" si="20"/>
        <v>4325.380669447919</v>
      </c>
      <c r="T53" s="22">
        <f t="shared" si="21"/>
        <v>987.04694165185958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90578.537081745468</v>
      </c>
      <c r="D54" s="5">
        <f t="shared" si="15"/>
        <v>86829.610227658195</v>
      </c>
      <c r="E54" s="5">
        <f t="shared" si="1"/>
        <v>77329.610227658195</v>
      </c>
      <c r="F54" s="5">
        <f t="shared" si="2"/>
        <v>29832.828762096222</v>
      </c>
      <c r="G54" s="5">
        <f t="shared" si="3"/>
        <v>56996.781465561973</v>
      </c>
      <c r="H54" s="22">
        <f t="shared" si="16"/>
        <v>40018.848701457595</v>
      </c>
      <c r="I54" s="5">
        <f t="shared" si="17"/>
        <v>95014.687731946688</v>
      </c>
      <c r="J54" s="25">
        <f t="shared" si="19"/>
        <v>0.23416950369512063</v>
      </c>
      <c r="L54" s="22">
        <f t="shared" si="18"/>
        <v>184847.89048948835</v>
      </c>
      <c r="M54" s="5">
        <f>scrimecost*Meta!O51</f>
        <v>497.49600000000004</v>
      </c>
      <c r="N54" s="5">
        <f>L54-Grade9!L54</f>
        <v>4844.7468864840921</v>
      </c>
      <c r="O54" s="5">
        <f>Grade9!M54-M54</f>
        <v>24.623999999999967</v>
      </c>
      <c r="P54" s="22">
        <f t="shared" si="22"/>
        <v>647.916604075176</v>
      </c>
      <c r="Q54" s="22"/>
      <c r="R54" s="22"/>
      <c r="S54" s="22">
        <f t="shared" si="20"/>
        <v>4434.4495255829424</v>
      </c>
      <c r="T54" s="22">
        <f t="shared" si="21"/>
        <v>980.61895403338735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92843.000508789104</v>
      </c>
      <c r="D55" s="5">
        <f t="shared" si="15"/>
        <v>88980.850483349641</v>
      </c>
      <c r="E55" s="5">
        <f t="shared" si="1"/>
        <v>79480.850483349641</v>
      </c>
      <c r="F55" s="5">
        <f t="shared" si="2"/>
        <v>30750.332731148621</v>
      </c>
      <c r="G55" s="5">
        <f t="shared" si="3"/>
        <v>58230.51775220102</v>
      </c>
      <c r="H55" s="22">
        <f t="shared" si="16"/>
        <v>41019.319918994028</v>
      </c>
      <c r="I55" s="5">
        <f t="shared" si="17"/>
        <v>97198.871675245347</v>
      </c>
      <c r="J55" s="25">
        <f t="shared" si="19"/>
        <v>0.23567288063997463</v>
      </c>
      <c r="L55" s="22">
        <f t="shared" si="18"/>
        <v>189469.08775172554</v>
      </c>
      <c r="M55" s="5">
        <f>scrimecost*Meta!O52</f>
        <v>497.49600000000004</v>
      </c>
      <c r="N55" s="5">
        <f>L55-Grade9!L55</f>
        <v>4965.8655586461828</v>
      </c>
      <c r="O55" s="5">
        <f>Grade9!M55-M55</f>
        <v>24.623999999999967</v>
      </c>
      <c r="P55" s="22">
        <f t="shared" si="22"/>
        <v>665.68743413480536</v>
      </c>
      <c r="Q55" s="22"/>
      <c r="R55" s="22"/>
      <c r="S55" s="22">
        <f t="shared" si="20"/>
        <v>4546.2451031212704</v>
      </c>
      <c r="T55" s="22">
        <f t="shared" si="21"/>
        <v>974.22777886426002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95164.075521508814</v>
      </c>
      <c r="D56" s="5">
        <f t="shared" si="15"/>
        <v>91185.871745433367</v>
      </c>
      <c r="E56" s="5">
        <f t="shared" si="1"/>
        <v>81685.871745433367</v>
      </c>
      <c r="F56" s="5">
        <f t="shared" si="2"/>
        <v>31690.774299427329</v>
      </c>
      <c r="G56" s="5">
        <f t="shared" si="3"/>
        <v>59495.097446006039</v>
      </c>
      <c r="H56" s="22">
        <f t="shared" si="16"/>
        <v>42044.802916968874</v>
      </c>
      <c r="I56" s="5">
        <f t="shared" si="17"/>
        <v>99437.660217126468</v>
      </c>
      <c r="J56" s="25">
        <f t="shared" si="19"/>
        <v>0.23713958985446629</v>
      </c>
      <c r="L56" s="22">
        <f t="shared" si="18"/>
        <v>194205.81494551865</v>
      </c>
      <c r="M56" s="5">
        <f>scrimecost*Meta!O53</f>
        <v>157.10399999999998</v>
      </c>
      <c r="N56" s="5">
        <f>L56-Grade9!L56</f>
        <v>5090.0121976123191</v>
      </c>
      <c r="O56" s="5">
        <f>Grade9!M56-M56</f>
        <v>7.7760000000000105</v>
      </c>
      <c r="P56" s="22">
        <f t="shared" si="22"/>
        <v>683.90253494592525</v>
      </c>
      <c r="Q56" s="22"/>
      <c r="R56" s="22"/>
      <c r="S56" s="22">
        <f t="shared" si="20"/>
        <v>4644.3919220980524</v>
      </c>
      <c r="T56" s="22">
        <f t="shared" si="21"/>
        <v>964.45866365063682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157.10399999999998</v>
      </c>
      <c r="N57" s="5">
        <f>L57-Grade9!L57</f>
        <v>0</v>
      </c>
      <c r="O57" s="5">
        <f>Grade9!M57-M57</f>
        <v>7.7760000000000105</v>
      </c>
      <c r="Q57" s="22"/>
      <c r="R57" s="22"/>
      <c r="S57" s="22">
        <f t="shared" si="20"/>
        <v>7.5893760000000103</v>
      </c>
      <c r="T57" s="22">
        <f t="shared" si="21"/>
        <v>1.5272422232886846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157.10399999999998</v>
      </c>
      <c r="N58" s="5">
        <f>L58-Grade9!L58</f>
        <v>0</v>
      </c>
      <c r="O58" s="5">
        <f>Grade9!M58-M58</f>
        <v>7.7760000000000105</v>
      </c>
      <c r="Q58" s="22"/>
      <c r="R58" s="22"/>
      <c r="S58" s="22">
        <f t="shared" si="20"/>
        <v>7.5893760000000103</v>
      </c>
      <c r="T58" s="22">
        <f t="shared" si="21"/>
        <v>1.4799771750413466</v>
      </c>
    </row>
    <row r="59" spans="1:20" x14ac:dyDescent="0.2">
      <c r="A59" s="5">
        <v>68</v>
      </c>
      <c r="H59" s="21"/>
      <c r="I59" s="5"/>
      <c r="M59" s="5">
        <f>scrimecost*Meta!O56</f>
        <v>157.10399999999998</v>
      </c>
      <c r="N59" s="5">
        <f>L59-Grade9!L59</f>
        <v>0</v>
      </c>
      <c r="O59" s="5">
        <f>Grade9!M59-M59</f>
        <v>7.7760000000000105</v>
      </c>
      <c r="Q59" s="22"/>
      <c r="R59" s="22"/>
      <c r="S59" s="22">
        <f t="shared" si="20"/>
        <v>7.5893760000000103</v>
      </c>
      <c r="T59" s="22">
        <f t="shared" si="21"/>
        <v>1.4341748841430118</v>
      </c>
    </row>
    <row r="60" spans="1:20" x14ac:dyDescent="0.2">
      <c r="A60" s="5">
        <v>69</v>
      </c>
      <c r="H60" s="21"/>
      <c r="I60" s="5"/>
      <c r="M60" s="5">
        <f>scrimecost*Meta!O57</f>
        <v>157.10399999999998</v>
      </c>
      <c r="N60" s="5">
        <f>L60-Grade9!L60</f>
        <v>0</v>
      </c>
      <c r="O60" s="5">
        <f>Grade9!M60-M60</f>
        <v>7.7760000000000105</v>
      </c>
      <c r="Q60" s="22"/>
      <c r="R60" s="22"/>
      <c r="S60" s="22">
        <f t="shared" si="20"/>
        <v>7.5893760000000103</v>
      </c>
      <c r="T60" s="22">
        <f t="shared" si="21"/>
        <v>1.3897900812214605</v>
      </c>
    </row>
    <row r="61" spans="1:20" x14ac:dyDescent="0.2">
      <c r="A61" s="5">
        <v>70</v>
      </c>
      <c r="H61" s="21"/>
      <c r="I61" s="5"/>
      <c r="M61" s="5">
        <f>scrimecost*Meta!O58</f>
        <v>157.10399999999998</v>
      </c>
      <c r="N61" s="5">
        <f>L61-Grade9!L61</f>
        <v>0</v>
      </c>
      <c r="O61" s="5">
        <f>Grade9!M61-M61</f>
        <v>7.7760000000000105</v>
      </c>
      <c r="Q61" s="22"/>
      <c r="R61" s="22"/>
      <c r="S61" s="22">
        <f t="shared" si="20"/>
        <v>7.5893760000000103</v>
      </c>
      <c r="T61" s="22">
        <f t="shared" si="21"/>
        <v>1.3467788978996995</v>
      </c>
    </row>
    <row r="62" spans="1:20" x14ac:dyDescent="0.2">
      <c r="A62" s="5">
        <v>71</v>
      </c>
      <c r="H62" s="21"/>
      <c r="I62" s="5"/>
      <c r="M62" s="5">
        <f>scrimecost*Meta!O59</f>
        <v>157.10399999999998</v>
      </c>
      <c r="N62" s="5">
        <f>L62-Grade9!L62</f>
        <v>0</v>
      </c>
      <c r="O62" s="5">
        <f>Grade9!M62-M62</f>
        <v>7.7760000000000105</v>
      </c>
      <c r="Q62" s="22"/>
      <c r="R62" s="22"/>
      <c r="S62" s="22">
        <f t="shared" si="20"/>
        <v>7.5893760000000103</v>
      </c>
      <c r="T62" s="22">
        <f t="shared" si="21"/>
        <v>1.3050988234379985</v>
      </c>
    </row>
    <row r="63" spans="1:20" x14ac:dyDescent="0.2">
      <c r="A63" s="5">
        <v>72</v>
      </c>
      <c r="H63" s="21"/>
      <c r="M63" s="5">
        <f>scrimecost*Meta!O60</f>
        <v>157.10399999999998</v>
      </c>
      <c r="N63" s="5">
        <f>L63-Grade9!L63</f>
        <v>0</v>
      </c>
      <c r="O63" s="5">
        <f>Grade9!M63-M63</f>
        <v>7.7760000000000105</v>
      </c>
      <c r="Q63" s="22"/>
      <c r="R63" s="22"/>
      <c r="S63" s="22">
        <f t="shared" si="20"/>
        <v>7.5893760000000103</v>
      </c>
      <c r="T63" s="22">
        <f t="shared" si="21"/>
        <v>1.2647086627177755</v>
      </c>
    </row>
    <row r="64" spans="1:20" x14ac:dyDescent="0.2">
      <c r="A64" s="5">
        <v>73</v>
      </c>
      <c r="H64" s="21"/>
      <c r="M64" s="5">
        <f>scrimecost*Meta!O61</f>
        <v>157.10399999999998</v>
      </c>
      <c r="N64" s="5">
        <f>L64-Grade9!L64</f>
        <v>0</v>
      </c>
      <c r="O64" s="5">
        <f>Grade9!M64-M64</f>
        <v>7.7760000000000105</v>
      </c>
      <c r="Q64" s="22"/>
      <c r="R64" s="22"/>
      <c r="S64" s="22">
        <f t="shared" si="20"/>
        <v>7.5893760000000103</v>
      </c>
      <c r="T64" s="22">
        <f t="shared" si="21"/>
        <v>1.2255684955257882</v>
      </c>
    </row>
    <row r="65" spans="1:20" x14ac:dyDescent="0.2">
      <c r="A65" s="5">
        <v>74</v>
      </c>
      <c r="H65" s="21"/>
      <c r="M65" s="5">
        <f>scrimecost*Meta!O62</f>
        <v>157.10399999999998</v>
      </c>
      <c r="N65" s="5">
        <f>L65-Grade9!L65</f>
        <v>0</v>
      </c>
      <c r="O65" s="5">
        <f>Grade9!M65-M65</f>
        <v>7.7760000000000105</v>
      </c>
      <c r="Q65" s="22"/>
      <c r="R65" s="22"/>
      <c r="S65" s="22">
        <f t="shared" si="20"/>
        <v>7.5893760000000103</v>
      </c>
      <c r="T65" s="22">
        <f t="shared" si="21"/>
        <v>1.1876396370984015</v>
      </c>
    </row>
    <row r="66" spans="1:20" x14ac:dyDescent="0.2">
      <c r="A66" s="5">
        <v>75</v>
      </c>
      <c r="H66" s="21"/>
      <c r="M66" s="5">
        <f>scrimecost*Meta!O63</f>
        <v>157.10399999999998</v>
      </c>
      <c r="N66" s="5">
        <f>L66-Grade9!L66</f>
        <v>0</v>
      </c>
      <c r="O66" s="5">
        <f>Grade9!M66-M66</f>
        <v>7.7760000000000105</v>
      </c>
      <c r="Q66" s="22"/>
      <c r="R66" s="22"/>
      <c r="S66" s="22">
        <f t="shared" si="20"/>
        <v>7.5893760000000103</v>
      </c>
      <c r="T66" s="22">
        <f t="shared" si="21"/>
        <v>1.1508845998869297</v>
      </c>
    </row>
    <row r="67" spans="1:20" x14ac:dyDescent="0.2">
      <c r="A67" s="5">
        <v>76</v>
      </c>
      <c r="H67" s="21"/>
      <c r="M67" s="5">
        <f>scrimecost*Meta!O64</f>
        <v>157.10399999999998</v>
      </c>
      <c r="N67" s="5">
        <f>L67-Grade9!L67</f>
        <v>0</v>
      </c>
      <c r="O67" s="5">
        <f>Grade9!M67-M67</f>
        <v>7.7760000000000105</v>
      </c>
      <c r="Q67" s="22"/>
      <c r="R67" s="22"/>
      <c r="S67" s="22">
        <f t="shared" si="20"/>
        <v>7.5893760000000103</v>
      </c>
      <c r="T67" s="22">
        <f t="shared" si="21"/>
        <v>1.1152670565062608</v>
      </c>
    </row>
    <row r="68" spans="1:20" x14ac:dyDescent="0.2">
      <c r="A68" s="5">
        <v>77</v>
      </c>
      <c r="H68" s="21"/>
      <c r="M68" s="5">
        <f>scrimecost*Meta!O65</f>
        <v>157.10399999999998</v>
      </c>
      <c r="N68" s="5">
        <f>L68-Grade9!L68</f>
        <v>0</v>
      </c>
      <c r="O68" s="5">
        <f>Grade9!M68-M68</f>
        <v>7.7760000000000105</v>
      </c>
      <c r="Q68" s="22"/>
      <c r="R68" s="22"/>
      <c r="S68" s="22">
        <f t="shared" si="20"/>
        <v>7.5893760000000103</v>
      </c>
      <c r="T68" s="22">
        <f t="shared" si="21"/>
        <v>1.0807518038301493</v>
      </c>
    </row>
    <row r="69" spans="1:20" x14ac:dyDescent="0.2">
      <c r="A69" s="5">
        <v>78</v>
      </c>
      <c r="H69" s="21"/>
      <c r="M69" s="5">
        <f>scrimecost*Meta!O66</f>
        <v>157.10399999999998</v>
      </c>
      <c r="N69" s="5">
        <f>L69-Grade9!L69</f>
        <v>0</v>
      </c>
      <c r="O69" s="5">
        <f>Grade9!M69-M69</f>
        <v>7.7760000000000105</v>
      </c>
      <c r="Q69" s="22"/>
      <c r="R69" s="22"/>
      <c r="S69" s="22">
        <f t="shared" si="20"/>
        <v>7.5893760000000103</v>
      </c>
      <c r="T69" s="22">
        <f t="shared" si="21"/>
        <v>1.0473047281976855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-1.0397218641600148E-9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57323</v>
      </c>
      <c r="D2" s="7">
        <f>Meta!C5</f>
        <v>25326</v>
      </c>
      <c r="E2" s="1">
        <f>Meta!D5</f>
        <v>4.8000000000000001E-2</v>
      </c>
      <c r="F2" s="1">
        <f>Meta!F5</f>
        <v>0.747</v>
      </c>
      <c r="G2" s="1">
        <f>Meta!I5</f>
        <v>1.9210422854781857</v>
      </c>
      <c r="H2" s="1">
        <f>Meta!E5</f>
        <v>0.97599999999999998</v>
      </c>
      <c r="I2" s="13"/>
      <c r="J2" s="1">
        <f>Meta!X4</f>
        <v>0.79900000000000004</v>
      </c>
      <c r="K2" s="1">
        <f>Meta!D4</f>
        <v>0.05</v>
      </c>
      <c r="L2" s="28"/>
      <c r="N2" s="22">
        <f>Meta!T5</f>
        <v>85232</v>
      </c>
      <c r="O2" s="22">
        <f>Meta!U5</f>
        <v>35993</v>
      </c>
      <c r="P2" s="1">
        <f>Meta!V5</f>
        <v>3.4000000000000002E-2</v>
      </c>
      <c r="Q2" s="1">
        <f>Meta!X5</f>
        <v>0.81200000000000006</v>
      </c>
      <c r="R2" s="22">
        <f>Meta!W5</f>
        <v>2078</v>
      </c>
      <c r="T2" s="12">
        <f>IRR(S5:S69)+1</f>
        <v>1.0318480561897689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2837.9427409546661</v>
      </c>
      <c r="D7" s="5">
        <f t="shared" ref="D7:D36" si="0">IF(A7&lt;startage,1,0)*(C7*(1-initialunempprob))+IF(A7=startage,1,0)*(C7*(1-unempprob))+IF(A7&gt;startage,1,0)*(C7*(1-unempprob)+unempprob*300*52)</f>
        <v>2696.0456039069327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206.24748869888035</v>
      </c>
      <c r="G7" s="5">
        <f t="shared" ref="G7:G56" si="3">D7-F7</f>
        <v>2489.7981152080524</v>
      </c>
      <c r="H7" s="22">
        <f>0.1*Grade10!H7</f>
        <v>1253.8422989893145</v>
      </c>
      <c r="I7" s="5">
        <f t="shared" ref="I7:I36" si="4">G7+IF(A7&lt;startage,1,0)*(H7*(1-initialunempprob))+IF(A7&gt;=startage,1,0)*(H7*(1-unempprob))</f>
        <v>3680.9482992479011</v>
      </c>
      <c r="J7" s="25">
        <f t="shared" ref="J7:J38" si="5">(F7-(IF(A7&gt;startage,1,0)*(unempprob*300*52)))/(IF(A7&lt;startage,1,0)*((C7+H7)*(1-initialunempprob))+IF(A7&gt;=startage,1,0)*((C7+H7)*(1-unempprob)))</f>
        <v>5.3058168394399391E-2</v>
      </c>
      <c r="L7" s="22">
        <f>0.1*Grade10!L7</f>
        <v>5791.5235319156855</v>
      </c>
      <c r="M7" s="5">
        <f>scrimecost*Meta!O4</f>
        <v>4286.9140000000007</v>
      </c>
      <c r="N7" s="5">
        <f>L7-Grade10!L7</f>
        <v>-52123.711787241169</v>
      </c>
      <c r="O7" s="5"/>
      <c r="P7" s="22"/>
      <c r="Q7" s="22">
        <f>0.05*feel*Grade10!G7</f>
        <v>293.4101399923847</v>
      </c>
      <c r="R7" s="22">
        <f>hstuition</f>
        <v>11298</v>
      </c>
      <c r="S7" s="22">
        <f t="shared" ref="S7:S38" si="6">IF(A7&lt;startage,1,0)*(N7-Q7-R7)+IF(A7&gt;=startage,1,0)*completionprob*(N7*spart+O7+P7)</f>
        <v>-63715.121927233551</v>
      </c>
      <c r="T7" s="22">
        <f t="shared" ref="T7:T38" si="7">S7/sreturn^(A7-startage+1)</f>
        <v>-63715.121927233551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29839.53056802764</v>
      </c>
      <c r="D8" s="5">
        <f t="shared" si="0"/>
        <v>28407.233100762311</v>
      </c>
      <c r="E8" s="5">
        <f t="shared" si="1"/>
        <v>18907.233100762311</v>
      </c>
      <c r="F8" s="5">
        <f t="shared" si="2"/>
        <v>6474.9616073988946</v>
      </c>
      <c r="G8" s="5">
        <f t="shared" si="3"/>
        <v>21932.271493363416</v>
      </c>
      <c r="H8" s="22">
        <f t="shared" ref="H8:H36" si="10">benefits*B8/expnorm</f>
        <v>13183.468261707656</v>
      </c>
      <c r="I8" s="5">
        <f t="shared" si="4"/>
        <v>34482.933278509103</v>
      </c>
      <c r="J8" s="25">
        <f t="shared" si="5"/>
        <v>0.15808824221643952</v>
      </c>
      <c r="L8" s="22">
        <f t="shared" ref="L8:L36" si="11">(sincome+sbenefits)*(1-sunemp)*B8/expnorm</f>
        <v>60958.236518385973</v>
      </c>
      <c r="M8" s="5">
        <f>scrimecost*Meta!O5</f>
        <v>5263.5739999999996</v>
      </c>
      <c r="N8" s="5">
        <f>L8-Grade10!L8</f>
        <v>1595.1203162502061</v>
      </c>
      <c r="O8" s="5">
        <f>Grade10!M8-M8</f>
        <v>263.43199999999979</v>
      </c>
      <c r="P8" s="22">
        <f t="shared" ref="P8:P39" si="12">(spart-initialspart)*(L8*J8+nptrans)</f>
        <v>210.48014597747311</v>
      </c>
      <c r="Q8" s="22"/>
      <c r="R8" s="22"/>
      <c r="S8" s="22">
        <f t="shared" si="6"/>
        <v>1726.6902465460969</v>
      </c>
      <c r="T8" s="22">
        <f t="shared" si="7"/>
        <v>1673.3958417503075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30585.518832228328</v>
      </c>
      <c r="D9" s="5">
        <f t="shared" si="0"/>
        <v>29866.213928281366</v>
      </c>
      <c r="E9" s="5">
        <f t="shared" si="1"/>
        <v>20366.213928281366</v>
      </c>
      <c r="F9" s="5">
        <f t="shared" si="2"/>
        <v>6951.318847583866</v>
      </c>
      <c r="G9" s="5">
        <f t="shared" si="3"/>
        <v>22914.895080697501</v>
      </c>
      <c r="H9" s="22">
        <f t="shared" si="10"/>
        <v>13513.054968250346</v>
      </c>
      <c r="I9" s="5">
        <f t="shared" si="4"/>
        <v>35779.323410471829</v>
      </c>
      <c r="J9" s="25">
        <f t="shared" si="5"/>
        <v>0.14774289345041056</v>
      </c>
      <c r="L9" s="22">
        <f t="shared" si="11"/>
        <v>62482.192431345618</v>
      </c>
      <c r="M9" s="5">
        <f>scrimecost*Meta!O6</f>
        <v>6668.3020000000006</v>
      </c>
      <c r="N9" s="5">
        <f>L9-Grade10!L9</f>
        <v>1634.9983241564551</v>
      </c>
      <c r="O9" s="5">
        <f>Grade10!M9-M9</f>
        <v>333.73599999999988</v>
      </c>
      <c r="P9" s="22">
        <f t="shared" si="12"/>
        <v>205.20889868612065</v>
      </c>
      <c r="Q9" s="22"/>
      <c r="R9" s="22"/>
      <c r="S9" s="22">
        <f t="shared" si="6"/>
        <v>1821.7660129915341</v>
      </c>
      <c r="T9" s="22">
        <f t="shared" si="7"/>
        <v>1711.0436735312576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31350.156803034035</v>
      </c>
      <c r="D10" s="5">
        <f t="shared" si="0"/>
        <v>30594.149276488399</v>
      </c>
      <c r="E10" s="5">
        <f t="shared" si="1"/>
        <v>21094.149276488399</v>
      </c>
      <c r="F10" s="5">
        <f t="shared" si="2"/>
        <v>7188.9897387734636</v>
      </c>
      <c r="G10" s="5">
        <f t="shared" si="3"/>
        <v>23405.159537714935</v>
      </c>
      <c r="H10" s="22">
        <f t="shared" si="10"/>
        <v>13850.881342456605</v>
      </c>
      <c r="I10" s="5">
        <f t="shared" si="4"/>
        <v>36591.198575733622</v>
      </c>
      <c r="J10" s="25">
        <f t="shared" si="5"/>
        <v>0.14966260655369781</v>
      </c>
      <c r="L10" s="22">
        <f t="shared" si="11"/>
        <v>64044.247242129262</v>
      </c>
      <c r="M10" s="5">
        <f>scrimecost*Meta!O7</f>
        <v>7075.5899999999992</v>
      </c>
      <c r="N10" s="5">
        <f>L10-Grade10!L10</f>
        <v>1675.8732822603706</v>
      </c>
      <c r="O10" s="5">
        <f>Grade10!M10-M10</f>
        <v>354.11999999999989</v>
      </c>
      <c r="P10" s="22">
        <f t="shared" si="12"/>
        <v>209.80737670134516</v>
      </c>
      <c r="Q10" s="22"/>
      <c r="R10" s="22"/>
      <c r="S10" s="22">
        <f t="shared" si="6"/>
        <v>1878.5428063312438</v>
      </c>
      <c r="T10" s="22">
        <f t="shared" si="7"/>
        <v>1709.9123326476076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32133.910723109886</v>
      </c>
      <c r="D11" s="5">
        <f t="shared" si="0"/>
        <v>31340.283008400609</v>
      </c>
      <c r="E11" s="5">
        <f t="shared" si="1"/>
        <v>21840.283008400609</v>
      </c>
      <c r="F11" s="5">
        <f t="shared" si="2"/>
        <v>7432.6024022427991</v>
      </c>
      <c r="G11" s="5">
        <f t="shared" si="3"/>
        <v>23907.68060615781</v>
      </c>
      <c r="H11" s="22">
        <f t="shared" si="10"/>
        <v>14197.153376018021</v>
      </c>
      <c r="I11" s="5">
        <f t="shared" si="4"/>
        <v>37423.370620126967</v>
      </c>
      <c r="J11" s="25">
        <f t="shared" si="5"/>
        <v>0.15153549738617311</v>
      </c>
      <c r="L11" s="22">
        <f t="shared" si="11"/>
        <v>65645.353423182489</v>
      </c>
      <c r="M11" s="5">
        <f>scrimecost*Meta!O8</f>
        <v>6790.9039999999995</v>
      </c>
      <c r="N11" s="5">
        <f>L11-Grade10!L11</f>
        <v>1717.7701143168742</v>
      </c>
      <c r="O11" s="5">
        <f>Grade10!M11-M11</f>
        <v>339.8720000000003</v>
      </c>
      <c r="P11" s="22">
        <f t="shared" si="12"/>
        <v>214.52081666695022</v>
      </c>
      <c r="Q11" s="22"/>
      <c r="R11" s="22"/>
      <c r="S11" s="22">
        <f t="shared" si="6"/>
        <v>1902.4408179044383</v>
      </c>
      <c r="T11" s="22">
        <f t="shared" si="7"/>
        <v>1678.2171460794093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32937.258491187633</v>
      </c>
      <c r="D12" s="5">
        <f t="shared" si="0"/>
        <v>32105.070083610626</v>
      </c>
      <c r="E12" s="5">
        <f t="shared" si="1"/>
        <v>22605.070083610626</v>
      </c>
      <c r="F12" s="5">
        <f t="shared" si="2"/>
        <v>7682.3053822988695</v>
      </c>
      <c r="G12" s="5">
        <f t="shared" si="3"/>
        <v>24422.764701311757</v>
      </c>
      <c r="H12" s="22">
        <f t="shared" si="10"/>
        <v>14552.082210418468</v>
      </c>
      <c r="I12" s="5">
        <f t="shared" si="4"/>
        <v>38276.346965630139</v>
      </c>
      <c r="J12" s="25">
        <f t="shared" si="5"/>
        <v>0.15336270795444176</v>
      </c>
      <c r="L12" s="22">
        <f t="shared" si="11"/>
        <v>67286.487258762048</v>
      </c>
      <c r="M12" s="5">
        <f>scrimecost*Meta!O9</f>
        <v>6256.8580000000002</v>
      </c>
      <c r="N12" s="5">
        <f>L12-Grade10!L12</f>
        <v>1760.7143671748054</v>
      </c>
      <c r="O12" s="5">
        <f>Grade10!M12-M12</f>
        <v>313.14400000000023</v>
      </c>
      <c r="P12" s="22">
        <f t="shared" si="12"/>
        <v>219.35209263169548</v>
      </c>
      <c r="Q12" s="22"/>
      <c r="R12" s="22"/>
      <c r="S12" s="22">
        <f t="shared" si="6"/>
        <v>1915.1034509669746</v>
      </c>
      <c r="T12" s="22">
        <f t="shared" si="7"/>
        <v>1637.2442994710648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33760.689953467314</v>
      </c>
      <c r="D13" s="5">
        <f t="shared" si="0"/>
        <v>32888.97683570088</v>
      </c>
      <c r="E13" s="5">
        <f t="shared" si="1"/>
        <v>23388.97683570088</v>
      </c>
      <c r="F13" s="5">
        <f t="shared" si="2"/>
        <v>7938.2509368563369</v>
      </c>
      <c r="G13" s="5">
        <f t="shared" si="3"/>
        <v>24950.725898844543</v>
      </c>
      <c r="H13" s="22">
        <f t="shared" si="10"/>
        <v>14915.884265678929</v>
      </c>
      <c r="I13" s="5">
        <f t="shared" si="4"/>
        <v>39150.647719770881</v>
      </c>
      <c r="J13" s="25">
        <f t="shared" si="5"/>
        <v>0.15514535241128916</v>
      </c>
      <c r="L13" s="22">
        <f t="shared" si="11"/>
        <v>68968.649440231078</v>
      </c>
      <c r="M13" s="5">
        <f>scrimecost*Meta!O10</f>
        <v>5706.1880000000001</v>
      </c>
      <c r="N13" s="5">
        <f>L13-Grade10!L13</f>
        <v>1804.7322263541573</v>
      </c>
      <c r="O13" s="5">
        <f>Grade10!M13-M13</f>
        <v>285.58399999999983</v>
      </c>
      <c r="P13" s="22">
        <f t="shared" si="12"/>
        <v>224.30415049555927</v>
      </c>
      <c r="Q13" s="22"/>
      <c r="R13" s="22"/>
      <c r="S13" s="22">
        <f t="shared" si="6"/>
        <v>1927.9227810560517</v>
      </c>
      <c r="T13" s="22">
        <f t="shared" si="7"/>
        <v>1597.3317820831305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34604.707202303995</v>
      </c>
      <c r="D14" s="5">
        <f t="shared" si="0"/>
        <v>33692.481256593404</v>
      </c>
      <c r="E14" s="5">
        <f t="shared" si="1"/>
        <v>24192.481256593404</v>
      </c>
      <c r="F14" s="5">
        <f t="shared" si="2"/>
        <v>8200.5951302777466</v>
      </c>
      <c r="G14" s="5">
        <f t="shared" si="3"/>
        <v>25491.886126315658</v>
      </c>
      <c r="H14" s="22">
        <f t="shared" si="10"/>
        <v>15288.781372320902</v>
      </c>
      <c r="I14" s="5">
        <f t="shared" si="4"/>
        <v>40046.805992765156</v>
      </c>
      <c r="J14" s="25">
        <f t="shared" si="5"/>
        <v>0.15688451773504278</v>
      </c>
      <c r="L14" s="22">
        <f t="shared" si="11"/>
        <v>70692.865676236863</v>
      </c>
      <c r="M14" s="5">
        <f>scrimecost*Meta!O11</f>
        <v>5319.68</v>
      </c>
      <c r="N14" s="5">
        <f>L14-Grade10!L14</f>
        <v>1849.8505320130207</v>
      </c>
      <c r="O14" s="5">
        <f>Grade10!M14-M14</f>
        <v>266.23999999999978</v>
      </c>
      <c r="P14" s="22">
        <f t="shared" si="12"/>
        <v>229.38000980601973</v>
      </c>
      <c r="Q14" s="22"/>
      <c r="R14" s="22"/>
      <c r="S14" s="22">
        <f t="shared" si="6"/>
        <v>1949.7538743973782</v>
      </c>
      <c r="T14" s="22">
        <f t="shared" si="7"/>
        <v>1565.5593612062053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35469.824882361601</v>
      </c>
      <c r="D15" s="5">
        <f t="shared" si="0"/>
        <v>34516.073288008243</v>
      </c>
      <c r="E15" s="5">
        <f t="shared" si="1"/>
        <v>25016.073288008243</v>
      </c>
      <c r="F15" s="5">
        <f t="shared" si="2"/>
        <v>8469.4979285346908</v>
      </c>
      <c r="G15" s="5">
        <f t="shared" si="3"/>
        <v>26046.575359473551</v>
      </c>
      <c r="H15" s="22">
        <f t="shared" si="10"/>
        <v>15671.000906628926</v>
      </c>
      <c r="I15" s="5">
        <f t="shared" si="4"/>
        <v>40965.368222584286</v>
      </c>
      <c r="J15" s="25">
        <f t="shared" si="5"/>
        <v>0.15858126439236334</v>
      </c>
      <c r="L15" s="22">
        <f t="shared" si="11"/>
        <v>72460.18731814278</v>
      </c>
      <c r="M15" s="5">
        <f>scrimecost*Meta!O12</f>
        <v>5074.4760000000006</v>
      </c>
      <c r="N15" s="5">
        <f>L15-Grade10!L15</f>
        <v>1896.0967953133368</v>
      </c>
      <c r="O15" s="5">
        <f>Grade10!M15-M15</f>
        <v>253.96799999999985</v>
      </c>
      <c r="P15" s="22">
        <f t="shared" si="12"/>
        <v>234.58276559924167</v>
      </c>
      <c r="Q15" s="22"/>
      <c r="R15" s="22"/>
      <c r="S15" s="22">
        <f t="shared" si="6"/>
        <v>1979.5050106722229</v>
      </c>
      <c r="T15" s="22">
        <f t="shared" si="7"/>
        <v>1540.3896872429848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36356.570504420641</v>
      </c>
      <c r="D16" s="5">
        <f t="shared" si="0"/>
        <v>35360.255120208451</v>
      </c>
      <c r="E16" s="5">
        <f t="shared" si="1"/>
        <v>25860.255120208451</v>
      </c>
      <c r="F16" s="5">
        <f t="shared" si="2"/>
        <v>8745.1232967480591</v>
      </c>
      <c r="G16" s="5">
        <f t="shared" si="3"/>
        <v>26615.13182346039</v>
      </c>
      <c r="H16" s="22">
        <f t="shared" si="10"/>
        <v>16062.775929294647</v>
      </c>
      <c r="I16" s="5">
        <f t="shared" si="4"/>
        <v>41906.894508148893</v>
      </c>
      <c r="J16" s="25">
        <f t="shared" si="5"/>
        <v>0.16023662698487126</v>
      </c>
      <c r="L16" s="22">
        <f t="shared" si="11"/>
        <v>74271.692001096351</v>
      </c>
      <c r="M16" s="5">
        <f>scrimecost*Meta!O13</f>
        <v>4224.5739999999996</v>
      </c>
      <c r="N16" s="5">
        <f>L16-Grade10!L16</f>
        <v>1943.4992151961778</v>
      </c>
      <c r="O16" s="5">
        <f>Grade10!M16-M16</f>
        <v>211.43199999999979</v>
      </c>
      <c r="P16" s="22">
        <f t="shared" si="12"/>
        <v>239.91559028729421</v>
      </c>
      <c r="Q16" s="22"/>
      <c r="R16" s="22"/>
      <c r="S16" s="22">
        <f t="shared" si="6"/>
        <v>1980.7616981539522</v>
      </c>
      <c r="T16" s="22">
        <f t="shared" si="7"/>
        <v>1493.7931930947377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37265.484767031143</v>
      </c>
      <c r="D17" s="5">
        <f t="shared" si="0"/>
        <v>36225.54149821365</v>
      </c>
      <c r="E17" s="5">
        <f t="shared" si="1"/>
        <v>26725.54149821365</v>
      </c>
      <c r="F17" s="5">
        <f t="shared" si="2"/>
        <v>9027.6392991667562</v>
      </c>
      <c r="G17" s="5">
        <f t="shared" si="3"/>
        <v>27197.902199046894</v>
      </c>
      <c r="H17" s="22">
        <f t="shared" si="10"/>
        <v>16464.345327527011</v>
      </c>
      <c r="I17" s="5">
        <f t="shared" si="4"/>
        <v>42871.958950852611</v>
      </c>
      <c r="J17" s="25">
        <f t="shared" si="5"/>
        <v>0.16185161488000088</v>
      </c>
      <c r="L17" s="22">
        <f t="shared" si="11"/>
        <v>76128.484301123754</v>
      </c>
      <c r="M17" s="5">
        <f>scrimecost*Meta!O14</f>
        <v>4224.5739999999996</v>
      </c>
      <c r="N17" s="5">
        <f>L17-Grade10!L17</f>
        <v>1992.0866955760866</v>
      </c>
      <c r="O17" s="5">
        <f>Grade10!M17-M17</f>
        <v>211.43199999999979</v>
      </c>
      <c r="P17" s="22">
        <f t="shared" si="12"/>
        <v>245.38173559254795</v>
      </c>
      <c r="Q17" s="22"/>
      <c r="R17" s="22"/>
      <c r="S17" s="22">
        <f t="shared" si="6"/>
        <v>2024.602817222722</v>
      </c>
      <c r="T17" s="22">
        <f t="shared" si="7"/>
        <v>1479.7295035848138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38197.121886206922</v>
      </c>
      <c r="D18" s="5">
        <f t="shared" si="0"/>
        <v>37112.460035668992</v>
      </c>
      <c r="E18" s="5">
        <f t="shared" si="1"/>
        <v>27612.460035668992</v>
      </c>
      <c r="F18" s="5">
        <f t="shared" si="2"/>
        <v>9317.2182016459265</v>
      </c>
      <c r="G18" s="5">
        <f t="shared" si="3"/>
        <v>27795.241834023065</v>
      </c>
      <c r="H18" s="22">
        <f t="shared" si="10"/>
        <v>16875.953960715186</v>
      </c>
      <c r="I18" s="5">
        <f t="shared" si="4"/>
        <v>43861.150004623923</v>
      </c>
      <c r="J18" s="25">
        <f t="shared" si="5"/>
        <v>0.16342721282646888</v>
      </c>
      <c r="L18" s="22">
        <f t="shared" si="11"/>
        <v>78031.696408651842</v>
      </c>
      <c r="M18" s="5">
        <f>scrimecost*Meta!O15</f>
        <v>4224.5739999999996</v>
      </c>
      <c r="N18" s="5">
        <f>L18-Grade10!L18</f>
        <v>2041.888862965483</v>
      </c>
      <c r="O18" s="5">
        <f>Grade10!M18-M18</f>
        <v>211.43199999999979</v>
      </c>
      <c r="P18" s="22">
        <f t="shared" si="12"/>
        <v>250.98453453043322</v>
      </c>
      <c r="Q18" s="22"/>
      <c r="R18" s="22"/>
      <c r="S18" s="22">
        <f t="shared" si="6"/>
        <v>2069.5399642682037</v>
      </c>
      <c r="T18" s="22">
        <f t="shared" si="7"/>
        <v>1465.8872357043349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39152.049933362097</v>
      </c>
      <c r="D19" s="5">
        <f t="shared" si="0"/>
        <v>38021.551536560721</v>
      </c>
      <c r="E19" s="5">
        <f t="shared" si="1"/>
        <v>28521.551536560721</v>
      </c>
      <c r="F19" s="5">
        <f t="shared" si="2"/>
        <v>9614.0365766870746</v>
      </c>
      <c r="G19" s="5">
        <f t="shared" si="3"/>
        <v>28407.514959873646</v>
      </c>
      <c r="H19" s="22">
        <f t="shared" si="10"/>
        <v>17297.852809733064</v>
      </c>
      <c r="I19" s="5">
        <f t="shared" si="4"/>
        <v>44875.070834739527</v>
      </c>
      <c r="J19" s="25">
        <f t="shared" si="5"/>
        <v>0.16496438155473028</v>
      </c>
      <c r="L19" s="22">
        <f t="shared" si="11"/>
        <v>79982.488818868122</v>
      </c>
      <c r="M19" s="5">
        <f>scrimecost*Meta!O16</f>
        <v>4224.5739999999996</v>
      </c>
      <c r="N19" s="5">
        <f>L19-Grade10!L19</f>
        <v>2092.9360845396004</v>
      </c>
      <c r="O19" s="5">
        <f>Grade10!M19-M19</f>
        <v>211.43199999999979</v>
      </c>
      <c r="P19" s="22">
        <f t="shared" si="12"/>
        <v>256.72740344176549</v>
      </c>
      <c r="Q19" s="22"/>
      <c r="R19" s="22"/>
      <c r="S19" s="22">
        <f t="shared" si="6"/>
        <v>2115.6005399898108</v>
      </c>
      <c r="T19" s="22">
        <f t="shared" si="7"/>
        <v>1452.2609665862801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40130.85118169614</v>
      </c>
      <c r="D20" s="5">
        <f t="shared" si="0"/>
        <v>38953.370324974727</v>
      </c>
      <c r="E20" s="5">
        <f t="shared" si="1"/>
        <v>29453.370324974727</v>
      </c>
      <c r="F20" s="5">
        <f t="shared" si="2"/>
        <v>9918.2754111042486</v>
      </c>
      <c r="G20" s="5">
        <f t="shared" si="3"/>
        <v>29035.094913870478</v>
      </c>
      <c r="H20" s="22">
        <f t="shared" si="10"/>
        <v>17730.299129976389</v>
      </c>
      <c r="I20" s="5">
        <f t="shared" si="4"/>
        <v>45914.339685608</v>
      </c>
      <c r="J20" s="25">
        <f t="shared" si="5"/>
        <v>0.16646405836279018</v>
      </c>
      <c r="L20" s="22">
        <f t="shared" si="11"/>
        <v>81982.051039339829</v>
      </c>
      <c r="M20" s="5">
        <f>scrimecost*Meta!O17</f>
        <v>4224.5739999999996</v>
      </c>
      <c r="N20" s="5">
        <f>L20-Grade10!L20</f>
        <v>2145.2594866531144</v>
      </c>
      <c r="O20" s="5">
        <f>Grade10!M20-M20</f>
        <v>211.43199999999979</v>
      </c>
      <c r="P20" s="22">
        <f t="shared" si="12"/>
        <v>262.6138440758811</v>
      </c>
      <c r="Q20" s="22"/>
      <c r="R20" s="22"/>
      <c r="S20" s="22">
        <f t="shared" si="6"/>
        <v>2162.8126301044931</v>
      </c>
      <c r="T20" s="22">
        <f t="shared" si="7"/>
        <v>1438.8454313742664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41134.122461238549</v>
      </c>
      <c r="D21" s="5">
        <f t="shared" si="0"/>
        <v>39908.484583099096</v>
      </c>
      <c r="E21" s="5">
        <f t="shared" si="1"/>
        <v>30408.484583099096</v>
      </c>
      <c r="F21" s="5">
        <f t="shared" si="2"/>
        <v>10230.120216381854</v>
      </c>
      <c r="G21" s="5">
        <f t="shared" si="3"/>
        <v>29678.364366717244</v>
      </c>
      <c r="H21" s="22">
        <f t="shared" si="10"/>
        <v>18173.556608225801</v>
      </c>
      <c r="I21" s="5">
        <f t="shared" si="4"/>
        <v>46979.590257748205</v>
      </c>
      <c r="J21" s="25">
        <f t="shared" si="5"/>
        <v>0.16792715768772662</v>
      </c>
      <c r="L21" s="22">
        <f t="shared" si="11"/>
        <v>84031.602315323325</v>
      </c>
      <c r="M21" s="5">
        <f>scrimecost*Meta!O18</f>
        <v>3480.65</v>
      </c>
      <c r="N21" s="5">
        <f>L21-Grade10!L21</f>
        <v>2198.8909738194488</v>
      </c>
      <c r="O21" s="5">
        <f>Grade10!M21-M21</f>
        <v>174.19999999999982</v>
      </c>
      <c r="P21" s="22">
        <f t="shared" si="12"/>
        <v>268.64744572584948</v>
      </c>
      <c r="Q21" s="22"/>
      <c r="R21" s="22"/>
      <c r="S21" s="22">
        <f t="shared" si="6"/>
        <v>2174.8665904720283</v>
      </c>
      <c r="T21" s="22">
        <f t="shared" si="7"/>
        <v>1402.2069539751139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42162.475522769506</v>
      </c>
      <c r="D22" s="5">
        <f t="shared" si="0"/>
        <v>40887.476697676568</v>
      </c>
      <c r="E22" s="5">
        <f t="shared" si="1"/>
        <v>31387.476697676568</v>
      </c>
      <c r="F22" s="5">
        <f t="shared" si="2"/>
        <v>10549.761141791399</v>
      </c>
      <c r="G22" s="5">
        <f t="shared" si="3"/>
        <v>30337.715555885166</v>
      </c>
      <c r="H22" s="22">
        <f t="shared" si="10"/>
        <v>18627.895523431442</v>
      </c>
      <c r="I22" s="5">
        <f t="shared" si="4"/>
        <v>48071.472094191893</v>
      </c>
      <c r="J22" s="25">
        <f t="shared" si="5"/>
        <v>0.16935457166327447</v>
      </c>
      <c r="L22" s="22">
        <f t="shared" si="11"/>
        <v>86132.392373206399</v>
      </c>
      <c r="M22" s="5">
        <f>scrimecost*Meta!O19</f>
        <v>3480.65</v>
      </c>
      <c r="N22" s="5">
        <f>L22-Grade10!L22</f>
        <v>2253.8632481649111</v>
      </c>
      <c r="O22" s="5">
        <f>Grade10!M22-M22</f>
        <v>174.19999999999982</v>
      </c>
      <c r="P22" s="22">
        <f t="shared" si="12"/>
        <v>274.83188741706721</v>
      </c>
      <c r="Q22" s="22"/>
      <c r="R22" s="22"/>
      <c r="S22" s="22">
        <f t="shared" si="6"/>
        <v>2224.4687926487277</v>
      </c>
      <c r="T22" s="22">
        <f t="shared" si="7"/>
        <v>1389.9208242605657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43216.537410838748</v>
      </c>
      <c r="D23" s="5">
        <f t="shared" si="0"/>
        <v>41890.943615118485</v>
      </c>
      <c r="E23" s="5">
        <f t="shared" si="1"/>
        <v>32390.943615118485</v>
      </c>
      <c r="F23" s="5">
        <f t="shared" si="2"/>
        <v>10877.393090336185</v>
      </c>
      <c r="G23" s="5">
        <f t="shared" si="3"/>
        <v>31013.550524782302</v>
      </c>
      <c r="H23" s="22">
        <f t="shared" si="10"/>
        <v>19093.592911517233</v>
      </c>
      <c r="I23" s="5">
        <f t="shared" si="4"/>
        <v>49190.650976546705</v>
      </c>
      <c r="J23" s="25">
        <f t="shared" si="5"/>
        <v>0.17074717066380887</v>
      </c>
      <c r="L23" s="22">
        <f t="shared" si="11"/>
        <v>88285.702182536581</v>
      </c>
      <c r="M23" s="5">
        <f>scrimecost*Meta!O20</f>
        <v>3480.65</v>
      </c>
      <c r="N23" s="5">
        <f>L23-Grade10!L23</f>
        <v>2310.2098293690506</v>
      </c>
      <c r="O23" s="5">
        <f>Grade10!M23-M23</f>
        <v>174.19999999999982</v>
      </c>
      <c r="P23" s="22">
        <f t="shared" si="12"/>
        <v>281.17094015056534</v>
      </c>
      <c r="Q23" s="22"/>
      <c r="R23" s="22"/>
      <c r="S23" s="22">
        <f t="shared" si="6"/>
        <v>2275.3110498798765</v>
      </c>
      <c r="T23" s="22">
        <f t="shared" si="7"/>
        <v>1377.8082152616787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44296.950846109721</v>
      </c>
      <c r="D24" s="5">
        <f t="shared" si="0"/>
        <v>42919.497205496453</v>
      </c>
      <c r="E24" s="5">
        <f t="shared" si="1"/>
        <v>33419.497205496453</v>
      </c>
      <c r="F24" s="5">
        <f t="shared" si="2"/>
        <v>11213.215837594591</v>
      </c>
      <c r="G24" s="5">
        <f t="shared" si="3"/>
        <v>31706.281367901862</v>
      </c>
      <c r="H24" s="22">
        <f t="shared" si="10"/>
        <v>19570.932734305159</v>
      </c>
      <c r="I24" s="5">
        <f t="shared" si="4"/>
        <v>50337.809330960372</v>
      </c>
      <c r="J24" s="25">
        <f t="shared" si="5"/>
        <v>0.17210580383506202</v>
      </c>
      <c r="L24" s="22">
        <f t="shared" si="11"/>
        <v>90492.844737099964</v>
      </c>
      <c r="M24" s="5">
        <f>scrimecost*Meta!O21</f>
        <v>3480.65</v>
      </c>
      <c r="N24" s="5">
        <f>L24-Grade10!L24</f>
        <v>2367.965075103275</v>
      </c>
      <c r="O24" s="5">
        <f>Grade10!M24-M24</f>
        <v>174.19999999999982</v>
      </c>
      <c r="P24" s="22">
        <f t="shared" si="12"/>
        <v>287.6684692024009</v>
      </c>
      <c r="Q24" s="22"/>
      <c r="R24" s="22"/>
      <c r="S24" s="22">
        <f t="shared" si="6"/>
        <v>2327.4243635417902</v>
      </c>
      <c r="T24" s="22">
        <f t="shared" si="7"/>
        <v>1365.8651363610261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45404.374617262452</v>
      </c>
      <c r="D25" s="5">
        <f t="shared" si="0"/>
        <v>43973.764635633859</v>
      </c>
      <c r="E25" s="5">
        <f t="shared" si="1"/>
        <v>34473.764635633859</v>
      </c>
      <c r="F25" s="5">
        <f t="shared" si="2"/>
        <v>11557.434153534456</v>
      </c>
      <c r="G25" s="5">
        <f t="shared" si="3"/>
        <v>32416.330482099402</v>
      </c>
      <c r="H25" s="22">
        <f t="shared" si="10"/>
        <v>20060.206052662787</v>
      </c>
      <c r="I25" s="5">
        <f t="shared" si="4"/>
        <v>51513.646644234374</v>
      </c>
      <c r="J25" s="25">
        <f t="shared" si="5"/>
        <v>0.17343129961189435</v>
      </c>
      <c r="L25" s="22">
        <f t="shared" si="11"/>
        <v>92755.165855527463</v>
      </c>
      <c r="M25" s="5">
        <f>scrimecost*Meta!O22</f>
        <v>3480.65</v>
      </c>
      <c r="N25" s="5">
        <f>L25-Grade10!L25</f>
        <v>2427.1642019808496</v>
      </c>
      <c r="O25" s="5">
        <f>Grade10!M25-M25</f>
        <v>174.19999999999982</v>
      </c>
      <c r="P25" s="22">
        <f t="shared" si="12"/>
        <v>294.32843648053245</v>
      </c>
      <c r="Q25" s="22"/>
      <c r="R25" s="22"/>
      <c r="S25" s="22">
        <f t="shared" si="6"/>
        <v>2380.840510045246</v>
      </c>
      <c r="T25" s="22">
        <f t="shared" si="7"/>
        <v>1354.0877110520603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46539.483982694015</v>
      </c>
      <c r="D26" s="5">
        <f t="shared" si="0"/>
        <v>45054.388751524704</v>
      </c>
      <c r="E26" s="5">
        <f t="shared" si="1"/>
        <v>35554.388751524704</v>
      </c>
      <c r="F26" s="5">
        <f t="shared" si="2"/>
        <v>12015.696802525286</v>
      </c>
      <c r="G26" s="5">
        <f t="shared" si="3"/>
        <v>33038.691948999418</v>
      </c>
      <c r="H26" s="22">
        <f t="shared" si="10"/>
        <v>20561.711203979357</v>
      </c>
      <c r="I26" s="5">
        <f t="shared" si="4"/>
        <v>52613.441015187767</v>
      </c>
      <c r="J26" s="25">
        <f t="shared" si="5"/>
        <v>0.17637503475132135</v>
      </c>
      <c r="L26" s="22">
        <f t="shared" si="11"/>
        <v>95074.045001915656</v>
      </c>
      <c r="M26" s="5">
        <f>scrimecost*Meta!O23</f>
        <v>2630.748</v>
      </c>
      <c r="N26" s="5">
        <f>L26-Grade10!L26</f>
        <v>2487.8433070303727</v>
      </c>
      <c r="O26" s="5">
        <f>Grade10!M26-M26</f>
        <v>131.66399999999976</v>
      </c>
      <c r="P26" s="22">
        <f t="shared" si="12"/>
        <v>303.1949438851006</v>
      </c>
      <c r="Q26" s="22"/>
      <c r="R26" s="22"/>
      <c r="S26" s="22">
        <f t="shared" si="6"/>
        <v>2396.068004173113</v>
      </c>
      <c r="T26" s="22">
        <f t="shared" si="7"/>
        <v>1320.6869384696238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47702.971082261371</v>
      </c>
      <c r="D27" s="5">
        <f t="shared" si="0"/>
        <v>46162.028470312827</v>
      </c>
      <c r="E27" s="5">
        <f t="shared" si="1"/>
        <v>36662.028470312827</v>
      </c>
      <c r="F27" s="5">
        <f t="shared" si="2"/>
        <v>12488.105142588422</v>
      </c>
      <c r="G27" s="5">
        <f t="shared" si="3"/>
        <v>33673.923327724406</v>
      </c>
      <c r="H27" s="22">
        <f t="shared" si="10"/>
        <v>21075.753984078841</v>
      </c>
      <c r="I27" s="5">
        <f t="shared" si="4"/>
        <v>53738.041120567461</v>
      </c>
      <c r="J27" s="25">
        <f t="shared" si="5"/>
        <v>0.17928804101815185</v>
      </c>
      <c r="L27" s="22">
        <f t="shared" si="11"/>
        <v>97450.896126963547</v>
      </c>
      <c r="M27" s="5">
        <f>scrimecost*Meta!O24</f>
        <v>2630.748</v>
      </c>
      <c r="N27" s="5">
        <f>L27-Grade10!L27</f>
        <v>2550.039389706144</v>
      </c>
      <c r="O27" s="5">
        <f>Grade10!M27-M27</f>
        <v>131.66399999999976</v>
      </c>
      <c r="P27" s="22">
        <f t="shared" si="12"/>
        <v>312.3351434068673</v>
      </c>
      <c r="Q27" s="22"/>
      <c r="R27" s="22"/>
      <c r="S27" s="22">
        <f t="shared" si="6"/>
        <v>2454.2799807798979</v>
      </c>
      <c r="T27" s="22">
        <f t="shared" si="7"/>
        <v>1311.0193369851941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48895.545359317897</v>
      </c>
      <c r="D28" s="5">
        <f t="shared" si="0"/>
        <v>47297.359182070642</v>
      </c>
      <c r="E28" s="5">
        <f t="shared" si="1"/>
        <v>37797.359182070642</v>
      </c>
      <c r="F28" s="5">
        <f t="shared" si="2"/>
        <v>12972.323691153129</v>
      </c>
      <c r="G28" s="5">
        <f t="shared" si="3"/>
        <v>34325.035490917515</v>
      </c>
      <c r="H28" s="22">
        <f t="shared" si="10"/>
        <v>21602.64783368081</v>
      </c>
      <c r="I28" s="5">
        <f t="shared" si="4"/>
        <v>54890.756228581646</v>
      </c>
      <c r="J28" s="25">
        <f t="shared" si="5"/>
        <v>0.18212999835164495</v>
      </c>
      <c r="L28" s="22">
        <f t="shared" si="11"/>
        <v>99887.168530137627</v>
      </c>
      <c r="M28" s="5">
        <f>scrimecost*Meta!O25</f>
        <v>2630.748</v>
      </c>
      <c r="N28" s="5">
        <f>L28-Grade10!L28</f>
        <v>2613.7903744487994</v>
      </c>
      <c r="O28" s="5">
        <f>Grade10!M28-M28</f>
        <v>131.66399999999976</v>
      </c>
      <c r="P28" s="22">
        <f t="shared" si="12"/>
        <v>321.70384791667811</v>
      </c>
      <c r="Q28" s="22"/>
      <c r="R28" s="22"/>
      <c r="S28" s="22">
        <f t="shared" si="6"/>
        <v>2513.9472568018446</v>
      </c>
      <c r="T28" s="22">
        <f t="shared" si="7"/>
        <v>1301.443755526763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50117.93399330083</v>
      </c>
      <c r="D29" s="5">
        <f t="shared" si="0"/>
        <v>48461.073161622393</v>
      </c>
      <c r="E29" s="5">
        <f t="shared" si="1"/>
        <v>38961.073161622393</v>
      </c>
      <c r="F29" s="5">
        <f t="shared" si="2"/>
        <v>13468.647703431951</v>
      </c>
      <c r="G29" s="5">
        <f t="shared" si="3"/>
        <v>34992.425458190439</v>
      </c>
      <c r="H29" s="22">
        <f t="shared" si="10"/>
        <v>22142.714029522827</v>
      </c>
      <c r="I29" s="5">
        <f t="shared" si="4"/>
        <v>56072.289214296165</v>
      </c>
      <c r="J29" s="25">
        <f t="shared" si="5"/>
        <v>0.18490263965261378</v>
      </c>
      <c r="L29" s="22">
        <f t="shared" si="11"/>
        <v>102384.34774339106</v>
      </c>
      <c r="M29" s="5">
        <f>scrimecost*Meta!O26</f>
        <v>2630.748</v>
      </c>
      <c r="N29" s="5">
        <f>L29-Grade10!L29</f>
        <v>2679.1351338100212</v>
      </c>
      <c r="O29" s="5">
        <f>Grade10!M29-M29</f>
        <v>131.66399999999976</v>
      </c>
      <c r="P29" s="22">
        <f t="shared" si="12"/>
        <v>331.3067700392341</v>
      </c>
      <c r="Q29" s="22"/>
      <c r="R29" s="22"/>
      <c r="S29" s="22">
        <f t="shared" si="6"/>
        <v>2575.1062147243397</v>
      </c>
      <c r="T29" s="22">
        <f t="shared" si="7"/>
        <v>1291.9587235115478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51370.882343133359</v>
      </c>
      <c r="D30" s="5">
        <f t="shared" si="0"/>
        <v>49653.879990662957</v>
      </c>
      <c r="E30" s="5">
        <f t="shared" si="1"/>
        <v>40153.879990662957</v>
      </c>
      <c r="F30" s="5">
        <f t="shared" si="2"/>
        <v>13977.37981601775</v>
      </c>
      <c r="G30" s="5">
        <f t="shared" si="3"/>
        <v>35676.500174645204</v>
      </c>
      <c r="H30" s="22">
        <f t="shared" si="10"/>
        <v>22696.281880260896</v>
      </c>
      <c r="I30" s="5">
        <f t="shared" si="4"/>
        <v>57283.360524653574</v>
      </c>
      <c r="J30" s="25">
        <f t="shared" si="5"/>
        <v>0.18760765555599807</v>
      </c>
      <c r="L30" s="22">
        <f t="shared" si="11"/>
        <v>104943.95643697582</v>
      </c>
      <c r="M30" s="5">
        <f>scrimecost*Meta!O27</f>
        <v>2630.748</v>
      </c>
      <c r="N30" s="5">
        <f>L30-Grade10!L30</f>
        <v>2746.1135121552506</v>
      </c>
      <c r="O30" s="5">
        <f>Grade10!M30-M30</f>
        <v>131.66399999999976</v>
      </c>
      <c r="P30" s="22">
        <f t="shared" si="12"/>
        <v>341.14976521485403</v>
      </c>
      <c r="Q30" s="22"/>
      <c r="R30" s="22"/>
      <c r="S30" s="22">
        <f t="shared" si="6"/>
        <v>2637.7941465948797</v>
      </c>
      <c r="T30" s="22">
        <f t="shared" si="7"/>
        <v>1282.5628066566314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52655.154401711698</v>
      </c>
      <c r="D31" s="5">
        <f t="shared" si="0"/>
        <v>50876.506990429538</v>
      </c>
      <c r="E31" s="5">
        <f t="shared" si="1"/>
        <v>41376.506990429538</v>
      </c>
      <c r="F31" s="5">
        <f t="shared" si="2"/>
        <v>14498.8302314182</v>
      </c>
      <c r="G31" s="5">
        <f t="shared" si="3"/>
        <v>36377.676759011338</v>
      </c>
      <c r="H31" s="22">
        <f t="shared" si="10"/>
        <v>23263.68892726742</v>
      </c>
      <c r="I31" s="5">
        <f t="shared" si="4"/>
        <v>58524.708617769924</v>
      </c>
      <c r="J31" s="25">
        <f t="shared" si="5"/>
        <v>0.19024669546173892</v>
      </c>
      <c r="L31" s="22">
        <f t="shared" si="11"/>
        <v>107567.55534790023</v>
      </c>
      <c r="M31" s="5">
        <f>scrimecost*Meta!O28</f>
        <v>2350.2179999999998</v>
      </c>
      <c r="N31" s="5">
        <f>L31-Grade10!L31</f>
        <v>2814.7663499591581</v>
      </c>
      <c r="O31" s="5">
        <f>Grade10!M31-M31</f>
        <v>117.62400000000025</v>
      </c>
      <c r="P31" s="22">
        <f t="shared" si="12"/>
        <v>351.23883526986464</v>
      </c>
      <c r="Q31" s="22"/>
      <c r="R31" s="22"/>
      <c r="S31" s="22">
        <f t="shared" si="6"/>
        <v>2688.3462367622205</v>
      </c>
      <c r="T31" s="22">
        <f t="shared" si="7"/>
        <v>1266.7974850421529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53971.533261754477</v>
      </c>
      <c r="D32" s="5">
        <f t="shared" si="0"/>
        <v>52129.699665190266</v>
      </c>
      <c r="E32" s="5">
        <f t="shared" si="1"/>
        <v>42629.699665190266</v>
      </c>
      <c r="F32" s="5">
        <f t="shared" si="2"/>
        <v>15033.316907203647</v>
      </c>
      <c r="G32" s="5">
        <f t="shared" si="3"/>
        <v>37096.382757986619</v>
      </c>
      <c r="H32" s="22">
        <f t="shared" si="10"/>
        <v>23845.281150449104</v>
      </c>
      <c r="I32" s="5">
        <f t="shared" si="4"/>
        <v>59797.090413214166</v>
      </c>
      <c r="J32" s="25">
        <f t="shared" si="5"/>
        <v>0.1928213685405103</v>
      </c>
      <c r="L32" s="22">
        <f t="shared" si="11"/>
        <v>110256.74423159772</v>
      </c>
      <c r="M32" s="5">
        <f>scrimecost*Meta!O29</f>
        <v>2350.2179999999998</v>
      </c>
      <c r="N32" s="5">
        <f>L32-Grade10!L32</f>
        <v>2885.1355087081465</v>
      </c>
      <c r="O32" s="5">
        <f>Grade10!M32-M32</f>
        <v>117.62400000000025</v>
      </c>
      <c r="P32" s="22">
        <f t="shared" si="12"/>
        <v>361.58013207625027</v>
      </c>
      <c r="Q32" s="22"/>
      <c r="R32" s="22"/>
      <c r="S32" s="22">
        <f t="shared" si="6"/>
        <v>2754.2077451837313</v>
      </c>
      <c r="T32" s="22">
        <f t="shared" si="7"/>
        <v>1257.774935039092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55320.821593298329</v>
      </c>
      <c r="D33" s="5">
        <f t="shared" si="0"/>
        <v>53414.222156820011</v>
      </c>
      <c r="E33" s="5">
        <f t="shared" si="1"/>
        <v>43914.222156820011</v>
      </c>
      <c r="F33" s="5">
        <f t="shared" si="2"/>
        <v>15581.165749883734</v>
      </c>
      <c r="G33" s="5">
        <f t="shared" si="3"/>
        <v>37833.056406936274</v>
      </c>
      <c r="H33" s="22">
        <f t="shared" si="10"/>
        <v>24441.413179210329</v>
      </c>
      <c r="I33" s="5">
        <f t="shared" si="4"/>
        <v>61101.281753544507</v>
      </c>
      <c r="J33" s="25">
        <f t="shared" si="5"/>
        <v>0.1953332447149215</v>
      </c>
      <c r="L33" s="22">
        <f t="shared" si="11"/>
        <v>113013.16283738764</v>
      </c>
      <c r="M33" s="5">
        <f>scrimecost*Meta!O30</f>
        <v>2350.2179999999998</v>
      </c>
      <c r="N33" s="5">
        <f>L33-Grade10!L33</f>
        <v>2957.2638964258222</v>
      </c>
      <c r="O33" s="5">
        <f>Grade10!M33-M33</f>
        <v>117.62400000000025</v>
      </c>
      <c r="P33" s="22">
        <f t="shared" si="12"/>
        <v>372.17996130279562</v>
      </c>
      <c r="Q33" s="22"/>
      <c r="R33" s="22"/>
      <c r="S33" s="22">
        <f t="shared" si="6"/>
        <v>2821.7157913157503</v>
      </c>
      <c r="T33" s="22">
        <f t="shared" si="7"/>
        <v>1248.8312533165456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56703.842133130784</v>
      </c>
      <c r="D34" s="5">
        <f t="shared" si="0"/>
        <v>54730.857710740507</v>
      </c>
      <c r="E34" s="5">
        <f t="shared" si="1"/>
        <v>45230.857710740507</v>
      </c>
      <c r="F34" s="5">
        <f t="shared" si="2"/>
        <v>16142.710813630827</v>
      </c>
      <c r="G34" s="5">
        <f t="shared" si="3"/>
        <v>38588.146897109677</v>
      </c>
      <c r="H34" s="22">
        <f t="shared" si="10"/>
        <v>25052.448508690584</v>
      </c>
      <c r="I34" s="5">
        <f t="shared" si="4"/>
        <v>62438.077877383112</v>
      </c>
      <c r="J34" s="25">
        <f t="shared" si="5"/>
        <v>0.1977838556167861</v>
      </c>
      <c r="L34" s="22">
        <f t="shared" si="11"/>
        <v>115838.49190832234</v>
      </c>
      <c r="M34" s="5">
        <f>scrimecost*Meta!O31</f>
        <v>2350.2179999999998</v>
      </c>
      <c r="N34" s="5">
        <f>L34-Grade10!L34</f>
        <v>3031.1954938364652</v>
      </c>
      <c r="O34" s="5">
        <f>Grade10!M34-M34</f>
        <v>117.62400000000025</v>
      </c>
      <c r="P34" s="22">
        <f t="shared" si="12"/>
        <v>383.04478626000463</v>
      </c>
      <c r="Q34" s="22"/>
      <c r="R34" s="22"/>
      <c r="S34" s="22">
        <f t="shared" si="6"/>
        <v>2890.9115386010894</v>
      </c>
      <c r="T34" s="22">
        <f t="shared" si="7"/>
        <v>1239.9653303717207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58121.438186459054</v>
      </c>
      <c r="D35" s="5">
        <f t="shared" si="0"/>
        <v>56080.409153509019</v>
      </c>
      <c r="E35" s="5">
        <f t="shared" si="1"/>
        <v>46580.409153509019</v>
      </c>
      <c r="F35" s="5">
        <f t="shared" si="2"/>
        <v>16718.294503971596</v>
      </c>
      <c r="G35" s="5">
        <f t="shared" si="3"/>
        <v>39362.114649537427</v>
      </c>
      <c r="H35" s="22">
        <f t="shared" si="10"/>
        <v>25678.759721407849</v>
      </c>
      <c r="I35" s="5">
        <f t="shared" si="4"/>
        <v>63808.293904317703</v>
      </c>
      <c r="J35" s="25">
        <f t="shared" si="5"/>
        <v>0.20017469552104417</v>
      </c>
      <c r="L35" s="22">
        <f t="shared" si="11"/>
        <v>118734.45420603038</v>
      </c>
      <c r="M35" s="5">
        <f>scrimecost*Meta!O32</f>
        <v>2350.2179999999998</v>
      </c>
      <c r="N35" s="5">
        <f>L35-Grade10!L35</f>
        <v>3106.9753811823757</v>
      </c>
      <c r="O35" s="5">
        <f>Grade10!M35-M35</f>
        <v>117.62400000000025</v>
      </c>
      <c r="P35" s="22">
        <f t="shared" si="12"/>
        <v>394.18123184114376</v>
      </c>
      <c r="Q35" s="22"/>
      <c r="R35" s="22"/>
      <c r="S35" s="22">
        <f t="shared" si="6"/>
        <v>2961.8371795685639</v>
      </c>
      <c r="T35" s="22">
        <f t="shared" si="7"/>
        <v>1231.1760821545711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59574.474141120532</v>
      </c>
      <c r="D36" s="5">
        <f t="shared" si="0"/>
        <v>57463.699382346749</v>
      </c>
      <c r="E36" s="5">
        <f t="shared" si="1"/>
        <v>47963.699382346749</v>
      </c>
      <c r="F36" s="5">
        <f t="shared" si="2"/>
        <v>17308.26778657089</v>
      </c>
      <c r="G36" s="5">
        <f t="shared" si="3"/>
        <v>40155.431595775859</v>
      </c>
      <c r="H36" s="22">
        <f t="shared" si="10"/>
        <v>26320.728714443045</v>
      </c>
      <c r="I36" s="5">
        <f t="shared" si="4"/>
        <v>65212.765331925635</v>
      </c>
      <c r="J36" s="25">
        <f t="shared" si="5"/>
        <v>0.20250722225690584</v>
      </c>
      <c r="L36" s="22">
        <f t="shared" si="11"/>
        <v>121702.81556118114</v>
      </c>
      <c r="M36" s="5">
        <f>scrimecost*Meta!O33</f>
        <v>1992.8019999999999</v>
      </c>
      <c r="N36" s="5">
        <f>L36-Grade10!L36</f>
        <v>3184.6497657119326</v>
      </c>
      <c r="O36" s="5">
        <f>Grade10!M36-M36</f>
        <v>99.736000000000104</v>
      </c>
      <c r="P36" s="22">
        <f t="shared" si="12"/>
        <v>405.59608856181165</v>
      </c>
      <c r="Q36" s="22"/>
      <c r="R36" s="22"/>
      <c r="S36" s="22">
        <f t="shared" si="6"/>
        <v>3017.0772735602231</v>
      </c>
      <c r="T36" s="22">
        <f t="shared" si="7"/>
        <v>1215.4292189669384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61063.835994648551</v>
      </c>
      <c r="D37" s="5">
        <f t="shared" ref="D37:D56" si="15">IF(A37&lt;startage,1,0)*(C37*(1-initialunempprob))+IF(A37=startage,1,0)*(C37*(1-unempprob))+IF(A37&gt;startage,1,0)*(C37*(1-unempprob)+unempprob*300*52)</f>
        <v>58881.571866905419</v>
      </c>
      <c r="E37" s="5">
        <f t="shared" si="1"/>
        <v>49381.571866905419</v>
      </c>
      <c r="F37" s="5">
        <f t="shared" si="2"/>
        <v>17912.990401235162</v>
      </c>
      <c r="G37" s="5">
        <f t="shared" si="3"/>
        <v>40968.581465670257</v>
      </c>
      <c r="H37" s="22">
        <f t="shared" ref="H37:H56" si="16">benefits*B37/expnorm</f>
        <v>26978.746932304119</v>
      </c>
      <c r="I37" s="5">
        <f t="shared" ref="I37:I56" si="17">G37+IF(A37&lt;startage,1,0)*(H37*(1-initialunempprob))+IF(A37&gt;=startage,1,0)*(H37*(1-unempprob))</f>
        <v>66652.34854522378</v>
      </c>
      <c r="J37" s="25">
        <f t="shared" si="5"/>
        <v>0.20478285809677077</v>
      </c>
      <c r="L37" s="22">
        <f t="shared" ref="L37:L56" si="18">(sincome+sbenefits)*(1-sunemp)*B37/expnorm</f>
        <v>124745.38595021068</v>
      </c>
      <c r="M37" s="5">
        <f>scrimecost*Meta!O34</f>
        <v>1992.8019999999999</v>
      </c>
      <c r="N37" s="5">
        <f>L37-Grade10!L37</f>
        <v>3264.2660098547785</v>
      </c>
      <c r="O37" s="5">
        <f>Grade10!M37-M37</f>
        <v>99.736000000000104</v>
      </c>
      <c r="P37" s="22">
        <f t="shared" si="12"/>
        <v>417.29631670049599</v>
      </c>
      <c r="Q37" s="22"/>
      <c r="R37" s="22"/>
      <c r="S37" s="22">
        <f t="shared" si="6"/>
        <v>3091.5935251017145</v>
      </c>
      <c r="T37" s="22">
        <f t="shared" si="7"/>
        <v>1207.0072473568496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62590.431894514746</v>
      </c>
      <c r="D38" s="5">
        <f t="shared" si="15"/>
        <v>60334.891163578039</v>
      </c>
      <c r="E38" s="5">
        <f t="shared" si="1"/>
        <v>50834.891163578039</v>
      </c>
      <c r="F38" s="5">
        <f t="shared" si="2"/>
        <v>18532.831081266035</v>
      </c>
      <c r="G38" s="5">
        <f t="shared" si="3"/>
        <v>41802.060082312004</v>
      </c>
      <c r="H38" s="22">
        <f t="shared" si="16"/>
        <v>27653.21560561172</v>
      </c>
      <c r="I38" s="5">
        <f t="shared" si="17"/>
        <v>68127.921338854358</v>
      </c>
      <c r="J38" s="25">
        <f t="shared" si="5"/>
        <v>0.2070029906234683</v>
      </c>
      <c r="L38" s="22">
        <f t="shared" si="18"/>
        <v>127864.02059896592</v>
      </c>
      <c r="M38" s="5">
        <f>scrimecost*Meta!O35</f>
        <v>1992.8019999999999</v>
      </c>
      <c r="N38" s="5">
        <f>L38-Grade10!L38</f>
        <v>3345.8726601010712</v>
      </c>
      <c r="O38" s="5">
        <f>Grade10!M38-M38</f>
        <v>99.736000000000104</v>
      </c>
      <c r="P38" s="22">
        <f t="shared" si="12"/>
        <v>429.28905054264743</v>
      </c>
      <c r="Q38" s="22"/>
      <c r="R38" s="22"/>
      <c r="S38" s="22">
        <f t="shared" si="6"/>
        <v>3167.9726829316446</v>
      </c>
      <c r="T38" s="22">
        <f t="shared" si="7"/>
        <v>1198.6521436558658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64155.192691877637</v>
      </c>
      <c r="D39" s="5">
        <f t="shared" si="15"/>
        <v>61824.543442667513</v>
      </c>
      <c r="E39" s="5">
        <f t="shared" si="1"/>
        <v>52324.543442667513</v>
      </c>
      <c r="F39" s="5">
        <f t="shared" si="2"/>
        <v>19168.167778297695</v>
      </c>
      <c r="G39" s="5">
        <f t="shared" si="3"/>
        <v>42656.375664369814</v>
      </c>
      <c r="H39" s="22">
        <f t="shared" si="16"/>
        <v>28344.545995752018</v>
      </c>
      <c r="I39" s="5">
        <f t="shared" si="17"/>
        <v>69640.383452325739</v>
      </c>
      <c r="J39" s="25">
        <f t="shared" ref="J39:J56" si="19">(F39-(IF(A39&gt;startage,1,0)*(unempprob*300*52)))/(IF(A39&lt;startage,1,0)*((C39+H39)*(1-initialunempprob))+IF(A39&gt;=startage,1,0)*((C39+H39)*(1-unempprob)))</f>
        <v>0.20916897357634398</v>
      </c>
      <c r="L39" s="22">
        <f t="shared" si="18"/>
        <v>131060.6211139401</v>
      </c>
      <c r="M39" s="5">
        <f>scrimecost*Meta!O36</f>
        <v>1992.8019999999999</v>
      </c>
      <c r="N39" s="5">
        <f>L39-Grade10!L39</f>
        <v>3429.5194766036584</v>
      </c>
      <c r="O39" s="5">
        <f>Grade10!M39-M39</f>
        <v>99.736000000000104</v>
      </c>
      <c r="P39" s="22">
        <f t="shared" si="12"/>
        <v>441.58160273085304</v>
      </c>
      <c r="Q39" s="22"/>
      <c r="R39" s="22"/>
      <c r="S39" s="22">
        <f t="shared" ref="S39:S69" si="20">IF(A39&lt;startage,1,0)*(N39-Q39-R39)+IF(A39&gt;=startage,1,0)*completionprob*(N39*spart+O39+P39)</f>
        <v>3246.2613197074306</v>
      </c>
      <c r="T39" s="22">
        <f t="shared" ref="T39:T69" si="21">S39/sreturn^(A39-startage+1)</f>
        <v>1190.3631253726269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65759.072509174555</v>
      </c>
      <c r="D40" s="5">
        <f t="shared" si="15"/>
        <v>63351.437028734174</v>
      </c>
      <c r="E40" s="5">
        <f t="shared" si="1"/>
        <v>53851.437028734174</v>
      </c>
      <c r="F40" s="5">
        <f t="shared" si="2"/>
        <v>19819.387892755127</v>
      </c>
      <c r="G40" s="5">
        <f t="shared" si="3"/>
        <v>43532.049135979047</v>
      </c>
      <c r="H40" s="22">
        <f t="shared" si="16"/>
        <v>29053.15964564581</v>
      </c>
      <c r="I40" s="5">
        <f t="shared" si="17"/>
        <v>71190.657118633855</v>
      </c>
      <c r="J40" s="25">
        <f t="shared" si="19"/>
        <v>0.21128212767671042</v>
      </c>
      <c r="L40" s="22">
        <f t="shared" si="18"/>
        <v>134337.13664178859</v>
      </c>
      <c r="M40" s="5">
        <f>scrimecost*Meta!O37</f>
        <v>1992.8019999999999</v>
      </c>
      <c r="N40" s="5">
        <f>L40-Grade10!L40</f>
        <v>3515.2574635187484</v>
      </c>
      <c r="O40" s="5">
        <f>Grade10!M40-M40</f>
        <v>99.736000000000104</v>
      </c>
      <c r="P40" s="22">
        <f t="shared" ref="P40:P56" si="22">(spart-initialspart)*(L40*J40+nptrans)</f>
        <v>454.18146872376332</v>
      </c>
      <c r="Q40" s="22"/>
      <c r="R40" s="22"/>
      <c r="S40" s="22">
        <f t="shared" si="20"/>
        <v>3326.5071724025638</v>
      </c>
      <c r="T40" s="22">
        <f t="shared" si="21"/>
        <v>1182.1394256630895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67403.04932190392</v>
      </c>
      <c r="D41" s="5">
        <f t="shared" si="15"/>
        <v>64916.502954452531</v>
      </c>
      <c r="E41" s="5">
        <f t="shared" si="1"/>
        <v>55416.502954452531</v>
      </c>
      <c r="F41" s="5">
        <f t="shared" si="2"/>
        <v>20486.888510074004</v>
      </c>
      <c r="G41" s="5">
        <f t="shared" si="3"/>
        <v>44429.614444378531</v>
      </c>
      <c r="H41" s="22">
        <f t="shared" si="16"/>
        <v>29779.488636786955</v>
      </c>
      <c r="I41" s="5">
        <f t="shared" si="17"/>
        <v>72779.687626599713</v>
      </c>
      <c r="J41" s="25">
        <f t="shared" si="19"/>
        <v>0.21334374143316553</v>
      </c>
      <c r="L41" s="22">
        <f t="shared" si="18"/>
        <v>137695.5650578333</v>
      </c>
      <c r="M41" s="5">
        <f>scrimecost*Meta!O38</f>
        <v>1442.1319999999998</v>
      </c>
      <c r="N41" s="5">
        <f>L41-Grade10!L41</f>
        <v>3603.1389001067146</v>
      </c>
      <c r="O41" s="5">
        <f>Grade10!M41-M41</f>
        <v>72.176000000000158</v>
      </c>
      <c r="P41" s="22">
        <f t="shared" si="22"/>
        <v>467.0963313664966</v>
      </c>
      <c r="Q41" s="22"/>
      <c r="R41" s="22"/>
      <c r="S41" s="22">
        <f t="shared" si="20"/>
        <v>3381.8606114150734</v>
      </c>
      <c r="T41" s="22">
        <f t="shared" si="21"/>
        <v>1164.7164001621591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69088.125554951519</v>
      </c>
      <c r="D42" s="5">
        <f t="shared" si="15"/>
        <v>66520.695528313852</v>
      </c>
      <c r="E42" s="5">
        <f t="shared" si="1"/>
        <v>57020.695528313852</v>
      </c>
      <c r="F42" s="5">
        <f t="shared" si="2"/>
        <v>21171.076642825858</v>
      </c>
      <c r="G42" s="5">
        <f t="shared" si="3"/>
        <v>45349.618885487995</v>
      </c>
      <c r="H42" s="22">
        <f t="shared" si="16"/>
        <v>30523.97585270663</v>
      </c>
      <c r="I42" s="5">
        <f t="shared" si="17"/>
        <v>74408.443897264704</v>
      </c>
      <c r="J42" s="25">
        <f t="shared" si="19"/>
        <v>0.21535507192726808</v>
      </c>
      <c r="L42" s="22">
        <f t="shared" si="18"/>
        <v>141137.95418427911</v>
      </c>
      <c r="M42" s="5">
        <f>scrimecost*Meta!O39</f>
        <v>1442.1319999999998</v>
      </c>
      <c r="N42" s="5">
        <f>L42-Grade10!L42</f>
        <v>3693.2173726093606</v>
      </c>
      <c r="O42" s="5">
        <f>Grade10!M42-M42</f>
        <v>72.176000000000158</v>
      </c>
      <c r="P42" s="22">
        <f t="shared" si="22"/>
        <v>480.33406557529804</v>
      </c>
      <c r="Q42" s="22"/>
      <c r="R42" s="22"/>
      <c r="S42" s="22">
        <f t="shared" si="20"/>
        <v>3466.168910402881</v>
      </c>
      <c r="T42" s="22">
        <f t="shared" si="21"/>
        <v>1156.9070281795534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70815.3286938253</v>
      </c>
      <c r="D43" s="5">
        <f t="shared" si="15"/>
        <v>68164.992916521689</v>
      </c>
      <c r="E43" s="5">
        <f t="shared" si="1"/>
        <v>58664.992916521689</v>
      </c>
      <c r="F43" s="5">
        <f t="shared" si="2"/>
        <v>21872.3694788965</v>
      </c>
      <c r="G43" s="5">
        <f t="shared" si="3"/>
        <v>46292.623437625189</v>
      </c>
      <c r="H43" s="22">
        <f t="shared" si="16"/>
        <v>31287.075249024288</v>
      </c>
      <c r="I43" s="5">
        <f t="shared" si="17"/>
        <v>76077.919074696314</v>
      </c>
      <c r="J43" s="25">
        <f t="shared" si="19"/>
        <v>0.21731734558005103</v>
      </c>
      <c r="L43" s="22">
        <f t="shared" si="18"/>
        <v>144666.40303888606</v>
      </c>
      <c r="M43" s="5">
        <f>scrimecost*Meta!O40</f>
        <v>1442.1319999999998</v>
      </c>
      <c r="N43" s="5">
        <f>L43-Grade10!L43</f>
        <v>3785.5478069245582</v>
      </c>
      <c r="O43" s="5">
        <f>Grade10!M43-M43</f>
        <v>72.176000000000158</v>
      </c>
      <c r="P43" s="22">
        <f t="shared" si="22"/>
        <v>493.90274313931951</v>
      </c>
      <c r="Q43" s="22"/>
      <c r="R43" s="22"/>
      <c r="S43" s="22">
        <f t="shared" si="20"/>
        <v>3552.5849168653717</v>
      </c>
      <c r="T43" s="22">
        <f t="shared" si="21"/>
        <v>1149.1519386542691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72585.711911170933</v>
      </c>
      <c r="D44" s="5">
        <f t="shared" si="15"/>
        <v>69850.397739434731</v>
      </c>
      <c r="E44" s="5">
        <f t="shared" si="1"/>
        <v>60350.397739434731</v>
      </c>
      <c r="F44" s="5">
        <f t="shared" si="2"/>
        <v>22591.194635868913</v>
      </c>
      <c r="G44" s="5">
        <f t="shared" si="3"/>
        <v>47259.203103565815</v>
      </c>
      <c r="H44" s="22">
        <f t="shared" si="16"/>
        <v>32069.252130249901</v>
      </c>
      <c r="I44" s="5">
        <f t="shared" si="17"/>
        <v>77789.131131563714</v>
      </c>
      <c r="J44" s="25">
        <f t="shared" si="19"/>
        <v>0.21923175889983923</v>
      </c>
      <c r="L44" s="22">
        <f t="shared" si="18"/>
        <v>148283.06311485823</v>
      </c>
      <c r="M44" s="5">
        <f>scrimecost*Meta!O41</f>
        <v>1442.1319999999998</v>
      </c>
      <c r="N44" s="5">
        <f>L44-Grade10!L44</f>
        <v>3880.1865020977275</v>
      </c>
      <c r="O44" s="5">
        <f>Grade10!M44-M44</f>
        <v>72.176000000000158</v>
      </c>
      <c r="P44" s="22">
        <f t="shared" si="22"/>
        <v>507.81063764244158</v>
      </c>
      <c r="Q44" s="22"/>
      <c r="R44" s="22"/>
      <c r="S44" s="22">
        <f t="shared" si="20"/>
        <v>3641.1613234894976</v>
      </c>
      <c r="T44" s="22">
        <f t="shared" si="21"/>
        <v>1141.4506955853594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74400.35470895021</v>
      </c>
      <c r="D45" s="5">
        <f t="shared" si="15"/>
        <v>71577.937682920601</v>
      </c>
      <c r="E45" s="5">
        <f t="shared" si="1"/>
        <v>62077.937682920601</v>
      </c>
      <c r="F45" s="5">
        <f t="shared" si="2"/>
        <v>23327.990421765637</v>
      </c>
      <c r="G45" s="5">
        <f t="shared" si="3"/>
        <v>48249.947261154965</v>
      </c>
      <c r="H45" s="22">
        <f t="shared" si="16"/>
        <v>32870.983433506146</v>
      </c>
      <c r="I45" s="5">
        <f t="shared" si="17"/>
        <v>79543.12348985282</v>
      </c>
      <c r="J45" s="25">
        <f t="shared" si="19"/>
        <v>0.22109947921182782</v>
      </c>
      <c r="L45" s="22">
        <f t="shared" si="18"/>
        <v>151990.13969272966</v>
      </c>
      <c r="M45" s="5">
        <f>scrimecost*Meta!O42</f>
        <v>1442.1319999999998</v>
      </c>
      <c r="N45" s="5">
        <f>L45-Grade10!L45</f>
        <v>3977.1911646501685</v>
      </c>
      <c r="O45" s="5">
        <f>Grade10!M45-M45</f>
        <v>72.176000000000158</v>
      </c>
      <c r="P45" s="22">
        <f t="shared" si="22"/>
        <v>522.06622950814176</v>
      </c>
      <c r="Q45" s="22"/>
      <c r="R45" s="22"/>
      <c r="S45" s="22">
        <f t="shared" si="20"/>
        <v>3731.9521402791815</v>
      </c>
      <c r="T45" s="22">
        <f t="shared" si="21"/>
        <v>1133.8028682032955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76260.363576673932</v>
      </c>
      <c r="D46" s="5">
        <f t="shared" si="15"/>
        <v>73348.666124993586</v>
      </c>
      <c r="E46" s="5">
        <f t="shared" si="1"/>
        <v>63848.666124993586</v>
      </c>
      <c r="F46" s="5">
        <f t="shared" si="2"/>
        <v>24083.206102309763</v>
      </c>
      <c r="G46" s="5">
        <f t="shared" si="3"/>
        <v>49265.460022683823</v>
      </c>
      <c r="H46" s="22">
        <f t="shared" si="16"/>
        <v>33692.75801934379</v>
      </c>
      <c r="I46" s="5">
        <f t="shared" si="17"/>
        <v>81340.965657099106</v>
      </c>
      <c r="J46" s="25">
        <f t="shared" si="19"/>
        <v>0.22292164536986536</v>
      </c>
      <c r="L46" s="22">
        <f t="shared" si="18"/>
        <v>155789.89318504787</v>
      </c>
      <c r="M46" s="5">
        <f>scrimecost*Meta!O43</f>
        <v>862.37</v>
      </c>
      <c r="N46" s="5">
        <f>L46-Grade10!L46</f>
        <v>4076.6209437663783</v>
      </c>
      <c r="O46" s="5">
        <f>Grade10!M46-M46</f>
        <v>43.159999999999968</v>
      </c>
      <c r="P46" s="22">
        <f t="shared" si="22"/>
        <v>536.67821117048425</v>
      </c>
      <c r="Q46" s="22"/>
      <c r="R46" s="22"/>
      <c r="S46" s="22">
        <f t="shared" si="20"/>
        <v>3796.6931114885724</v>
      </c>
      <c r="T46" s="22">
        <f t="shared" si="21"/>
        <v>1117.869815740152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78166.872666090785</v>
      </c>
      <c r="D47" s="5">
        <f t="shared" si="15"/>
        <v>75163.662778118422</v>
      </c>
      <c r="E47" s="5">
        <f t="shared" si="1"/>
        <v>65663.662778118422</v>
      </c>
      <c r="F47" s="5">
        <f t="shared" si="2"/>
        <v>24857.302174867506</v>
      </c>
      <c r="G47" s="5">
        <f t="shared" si="3"/>
        <v>50306.360603250912</v>
      </c>
      <c r="H47" s="22">
        <f t="shared" si="16"/>
        <v>34535.076969827387</v>
      </c>
      <c r="I47" s="5">
        <f t="shared" si="17"/>
        <v>83183.753878526593</v>
      </c>
      <c r="J47" s="25">
        <f t="shared" si="19"/>
        <v>0.22469936845087765</v>
      </c>
      <c r="L47" s="22">
        <f t="shared" si="18"/>
        <v>159684.64051467407</v>
      </c>
      <c r="M47" s="5">
        <f>scrimecost*Meta!O44</f>
        <v>862.37</v>
      </c>
      <c r="N47" s="5">
        <f>L47-Grade10!L47</f>
        <v>4178.5364673605654</v>
      </c>
      <c r="O47" s="5">
        <f>Grade10!M47-M47</f>
        <v>43.159999999999968</v>
      </c>
      <c r="P47" s="22">
        <f t="shared" si="22"/>
        <v>551.65549237438552</v>
      </c>
      <c r="Q47" s="22"/>
      <c r="R47" s="22"/>
      <c r="S47" s="22">
        <f t="shared" si="20"/>
        <v>3892.0802133782572</v>
      </c>
      <c r="T47" s="22">
        <f t="shared" si="21"/>
        <v>1110.5849073603938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80121.044482743062</v>
      </c>
      <c r="D48" s="5">
        <f t="shared" si="15"/>
        <v>77024.034347571389</v>
      </c>
      <c r="E48" s="5">
        <f t="shared" si="1"/>
        <v>67524.034347571389</v>
      </c>
      <c r="F48" s="5">
        <f t="shared" si="2"/>
        <v>25650.750649239199</v>
      </c>
      <c r="G48" s="5">
        <f t="shared" si="3"/>
        <v>51373.28369833219</v>
      </c>
      <c r="H48" s="22">
        <f t="shared" si="16"/>
        <v>35398.453894073064</v>
      </c>
      <c r="I48" s="5">
        <f t="shared" si="17"/>
        <v>85072.611805489752</v>
      </c>
      <c r="J48" s="25">
        <f t="shared" si="19"/>
        <v>0.2264337324323531</v>
      </c>
      <c r="L48" s="22">
        <f t="shared" si="18"/>
        <v>163676.75652754091</v>
      </c>
      <c r="M48" s="5">
        <f>scrimecost*Meta!O45</f>
        <v>862.37</v>
      </c>
      <c r="N48" s="5">
        <f>L48-Grade10!L48</f>
        <v>4282.999879044597</v>
      </c>
      <c r="O48" s="5">
        <f>Grade10!M48-M48</f>
        <v>43.159999999999968</v>
      </c>
      <c r="P48" s="22">
        <f t="shared" si="22"/>
        <v>567.00720560838431</v>
      </c>
      <c r="Q48" s="22"/>
      <c r="R48" s="22"/>
      <c r="S48" s="22">
        <f t="shared" si="20"/>
        <v>3989.851992815175</v>
      </c>
      <c r="T48" s="22">
        <f t="shared" si="21"/>
        <v>1103.3442092749847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82124.070594811623</v>
      </c>
      <c r="D49" s="5">
        <f t="shared" si="15"/>
        <v>78930.915206260659</v>
      </c>
      <c r="E49" s="5">
        <f t="shared" si="1"/>
        <v>69430.915206260659</v>
      </c>
      <c r="F49" s="5">
        <f t="shared" si="2"/>
        <v>26464.035335470169</v>
      </c>
      <c r="G49" s="5">
        <f t="shared" si="3"/>
        <v>52466.879870790493</v>
      </c>
      <c r="H49" s="22">
        <f t="shared" si="16"/>
        <v>36283.415241424897</v>
      </c>
      <c r="I49" s="5">
        <f t="shared" si="17"/>
        <v>87008.691180626993</v>
      </c>
      <c r="J49" s="25">
        <f t="shared" si="19"/>
        <v>0.22812579485330467</v>
      </c>
      <c r="L49" s="22">
        <f t="shared" si="18"/>
        <v>167768.67544072942</v>
      </c>
      <c r="M49" s="5">
        <f>scrimecost*Meta!O46</f>
        <v>862.37</v>
      </c>
      <c r="N49" s="5">
        <f>L49-Grade10!L49</f>
        <v>4390.0748760206916</v>
      </c>
      <c r="O49" s="5">
        <f>Grade10!M49-M49</f>
        <v>43.159999999999968</v>
      </c>
      <c r="P49" s="22">
        <f t="shared" si="22"/>
        <v>582.74271167323298</v>
      </c>
      <c r="Q49" s="22"/>
      <c r="R49" s="22"/>
      <c r="S49" s="22">
        <f t="shared" si="20"/>
        <v>4090.0680667379856</v>
      </c>
      <c r="T49" s="22">
        <f t="shared" si="21"/>
        <v>1096.1475557746198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84177.172359681921</v>
      </c>
      <c r="D50" s="5">
        <f t="shared" si="15"/>
        <v>80885.468086417182</v>
      </c>
      <c r="E50" s="5">
        <f t="shared" si="1"/>
        <v>71385.468086417182</v>
      </c>
      <c r="F50" s="5">
        <f t="shared" si="2"/>
        <v>27297.652138856927</v>
      </c>
      <c r="G50" s="5">
        <f t="shared" si="3"/>
        <v>53587.815947560259</v>
      </c>
      <c r="H50" s="22">
        <f t="shared" si="16"/>
        <v>37190.500622460517</v>
      </c>
      <c r="I50" s="5">
        <f t="shared" si="17"/>
        <v>88993.172540142667</v>
      </c>
      <c r="J50" s="25">
        <f t="shared" si="19"/>
        <v>0.22977658745911111</v>
      </c>
      <c r="L50" s="22">
        <f t="shared" si="18"/>
        <v>171962.89232674768</v>
      </c>
      <c r="M50" s="5">
        <f>scrimecost*Meta!O47</f>
        <v>862.37</v>
      </c>
      <c r="N50" s="5">
        <f>L50-Grade10!L50</f>
        <v>4499.8267479212082</v>
      </c>
      <c r="O50" s="5">
        <f>Grade10!M50-M50</f>
        <v>43.159999999999968</v>
      </c>
      <c r="P50" s="22">
        <f t="shared" si="22"/>
        <v>598.87160538970295</v>
      </c>
      <c r="Q50" s="22"/>
      <c r="R50" s="22"/>
      <c r="S50" s="22">
        <f t="shared" si="20"/>
        <v>4192.7895425088827</v>
      </c>
      <c r="T50" s="22">
        <f t="shared" si="21"/>
        <v>1088.9947783082821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86281.60166867396</v>
      </c>
      <c r="D51" s="5">
        <f t="shared" si="15"/>
        <v>82888.884788577605</v>
      </c>
      <c r="E51" s="5">
        <f t="shared" si="1"/>
        <v>73388.884788577605</v>
      </c>
      <c r="F51" s="5">
        <f t="shared" si="2"/>
        <v>28152.109362328349</v>
      </c>
      <c r="G51" s="5">
        <f t="shared" si="3"/>
        <v>54736.775426249253</v>
      </c>
      <c r="H51" s="22">
        <f t="shared" si="16"/>
        <v>38120.263138022034</v>
      </c>
      <c r="I51" s="5">
        <f t="shared" si="17"/>
        <v>91027.265933646224</v>
      </c>
      <c r="J51" s="25">
        <f t="shared" si="19"/>
        <v>0.23138711683062965</v>
      </c>
      <c r="L51" s="22">
        <f t="shared" si="18"/>
        <v>176261.96463491637</v>
      </c>
      <c r="M51" s="5">
        <f>scrimecost*Meta!O48</f>
        <v>473.78399999999999</v>
      </c>
      <c r="N51" s="5">
        <f>L51-Grade10!L51</f>
        <v>4612.3224166192813</v>
      </c>
      <c r="O51" s="5">
        <f>Grade10!M51-M51</f>
        <v>23.712000000000046</v>
      </c>
      <c r="P51" s="22">
        <f t="shared" si="22"/>
        <v>615.40372144908463</v>
      </c>
      <c r="Q51" s="22"/>
      <c r="R51" s="22"/>
      <c r="S51" s="22">
        <f t="shared" si="20"/>
        <v>4279.0978071740874</v>
      </c>
      <c r="T51" s="22">
        <f t="shared" si="21"/>
        <v>1077.1078640292676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88438.641710390788</v>
      </c>
      <c r="D52" s="5">
        <f t="shared" si="15"/>
        <v>84942.386908292028</v>
      </c>
      <c r="E52" s="5">
        <f t="shared" si="1"/>
        <v>75442.386908292028</v>
      </c>
      <c r="F52" s="5">
        <f t="shared" si="2"/>
        <v>29027.928016386548</v>
      </c>
      <c r="G52" s="5">
        <f t="shared" si="3"/>
        <v>55914.45889190548</v>
      </c>
      <c r="H52" s="22">
        <f t="shared" si="16"/>
        <v>39073.269716472569</v>
      </c>
      <c r="I52" s="5">
        <f t="shared" si="17"/>
        <v>93112.211661987356</v>
      </c>
      <c r="J52" s="25">
        <f t="shared" si="19"/>
        <v>0.23295836499796474</v>
      </c>
      <c r="L52" s="22">
        <f t="shared" si="18"/>
        <v>180668.51375078925</v>
      </c>
      <c r="M52" s="5">
        <f>scrimecost*Meta!O49</f>
        <v>473.78399999999999</v>
      </c>
      <c r="N52" s="5">
        <f>L52-Grade10!L52</f>
        <v>4727.6304770347197</v>
      </c>
      <c r="O52" s="5">
        <f>Grade10!M52-M52</f>
        <v>23.712000000000046</v>
      </c>
      <c r="P52" s="22">
        <f t="shared" si="22"/>
        <v>632.34914040995079</v>
      </c>
      <c r="Q52" s="22"/>
      <c r="R52" s="22"/>
      <c r="S52" s="22">
        <f t="shared" si="20"/>
        <v>4387.0195576558517</v>
      </c>
      <c r="T52" s="22">
        <f t="shared" si="21"/>
        <v>1070.1897906949589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90649.607753150573</v>
      </c>
      <c r="D53" s="5">
        <f t="shared" si="15"/>
        <v>87047.226580999341</v>
      </c>
      <c r="E53" s="5">
        <f t="shared" si="1"/>
        <v>77547.226580999341</v>
      </c>
      <c r="F53" s="5">
        <f t="shared" si="2"/>
        <v>29925.642136796218</v>
      </c>
      <c r="G53" s="5">
        <f t="shared" si="3"/>
        <v>57121.584444203123</v>
      </c>
      <c r="H53" s="22">
        <f t="shared" si="16"/>
        <v>40050.101459384394</v>
      </c>
      <c r="I53" s="5">
        <f t="shared" si="17"/>
        <v>95249.28103353706</v>
      </c>
      <c r="J53" s="25">
        <f t="shared" si="19"/>
        <v>0.23449129003926727</v>
      </c>
      <c r="L53" s="22">
        <f t="shared" si="18"/>
        <v>185185.22659455898</v>
      </c>
      <c r="M53" s="5">
        <f>scrimecost*Meta!O50</f>
        <v>473.78399999999999</v>
      </c>
      <c r="N53" s="5">
        <f>L53-Grade10!L53</f>
        <v>4845.8212389606342</v>
      </c>
      <c r="O53" s="5">
        <f>Grade10!M53-M53</f>
        <v>23.712000000000046</v>
      </c>
      <c r="P53" s="22">
        <f t="shared" si="22"/>
        <v>649.71819484483865</v>
      </c>
      <c r="Q53" s="22"/>
      <c r="R53" s="22"/>
      <c r="S53" s="22">
        <f t="shared" si="20"/>
        <v>4497.6393518997329</v>
      </c>
      <c r="T53" s="22">
        <f t="shared" si="21"/>
        <v>1063.3105204519106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92915.847946979309</v>
      </c>
      <c r="D54" s="5">
        <f t="shared" si="15"/>
        <v>89204.687245524299</v>
      </c>
      <c r="E54" s="5">
        <f t="shared" si="1"/>
        <v>79704.687245524299</v>
      </c>
      <c r="F54" s="5">
        <f t="shared" si="2"/>
        <v>30845.799110216114</v>
      </c>
      <c r="G54" s="5">
        <f t="shared" si="3"/>
        <v>58358.888135308182</v>
      </c>
      <c r="H54" s="22">
        <f t="shared" si="16"/>
        <v>41051.353995868987</v>
      </c>
      <c r="I54" s="5">
        <f t="shared" si="17"/>
        <v>97439.777139375452</v>
      </c>
      <c r="J54" s="25">
        <f t="shared" si="19"/>
        <v>0.23598682666492832</v>
      </c>
      <c r="L54" s="22">
        <f t="shared" si="18"/>
        <v>189814.85725942292</v>
      </c>
      <c r="M54" s="5">
        <f>scrimecost*Meta!O51</f>
        <v>473.78399999999999</v>
      </c>
      <c r="N54" s="5">
        <f>L54-Grade10!L54</f>
        <v>4966.9667699345737</v>
      </c>
      <c r="O54" s="5">
        <f>Grade10!M54-M54</f>
        <v>23.712000000000046</v>
      </c>
      <c r="P54" s="22">
        <f t="shared" si="22"/>
        <v>667.52147564059874</v>
      </c>
      <c r="Q54" s="22"/>
      <c r="R54" s="22"/>
      <c r="S54" s="22">
        <f t="shared" si="20"/>
        <v>4611.0246409996134</v>
      </c>
      <c r="T54" s="22">
        <f t="shared" si="21"/>
        <v>1056.4700152272057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95238.744145653822</v>
      </c>
      <c r="D55" s="5">
        <f t="shared" si="15"/>
        <v>91416.084426662434</v>
      </c>
      <c r="E55" s="5">
        <f t="shared" si="1"/>
        <v>81916.084426662434</v>
      </c>
      <c r="F55" s="5">
        <f t="shared" si="2"/>
        <v>31788.960007971531</v>
      </c>
      <c r="G55" s="5">
        <f t="shared" si="3"/>
        <v>59627.124418690903</v>
      </c>
      <c r="H55" s="22">
        <f t="shared" si="16"/>
        <v>42077.637845765719</v>
      </c>
      <c r="I55" s="5">
        <f t="shared" si="17"/>
        <v>99685.035647859855</v>
      </c>
      <c r="J55" s="25">
        <f t="shared" si="19"/>
        <v>0.23744588678752454</v>
      </c>
      <c r="L55" s="22">
        <f t="shared" si="18"/>
        <v>194560.22869090849</v>
      </c>
      <c r="M55" s="5">
        <f>scrimecost*Meta!O52</f>
        <v>473.78399999999999</v>
      </c>
      <c r="N55" s="5">
        <f>L55-Grade10!L55</f>
        <v>5091.1409391829511</v>
      </c>
      <c r="O55" s="5">
        <f>Grade10!M55-M55</f>
        <v>23.712000000000046</v>
      </c>
      <c r="P55" s="22">
        <f t="shared" si="22"/>
        <v>685.76983845625307</v>
      </c>
      <c r="Q55" s="22"/>
      <c r="R55" s="22"/>
      <c r="S55" s="22">
        <f t="shared" si="20"/>
        <v>4727.2445623270623</v>
      </c>
      <c r="T55" s="22">
        <f t="shared" si="21"/>
        <v>1049.6682304273108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97619.712749295155</v>
      </c>
      <c r="D56" s="5">
        <f t="shared" si="15"/>
        <v>93682.766537328993</v>
      </c>
      <c r="E56" s="5">
        <f t="shared" si="1"/>
        <v>84182.766537328993</v>
      </c>
      <c r="F56" s="5">
        <f t="shared" si="2"/>
        <v>32773.182924290682</v>
      </c>
      <c r="G56" s="5">
        <f t="shared" si="3"/>
        <v>60909.58361303831</v>
      </c>
      <c r="H56" s="22">
        <f t="shared" si="16"/>
        <v>43129.578791909858</v>
      </c>
      <c r="I56" s="5">
        <f t="shared" si="17"/>
        <v>101968.94262293649</v>
      </c>
      <c r="J56" s="25">
        <f t="shared" si="19"/>
        <v>0.23899983669711516</v>
      </c>
      <c r="L56" s="22">
        <f t="shared" si="18"/>
        <v>199424.23440818122</v>
      </c>
      <c r="M56" s="5">
        <f>scrimecost*Meta!O53</f>
        <v>149.61599999999999</v>
      </c>
      <c r="N56" s="5">
        <f>L56-Grade10!L56</f>
        <v>5218.4194626625685</v>
      </c>
      <c r="O56" s="5">
        <f>Grade10!M56-M56</f>
        <v>7.4879999999999995</v>
      </c>
      <c r="P56" s="22">
        <f t="shared" si="22"/>
        <v>704.81267294103338</v>
      </c>
      <c r="Q56" s="22"/>
      <c r="R56" s="22"/>
      <c r="S56" s="22">
        <f t="shared" si="20"/>
        <v>4830.8655019840862</v>
      </c>
      <c r="T56" s="22">
        <f t="shared" si="21"/>
        <v>1039.5686589864843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149.61599999999999</v>
      </c>
      <c r="N57" s="5">
        <f>L57-Grade10!L57</f>
        <v>0</v>
      </c>
      <c r="O57" s="5">
        <f>Grade10!M57-M57</f>
        <v>7.4879999999999995</v>
      </c>
      <c r="Q57" s="22"/>
      <c r="R57" s="22"/>
      <c r="S57" s="22">
        <f t="shared" si="20"/>
        <v>7.3082879999999992</v>
      </c>
      <c r="T57" s="22">
        <f t="shared" si="21"/>
        <v>1.5241514886686383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149.61599999999999</v>
      </c>
      <c r="N58" s="5">
        <f>L58-Grade10!L58</f>
        <v>0</v>
      </c>
      <c r="O58" s="5">
        <f>Grade10!M58-M58</f>
        <v>7.4879999999999995</v>
      </c>
      <c r="Q58" s="22"/>
      <c r="R58" s="22"/>
      <c r="S58" s="22">
        <f t="shared" si="20"/>
        <v>7.3082879999999992</v>
      </c>
      <c r="T58" s="22">
        <f t="shared" si="21"/>
        <v>1.4771084555770375</v>
      </c>
    </row>
    <row r="59" spans="1:20" x14ac:dyDescent="0.2">
      <c r="A59" s="5">
        <v>68</v>
      </c>
      <c r="H59" s="21"/>
      <c r="I59" s="5"/>
      <c r="M59" s="5">
        <f>scrimecost*Meta!O56</f>
        <v>149.61599999999999</v>
      </c>
      <c r="N59" s="5">
        <f>L59-Grade10!L59</f>
        <v>0</v>
      </c>
      <c r="O59" s="5">
        <f>Grade10!M59-M59</f>
        <v>7.4879999999999995</v>
      </c>
      <c r="Q59" s="22"/>
      <c r="R59" s="22"/>
      <c r="S59" s="22">
        <f t="shared" si="20"/>
        <v>7.3082879999999992</v>
      </c>
      <c r="T59" s="22">
        <f t="shared" si="21"/>
        <v>1.431517408707877</v>
      </c>
    </row>
    <row r="60" spans="1:20" x14ac:dyDescent="0.2">
      <c r="A60" s="5">
        <v>69</v>
      </c>
      <c r="H60" s="21"/>
      <c r="I60" s="5"/>
      <c r="M60" s="5">
        <f>scrimecost*Meta!O57</f>
        <v>149.61599999999999</v>
      </c>
      <c r="N60" s="5">
        <f>L60-Grade10!L60</f>
        <v>0</v>
      </c>
      <c r="O60" s="5">
        <f>Grade10!M60-M60</f>
        <v>7.4879999999999995</v>
      </c>
      <c r="Q60" s="22"/>
      <c r="R60" s="22"/>
      <c r="S60" s="22">
        <f t="shared" si="20"/>
        <v>7.3082879999999992</v>
      </c>
      <c r="T60" s="22">
        <f t="shared" si="21"/>
        <v>1.3873335324136173</v>
      </c>
    </row>
    <row r="61" spans="1:20" x14ac:dyDescent="0.2">
      <c r="A61" s="5">
        <v>70</v>
      </c>
      <c r="H61" s="21"/>
      <c r="I61" s="5"/>
      <c r="M61" s="5">
        <f>scrimecost*Meta!O58</f>
        <v>149.61599999999999</v>
      </c>
      <c r="N61" s="5">
        <f>L61-Grade10!L61</f>
        <v>0</v>
      </c>
      <c r="O61" s="5">
        <f>Grade10!M61-M61</f>
        <v>7.4879999999999995</v>
      </c>
      <c r="Q61" s="22"/>
      <c r="R61" s="22"/>
      <c r="S61" s="22">
        <f t="shared" si="20"/>
        <v>7.3082879999999992</v>
      </c>
      <c r="T61" s="22">
        <f t="shared" si="21"/>
        <v>1.3445133942845464</v>
      </c>
    </row>
    <row r="62" spans="1:20" x14ac:dyDescent="0.2">
      <c r="A62" s="5">
        <v>71</v>
      </c>
      <c r="H62" s="21"/>
      <c r="I62" s="5"/>
      <c r="M62" s="5">
        <f>scrimecost*Meta!O59</f>
        <v>149.61599999999999</v>
      </c>
      <c r="N62" s="5">
        <f>L62-Grade10!L62</f>
        <v>0</v>
      </c>
      <c r="O62" s="5">
        <f>Grade10!M62-M62</f>
        <v>7.4879999999999995</v>
      </c>
      <c r="Q62" s="22"/>
      <c r="R62" s="22"/>
      <c r="S62" s="22">
        <f t="shared" si="20"/>
        <v>7.3082879999999992</v>
      </c>
      <c r="T62" s="22">
        <f t="shared" si="21"/>
        <v>1.3030149024550515</v>
      </c>
    </row>
    <row r="63" spans="1:20" x14ac:dyDescent="0.2">
      <c r="A63" s="5">
        <v>72</v>
      </c>
      <c r="H63" s="21"/>
      <c r="M63" s="5">
        <f>scrimecost*Meta!O60</f>
        <v>149.61599999999999</v>
      </c>
      <c r="N63" s="5">
        <f>L63-Grade10!L63</f>
        <v>0</v>
      </c>
      <c r="O63" s="5">
        <f>Grade10!M63-M63</f>
        <v>7.4879999999999995</v>
      </c>
      <c r="Q63" s="22"/>
      <c r="R63" s="22"/>
      <c r="S63" s="22">
        <f t="shared" si="20"/>
        <v>7.3082879999999992</v>
      </c>
      <c r="T63" s="22">
        <f t="shared" si="21"/>
        <v>1.262797264227643</v>
      </c>
    </row>
    <row r="64" spans="1:20" x14ac:dyDescent="0.2">
      <c r="A64" s="5">
        <v>73</v>
      </c>
      <c r="H64" s="21"/>
      <c r="M64" s="5">
        <f>scrimecost*Meta!O61</f>
        <v>149.61599999999999</v>
      </c>
      <c r="N64" s="5">
        <f>L64-Grade10!L64</f>
        <v>0</v>
      </c>
      <c r="O64" s="5">
        <f>Grade10!M64-M64</f>
        <v>7.4879999999999995</v>
      </c>
      <c r="Q64" s="22"/>
      <c r="R64" s="22"/>
      <c r="S64" s="22">
        <f t="shared" si="20"/>
        <v>7.3082879999999992</v>
      </c>
      <c r="T64" s="22">
        <f t="shared" si="21"/>
        <v>1.2238209459740459</v>
      </c>
    </row>
    <row r="65" spans="1:20" x14ac:dyDescent="0.2">
      <c r="A65" s="5">
        <v>74</v>
      </c>
      <c r="H65" s="21"/>
      <c r="M65" s="5">
        <f>scrimecost*Meta!O62</f>
        <v>149.61599999999999</v>
      </c>
      <c r="N65" s="5">
        <f>L65-Grade10!L65</f>
        <v>0</v>
      </c>
      <c r="O65" s="5">
        <f>Grade10!M65-M65</f>
        <v>7.4879999999999995</v>
      </c>
      <c r="Q65" s="22"/>
      <c r="R65" s="22"/>
      <c r="S65" s="22">
        <f t="shared" si="20"/>
        <v>7.3082879999999992</v>
      </c>
      <c r="T65" s="22">
        <f t="shared" si="21"/>
        <v>1.1860476342739468</v>
      </c>
    </row>
    <row r="66" spans="1:20" x14ac:dyDescent="0.2">
      <c r="A66" s="5">
        <v>75</v>
      </c>
      <c r="H66" s="21"/>
      <c r="M66" s="5">
        <f>scrimecost*Meta!O63</f>
        <v>149.61599999999999</v>
      </c>
      <c r="N66" s="5">
        <f>L66-Grade10!L66</f>
        <v>0</v>
      </c>
      <c r="O66" s="5">
        <f>Grade10!M66-M66</f>
        <v>7.4879999999999995</v>
      </c>
      <c r="Q66" s="22"/>
      <c r="R66" s="22"/>
      <c r="S66" s="22">
        <f t="shared" si="20"/>
        <v>7.3082879999999992</v>
      </c>
      <c r="T66" s="22">
        <f t="shared" si="21"/>
        <v>1.1494401982531994</v>
      </c>
    </row>
    <row r="67" spans="1:20" x14ac:dyDescent="0.2">
      <c r="A67" s="5">
        <v>76</v>
      </c>
      <c r="H67" s="21"/>
      <c r="M67" s="5">
        <f>scrimecost*Meta!O64</f>
        <v>149.61599999999999</v>
      </c>
      <c r="N67" s="5">
        <f>L67-Grade10!L67</f>
        <v>0</v>
      </c>
      <c r="O67" s="5">
        <f>Grade10!M67-M67</f>
        <v>7.4879999999999995</v>
      </c>
      <c r="Q67" s="22"/>
      <c r="R67" s="22"/>
      <c r="S67" s="22">
        <f t="shared" si="20"/>
        <v>7.3082879999999992</v>
      </c>
      <c r="T67" s="22">
        <f t="shared" si="21"/>
        <v>1.1139626530844615</v>
      </c>
    </row>
    <row r="68" spans="1:20" x14ac:dyDescent="0.2">
      <c r="A68" s="5">
        <v>77</v>
      </c>
      <c r="H68" s="21"/>
      <c r="M68" s="5">
        <f>scrimecost*Meta!O65</f>
        <v>149.61599999999999</v>
      </c>
      <c r="N68" s="5">
        <f>L68-Grade10!L68</f>
        <v>0</v>
      </c>
      <c r="O68" s="5">
        <f>Grade10!M68-M68</f>
        <v>7.4879999999999995</v>
      </c>
      <c r="Q68" s="22"/>
      <c r="R68" s="22"/>
      <c r="S68" s="22">
        <f t="shared" si="20"/>
        <v>7.3082879999999992</v>
      </c>
      <c r="T68" s="22">
        <f t="shared" si="21"/>
        <v>1.0795801246143848</v>
      </c>
    </row>
    <row r="69" spans="1:20" x14ac:dyDescent="0.2">
      <c r="A69" s="5">
        <v>78</v>
      </c>
      <c r="H69" s="21"/>
      <c r="M69" s="5">
        <f>scrimecost*Meta!O66</f>
        <v>149.61599999999999</v>
      </c>
      <c r="N69" s="5">
        <f>L69-Grade10!L69</f>
        <v>0</v>
      </c>
      <c r="O69" s="5">
        <f>Grade10!M69-M69</f>
        <v>7.4879999999999995</v>
      </c>
      <c r="Q69" s="22"/>
      <c r="R69" s="22"/>
      <c r="S69" s="22">
        <f t="shared" si="20"/>
        <v>7.3082879999999992</v>
      </c>
      <c r="T69" s="22">
        <f t="shared" si="21"/>
        <v>1.0462588150825936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3.3829961054721025E-10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64339</v>
      </c>
      <c r="D2" s="7">
        <f>Meta!C6</f>
        <v>28426</v>
      </c>
      <c r="E2" s="1">
        <f>Meta!D6</f>
        <v>4.2000000000000003E-2</v>
      </c>
      <c r="F2" s="1">
        <f>Meta!F6</f>
        <v>0.78800000000000003</v>
      </c>
      <c r="G2" s="1">
        <f>Meta!I6</f>
        <v>1.8929079672445346</v>
      </c>
      <c r="H2" s="1">
        <f>Meta!E6</f>
        <v>0.97599999999999998</v>
      </c>
      <c r="I2" s="13"/>
      <c r="J2" s="1">
        <f>Meta!X5</f>
        <v>0.81200000000000006</v>
      </c>
      <c r="K2" s="1">
        <f>Meta!D5</f>
        <v>4.8000000000000001E-2</v>
      </c>
      <c r="L2" s="28"/>
      <c r="N2" s="22">
        <f>Meta!T6</f>
        <v>88300</v>
      </c>
      <c r="O2" s="22">
        <f>Meta!U6</f>
        <v>37289</v>
      </c>
      <c r="P2" s="1">
        <f>Meta!V6</f>
        <v>3.2000000000000001E-2</v>
      </c>
      <c r="Q2" s="1">
        <f>Meta!X6</f>
        <v>0.82499999999999996</v>
      </c>
      <c r="R2" s="22">
        <f>Meta!W6</f>
        <v>1979</v>
      </c>
      <c r="T2" s="12">
        <f>IRR(S5:S69)+1</f>
        <v>1.0332769639420258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2983.953056802764</v>
      </c>
      <c r="D8" s="5">
        <f t="shared" ref="D8:D36" si="0">IF(A8&lt;startage,1,0)*(C8*(1-initialunempprob))+IF(A8=startage,1,0)*(C8*(1-unempprob))+IF(A8&gt;startage,1,0)*(C8*(1-unempprob)+unempprob*300*52)</f>
        <v>2840.723310076231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217.31533322083166</v>
      </c>
      <c r="G8" s="5">
        <f t="shared" ref="G8:G56" si="3">D8-F8</f>
        <v>2623.4079768553993</v>
      </c>
      <c r="H8" s="22">
        <f>0.1*Grade11!H8</f>
        <v>1318.3468261707658</v>
      </c>
      <c r="I8" s="5">
        <f t="shared" ref="I8:I36" si="4">G8+IF(A8&lt;startage,1,0)*(H8*(1-initialunempprob))+IF(A8&gt;=startage,1,0)*(H8*(1-unempprob))</f>
        <v>3878.4741553699682</v>
      </c>
      <c r="J8" s="25">
        <f t="shared" ref="J8:J39" si="5">(F8-(IF(A8&gt;startage,1,0)*(unempprob*300*52)))/(IF(A8&lt;startage,1,0)*((C8+H8)*(1-initialunempprob))+IF(A8&gt;=startage,1,0)*((C8+H8)*(1-unempprob)))</f>
        <v>5.3058228169729819E-2</v>
      </c>
      <c r="L8" s="22">
        <f>0.1*Grade11!L8</f>
        <v>6095.8236518385975</v>
      </c>
      <c r="M8" s="5">
        <f>scrimecost*Meta!O5</f>
        <v>5012.8069999999998</v>
      </c>
      <c r="N8" s="5">
        <f>L8-Grade11!L8</f>
        <v>-54862.412866547376</v>
      </c>
      <c r="O8" s="5"/>
      <c r="P8" s="22"/>
      <c r="Q8" s="22">
        <f>0.05*feel*Grade11!G8</f>
        <v>307.05180090708785</v>
      </c>
      <c r="R8" s="22">
        <f>hstuition</f>
        <v>11298</v>
      </c>
      <c r="S8" s="22">
        <f t="shared" ref="S8:S39" si="6">IF(A8&lt;startage,1,0)*(N8-Q8-R8)+IF(A8&gt;=startage,1,0)*completionprob*(N8*spart+O8+P8)</f>
        <v>-66467.464667454464</v>
      </c>
      <c r="T8" s="22">
        <f t="shared" ref="T8:T39" si="7">S8/sreturn^(A8-startage+1)</f>
        <v>-66467.464667454464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33989.502455133566</v>
      </c>
      <c r="D9" s="5">
        <f t="shared" si="0"/>
        <v>32561.943352017955</v>
      </c>
      <c r="E9" s="5">
        <f t="shared" si="1"/>
        <v>23061.943352017955</v>
      </c>
      <c r="F9" s="5">
        <f t="shared" si="2"/>
        <v>7831.4745044338624</v>
      </c>
      <c r="G9" s="5">
        <f t="shared" si="3"/>
        <v>24730.468847584092</v>
      </c>
      <c r="H9" s="22">
        <f t="shared" ref="H9:H36" si="10">benefits*B9/expnorm</f>
        <v>15017.106215353468</v>
      </c>
      <c r="I9" s="5">
        <f t="shared" si="4"/>
        <v>39116.856601892716</v>
      </c>
      <c r="J9" s="25">
        <f t="shared" si="5"/>
        <v>0.16681049826238709</v>
      </c>
      <c r="L9" s="22">
        <f t="shared" ref="L9:L36" si="11">(sincome+sbenefits)*(1-sunemp)*B9/expnorm</f>
        <v>64224.016224606552</v>
      </c>
      <c r="M9" s="5">
        <f>scrimecost*Meta!O6</f>
        <v>6350.6109999999999</v>
      </c>
      <c r="N9" s="5">
        <f>L9-Grade11!L9</f>
        <v>1741.8237932609336</v>
      </c>
      <c r="O9" s="5">
        <f>Grade11!M9-M9</f>
        <v>317.69100000000071</v>
      </c>
      <c r="P9" s="22">
        <f t="shared" ref="P9:P56" si="12">(spart-initialspart)*(L9*J9+nptrans)</f>
        <v>224.47412190889557</v>
      </c>
      <c r="Q9" s="22"/>
      <c r="R9" s="22"/>
      <c r="S9" s="22">
        <f t="shared" si="6"/>
        <v>1931.6696773167862</v>
      </c>
      <c r="T9" s="22">
        <f t="shared" si="7"/>
        <v>1869.4597331845353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34839.240016511903</v>
      </c>
      <c r="D10" s="5">
        <f t="shared" si="0"/>
        <v>34031.191935818402</v>
      </c>
      <c r="E10" s="5">
        <f t="shared" si="1"/>
        <v>24531.191935818402</v>
      </c>
      <c r="F10" s="5">
        <f t="shared" si="2"/>
        <v>8311.1841670447084</v>
      </c>
      <c r="G10" s="5">
        <f t="shared" si="3"/>
        <v>25720.007768773692</v>
      </c>
      <c r="H10" s="22">
        <f t="shared" si="10"/>
        <v>15392.533870737305</v>
      </c>
      <c r="I10" s="5">
        <f t="shared" si="4"/>
        <v>40466.055216940033</v>
      </c>
      <c r="J10" s="25">
        <f t="shared" si="5"/>
        <v>0.15909517271191667</v>
      </c>
      <c r="L10" s="22">
        <f t="shared" si="11"/>
        <v>65829.616630221717</v>
      </c>
      <c r="M10" s="5">
        <f>scrimecost*Meta!O7</f>
        <v>6738.4949999999999</v>
      </c>
      <c r="N10" s="5">
        <f>L10-Grade11!L10</f>
        <v>1785.3693880924548</v>
      </c>
      <c r="O10" s="5">
        <f>Grade11!M10-M10</f>
        <v>337.09499999999935</v>
      </c>
      <c r="P10" s="22">
        <f t="shared" si="12"/>
        <v>221.35326495547531</v>
      </c>
      <c r="Q10" s="22"/>
      <c r="R10" s="22"/>
      <c r="S10" s="22">
        <f t="shared" si="6"/>
        <v>1982.6249378885877</v>
      </c>
      <c r="T10" s="22">
        <f t="shared" si="7"/>
        <v>1856.9793315579157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35710.221016924697</v>
      </c>
      <c r="D11" s="5">
        <f t="shared" si="0"/>
        <v>34865.591734213856</v>
      </c>
      <c r="E11" s="5">
        <f t="shared" si="1"/>
        <v>25365.591734213856</v>
      </c>
      <c r="F11" s="5">
        <f t="shared" si="2"/>
        <v>8583.6157012208241</v>
      </c>
      <c r="G11" s="5">
        <f t="shared" si="3"/>
        <v>26281.976032993032</v>
      </c>
      <c r="H11" s="22">
        <f t="shared" si="10"/>
        <v>15777.347217505736</v>
      </c>
      <c r="I11" s="5">
        <f t="shared" si="4"/>
        <v>41396.674667363528</v>
      </c>
      <c r="J11" s="25">
        <f t="shared" si="5"/>
        <v>0.16073798632653924</v>
      </c>
      <c r="L11" s="22">
        <f t="shared" si="11"/>
        <v>67475.35704597726</v>
      </c>
      <c r="M11" s="5">
        <f>scrimecost*Meta!O8</f>
        <v>6467.3719999999994</v>
      </c>
      <c r="N11" s="5">
        <f>L11-Grade11!L11</f>
        <v>1830.0036227947712</v>
      </c>
      <c r="O11" s="5">
        <f>Grade11!M11-M11</f>
        <v>323.53200000000015</v>
      </c>
      <c r="P11" s="22">
        <f t="shared" si="12"/>
        <v>226.19808923704863</v>
      </c>
      <c r="Q11" s="22"/>
      <c r="R11" s="22"/>
      <c r="S11" s="22">
        <f t="shared" si="6"/>
        <v>2010.055484169709</v>
      </c>
      <c r="T11" s="22">
        <f t="shared" si="7"/>
        <v>1822.0395669510312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36602.976542347817</v>
      </c>
      <c r="D12" s="5">
        <f t="shared" si="0"/>
        <v>35720.851527569204</v>
      </c>
      <c r="E12" s="5">
        <f t="shared" si="1"/>
        <v>26220.851527569204</v>
      </c>
      <c r="F12" s="5">
        <f t="shared" si="2"/>
        <v>8862.8580237513452</v>
      </c>
      <c r="G12" s="5">
        <f t="shared" si="3"/>
        <v>26857.993503817859</v>
      </c>
      <c r="H12" s="22">
        <f t="shared" si="10"/>
        <v>16171.780897943379</v>
      </c>
      <c r="I12" s="5">
        <f t="shared" si="4"/>
        <v>42350.559604047616</v>
      </c>
      <c r="J12" s="25">
        <f t="shared" si="5"/>
        <v>0.16234073131641494</v>
      </c>
      <c r="L12" s="22">
        <f t="shared" si="11"/>
        <v>69162.240972126689</v>
      </c>
      <c r="M12" s="5">
        <f>scrimecost*Meta!O9</f>
        <v>5958.7690000000002</v>
      </c>
      <c r="N12" s="5">
        <f>L12-Grade11!L12</f>
        <v>1875.7537133646401</v>
      </c>
      <c r="O12" s="5">
        <f>Grade11!M12-M12</f>
        <v>298.08899999999994</v>
      </c>
      <c r="P12" s="22">
        <f t="shared" si="12"/>
        <v>231.16403412566132</v>
      </c>
      <c r="Q12" s="22"/>
      <c r="R12" s="22"/>
      <c r="S12" s="22">
        <f t="shared" si="6"/>
        <v>2026.9078513078534</v>
      </c>
      <c r="T12" s="22">
        <f t="shared" si="7"/>
        <v>1778.1443571859329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37518.05095590651</v>
      </c>
      <c r="D13" s="5">
        <f t="shared" si="0"/>
        <v>36597.492815758429</v>
      </c>
      <c r="E13" s="5">
        <f t="shared" si="1"/>
        <v>27097.492815758429</v>
      </c>
      <c r="F13" s="5">
        <f t="shared" si="2"/>
        <v>9149.0814043451264</v>
      </c>
      <c r="G13" s="5">
        <f t="shared" si="3"/>
        <v>27448.411411413304</v>
      </c>
      <c r="H13" s="22">
        <f t="shared" si="10"/>
        <v>16576.075420391964</v>
      </c>
      <c r="I13" s="5">
        <f t="shared" si="4"/>
        <v>43328.291664148805</v>
      </c>
      <c r="J13" s="25">
        <f t="shared" si="5"/>
        <v>0.16390438496507409</v>
      </c>
      <c r="L13" s="22">
        <f t="shared" si="11"/>
        <v>70891.296996429839</v>
      </c>
      <c r="M13" s="5">
        <f>scrimecost*Meta!O10</f>
        <v>5434.3339999999998</v>
      </c>
      <c r="N13" s="5">
        <f>L13-Grade11!L13</f>
        <v>1922.6475561987609</v>
      </c>
      <c r="O13" s="5">
        <f>Grade11!M13-M13</f>
        <v>271.85400000000027</v>
      </c>
      <c r="P13" s="22">
        <f t="shared" si="12"/>
        <v>236.25412763648924</v>
      </c>
      <c r="Q13" s="22"/>
      <c r="R13" s="22"/>
      <c r="S13" s="22">
        <f t="shared" si="6"/>
        <v>2044.0293448244558</v>
      </c>
      <c r="T13" s="22">
        <f t="shared" si="7"/>
        <v>1735.4151724480782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38456.002229804166</v>
      </c>
      <c r="D14" s="5">
        <f t="shared" si="0"/>
        <v>37496.050136152386</v>
      </c>
      <c r="E14" s="5">
        <f t="shared" si="1"/>
        <v>27996.050136152386</v>
      </c>
      <c r="F14" s="5">
        <f t="shared" si="2"/>
        <v>9442.4603694537545</v>
      </c>
      <c r="G14" s="5">
        <f t="shared" si="3"/>
        <v>28053.589766698631</v>
      </c>
      <c r="H14" s="22">
        <f t="shared" si="10"/>
        <v>16990.477305901761</v>
      </c>
      <c r="I14" s="5">
        <f t="shared" si="4"/>
        <v>44330.467025752514</v>
      </c>
      <c r="J14" s="25">
        <f t="shared" si="5"/>
        <v>0.1654299007198636</v>
      </c>
      <c r="L14" s="22">
        <f t="shared" si="11"/>
        <v>72663.579421340575</v>
      </c>
      <c r="M14" s="5">
        <f>scrimecost*Meta!O11</f>
        <v>5066.24</v>
      </c>
      <c r="N14" s="5">
        <f>L14-Grade11!L14</f>
        <v>1970.7137451037124</v>
      </c>
      <c r="O14" s="5">
        <f>Grade11!M14-M14</f>
        <v>253.44000000000051</v>
      </c>
      <c r="P14" s="22">
        <f t="shared" si="12"/>
        <v>241.47147348508796</v>
      </c>
      <c r="Q14" s="22"/>
      <c r="R14" s="22"/>
      <c r="S14" s="22">
        <f t="shared" si="6"/>
        <v>2069.8523056789559</v>
      </c>
      <c r="T14" s="22">
        <f t="shared" si="7"/>
        <v>1700.7437118423722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39417.402285549273</v>
      </c>
      <c r="D15" s="5">
        <f t="shared" si="0"/>
        <v>38417.0713895562</v>
      </c>
      <c r="E15" s="5">
        <f t="shared" si="1"/>
        <v>28917.0713895562</v>
      </c>
      <c r="F15" s="5">
        <f t="shared" si="2"/>
        <v>9743.1738086900987</v>
      </c>
      <c r="G15" s="5">
        <f t="shared" si="3"/>
        <v>28673.897580866102</v>
      </c>
      <c r="H15" s="22">
        <f t="shared" si="10"/>
        <v>17415.239238549304</v>
      </c>
      <c r="I15" s="5">
        <f t="shared" si="4"/>
        <v>45357.696771396339</v>
      </c>
      <c r="J15" s="25">
        <f t="shared" si="5"/>
        <v>0.16691820877331676</v>
      </c>
      <c r="L15" s="22">
        <f t="shared" si="11"/>
        <v>74480.168906874096</v>
      </c>
      <c r="M15" s="5">
        <f>scrimecost*Meta!O12</f>
        <v>4832.7180000000008</v>
      </c>
      <c r="N15" s="5">
        <f>L15-Grade11!L15</f>
        <v>2019.9815887313162</v>
      </c>
      <c r="O15" s="5">
        <f>Grade11!M15-M15</f>
        <v>241.75799999999981</v>
      </c>
      <c r="P15" s="22">
        <f t="shared" si="12"/>
        <v>246.81925297990165</v>
      </c>
      <c r="Q15" s="22"/>
      <c r="R15" s="22"/>
      <c r="S15" s="22">
        <f t="shared" si="6"/>
        <v>2103.3405741548395</v>
      </c>
      <c r="T15" s="22">
        <f t="shared" si="7"/>
        <v>1672.6010642446004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40402.837342688006</v>
      </c>
      <c r="D16" s="5">
        <f t="shared" si="0"/>
        <v>39361.118174295108</v>
      </c>
      <c r="E16" s="5">
        <f t="shared" si="1"/>
        <v>29861.118174295108</v>
      </c>
      <c r="F16" s="5">
        <f t="shared" si="2"/>
        <v>10051.405083907353</v>
      </c>
      <c r="G16" s="5">
        <f t="shared" si="3"/>
        <v>29309.713090387755</v>
      </c>
      <c r="H16" s="22">
        <f t="shared" si="10"/>
        <v>17850.620219513035</v>
      </c>
      <c r="I16" s="5">
        <f t="shared" si="4"/>
        <v>46410.607260681238</v>
      </c>
      <c r="J16" s="25">
        <f t="shared" si="5"/>
        <v>0.16837021663034427</v>
      </c>
      <c r="L16" s="22">
        <f t="shared" si="11"/>
        <v>76342.173129545961</v>
      </c>
      <c r="M16" s="5">
        <f>scrimecost*Meta!O13</f>
        <v>4023.3069999999998</v>
      </c>
      <c r="N16" s="5">
        <f>L16-Grade11!L16</f>
        <v>2070.48112844961</v>
      </c>
      <c r="O16" s="5">
        <f>Grade11!M16-M16</f>
        <v>201.26699999999983</v>
      </c>
      <c r="P16" s="22">
        <f t="shared" si="12"/>
        <v>252.30072696208575</v>
      </c>
      <c r="Q16" s="22"/>
      <c r="R16" s="22"/>
      <c r="S16" s="22">
        <f t="shared" si="6"/>
        <v>2109.8335061426214</v>
      </c>
      <c r="T16" s="22">
        <f t="shared" si="7"/>
        <v>1623.7314663652555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41412.908276255199</v>
      </c>
      <c r="D17" s="5">
        <f t="shared" si="0"/>
        <v>40328.766128652474</v>
      </c>
      <c r="E17" s="5">
        <f t="shared" si="1"/>
        <v>30828.766128652474</v>
      </c>
      <c r="F17" s="5">
        <f t="shared" si="2"/>
        <v>10367.342141005032</v>
      </c>
      <c r="G17" s="5">
        <f t="shared" si="3"/>
        <v>29961.423987647442</v>
      </c>
      <c r="H17" s="22">
        <f t="shared" si="10"/>
        <v>18296.885725000859</v>
      </c>
      <c r="I17" s="5">
        <f t="shared" si="4"/>
        <v>47489.840512198265</v>
      </c>
      <c r="J17" s="25">
        <f t="shared" si="5"/>
        <v>0.16978680966159052</v>
      </c>
      <c r="L17" s="22">
        <f t="shared" si="11"/>
        <v>78250.727457784596</v>
      </c>
      <c r="M17" s="5">
        <f>scrimecost*Meta!O14</f>
        <v>4023.3069999999998</v>
      </c>
      <c r="N17" s="5">
        <f>L17-Grade11!L17</f>
        <v>2122.2431566608429</v>
      </c>
      <c r="O17" s="5">
        <f>Grade11!M17-M17</f>
        <v>201.26699999999983</v>
      </c>
      <c r="P17" s="22">
        <f t="shared" si="12"/>
        <v>257.91923779382432</v>
      </c>
      <c r="Q17" s="22"/>
      <c r="R17" s="22"/>
      <c r="S17" s="22">
        <f t="shared" si="6"/>
        <v>2156.9959578300832</v>
      </c>
      <c r="T17" s="22">
        <f t="shared" si="7"/>
        <v>1606.5661265927579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42448.230983161578</v>
      </c>
      <c r="D18" s="5">
        <f t="shared" si="0"/>
        <v>41320.605281868789</v>
      </c>
      <c r="E18" s="5">
        <f t="shared" si="1"/>
        <v>31820.605281868789</v>
      </c>
      <c r="F18" s="5">
        <f t="shared" si="2"/>
        <v>10691.177624530159</v>
      </c>
      <c r="G18" s="5">
        <f t="shared" si="3"/>
        <v>30629.427657338631</v>
      </c>
      <c r="H18" s="22">
        <f t="shared" si="10"/>
        <v>18754.307868125878</v>
      </c>
      <c r="I18" s="5">
        <f t="shared" si="4"/>
        <v>48596.054595003225</v>
      </c>
      <c r="J18" s="25">
        <f t="shared" si="5"/>
        <v>0.17116885164329426</v>
      </c>
      <c r="L18" s="22">
        <f t="shared" si="11"/>
        <v>80206.995644229188</v>
      </c>
      <c r="M18" s="5">
        <f>scrimecost*Meta!O15</f>
        <v>4023.3069999999998</v>
      </c>
      <c r="N18" s="5">
        <f>L18-Grade11!L18</f>
        <v>2175.2992355773458</v>
      </c>
      <c r="O18" s="5">
        <f>Grade11!M18-M18</f>
        <v>201.26699999999983</v>
      </c>
      <c r="P18" s="22">
        <f t="shared" si="12"/>
        <v>263.6782113963564</v>
      </c>
      <c r="Q18" s="22"/>
      <c r="R18" s="22"/>
      <c r="S18" s="22">
        <f t="shared" si="6"/>
        <v>2205.3374708097222</v>
      </c>
      <c r="T18" s="22">
        <f t="shared" si="7"/>
        <v>1589.6722168617898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43509.436757740608</v>
      </c>
      <c r="D19" s="5">
        <f t="shared" si="0"/>
        <v>42337.240413915497</v>
      </c>
      <c r="E19" s="5">
        <f t="shared" si="1"/>
        <v>32837.240413915497</v>
      </c>
      <c r="F19" s="5">
        <f t="shared" si="2"/>
        <v>11023.10899514341</v>
      </c>
      <c r="G19" s="5">
        <f t="shared" si="3"/>
        <v>31314.131418772085</v>
      </c>
      <c r="H19" s="22">
        <f t="shared" si="10"/>
        <v>19223.165564829025</v>
      </c>
      <c r="I19" s="5">
        <f t="shared" si="4"/>
        <v>49729.92402987829</v>
      </c>
      <c r="J19" s="25">
        <f t="shared" si="5"/>
        <v>0.1725171852839808</v>
      </c>
      <c r="L19" s="22">
        <f t="shared" si="11"/>
        <v>82212.170535334924</v>
      </c>
      <c r="M19" s="5">
        <f>scrimecost*Meta!O16</f>
        <v>4023.3069999999998</v>
      </c>
      <c r="N19" s="5">
        <f>L19-Grade11!L19</f>
        <v>2229.6817164668028</v>
      </c>
      <c r="O19" s="5">
        <f>Grade11!M19-M19</f>
        <v>201.26699999999983</v>
      </c>
      <c r="P19" s="22">
        <f t="shared" si="12"/>
        <v>269.58115933895175</v>
      </c>
      <c r="Q19" s="22"/>
      <c r="R19" s="22"/>
      <c r="S19" s="22">
        <f t="shared" si="6"/>
        <v>2254.8875216138863</v>
      </c>
      <c r="T19" s="22">
        <f t="shared" si="7"/>
        <v>1573.0432496964311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44597.172676684131</v>
      </c>
      <c r="D20" s="5">
        <f t="shared" si="0"/>
        <v>43379.291424263392</v>
      </c>
      <c r="E20" s="5">
        <f t="shared" si="1"/>
        <v>33879.291424263392</v>
      </c>
      <c r="F20" s="5">
        <f t="shared" si="2"/>
        <v>11363.338650021997</v>
      </c>
      <c r="G20" s="5">
        <f t="shared" si="3"/>
        <v>32015.952774241396</v>
      </c>
      <c r="H20" s="22">
        <f t="shared" si="10"/>
        <v>19703.744703949749</v>
      </c>
      <c r="I20" s="5">
        <f t="shared" si="4"/>
        <v>50892.140200625254</v>
      </c>
      <c r="J20" s="25">
        <f t="shared" si="5"/>
        <v>0.17383263273830912</v>
      </c>
      <c r="L20" s="22">
        <f t="shared" si="11"/>
        <v>84267.474798718293</v>
      </c>
      <c r="M20" s="5">
        <f>scrimecost*Meta!O17</f>
        <v>4023.3069999999998</v>
      </c>
      <c r="N20" s="5">
        <f>L20-Grade11!L20</f>
        <v>2285.4237593784637</v>
      </c>
      <c r="O20" s="5">
        <f>Grade11!M20-M20</f>
        <v>201.26699999999983</v>
      </c>
      <c r="P20" s="22">
        <f t="shared" si="12"/>
        <v>275.63168098011198</v>
      </c>
      <c r="Q20" s="22"/>
      <c r="R20" s="22"/>
      <c r="S20" s="22">
        <f t="shared" si="6"/>
        <v>2305.6763236881279</v>
      </c>
      <c r="T20" s="22">
        <f t="shared" si="7"/>
        <v>1556.6729284961439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45712.101993601224</v>
      </c>
      <c r="D21" s="5">
        <f t="shared" si="0"/>
        <v>44447.393709869968</v>
      </c>
      <c r="E21" s="5">
        <f t="shared" si="1"/>
        <v>34947.393709869968</v>
      </c>
      <c r="F21" s="5">
        <f t="shared" si="2"/>
        <v>11756.813417259542</v>
      </c>
      <c r="G21" s="5">
        <f t="shared" si="3"/>
        <v>32690.580292610426</v>
      </c>
      <c r="H21" s="22">
        <f t="shared" si="10"/>
        <v>20196.338321548494</v>
      </c>
      <c r="I21" s="5">
        <f t="shared" si="4"/>
        <v>52038.672404653887</v>
      </c>
      <c r="J21" s="25">
        <f t="shared" si="5"/>
        <v>0.17582456703746216</v>
      </c>
      <c r="L21" s="22">
        <f t="shared" si="11"/>
        <v>86374.16166868624</v>
      </c>
      <c r="M21" s="5">
        <f>scrimecost*Meta!O18</f>
        <v>3314.8250000000003</v>
      </c>
      <c r="N21" s="5">
        <f>L21-Grade11!L21</f>
        <v>2342.5593533629144</v>
      </c>
      <c r="O21" s="5">
        <f>Grade11!M21-M21</f>
        <v>165.82499999999982</v>
      </c>
      <c r="P21" s="22">
        <f t="shared" si="12"/>
        <v>282.62909452206458</v>
      </c>
      <c r="Q21" s="22"/>
      <c r="R21" s="22"/>
      <c r="S21" s="22">
        <f t="shared" si="6"/>
        <v>2323.9199875813529</v>
      </c>
      <c r="T21" s="22">
        <f t="shared" si="7"/>
        <v>1518.4603526289172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46854.904543441255</v>
      </c>
      <c r="D22" s="5">
        <f t="shared" si="0"/>
        <v>45542.198552616719</v>
      </c>
      <c r="E22" s="5">
        <f t="shared" si="1"/>
        <v>36042.198552616719</v>
      </c>
      <c r="F22" s="5">
        <f t="shared" si="2"/>
        <v>12223.747682691032</v>
      </c>
      <c r="G22" s="5">
        <f t="shared" si="3"/>
        <v>33318.450869925684</v>
      </c>
      <c r="H22" s="22">
        <f t="shared" si="10"/>
        <v>20701.246779587203</v>
      </c>
      <c r="I22" s="5">
        <f t="shared" si="4"/>
        <v>53150.245284770222</v>
      </c>
      <c r="J22" s="25">
        <f t="shared" si="5"/>
        <v>0.17875098023702887</v>
      </c>
      <c r="L22" s="22">
        <f t="shared" si="11"/>
        <v>88533.515710403401</v>
      </c>
      <c r="M22" s="5">
        <f>scrimecost*Meta!O19</f>
        <v>3314.8250000000003</v>
      </c>
      <c r="N22" s="5">
        <f>L22-Grade11!L22</f>
        <v>2401.1233371970011</v>
      </c>
      <c r="O22" s="5">
        <f>Grade11!M22-M22</f>
        <v>165.82499999999982</v>
      </c>
      <c r="P22" s="22">
        <f t="shared" si="12"/>
        <v>290.93288532184283</v>
      </c>
      <c r="Q22" s="22"/>
      <c r="R22" s="22"/>
      <c r="S22" s="22">
        <f t="shared" si="6"/>
        <v>2379.1802071851439</v>
      </c>
      <c r="T22" s="22">
        <f t="shared" si="7"/>
        <v>1504.5023713037688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48026.277157027282</v>
      </c>
      <c r="D23" s="5">
        <f t="shared" si="0"/>
        <v>46664.373516432133</v>
      </c>
      <c r="E23" s="5">
        <f t="shared" si="1"/>
        <v>37164.373516432133</v>
      </c>
      <c r="F23" s="5">
        <f t="shared" si="2"/>
        <v>12702.355304758305</v>
      </c>
      <c r="G23" s="5">
        <f t="shared" si="3"/>
        <v>33962.018211673829</v>
      </c>
      <c r="H23" s="22">
        <f t="shared" si="10"/>
        <v>21218.777949076881</v>
      </c>
      <c r="I23" s="5">
        <f t="shared" si="4"/>
        <v>54289.607486889479</v>
      </c>
      <c r="J23" s="25">
        <f t="shared" si="5"/>
        <v>0.18160601750489877</v>
      </c>
      <c r="L23" s="22">
        <f t="shared" si="11"/>
        <v>90746.853603163472</v>
      </c>
      <c r="M23" s="5">
        <f>scrimecost*Meta!O20</f>
        <v>3314.8250000000003</v>
      </c>
      <c r="N23" s="5">
        <f>L23-Grade11!L23</f>
        <v>2461.1514206268912</v>
      </c>
      <c r="O23" s="5">
        <f>Grade11!M23-M23</f>
        <v>165.82499999999982</v>
      </c>
      <c r="P23" s="22">
        <f t="shared" si="12"/>
        <v>299.44427089161542</v>
      </c>
      <c r="Q23" s="22"/>
      <c r="R23" s="22"/>
      <c r="S23" s="22">
        <f t="shared" si="6"/>
        <v>2435.8219322789892</v>
      </c>
      <c r="T23" s="22">
        <f t="shared" si="7"/>
        <v>1490.7139914869476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49226.934085952969</v>
      </c>
      <c r="D24" s="5">
        <f t="shared" si="0"/>
        <v>47814.602854342942</v>
      </c>
      <c r="E24" s="5">
        <f t="shared" si="1"/>
        <v>38314.602854342942</v>
      </c>
      <c r="F24" s="5">
        <f t="shared" si="2"/>
        <v>13192.928117377265</v>
      </c>
      <c r="G24" s="5">
        <f t="shared" si="3"/>
        <v>34621.67473696568</v>
      </c>
      <c r="H24" s="22">
        <f t="shared" si="10"/>
        <v>21749.247397803811</v>
      </c>
      <c r="I24" s="5">
        <f t="shared" si="4"/>
        <v>55457.453744061728</v>
      </c>
      <c r="J24" s="25">
        <f t="shared" si="5"/>
        <v>0.18439141971745476</v>
      </c>
      <c r="L24" s="22">
        <f t="shared" si="11"/>
        <v>93015.524943242577</v>
      </c>
      <c r="M24" s="5">
        <f>scrimecost*Meta!O21</f>
        <v>3314.8250000000003</v>
      </c>
      <c r="N24" s="5">
        <f>L24-Grade11!L24</f>
        <v>2522.6802061426133</v>
      </c>
      <c r="O24" s="5">
        <f>Grade11!M24-M24</f>
        <v>165.82499999999982</v>
      </c>
      <c r="P24" s="22">
        <f t="shared" si="12"/>
        <v>308.16844110063238</v>
      </c>
      <c r="Q24" s="22"/>
      <c r="R24" s="22"/>
      <c r="S24" s="22">
        <f t="shared" si="6"/>
        <v>2493.8797005002489</v>
      </c>
      <c r="T24" s="22">
        <f t="shared" si="7"/>
        <v>1477.0919933802638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50457.607438101797</v>
      </c>
      <c r="D25" s="5">
        <f t="shared" si="0"/>
        <v>48993.587925701519</v>
      </c>
      <c r="E25" s="5">
        <f t="shared" si="1"/>
        <v>39493.587925701519</v>
      </c>
      <c r="F25" s="5">
        <f t="shared" si="2"/>
        <v>13695.765250311699</v>
      </c>
      <c r="G25" s="5">
        <f t="shared" si="3"/>
        <v>35297.82267538982</v>
      </c>
      <c r="H25" s="22">
        <f t="shared" si="10"/>
        <v>22292.978582748899</v>
      </c>
      <c r="I25" s="5">
        <f t="shared" si="4"/>
        <v>56654.496157663263</v>
      </c>
      <c r="J25" s="25">
        <f t="shared" si="5"/>
        <v>0.18710888529068018</v>
      </c>
      <c r="L25" s="22">
        <f t="shared" si="11"/>
        <v>95340.913066823632</v>
      </c>
      <c r="M25" s="5">
        <f>scrimecost*Meta!O22</f>
        <v>3314.8250000000003</v>
      </c>
      <c r="N25" s="5">
        <f>L25-Grade11!L25</f>
        <v>2585.7472112961696</v>
      </c>
      <c r="O25" s="5">
        <f>Grade11!M25-M25</f>
        <v>165.82499999999982</v>
      </c>
      <c r="P25" s="22">
        <f t="shared" si="12"/>
        <v>317.11071556487474</v>
      </c>
      <c r="Q25" s="22"/>
      <c r="R25" s="22"/>
      <c r="S25" s="22">
        <f t="shared" si="6"/>
        <v>2553.3889129269928</v>
      </c>
      <c r="T25" s="22">
        <f t="shared" si="7"/>
        <v>1463.6332429184281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51719.047624054328</v>
      </c>
      <c r="D26" s="5">
        <f t="shared" si="0"/>
        <v>50202.047623844039</v>
      </c>
      <c r="E26" s="5">
        <f t="shared" si="1"/>
        <v>40702.047623844039</v>
      </c>
      <c r="F26" s="5">
        <f t="shared" si="2"/>
        <v>14211.173311569484</v>
      </c>
      <c r="G26" s="5">
        <f t="shared" si="3"/>
        <v>35990.874312274551</v>
      </c>
      <c r="H26" s="22">
        <f t="shared" si="10"/>
        <v>22850.303047317622</v>
      </c>
      <c r="I26" s="5">
        <f t="shared" si="4"/>
        <v>57881.464631604831</v>
      </c>
      <c r="J26" s="25">
        <f t="shared" si="5"/>
        <v>0.18976007121577801</v>
      </c>
      <c r="L26" s="22">
        <f t="shared" si="11"/>
        <v>97724.435893494199</v>
      </c>
      <c r="M26" s="5">
        <f>scrimecost*Meta!O23</f>
        <v>2505.4140000000002</v>
      </c>
      <c r="N26" s="5">
        <f>L26-Grade11!L26</f>
        <v>2650.3908915785432</v>
      </c>
      <c r="O26" s="5">
        <f>Grade11!M26-M26</f>
        <v>125.33399999999983</v>
      </c>
      <c r="P26" s="22">
        <f t="shared" si="12"/>
        <v>326.27654689072301</v>
      </c>
      <c r="Q26" s="22"/>
      <c r="R26" s="22"/>
      <c r="S26" s="22">
        <f t="shared" si="6"/>
        <v>2574.8666396643885</v>
      </c>
      <c r="T26" s="22">
        <f t="shared" si="7"/>
        <v>1428.4113415602674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53012.023814655695</v>
      </c>
      <c r="D27" s="5">
        <f t="shared" si="0"/>
        <v>51440.718814440152</v>
      </c>
      <c r="E27" s="5">
        <f t="shared" si="1"/>
        <v>41940.718814440152</v>
      </c>
      <c r="F27" s="5">
        <f t="shared" si="2"/>
        <v>14739.466574358725</v>
      </c>
      <c r="G27" s="5">
        <f t="shared" si="3"/>
        <v>36701.252240081427</v>
      </c>
      <c r="H27" s="22">
        <f t="shared" si="10"/>
        <v>23421.560623500562</v>
      </c>
      <c r="I27" s="5">
        <f t="shared" si="4"/>
        <v>59139.107317394963</v>
      </c>
      <c r="J27" s="25">
        <f t="shared" si="5"/>
        <v>0.19234659406953214</v>
      </c>
      <c r="L27" s="22">
        <f t="shared" si="11"/>
        <v>100167.54679083158</v>
      </c>
      <c r="M27" s="5">
        <f>scrimecost*Meta!O24</f>
        <v>2505.4140000000002</v>
      </c>
      <c r="N27" s="5">
        <f>L27-Grade11!L27</f>
        <v>2716.6506638680294</v>
      </c>
      <c r="O27" s="5">
        <f>Grade11!M27-M27</f>
        <v>125.33399999999983</v>
      </c>
      <c r="P27" s="22">
        <f t="shared" si="12"/>
        <v>335.67152399971775</v>
      </c>
      <c r="Q27" s="22"/>
      <c r="R27" s="22"/>
      <c r="S27" s="22">
        <f t="shared" si="6"/>
        <v>2637.3885059702616</v>
      </c>
      <c r="T27" s="22">
        <f t="shared" si="7"/>
        <v>1415.976061457503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54337.324410022084</v>
      </c>
      <c r="D28" s="5">
        <f t="shared" si="0"/>
        <v>52710.356784801152</v>
      </c>
      <c r="E28" s="5">
        <f t="shared" si="1"/>
        <v>43210.356784801152</v>
      </c>
      <c r="F28" s="5">
        <f t="shared" si="2"/>
        <v>15280.967168717691</v>
      </c>
      <c r="G28" s="5">
        <f t="shared" si="3"/>
        <v>37429.389616083463</v>
      </c>
      <c r="H28" s="22">
        <f t="shared" si="10"/>
        <v>24007.099639088079</v>
      </c>
      <c r="I28" s="5">
        <f t="shared" si="4"/>
        <v>60428.191070329842</v>
      </c>
      <c r="J28" s="25">
        <f t="shared" si="5"/>
        <v>0.19487003100002384</v>
      </c>
      <c r="L28" s="22">
        <f t="shared" si="11"/>
        <v>102671.73546060236</v>
      </c>
      <c r="M28" s="5">
        <f>scrimecost*Meta!O25</f>
        <v>2505.4140000000002</v>
      </c>
      <c r="N28" s="5">
        <f>L28-Grade11!L28</f>
        <v>2784.5669304647308</v>
      </c>
      <c r="O28" s="5">
        <f>Grade11!M28-M28</f>
        <v>125.33399999999983</v>
      </c>
      <c r="P28" s="22">
        <f t="shared" si="12"/>
        <v>345.30137553643709</v>
      </c>
      <c r="Q28" s="22"/>
      <c r="R28" s="22"/>
      <c r="S28" s="22">
        <f t="shared" si="6"/>
        <v>2701.4734189337637</v>
      </c>
      <c r="T28" s="22">
        <f t="shared" si="7"/>
        <v>1403.6723769980861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55695.757520272629</v>
      </c>
      <c r="D29" s="5">
        <f t="shared" si="0"/>
        <v>54011.735704421175</v>
      </c>
      <c r="E29" s="5">
        <f t="shared" si="1"/>
        <v>44511.735704421175</v>
      </c>
      <c r="F29" s="5">
        <f t="shared" si="2"/>
        <v>15836.00527793563</v>
      </c>
      <c r="G29" s="5">
        <f t="shared" si="3"/>
        <v>38175.730426485548</v>
      </c>
      <c r="H29" s="22">
        <f t="shared" si="10"/>
        <v>24607.277130065275</v>
      </c>
      <c r="I29" s="5">
        <f t="shared" si="4"/>
        <v>61749.501917088084</v>
      </c>
      <c r="J29" s="25">
        <f t="shared" si="5"/>
        <v>0.19733192068830849</v>
      </c>
      <c r="L29" s="22">
        <f t="shared" si="11"/>
        <v>105238.52884711741</v>
      </c>
      <c r="M29" s="5">
        <f>scrimecost*Meta!O26</f>
        <v>2505.4140000000002</v>
      </c>
      <c r="N29" s="5">
        <f>L29-Grade11!L29</f>
        <v>2854.1811037263542</v>
      </c>
      <c r="O29" s="5">
        <f>Grade11!M29-M29</f>
        <v>125.33399999999983</v>
      </c>
      <c r="P29" s="22">
        <f t="shared" si="12"/>
        <v>355.1719733615746</v>
      </c>
      <c r="Q29" s="22"/>
      <c r="R29" s="22"/>
      <c r="S29" s="22">
        <f t="shared" si="6"/>
        <v>2767.1604547213569</v>
      </c>
      <c r="T29" s="22">
        <f t="shared" si="7"/>
        <v>1391.4982039930451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57088.151458279441</v>
      </c>
      <c r="D30" s="5">
        <f t="shared" si="0"/>
        <v>55345.649097031703</v>
      </c>
      <c r="E30" s="5">
        <f t="shared" si="1"/>
        <v>45845.649097031703</v>
      </c>
      <c r="F30" s="5">
        <f t="shared" si="2"/>
        <v>16404.919339884022</v>
      </c>
      <c r="G30" s="5">
        <f t="shared" si="3"/>
        <v>38940.729757147681</v>
      </c>
      <c r="H30" s="22">
        <f t="shared" si="10"/>
        <v>25222.459058316905</v>
      </c>
      <c r="I30" s="5">
        <f t="shared" si="4"/>
        <v>63103.84553501528</v>
      </c>
      <c r="J30" s="25">
        <f t="shared" si="5"/>
        <v>0.19973376428663506</v>
      </c>
      <c r="L30" s="22">
        <f t="shared" si="11"/>
        <v>107869.49206829532</v>
      </c>
      <c r="M30" s="5">
        <f>scrimecost*Meta!O27</f>
        <v>2505.4140000000002</v>
      </c>
      <c r="N30" s="5">
        <f>L30-Grade11!L30</f>
        <v>2925.535631319508</v>
      </c>
      <c r="O30" s="5">
        <f>Grade11!M30-M30</f>
        <v>125.33399999999983</v>
      </c>
      <c r="P30" s="22">
        <f t="shared" si="12"/>
        <v>365.28933613234057</v>
      </c>
      <c r="Q30" s="22"/>
      <c r="R30" s="22"/>
      <c r="S30" s="22">
        <f t="shared" si="6"/>
        <v>2834.4896664036319</v>
      </c>
      <c r="T30" s="22">
        <f t="shared" si="7"/>
        <v>1379.4515081217814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58515.35524473642</v>
      </c>
      <c r="D31" s="5">
        <f t="shared" si="0"/>
        <v>56712.910324457487</v>
      </c>
      <c r="E31" s="5">
        <f t="shared" si="1"/>
        <v>47212.910324457487</v>
      </c>
      <c r="F31" s="5">
        <f t="shared" si="2"/>
        <v>16988.056253381117</v>
      </c>
      <c r="G31" s="5">
        <f t="shared" si="3"/>
        <v>39724.85407107637</v>
      </c>
      <c r="H31" s="22">
        <f t="shared" si="10"/>
        <v>25853.020534774823</v>
      </c>
      <c r="I31" s="5">
        <f t="shared" si="4"/>
        <v>64492.047743390649</v>
      </c>
      <c r="J31" s="25">
        <f t="shared" si="5"/>
        <v>0.2020770263337828</v>
      </c>
      <c r="L31" s="22">
        <f t="shared" si="11"/>
        <v>110566.22937000271</v>
      </c>
      <c r="M31" s="5">
        <f>scrimecost*Meta!O28</f>
        <v>2238.2489999999998</v>
      </c>
      <c r="N31" s="5">
        <f>L31-Grade11!L31</f>
        <v>2998.6740221024811</v>
      </c>
      <c r="O31" s="5">
        <f>Grade11!M31-M31</f>
        <v>111.96900000000005</v>
      </c>
      <c r="P31" s="22">
        <f t="shared" si="12"/>
        <v>375.6596329723755</v>
      </c>
      <c r="Q31" s="22"/>
      <c r="R31" s="22"/>
      <c r="S31" s="22">
        <f t="shared" si="6"/>
        <v>2890.4578683779559</v>
      </c>
      <c r="T31" s="22">
        <f t="shared" si="7"/>
        <v>1361.3865526351685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59978.23912585483</v>
      </c>
      <c r="D32" s="5">
        <f t="shared" si="0"/>
        <v>58114.353082568923</v>
      </c>
      <c r="E32" s="5">
        <f t="shared" si="1"/>
        <v>48614.353082568923</v>
      </c>
      <c r="F32" s="5">
        <f t="shared" si="2"/>
        <v>17585.771589715645</v>
      </c>
      <c r="G32" s="5">
        <f t="shared" si="3"/>
        <v>40528.581492853278</v>
      </c>
      <c r="H32" s="22">
        <f t="shared" si="10"/>
        <v>26499.346048144198</v>
      </c>
      <c r="I32" s="5">
        <f t="shared" si="4"/>
        <v>65914.955006975419</v>
      </c>
      <c r="J32" s="25">
        <f t="shared" si="5"/>
        <v>0.20436313564807335</v>
      </c>
      <c r="L32" s="22">
        <f t="shared" si="11"/>
        <v>113330.38510425278</v>
      </c>
      <c r="M32" s="5">
        <f>scrimecost*Meta!O29</f>
        <v>2238.2489999999998</v>
      </c>
      <c r="N32" s="5">
        <f>L32-Grade11!L32</f>
        <v>3073.640872655058</v>
      </c>
      <c r="O32" s="5">
        <f>Grade11!M32-M32</f>
        <v>111.96900000000005</v>
      </c>
      <c r="P32" s="22">
        <f t="shared" si="12"/>
        <v>386.2891872334115</v>
      </c>
      <c r="Q32" s="22"/>
      <c r="R32" s="22"/>
      <c r="S32" s="22">
        <f t="shared" si="6"/>
        <v>2961.1956214016623</v>
      </c>
      <c r="T32" s="22">
        <f t="shared" si="7"/>
        <v>1349.7867614065804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61477.695104001199</v>
      </c>
      <c r="D33" s="5">
        <f t="shared" si="0"/>
        <v>59550.831909633147</v>
      </c>
      <c r="E33" s="5">
        <f t="shared" si="1"/>
        <v>50050.831909633147</v>
      </c>
      <c r="F33" s="5">
        <f t="shared" si="2"/>
        <v>18198.429809458536</v>
      </c>
      <c r="G33" s="5">
        <f t="shared" si="3"/>
        <v>41352.402100174615</v>
      </c>
      <c r="H33" s="22">
        <f t="shared" si="10"/>
        <v>27161.8296993478</v>
      </c>
      <c r="I33" s="5">
        <f t="shared" si="4"/>
        <v>67373.434952149808</v>
      </c>
      <c r="J33" s="25">
        <f t="shared" si="5"/>
        <v>0.20659348619860071</v>
      </c>
      <c r="L33" s="22">
        <f t="shared" si="11"/>
        <v>116163.64473185909</v>
      </c>
      <c r="M33" s="5">
        <f>scrimecost*Meta!O30</f>
        <v>2238.2489999999998</v>
      </c>
      <c r="N33" s="5">
        <f>L33-Grade11!L33</f>
        <v>3150.4818944714498</v>
      </c>
      <c r="O33" s="5">
        <f>Grade11!M33-M33</f>
        <v>111.96900000000005</v>
      </c>
      <c r="P33" s="22">
        <f t="shared" si="12"/>
        <v>397.18448035097327</v>
      </c>
      <c r="Q33" s="22"/>
      <c r="R33" s="22"/>
      <c r="S33" s="22">
        <f t="shared" si="6"/>
        <v>3033.7018182509614</v>
      </c>
      <c r="T33" s="22">
        <f t="shared" si="7"/>
        <v>1338.3022569394805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63014.637481601218</v>
      </c>
      <c r="D34" s="5">
        <f t="shared" si="0"/>
        <v>61023.222707373963</v>
      </c>
      <c r="E34" s="5">
        <f t="shared" si="1"/>
        <v>51523.222707373963</v>
      </c>
      <c r="F34" s="5">
        <f t="shared" si="2"/>
        <v>18826.404484694995</v>
      </c>
      <c r="G34" s="5">
        <f t="shared" si="3"/>
        <v>42196.818222678965</v>
      </c>
      <c r="H34" s="22">
        <f t="shared" si="10"/>
        <v>27840.875441831493</v>
      </c>
      <c r="I34" s="5">
        <f t="shared" si="4"/>
        <v>68868.376895953537</v>
      </c>
      <c r="J34" s="25">
        <f t="shared" si="5"/>
        <v>0.20876943795521272</v>
      </c>
      <c r="L34" s="22">
        <f t="shared" si="11"/>
        <v>119067.73585015554</v>
      </c>
      <c r="M34" s="5">
        <f>scrimecost*Meta!O31</f>
        <v>2238.2489999999998</v>
      </c>
      <c r="N34" s="5">
        <f>L34-Grade11!L34</f>
        <v>3229.2439418332069</v>
      </c>
      <c r="O34" s="5">
        <f>Grade11!M34-M34</f>
        <v>111.96900000000005</v>
      </c>
      <c r="P34" s="22">
        <f t="shared" si="12"/>
        <v>408.35215579647405</v>
      </c>
      <c r="Q34" s="22"/>
      <c r="R34" s="22"/>
      <c r="S34" s="22">
        <f t="shared" si="6"/>
        <v>3108.0206700214567</v>
      </c>
      <c r="T34" s="22">
        <f t="shared" si="7"/>
        <v>1326.9313953804703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64590.003418641245</v>
      </c>
      <c r="D35" s="5">
        <f t="shared" si="0"/>
        <v>62532.423275058311</v>
      </c>
      <c r="E35" s="5">
        <f t="shared" si="1"/>
        <v>53032.423275058311</v>
      </c>
      <c r="F35" s="5">
        <f t="shared" si="2"/>
        <v>19470.078526812369</v>
      </c>
      <c r="G35" s="5">
        <f t="shared" si="3"/>
        <v>43062.344748245945</v>
      </c>
      <c r="H35" s="22">
        <f t="shared" si="10"/>
        <v>28536.897327877276</v>
      </c>
      <c r="I35" s="5">
        <f t="shared" si="4"/>
        <v>70400.69238835237</v>
      </c>
      <c r="J35" s="25">
        <f t="shared" si="5"/>
        <v>0.21089231771776112</v>
      </c>
      <c r="L35" s="22">
        <f t="shared" si="11"/>
        <v>122044.42924640942</v>
      </c>
      <c r="M35" s="5">
        <f>scrimecost*Meta!O32</f>
        <v>2238.2489999999998</v>
      </c>
      <c r="N35" s="5">
        <f>L35-Grade11!L35</f>
        <v>3309.9750403790385</v>
      </c>
      <c r="O35" s="5">
        <f>Grade11!M35-M35</f>
        <v>111.96900000000005</v>
      </c>
      <c r="P35" s="22">
        <f t="shared" si="12"/>
        <v>419.79902312811248</v>
      </c>
      <c r="Q35" s="22"/>
      <c r="R35" s="22"/>
      <c r="S35" s="22">
        <f t="shared" si="6"/>
        <v>3184.1974930862393</v>
      </c>
      <c r="T35" s="22">
        <f t="shared" si="7"/>
        <v>1315.6725692435095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66204.75350410727</v>
      </c>
      <c r="D36" s="5">
        <f t="shared" si="0"/>
        <v>64079.353856934758</v>
      </c>
      <c r="E36" s="5">
        <f t="shared" si="1"/>
        <v>54579.353856934758</v>
      </c>
      <c r="F36" s="5">
        <f t="shared" si="2"/>
        <v>20129.844419982674</v>
      </c>
      <c r="G36" s="5">
        <f t="shared" si="3"/>
        <v>43949.509436952081</v>
      </c>
      <c r="H36" s="22">
        <f t="shared" si="10"/>
        <v>29250.319761074206</v>
      </c>
      <c r="I36" s="5">
        <f t="shared" si="4"/>
        <v>71971.315768061177</v>
      </c>
      <c r="J36" s="25">
        <f t="shared" si="5"/>
        <v>0.2129634199251253</v>
      </c>
      <c r="L36" s="22">
        <f t="shared" si="11"/>
        <v>125095.53997756966</v>
      </c>
      <c r="M36" s="5">
        <f>scrimecost*Meta!O33</f>
        <v>1897.8609999999999</v>
      </c>
      <c r="N36" s="5">
        <f>L36-Grade11!L36</f>
        <v>3392.7244163885189</v>
      </c>
      <c r="O36" s="5">
        <f>Grade11!M36-M36</f>
        <v>94.941000000000031</v>
      </c>
      <c r="P36" s="22">
        <f t="shared" si="12"/>
        <v>431.53206214304174</v>
      </c>
      <c r="Q36" s="22"/>
      <c r="R36" s="22"/>
      <c r="S36" s="22">
        <f t="shared" si="6"/>
        <v>3245.6594087276439</v>
      </c>
      <c r="T36" s="22">
        <f t="shared" si="7"/>
        <v>1297.8784481700518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67859.872341709954</v>
      </c>
      <c r="D37" s="5">
        <f t="shared" ref="D37:D56" si="15">IF(A37&lt;startage,1,0)*(C37*(1-initialunempprob))+IF(A37=startage,1,0)*(C37*(1-unempprob))+IF(A37&gt;startage,1,0)*(C37*(1-unempprob)+unempprob*300*52)</f>
        <v>65664.95770335813</v>
      </c>
      <c r="E37" s="5">
        <f t="shared" si="1"/>
        <v>56164.95770335813</v>
      </c>
      <c r="F37" s="5">
        <f t="shared" si="2"/>
        <v>20806.104460482242</v>
      </c>
      <c r="G37" s="5">
        <f t="shared" si="3"/>
        <v>44858.853242875892</v>
      </c>
      <c r="H37" s="22">
        <f t="shared" ref="H37:H56" si="16">benefits*B37/expnorm</f>
        <v>29981.577755101061</v>
      </c>
      <c r="I37" s="5">
        <f t="shared" ref="I37:I56" si="17">G37+IF(A37&lt;startage,1,0)*(H37*(1-initialunempprob))+IF(A37&gt;=startage,1,0)*(H37*(1-unempprob))</f>
        <v>73581.204732262704</v>
      </c>
      <c r="J37" s="25">
        <f t="shared" si="5"/>
        <v>0.21498400744450502</v>
      </c>
      <c r="L37" s="22">
        <f t="shared" ref="L37:L56" si="18">(sincome+sbenefits)*(1-sunemp)*B37/expnorm</f>
        <v>128222.92847700889</v>
      </c>
      <c r="M37" s="5">
        <f>scrimecost*Meta!O34</f>
        <v>1897.8609999999999</v>
      </c>
      <c r="N37" s="5">
        <f>L37-Grade11!L37</f>
        <v>3477.5425267982064</v>
      </c>
      <c r="O37" s="5">
        <f>Grade11!M37-M37</f>
        <v>94.941000000000031</v>
      </c>
      <c r="P37" s="22">
        <f t="shared" si="12"/>
        <v>443.55842713334431</v>
      </c>
      <c r="Q37" s="22"/>
      <c r="R37" s="22"/>
      <c r="S37" s="22">
        <f t="shared" si="6"/>
        <v>3325.6926834600595</v>
      </c>
      <c r="T37" s="22">
        <f t="shared" si="7"/>
        <v>1287.0530391676866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69556.369150252707</v>
      </c>
      <c r="D38" s="5">
        <f t="shared" si="15"/>
        <v>67290.201645942085</v>
      </c>
      <c r="E38" s="5">
        <f t="shared" si="1"/>
        <v>57790.201645942085</v>
      </c>
      <c r="F38" s="5">
        <f t="shared" si="2"/>
        <v>21499.271001994301</v>
      </c>
      <c r="G38" s="5">
        <f t="shared" si="3"/>
        <v>45790.93064394778</v>
      </c>
      <c r="H38" s="22">
        <f t="shared" si="16"/>
        <v>30731.117198978587</v>
      </c>
      <c r="I38" s="5">
        <f t="shared" si="17"/>
        <v>75231.340920569259</v>
      </c>
      <c r="J38" s="25">
        <f t="shared" si="5"/>
        <v>0.21695531234146093</v>
      </c>
      <c r="L38" s="22">
        <f t="shared" si="18"/>
        <v>131428.50168893411</v>
      </c>
      <c r="M38" s="5">
        <f>scrimecost*Meta!O35</f>
        <v>1897.8609999999999</v>
      </c>
      <c r="N38" s="5">
        <f>L38-Grade11!L38</f>
        <v>3564.4810899681906</v>
      </c>
      <c r="O38" s="5">
        <f>Grade11!M38-M38</f>
        <v>94.941000000000031</v>
      </c>
      <c r="P38" s="22">
        <f t="shared" si="12"/>
        <v>455.88545124840454</v>
      </c>
      <c r="Q38" s="22"/>
      <c r="R38" s="22"/>
      <c r="S38" s="22">
        <f t="shared" si="6"/>
        <v>3407.7267900608294</v>
      </c>
      <c r="T38" s="22">
        <f t="shared" si="7"/>
        <v>1276.3281582656082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71295.278379009003</v>
      </c>
      <c r="D39" s="5">
        <f t="shared" si="15"/>
        <v>68956.076687090623</v>
      </c>
      <c r="E39" s="5">
        <f t="shared" si="1"/>
        <v>59456.076687090623</v>
      </c>
      <c r="F39" s="5">
        <f t="shared" si="2"/>
        <v>22209.766707044149</v>
      </c>
      <c r="G39" s="5">
        <f t="shared" si="3"/>
        <v>46746.30998004647</v>
      </c>
      <c r="H39" s="22">
        <f t="shared" si="16"/>
        <v>31499.395128953049</v>
      </c>
      <c r="I39" s="5">
        <f t="shared" si="17"/>
        <v>76922.73051358349</v>
      </c>
      <c r="J39" s="25">
        <f t="shared" si="5"/>
        <v>0.2188785366311739</v>
      </c>
      <c r="L39" s="22">
        <f t="shared" si="18"/>
        <v>134714.21423115744</v>
      </c>
      <c r="M39" s="5">
        <f>scrimecost*Meta!O36</f>
        <v>1897.8609999999999</v>
      </c>
      <c r="N39" s="5">
        <f>L39-Grade11!L39</f>
        <v>3653.5931172173441</v>
      </c>
      <c r="O39" s="5">
        <f>Grade11!M39-M39</f>
        <v>94.941000000000031</v>
      </c>
      <c r="P39" s="22">
        <f t="shared" si="12"/>
        <v>468.52065096634101</v>
      </c>
      <c r="Q39" s="22"/>
      <c r="R39" s="22"/>
      <c r="S39" s="22">
        <f t="shared" si="6"/>
        <v>3491.811749326554</v>
      </c>
      <c r="T39" s="22">
        <f t="shared" si="7"/>
        <v>1265.7025553669462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73077.66033848426</v>
      </c>
      <c r="D40" s="5">
        <f t="shared" si="15"/>
        <v>70663.598604267914</v>
      </c>
      <c r="E40" s="5">
        <f t="shared" si="1"/>
        <v>61163.598604267914</v>
      </c>
      <c r="F40" s="5">
        <f t="shared" si="2"/>
        <v>22938.024804720269</v>
      </c>
      <c r="G40" s="5">
        <f t="shared" si="3"/>
        <v>47725.573799547645</v>
      </c>
      <c r="H40" s="22">
        <f t="shared" si="16"/>
        <v>32286.880007176882</v>
      </c>
      <c r="I40" s="5">
        <f t="shared" si="17"/>
        <v>78656.404846423102</v>
      </c>
      <c r="J40" s="25">
        <f t="shared" ref="J40:J56" si="19">(F40-(IF(A40&gt;startage,1,0)*(unempprob*300*52)))/(IF(A40&lt;startage,1,0)*((C40+H40)*(1-initialunempprob))+IF(A40&gt;=startage,1,0)*((C40+H40)*(1-unempprob)))</f>
        <v>0.22075485301138184</v>
      </c>
      <c r="L40" s="22">
        <f t="shared" si="18"/>
        <v>138082.06958693644</v>
      </c>
      <c r="M40" s="5">
        <f>scrimecost*Meta!O37</f>
        <v>1897.8609999999999</v>
      </c>
      <c r="N40" s="5">
        <f>L40-Grade11!L40</f>
        <v>3744.9329451478552</v>
      </c>
      <c r="O40" s="5">
        <f>Grade11!M40-M40</f>
        <v>94.941000000000031</v>
      </c>
      <c r="P40" s="22">
        <f t="shared" si="12"/>
        <v>481.47173067722645</v>
      </c>
      <c r="Q40" s="22"/>
      <c r="R40" s="22"/>
      <c r="S40" s="22">
        <f t="shared" ref="S40:S69" si="20">IF(A40&lt;startage,1,0)*(N40-Q40-R40)+IF(A40&gt;=startage,1,0)*completionprob*(N40*spart+O40+P40)</f>
        <v>3577.998832574026</v>
      </c>
      <c r="T40" s="22">
        <f t="shared" ref="T40:T69" si="21">S40/sreturn^(A40-startage+1)</f>
        <v>1255.1750047144617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74904.601846946345</v>
      </c>
      <c r="D41" s="5">
        <f t="shared" si="15"/>
        <v>72413.808569374596</v>
      </c>
      <c r="E41" s="5">
        <f t="shared" si="1"/>
        <v>62913.808569374596</v>
      </c>
      <c r="F41" s="5">
        <f t="shared" si="2"/>
        <v>23684.489354838264</v>
      </c>
      <c r="G41" s="5">
        <f t="shared" si="3"/>
        <v>48729.319214536328</v>
      </c>
      <c r="H41" s="22">
        <f t="shared" si="16"/>
        <v>33094.052007356295</v>
      </c>
      <c r="I41" s="5">
        <f t="shared" si="17"/>
        <v>80433.421037583656</v>
      </c>
      <c r="J41" s="25">
        <f t="shared" si="19"/>
        <v>0.22258540557743819</v>
      </c>
      <c r="L41" s="22">
        <f t="shared" si="18"/>
        <v>141534.12132660981</v>
      </c>
      <c r="M41" s="5">
        <f>scrimecost*Meta!O38</f>
        <v>1373.4259999999999</v>
      </c>
      <c r="N41" s="5">
        <f>L41-Grade11!L41</f>
        <v>3838.556268776505</v>
      </c>
      <c r="O41" s="5">
        <f>Grade11!M41-M41</f>
        <v>68.705999999999904</v>
      </c>
      <c r="P41" s="22">
        <f t="shared" si="12"/>
        <v>494.74658738088345</v>
      </c>
      <c r="Q41" s="22"/>
      <c r="R41" s="22"/>
      <c r="S41" s="22">
        <f t="shared" si="20"/>
        <v>3640.7352329025834</v>
      </c>
      <c r="T41" s="22">
        <f t="shared" si="21"/>
        <v>1236.0511331522855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76777.216893119999</v>
      </c>
      <c r="D42" s="5">
        <f t="shared" si="15"/>
        <v>74207.773783608951</v>
      </c>
      <c r="E42" s="5">
        <f t="shared" si="1"/>
        <v>64707.773783608951</v>
      </c>
      <c r="F42" s="5">
        <f t="shared" si="2"/>
        <v>24449.615518709215</v>
      </c>
      <c r="G42" s="5">
        <f t="shared" si="3"/>
        <v>49758.158264899736</v>
      </c>
      <c r="H42" s="22">
        <f t="shared" si="16"/>
        <v>33921.403307540204</v>
      </c>
      <c r="I42" s="5">
        <f t="shared" si="17"/>
        <v>82254.862633523255</v>
      </c>
      <c r="J42" s="25">
        <f t="shared" si="19"/>
        <v>0.22437131051993223</v>
      </c>
      <c r="L42" s="22">
        <f t="shared" si="18"/>
        <v>145072.47435977505</v>
      </c>
      <c r="M42" s="5">
        <f>scrimecost*Meta!O39</f>
        <v>1373.4259999999999</v>
      </c>
      <c r="N42" s="5">
        <f>L42-Grade11!L42</f>
        <v>3934.5201754959417</v>
      </c>
      <c r="O42" s="5">
        <f>Grade11!M42-M42</f>
        <v>68.705999999999904</v>
      </c>
      <c r="P42" s="22">
        <f t="shared" si="12"/>
        <v>508.35331550213203</v>
      </c>
      <c r="Q42" s="22"/>
      <c r="R42" s="22"/>
      <c r="S42" s="22">
        <f t="shared" si="20"/>
        <v>3731.2855372394129</v>
      </c>
      <c r="T42" s="22">
        <f t="shared" si="21"/>
        <v>1225.9960697413824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78696.647315448005</v>
      </c>
      <c r="D43" s="5">
        <f t="shared" si="15"/>
        <v>76046.58812819919</v>
      </c>
      <c r="E43" s="5">
        <f t="shared" si="1"/>
        <v>66546.58812819919</v>
      </c>
      <c r="F43" s="5">
        <f t="shared" si="2"/>
        <v>25233.869836676953</v>
      </c>
      <c r="G43" s="5">
        <f t="shared" si="3"/>
        <v>50812.718291522237</v>
      </c>
      <c r="H43" s="22">
        <f t="shared" si="16"/>
        <v>34769.438390228701</v>
      </c>
      <c r="I43" s="5">
        <f t="shared" si="17"/>
        <v>84121.840269361332</v>
      </c>
      <c r="J43" s="25">
        <f t="shared" si="19"/>
        <v>0.22611365680529236</v>
      </c>
      <c r="L43" s="22">
        <f t="shared" si="18"/>
        <v>148699.28621876941</v>
      </c>
      <c r="M43" s="5">
        <f>scrimecost*Meta!O40</f>
        <v>1373.4259999999999</v>
      </c>
      <c r="N43" s="5">
        <f>L43-Grade11!L43</f>
        <v>4032.8831798833562</v>
      </c>
      <c r="O43" s="5">
        <f>Grade11!M43-M43</f>
        <v>68.705999999999904</v>
      </c>
      <c r="P43" s="22">
        <f t="shared" si="12"/>
        <v>522.3002118264119</v>
      </c>
      <c r="Q43" s="22"/>
      <c r="R43" s="22"/>
      <c r="S43" s="22">
        <f t="shared" si="20"/>
        <v>3824.0995991846567</v>
      </c>
      <c r="T43" s="22">
        <f t="shared" si="21"/>
        <v>1216.026504500215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80664.063498334188</v>
      </c>
      <c r="D44" s="5">
        <f t="shared" si="15"/>
        <v>77931.372831404151</v>
      </c>
      <c r="E44" s="5">
        <f t="shared" si="1"/>
        <v>68431.372831404151</v>
      </c>
      <c r="F44" s="5">
        <f t="shared" si="2"/>
        <v>26037.730512593869</v>
      </c>
      <c r="G44" s="5">
        <f t="shared" si="3"/>
        <v>51893.642318810278</v>
      </c>
      <c r="H44" s="22">
        <f t="shared" si="16"/>
        <v>35638.674349984416</v>
      </c>
      <c r="I44" s="5">
        <f t="shared" si="17"/>
        <v>86035.492346095358</v>
      </c>
      <c r="J44" s="25">
        <f t="shared" si="19"/>
        <v>0.22781350683978993</v>
      </c>
      <c r="L44" s="22">
        <f t="shared" si="18"/>
        <v>152416.76837423863</v>
      </c>
      <c r="M44" s="5">
        <f>scrimecost*Meta!O41</f>
        <v>1373.4259999999999</v>
      </c>
      <c r="N44" s="5">
        <f>L44-Grade11!L44</f>
        <v>4133.7052593803965</v>
      </c>
      <c r="O44" s="5">
        <f>Grade11!M44-M44</f>
        <v>68.705999999999904</v>
      </c>
      <c r="P44" s="22">
        <f t="shared" si="12"/>
        <v>536.59578055879865</v>
      </c>
      <c r="Q44" s="22"/>
      <c r="R44" s="22"/>
      <c r="S44" s="22">
        <f t="shared" si="20"/>
        <v>3919.2340126784825</v>
      </c>
      <c r="T44" s="22">
        <f t="shared" si="21"/>
        <v>1206.1415930391313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82680.665085792542</v>
      </c>
      <c r="D45" s="5">
        <f t="shared" si="15"/>
        <v>79863.277152189243</v>
      </c>
      <c r="E45" s="5">
        <f t="shared" si="1"/>
        <v>70363.277152189243</v>
      </c>
      <c r="F45" s="5">
        <f t="shared" si="2"/>
        <v>26861.687705408713</v>
      </c>
      <c r="G45" s="5">
        <f t="shared" si="3"/>
        <v>53001.589446780534</v>
      </c>
      <c r="H45" s="22">
        <f t="shared" si="16"/>
        <v>36529.641208734029</v>
      </c>
      <c r="I45" s="5">
        <f t="shared" si="17"/>
        <v>87996.985724747734</v>
      </c>
      <c r="J45" s="25">
        <f t="shared" si="19"/>
        <v>0.22947189711734858</v>
      </c>
      <c r="L45" s="22">
        <f t="shared" si="18"/>
        <v>156227.18758359458</v>
      </c>
      <c r="M45" s="5">
        <f>scrimecost*Meta!O42</f>
        <v>1373.4259999999999</v>
      </c>
      <c r="N45" s="5">
        <f>L45-Grade11!L45</f>
        <v>4237.0478908649238</v>
      </c>
      <c r="O45" s="5">
        <f>Grade11!M45-M45</f>
        <v>68.705999999999904</v>
      </c>
      <c r="P45" s="22">
        <f t="shared" si="12"/>
        <v>551.24873850949518</v>
      </c>
      <c r="Q45" s="22"/>
      <c r="R45" s="22"/>
      <c r="S45" s="22">
        <f t="shared" si="20"/>
        <v>4016.7467865097042</v>
      </c>
      <c r="T45" s="22">
        <f t="shared" si="21"/>
        <v>1196.3405028696454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84747.681712937352</v>
      </c>
      <c r="D46" s="5">
        <f t="shared" si="15"/>
        <v>81843.479080993973</v>
      </c>
      <c r="E46" s="5">
        <f t="shared" si="1"/>
        <v>72343.479080993973</v>
      </c>
      <c r="F46" s="5">
        <f t="shared" si="2"/>
        <v>27706.243828043931</v>
      </c>
      <c r="G46" s="5">
        <f t="shared" si="3"/>
        <v>54137.235252950042</v>
      </c>
      <c r="H46" s="22">
        <f t="shared" si="16"/>
        <v>37442.882238952378</v>
      </c>
      <c r="I46" s="5">
        <f t="shared" si="17"/>
        <v>90007.516437866419</v>
      </c>
      <c r="J46" s="25">
        <f t="shared" si="19"/>
        <v>0.23108983885155218</v>
      </c>
      <c r="L46" s="22">
        <f t="shared" si="18"/>
        <v>160132.86727318447</v>
      </c>
      <c r="M46" s="5">
        <f>scrimecost*Meta!O43</f>
        <v>821.28499999999997</v>
      </c>
      <c r="N46" s="5">
        <f>L46-Grade11!L46</f>
        <v>4342.9740881366015</v>
      </c>
      <c r="O46" s="5">
        <f>Grade11!M46-M46</f>
        <v>41.085000000000036</v>
      </c>
      <c r="P46" s="22">
        <f t="shared" si="12"/>
        <v>566.26802040895916</v>
      </c>
      <c r="Q46" s="22"/>
      <c r="R46" s="22"/>
      <c r="S46" s="22">
        <f t="shared" si="20"/>
        <v>4089.7392836867352</v>
      </c>
      <c r="T46" s="22">
        <f t="shared" si="21"/>
        <v>1178.8518441707097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86866.373755760767</v>
      </c>
      <c r="D47" s="5">
        <f t="shared" si="15"/>
        <v>83873.186058018808</v>
      </c>
      <c r="E47" s="5">
        <f t="shared" si="1"/>
        <v>74373.186058018808</v>
      </c>
      <c r="F47" s="5">
        <f t="shared" si="2"/>
        <v>28571.91385374502</v>
      </c>
      <c r="G47" s="5">
        <f t="shared" si="3"/>
        <v>55301.272204273788</v>
      </c>
      <c r="H47" s="22">
        <f t="shared" si="16"/>
        <v>38378.954294926181</v>
      </c>
      <c r="I47" s="5">
        <f t="shared" si="17"/>
        <v>92068.310418813067</v>
      </c>
      <c r="J47" s="25">
        <f t="shared" si="19"/>
        <v>0.23266831859223852</v>
      </c>
      <c r="L47" s="22">
        <f t="shared" si="18"/>
        <v>164136.18895501402</v>
      </c>
      <c r="M47" s="5">
        <f>scrimecost*Meta!O44</f>
        <v>821.28499999999997</v>
      </c>
      <c r="N47" s="5">
        <f>L47-Grade11!L47</f>
        <v>4451.548440339946</v>
      </c>
      <c r="O47" s="5">
        <f>Grade11!M47-M47</f>
        <v>41.085000000000036</v>
      </c>
      <c r="P47" s="22">
        <f t="shared" si="12"/>
        <v>581.66278435590937</v>
      </c>
      <c r="Q47" s="22"/>
      <c r="R47" s="22"/>
      <c r="S47" s="22">
        <f t="shared" si="20"/>
        <v>4192.188641693092</v>
      </c>
      <c r="T47" s="22">
        <f t="shared" si="21"/>
        <v>1169.466198701163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89038.0330996548</v>
      </c>
      <c r="D48" s="5">
        <f t="shared" si="15"/>
        <v>85953.635709469294</v>
      </c>
      <c r="E48" s="5">
        <f t="shared" si="1"/>
        <v>76453.635709469294</v>
      </c>
      <c r="F48" s="5">
        <f t="shared" si="2"/>
        <v>29459.225630088655</v>
      </c>
      <c r="G48" s="5">
        <f t="shared" si="3"/>
        <v>56494.410079380643</v>
      </c>
      <c r="H48" s="22">
        <f t="shared" si="16"/>
        <v>39338.428152299341</v>
      </c>
      <c r="I48" s="5">
        <f t="shared" si="17"/>
        <v>94180.624249283399</v>
      </c>
      <c r="J48" s="25">
        <f t="shared" si="19"/>
        <v>0.23420829882705457</v>
      </c>
      <c r="L48" s="22">
        <f t="shared" si="18"/>
        <v>168239.59367888942</v>
      </c>
      <c r="M48" s="5">
        <f>scrimecost*Meta!O45</f>
        <v>821.28499999999997</v>
      </c>
      <c r="N48" s="5">
        <f>L48-Grade11!L48</f>
        <v>4562.8371513485035</v>
      </c>
      <c r="O48" s="5">
        <f>Grade11!M48-M48</f>
        <v>41.085000000000036</v>
      </c>
      <c r="P48" s="22">
        <f t="shared" si="12"/>
        <v>597.44241740153382</v>
      </c>
      <c r="Q48" s="22"/>
      <c r="R48" s="22"/>
      <c r="S48" s="22">
        <f t="shared" si="20"/>
        <v>4297.1992336497124</v>
      </c>
      <c r="T48" s="22">
        <f t="shared" si="21"/>
        <v>1160.1538864191284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91263.983927146153</v>
      </c>
      <c r="D49" s="5">
        <f t="shared" si="15"/>
        <v>88086.096602206002</v>
      </c>
      <c r="E49" s="5">
        <f t="shared" si="1"/>
        <v>78586.096602206002</v>
      </c>
      <c r="F49" s="5">
        <f t="shared" si="2"/>
        <v>30368.72020084086</v>
      </c>
      <c r="G49" s="5">
        <f t="shared" si="3"/>
        <v>57717.376401365138</v>
      </c>
      <c r="H49" s="22">
        <f t="shared" si="16"/>
        <v>40321.888856106816</v>
      </c>
      <c r="I49" s="5">
        <f t="shared" si="17"/>
        <v>96345.745925515468</v>
      </c>
      <c r="J49" s="25">
        <f t="shared" si="19"/>
        <v>0.23571071856833847</v>
      </c>
      <c r="L49" s="22">
        <f t="shared" si="18"/>
        <v>172445.5835208616</v>
      </c>
      <c r="M49" s="5">
        <f>scrimecost*Meta!O46</f>
        <v>821.28499999999997</v>
      </c>
      <c r="N49" s="5">
        <f>L49-Grade11!L49</f>
        <v>4676.9080801321834</v>
      </c>
      <c r="O49" s="5">
        <f>Grade11!M49-M49</f>
        <v>41.085000000000036</v>
      </c>
      <c r="P49" s="22">
        <f t="shared" si="12"/>
        <v>613.61654127329859</v>
      </c>
      <c r="Q49" s="22"/>
      <c r="R49" s="22"/>
      <c r="S49" s="22">
        <f t="shared" si="20"/>
        <v>4404.8350904051731</v>
      </c>
      <c r="T49" s="22">
        <f t="shared" si="21"/>
        <v>1150.9143794633178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93545.583525324793</v>
      </c>
      <c r="D50" s="5">
        <f t="shared" si="15"/>
        <v>90271.869017261139</v>
      </c>
      <c r="E50" s="5">
        <f t="shared" si="1"/>
        <v>80771.869017261139</v>
      </c>
      <c r="F50" s="5">
        <f t="shared" si="2"/>
        <v>31300.952135861873</v>
      </c>
      <c r="G50" s="5">
        <f t="shared" si="3"/>
        <v>58970.916881399266</v>
      </c>
      <c r="H50" s="22">
        <f t="shared" si="16"/>
        <v>41329.936077509483</v>
      </c>
      <c r="I50" s="5">
        <f t="shared" si="17"/>
        <v>98564.995643653354</v>
      </c>
      <c r="J50" s="25">
        <f t="shared" si="19"/>
        <v>0.23717649392568857</v>
      </c>
      <c r="L50" s="22">
        <f t="shared" si="18"/>
        <v>176756.72310888313</v>
      </c>
      <c r="M50" s="5">
        <f>scrimecost*Meta!O47</f>
        <v>821.28499999999997</v>
      </c>
      <c r="N50" s="5">
        <f>L50-Grade11!L50</f>
        <v>4793.8307821354538</v>
      </c>
      <c r="O50" s="5">
        <f>Grade11!M50-M50</f>
        <v>41.085000000000036</v>
      </c>
      <c r="P50" s="22">
        <f t="shared" si="12"/>
        <v>630.19501824185738</v>
      </c>
      <c r="Q50" s="22"/>
      <c r="R50" s="22"/>
      <c r="S50" s="22">
        <f t="shared" si="20"/>
        <v>4515.1618435795199</v>
      </c>
      <c r="T50" s="22">
        <f t="shared" si="21"/>
        <v>1141.747152282519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95884.22311345792</v>
      </c>
      <c r="D51" s="5">
        <f t="shared" si="15"/>
        <v>92512.285742692678</v>
      </c>
      <c r="E51" s="5">
        <f t="shared" si="1"/>
        <v>83012.285742692678</v>
      </c>
      <c r="F51" s="5">
        <f t="shared" si="2"/>
        <v>32256.489869258428</v>
      </c>
      <c r="G51" s="5">
        <f t="shared" si="3"/>
        <v>60255.795873434254</v>
      </c>
      <c r="H51" s="22">
        <f t="shared" si="16"/>
        <v>42363.184479447227</v>
      </c>
      <c r="I51" s="5">
        <f t="shared" si="17"/>
        <v>100839.7266047447</v>
      </c>
      <c r="J51" s="25">
        <f t="shared" si="19"/>
        <v>0.23860651866456678</v>
      </c>
      <c r="L51" s="22">
        <f t="shared" si="18"/>
        <v>181175.64118660521</v>
      </c>
      <c r="M51" s="5">
        <f>scrimecost*Meta!O48</f>
        <v>451.21199999999999</v>
      </c>
      <c r="N51" s="5">
        <f>L51-Grade11!L51</f>
        <v>4913.6765516888408</v>
      </c>
      <c r="O51" s="5">
        <f>Grade11!M51-M51</f>
        <v>22.572000000000003</v>
      </c>
      <c r="P51" s="22">
        <f t="shared" si="12"/>
        <v>647.18795713463044</v>
      </c>
      <c r="Q51" s="22"/>
      <c r="R51" s="22"/>
      <c r="S51" s="22">
        <f t="shared" si="20"/>
        <v>4610.178077583254</v>
      </c>
      <c r="T51" s="22">
        <f t="shared" si="21"/>
        <v>1128.2298064233228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98281.328691294373</v>
      </c>
      <c r="D52" s="5">
        <f t="shared" si="15"/>
        <v>94808.712886260008</v>
      </c>
      <c r="E52" s="5">
        <f t="shared" si="1"/>
        <v>85308.712886260008</v>
      </c>
      <c r="F52" s="5">
        <f t="shared" si="2"/>
        <v>33287.177432577693</v>
      </c>
      <c r="G52" s="5">
        <f t="shared" si="3"/>
        <v>61521.535453682314</v>
      </c>
      <c r="H52" s="22">
        <f t="shared" si="16"/>
        <v>43422.264091433404</v>
      </c>
      <c r="I52" s="5">
        <f t="shared" si="17"/>
        <v>103120.06445327551</v>
      </c>
      <c r="J52" s="25">
        <f t="shared" si="19"/>
        <v>0.24037927517890459</v>
      </c>
      <c r="L52" s="22">
        <f t="shared" si="18"/>
        <v>185705.03221627037</v>
      </c>
      <c r="M52" s="5">
        <f>scrimecost*Meta!O49</f>
        <v>451.21199999999999</v>
      </c>
      <c r="N52" s="5">
        <f>L52-Grade11!L52</f>
        <v>5036.5184654811164</v>
      </c>
      <c r="O52" s="5">
        <f>Grade11!M52-M52</f>
        <v>22.572000000000003</v>
      </c>
      <c r="P52" s="22">
        <f t="shared" si="12"/>
        <v>665.51733353588349</v>
      </c>
      <c r="Q52" s="22"/>
      <c r="R52" s="22"/>
      <c r="S52" s="22">
        <f t="shared" si="20"/>
        <v>4726.9798579364169</v>
      </c>
      <c r="T52" s="22">
        <f t="shared" si="21"/>
        <v>1119.5587081039696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100738.36190857671</v>
      </c>
      <c r="D53" s="5">
        <f t="shared" si="15"/>
        <v>97162.550708416486</v>
      </c>
      <c r="E53" s="5">
        <f t="shared" si="1"/>
        <v>87662.550708416486</v>
      </c>
      <c r="F53" s="5">
        <f t="shared" si="2"/>
        <v>34361.704398392125</v>
      </c>
      <c r="G53" s="5">
        <f t="shared" si="3"/>
        <v>62800.846310024361</v>
      </c>
      <c r="H53" s="22">
        <f t="shared" si="16"/>
        <v>44507.820693719223</v>
      </c>
      <c r="I53" s="5">
        <f t="shared" si="17"/>
        <v>105439.33853460738</v>
      </c>
      <c r="J53" s="25">
        <f t="shared" si="19"/>
        <v>0.24223867337971597</v>
      </c>
      <c r="L53" s="22">
        <f t="shared" si="18"/>
        <v>190347.65802167708</v>
      </c>
      <c r="M53" s="5">
        <f>scrimecost*Meta!O50</f>
        <v>451.21199999999999</v>
      </c>
      <c r="N53" s="5">
        <f>L53-Grade11!L53</f>
        <v>5162.4314271181065</v>
      </c>
      <c r="O53" s="5">
        <f>Grade11!M53-M53</f>
        <v>22.572000000000003</v>
      </c>
      <c r="P53" s="22">
        <f t="shared" si="12"/>
        <v>684.62633408138458</v>
      </c>
      <c r="Q53" s="22"/>
      <c r="R53" s="22"/>
      <c r="S53" s="22">
        <f t="shared" si="20"/>
        <v>4847.0153591789303</v>
      </c>
      <c r="T53" s="22">
        <f t="shared" si="21"/>
        <v>1111.0171661920185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103256.82095629114</v>
      </c>
      <c r="D54" s="5">
        <f t="shared" si="15"/>
        <v>99575.234476126905</v>
      </c>
      <c r="E54" s="5">
        <f t="shared" si="1"/>
        <v>90075.234476126905</v>
      </c>
      <c r="F54" s="5">
        <f t="shared" si="2"/>
        <v>35463.094538351936</v>
      </c>
      <c r="G54" s="5">
        <f t="shared" si="3"/>
        <v>64112.139937774969</v>
      </c>
      <c r="H54" s="22">
        <f t="shared" si="16"/>
        <v>45620.516211062211</v>
      </c>
      <c r="I54" s="5">
        <f t="shared" si="17"/>
        <v>107816.59446797257</v>
      </c>
      <c r="J54" s="25">
        <f t="shared" si="19"/>
        <v>0.24405272040489784</v>
      </c>
      <c r="L54" s="22">
        <f t="shared" si="18"/>
        <v>195106.34947221901</v>
      </c>
      <c r="M54" s="5">
        <f>scrimecost*Meta!O51</f>
        <v>451.21199999999999</v>
      </c>
      <c r="N54" s="5">
        <f>L54-Grade11!L54</f>
        <v>5291.492212796089</v>
      </c>
      <c r="O54" s="5">
        <f>Grade11!M54-M54</f>
        <v>22.572000000000003</v>
      </c>
      <c r="P54" s="22">
        <f t="shared" si="12"/>
        <v>704.2130596405234</v>
      </c>
      <c r="Q54" s="22"/>
      <c r="R54" s="22"/>
      <c r="S54" s="22">
        <f t="shared" si="20"/>
        <v>4970.0517479525615</v>
      </c>
      <c r="T54" s="22">
        <f t="shared" si="21"/>
        <v>1102.5303075505283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105838.24148019838</v>
      </c>
      <c r="D55" s="5">
        <f t="shared" si="15"/>
        <v>102048.23533803005</v>
      </c>
      <c r="E55" s="5">
        <f t="shared" si="1"/>
        <v>92548.235338030048</v>
      </c>
      <c r="F55" s="5">
        <f t="shared" si="2"/>
        <v>36592.019431810717</v>
      </c>
      <c r="G55" s="5">
        <f t="shared" si="3"/>
        <v>65456.215906219331</v>
      </c>
      <c r="H55" s="22">
        <f t="shared" si="16"/>
        <v>46761.029116338759</v>
      </c>
      <c r="I55" s="5">
        <f t="shared" si="17"/>
        <v>110253.28179967185</v>
      </c>
      <c r="J55" s="25">
        <f t="shared" si="19"/>
        <v>0.24582252238068492</v>
      </c>
      <c r="L55" s="22">
        <f t="shared" si="18"/>
        <v>199984.00820902444</v>
      </c>
      <c r="M55" s="5">
        <f>scrimecost*Meta!O52</f>
        <v>451.21199999999999</v>
      </c>
      <c r="N55" s="5">
        <f>L55-Grade11!L55</f>
        <v>5423.7795181159454</v>
      </c>
      <c r="O55" s="5">
        <f>Grade11!M55-M55</f>
        <v>22.572000000000003</v>
      </c>
      <c r="P55" s="22">
        <f t="shared" si="12"/>
        <v>724.28945333864033</v>
      </c>
      <c r="Q55" s="22"/>
      <c r="R55" s="22"/>
      <c r="S55" s="22">
        <f t="shared" si="20"/>
        <v>5096.1640464454722</v>
      </c>
      <c r="T55" s="22">
        <f t="shared" si="21"/>
        <v>1094.0981365777452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108484.19751720337</v>
      </c>
      <c r="D56" s="5">
        <f t="shared" si="15"/>
        <v>104583.06122148082</v>
      </c>
      <c r="E56" s="5">
        <f t="shared" si="1"/>
        <v>95083.061221480821</v>
      </c>
      <c r="F56" s="5">
        <f t="shared" si="2"/>
        <v>37749.167447605992</v>
      </c>
      <c r="G56" s="5">
        <f t="shared" si="3"/>
        <v>66833.893773874821</v>
      </c>
      <c r="H56" s="22">
        <f t="shared" si="16"/>
        <v>47930.054844247235</v>
      </c>
      <c r="I56" s="5">
        <f t="shared" si="17"/>
        <v>112750.88631466367</v>
      </c>
      <c r="J56" s="25">
        <f t="shared" si="19"/>
        <v>0.24754915845462355</v>
      </c>
      <c r="L56" s="22">
        <f t="shared" si="18"/>
        <v>204983.60841425008</v>
      </c>
      <c r="M56" s="5">
        <f>scrimecost*Meta!O53</f>
        <v>142.488</v>
      </c>
      <c r="N56" s="5">
        <f>L56-Grade11!L56</f>
        <v>5559.3740060688579</v>
      </c>
      <c r="O56" s="5">
        <f>Grade11!M56-M56</f>
        <v>7.1279999999999859</v>
      </c>
      <c r="P56" s="22">
        <f t="shared" si="12"/>
        <v>744.86775687921045</v>
      </c>
      <c r="Q56" s="22"/>
      <c r="R56" s="22"/>
      <c r="S56" s="22">
        <f t="shared" si="20"/>
        <v>5210.3558084007536</v>
      </c>
      <c r="T56" s="22">
        <f t="shared" si="21"/>
        <v>1082.5887588540934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142.488</v>
      </c>
      <c r="N57" s="5">
        <f>L57-Grade11!L57</f>
        <v>0</v>
      </c>
      <c r="O57" s="5">
        <f>Grade11!M57-M57</f>
        <v>7.1279999999999859</v>
      </c>
      <c r="Q57" s="22"/>
      <c r="R57" s="22"/>
      <c r="S57" s="22">
        <f t="shared" si="20"/>
        <v>6.9569279999999862</v>
      </c>
      <c r="T57" s="22">
        <f t="shared" si="21"/>
        <v>1.3989329288865175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142.488</v>
      </c>
      <c r="N58" s="5">
        <f>L58-Grade11!L58</f>
        <v>0</v>
      </c>
      <c r="O58" s="5">
        <f>Grade11!M58-M58</f>
        <v>7.1279999999999859</v>
      </c>
      <c r="Q58" s="22"/>
      <c r="R58" s="22"/>
      <c r="S58" s="22">
        <f t="shared" si="20"/>
        <v>6.9569279999999862</v>
      </c>
      <c r="T58" s="22">
        <f t="shared" si="21"/>
        <v>1.3538799157483277</v>
      </c>
    </row>
    <row r="59" spans="1:20" x14ac:dyDescent="0.2">
      <c r="A59" s="5">
        <v>68</v>
      </c>
      <c r="H59" s="21"/>
      <c r="I59" s="5"/>
      <c r="M59" s="5">
        <f>scrimecost*Meta!O56</f>
        <v>142.488</v>
      </c>
      <c r="N59" s="5">
        <f>L59-Grade11!L59</f>
        <v>0</v>
      </c>
      <c r="O59" s="5">
        <f>Grade11!M59-M59</f>
        <v>7.1279999999999859</v>
      </c>
      <c r="Q59" s="22"/>
      <c r="R59" s="22"/>
      <c r="S59" s="22">
        <f t="shared" si="20"/>
        <v>6.9569279999999862</v>
      </c>
      <c r="T59" s="22">
        <f t="shared" si="21"/>
        <v>1.3102778470771077</v>
      </c>
    </row>
    <row r="60" spans="1:20" x14ac:dyDescent="0.2">
      <c r="A60" s="5">
        <v>69</v>
      </c>
      <c r="H60" s="21"/>
      <c r="I60" s="5"/>
      <c r="M60" s="5">
        <f>scrimecost*Meta!O57</f>
        <v>142.488</v>
      </c>
      <c r="N60" s="5">
        <f>L60-Grade11!L60</f>
        <v>0</v>
      </c>
      <c r="O60" s="5">
        <f>Grade11!M60-M60</f>
        <v>7.1279999999999859</v>
      </c>
      <c r="Q60" s="22"/>
      <c r="R60" s="22"/>
      <c r="S60" s="22">
        <f t="shared" si="20"/>
        <v>6.9569279999999862</v>
      </c>
      <c r="T60" s="22">
        <f t="shared" si="21"/>
        <v>1.2680799948140753</v>
      </c>
    </row>
    <row r="61" spans="1:20" x14ac:dyDescent="0.2">
      <c r="A61" s="5">
        <v>70</v>
      </c>
      <c r="H61" s="21"/>
      <c r="I61" s="5"/>
      <c r="M61" s="5">
        <f>scrimecost*Meta!O58</f>
        <v>142.488</v>
      </c>
      <c r="N61" s="5">
        <f>L61-Grade11!L61</f>
        <v>0</v>
      </c>
      <c r="O61" s="5">
        <f>Grade11!M61-M61</f>
        <v>7.1279999999999859</v>
      </c>
      <c r="Q61" s="22"/>
      <c r="R61" s="22"/>
      <c r="S61" s="22">
        <f t="shared" si="20"/>
        <v>6.9569279999999862</v>
      </c>
      <c r="T61" s="22">
        <f t="shared" si="21"/>
        <v>1.2272411357902135</v>
      </c>
    </row>
    <row r="62" spans="1:20" x14ac:dyDescent="0.2">
      <c r="A62" s="5">
        <v>71</v>
      </c>
      <c r="H62" s="21"/>
      <c r="I62" s="5"/>
      <c r="M62" s="5">
        <f>scrimecost*Meta!O59</f>
        <v>142.488</v>
      </c>
      <c r="N62" s="5">
        <f>L62-Grade11!L62</f>
        <v>0</v>
      </c>
      <c r="O62" s="5">
        <f>Grade11!M62-M62</f>
        <v>7.1279999999999859</v>
      </c>
      <c r="Q62" s="22"/>
      <c r="R62" s="22"/>
      <c r="S62" s="22">
        <f t="shared" si="20"/>
        <v>6.9569279999999862</v>
      </c>
      <c r="T62" s="22">
        <f t="shared" si="21"/>
        <v>1.1877175032608882</v>
      </c>
    </row>
    <row r="63" spans="1:20" x14ac:dyDescent="0.2">
      <c r="A63" s="5">
        <v>72</v>
      </c>
      <c r="H63" s="21"/>
      <c r="M63" s="5">
        <f>scrimecost*Meta!O60</f>
        <v>142.488</v>
      </c>
      <c r="N63" s="5">
        <f>L63-Grade11!L63</f>
        <v>0</v>
      </c>
      <c r="O63" s="5">
        <f>Grade11!M63-M63</f>
        <v>7.1279999999999859</v>
      </c>
      <c r="Q63" s="22"/>
      <c r="R63" s="22"/>
      <c r="S63" s="22">
        <f t="shared" si="20"/>
        <v>6.9569279999999862</v>
      </c>
      <c r="T63" s="22">
        <f t="shared" si="21"/>
        <v>1.149466740001307</v>
      </c>
    </row>
    <row r="64" spans="1:20" x14ac:dyDescent="0.2">
      <c r="A64" s="5">
        <v>73</v>
      </c>
      <c r="H64" s="21"/>
      <c r="M64" s="5">
        <f>scrimecost*Meta!O61</f>
        <v>142.488</v>
      </c>
      <c r="N64" s="5">
        <f>L64-Grade11!L64</f>
        <v>0</v>
      </c>
      <c r="O64" s="5">
        <f>Grade11!M64-M64</f>
        <v>7.1279999999999859</v>
      </c>
      <c r="Q64" s="22"/>
      <c r="R64" s="22"/>
      <c r="S64" s="22">
        <f t="shared" si="20"/>
        <v>6.9569279999999862</v>
      </c>
      <c r="T64" s="22">
        <f t="shared" si="21"/>
        <v>1.1124478529125519</v>
      </c>
    </row>
    <row r="65" spans="1:20" x14ac:dyDescent="0.2">
      <c r="A65" s="5">
        <v>74</v>
      </c>
      <c r="H65" s="21"/>
      <c r="M65" s="5">
        <f>scrimecost*Meta!O62</f>
        <v>142.488</v>
      </c>
      <c r="N65" s="5">
        <f>L65-Grade11!L65</f>
        <v>0</v>
      </c>
      <c r="O65" s="5">
        <f>Grade11!M65-M65</f>
        <v>7.1279999999999859</v>
      </c>
      <c r="Q65" s="22"/>
      <c r="R65" s="22"/>
      <c r="S65" s="22">
        <f t="shared" si="20"/>
        <v>6.9569279999999862</v>
      </c>
      <c r="T65" s="22">
        <f t="shared" si="21"/>
        <v>1.0766211690895375</v>
      </c>
    </row>
    <row r="66" spans="1:20" x14ac:dyDescent="0.2">
      <c r="A66" s="5">
        <v>75</v>
      </c>
      <c r="H66" s="21"/>
      <c r="M66" s="5">
        <f>scrimecost*Meta!O63</f>
        <v>142.488</v>
      </c>
      <c r="N66" s="5">
        <f>L66-Grade11!L66</f>
        <v>0</v>
      </c>
      <c r="O66" s="5">
        <f>Grade11!M66-M66</f>
        <v>7.1279999999999859</v>
      </c>
      <c r="Q66" s="22"/>
      <c r="R66" s="22"/>
      <c r="S66" s="22">
        <f t="shared" si="20"/>
        <v>6.9569279999999862</v>
      </c>
      <c r="T66" s="22">
        <f t="shared" si="21"/>
        <v>1.0419482933038113</v>
      </c>
    </row>
    <row r="67" spans="1:20" x14ac:dyDescent="0.2">
      <c r="A67" s="5">
        <v>76</v>
      </c>
      <c r="H67" s="21"/>
      <c r="M67" s="5">
        <f>scrimecost*Meta!O64</f>
        <v>142.488</v>
      </c>
      <c r="N67" s="5">
        <f>L67-Grade11!L67</f>
        <v>0</v>
      </c>
      <c r="O67" s="5">
        <f>Grade11!M67-M67</f>
        <v>7.1279999999999859</v>
      </c>
      <c r="Q67" s="22"/>
      <c r="R67" s="22"/>
      <c r="S67" s="22">
        <f t="shared" si="20"/>
        <v>6.9569279999999862</v>
      </c>
      <c r="T67" s="22">
        <f t="shared" si="21"/>
        <v>1.0083920668556317</v>
      </c>
    </row>
    <row r="68" spans="1:20" x14ac:dyDescent="0.2">
      <c r="A68" s="5">
        <v>77</v>
      </c>
      <c r="H68" s="21"/>
      <c r="M68" s="5">
        <f>scrimecost*Meta!O65</f>
        <v>142.488</v>
      </c>
      <c r="N68" s="5">
        <f>L68-Grade11!L68</f>
        <v>0</v>
      </c>
      <c r="O68" s="5">
        <f>Grade11!M68-M68</f>
        <v>7.1279999999999859</v>
      </c>
      <c r="Q68" s="22"/>
      <c r="R68" s="22"/>
      <c r="S68" s="22">
        <f t="shared" si="20"/>
        <v>6.9569279999999862</v>
      </c>
      <c r="T68" s="22">
        <f t="shared" si="21"/>
        <v>0.97591652775122706</v>
      </c>
    </row>
    <row r="69" spans="1:20" x14ac:dyDescent="0.2">
      <c r="A69" s="5">
        <v>78</v>
      </c>
      <c r="H69" s="21"/>
      <c r="M69" s="5">
        <f>scrimecost*Meta!O66</f>
        <v>142.488</v>
      </c>
      <c r="N69" s="5">
        <f>L69-Grade11!L69</f>
        <v>0</v>
      </c>
      <c r="O69" s="5">
        <f>Grade11!M69-M69</f>
        <v>7.1279999999999859</v>
      </c>
      <c r="Q69" s="22"/>
      <c r="R69" s="22"/>
      <c r="S69" s="22">
        <f t="shared" si="20"/>
        <v>6.9569279999999862</v>
      </c>
      <c r="T69" s="22">
        <f t="shared" si="21"/>
        <v>0.94448687216255678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1.8255474909523173E-10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66832</v>
      </c>
      <c r="D2" s="7">
        <f>Meta!C7</f>
        <v>29372</v>
      </c>
      <c r="E2" s="1">
        <f>Meta!D7</f>
        <v>4.1000000000000002E-2</v>
      </c>
      <c r="F2" s="1">
        <f>Meta!F7</f>
        <v>0.79500000000000004</v>
      </c>
      <c r="G2" s="1">
        <f>Meta!I7</f>
        <v>1.8652741552202943</v>
      </c>
      <c r="H2" s="1">
        <f>Meta!E7</f>
        <v>0.876</v>
      </c>
      <c r="I2" s="13"/>
      <c r="J2" s="1">
        <f>Meta!X6</f>
        <v>0.82499999999999996</v>
      </c>
      <c r="K2" s="1">
        <f>Meta!D6</f>
        <v>4.2000000000000003E-2</v>
      </c>
      <c r="L2" s="28"/>
      <c r="N2" s="22">
        <f>Meta!T7</f>
        <v>91722</v>
      </c>
      <c r="O2" s="22">
        <f>Meta!U7</f>
        <v>38529</v>
      </c>
      <c r="P2" s="1">
        <f>Meta!V7</f>
        <v>3.1E-2</v>
      </c>
      <c r="Q2" s="1">
        <f>Meta!X7</f>
        <v>0.83199999999999996</v>
      </c>
      <c r="R2" s="22">
        <f>Meta!W7</f>
        <v>1947</v>
      </c>
      <c r="T2" s="12">
        <f>IRR(S5:S69)+1</f>
        <v>1.0257313050989398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3398.950245513357</v>
      </c>
      <c r="D9" s="5">
        <f t="shared" ref="D9:D36" si="0">IF(A9&lt;startage,1,0)*(C9*(1-initialunempprob))+IF(A9=startage,1,0)*(C9*(1-unempprob))+IF(A9&gt;startage,1,0)*(C9*(1-unempprob)+unempprob*300*52)</f>
        <v>3256.1943352017961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249.09886664293739</v>
      </c>
      <c r="G9" s="5">
        <f t="shared" ref="G9:G56" si="3">D9-F9</f>
        <v>3007.0954685588586</v>
      </c>
      <c r="H9" s="22">
        <f>0.1*Grade12!H9</f>
        <v>1501.7106215353469</v>
      </c>
      <c r="I9" s="5">
        <f t="shared" ref="I9:I36" si="4">G9+IF(A9&lt;startage,1,0)*(H9*(1-initialunempprob))+IF(A9&gt;=startage,1,0)*(H9*(1-unempprob))</f>
        <v>4445.7342439897211</v>
      </c>
      <c r="J9" s="25">
        <f t="shared" ref="J9:J56" si="5">(F9-(IF(A9&gt;startage,1,0)*(unempprob*300*52)))/(IF(A9&lt;startage,1,0)*((C9+H9)*(1-initialunempprob))+IF(A9&gt;=startage,1,0)*((C9+H9)*(1-unempprob)))</f>
        <v>5.3058087640812802E-2</v>
      </c>
      <c r="L9" s="22">
        <f>0.1*Grade12!L9</f>
        <v>6422.4016224606557</v>
      </c>
      <c r="M9" s="5">
        <f>scrimecost*Meta!O6</f>
        <v>6247.9229999999998</v>
      </c>
      <c r="N9" s="5">
        <f>L9-Grade12!L9</f>
        <v>-57801.614602145899</v>
      </c>
      <c r="O9" s="5"/>
      <c r="P9" s="22"/>
      <c r="Q9" s="22">
        <f>0.05*feel*Grade12!G9</f>
        <v>346.22656386617734</v>
      </c>
      <c r="R9" s="22">
        <f>coltuition</f>
        <v>8279</v>
      </c>
      <c r="S9" s="22">
        <f t="shared" ref="S9:S40" si="6">IF(A9&lt;startage,1,0)*(N9-Q9-R9)+IF(A9&gt;=startage,1,0)*completionprob*(N9*spart+O9+P9)</f>
        <v>-66426.841166012076</v>
      </c>
      <c r="T9" s="22">
        <f t="shared" ref="T9:T40" si="7">S9/sreturn^(A9-startage+1)</f>
        <v>-66426.841166012076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35829.585593602431</v>
      </c>
      <c r="D10" s="5">
        <f t="shared" si="0"/>
        <v>34360.57258426473</v>
      </c>
      <c r="E10" s="5">
        <f t="shared" si="1"/>
        <v>24860.57258426473</v>
      </c>
      <c r="F10" s="5">
        <f t="shared" si="2"/>
        <v>8418.7269487624344</v>
      </c>
      <c r="G10" s="5">
        <f t="shared" si="3"/>
        <v>25941.845635502294</v>
      </c>
      <c r="H10" s="22">
        <f t="shared" ref="H10:H36" si="10">benefits*B10/expnorm</f>
        <v>15746.746888545766</v>
      </c>
      <c r="I10" s="5">
        <f t="shared" si="4"/>
        <v>41042.975901617683</v>
      </c>
      <c r="J10" s="25">
        <f t="shared" si="5"/>
        <v>0.17020697759292239</v>
      </c>
      <c r="L10" s="22">
        <f t="shared" ref="L10:L36" si="11">(sincome+sbenefits)*(1-sunemp)*B10/expnorm</f>
        <v>67664.701538253954</v>
      </c>
      <c r="M10" s="5">
        <f>scrimecost*Meta!O7</f>
        <v>6629.5349999999999</v>
      </c>
      <c r="N10" s="5">
        <f>L10-Grade12!L10</f>
        <v>1835.0849080322369</v>
      </c>
      <c r="O10" s="5">
        <f>Grade12!M10-M10</f>
        <v>108.96000000000004</v>
      </c>
      <c r="P10" s="22">
        <f t="shared" ref="P10:P56" si="12">(spart-initialspart)*(L10*J10+nptrans)</f>
        <v>126.49703036987371</v>
      </c>
      <c r="Q10" s="22"/>
      <c r="R10" s="22"/>
      <c r="S10" s="22">
        <f t="shared" si="6"/>
        <v>1543.7289622949606</v>
      </c>
      <c r="T10" s="22">
        <f t="shared" si="7"/>
        <v>1505.003264130713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36725.325233442483</v>
      </c>
      <c r="D11" s="5">
        <f t="shared" si="0"/>
        <v>35859.18689887134</v>
      </c>
      <c r="E11" s="5">
        <f t="shared" si="1"/>
        <v>26359.18689887134</v>
      </c>
      <c r="F11" s="5">
        <f t="shared" si="2"/>
        <v>8908.0245224814917</v>
      </c>
      <c r="G11" s="5">
        <f t="shared" si="3"/>
        <v>26951.162376389846</v>
      </c>
      <c r="H11" s="22">
        <f t="shared" si="10"/>
        <v>16140.415560759408</v>
      </c>
      <c r="I11" s="5">
        <f t="shared" si="4"/>
        <v>42429.82089915812</v>
      </c>
      <c r="J11" s="25">
        <f t="shared" si="5"/>
        <v>0.16309094040071584</v>
      </c>
      <c r="L11" s="22">
        <f t="shared" si="11"/>
        <v>69356.319076710308</v>
      </c>
      <c r="M11" s="5">
        <f>scrimecost*Meta!O8</f>
        <v>6362.7959999999994</v>
      </c>
      <c r="N11" s="5">
        <f>L11-Grade12!L11</f>
        <v>1880.9620307330479</v>
      </c>
      <c r="O11" s="5">
        <f>Grade12!M11-M11</f>
        <v>104.57600000000002</v>
      </c>
      <c r="P11" s="22">
        <f t="shared" si="12"/>
        <v>125.05771110666966</v>
      </c>
      <c r="Q11" s="22"/>
      <c r="R11" s="22"/>
      <c r="S11" s="22">
        <f t="shared" si="6"/>
        <v>1572.0644497126711</v>
      </c>
      <c r="T11" s="22">
        <f t="shared" si="7"/>
        <v>1494.1807129729159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37643.458364278551</v>
      </c>
      <c r="D12" s="5">
        <f t="shared" si="0"/>
        <v>36739.67657134313</v>
      </c>
      <c r="E12" s="5">
        <f t="shared" si="1"/>
        <v>27239.67657134313</v>
      </c>
      <c r="F12" s="5">
        <f t="shared" si="2"/>
        <v>9195.504400543532</v>
      </c>
      <c r="G12" s="5">
        <f t="shared" si="3"/>
        <v>27544.172170799597</v>
      </c>
      <c r="H12" s="22">
        <f t="shared" si="10"/>
        <v>16543.925949778393</v>
      </c>
      <c r="I12" s="5">
        <f t="shared" si="4"/>
        <v>43409.797156637076</v>
      </c>
      <c r="J12" s="25">
        <f t="shared" si="5"/>
        <v>0.1646452206775082</v>
      </c>
      <c r="L12" s="22">
        <f t="shared" si="11"/>
        <v>71090.227053628056</v>
      </c>
      <c r="M12" s="5">
        <f>scrimecost*Meta!O9</f>
        <v>5862.4170000000004</v>
      </c>
      <c r="N12" s="5">
        <f>L12-Grade12!L12</f>
        <v>1927.9860815013672</v>
      </c>
      <c r="O12" s="5">
        <f>Grade12!M12-M12</f>
        <v>96.351999999999862</v>
      </c>
      <c r="P12" s="22">
        <f t="shared" si="12"/>
        <v>127.81066284881142</v>
      </c>
      <c r="Q12" s="22"/>
      <c r="R12" s="22"/>
      <c r="S12" s="22">
        <f t="shared" si="6"/>
        <v>1601.5444444083632</v>
      </c>
      <c r="T12" s="22">
        <f t="shared" si="7"/>
        <v>1484.0145683938028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38584.544823385513</v>
      </c>
      <c r="D13" s="5">
        <f t="shared" si="0"/>
        <v>37642.178485626704</v>
      </c>
      <c r="E13" s="5">
        <f t="shared" si="1"/>
        <v>28142.178485626704</v>
      </c>
      <c r="F13" s="5">
        <f t="shared" si="2"/>
        <v>9490.1712755571189</v>
      </c>
      <c r="G13" s="5">
        <f t="shared" si="3"/>
        <v>28152.007210069583</v>
      </c>
      <c r="H13" s="22">
        <f t="shared" si="10"/>
        <v>16957.524098522852</v>
      </c>
      <c r="I13" s="5">
        <f t="shared" si="4"/>
        <v>44414.272820553</v>
      </c>
      <c r="J13" s="25">
        <f t="shared" si="5"/>
        <v>0.16616159167925673</v>
      </c>
      <c r="L13" s="22">
        <f t="shared" si="11"/>
        <v>72867.48272996876</v>
      </c>
      <c r="M13" s="5">
        <f>scrimecost*Meta!O10</f>
        <v>5346.4620000000004</v>
      </c>
      <c r="N13" s="5">
        <f>L13-Grade12!L13</f>
        <v>1976.1857335389213</v>
      </c>
      <c r="O13" s="5">
        <f>Grade12!M13-M13</f>
        <v>87.871999999999389</v>
      </c>
      <c r="P13" s="22">
        <f t="shared" si="12"/>
        <v>130.63243838450663</v>
      </c>
      <c r="Q13" s="22"/>
      <c r="R13" s="22"/>
      <c r="S13" s="22">
        <f t="shared" si="6"/>
        <v>1631.7172885714665</v>
      </c>
      <c r="T13" s="22">
        <f t="shared" si="7"/>
        <v>1474.0440900610736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39549.158443970147</v>
      </c>
      <c r="D14" s="5">
        <f t="shared" si="0"/>
        <v>38567.242947767365</v>
      </c>
      <c r="E14" s="5">
        <f t="shared" si="1"/>
        <v>29067.242947767365</v>
      </c>
      <c r="F14" s="5">
        <f t="shared" si="2"/>
        <v>9792.204822446045</v>
      </c>
      <c r="G14" s="5">
        <f t="shared" si="3"/>
        <v>28775.03812532132</v>
      </c>
      <c r="H14" s="22">
        <f t="shared" si="10"/>
        <v>17381.462200985923</v>
      </c>
      <c r="I14" s="5">
        <f t="shared" si="4"/>
        <v>45443.860376066819</v>
      </c>
      <c r="J14" s="25">
        <f t="shared" si="5"/>
        <v>0.16764097802242603</v>
      </c>
      <c r="L14" s="22">
        <f t="shared" si="11"/>
        <v>74689.169798217961</v>
      </c>
      <c r="M14" s="5">
        <f>scrimecost*Meta!O11</f>
        <v>4984.32</v>
      </c>
      <c r="N14" s="5">
        <f>L14-Grade12!L14</f>
        <v>2025.590376877386</v>
      </c>
      <c r="O14" s="5">
        <f>Grade12!M14-M14</f>
        <v>81.920000000000073</v>
      </c>
      <c r="P14" s="22">
        <f t="shared" si="12"/>
        <v>133.52475830859424</v>
      </c>
      <c r="Q14" s="22"/>
      <c r="R14" s="22"/>
      <c r="S14" s="22">
        <f t="shared" si="6"/>
        <v>1665.0446938386276</v>
      </c>
      <c r="T14" s="22">
        <f t="shared" si="7"/>
        <v>1466.4182065909256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40537.887405069399</v>
      </c>
      <c r="D15" s="5">
        <f t="shared" si="0"/>
        <v>39515.434021461551</v>
      </c>
      <c r="E15" s="5">
        <f t="shared" si="1"/>
        <v>30015.434021461551</v>
      </c>
      <c r="F15" s="5">
        <f t="shared" si="2"/>
        <v>10101.789208007196</v>
      </c>
      <c r="G15" s="5">
        <f t="shared" si="3"/>
        <v>29413.644813454353</v>
      </c>
      <c r="H15" s="22">
        <f t="shared" si="10"/>
        <v>17815.998756010569</v>
      </c>
      <c r="I15" s="5">
        <f t="shared" si="4"/>
        <v>46499.187620468489</v>
      </c>
      <c r="J15" s="25">
        <f t="shared" si="5"/>
        <v>0.16908428177185958</v>
      </c>
      <c r="L15" s="22">
        <f t="shared" si="11"/>
        <v>76556.399043173413</v>
      </c>
      <c r="M15" s="5">
        <f>scrimecost*Meta!O12</f>
        <v>4754.5740000000005</v>
      </c>
      <c r="N15" s="5">
        <f>L15-Grade12!L15</f>
        <v>2076.2301362993167</v>
      </c>
      <c r="O15" s="5">
        <f>Grade12!M15-M15</f>
        <v>78.144000000000233</v>
      </c>
      <c r="P15" s="22">
        <f t="shared" si="12"/>
        <v>136.48938623078411</v>
      </c>
      <c r="Q15" s="22"/>
      <c r="R15" s="22"/>
      <c r="S15" s="22">
        <f t="shared" si="6"/>
        <v>1701.2418090374704</v>
      </c>
      <c r="T15" s="22">
        <f t="shared" si="7"/>
        <v>1460.7112882342308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41551.334590196129</v>
      </c>
      <c r="D16" s="5">
        <f t="shared" si="0"/>
        <v>40487.329871998088</v>
      </c>
      <c r="E16" s="5">
        <f t="shared" si="1"/>
        <v>30987.329871998088</v>
      </c>
      <c r="F16" s="5">
        <f t="shared" si="2"/>
        <v>10419.113203207377</v>
      </c>
      <c r="G16" s="5">
        <f t="shared" si="3"/>
        <v>30068.216668790712</v>
      </c>
      <c r="H16" s="22">
        <f t="shared" si="10"/>
        <v>18261.398724910832</v>
      </c>
      <c r="I16" s="5">
        <f t="shared" si="4"/>
        <v>47580.898045980197</v>
      </c>
      <c r="J16" s="25">
        <f t="shared" si="5"/>
        <v>0.17049238299081912</v>
      </c>
      <c r="L16" s="22">
        <f t="shared" si="11"/>
        <v>78470.309019252745</v>
      </c>
      <c r="M16" s="5">
        <f>scrimecost*Meta!O13</f>
        <v>3958.2509999999997</v>
      </c>
      <c r="N16" s="5">
        <f>L16-Grade12!L16</f>
        <v>2128.1358897067839</v>
      </c>
      <c r="O16" s="5">
        <f>Grade12!M16-M16</f>
        <v>65.05600000000004</v>
      </c>
      <c r="P16" s="22">
        <f t="shared" si="12"/>
        <v>139.52812985102869</v>
      </c>
      <c r="Q16" s="22"/>
      <c r="R16" s="22"/>
      <c r="S16" s="22">
        <f t="shared" si="6"/>
        <v>1730.2692345162759</v>
      </c>
      <c r="T16" s="22">
        <f t="shared" si="7"/>
        <v>1448.3663081538575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42590.117954951034</v>
      </c>
      <c r="D17" s="5">
        <f t="shared" si="0"/>
        <v>41483.523118798039</v>
      </c>
      <c r="E17" s="5">
        <f t="shared" si="1"/>
        <v>31983.523118798039</v>
      </c>
      <c r="F17" s="5">
        <f t="shared" si="2"/>
        <v>10744.37029828756</v>
      </c>
      <c r="G17" s="5">
        <f t="shared" si="3"/>
        <v>30739.152820510477</v>
      </c>
      <c r="H17" s="22">
        <f t="shared" si="10"/>
        <v>18717.933693033603</v>
      </c>
      <c r="I17" s="5">
        <f t="shared" si="4"/>
        <v>48689.651232129705</v>
      </c>
      <c r="J17" s="25">
        <f t="shared" si="5"/>
        <v>0.17186614027760885</v>
      </c>
      <c r="L17" s="22">
        <f t="shared" si="11"/>
        <v>80432.066744734067</v>
      </c>
      <c r="M17" s="5">
        <f>scrimecost*Meta!O14</f>
        <v>3958.2509999999997</v>
      </c>
      <c r="N17" s="5">
        <f>L17-Grade12!L17</f>
        <v>2181.339286949471</v>
      </c>
      <c r="O17" s="5">
        <f>Grade12!M17-M17</f>
        <v>65.05600000000004</v>
      </c>
      <c r="P17" s="22">
        <f t="shared" si="12"/>
        <v>142.64284206177936</v>
      </c>
      <c r="Q17" s="22"/>
      <c r="R17" s="22"/>
      <c r="S17" s="22">
        <f t="shared" si="6"/>
        <v>1771.7740608320757</v>
      </c>
      <c r="T17" s="22">
        <f t="shared" si="7"/>
        <v>1445.9039923836024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43654.870903824805</v>
      </c>
      <c r="D18" s="5">
        <f t="shared" si="0"/>
        <v>42504.621196767985</v>
      </c>
      <c r="E18" s="5">
        <f t="shared" si="1"/>
        <v>33004.621196767985</v>
      </c>
      <c r="F18" s="5">
        <f t="shared" si="2"/>
        <v>11077.758820744748</v>
      </c>
      <c r="G18" s="5">
        <f t="shared" si="3"/>
        <v>31426.862376023237</v>
      </c>
      <c r="H18" s="22">
        <f t="shared" si="10"/>
        <v>19185.882035359442</v>
      </c>
      <c r="I18" s="5">
        <f t="shared" si="4"/>
        <v>49826.123247932941</v>
      </c>
      <c r="J18" s="25">
        <f t="shared" si="5"/>
        <v>0.17320639128911106</v>
      </c>
      <c r="L18" s="22">
        <f t="shared" si="11"/>
        <v>82442.868413352408</v>
      </c>
      <c r="M18" s="5">
        <f>scrimecost*Meta!O15</f>
        <v>3958.2509999999997</v>
      </c>
      <c r="N18" s="5">
        <f>L18-Grade12!L18</f>
        <v>2235.8727691232198</v>
      </c>
      <c r="O18" s="5">
        <f>Grade12!M18-M18</f>
        <v>65.05600000000004</v>
      </c>
      <c r="P18" s="22">
        <f t="shared" si="12"/>
        <v>145.83542207779882</v>
      </c>
      <c r="Q18" s="22"/>
      <c r="R18" s="22"/>
      <c r="S18" s="22">
        <f t="shared" si="6"/>
        <v>1814.3165078057664</v>
      </c>
      <c r="T18" s="22">
        <f t="shared" si="7"/>
        <v>1443.4792970566293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44746.242676420421</v>
      </c>
      <c r="D19" s="5">
        <f t="shared" si="0"/>
        <v>43551.246726687183</v>
      </c>
      <c r="E19" s="5">
        <f t="shared" si="1"/>
        <v>34051.246726687183</v>
      </c>
      <c r="F19" s="5">
        <f t="shared" si="2"/>
        <v>11419.482056263365</v>
      </c>
      <c r="G19" s="5">
        <f t="shared" si="3"/>
        <v>32131.764670423818</v>
      </c>
      <c r="H19" s="22">
        <f t="shared" si="10"/>
        <v>19665.529086243423</v>
      </c>
      <c r="I19" s="5">
        <f t="shared" si="4"/>
        <v>50991.007064131263</v>
      </c>
      <c r="J19" s="25">
        <f t="shared" si="5"/>
        <v>0.17451395325155225</v>
      </c>
      <c r="L19" s="22">
        <f t="shared" si="11"/>
        <v>84503.940123686203</v>
      </c>
      <c r="M19" s="5">
        <f>scrimecost*Meta!O16</f>
        <v>3958.2509999999997</v>
      </c>
      <c r="N19" s="5">
        <f>L19-Grade12!L19</f>
        <v>2291.7695883512788</v>
      </c>
      <c r="O19" s="5">
        <f>Grade12!M19-M19</f>
        <v>65.05600000000004</v>
      </c>
      <c r="P19" s="22">
        <f t="shared" si="12"/>
        <v>149.10781659421875</v>
      </c>
      <c r="Q19" s="22"/>
      <c r="R19" s="22"/>
      <c r="S19" s="22">
        <f t="shared" si="6"/>
        <v>1857.9225159537746</v>
      </c>
      <c r="T19" s="22">
        <f t="shared" si="7"/>
        <v>1441.0912956505542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45864.89874333093</v>
      </c>
      <c r="D20" s="5">
        <f t="shared" si="0"/>
        <v>44624.037894854358</v>
      </c>
      <c r="E20" s="5">
        <f t="shared" si="1"/>
        <v>35124.037894854358</v>
      </c>
      <c r="F20" s="5">
        <f t="shared" si="2"/>
        <v>11832.152162155384</v>
      </c>
      <c r="G20" s="5">
        <f t="shared" si="3"/>
        <v>32791.885732698975</v>
      </c>
      <c r="H20" s="22">
        <f t="shared" si="10"/>
        <v>20157.16731339951</v>
      </c>
      <c r="I20" s="5">
        <f t="shared" si="4"/>
        <v>52122.609186249101</v>
      </c>
      <c r="J20" s="25">
        <f t="shared" si="5"/>
        <v>0.1767752292466902</v>
      </c>
      <c r="L20" s="22">
        <f t="shared" si="11"/>
        <v>86616.538626778362</v>
      </c>
      <c r="M20" s="5">
        <f>scrimecost*Meta!O17</f>
        <v>3958.2509999999997</v>
      </c>
      <c r="N20" s="5">
        <f>L20-Grade12!L20</f>
        <v>2349.0638280600688</v>
      </c>
      <c r="O20" s="5">
        <f>Grade12!M20-M20</f>
        <v>65.05600000000004</v>
      </c>
      <c r="P20" s="22">
        <f t="shared" si="12"/>
        <v>153.05960930612491</v>
      </c>
      <c r="Q20" s="22"/>
      <c r="R20" s="22"/>
      <c r="S20" s="22">
        <f t="shared" si="6"/>
        <v>1903.1421616848411</v>
      </c>
      <c r="T20" s="22">
        <f t="shared" si="7"/>
        <v>1439.1349402085457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47011.521211914209</v>
      </c>
      <c r="D21" s="5">
        <f t="shared" si="0"/>
        <v>45723.648842225724</v>
      </c>
      <c r="E21" s="5">
        <f t="shared" si="1"/>
        <v>36223.648842225724</v>
      </c>
      <c r="F21" s="5">
        <f t="shared" si="2"/>
        <v>12301.136231209272</v>
      </c>
      <c r="G21" s="5">
        <f t="shared" si="3"/>
        <v>33422.512611016457</v>
      </c>
      <c r="H21" s="22">
        <f t="shared" si="10"/>
        <v>20661.096496234499</v>
      </c>
      <c r="I21" s="5">
        <f t="shared" si="4"/>
        <v>53236.504150905341</v>
      </c>
      <c r="J21" s="25">
        <f t="shared" si="5"/>
        <v>0.17969011333080404</v>
      </c>
      <c r="L21" s="22">
        <f t="shared" si="11"/>
        <v>88781.952092447813</v>
      </c>
      <c r="M21" s="5">
        <f>scrimecost*Meta!O18</f>
        <v>3261.2249999999999</v>
      </c>
      <c r="N21" s="5">
        <f>L21-Grade12!L21</f>
        <v>2407.790423761573</v>
      </c>
      <c r="O21" s="5">
        <f>Grade12!M21-M21</f>
        <v>53.600000000000364</v>
      </c>
      <c r="P21" s="22">
        <f t="shared" si="12"/>
        <v>157.55067323255386</v>
      </c>
      <c r="Q21" s="22"/>
      <c r="R21" s="22"/>
      <c r="S21" s="22">
        <f t="shared" si="6"/>
        <v>1939.8426998827122</v>
      </c>
      <c r="T21" s="22">
        <f t="shared" si="7"/>
        <v>1430.0894121113115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48186.809242212054</v>
      </c>
      <c r="D22" s="5">
        <f t="shared" si="0"/>
        <v>46850.750063281354</v>
      </c>
      <c r="E22" s="5">
        <f t="shared" si="1"/>
        <v>37350.750063281354</v>
      </c>
      <c r="F22" s="5">
        <f t="shared" si="2"/>
        <v>12781.844901989498</v>
      </c>
      <c r="G22" s="5">
        <f t="shared" si="3"/>
        <v>34068.905161291856</v>
      </c>
      <c r="H22" s="22">
        <f t="shared" si="10"/>
        <v>21177.623908640358</v>
      </c>
      <c r="I22" s="5">
        <f t="shared" si="4"/>
        <v>54378.246489677957</v>
      </c>
      <c r="J22" s="25">
        <f t="shared" si="5"/>
        <v>0.18253390268115888</v>
      </c>
      <c r="L22" s="22">
        <f t="shared" si="11"/>
        <v>91001.50089475901</v>
      </c>
      <c r="M22" s="5">
        <f>scrimecost*Meta!O19</f>
        <v>3261.2249999999999</v>
      </c>
      <c r="N22" s="5">
        <f>L22-Grade12!L22</f>
        <v>2467.9851843556098</v>
      </c>
      <c r="O22" s="5">
        <f>Grade12!M22-M22</f>
        <v>53.600000000000364</v>
      </c>
      <c r="P22" s="22">
        <f t="shared" si="12"/>
        <v>162.15401375714347</v>
      </c>
      <c r="Q22" s="22"/>
      <c r="R22" s="22"/>
      <c r="S22" s="22">
        <f t="shared" si="6"/>
        <v>1987.7470939355253</v>
      </c>
      <c r="T22" s="22">
        <f t="shared" si="7"/>
        <v>1428.6445651673184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49391.479473267347</v>
      </c>
      <c r="D23" s="5">
        <f t="shared" si="0"/>
        <v>48006.028814863384</v>
      </c>
      <c r="E23" s="5">
        <f t="shared" si="1"/>
        <v>38506.028814863384</v>
      </c>
      <c r="F23" s="5">
        <f t="shared" si="2"/>
        <v>13274.571289539233</v>
      </c>
      <c r="G23" s="5">
        <f t="shared" si="3"/>
        <v>34731.457525324149</v>
      </c>
      <c r="H23" s="22">
        <f t="shared" si="10"/>
        <v>21707.064506356368</v>
      </c>
      <c r="I23" s="5">
        <f t="shared" si="4"/>
        <v>55548.532386919906</v>
      </c>
      <c r="J23" s="25">
        <f t="shared" si="5"/>
        <v>0.1853083313156515</v>
      </c>
      <c r="L23" s="22">
        <f t="shared" si="11"/>
        <v>93276.538417127973</v>
      </c>
      <c r="M23" s="5">
        <f>scrimecost*Meta!O20</f>
        <v>3261.2249999999999</v>
      </c>
      <c r="N23" s="5">
        <f>L23-Grade12!L23</f>
        <v>2529.6848139645008</v>
      </c>
      <c r="O23" s="5">
        <f>Grade12!M23-M23</f>
        <v>53.600000000000364</v>
      </c>
      <c r="P23" s="22">
        <f t="shared" si="12"/>
        <v>166.87243779484785</v>
      </c>
      <c r="Q23" s="22"/>
      <c r="R23" s="22"/>
      <c r="S23" s="22">
        <f t="shared" si="6"/>
        <v>2036.8490978396621</v>
      </c>
      <c r="T23" s="22">
        <f t="shared" si="7"/>
        <v>1427.211416103725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50626.266460099032</v>
      </c>
      <c r="D24" s="5">
        <f t="shared" si="0"/>
        <v>49190.189535234967</v>
      </c>
      <c r="E24" s="5">
        <f t="shared" si="1"/>
        <v>39690.189535234967</v>
      </c>
      <c r="F24" s="5">
        <f t="shared" si="2"/>
        <v>13779.615836777713</v>
      </c>
      <c r="G24" s="5">
        <f t="shared" si="3"/>
        <v>35410.573698457258</v>
      </c>
      <c r="H24" s="22">
        <f t="shared" si="10"/>
        <v>22249.741119015271</v>
      </c>
      <c r="I24" s="5">
        <f t="shared" si="4"/>
        <v>56748.075431592901</v>
      </c>
      <c r="J24" s="25">
        <f t="shared" si="5"/>
        <v>0.18801509095905894</v>
      </c>
      <c r="L24" s="22">
        <f t="shared" si="11"/>
        <v>95608.451877556159</v>
      </c>
      <c r="M24" s="5">
        <f>scrimecost*Meta!O21</f>
        <v>3261.2249999999999</v>
      </c>
      <c r="N24" s="5">
        <f>L24-Grade12!L24</f>
        <v>2592.926934313582</v>
      </c>
      <c r="O24" s="5">
        <f>Grade12!M24-M24</f>
        <v>53.600000000000364</v>
      </c>
      <c r="P24" s="22">
        <f t="shared" si="12"/>
        <v>171.70882243349487</v>
      </c>
      <c r="Q24" s="22"/>
      <c r="R24" s="22"/>
      <c r="S24" s="22">
        <f t="shared" si="6"/>
        <v>2087.1786518413783</v>
      </c>
      <c r="T24" s="22">
        <f t="shared" si="7"/>
        <v>1425.7896889708795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51891.923121601518</v>
      </c>
      <c r="D25" s="5">
        <f t="shared" si="0"/>
        <v>50403.954273615855</v>
      </c>
      <c r="E25" s="5">
        <f t="shared" si="1"/>
        <v>40903.954273615855</v>
      </c>
      <c r="F25" s="5">
        <f t="shared" si="2"/>
        <v>14297.286497697161</v>
      </c>
      <c r="G25" s="5">
        <f t="shared" si="3"/>
        <v>36106.667775918693</v>
      </c>
      <c r="H25" s="22">
        <f t="shared" si="10"/>
        <v>22805.984646990659</v>
      </c>
      <c r="I25" s="5">
        <f t="shared" si="4"/>
        <v>57977.607052382737</v>
      </c>
      <c r="J25" s="25">
        <f t="shared" si="5"/>
        <v>0.1906558320745784</v>
      </c>
      <c r="L25" s="22">
        <f t="shared" si="11"/>
        <v>97998.663174495086</v>
      </c>
      <c r="M25" s="5">
        <f>scrimecost*Meta!O22</f>
        <v>3261.2249999999999</v>
      </c>
      <c r="N25" s="5">
        <f>L25-Grade12!L25</f>
        <v>2657.7501076714543</v>
      </c>
      <c r="O25" s="5">
        <f>Grade12!M25-M25</f>
        <v>53.600000000000364</v>
      </c>
      <c r="P25" s="22">
        <f t="shared" si="12"/>
        <v>176.6661166881081</v>
      </c>
      <c r="Q25" s="22"/>
      <c r="R25" s="22"/>
      <c r="S25" s="22">
        <f t="shared" si="6"/>
        <v>2138.766444693184</v>
      </c>
      <c r="T25" s="22">
        <f t="shared" si="7"/>
        <v>1424.3791147291408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53189.221199641543</v>
      </c>
      <c r="D26" s="5">
        <f t="shared" si="0"/>
        <v>51648.063130456234</v>
      </c>
      <c r="E26" s="5">
        <f t="shared" si="1"/>
        <v>42148.063130456234</v>
      </c>
      <c r="F26" s="5">
        <f t="shared" si="2"/>
        <v>14827.898925139583</v>
      </c>
      <c r="G26" s="5">
        <f t="shared" si="3"/>
        <v>36820.164205316651</v>
      </c>
      <c r="H26" s="22">
        <f t="shared" si="10"/>
        <v>23376.134263165422</v>
      </c>
      <c r="I26" s="5">
        <f t="shared" si="4"/>
        <v>59237.876963692295</v>
      </c>
      <c r="J26" s="25">
        <f t="shared" si="5"/>
        <v>0.19323216487020703</v>
      </c>
      <c r="L26" s="22">
        <f t="shared" si="11"/>
        <v>100448.62975385746</v>
      </c>
      <c r="M26" s="5">
        <f>scrimecost*Meta!O23</f>
        <v>2464.902</v>
      </c>
      <c r="N26" s="5">
        <f>L26-Grade12!L26</f>
        <v>2724.1938603632589</v>
      </c>
      <c r="O26" s="5">
        <f>Grade12!M26-M26</f>
        <v>40.512000000000171</v>
      </c>
      <c r="P26" s="22">
        <f t="shared" si="12"/>
        <v>181.74734329908654</v>
      </c>
      <c r="Q26" s="22"/>
      <c r="R26" s="22"/>
      <c r="S26" s="22">
        <f t="shared" si="6"/>
        <v>2180.1788443662745</v>
      </c>
      <c r="T26" s="22">
        <f t="shared" si="7"/>
        <v>1415.5354370220989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54518.951729632579</v>
      </c>
      <c r="D27" s="5">
        <f t="shared" si="0"/>
        <v>52923.274708717639</v>
      </c>
      <c r="E27" s="5">
        <f t="shared" si="1"/>
        <v>43423.274708717639</v>
      </c>
      <c r="F27" s="5">
        <f t="shared" si="2"/>
        <v>15371.776663268074</v>
      </c>
      <c r="G27" s="5">
        <f t="shared" si="3"/>
        <v>37551.498045449567</v>
      </c>
      <c r="H27" s="22">
        <f t="shared" si="10"/>
        <v>23960.537619744555</v>
      </c>
      <c r="I27" s="5">
        <f t="shared" si="4"/>
        <v>60529.653622784594</v>
      </c>
      <c r="J27" s="25">
        <f t="shared" si="5"/>
        <v>0.19574566028057655</v>
      </c>
      <c r="L27" s="22">
        <f t="shared" si="11"/>
        <v>102959.84549770386</v>
      </c>
      <c r="M27" s="5">
        <f>scrimecost*Meta!O24</f>
        <v>2464.902</v>
      </c>
      <c r="N27" s="5">
        <f>L27-Grade12!L27</f>
        <v>2792.2987068722869</v>
      </c>
      <c r="O27" s="5">
        <f>Grade12!M27-M27</f>
        <v>40.512000000000171</v>
      </c>
      <c r="P27" s="22">
        <f t="shared" si="12"/>
        <v>186.95560057533947</v>
      </c>
      <c r="Q27" s="22"/>
      <c r="R27" s="22"/>
      <c r="S27" s="22">
        <f t="shared" si="6"/>
        <v>2234.3782692311402</v>
      </c>
      <c r="T27" s="22">
        <f t="shared" si="7"/>
        <v>1414.3331268737497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55881.925522873396</v>
      </c>
      <c r="D28" s="5">
        <f t="shared" si="0"/>
        <v>54230.366576435583</v>
      </c>
      <c r="E28" s="5">
        <f t="shared" si="1"/>
        <v>44730.366576435583</v>
      </c>
      <c r="F28" s="5">
        <f t="shared" si="2"/>
        <v>15929.251344849778</v>
      </c>
      <c r="G28" s="5">
        <f t="shared" si="3"/>
        <v>38301.115231585805</v>
      </c>
      <c r="H28" s="22">
        <f t="shared" si="10"/>
        <v>24559.551060238173</v>
      </c>
      <c r="I28" s="5">
        <f t="shared" si="4"/>
        <v>61853.724698354214</v>
      </c>
      <c r="J28" s="25">
        <f t="shared" si="5"/>
        <v>0.19819785092483949</v>
      </c>
      <c r="L28" s="22">
        <f t="shared" si="11"/>
        <v>105533.84163514648</v>
      </c>
      <c r="M28" s="5">
        <f>scrimecost*Meta!O25</f>
        <v>2464.902</v>
      </c>
      <c r="N28" s="5">
        <f>L28-Grade12!L28</f>
        <v>2862.1061745441257</v>
      </c>
      <c r="O28" s="5">
        <f>Grade12!M28-M28</f>
        <v>40.512000000000171</v>
      </c>
      <c r="P28" s="22">
        <f t="shared" si="12"/>
        <v>192.29406428349884</v>
      </c>
      <c r="Q28" s="22"/>
      <c r="R28" s="22"/>
      <c r="S28" s="22">
        <f t="shared" si="6"/>
        <v>2289.9326797176891</v>
      </c>
      <c r="T28" s="22">
        <f t="shared" si="7"/>
        <v>1413.1365177542334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57278.97366094523</v>
      </c>
      <c r="D29" s="5">
        <f t="shared" si="0"/>
        <v>55570.135740846476</v>
      </c>
      <c r="E29" s="5">
        <f t="shared" si="1"/>
        <v>46070.135740846476</v>
      </c>
      <c r="F29" s="5">
        <f t="shared" si="2"/>
        <v>16500.662893471021</v>
      </c>
      <c r="G29" s="5">
        <f t="shared" si="3"/>
        <v>39069.472847375451</v>
      </c>
      <c r="H29" s="22">
        <f t="shared" si="10"/>
        <v>25173.539836744127</v>
      </c>
      <c r="I29" s="5">
        <f t="shared" si="4"/>
        <v>63210.897550813068</v>
      </c>
      <c r="J29" s="25">
        <f t="shared" si="5"/>
        <v>0.2005902320411935</v>
      </c>
      <c r="L29" s="22">
        <f t="shared" si="11"/>
        <v>108172.18767602515</v>
      </c>
      <c r="M29" s="5">
        <f>scrimecost*Meta!O26</f>
        <v>2464.902</v>
      </c>
      <c r="N29" s="5">
        <f>L29-Grade12!L29</f>
        <v>2933.6588289077336</v>
      </c>
      <c r="O29" s="5">
        <f>Grade12!M29-M29</f>
        <v>40.512000000000171</v>
      </c>
      <c r="P29" s="22">
        <f t="shared" si="12"/>
        <v>197.76598958436207</v>
      </c>
      <c r="Q29" s="22"/>
      <c r="R29" s="22"/>
      <c r="S29" s="22">
        <f t="shared" si="6"/>
        <v>2346.8759504663826</v>
      </c>
      <c r="T29" s="22">
        <f t="shared" si="7"/>
        <v>1411.9454840874735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58710.948002468853</v>
      </c>
      <c r="D30" s="5">
        <f t="shared" si="0"/>
        <v>56943.399134367624</v>
      </c>
      <c r="E30" s="5">
        <f t="shared" si="1"/>
        <v>47443.399134367624</v>
      </c>
      <c r="F30" s="5">
        <f t="shared" si="2"/>
        <v>17086.359730807791</v>
      </c>
      <c r="G30" s="5">
        <f t="shared" si="3"/>
        <v>39857.039403559829</v>
      </c>
      <c r="H30" s="22">
        <f t="shared" si="10"/>
        <v>25802.878332662724</v>
      </c>
      <c r="I30" s="5">
        <f t="shared" si="4"/>
        <v>64601.99972458338</v>
      </c>
      <c r="J30" s="25">
        <f t="shared" si="5"/>
        <v>0.20292426239861211</v>
      </c>
      <c r="L30" s="22">
        <f t="shared" si="11"/>
        <v>110876.49236792575</v>
      </c>
      <c r="M30" s="5">
        <f>scrimecost*Meta!O27</f>
        <v>2464.902</v>
      </c>
      <c r="N30" s="5">
        <f>L30-Grade12!L30</f>
        <v>3007.0002996304247</v>
      </c>
      <c r="O30" s="5">
        <f>Grade12!M30-M30</f>
        <v>40.512000000000171</v>
      </c>
      <c r="P30" s="22">
        <f t="shared" si="12"/>
        <v>203.3747130177469</v>
      </c>
      <c r="Q30" s="22"/>
      <c r="R30" s="22"/>
      <c r="S30" s="22">
        <f t="shared" si="6"/>
        <v>2405.2428029837884</v>
      </c>
      <c r="T30" s="22">
        <f t="shared" si="7"/>
        <v>1410.7599034351952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60178.721702530565</v>
      </c>
      <c r="D31" s="5">
        <f t="shared" si="0"/>
        <v>58350.99411272681</v>
      </c>
      <c r="E31" s="5">
        <f t="shared" si="1"/>
        <v>48850.99411272681</v>
      </c>
      <c r="F31" s="5">
        <f t="shared" si="2"/>
        <v>17686.698989077984</v>
      </c>
      <c r="G31" s="5">
        <f t="shared" si="3"/>
        <v>40664.29512364883</v>
      </c>
      <c r="H31" s="22">
        <f t="shared" si="10"/>
        <v>26447.95029097929</v>
      </c>
      <c r="I31" s="5">
        <f t="shared" si="4"/>
        <v>66027.879452697962</v>
      </c>
      <c r="J31" s="25">
        <f t="shared" si="5"/>
        <v>0.20520136518633755</v>
      </c>
      <c r="L31" s="22">
        <f t="shared" si="11"/>
        <v>113648.40467712389</v>
      </c>
      <c r="M31" s="5">
        <f>scrimecost*Meta!O28</f>
        <v>2202.0569999999998</v>
      </c>
      <c r="N31" s="5">
        <f>L31-Grade12!L31</f>
        <v>3082.1753071211861</v>
      </c>
      <c r="O31" s="5">
        <f>Grade12!M31-M31</f>
        <v>36.192000000000007</v>
      </c>
      <c r="P31" s="22">
        <f t="shared" si="12"/>
        <v>209.1236545369664</v>
      </c>
      <c r="Q31" s="22"/>
      <c r="R31" s="22"/>
      <c r="S31" s="22">
        <f t="shared" si="6"/>
        <v>2461.284506814131</v>
      </c>
      <c r="T31" s="22">
        <f t="shared" si="7"/>
        <v>1407.4157004152478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61683.189745093834</v>
      </c>
      <c r="D32" s="5">
        <f t="shared" si="0"/>
        <v>59793.778965544981</v>
      </c>
      <c r="E32" s="5">
        <f t="shared" si="1"/>
        <v>50293.778965544981</v>
      </c>
      <c r="F32" s="5">
        <f t="shared" si="2"/>
        <v>18302.046728804933</v>
      </c>
      <c r="G32" s="5">
        <f t="shared" si="3"/>
        <v>41491.732236740048</v>
      </c>
      <c r="H32" s="22">
        <f t="shared" si="10"/>
        <v>27109.14904825377</v>
      </c>
      <c r="I32" s="5">
        <f t="shared" si="4"/>
        <v>67489.406174015414</v>
      </c>
      <c r="J32" s="25">
        <f t="shared" si="5"/>
        <v>0.20742292888167946</v>
      </c>
      <c r="L32" s="22">
        <f t="shared" si="11"/>
        <v>116489.61479405197</v>
      </c>
      <c r="M32" s="5">
        <f>scrimecost*Meta!O29</f>
        <v>2202.0569999999998</v>
      </c>
      <c r="N32" s="5">
        <f>L32-Grade12!L32</f>
        <v>3159.229689799191</v>
      </c>
      <c r="O32" s="5">
        <f>Grade12!M32-M32</f>
        <v>36.192000000000007</v>
      </c>
      <c r="P32" s="22">
        <f t="shared" si="12"/>
        <v>215.01631959416633</v>
      </c>
      <c r="Q32" s="22"/>
      <c r="R32" s="22"/>
      <c r="S32" s="22">
        <f t="shared" si="6"/>
        <v>2522.6061812402136</v>
      </c>
      <c r="T32" s="22">
        <f t="shared" si="7"/>
        <v>1406.2949552350751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63225.269488721176</v>
      </c>
      <c r="D33" s="5">
        <f t="shared" si="0"/>
        <v>61272.633439683603</v>
      </c>
      <c r="E33" s="5">
        <f t="shared" si="1"/>
        <v>51772.633439683603</v>
      </c>
      <c r="F33" s="5">
        <f t="shared" si="2"/>
        <v>18932.778162025057</v>
      </c>
      <c r="G33" s="5">
        <f t="shared" si="3"/>
        <v>42339.855277658542</v>
      </c>
      <c r="H33" s="22">
        <f t="shared" si="10"/>
        <v>27786.877774460118</v>
      </c>
      <c r="I33" s="5">
        <f t="shared" si="4"/>
        <v>68987.471063365796</v>
      </c>
      <c r="J33" s="25">
        <f t="shared" si="5"/>
        <v>0.20959030809664719</v>
      </c>
      <c r="L33" s="22">
        <f t="shared" si="11"/>
        <v>119401.85516390328</v>
      </c>
      <c r="M33" s="5">
        <f>scrimecost*Meta!O30</f>
        <v>2202.0569999999998</v>
      </c>
      <c r="N33" s="5">
        <f>L33-Grade12!L33</f>
        <v>3238.2104320441867</v>
      </c>
      <c r="O33" s="5">
        <f>Grade12!M33-M33</f>
        <v>36.192000000000007</v>
      </c>
      <c r="P33" s="22">
        <f t="shared" si="12"/>
        <v>221.05630127779634</v>
      </c>
      <c r="Q33" s="22"/>
      <c r="R33" s="22"/>
      <c r="S33" s="22">
        <f t="shared" si="6"/>
        <v>2585.460897526978</v>
      </c>
      <c r="T33" s="22">
        <f t="shared" si="7"/>
        <v>1405.1779520304383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64805.901225939204</v>
      </c>
      <c r="D34" s="5">
        <f t="shared" si="0"/>
        <v>62788.45927567569</v>
      </c>
      <c r="E34" s="5">
        <f t="shared" si="1"/>
        <v>53288.45927567569</v>
      </c>
      <c r="F34" s="5">
        <f t="shared" si="2"/>
        <v>19579.277881075683</v>
      </c>
      <c r="G34" s="5">
        <f t="shared" si="3"/>
        <v>43209.181394600004</v>
      </c>
      <c r="H34" s="22">
        <f t="shared" si="10"/>
        <v>28481.549718821618</v>
      </c>
      <c r="I34" s="5">
        <f t="shared" si="4"/>
        <v>70522.987574949933</v>
      </c>
      <c r="J34" s="25">
        <f t="shared" si="5"/>
        <v>0.21170482440393276</v>
      </c>
      <c r="L34" s="22">
        <f t="shared" si="11"/>
        <v>122386.90154300084</v>
      </c>
      <c r="M34" s="5">
        <f>scrimecost*Meta!O31</f>
        <v>2202.0569999999998</v>
      </c>
      <c r="N34" s="5">
        <f>L34-Grade12!L34</f>
        <v>3319.1656928453012</v>
      </c>
      <c r="O34" s="5">
        <f>Grade12!M34-M34</f>
        <v>36.192000000000007</v>
      </c>
      <c r="P34" s="22">
        <f t="shared" si="12"/>
        <v>227.247282503517</v>
      </c>
      <c r="Q34" s="22"/>
      <c r="R34" s="22"/>
      <c r="S34" s="22">
        <f t="shared" si="6"/>
        <v>2649.8869817209074</v>
      </c>
      <c r="T34" s="22">
        <f t="shared" si="7"/>
        <v>1404.0646143076608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66426.048756587668</v>
      </c>
      <c r="D35" s="5">
        <f t="shared" si="0"/>
        <v>64342.18075756757</v>
      </c>
      <c r="E35" s="5">
        <f t="shared" si="1"/>
        <v>54842.18075756757</v>
      </c>
      <c r="F35" s="5">
        <f t="shared" si="2"/>
        <v>20241.940093102567</v>
      </c>
      <c r="G35" s="5">
        <f t="shared" si="3"/>
        <v>44100.240664465004</v>
      </c>
      <c r="H35" s="22">
        <f t="shared" si="10"/>
        <v>29193.588461792155</v>
      </c>
      <c r="I35" s="5">
        <f t="shared" si="4"/>
        <v>72096.891999323678</v>
      </c>
      <c r="J35" s="25">
        <f t="shared" si="5"/>
        <v>0.21376776714274789</v>
      </c>
      <c r="L35" s="22">
        <f t="shared" si="11"/>
        <v>125446.57408157586</v>
      </c>
      <c r="M35" s="5">
        <f>scrimecost*Meta!O32</f>
        <v>2202.0569999999998</v>
      </c>
      <c r="N35" s="5">
        <f>L35-Grade12!L35</f>
        <v>3402.144835166444</v>
      </c>
      <c r="O35" s="5">
        <f>Grade12!M35-M35</f>
        <v>36.192000000000007</v>
      </c>
      <c r="P35" s="22">
        <f t="shared" si="12"/>
        <v>233.5930382598807</v>
      </c>
      <c r="Q35" s="22"/>
      <c r="R35" s="22"/>
      <c r="S35" s="22">
        <f t="shared" si="6"/>
        <v>2715.9237180196851</v>
      </c>
      <c r="T35" s="22">
        <f t="shared" si="7"/>
        <v>1402.9548674796044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68086.699975502357</v>
      </c>
      <c r="D36" s="5">
        <f t="shared" si="0"/>
        <v>65934.745276506757</v>
      </c>
      <c r="E36" s="5">
        <f t="shared" si="1"/>
        <v>56434.745276506757</v>
      </c>
      <c r="F36" s="5">
        <f t="shared" si="2"/>
        <v>20921.168860430131</v>
      </c>
      <c r="G36" s="5">
        <f t="shared" si="3"/>
        <v>45013.576416076627</v>
      </c>
      <c r="H36" s="22">
        <f t="shared" si="10"/>
        <v>29923.428173336957</v>
      </c>
      <c r="I36" s="5">
        <f t="shared" si="4"/>
        <v>73710.144034306766</v>
      </c>
      <c r="J36" s="25">
        <f t="shared" si="5"/>
        <v>0.21578039420500661</v>
      </c>
      <c r="L36" s="22">
        <f t="shared" si="11"/>
        <v>128582.73843361525</v>
      </c>
      <c r="M36" s="5">
        <f>scrimecost*Meta!O33</f>
        <v>1867.173</v>
      </c>
      <c r="N36" s="5">
        <f>L36-Grade12!L36</f>
        <v>3487.1984560455894</v>
      </c>
      <c r="O36" s="5">
        <f>Grade12!M36-M36</f>
        <v>30.687999999999874</v>
      </c>
      <c r="P36" s="22">
        <f t="shared" si="12"/>
        <v>240.09743791015347</v>
      </c>
      <c r="Q36" s="22"/>
      <c r="R36" s="22"/>
      <c r="S36" s="22">
        <f t="shared" si="6"/>
        <v>2778.789868725913</v>
      </c>
      <c r="T36" s="22">
        <f t="shared" si="7"/>
        <v>1399.4204913811177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69788.867474889921</v>
      </c>
      <c r="D37" s="5">
        <f t="shared" ref="D37:D56" si="15">IF(A37&lt;startage,1,0)*(C37*(1-initialunempprob))+IF(A37=startage,1,0)*(C37*(1-unempprob))+IF(A37&gt;startage,1,0)*(C37*(1-unempprob)+unempprob*300*52)</f>
        <v>67567.123908419439</v>
      </c>
      <c r="E37" s="5">
        <f t="shared" si="1"/>
        <v>58067.123908419439</v>
      </c>
      <c r="F37" s="5">
        <f t="shared" si="2"/>
        <v>21617.378346940892</v>
      </c>
      <c r="G37" s="5">
        <f t="shared" si="3"/>
        <v>45949.745561478543</v>
      </c>
      <c r="H37" s="22">
        <f t="shared" ref="H37:H56" si="16">benefits*B37/expnorm</f>
        <v>30671.513877670379</v>
      </c>
      <c r="I37" s="5">
        <f t="shared" ref="I37:I56" si="17">G37+IF(A37&lt;startage,1,0)*(H37*(1-initialunempprob))+IF(A37&gt;=startage,1,0)*(H37*(1-unempprob))</f>
        <v>75363.72737016443</v>
      </c>
      <c r="J37" s="25">
        <f t="shared" si="5"/>
        <v>0.21774393280233226</v>
      </c>
      <c r="L37" s="22">
        <f t="shared" ref="L37:L56" si="18">(sincome+sbenefits)*(1-sunemp)*B37/expnorm</f>
        <v>131797.30689445563</v>
      </c>
      <c r="M37" s="5">
        <f>scrimecost*Meta!O34</f>
        <v>1867.173</v>
      </c>
      <c r="N37" s="5">
        <f>L37-Grade12!L37</f>
        <v>3574.3784174467437</v>
      </c>
      <c r="O37" s="5">
        <f>Grade12!M37-M37</f>
        <v>30.687999999999874</v>
      </c>
      <c r="P37" s="22">
        <f t="shared" si="12"/>
        <v>246.76444755168316</v>
      </c>
      <c r="Q37" s="22"/>
      <c r="R37" s="22"/>
      <c r="S37" s="22">
        <f t="shared" si="6"/>
        <v>2848.1697147998193</v>
      </c>
      <c r="T37" s="22">
        <f t="shared" si="7"/>
        <v>1398.3786220250879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71533.589161762153</v>
      </c>
      <c r="D38" s="5">
        <f t="shared" si="15"/>
        <v>69240.312006129912</v>
      </c>
      <c r="E38" s="5">
        <f t="shared" si="1"/>
        <v>59740.312006129912</v>
      </c>
      <c r="F38" s="5">
        <f t="shared" si="2"/>
        <v>22330.993070614408</v>
      </c>
      <c r="G38" s="5">
        <f t="shared" si="3"/>
        <v>46909.318935515505</v>
      </c>
      <c r="H38" s="22">
        <f t="shared" si="16"/>
        <v>31438.301724612134</v>
      </c>
      <c r="I38" s="5">
        <f t="shared" si="17"/>
        <v>77058.65028941854</v>
      </c>
      <c r="J38" s="25">
        <f t="shared" si="5"/>
        <v>0.21965958021435725</v>
      </c>
      <c r="L38" s="22">
        <f t="shared" si="18"/>
        <v>135092.23956681701</v>
      </c>
      <c r="M38" s="5">
        <f>scrimecost*Meta!O35</f>
        <v>1867.173</v>
      </c>
      <c r="N38" s="5">
        <f>L38-Grade12!L38</f>
        <v>3663.7378778829006</v>
      </c>
      <c r="O38" s="5">
        <f>Grade12!M38-M38</f>
        <v>30.687999999999874</v>
      </c>
      <c r="P38" s="22">
        <f t="shared" si="12"/>
        <v>253.59813243425103</v>
      </c>
      <c r="Q38" s="22"/>
      <c r="R38" s="22"/>
      <c r="S38" s="22">
        <f t="shared" si="6"/>
        <v>2919.2840570255539</v>
      </c>
      <c r="T38" s="22">
        <f t="shared" si="7"/>
        <v>1397.3386027407148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73321.928890806215</v>
      </c>
      <c r="D39" s="5">
        <f t="shared" si="15"/>
        <v>70955.32980628316</v>
      </c>
      <c r="E39" s="5">
        <f t="shared" si="1"/>
        <v>61455.32980628316</v>
      </c>
      <c r="F39" s="5">
        <f t="shared" si="2"/>
        <v>23062.448162379766</v>
      </c>
      <c r="G39" s="5">
        <f t="shared" si="3"/>
        <v>47892.881643903398</v>
      </c>
      <c r="H39" s="22">
        <f t="shared" si="16"/>
        <v>32224.259267727444</v>
      </c>
      <c r="I39" s="5">
        <f t="shared" si="17"/>
        <v>78795.946281654018</v>
      </c>
      <c r="J39" s="25">
        <f t="shared" si="5"/>
        <v>0.22152850451877176</v>
      </c>
      <c r="L39" s="22">
        <f t="shared" si="18"/>
        <v>138469.54555598742</v>
      </c>
      <c r="M39" s="5">
        <f>scrimecost*Meta!O36</f>
        <v>1867.173</v>
      </c>
      <c r="N39" s="5">
        <f>L39-Grade12!L39</f>
        <v>3755.3313248299819</v>
      </c>
      <c r="O39" s="5">
        <f>Grade12!M39-M39</f>
        <v>30.687999999999874</v>
      </c>
      <c r="P39" s="22">
        <f t="shared" si="12"/>
        <v>260.60265943888311</v>
      </c>
      <c r="Q39" s="22"/>
      <c r="R39" s="22"/>
      <c r="S39" s="22">
        <f t="shared" si="6"/>
        <v>2992.176257806947</v>
      </c>
      <c r="T39" s="22">
        <f t="shared" si="7"/>
        <v>1396.3004044324493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75154.977113076355</v>
      </c>
      <c r="D40" s="5">
        <f t="shared" si="15"/>
        <v>72713.223051440233</v>
      </c>
      <c r="E40" s="5">
        <f t="shared" si="1"/>
        <v>63213.223051440233</v>
      </c>
      <c r="F40" s="5">
        <f t="shared" si="2"/>
        <v>23812.189631439258</v>
      </c>
      <c r="G40" s="5">
        <f t="shared" si="3"/>
        <v>48901.033420000975</v>
      </c>
      <c r="H40" s="22">
        <f t="shared" si="16"/>
        <v>33029.86574942062</v>
      </c>
      <c r="I40" s="5">
        <f t="shared" si="17"/>
        <v>80576.67467369535</v>
      </c>
      <c r="J40" s="25">
        <f t="shared" si="5"/>
        <v>0.22335184530356653</v>
      </c>
      <c r="L40" s="22">
        <f t="shared" si="18"/>
        <v>141931.28419488709</v>
      </c>
      <c r="M40" s="5">
        <f>scrimecost*Meta!O37</f>
        <v>1867.173</v>
      </c>
      <c r="N40" s="5">
        <f>L40-Grade12!L40</f>
        <v>3849.2146079506492</v>
      </c>
      <c r="O40" s="5">
        <f>Grade12!M40-M40</f>
        <v>30.687999999999874</v>
      </c>
      <c r="P40" s="22">
        <f t="shared" si="12"/>
        <v>267.78229961863099</v>
      </c>
      <c r="Q40" s="22"/>
      <c r="R40" s="22"/>
      <c r="S40" s="22">
        <f t="shared" si="6"/>
        <v>3066.8907636078084</v>
      </c>
      <c r="T40" s="22">
        <f t="shared" si="7"/>
        <v>1395.2639987222308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77033.851540903284</v>
      </c>
      <c r="D41" s="5">
        <f t="shared" si="15"/>
        <v>74515.063627726253</v>
      </c>
      <c r="E41" s="5">
        <f t="shared" si="1"/>
        <v>65015.063627726253</v>
      </c>
      <c r="F41" s="5">
        <f t="shared" si="2"/>
        <v>24580.674637225249</v>
      </c>
      <c r="G41" s="5">
        <f t="shared" si="3"/>
        <v>49934.388990501</v>
      </c>
      <c r="H41" s="22">
        <f t="shared" si="16"/>
        <v>33855.612393156145</v>
      </c>
      <c r="I41" s="5">
        <f t="shared" si="17"/>
        <v>82401.921275537738</v>
      </c>
      <c r="J41" s="25">
        <f t="shared" si="5"/>
        <v>0.22513071436190291</v>
      </c>
      <c r="L41" s="22">
        <f t="shared" si="18"/>
        <v>145479.56629975932</v>
      </c>
      <c r="M41" s="5">
        <f>scrimecost*Meta!O38</f>
        <v>1351.2179999999998</v>
      </c>
      <c r="N41" s="5">
        <f>L41-Grade12!L41</f>
        <v>3945.4449731495115</v>
      </c>
      <c r="O41" s="5">
        <f>Grade12!M41-M41</f>
        <v>22.208000000000084</v>
      </c>
      <c r="P41" s="22">
        <f t="shared" si="12"/>
        <v>275.14143080287266</v>
      </c>
      <c r="Q41" s="22"/>
      <c r="R41" s="22"/>
      <c r="S41" s="22">
        <f t="shared" ref="S41:S69" si="19">IF(A41&lt;startage,1,0)*(N41-Q41-R41)+IF(A41&gt;=startage,1,0)*completionprob*(N41*spart+O41+P41)</f>
        <v>3136.0446520538212</v>
      </c>
      <c r="T41" s="22">
        <f t="shared" ref="T41:T69" si="20">S41/sreturn^(A41-startage+1)</f>
        <v>1390.9345930440084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78959.697829425859</v>
      </c>
      <c r="D42" s="5">
        <f t="shared" si="15"/>
        <v>76361.950218419399</v>
      </c>
      <c r="E42" s="5">
        <f t="shared" si="1"/>
        <v>66861.950218419399</v>
      </c>
      <c r="F42" s="5">
        <f t="shared" si="2"/>
        <v>25368.371768155874</v>
      </c>
      <c r="G42" s="5">
        <f t="shared" si="3"/>
        <v>50993.578450263522</v>
      </c>
      <c r="H42" s="22">
        <f t="shared" si="16"/>
        <v>34702.002702985039</v>
      </c>
      <c r="I42" s="5">
        <f t="shared" si="17"/>
        <v>84272.799042426166</v>
      </c>
      <c r="J42" s="25">
        <f t="shared" si="5"/>
        <v>0.22686619637003586</v>
      </c>
      <c r="L42" s="22">
        <f t="shared" si="18"/>
        <v>149116.55545725327</v>
      </c>
      <c r="M42" s="5">
        <f>scrimecost*Meta!O39</f>
        <v>1351.2179999999998</v>
      </c>
      <c r="N42" s="5">
        <f>L42-Grade12!L42</f>
        <v>4044.0810974782216</v>
      </c>
      <c r="O42" s="5">
        <f>Grade12!M42-M42</f>
        <v>22.208000000000084</v>
      </c>
      <c r="P42" s="22">
        <f t="shared" si="12"/>
        <v>282.68454026672021</v>
      </c>
      <c r="Q42" s="22"/>
      <c r="R42" s="22"/>
      <c r="S42" s="22">
        <f t="shared" si="19"/>
        <v>3214.5415797108944</v>
      </c>
      <c r="T42" s="22">
        <f t="shared" si="20"/>
        <v>1389.9843420368677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80933.690275161498</v>
      </c>
      <c r="D43" s="5">
        <f t="shared" si="15"/>
        <v>78255.008973879885</v>
      </c>
      <c r="E43" s="5">
        <f t="shared" si="1"/>
        <v>68755.008973879885</v>
      </c>
      <c r="F43" s="5">
        <f t="shared" si="2"/>
        <v>26175.761327359771</v>
      </c>
      <c r="G43" s="5">
        <f t="shared" si="3"/>
        <v>52079.247646520118</v>
      </c>
      <c r="H43" s="22">
        <f t="shared" si="16"/>
        <v>35569.552770559661</v>
      </c>
      <c r="I43" s="5">
        <f t="shared" si="17"/>
        <v>86190.448753486824</v>
      </c>
      <c r="J43" s="25">
        <f t="shared" si="5"/>
        <v>0.22855934954870222</v>
      </c>
      <c r="L43" s="22">
        <f t="shared" si="18"/>
        <v>152844.46934368458</v>
      </c>
      <c r="M43" s="5">
        <f>scrimecost*Meta!O40</f>
        <v>1351.2179999999998</v>
      </c>
      <c r="N43" s="5">
        <f>L43-Grade12!L43</f>
        <v>4145.1831249151728</v>
      </c>
      <c r="O43" s="5">
        <f>Grade12!M43-M43</f>
        <v>22.208000000000084</v>
      </c>
      <c r="P43" s="22">
        <f t="shared" si="12"/>
        <v>290.41622746716399</v>
      </c>
      <c r="Q43" s="22"/>
      <c r="R43" s="22"/>
      <c r="S43" s="22">
        <f t="shared" si="19"/>
        <v>3295.0009305594108</v>
      </c>
      <c r="T43" s="22">
        <f t="shared" si="20"/>
        <v>1389.0337292320935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82957.032532040539</v>
      </c>
      <c r="D44" s="5">
        <f t="shared" si="15"/>
        <v>80195.394198226873</v>
      </c>
      <c r="E44" s="5">
        <f t="shared" si="1"/>
        <v>70695.394198226873</v>
      </c>
      <c r="F44" s="5">
        <f t="shared" si="2"/>
        <v>27003.335625543765</v>
      </c>
      <c r="G44" s="5">
        <f t="shared" si="3"/>
        <v>53192.058572683105</v>
      </c>
      <c r="H44" s="22">
        <f t="shared" si="16"/>
        <v>36458.791589823653</v>
      </c>
      <c r="I44" s="5">
        <f t="shared" si="17"/>
        <v>88156.039707323987</v>
      </c>
      <c r="J44" s="25">
        <f t="shared" si="5"/>
        <v>0.23021120630837669</v>
      </c>
      <c r="L44" s="22">
        <f t="shared" si="18"/>
        <v>156665.5810772767</v>
      </c>
      <c r="M44" s="5">
        <f>scrimecost*Meta!O41</f>
        <v>1351.2179999999998</v>
      </c>
      <c r="N44" s="5">
        <f>L44-Grade12!L44</f>
        <v>4248.812703038071</v>
      </c>
      <c r="O44" s="5">
        <f>Grade12!M44-M44</f>
        <v>22.208000000000084</v>
      </c>
      <c r="P44" s="22">
        <f t="shared" si="12"/>
        <v>298.34120684761888</v>
      </c>
      <c r="Q44" s="22"/>
      <c r="R44" s="22"/>
      <c r="S44" s="22">
        <f t="shared" si="19"/>
        <v>3377.471765179157</v>
      </c>
      <c r="T44" s="22">
        <f t="shared" si="20"/>
        <v>1388.082780959026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85030.95834534154</v>
      </c>
      <c r="D45" s="5">
        <f t="shared" si="15"/>
        <v>82184.28905318254</v>
      </c>
      <c r="E45" s="5">
        <f t="shared" si="1"/>
        <v>72684.28905318254</v>
      </c>
      <c r="F45" s="5">
        <f t="shared" si="2"/>
        <v>27851.599281182353</v>
      </c>
      <c r="G45" s="5">
        <f t="shared" si="3"/>
        <v>54332.689772000187</v>
      </c>
      <c r="H45" s="22">
        <f t="shared" si="16"/>
        <v>37370.261379569238</v>
      </c>
      <c r="I45" s="5">
        <f t="shared" si="17"/>
        <v>90170.770435007085</v>
      </c>
      <c r="J45" s="25">
        <f t="shared" si="5"/>
        <v>0.23182277387879083</v>
      </c>
      <c r="L45" s="22">
        <f t="shared" si="18"/>
        <v>160582.22060420859</v>
      </c>
      <c r="M45" s="5">
        <f>scrimecost*Meta!O42</f>
        <v>1351.2179999999998</v>
      </c>
      <c r="N45" s="5">
        <f>L45-Grade12!L45</f>
        <v>4355.0330206140061</v>
      </c>
      <c r="O45" s="5">
        <f>Grade12!M45-M45</f>
        <v>22.208000000000084</v>
      </c>
      <c r="P45" s="22">
        <f t="shared" si="12"/>
        <v>306.46431071258513</v>
      </c>
      <c r="Q45" s="22"/>
      <c r="R45" s="22"/>
      <c r="S45" s="22">
        <f t="shared" si="19"/>
        <v>3462.0043706643723</v>
      </c>
      <c r="T45" s="22">
        <f t="shared" si="20"/>
        <v>1387.1315228741964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87156.732303975077</v>
      </c>
      <c r="D46" s="5">
        <f t="shared" si="15"/>
        <v>84222.906279512099</v>
      </c>
      <c r="E46" s="5">
        <f t="shared" si="1"/>
        <v>74722.906279512099</v>
      </c>
      <c r="F46" s="5">
        <f t="shared" si="2"/>
        <v>28721.069528211912</v>
      </c>
      <c r="G46" s="5">
        <f t="shared" si="3"/>
        <v>55501.836751300187</v>
      </c>
      <c r="H46" s="22">
        <f t="shared" si="16"/>
        <v>38304.517914058473</v>
      </c>
      <c r="I46" s="5">
        <f t="shared" si="17"/>
        <v>92235.86943088226</v>
      </c>
      <c r="J46" s="25">
        <f t="shared" si="5"/>
        <v>0.23339503492309724</v>
      </c>
      <c r="L46" s="22">
        <f t="shared" si="18"/>
        <v>164596.77611931381</v>
      </c>
      <c r="M46" s="5">
        <f>scrimecost*Meta!O43</f>
        <v>808.005</v>
      </c>
      <c r="N46" s="5">
        <f>L46-Grade12!L46</f>
        <v>4463.9088461293431</v>
      </c>
      <c r="O46" s="5">
        <f>Grade12!M46-M46</f>
        <v>13.279999999999973</v>
      </c>
      <c r="P46" s="22">
        <f t="shared" si="12"/>
        <v>314.79049217417554</v>
      </c>
      <c r="Q46" s="22"/>
      <c r="R46" s="22"/>
      <c r="S46" s="22">
        <f t="shared" si="19"/>
        <v>3540.8293632867194</v>
      </c>
      <c r="T46" s="22">
        <f t="shared" si="20"/>
        <v>1383.1249554115709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89335.650611574456</v>
      </c>
      <c r="D47" s="5">
        <f t="shared" si="15"/>
        <v>86312.488936499911</v>
      </c>
      <c r="E47" s="5">
        <f t="shared" si="1"/>
        <v>76812.488936499911</v>
      </c>
      <c r="F47" s="5">
        <f t="shared" si="2"/>
        <v>29612.27653141721</v>
      </c>
      <c r="G47" s="5">
        <f t="shared" si="3"/>
        <v>56700.212405082697</v>
      </c>
      <c r="H47" s="22">
        <f t="shared" si="16"/>
        <v>39262.130861909936</v>
      </c>
      <c r="I47" s="5">
        <f t="shared" si="17"/>
        <v>94352.595901654335</v>
      </c>
      <c r="J47" s="25">
        <f t="shared" si="5"/>
        <v>0.23492894813705481</v>
      </c>
      <c r="L47" s="22">
        <f t="shared" si="18"/>
        <v>168711.69552229665</v>
      </c>
      <c r="M47" s="5">
        <f>scrimecost*Meta!O44</f>
        <v>808.005</v>
      </c>
      <c r="N47" s="5">
        <f>L47-Grade12!L47</f>
        <v>4575.5065672826313</v>
      </c>
      <c r="O47" s="5">
        <f>Grade12!M47-M47</f>
        <v>13.279999999999973</v>
      </c>
      <c r="P47" s="22">
        <f t="shared" si="12"/>
        <v>323.32482817230579</v>
      </c>
      <c r="Q47" s="22"/>
      <c r="R47" s="22"/>
      <c r="S47" s="22">
        <f t="shared" si="19"/>
        <v>3629.6414319246742</v>
      </c>
      <c r="T47" s="22">
        <f t="shared" si="20"/>
        <v>1382.2497898448635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91569.04187686379</v>
      </c>
      <c r="D48" s="5">
        <f t="shared" si="15"/>
        <v>88454.31115991238</v>
      </c>
      <c r="E48" s="5">
        <f t="shared" si="1"/>
        <v>78954.31115991238</v>
      </c>
      <c r="F48" s="5">
        <f t="shared" si="2"/>
        <v>30525.763709702631</v>
      </c>
      <c r="G48" s="5">
        <f t="shared" si="3"/>
        <v>57928.54745020975</v>
      </c>
      <c r="H48" s="22">
        <f t="shared" si="16"/>
        <v>40243.684133457675</v>
      </c>
      <c r="I48" s="5">
        <f t="shared" si="17"/>
        <v>96522.240534195647</v>
      </c>
      <c r="J48" s="25">
        <f t="shared" si="5"/>
        <v>0.23642544883359867</v>
      </c>
      <c r="L48" s="22">
        <f t="shared" si="18"/>
        <v>172929.48791035402</v>
      </c>
      <c r="M48" s="5">
        <f>scrimecost*Meta!O45</f>
        <v>808.005</v>
      </c>
      <c r="N48" s="5">
        <f>L48-Grade12!L48</f>
        <v>4689.8942314645974</v>
      </c>
      <c r="O48" s="5">
        <f>Grade12!M48-M48</f>
        <v>13.279999999999973</v>
      </c>
      <c r="P48" s="22">
        <f t="shared" si="12"/>
        <v>332.07252257038903</v>
      </c>
      <c r="Q48" s="22"/>
      <c r="R48" s="22"/>
      <c r="S48" s="22">
        <f t="shared" si="19"/>
        <v>3720.6738022784662</v>
      </c>
      <c r="T48" s="22">
        <f t="shared" si="20"/>
        <v>1381.3724650448964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93858.267923785403</v>
      </c>
      <c r="D49" s="5">
        <f t="shared" si="15"/>
        <v>90649.678938910205</v>
      </c>
      <c r="E49" s="5">
        <f t="shared" si="1"/>
        <v>81149.678938910205</v>
      </c>
      <c r="F49" s="5">
        <f t="shared" si="2"/>
        <v>31462.088067445206</v>
      </c>
      <c r="G49" s="5">
        <f t="shared" si="3"/>
        <v>59187.590871465</v>
      </c>
      <c r="H49" s="22">
        <f t="shared" si="16"/>
        <v>41249.776236794125</v>
      </c>
      <c r="I49" s="5">
        <f t="shared" si="17"/>
        <v>98746.126282550569</v>
      </c>
      <c r="J49" s="25">
        <f t="shared" si="5"/>
        <v>0.23788544951315374</v>
      </c>
      <c r="L49" s="22">
        <f t="shared" si="18"/>
        <v>177252.72510811288</v>
      </c>
      <c r="M49" s="5">
        <f>scrimecost*Meta!O46</f>
        <v>808.005</v>
      </c>
      <c r="N49" s="5">
        <f>L49-Grade12!L49</f>
        <v>4807.1415872512734</v>
      </c>
      <c r="O49" s="5">
        <f>Grade12!M49-M49</f>
        <v>13.279999999999973</v>
      </c>
      <c r="P49" s="22">
        <f t="shared" si="12"/>
        <v>341.03890932842467</v>
      </c>
      <c r="Q49" s="22"/>
      <c r="R49" s="22"/>
      <c r="S49" s="22">
        <f t="shared" si="19"/>
        <v>3813.9819818912201</v>
      </c>
      <c r="T49" s="22">
        <f t="shared" si="20"/>
        <v>1380.4930523698138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96204.724621880014</v>
      </c>
      <c r="D50" s="5">
        <f t="shared" si="15"/>
        <v>92899.93091238293</v>
      </c>
      <c r="E50" s="5">
        <f t="shared" si="1"/>
        <v>83399.93091238293</v>
      </c>
      <c r="F50" s="5">
        <f t="shared" si="2"/>
        <v>32421.820534131319</v>
      </c>
      <c r="G50" s="5">
        <f t="shared" si="3"/>
        <v>60478.110378251615</v>
      </c>
      <c r="H50" s="22">
        <f t="shared" si="16"/>
        <v>42281.020642713964</v>
      </c>
      <c r="I50" s="5">
        <f t="shared" si="17"/>
        <v>101025.60917461431</v>
      </c>
      <c r="J50" s="25">
        <f t="shared" si="5"/>
        <v>0.2393098404200367</v>
      </c>
      <c r="L50" s="22">
        <f t="shared" si="18"/>
        <v>181684.04323581571</v>
      </c>
      <c r="M50" s="5">
        <f>scrimecost*Meta!O47</f>
        <v>808.005</v>
      </c>
      <c r="N50" s="5">
        <f>L50-Grade12!L50</f>
        <v>4927.32012693258</v>
      </c>
      <c r="O50" s="5">
        <f>Grade12!M50-M50</f>
        <v>13.279999999999973</v>
      </c>
      <c r="P50" s="22">
        <f t="shared" si="12"/>
        <v>350.22945575541104</v>
      </c>
      <c r="Q50" s="22"/>
      <c r="R50" s="22"/>
      <c r="S50" s="22">
        <f t="shared" si="19"/>
        <v>3909.6228659942662</v>
      </c>
      <c r="T50" s="22">
        <f t="shared" si="20"/>
        <v>1379.6116213752898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98609.84273742701</v>
      </c>
      <c r="D51" s="5">
        <f t="shared" si="15"/>
        <v>95206.439185192503</v>
      </c>
      <c r="E51" s="5">
        <f t="shared" si="1"/>
        <v>85706.439185192503</v>
      </c>
      <c r="F51" s="5">
        <f t="shared" si="2"/>
        <v>33468.739488040374</v>
      </c>
      <c r="G51" s="5">
        <f t="shared" si="3"/>
        <v>61737.699697152129</v>
      </c>
      <c r="H51" s="22">
        <f t="shared" si="16"/>
        <v>43338.046158781814</v>
      </c>
      <c r="I51" s="5">
        <f t="shared" si="17"/>
        <v>103298.88596342389</v>
      </c>
      <c r="J51" s="25">
        <f t="shared" si="5"/>
        <v>0.24116370878930757</v>
      </c>
      <c r="L51" s="22">
        <f t="shared" si="18"/>
        <v>186226.14431671108</v>
      </c>
      <c r="M51" s="5">
        <f>scrimecost*Meta!O48</f>
        <v>443.916</v>
      </c>
      <c r="N51" s="5">
        <f>L51-Grade12!L51</f>
        <v>5050.5031301058771</v>
      </c>
      <c r="O51" s="5">
        <f>Grade12!M51-M51</f>
        <v>7.2959999999999923</v>
      </c>
      <c r="P51" s="22">
        <f t="shared" si="12"/>
        <v>360.25491345865646</v>
      </c>
      <c r="Q51" s="22"/>
      <c r="R51" s="22"/>
      <c r="S51" s="22">
        <f t="shared" si="19"/>
        <v>4002.9428975111091</v>
      </c>
      <c r="T51" s="22">
        <f t="shared" si="20"/>
        <v>1377.1072432758224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101075.08880586269</v>
      </c>
      <c r="D52" s="5">
        <f t="shared" si="15"/>
        <v>97570.610164822327</v>
      </c>
      <c r="E52" s="5">
        <f t="shared" si="1"/>
        <v>88070.610164822327</v>
      </c>
      <c r="F52" s="5">
        <f t="shared" si="2"/>
        <v>34547.983540241388</v>
      </c>
      <c r="G52" s="5">
        <f t="shared" si="3"/>
        <v>63022.626624580938</v>
      </c>
      <c r="H52" s="22">
        <f t="shared" si="16"/>
        <v>44421.497312751351</v>
      </c>
      <c r="I52" s="5">
        <f t="shared" si="17"/>
        <v>105622.84254750948</v>
      </c>
      <c r="J52" s="25">
        <f t="shared" si="5"/>
        <v>0.24301645223784163</v>
      </c>
      <c r="L52" s="22">
        <f t="shared" si="18"/>
        <v>190881.79792462886</v>
      </c>
      <c r="M52" s="5">
        <f>scrimecost*Meta!O49</f>
        <v>443.916</v>
      </c>
      <c r="N52" s="5">
        <f>L52-Grade12!L52</f>
        <v>5176.7657083584927</v>
      </c>
      <c r="O52" s="5">
        <f>Grade12!M52-M52</f>
        <v>7.2959999999999923</v>
      </c>
      <c r="P52" s="22">
        <f t="shared" si="12"/>
        <v>370.58992129896768</v>
      </c>
      <c r="Q52" s="22"/>
      <c r="R52" s="22"/>
      <c r="S52" s="22">
        <f t="shared" si="19"/>
        <v>4104.0205718122324</v>
      </c>
      <c r="T52" s="22">
        <f t="shared" si="20"/>
        <v>1376.4621906162322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103601.96602600925</v>
      </c>
      <c r="D53" s="5">
        <f t="shared" si="15"/>
        <v>99993.885418942868</v>
      </c>
      <c r="E53" s="5">
        <f t="shared" si="1"/>
        <v>90493.885418942868</v>
      </c>
      <c r="F53" s="5">
        <f t="shared" si="2"/>
        <v>35654.208693747416</v>
      </c>
      <c r="G53" s="5">
        <f t="shared" si="3"/>
        <v>64339.676725195452</v>
      </c>
      <c r="H53" s="22">
        <f t="shared" si="16"/>
        <v>45532.034745570141</v>
      </c>
      <c r="I53" s="5">
        <f t="shared" si="17"/>
        <v>108004.89804619722</v>
      </c>
      <c r="J53" s="25">
        <f t="shared" si="5"/>
        <v>0.24482400682177724</v>
      </c>
      <c r="L53" s="22">
        <f t="shared" si="18"/>
        <v>195653.84287274457</v>
      </c>
      <c r="M53" s="5">
        <f>scrimecost*Meta!O50</f>
        <v>443.916</v>
      </c>
      <c r="N53" s="5">
        <f>L53-Grade12!L53</f>
        <v>5306.1848510674899</v>
      </c>
      <c r="O53" s="5">
        <f>Grade12!M53-M53</f>
        <v>7.2959999999999923</v>
      </c>
      <c r="P53" s="22">
        <f t="shared" si="12"/>
        <v>381.18330433528655</v>
      </c>
      <c r="Q53" s="22"/>
      <c r="R53" s="22"/>
      <c r="S53" s="22">
        <f t="shared" si="19"/>
        <v>4207.6251879709316</v>
      </c>
      <c r="T53" s="22">
        <f t="shared" si="20"/>
        <v>1375.8091497203727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106192.01517665946</v>
      </c>
      <c r="D54" s="5">
        <f t="shared" si="15"/>
        <v>102477.74255441643</v>
      </c>
      <c r="E54" s="5">
        <f t="shared" si="1"/>
        <v>92977.742554416429</v>
      </c>
      <c r="F54" s="5">
        <f t="shared" si="2"/>
        <v>36788.089476091103</v>
      </c>
      <c r="G54" s="5">
        <f t="shared" si="3"/>
        <v>65689.653078325326</v>
      </c>
      <c r="H54" s="22">
        <f t="shared" si="16"/>
        <v>46670.335614209383</v>
      </c>
      <c r="I54" s="5">
        <f t="shared" si="17"/>
        <v>110446.50493235212</v>
      </c>
      <c r="J54" s="25">
        <f t="shared" si="5"/>
        <v>0.24658747470854375</v>
      </c>
      <c r="L54" s="22">
        <f t="shared" si="18"/>
        <v>200545.18894456315</v>
      </c>
      <c r="M54" s="5">
        <f>scrimecost*Meta!O51</f>
        <v>443.916</v>
      </c>
      <c r="N54" s="5">
        <f>L54-Grade12!L54</f>
        <v>5438.8394723441452</v>
      </c>
      <c r="O54" s="5">
        <f>Grade12!M54-M54</f>
        <v>7.2959999999999923</v>
      </c>
      <c r="P54" s="22">
        <f t="shared" si="12"/>
        <v>392.0415219475135</v>
      </c>
      <c r="Q54" s="22"/>
      <c r="R54" s="22"/>
      <c r="S54" s="22">
        <f t="shared" si="19"/>
        <v>4313.8199195335492</v>
      </c>
      <c r="T54" s="22">
        <f t="shared" si="20"/>
        <v>1375.1483382117951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108846.81555607595</v>
      </c>
      <c r="D55" s="5">
        <f t="shared" si="15"/>
        <v>105023.69611827684</v>
      </c>
      <c r="E55" s="5">
        <f t="shared" si="1"/>
        <v>95523.696118276843</v>
      </c>
      <c r="F55" s="5">
        <f t="shared" si="2"/>
        <v>37950.317277993381</v>
      </c>
      <c r="G55" s="5">
        <f t="shared" si="3"/>
        <v>67073.378840283462</v>
      </c>
      <c r="H55" s="22">
        <f t="shared" si="16"/>
        <v>47837.09400456462</v>
      </c>
      <c r="I55" s="5">
        <f t="shared" si="17"/>
        <v>112949.15199066093</v>
      </c>
      <c r="J55" s="25">
        <f t="shared" si="5"/>
        <v>0.24830793118343789</v>
      </c>
      <c r="L55" s="22">
        <f t="shared" si="18"/>
        <v>205558.81866817723</v>
      </c>
      <c r="M55" s="5">
        <f>scrimecost*Meta!O52</f>
        <v>443.916</v>
      </c>
      <c r="N55" s="5">
        <f>L55-Grade12!L55</f>
        <v>5574.8104591527954</v>
      </c>
      <c r="O55" s="5">
        <f>Grade12!M55-M55</f>
        <v>7.2959999999999923</v>
      </c>
      <c r="P55" s="22">
        <f t="shared" si="12"/>
        <v>403.17119500004617</v>
      </c>
      <c r="Q55" s="22"/>
      <c r="R55" s="22"/>
      <c r="S55" s="22">
        <f t="shared" si="19"/>
        <v>4422.6695193852911</v>
      </c>
      <c r="T55" s="22">
        <f t="shared" si="20"/>
        <v>1374.4799682425657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111567.98594497783</v>
      </c>
      <c r="D56" s="5">
        <f t="shared" si="15"/>
        <v>107633.29852123374</v>
      </c>
      <c r="E56" s="5">
        <f t="shared" si="1"/>
        <v>98133.298521233737</v>
      </c>
      <c r="F56" s="5">
        <f t="shared" si="2"/>
        <v>39089.936266626712</v>
      </c>
      <c r="G56" s="5">
        <f t="shared" si="3"/>
        <v>68543.362254607026</v>
      </c>
      <c r="H56" s="22">
        <f t="shared" si="16"/>
        <v>49033.021354678727</v>
      </c>
      <c r="I56" s="5">
        <f t="shared" si="17"/>
        <v>115566.02973374393</v>
      </c>
      <c r="J56" s="25">
        <f t="shared" si="5"/>
        <v>0.24965097713404158</v>
      </c>
      <c r="L56" s="22">
        <f t="shared" si="18"/>
        <v>210697.78913488163</v>
      </c>
      <c r="M56" s="5">
        <f>scrimecost*Meta!O53</f>
        <v>140.184</v>
      </c>
      <c r="N56" s="5">
        <f>L56-Grade12!L56</f>
        <v>5714.1807206315571</v>
      </c>
      <c r="O56" s="5">
        <f>Grade12!M56-M56</f>
        <v>2.304000000000002</v>
      </c>
      <c r="P56" s="22">
        <f t="shared" si="12"/>
        <v>414.0843625625385</v>
      </c>
      <c r="Q56" s="22"/>
      <c r="R56" s="22"/>
      <c r="S56" s="22">
        <f t="shared" si="19"/>
        <v>4529.4339685841232</v>
      </c>
      <c r="T56" s="22">
        <f t="shared" si="20"/>
        <v>1372.3479850823492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140.184</v>
      </c>
      <c r="N57" s="5">
        <f>L57-Grade12!L57</f>
        <v>0</v>
      </c>
      <c r="O57" s="5">
        <f>Grade12!M57-M57</f>
        <v>2.304000000000002</v>
      </c>
      <c r="Q57" s="22"/>
      <c r="R57" s="22"/>
      <c r="S57" s="22">
        <f t="shared" si="19"/>
        <v>2.0183040000000019</v>
      </c>
      <c r="T57" s="22">
        <f t="shared" si="20"/>
        <v>0.59617434999461039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140.184</v>
      </c>
      <c r="N58" s="5">
        <f>L58-Grade12!L58</f>
        <v>0</v>
      </c>
      <c r="O58" s="5">
        <f>Grade12!M58-M58</f>
        <v>2.304000000000002</v>
      </c>
      <c r="Q58" s="22"/>
      <c r="R58" s="22"/>
      <c r="S58" s="22">
        <f t="shared" si="19"/>
        <v>2.0183040000000019</v>
      </c>
      <c r="T58" s="22">
        <f t="shared" si="20"/>
        <v>0.58121883092678417</v>
      </c>
    </row>
    <row r="59" spans="1:20" x14ac:dyDescent="0.2">
      <c r="A59" s="5">
        <v>68</v>
      </c>
      <c r="H59" s="21"/>
      <c r="I59" s="5"/>
      <c r="M59" s="5">
        <f>scrimecost*Meta!O56</f>
        <v>140.184</v>
      </c>
      <c r="N59" s="5">
        <f>L59-Grade12!L59</f>
        <v>0</v>
      </c>
      <c r="O59" s="5">
        <f>Grade12!M59-M59</f>
        <v>2.304000000000002</v>
      </c>
      <c r="Q59" s="22"/>
      <c r="R59" s="22"/>
      <c r="S59" s="22">
        <f t="shared" si="19"/>
        <v>2.0183040000000019</v>
      </c>
      <c r="T59" s="22">
        <f t="shared" si="20"/>
        <v>0.56663848323389232</v>
      </c>
    </row>
    <row r="60" spans="1:20" x14ac:dyDescent="0.2">
      <c r="A60" s="5">
        <v>69</v>
      </c>
      <c r="H60" s="21"/>
      <c r="I60" s="5"/>
      <c r="M60" s="5">
        <f>scrimecost*Meta!O57</f>
        <v>140.184</v>
      </c>
      <c r="N60" s="5">
        <f>L60-Grade12!L60</f>
        <v>0</v>
      </c>
      <c r="O60" s="5">
        <f>Grade12!M60-M60</f>
        <v>2.304000000000002</v>
      </c>
      <c r="Q60" s="22"/>
      <c r="R60" s="22"/>
      <c r="S60" s="22">
        <f t="shared" si="19"/>
        <v>2.0183040000000019</v>
      </c>
      <c r="T60" s="22">
        <f t="shared" si="20"/>
        <v>0.55242389543647163</v>
      </c>
    </row>
    <row r="61" spans="1:20" x14ac:dyDescent="0.2">
      <c r="A61" s="5">
        <v>70</v>
      </c>
      <c r="H61" s="21"/>
      <c r="I61" s="5"/>
      <c r="M61" s="5">
        <f>scrimecost*Meta!O58</f>
        <v>140.184</v>
      </c>
      <c r="N61" s="5">
        <f>L61-Grade12!L61</f>
        <v>0</v>
      </c>
      <c r="O61" s="5">
        <f>Grade12!M61-M61</f>
        <v>2.304000000000002</v>
      </c>
      <c r="Q61" s="22"/>
      <c r="R61" s="22"/>
      <c r="S61" s="22">
        <f t="shared" si="19"/>
        <v>2.0183040000000019</v>
      </c>
      <c r="T61" s="22">
        <f t="shared" si="20"/>
        <v>0.53856589214968542</v>
      </c>
    </row>
    <row r="62" spans="1:20" x14ac:dyDescent="0.2">
      <c r="A62" s="5">
        <v>71</v>
      </c>
      <c r="H62" s="21"/>
      <c r="I62" s="5"/>
      <c r="M62" s="5">
        <f>scrimecost*Meta!O59</f>
        <v>140.184</v>
      </c>
      <c r="N62" s="5">
        <f>L62-Grade12!L62</f>
        <v>0</v>
      </c>
      <c r="O62" s="5">
        <f>Grade12!M62-M62</f>
        <v>2.304000000000002</v>
      </c>
      <c r="Q62" s="22"/>
      <c r="R62" s="22"/>
      <c r="S62" s="22">
        <f t="shared" si="19"/>
        <v>2.0183040000000019</v>
      </c>
      <c r="T62" s="22">
        <f t="shared" si="20"/>
        <v>0.52505552816069745</v>
      </c>
    </row>
    <row r="63" spans="1:20" x14ac:dyDescent="0.2">
      <c r="A63" s="5">
        <v>72</v>
      </c>
      <c r="H63" s="21"/>
      <c r="M63" s="5">
        <f>scrimecost*Meta!O60</f>
        <v>140.184</v>
      </c>
      <c r="N63" s="5">
        <f>L63-Grade12!L63</f>
        <v>0</v>
      </c>
      <c r="O63" s="5">
        <f>Grade12!M63-M63</f>
        <v>2.304000000000002</v>
      </c>
      <c r="Q63" s="22"/>
      <c r="R63" s="22"/>
      <c r="S63" s="22">
        <f t="shared" si="19"/>
        <v>2.0183040000000019</v>
      </c>
      <c r="T63" s="22">
        <f t="shared" si="20"/>
        <v>0.51188408265462038</v>
      </c>
    </row>
    <row r="64" spans="1:20" x14ac:dyDescent="0.2">
      <c r="A64" s="5">
        <v>73</v>
      </c>
      <c r="H64" s="21"/>
      <c r="M64" s="5">
        <f>scrimecost*Meta!O61</f>
        <v>140.184</v>
      </c>
      <c r="N64" s="5">
        <f>L64-Grade12!L64</f>
        <v>0</v>
      </c>
      <c r="O64" s="5">
        <f>Grade12!M64-M64</f>
        <v>2.304000000000002</v>
      </c>
      <c r="Q64" s="22"/>
      <c r="R64" s="22"/>
      <c r="S64" s="22">
        <f t="shared" si="19"/>
        <v>2.0183040000000019</v>
      </c>
      <c r="T64" s="22">
        <f t="shared" si="20"/>
        <v>0.49904305358531015</v>
      </c>
    </row>
    <row r="65" spans="1:20" x14ac:dyDescent="0.2">
      <c r="A65" s="5">
        <v>74</v>
      </c>
      <c r="H65" s="21"/>
      <c r="M65" s="5">
        <f>scrimecost*Meta!O62</f>
        <v>140.184</v>
      </c>
      <c r="N65" s="5">
        <f>L65-Grade12!L65</f>
        <v>0</v>
      </c>
      <c r="O65" s="5">
        <f>Grade12!M65-M65</f>
        <v>2.304000000000002</v>
      </c>
      <c r="Q65" s="22"/>
      <c r="R65" s="22"/>
      <c r="S65" s="22">
        <f t="shared" si="19"/>
        <v>2.0183040000000019</v>
      </c>
      <c r="T65" s="22">
        <f t="shared" si="20"/>
        <v>0.48652415218737388</v>
      </c>
    </row>
    <row r="66" spans="1:20" x14ac:dyDescent="0.2">
      <c r="A66" s="5">
        <v>75</v>
      </c>
      <c r="H66" s="21"/>
      <c r="M66" s="5">
        <f>scrimecost*Meta!O63</f>
        <v>140.184</v>
      </c>
      <c r="N66" s="5">
        <f>L66-Grade12!L66</f>
        <v>0</v>
      </c>
      <c r="O66" s="5">
        <f>Grade12!M66-M66</f>
        <v>2.304000000000002</v>
      </c>
      <c r="Q66" s="22"/>
      <c r="R66" s="22"/>
      <c r="S66" s="22">
        <f t="shared" si="19"/>
        <v>2.0183040000000019</v>
      </c>
      <c r="T66" s="22">
        <f t="shared" si="20"/>
        <v>0.47431929762584835</v>
      </c>
    </row>
    <row r="67" spans="1:20" x14ac:dyDescent="0.2">
      <c r="A67" s="5">
        <v>76</v>
      </c>
      <c r="H67" s="21"/>
      <c r="M67" s="5">
        <f>scrimecost*Meta!O64</f>
        <v>140.184</v>
      </c>
      <c r="N67" s="5">
        <f>L67-Grade12!L67</f>
        <v>0</v>
      </c>
      <c r="O67" s="5">
        <f>Grade12!M67-M67</f>
        <v>2.304000000000002</v>
      </c>
      <c r="Q67" s="22"/>
      <c r="R67" s="22"/>
      <c r="S67" s="22">
        <f t="shared" si="19"/>
        <v>2.0183040000000019</v>
      </c>
      <c r="T67" s="22">
        <f t="shared" si="20"/>
        <v>0.46242061178009625</v>
      </c>
    </row>
    <row r="68" spans="1:20" x14ac:dyDescent="0.2">
      <c r="A68" s="5">
        <v>77</v>
      </c>
      <c r="H68" s="21"/>
      <c r="M68" s="5">
        <f>scrimecost*Meta!O65</f>
        <v>140.184</v>
      </c>
      <c r="N68" s="5">
        <f>L68-Grade12!L68</f>
        <v>0</v>
      </c>
      <c r="O68" s="5">
        <f>Grade12!M68-M68</f>
        <v>2.304000000000002</v>
      </c>
      <c r="Q68" s="22"/>
      <c r="R68" s="22"/>
      <c r="S68" s="22">
        <f t="shared" si="19"/>
        <v>2.0183040000000019</v>
      </c>
      <c r="T68" s="22">
        <f t="shared" si="20"/>
        <v>0.45082041415855212</v>
      </c>
    </row>
    <row r="69" spans="1:20" x14ac:dyDescent="0.2">
      <c r="A69" s="5">
        <v>78</v>
      </c>
      <c r="H69" s="21"/>
      <c r="M69" s="5">
        <f>scrimecost*Meta!O66</f>
        <v>140.184</v>
      </c>
      <c r="N69" s="5">
        <f>L69-Grade12!L69</f>
        <v>0</v>
      </c>
      <c r="O69" s="5">
        <f>Grade12!M69-M69</f>
        <v>2.304000000000002</v>
      </c>
      <c r="Q69" s="22"/>
      <c r="R69" s="22"/>
      <c r="S69" s="22">
        <f t="shared" si="19"/>
        <v>2.0183040000000019</v>
      </c>
      <c r="T69" s="22">
        <f t="shared" si="20"/>
        <v>0.43951121694103601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1.2281442529626929E-10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69422</v>
      </c>
      <c r="D2" s="7">
        <f>Meta!C8</f>
        <v>30349</v>
      </c>
      <c r="E2" s="1">
        <f>Meta!D8</f>
        <v>0.04</v>
      </c>
      <c r="F2" s="1">
        <f>Meta!F8</f>
        <v>0.80100000000000005</v>
      </c>
      <c r="G2" s="1">
        <f>Meta!I8</f>
        <v>1.8381311833585117</v>
      </c>
      <c r="H2" s="1">
        <f>Meta!E8</f>
        <v>0.876</v>
      </c>
      <c r="I2" s="13"/>
      <c r="J2" s="1">
        <f>Meta!X7</f>
        <v>0.83199999999999996</v>
      </c>
      <c r="K2" s="1">
        <f>Meta!D7</f>
        <v>4.1000000000000002E-2</v>
      </c>
      <c r="L2" s="28"/>
      <c r="N2" s="22">
        <f>Meta!T8</f>
        <v>95276</v>
      </c>
      <c r="O2" s="22">
        <f>Meta!U8</f>
        <v>39811</v>
      </c>
      <c r="P2" s="1">
        <f>Meta!V8</f>
        <v>3.1E-2</v>
      </c>
      <c r="Q2" s="1">
        <f>Meta!X8</f>
        <v>0.83899999999999997</v>
      </c>
      <c r="R2" s="22">
        <f>Meta!W8</f>
        <v>1915</v>
      </c>
      <c r="T2" s="12">
        <f>IRR(S5:S69)+1</f>
        <v>1.0237608383549688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3582.9585593602433</v>
      </c>
      <c r="D10" s="5">
        <f t="shared" ref="D10:D36" si="0">IF(A10&lt;startage,1,0)*(C10*(1-initialunempprob))+IF(A10=startage,1,0)*(C10*(1-unempprob))+IF(A10&gt;startage,1,0)*(C10*(1-unempprob)+unempprob*300*52)</f>
        <v>3436.0572584264733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262.85838026962517</v>
      </c>
      <c r="G10" s="5">
        <f t="shared" ref="G10:G56" si="3">D10-F10</f>
        <v>3173.198878156848</v>
      </c>
      <c r="H10" s="22">
        <f>0.1*Grade13!H10</f>
        <v>1574.6746888545767</v>
      </c>
      <c r="I10" s="5">
        <f t="shared" ref="I10:I36" si="4">G10+IF(A10&lt;startage,1,0)*(H10*(1-initialunempprob))+IF(A10&gt;=startage,1,0)*(H10*(1-unempprob))</f>
        <v>4683.3119047683867</v>
      </c>
      <c r="J10" s="25">
        <f t="shared" ref="J10:J56" si="5">(F10-(IF(A10&gt;startage,1,0)*(unempprob*300*52)))/(IF(A10&lt;startage,1,0)*((C10+H10)*(1-initialunempprob))+IF(A10&gt;=startage,1,0)*((C10+H10)*(1-unempprob)))</f>
        <v>5.3143819383809396E-2</v>
      </c>
      <c r="L10" s="22">
        <f>0.1*Grade13!L10</f>
        <v>6766.4701538253958</v>
      </c>
      <c r="M10" s="5">
        <f>scrimecost*Meta!O7</f>
        <v>6520.5749999999998</v>
      </c>
      <c r="N10" s="5">
        <f>L10-Grade13!L10</f>
        <v>-60898.23138442856</v>
      </c>
      <c r="O10" s="5"/>
      <c r="P10" s="22"/>
      <c r="Q10" s="22">
        <f>0.05*feel*Grade13!G10</f>
        <v>363.18583889703217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-69540.417223325581</v>
      </c>
      <c r="T10" s="22">
        <f t="shared" ref="T10:T41" si="7">S10/sreturn^(A10-startage+1)</f>
        <v>-69540.417223325581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37767.707021408947</v>
      </c>
      <c r="D11" s="5">
        <f t="shared" si="0"/>
        <v>36256.99874055259</v>
      </c>
      <c r="E11" s="5">
        <f t="shared" si="1"/>
        <v>26756.99874055259</v>
      </c>
      <c r="F11" s="5">
        <f t="shared" si="2"/>
        <v>9037.9100887904206</v>
      </c>
      <c r="G11" s="5">
        <f t="shared" si="3"/>
        <v>27219.088651762169</v>
      </c>
      <c r="H11" s="22">
        <f t="shared" ref="H11:H36" si="10">benefits*B11/expnorm</f>
        <v>16510.791109341997</v>
      </c>
      <c r="I11" s="5">
        <f t="shared" si="4"/>
        <v>43069.448116730484</v>
      </c>
      <c r="J11" s="25">
        <f t="shared" si="5"/>
        <v>0.17344786609874288</v>
      </c>
      <c r="L11" s="22">
        <f t="shared" ref="L11:L36" si="11">(sincome+sbenefits)*(1-sunemp)*B11/expnorm</f>
        <v>71213.254083873093</v>
      </c>
      <c r="M11" s="5">
        <f>scrimecost*Meta!O8</f>
        <v>6258.2199999999993</v>
      </c>
      <c r="N11" s="5">
        <f>L11-Grade13!L11</f>
        <v>1856.935007162785</v>
      </c>
      <c r="O11" s="5">
        <f>Grade13!M11-M11</f>
        <v>104.57600000000002</v>
      </c>
      <c r="P11" s="22">
        <f t="shared" ref="P11:P56" si="12">(spart-initialspart)*(L11*J11+nptrans)</f>
        <v>132.34050871156774</v>
      </c>
      <c r="Q11" s="22"/>
      <c r="R11" s="22"/>
      <c r="S11" s="22">
        <f t="shared" si="6"/>
        <v>1572.3192422357224</v>
      </c>
      <c r="T11" s="22">
        <f t="shared" si="7"/>
        <v>1535.8267119908644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38711.899696944165</v>
      </c>
      <c r="D12" s="5">
        <f t="shared" si="0"/>
        <v>37787.423709066396</v>
      </c>
      <c r="E12" s="5">
        <f t="shared" si="1"/>
        <v>28287.423709066396</v>
      </c>
      <c r="F12" s="5">
        <f t="shared" si="2"/>
        <v>9537.5938410101771</v>
      </c>
      <c r="G12" s="5">
        <f t="shared" si="3"/>
        <v>28249.829868056218</v>
      </c>
      <c r="H12" s="22">
        <f t="shared" si="10"/>
        <v>16923.560887075546</v>
      </c>
      <c r="I12" s="5">
        <f t="shared" si="4"/>
        <v>44496.448319648742</v>
      </c>
      <c r="J12" s="25">
        <f t="shared" si="5"/>
        <v>0.16688984843333082</v>
      </c>
      <c r="L12" s="22">
        <f t="shared" si="11"/>
        <v>72993.585435969901</v>
      </c>
      <c r="M12" s="5">
        <f>scrimecost*Meta!O9</f>
        <v>5766.0650000000005</v>
      </c>
      <c r="N12" s="5">
        <f>L12-Grade13!L12</f>
        <v>1903.3583823418448</v>
      </c>
      <c r="O12" s="5">
        <f>Grade13!M12-M12</f>
        <v>96.351999999999862</v>
      </c>
      <c r="P12" s="22">
        <f t="shared" si="12"/>
        <v>131.15121887010091</v>
      </c>
      <c r="Q12" s="22"/>
      <c r="R12" s="22"/>
      <c r="S12" s="22">
        <f t="shared" si="6"/>
        <v>1598.1927098496999</v>
      </c>
      <c r="T12" s="22">
        <f t="shared" si="7"/>
        <v>1524.8675416957478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39679.697189367769</v>
      </c>
      <c r="D13" s="5">
        <f t="shared" si="0"/>
        <v>38716.509301793056</v>
      </c>
      <c r="E13" s="5">
        <f t="shared" si="1"/>
        <v>29216.509301793056</v>
      </c>
      <c r="F13" s="5">
        <f t="shared" si="2"/>
        <v>9840.9402870354315</v>
      </c>
      <c r="G13" s="5">
        <f t="shared" si="3"/>
        <v>28875.569014757624</v>
      </c>
      <c r="H13" s="22">
        <f t="shared" si="10"/>
        <v>17346.649909252435</v>
      </c>
      <c r="I13" s="5">
        <f t="shared" si="4"/>
        <v>45528.352927639964</v>
      </c>
      <c r="J13" s="25">
        <f t="shared" si="5"/>
        <v>0.16836041503865171</v>
      </c>
      <c r="L13" s="22">
        <f t="shared" si="11"/>
        <v>74818.425071869162</v>
      </c>
      <c r="M13" s="5">
        <f>scrimecost*Meta!O10</f>
        <v>5258.59</v>
      </c>
      <c r="N13" s="5">
        <f>L13-Grade13!L13</f>
        <v>1950.9423419004015</v>
      </c>
      <c r="O13" s="5">
        <f>Grade13!M13-M13</f>
        <v>87.872000000000298</v>
      </c>
      <c r="P13" s="22">
        <f t="shared" si="12"/>
        <v>134.05322768346724</v>
      </c>
      <c r="Q13" s="22"/>
      <c r="R13" s="22"/>
      <c r="S13" s="22">
        <f t="shared" si="6"/>
        <v>1628.2788868232042</v>
      </c>
      <c r="T13" s="22">
        <f t="shared" si="7"/>
        <v>1517.5159129307217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40671.68961910197</v>
      </c>
      <c r="D14" s="5">
        <f t="shared" si="0"/>
        <v>39668.822034337893</v>
      </c>
      <c r="E14" s="5">
        <f t="shared" si="1"/>
        <v>30168.822034337893</v>
      </c>
      <c r="F14" s="5">
        <f t="shared" si="2"/>
        <v>10151.870394211322</v>
      </c>
      <c r="G14" s="5">
        <f t="shared" si="3"/>
        <v>29516.951640126572</v>
      </c>
      <c r="H14" s="22">
        <f t="shared" si="10"/>
        <v>17780.316156983747</v>
      </c>
      <c r="I14" s="5">
        <f t="shared" si="4"/>
        <v>46586.055150830973</v>
      </c>
      <c r="J14" s="25">
        <f t="shared" si="5"/>
        <v>0.16979511416579407</v>
      </c>
      <c r="L14" s="22">
        <f t="shared" si="11"/>
        <v>76688.885698665879</v>
      </c>
      <c r="M14" s="5">
        <f>scrimecost*Meta!O11</f>
        <v>4902.4000000000005</v>
      </c>
      <c r="N14" s="5">
        <f>L14-Grade13!L14</f>
        <v>1999.7159004479181</v>
      </c>
      <c r="O14" s="5">
        <f>Grade13!M14-M14</f>
        <v>81.919999999999163</v>
      </c>
      <c r="P14" s="22">
        <f t="shared" si="12"/>
        <v>137.02778671716766</v>
      </c>
      <c r="Q14" s="22"/>
      <c r="R14" s="22"/>
      <c r="S14" s="22">
        <f t="shared" si="6"/>
        <v>1661.5174582210418</v>
      </c>
      <c r="T14" s="22">
        <f t="shared" si="7"/>
        <v>1512.5538961163359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41688.481859579508</v>
      </c>
      <c r="D15" s="5">
        <f t="shared" si="0"/>
        <v>40644.942585196324</v>
      </c>
      <c r="E15" s="5">
        <f t="shared" si="1"/>
        <v>31144.942585196324</v>
      </c>
      <c r="F15" s="5">
        <f t="shared" si="2"/>
        <v>10470.5737540666</v>
      </c>
      <c r="G15" s="5">
        <f t="shared" si="3"/>
        <v>30174.368831129723</v>
      </c>
      <c r="H15" s="22">
        <f t="shared" si="10"/>
        <v>18224.824060908337</v>
      </c>
      <c r="I15" s="5">
        <f t="shared" si="4"/>
        <v>47670.199929601724</v>
      </c>
      <c r="J15" s="25">
        <f t="shared" si="5"/>
        <v>0.17119482063129868</v>
      </c>
      <c r="L15" s="22">
        <f t="shared" si="11"/>
        <v>78606.107841132529</v>
      </c>
      <c r="M15" s="5">
        <f>scrimecost*Meta!O12</f>
        <v>4676.43</v>
      </c>
      <c r="N15" s="5">
        <f>L15-Grade13!L15</f>
        <v>2049.7087979591161</v>
      </c>
      <c r="O15" s="5">
        <f>Grade13!M15-M15</f>
        <v>78.144000000000233</v>
      </c>
      <c r="P15" s="22">
        <f t="shared" si="12"/>
        <v>140.07670972671053</v>
      </c>
      <c r="Q15" s="22"/>
      <c r="R15" s="22"/>
      <c r="S15" s="22">
        <f t="shared" si="6"/>
        <v>1697.6235187038224</v>
      </c>
      <c r="T15" s="22">
        <f t="shared" si="7"/>
        <v>1509.5545807075237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42730.693906068998</v>
      </c>
      <c r="D16" s="5">
        <f t="shared" si="0"/>
        <v>41645.466149826236</v>
      </c>
      <c r="E16" s="5">
        <f t="shared" si="1"/>
        <v>32145.466149826236</v>
      </c>
      <c r="F16" s="5">
        <f t="shared" si="2"/>
        <v>10797.244697918266</v>
      </c>
      <c r="G16" s="5">
        <f t="shared" si="3"/>
        <v>30848.221451907972</v>
      </c>
      <c r="H16" s="22">
        <f t="shared" si="10"/>
        <v>18680.444662431044</v>
      </c>
      <c r="I16" s="5">
        <f t="shared" si="4"/>
        <v>48781.448327841776</v>
      </c>
      <c r="J16" s="25">
        <f t="shared" si="5"/>
        <v>0.17256038791471789</v>
      </c>
      <c r="L16" s="22">
        <f t="shared" si="11"/>
        <v>80571.260537160822</v>
      </c>
      <c r="M16" s="5">
        <f>scrimecost*Meta!O13</f>
        <v>3893.1949999999997</v>
      </c>
      <c r="N16" s="5">
        <f>L16-Grade13!L16</f>
        <v>2100.9515179080772</v>
      </c>
      <c r="O16" s="5">
        <f>Grade13!M16-M16</f>
        <v>65.05600000000004</v>
      </c>
      <c r="P16" s="22">
        <f t="shared" si="12"/>
        <v>143.20185581149204</v>
      </c>
      <c r="Q16" s="22"/>
      <c r="R16" s="22"/>
      <c r="S16" s="22">
        <f t="shared" si="6"/>
        <v>1726.5576130986592</v>
      </c>
      <c r="T16" s="22">
        <f t="shared" si="7"/>
        <v>1499.6503019610527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43798.961253720714</v>
      </c>
      <c r="D17" s="5">
        <f t="shared" si="0"/>
        <v>42671.002803571886</v>
      </c>
      <c r="E17" s="5">
        <f t="shared" si="1"/>
        <v>33171.002803571886</v>
      </c>
      <c r="F17" s="5">
        <f t="shared" si="2"/>
        <v>11132.082415366222</v>
      </c>
      <c r="G17" s="5">
        <f t="shared" si="3"/>
        <v>31538.920388205664</v>
      </c>
      <c r="H17" s="22">
        <f t="shared" si="10"/>
        <v>19147.455778991818</v>
      </c>
      <c r="I17" s="5">
        <f t="shared" si="4"/>
        <v>49920.477936037809</v>
      </c>
      <c r="J17" s="25">
        <f t="shared" si="5"/>
        <v>0.17389264867902932</v>
      </c>
      <c r="L17" s="22">
        <f t="shared" si="11"/>
        <v>82585.542050589836</v>
      </c>
      <c r="M17" s="5">
        <f>scrimecost*Meta!O14</f>
        <v>3893.1949999999997</v>
      </c>
      <c r="N17" s="5">
        <f>L17-Grade13!L17</f>
        <v>2153.475305855769</v>
      </c>
      <c r="O17" s="5">
        <f>Grade13!M17-M17</f>
        <v>65.05600000000004</v>
      </c>
      <c r="P17" s="22">
        <f t="shared" si="12"/>
        <v>146.40513054839306</v>
      </c>
      <c r="Q17" s="22"/>
      <c r="R17" s="22"/>
      <c r="S17" s="22">
        <f t="shared" si="6"/>
        <v>1767.9667750533717</v>
      </c>
      <c r="T17" s="22">
        <f t="shared" si="7"/>
        <v>1499.9766935205612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44893.935285063737</v>
      </c>
      <c r="D18" s="5">
        <f t="shared" si="0"/>
        <v>43722.177873661189</v>
      </c>
      <c r="E18" s="5">
        <f t="shared" si="1"/>
        <v>34222.177873661189</v>
      </c>
      <c r="F18" s="5">
        <f t="shared" si="2"/>
        <v>11475.291075750378</v>
      </c>
      <c r="G18" s="5">
        <f t="shared" si="3"/>
        <v>32246.886797910811</v>
      </c>
      <c r="H18" s="22">
        <f t="shared" si="10"/>
        <v>19626.142173466615</v>
      </c>
      <c r="I18" s="5">
        <f t="shared" si="4"/>
        <v>51087.983284438757</v>
      </c>
      <c r="J18" s="25">
        <f t="shared" si="5"/>
        <v>0.17519241527835752</v>
      </c>
      <c r="L18" s="22">
        <f t="shared" si="11"/>
        <v>84650.18060185459</v>
      </c>
      <c r="M18" s="5">
        <f>scrimecost*Meta!O15</f>
        <v>3893.1949999999997</v>
      </c>
      <c r="N18" s="5">
        <f>L18-Grade13!L18</f>
        <v>2207.3121885021828</v>
      </c>
      <c r="O18" s="5">
        <f>Grade13!M18-M18</f>
        <v>65.05600000000004</v>
      </c>
      <c r="P18" s="22">
        <f t="shared" si="12"/>
        <v>149.68848715371666</v>
      </c>
      <c r="Q18" s="22"/>
      <c r="R18" s="22"/>
      <c r="S18" s="22">
        <f t="shared" si="6"/>
        <v>1810.411166056974</v>
      </c>
      <c r="T18" s="22">
        <f t="shared" si="7"/>
        <v>1500.338033954238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46016.283667190321</v>
      </c>
      <c r="D19" s="5">
        <f t="shared" si="0"/>
        <v>44799.632320502707</v>
      </c>
      <c r="E19" s="5">
        <f t="shared" si="1"/>
        <v>35299.632320502707</v>
      </c>
      <c r="F19" s="5">
        <f t="shared" si="2"/>
        <v>11907.043184694405</v>
      </c>
      <c r="G19" s="5">
        <f t="shared" si="3"/>
        <v>32892.589135808303</v>
      </c>
      <c r="H19" s="22">
        <f t="shared" si="10"/>
        <v>20116.795727803277</v>
      </c>
      <c r="I19" s="5">
        <f t="shared" si="4"/>
        <v>52204.713034499451</v>
      </c>
      <c r="J19" s="25">
        <f t="shared" si="5"/>
        <v>0.17771998660244467</v>
      </c>
      <c r="L19" s="22">
        <f t="shared" si="11"/>
        <v>86766.435116900946</v>
      </c>
      <c r="M19" s="5">
        <f>scrimecost*Meta!O16</f>
        <v>3893.1949999999997</v>
      </c>
      <c r="N19" s="5">
        <f>L19-Grade13!L19</f>
        <v>2262.4949932147429</v>
      </c>
      <c r="O19" s="5">
        <f>Grade13!M19-M19</f>
        <v>65.05600000000004</v>
      </c>
      <c r="P19" s="22">
        <f t="shared" si="12"/>
        <v>153.81890780562279</v>
      </c>
      <c r="Q19" s="22"/>
      <c r="R19" s="22"/>
      <c r="S19" s="22">
        <f t="shared" si="6"/>
        <v>1854.586789430806</v>
      </c>
      <c r="T19" s="22">
        <f t="shared" si="7"/>
        <v>1501.2760235033661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47166.690758870078</v>
      </c>
      <c r="D20" s="5">
        <f t="shared" si="0"/>
        <v>45904.023128515269</v>
      </c>
      <c r="E20" s="5">
        <f t="shared" si="1"/>
        <v>36404.023128515269</v>
      </c>
      <c r="F20" s="5">
        <f t="shared" si="2"/>
        <v>12378.065864311762</v>
      </c>
      <c r="G20" s="5">
        <f t="shared" si="3"/>
        <v>33525.957264203505</v>
      </c>
      <c r="H20" s="22">
        <f t="shared" si="10"/>
        <v>20619.715620998359</v>
      </c>
      <c r="I20" s="5">
        <f t="shared" si="4"/>
        <v>53320.884260361927</v>
      </c>
      <c r="J20" s="25">
        <f t="shared" si="5"/>
        <v>0.1806235093809947</v>
      </c>
      <c r="L20" s="22">
        <f t="shared" si="11"/>
        <v>88935.595994823452</v>
      </c>
      <c r="M20" s="5">
        <f>scrimecost*Meta!O17</f>
        <v>3893.1949999999997</v>
      </c>
      <c r="N20" s="5">
        <f>L20-Grade13!L20</f>
        <v>2319.0573680450907</v>
      </c>
      <c r="O20" s="5">
        <f>Grade13!M20-M20</f>
        <v>65.05600000000004</v>
      </c>
      <c r="P20" s="22">
        <f t="shared" si="12"/>
        <v>158.32501620232759</v>
      </c>
      <c r="Q20" s="22"/>
      <c r="R20" s="22"/>
      <c r="S20" s="22">
        <f t="shared" si="6"/>
        <v>1900.1054496411309</v>
      </c>
      <c r="T20" s="22">
        <f t="shared" si="7"/>
        <v>1502.4242256792415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48345.85802784183</v>
      </c>
      <c r="D21" s="5">
        <f t="shared" si="0"/>
        <v>47036.023706728156</v>
      </c>
      <c r="E21" s="5">
        <f t="shared" si="1"/>
        <v>37536.023706728156</v>
      </c>
      <c r="F21" s="5">
        <f t="shared" si="2"/>
        <v>12860.864110919558</v>
      </c>
      <c r="G21" s="5">
        <f t="shared" si="3"/>
        <v>34175.159595808596</v>
      </c>
      <c r="H21" s="22">
        <f t="shared" si="10"/>
        <v>21135.208511523317</v>
      </c>
      <c r="I21" s="5">
        <f t="shared" si="4"/>
        <v>54464.959766870976</v>
      </c>
      <c r="J21" s="25">
        <f t="shared" si="5"/>
        <v>0.18345621453079969</v>
      </c>
      <c r="L21" s="22">
        <f t="shared" si="11"/>
        <v>91158.985894694051</v>
      </c>
      <c r="M21" s="5">
        <f>scrimecost*Meta!O18</f>
        <v>3207.625</v>
      </c>
      <c r="N21" s="5">
        <f>L21-Grade13!L21</f>
        <v>2377.0338022462383</v>
      </c>
      <c r="O21" s="5">
        <f>Grade13!M21-M21</f>
        <v>53.599999999999909</v>
      </c>
      <c r="P21" s="22">
        <f t="shared" si="12"/>
        <v>162.9437773089501</v>
      </c>
      <c r="Q21" s="22"/>
      <c r="R21" s="22"/>
      <c r="S21" s="22">
        <f t="shared" si="6"/>
        <v>1936.7266203567444</v>
      </c>
      <c r="T21" s="22">
        <f t="shared" si="7"/>
        <v>1495.8384195225981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49554.504478537878</v>
      </c>
      <c r="D22" s="5">
        <f t="shared" si="0"/>
        <v>48196.324299396358</v>
      </c>
      <c r="E22" s="5">
        <f t="shared" si="1"/>
        <v>38696.324299396358</v>
      </c>
      <c r="F22" s="5">
        <f t="shared" si="2"/>
        <v>13355.732313692548</v>
      </c>
      <c r="G22" s="5">
        <f t="shared" si="3"/>
        <v>34840.59198570381</v>
      </c>
      <c r="H22" s="22">
        <f t="shared" si="10"/>
        <v>21663.588724311401</v>
      </c>
      <c r="I22" s="5">
        <f t="shared" si="4"/>
        <v>55637.63716104276</v>
      </c>
      <c r="J22" s="25">
        <f t="shared" si="5"/>
        <v>0.18621982931109718</v>
      </c>
      <c r="L22" s="22">
        <f t="shared" si="11"/>
        <v>93437.960542061395</v>
      </c>
      <c r="M22" s="5">
        <f>scrimecost*Meta!O19</f>
        <v>3207.625</v>
      </c>
      <c r="N22" s="5">
        <f>L22-Grade13!L22</f>
        <v>2436.4596473023848</v>
      </c>
      <c r="O22" s="5">
        <f>Grade13!M22-M22</f>
        <v>53.599999999999909</v>
      </c>
      <c r="P22" s="22">
        <f t="shared" si="12"/>
        <v>167.67800744323807</v>
      </c>
      <c r="Q22" s="22"/>
      <c r="R22" s="22"/>
      <c r="S22" s="22">
        <f t="shared" si="6"/>
        <v>1984.5496627402265</v>
      </c>
      <c r="T22" s="22">
        <f t="shared" si="7"/>
        <v>1497.2000069742176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50793.367090501313</v>
      </c>
      <c r="D23" s="5">
        <f t="shared" si="0"/>
        <v>49385.632406881261</v>
      </c>
      <c r="E23" s="5">
        <f t="shared" si="1"/>
        <v>39885.632406881261</v>
      </c>
      <c r="F23" s="5">
        <f t="shared" si="2"/>
        <v>13862.972221534859</v>
      </c>
      <c r="G23" s="5">
        <f t="shared" si="3"/>
        <v>35522.660185346402</v>
      </c>
      <c r="H23" s="22">
        <f t="shared" si="10"/>
        <v>22205.178442419179</v>
      </c>
      <c r="I23" s="5">
        <f t="shared" si="4"/>
        <v>56839.631490068816</v>
      </c>
      <c r="J23" s="25">
        <f t="shared" si="5"/>
        <v>0.18891603885285091</v>
      </c>
      <c r="L23" s="22">
        <f t="shared" si="11"/>
        <v>95773.909555612918</v>
      </c>
      <c r="M23" s="5">
        <f>scrimecost*Meta!O20</f>
        <v>3207.625</v>
      </c>
      <c r="N23" s="5">
        <f>L23-Grade13!L23</f>
        <v>2497.3711384849448</v>
      </c>
      <c r="O23" s="5">
        <f>Grade13!M23-M23</f>
        <v>53.599999999999909</v>
      </c>
      <c r="P23" s="22">
        <f t="shared" si="12"/>
        <v>172.53059333088333</v>
      </c>
      <c r="Q23" s="22"/>
      <c r="R23" s="22"/>
      <c r="S23" s="22">
        <f t="shared" si="6"/>
        <v>2033.5682811833024</v>
      </c>
      <c r="T23" s="22">
        <f t="shared" si="7"/>
        <v>1498.5736629780829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52063.201267763849</v>
      </c>
      <c r="D24" s="5">
        <f t="shared" si="0"/>
        <v>50604.673217053292</v>
      </c>
      <c r="E24" s="5">
        <f t="shared" si="1"/>
        <v>41104.673217053292</v>
      </c>
      <c r="F24" s="5">
        <f t="shared" si="2"/>
        <v>14382.89312707323</v>
      </c>
      <c r="G24" s="5">
        <f t="shared" si="3"/>
        <v>36221.780089980064</v>
      </c>
      <c r="H24" s="22">
        <f t="shared" si="10"/>
        <v>22760.307903479661</v>
      </c>
      <c r="I24" s="5">
        <f t="shared" si="4"/>
        <v>58071.675677320542</v>
      </c>
      <c r="J24" s="25">
        <f t="shared" si="5"/>
        <v>0.19154648718626907</v>
      </c>
      <c r="L24" s="22">
        <f t="shared" si="11"/>
        <v>98168.257294503244</v>
      </c>
      <c r="M24" s="5">
        <f>scrimecost*Meta!O21</f>
        <v>3207.625</v>
      </c>
      <c r="N24" s="5">
        <f>L24-Grade13!L24</f>
        <v>2559.8054169470852</v>
      </c>
      <c r="O24" s="5">
        <f>Grade13!M24-M24</f>
        <v>53.599999999999909</v>
      </c>
      <c r="P24" s="22">
        <f t="shared" si="12"/>
        <v>177.50449386571967</v>
      </c>
      <c r="Q24" s="22"/>
      <c r="R24" s="22"/>
      <c r="S24" s="22">
        <f t="shared" si="6"/>
        <v>2083.8123650874677</v>
      </c>
      <c r="T24" s="22">
        <f t="shared" si="7"/>
        <v>1499.9591602891639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53364.781299457936</v>
      </c>
      <c r="D25" s="5">
        <f t="shared" si="0"/>
        <v>51854.19004747962</v>
      </c>
      <c r="E25" s="5">
        <f t="shared" si="1"/>
        <v>42354.19004747962</v>
      </c>
      <c r="F25" s="5">
        <f t="shared" si="2"/>
        <v>14915.812055250059</v>
      </c>
      <c r="G25" s="5">
        <f t="shared" si="3"/>
        <v>36938.377992229565</v>
      </c>
      <c r="H25" s="22">
        <f t="shared" si="10"/>
        <v>23329.31560106665</v>
      </c>
      <c r="I25" s="5">
        <f t="shared" si="4"/>
        <v>59334.52096925355</v>
      </c>
      <c r="J25" s="25">
        <f t="shared" si="5"/>
        <v>0.19411277824326245</v>
      </c>
      <c r="L25" s="22">
        <f t="shared" si="11"/>
        <v>100622.46372686581</v>
      </c>
      <c r="M25" s="5">
        <f>scrimecost*Meta!O22</f>
        <v>3207.625</v>
      </c>
      <c r="N25" s="5">
        <f>L25-Grade13!L25</f>
        <v>2623.8005523707252</v>
      </c>
      <c r="O25" s="5">
        <f>Grade13!M25-M25</f>
        <v>53.599999999999909</v>
      </c>
      <c r="P25" s="22">
        <f t="shared" si="12"/>
        <v>182.60274191392693</v>
      </c>
      <c r="Q25" s="22"/>
      <c r="R25" s="22"/>
      <c r="S25" s="22">
        <f t="shared" si="6"/>
        <v>2135.3125510891973</v>
      </c>
      <c r="T25" s="22">
        <f t="shared" si="7"/>
        <v>1501.3562770005808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54698.900831944389</v>
      </c>
      <c r="D26" s="5">
        <f t="shared" si="0"/>
        <v>53134.944798666613</v>
      </c>
      <c r="E26" s="5">
        <f t="shared" si="1"/>
        <v>43634.944798666613</v>
      </c>
      <c r="F26" s="5">
        <f t="shared" si="2"/>
        <v>15462.053956631309</v>
      </c>
      <c r="G26" s="5">
        <f t="shared" si="3"/>
        <v>37672.890842035304</v>
      </c>
      <c r="H26" s="22">
        <f t="shared" si="10"/>
        <v>23912.548491093319</v>
      </c>
      <c r="I26" s="5">
        <f t="shared" si="4"/>
        <v>60628.937393484885</v>
      </c>
      <c r="J26" s="25">
        <f t="shared" si="5"/>
        <v>0.19661647683545111</v>
      </c>
      <c r="L26" s="22">
        <f t="shared" si="11"/>
        <v>103138.02532003747</v>
      </c>
      <c r="M26" s="5">
        <f>scrimecost*Meta!O23</f>
        <v>2424.39</v>
      </c>
      <c r="N26" s="5">
        <f>L26-Grade13!L26</f>
        <v>2689.3955661800137</v>
      </c>
      <c r="O26" s="5">
        <f>Grade13!M26-M26</f>
        <v>40.512000000000171</v>
      </c>
      <c r="P26" s="22">
        <f t="shared" si="12"/>
        <v>187.82844616333938</v>
      </c>
      <c r="Q26" s="22"/>
      <c r="R26" s="22"/>
      <c r="S26" s="22">
        <f t="shared" si="6"/>
        <v>2176.6351537410128</v>
      </c>
      <c r="T26" s="22">
        <f t="shared" si="7"/>
        <v>1494.8906916117519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56066.373352743001</v>
      </c>
      <c r="D27" s="5">
        <f t="shared" si="0"/>
        <v>54447.718418633282</v>
      </c>
      <c r="E27" s="5">
        <f t="shared" si="1"/>
        <v>44947.718418633282</v>
      </c>
      <c r="F27" s="5">
        <f t="shared" si="2"/>
        <v>16021.951905547096</v>
      </c>
      <c r="G27" s="5">
        <f t="shared" si="3"/>
        <v>38425.766513086186</v>
      </c>
      <c r="H27" s="22">
        <f t="shared" si="10"/>
        <v>24510.362203370649</v>
      </c>
      <c r="I27" s="5">
        <f t="shared" si="4"/>
        <v>61955.714228322009</v>
      </c>
      <c r="J27" s="25">
        <f t="shared" si="5"/>
        <v>0.19905910960831813</v>
      </c>
      <c r="L27" s="22">
        <f t="shared" si="11"/>
        <v>105716.4759530384</v>
      </c>
      <c r="M27" s="5">
        <f>scrimecost*Meta!O24</f>
        <v>2424.39</v>
      </c>
      <c r="N27" s="5">
        <f>L27-Grade13!L27</f>
        <v>2756.6304553345399</v>
      </c>
      <c r="O27" s="5">
        <f>Grade13!M27-M27</f>
        <v>40.512000000000171</v>
      </c>
      <c r="P27" s="22">
        <f t="shared" si="12"/>
        <v>193.18479301898716</v>
      </c>
      <c r="Q27" s="22"/>
      <c r="R27" s="22"/>
      <c r="S27" s="22">
        <f t="shared" si="6"/>
        <v>2230.7425366591274</v>
      </c>
      <c r="T27" s="22">
        <f t="shared" si="7"/>
        <v>1496.4931551077664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57468.032686561564</v>
      </c>
      <c r="D28" s="5">
        <f t="shared" si="0"/>
        <v>55793.311379099097</v>
      </c>
      <c r="E28" s="5">
        <f t="shared" si="1"/>
        <v>46293.311379099097</v>
      </c>
      <c r="F28" s="5">
        <f t="shared" si="2"/>
        <v>16595.847303185765</v>
      </c>
      <c r="G28" s="5">
        <f t="shared" si="3"/>
        <v>39197.464075913333</v>
      </c>
      <c r="H28" s="22">
        <f t="shared" si="10"/>
        <v>25123.12125845491</v>
      </c>
      <c r="I28" s="5">
        <f t="shared" si="4"/>
        <v>63315.660484030042</v>
      </c>
      <c r="J28" s="25">
        <f t="shared" si="5"/>
        <v>0.20144216597209075</v>
      </c>
      <c r="L28" s="22">
        <f t="shared" si="11"/>
        <v>108359.38785186433</v>
      </c>
      <c r="M28" s="5">
        <f>scrimecost*Meta!O25</f>
        <v>2424.39</v>
      </c>
      <c r="N28" s="5">
        <f>L28-Grade13!L28</f>
        <v>2825.5462167178484</v>
      </c>
      <c r="O28" s="5">
        <f>Grade13!M28-M28</f>
        <v>40.512000000000171</v>
      </c>
      <c r="P28" s="22">
        <f t="shared" si="12"/>
        <v>198.67504854602603</v>
      </c>
      <c r="Q28" s="22"/>
      <c r="R28" s="22"/>
      <c r="S28" s="22">
        <f t="shared" si="6"/>
        <v>2286.2026041501358</v>
      </c>
      <c r="T28" s="22">
        <f t="shared" si="7"/>
        <v>1498.1023615086292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58904.733503725605</v>
      </c>
      <c r="D29" s="5">
        <f t="shared" si="0"/>
        <v>57172.544163576582</v>
      </c>
      <c r="E29" s="5">
        <f t="shared" si="1"/>
        <v>47672.544163576582</v>
      </c>
      <c r="F29" s="5">
        <f t="shared" si="2"/>
        <v>17184.090085765412</v>
      </c>
      <c r="G29" s="5">
        <f t="shared" si="3"/>
        <v>39988.45407781117</v>
      </c>
      <c r="H29" s="22">
        <f t="shared" si="10"/>
        <v>25751.199289916287</v>
      </c>
      <c r="I29" s="5">
        <f t="shared" si="4"/>
        <v>64709.605396130806</v>
      </c>
      <c r="J29" s="25">
        <f t="shared" si="5"/>
        <v>0.20376709900991774</v>
      </c>
      <c r="L29" s="22">
        <f t="shared" si="11"/>
        <v>111068.37254816096</v>
      </c>
      <c r="M29" s="5">
        <f>scrimecost*Meta!O26</f>
        <v>2424.39</v>
      </c>
      <c r="N29" s="5">
        <f>L29-Grade13!L29</f>
        <v>2896.184872135811</v>
      </c>
      <c r="O29" s="5">
        <f>Grade13!M29-M29</f>
        <v>40.512000000000171</v>
      </c>
      <c r="P29" s="22">
        <f t="shared" si="12"/>
        <v>204.30256046124097</v>
      </c>
      <c r="Q29" s="22"/>
      <c r="R29" s="22"/>
      <c r="S29" s="22">
        <f t="shared" si="6"/>
        <v>2343.0491733284712</v>
      </c>
      <c r="T29" s="22">
        <f t="shared" si="7"/>
        <v>1499.718207494943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60377.351841318748</v>
      </c>
      <c r="D30" s="5">
        <f t="shared" si="0"/>
        <v>58586.257767665993</v>
      </c>
      <c r="E30" s="5">
        <f t="shared" si="1"/>
        <v>49086.257767665993</v>
      </c>
      <c r="F30" s="5">
        <f t="shared" si="2"/>
        <v>17787.038937909547</v>
      </c>
      <c r="G30" s="5">
        <f t="shared" si="3"/>
        <v>40799.218829756443</v>
      </c>
      <c r="H30" s="22">
        <f t="shared" si="10"/>
        <v>26394.979272164197</v>
      </c>
      <c r="I30" s="5">
        <f t="shared" si="4"/>
        <v>66138.398931034069</v>
      </c>
      <c r="J30" s="25">
        <f t="shared" si="5"/>
        <v>0.20603532636389529</v>
      </c>
      <c r="L30" s="22">
        <f t="shared" si="11"/>
        <v>113845.08186186498</v>
      </c>
      <c r="M30" s="5">
        <f>scrimecost*Meta!O27</f>
        <v>2424.39</v>
      </c>
      <c r="N30" s="5">
        <f>L30-Grade13!L30</f>
        <v>2968.589493939231</v>
      </c>
      <c r="O30" s="5">
        <f>Grade13!M30-M30</f>
        <v>40.512000000000171</v>
      </c>
      <c r="P30" s="22">
        <f t="shared" si="12"/>
        <v>210.07076017433627</v>
      </c>
      <c r="Q30" s="22"/>
      <c r="R30" s="22"/>
      <c r="S30" s="22">
        <f t="shared" si="6"/>
        <v>2401.3169067362714</v>
      </c>
      <c r="T30" s="22">
        <f t="shared" si="7"/>
        <v>1501.3405922095558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61886.785637351706</v>
      </c>
      <c r="D31" s="5">
        <f t="shared" si="0"/>
        <v>60035.314211857636</v>
      </c>
      <c r="E31" s="5">
        <f t="shared" si="1"/>
        <v>50535.314211857636</v>
      </c>
      <c r="F31" s="5">
        <f t="shared" si="2"/>
        <v>18405.061511357282</v>
      </c>
      <c r="G31" s="5">
        <f t="shared" si="3"/>
        <v>41630.25270050035</v>
      </c>
      <c r="H31" s="22">
        <f t="shared" si="10"/>
        <v>27054.853753968295</v>
      </c>
      <c r="I31" s="5">
        <f t="shared" si="4"/>
        <v>67602.91230430991</v>
      </c>
      <c r="J31" s="25">
        <f t="shared" si="5"/>
        <v>0.20824823109948318</v>
      </c>
      <c r="L31" s="22">
        <f t="shared" si="11"/>
        <v>116691.20890841159</v>
      </c>
      <c r="M31" s="5">
        <f>scrimecost*Meta!O28</f>
        <v>2165.8650000000002</v>
      </c>
      <c r="N31" s="5">
        <f>L31-Grade13!L31</f>
        <v>3042.8042312876933</v>
      </c>
      <c r="O31" s="5">
        <f>Grade13!M31-M31</f>
        <v>36.191999999999553</v>
      </c>
      <c r="P31" s="22">
        <f t="shared" si="12"/>
        <v>215.98316488025895</v>
      </c>
      <c r="Q31" s="22"/>
      <c r="R31" s="22"/>
      <c r="S31" s="22">
        <f t="shared" si="6"/>
        <v>2457.2570134792345</v>
      </c>
      <c r="T31" s="22">
        <f t="shared" si="7"/>
        <v>1500.6583153318372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63433.955278285495</v>
      </c>
      <c r="D32" s="5">
        <f t="shared" si="0"/>
        <v>61520.597067154071</v>
      </c>
      <c r="E32" s="5">
        <f t="shared" si="1"/>
        <v>52020.597067154071</v>
      </c>
      <c r="F32" s="5">
        <f t="shared" si="2"/>
        <v>19038.534649141213</v>
      </c>
      <c r="G32" s="5">
        <f t="shared" si="3"/>
        <v>42482.062418012858</v>
      </c>
      <c r="H32" s="22">
        <f t="shared" si="10"/>
        <v>27731.2250978175</v>
      </c>
      <c r="I32" s="5">
        <f t="shared" si="4"/>
        <v>69104.038511917664</v>
      </c>
      <c r="J32" s="25">
        <f t="shared" si="5"/>
        <v>0.21040716254883715</v>
      </c>
      <c r="L32" s="22">
        <f t="shared" si="11"/>
        <v>119608.48913112187</v>
      </c>
      <c r="M32" s="5">
        <f>scrimecost*Meta!O29</f>
        <v>2165.8650000000002</v>
      </c>
      <c r="N32" s="5">
        <f>L32-Grade13!L32</f>
        <v>3118.874337069894</v>
      </c>
      <c r="O32" s="5">
        <f>Grade13!M32-M32</f>
        <v>36.191999999999553</v>
      </c>
      <c r="P32" s="22">
        <f t="shared" si="12"/>
        <v>222.04337970382966</v>
      </c>
      <c r="Q32" s="22"/>
      <c r="R32" s="22"/>
      <c r="S32" s="22">
        <f t="shared" si="6"/>
        <v>2518.4745508907918</v>
      </c>
      <c r="T32" s="22">
        <f t="shared" si="7"/>
        <v>1502.3471237024573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65019.804160242631</v>
      </c>
      <c r="D33" s="5">
        <f t="shared" si="0"/>
        <v>63043.011993832923</v>
      </c>
      <c r="E33" s="5">
        <f t="shared" si="1"/>
        <v>53543.011993832923</v>
      </c>
      <c r="F33" s="5">
        <f t="shared" si="2"/>
        <v>19687.844615369744</v>
      </c>
      <c r="G33" s="5">
        <f t="shared" si="3"/>
        <v>43355.167378463178</v>
      </c>
      <c r="H33" s="22">
        <f t="shared" si="10"/>
        <v>28424.505725262934</v>
      </c>
      <c r="I33" s="5">
        <f t="shared" si="4"/>
        <v>70642.692874715591</v>
      </c>
      <c r="J33" s="25">
        <f t="shared" si="5"/>
        <v>0.21251343713357282</v>
      </c>
      <c r="L33" s="22">
        <f t="shared" si="11"/>
        <v>122598.70135939991</v>
      </c>
      <c r="M33" s="5">
        <f>scrimecost*Meta!O30</f>
        <v>2165.8650000000002</v>
      </c>
      <c r="N33" s="5">
        <f>L33-Grade13!L33</f>
        <v>3196.8461954966333</v>
      </c>
      <c r="O33" s="5">
        <f>Grade13!M33-M33</f>
        <v>36.191999999999553</v>
      </c>
      <c r="P33" s="22">
        <f t="shared" si="12"/>
        <v>228.25509989798971</v>
      </c>
      <c r="Q33" s="22"/>
      <c r="R33" s="22"/>
      <c r="S33" s="22">
        <f t="shared" si="6"/>
        <v>2581.2225267376261</v>
      </c>
      <c r="T33" s="22">
        <f t="shared" si="7"/>
        <v>1504.0409375080937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66645.299264248693</v>
      </c>
      <c r="D34" s="5">
        <f t="shared" si="0"/>
        <v>64603.487293678743</v>
      </c>
      <c r="E34" s="5">
        <f t="shared" si="1"/>
        <v>55103.487293678743</v>
      </c>
      <c r="F34" s="5">
        <f t="shared" si="2"/>
        <v>20353.387330753983</v>
      </c>
      <c r="G34" s="5">
        <f t="shared" si="3"/>
        <v>44250.09996292476</v>
      </c>
      <c r="H34" s="22">
        <f t="shared" si="10"/>
        <v>29135.118368394509</v>
      </c>
      <c r="I34" s="5">
        <f t="shared" si="4"/>
        <v>72219.813596583495</v>
      </c>
      <c r="J34" s="25">
        <f t="shared" si="5"/>
        <v>0.21456833916746118</v>
      </c>
      <c r="L34" s="22">
        <f t="shared" si="11"/>
        <v>125663.66889338491</v>
      </c>
      <c r="M34" s="5">
        <f>scrimecost*Meta!O31</f>
        <v>2165.8650000000002</v>
      </c>
      <c r="N34" s="5">
        <f>L34-Grade13!L34</f>
        <v>3276.7673503840633</v>
      </c>
      <c r="O34" s="5">
        <f>Grade13!M34-M34</f>
        <v>36.191999999999553</v>
      </c>
      <c r="P34" s="22">
        <f t="shared" si="12"/>
        <v>234.62211309700368</v>
      </c>
      <c r="Q34" s="22"/>
      <c r="R34" s="22"/>
      <c r="S34" s="22">
        <f t="shared" si="6"/>
        <v>2645.5392019806472</v>
      </c>
      <c r="T34" s="22">
        <f t="shared" si="7"/>
        <v>1505.7396940774843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68311.431745854905</v>
      </c>
      <c r="D35" s="5">
        <f t="shared" si="0"/>
        <v>66202.97447602071</v>
      </c>
      <c r="E35" s="5">
        <f t="shared" si="1"/>
        <v>56702.97447602071</v>
      </c>
      <c r="F35" s="5">
        <f t="shared" si="2"/>
        <v>21035.568614022835</v>
      </c>
      <c r="G35" s="5">
        <f t="shared" si="3"/>
        <v>45167.405861997875</v>
      </c>
      <c r="H35" s="22">
        <f t="shared" si="10"/>
        <v>29863.496327604375</v>
      </c>
      <c r="I35" s="5">
        <f t="shared" si="4"/>
        <v>73836.362336498074</v>
      </c>
      <c r="J35" s="25">
        <f t="shared" si="5"/>
        <v>0.21657312163954751</v>
      </c>
      <c r="L35" s="22">
        <f t="shared" si="11"/>
        <v>128805.26061571953</v>
      </c>
      <c r="M35" s="5">
        <f>scrimecost*Meta!O32</f>
        <v>2165.8650000000002</v>
      </c>
      <c r="N35" s="5">
        <f>L35-Grade13!L35</f>
        <v>3358.6865341436642</v>
      </c>
      <c r="O35" s="5">
        <f>Grade13!M35-M35</f>
        <v>36.191999999999553</v>
      </c>
      <c r="P35" s="22">
        <f t="shared" si="12"/>
        <v>241.14830162599307</v>
      </c>
      <c r="Q35" s="22"/>
      <c r="R35" s="22"/>
      <c r="S35" s="22">
        <f t="shared" si="6"/>
        <v>2711.4637941047336</v>
      </c>
      <c r="T35" s="22">
        <f t="shared" si="7"/>
        <v>1507.4433322586551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70019.217539501275</v>
      </c>
      <c r="D36" s="5">
        <f t="shared" si="0"/>
        <v>67842.448837921227</v>
      </c>
      <c r="E36" s="5">
        <f t="shared" si="1"/>
        <v>58342.448837921227</v>
      </c>
      <c r="F36" s="5">
        <f t="shared" si="2"/>
        <v>21734.804429373402</v>
      </c>
      <c r="G36" s="5">
        <f t="shared" si="3"/>
        <v>46107.644408547829</v>
      </c>
      <c r="H36" s="22">
        <f t="shared" si="10"/>
        <v>30610.083735794473</v>
      </c>
      <c r="I36" s="5">
        <f t="shared" si="4"/>
        <v>75493.324794910528</v>
      </c>
      <c r="J36" s="25">
        <f t="shared" si="5"/>
        <v>0.21852900697816821</v>
      </c>
      <c r="L36" s="22">
        <f t="shared" si="11"/>
        <v>132025.39213111249</v>
      </c>
      <c r="M36" s="5">
        <f>scrimecost*Meta!O33</f>
        <v>1836.4849999999999</v>
      </c>
      <c r="N36" s="5">
        <f>L36-Grade13!L36</f>
        <v>3442.6536974972405</v>
      </c>
      <c r="O36" s="5">
        <f>Grade13!M36-M36</f>
        <v>30.688000000000102</v>
      </c>
      <c r="P36" s="22">
        <f t="shared" si="12"/>
        <v>247.83764486820715</v>
      </c>
      <c r="Q36" s="22"/>
      <c r="R36" s="22"/>
      <c r="S36" s="22">
        <f t="shared" si="6"/>
        <v>2774.214997031911</v>
      </c>
      <c r="T36" s="22">
        <f t="shared" si="7"/>
        <v>1506.5334815408394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71769.697977988792</v>
      </c>
      <c r="D37" s="5">
        <f t="shared" ref="D37:D56" si="15">IF(A37&lt;startage,1,0)*(C37*(1-initialunempprob))+IF(A37=startage,1,0)*(C37*(1-unempprob))+IF(A37&gt;startage,1,0)*(C37*(1-unempprob)+unempprob*300*52)</f>
        <v>69522.910058869238</v>
      </c>
      <c r="E37" s="5">
        <f t="shared" si="1"/>
        <v>60022.910058869238</v>
      </c>
      <c r="F37" s="5">
        <f t="shared" si="2"/>
        <v>22451.521140107732</v>
      </c>
      <c r="G37" s="5">
        <f t="shared" si="3"/>
        <v>47071.388918761506</v>
      </c>
      <c r="H37" s="22">
        <f t="shared" ref="H37:H56" si="16">benefits*B37/expnorm</f>
        <v>31375.335829189335</v>
      </c>
      <c r="I37" s="5">
        <f t="shared" ref="I37:I56" si="17">G37+IF(A37&lt;startage,1,0)*(H37*(1-initialunempprob))+IF(A37&gt;=startage,1,0)*(H37*(1-unempprob))</f>
        <v>77191.711314783257</v>
      </c>
      <c r="J37" s="25">
        <f t="shared" si="5"/>
        <v>0.22043718779633475</v>
      </c>
      <c r="L37" s="22">
        <f t="shared" ref="L37:L56" si="18">(sincome+sbenefits)*(1-sunemp)*B37/expnorm</f>
        <v>135326.02693439028</v>
      </c>
      <c r="M37" s="5">
        <f>scrimecost*Meta!O34</f>
        <v>1836.4849999999999</v>
      </c>
      <c r="N37" s="5">
        <f>L37-Grade13!L37</f>
        <v>3528.7200399346475</v>
      </c>
      <c r="O37" s="5">
        <f>Grade13!M37-M37</f>
        <v>30.688000000000102</v>
      </c>
      <c r="P37" s="22">
        <f t="shared" si="12"/>
        <v>254.69422169147651</v>
      </c>
      <c r="Q37" s="22"/>
      <c r="R37" s="22"/>
      <c r="S37" s="22">
        <f t="shared" si="6"/>
        <v>2843.4770216322622</v>
      </c>
      <c r="T37" s="22">
        <f t="shared" si="7"/>
        <v>1508.3074747223332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73563.940427438531</v>
      </c>
      <c r="D38" s="5">
        <f t="shared" si="15"/>
        <v>71245.382810340991</v>
      </c>
      <c r="E38" s="5">
        <f t="shared" si="1"/>
        <v>61745.382810340991</v>
      </c>
      <c r="F38" s="5">
        <f t="shared" si="2"/>
        <v>23186.155768610435</v>
      </c>
      <c r="G38" s="5">
        <f t="shared" si="3"/>
        <v>48059.227041730555</v>
      </c>
      <c r="H38" s="22">
        <f t="shared" si="16"/>
        <v>32159.719224919067</v>
      </c>
      <c r="I38" s="5">
        <f t="shared" si="17"/>
        <v>78932.557497652859</v>
      </c>
      <c r="J38" s="25">
        <f t="shared" si="5"/>
        <v>0.22229882761893635</v>
      </c>
      <c r="L38" s="22">
        <f t="shared" si="18"/>
        <v>138709.17760775005</v>
      </c>
      <c r="M38" s="5">
        <f>scrimecost*Meta!O35</f>
        <v>1836.4849999999999</v>
      </c>
      <c r="N38" s="5">
        <f>L38-Grade13!L38</f>
        <v>3616.9380409330479</v>
      </c>
      <c r="O38" s="5">
        <f>Grade13!M38-M38</f>
        <v>30.688000000000102</v>
      </c>
      <c r="P38" s="22">
        <f t="shared" si="12"/>
        <v>261.72221293532783</v>
      </c>
      <c r="Q38" s="22"/>
      <c r="R38" s="22"/>
      <c r="S38" s="22">
        <f t="shared" si="6"/>
        <v>2914.4705968476637</v>
      </c>
      <c r="T38" s="22">
        <f t="shared" si="7"/>
        <v>1510.0847644103605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75403.038938124475</v>
      </c>
      <c r="D39" s="5">
        <f t="shared" si="15"/>
        <v>73010.917380599494</v>
      </c>
      <c r="E39" s="5">
        <f t="shared" si="1"/>
        <v>63510.917380599494</v>
      </c>
      <c r="F39" s="5">
        <f t="shared" si="2"/>
        <v>23939.156262825683</v>
      </c>
      <c r="G39" s="5">
        <f t="shared" si="3"/>
        <v>49071.761117773814</v>
      </c>
      <c r="H39" s="22">
        <f t="shared" si="16"/>
        <v>32963.71220554204</v>
      </c>
      <c r="I39" s="5">
        <f t="shared" si="17"/>
        <v>80716.924835094163</v>
      </c>
      <c r="J39" s="25">
        <f t="shared" si="5"/>
        <v>0.22411506159220607</v>
      </c>
      <c r="L39" s="22">
        <f t="shared" si="18"/>
        <v>142176.90704794379</v>
      </c>
      <c r="M39" s="5">
        <f>scrimecost*Meta!O36</f>
        <v>1836.4849999999999</v>
      </c>
      <c r="N39" s="5">
        <f>L39-Grade13!L39</f>
        <v>3707.3614919563697</v>
      </c>
      <c r="O39" s="5">
        <f>Grade13!M39-M39</f>
        <v>30.688000000000102</v>
      </c>
      <c r="P39" s="22">
        <f t="shared" si="12"/>
        <v>268.92590396027521</v>
      </c>
      <c r="Q39" s="22"/>
      <c r="R39" s="22"/>
      <c r="S39" s="22">
        <f t="shared" si="6"/>
        <v>2987.2390114434224</v>
      </c>
      <c r="T39" s="22">
        <f t="shared" si="7"/>
        <v>1511.8653279213293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77288.114911577592</v>
      </c>
      <c r="D40" s="5">
        <f t="shared" si="15"/>
        <v>74820.590315114488</v>
      </c>
      <c r="E40" s="5">
        <f t="shared" si="1"/>
        <v>65320.590315114488</v>
      </c>
      <c r="F40" s="5">
        <f t="shared" si="2"/>
        <v>24710.98176939633</v>
      </c>
      <c r="G40" s="5">
        <f t="shared" si="3"/>
        <v>50109.608545718162</v>
      </c>
      <c r="H40" s="22">
        <f t="shared" si="16"/>
        <v>33787.805010680597</v>
      </c>
      <c r="I40" s="5">
        <f t="shared" si="17"/>
        <v>82545.901355971539</v>
      </c>
      <c r="J40" s="25">
        <f t="shared" si="5"/>
        <v>0.22588699717588395</v>
      </c>
      <c r="L40" s="22">
        <f t="shared" si="18"/>
        <v>145731.32972414239</v>
      </c>
      <c r="M40" s="5">
        <f>scrimecost*Meta!O37</f>
        <v>1836.4849999999999</v>
      </c>
      <c r="N40" s="5">
        <f>L40-Grade13!L40</f>
        <v>3800.0455292552942</v>
      </c>
      <c r="O40" s="5">
        <f>Grade13!M40-M40</f>
        <v>30.688000000000102</v>
      </c>
      <c r="P40" s="22">
        <f t="shared" si="12"/>
        <v>276.30968726084643</v>
      </c>
      <c r="Q40" s="22"/>
      <c r="R40" s="22"/>
      <c r="S40" s="22">
        <f t="shared" si="6"/>
        <v>3061.8266364040892</v>
      </c>
      <c r="T40" s="22">
        <f t="shared" si="7"/>
        <v>1513.6491431633274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79220.317784367013</v>
      </c>
      <c r="D41" s="5">
        <f t="shared" si="15"/>
        <v>76675.505072992324</v>
      </c>
      <c r="E41" s="5">
        <f t="shared" si="1"/>
        <v>67175.505072992324</v>
      </c>
      <c r="F41" s="5">
        <f t="shared" si="2"/>
        <v>25502.102913631225</v>
      </c>
      <c r="G41" s="5">
        <f t="shared" si="3"/>
        <v>51173.402159361096</v>
      </c>
      <c r="H41" s="22">
        <f t="shared" si="16"/>
        <v>34632.500135947608</v>
      </c>
      <c r="I41" s="5">
        <f t="shared" si="17"/>
        <v>84420.602289870789</v>
      </c>
      <c r="J41" s="25">
        <f t="shared" si="5"/>
        <v>0.22761571481849638</v>
      </c>
      <c r="L41" s="22">
        <f t="shared" si="18"/>
        <v>149374.61296724592</v>
      </c>
      <c r="M41" s="5">
        <f>scrimecost*Meta!O38</f>
        <v>1329.01</v>
      </c>
      <c r="N41" s="5">
        <f>L41-Grade13!L41</f>
        <v>3895.0466674866038</v>
      </c>
      <c r="O41" s="5">
        <f>Grade13!M41-M41</f>
        <v>22.207999999999856</v>
      </c>
      <c r="P41" s="22">
        <f t="shared" si="12"/>
        <v>283.87806514393168</v>
      </c>
      <c r="Q41" s="22"/>
      <c r="R41" s="22"/>
      <c r="S41" s="22">
        <f t="shared" si="6"/>
        <v>3130.8504719887083</v>
      </c>
      <c r="T41" s="22">
        <f t="shared" si="7"/>
        <v>1511.8490672763276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81200.825728976211</v>
      </c>
      <c r="D42" s="5">
        <f t="shared" si="15"/>
        <v>78576.792699817161</v>
      </c>
      <c r="E42" s="5">
        <f t="shared" si="1"/>
        <v>69076.792699817161</v>
      </c>
      <c r="F42" s="5">
        <f t="shared" si="2"/>
        <v>26313.002086472021</v>
      </c>
      <c r="G42" s="5">
        <f t="shared" si="3"/>
        <v>52263.79061334514</v>
      </c>
      <c r="H42" s="22">
        <f t="shared" si="16"/>
        <v>35498.312639346303</v>
      </c>
      <c r="I42" s="5">
        <f t="shared" si="17"/>
        <v>86342.170747117591</v>
      </c>
      <c r="J42" s="25">
        <f t="shared" si="5"/>
        <v>0.22930226861616723</v>
      </c>
      <c r="L42" s="22">
        <f t="shared" si="18"/>
        <v>153108.97829142713</v>
      </c>
      <c r="M42" s="5">
        <f>scrimecost*Meta!O39</f>
        <v>1329.01</v>
      </c>
      <c r="N42" s="5">
        <f>L42-Grade13!L42</f>
        <v>3992.4228341738635</v>
      </c>
      <c r="O42" s="5">
        <f>Grade13!M42-M42</f>
        <v>22.207999999999856</v>
      </c>
      <c r="P42" s="22">
        <f t="shared" si="12"/>
        <v>291.63565247409446</v>
      </c>
      <c r="Q42" s="22"/>
      <c r="R42" s="22"/>
      <c r="S42" s="22">
        <f t="shared" ref="S42:S69" si="19">IF(A42&lt;startage,1,0)*(N42-Q42-R42)+IF(A42&gt;=startage,1,0)*completionprob*(N42*spart+O42+P42)</f>
        <v>3209.2140954630659</v>
      </c>
      <c r="T42" s="22">
        <f t="shared" ref="T42:T69" si="20">S42/sreturn^(A42-startage+1)</f>
        <v>1513.7225768096032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83230.846372200598</v>
      </c>
      <c r="D43" s="5">
        <f t="shared" si="15"/>
        <v>80525.612517312577</v>
      </c>
      <c r="E43" s="5">
        <f t="shared" si="1"/>
        <v>71025.612517312577</v>
      </c>
      <c r="F43" s="5">
        <f t="shared" si="2"/>
        <v>27144.173738633814</v>
      </c>
      <c r="G43" s="5">
        <f t="shared" si="3"/>
        <v>53381.438778678763</v>
      </c>
      <c r="H43" s="22">
        <f t="shared" si="16"/>
        <v>36385.770455329948</v>
      </c>
      <c r="I43" s="5">
        <f t="shared" si="17"/>
        <v>88311.778415795503</v>
      </c>
      <c r="J43" s="25">
        <f t="shared" si="5"/>
        <v>0.23094768695535819</v>
      </c>
      <c r="L43" s="22">
        <f t="shared" si="18"/>
        <v>156936.70274871273</v>
      </c>
      <c r="M43" s="5">
        <f>scrimecost*Meta!O40</f>
        <v>1329.01</v>
      </c>
      <c r="N43" s="5">
        <f>L43-Grade13!L43</f>
        <v>4092.2334050281497</v>
      </c>
      <c r="O43" s="5">
        <f>Grade13!M43-M43</f>
        <v>22.207999999999856</v>
      </c>
      <c r="P43" s="22">
        <f t="shared" si="12"/>
        <v>299.58717948751092</v>
      </c>
      <c r="Q43" s="22"/>
      <c r="R43" s="22"/>
      <c r="S43" s="22">
        <f t="shared" si="19"/>
        <v>3289.5368095241683</v>
      </c>
      <c r="T43" s="22">
        <f t="shared" si="20"/>
        <v>1515.5973429216926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85311.617531505617</v>
      </c>
      <c r="D44" s="5">
        <f t="shared" si="15"/>
        <v>82523.152830245395</v>
      </c>
      <c r="E44" s="5">
        <f t="shared" si="1"/>
        <v>73023.152830245395</v>
      </c>
      <c r="F44" s="5">
        <f t="shared" si="2"/>
        <v>27996.124682099664</v>
      </c>
      <c r="G44" s="5">
        <f t="shared" si="3"/>
        <v>54527.028148145735</v>
      </c>
      <c r="H44" s="22">
        <f t="shared" si="16"/>
        <v>37295.414716713203</v>
      </c>
      <c r="I44" s="5">
        <f t="shared" si="17"/>
        <v>90330.626276190407</v>
      </c>
      <c r="J44" s="25">
        <f t="shared" si="5"/>
        <v>0.23255297313993478</v>
      </c>
      <c r="L44" s="22">
        <f t="shared" si="18"/>
        <v>160860.12031743058</v>
      </c>
      <c r="M44" s="5">
        <f>scrimecost*Meta!O41</f>
        <v>1329.01</v>
      </c>
      <c r="N44" s="5">
        <f>L44-Grade13!L44</f>
        <v>4194.5392401538847</v>
      </c>
      <c r="O44" s="5">
        <f>Grade13!M44-M44</f>
        <v>22.207999999999856</v>
      </c>
      <c r="P44" s="22">
        <f t="shared" si="12"/>
        <v>307.73749467626305</v>
      </c>
      <c r="Q44" s="22"/>
      <c r="R44" s="22"/>
      <c r="S44" s="22">
        <f t="shared" si="19"/>
        <v>3371.8675914368664</v>
      </c>
      <c r="T44" s="22">
        <f t="shared" si="20"/>
        <v>1517.4733906010949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87444.407969793247</v>
      </c>
      <c r="D45" s="5">
        <f t="shared" si="15"/>
        <v>84570.631651001517</v>
      </c>
      <c r="E45" s="5">
        <f t="shared" si="1"/>
        <v>75070.631651001517</v>
      </c>
      <c r="F45" s="5">
        <f t="shared" si="2"/>
        <v>28869.374399152148</v>
      </c>
      <c r="G45" s="5">
        <f t="shared" si="3"/>
        <v>55701.257251849369</v>
      </c>
      <c r="H45" s="22">
        <f t="shared" si="16"/>
        <v>38227.800084631031</v>
      </c>
      <c r="I45" s="5">
        <f t="shared" si="17"/>
        <v>92399.945333095151</v>
      </c>
      <c r="J45" s="25">
        <f t="shared" si="5"/>
        <v>0.23411910600293631</v>
      </c>
      <c r="L45" s="22">
        <f t="shared" si="18"/>
        <v>164881.62332536635</v>
      </c>
      <c r="M45" s="5">
        <f>scrimecost*Meta!O42</f>
        <v>1329.01</v>
      </c>
      <c r="N45" s="5">
        <f>L45-Grade13!L45</f>
        <v>4299.4027211577632</v>
      </c>
      <c r="O45" s="5">
        <f>Grade13!M45-M45</f>
        <v>22.207999999999856</v>
      </c>
      <c r="P45" s="22">
        <f t="shared" si="12"/>
        <v>316.09156774473388</v>
      </c>
      <c r="Q45" s="22"/>
      <c r="R45" s="22"/>
      <c r="S45" s="22">
        <f t="shared" si="19"/>
        <v>3456.256642897381</v>
      </c>
      <c r="T45" s="22">
        <f t="shared" si="20"/>
        <v>1519.3507443217734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89630.51816903807</v>
      </c>
      <c r="D46" s="5">
        <f t="shared" si="15"/>
        <v>86669.29744227654</v>
      </c>
      <c r="E46" s="5">
        <f t="shared" si="1"/>
        <v>77169.29744227654</v>
      </c>
      <c r="F46" s="5">
        <f t="shared" si="2"/>
        <v>29764.455359130945</v>
      </c>
      <c r="G46" s="5">
        <f t="shared" si="3"/>
        <v>56904.842083145595</v>
      </c>
      <c r="H46" s="22">
        <f t="shared" si="16"/>
        <v>39183.4950867468</v>
      </c>
      <c r="I46" s="5">
        <f t="shared" si="17"/>
        <v>94520.997366422525</v>
      </c>
      <c r="J46" s="25">
        <f t="shared" si="5"/>
        <v>0.23564704050342555</v>
      </c>
      <c r="L46" s="22">
        <f t="shared" si="18"/>
        <v>169003.66390850046</v>
      </c>
      <c r="M46" s="5">
        <f>scrimecost*Meta!O43</f>
        <v>794.72499999999991</v>
      </c>
      <c r="N46" s="5">
        <f>L46-Grade13!L46</f>
        <v>4406.8877891866432</v>
      </c>
      <c r="O46" s="5">
        <f>Grade13!M46-M46</f>
        <v>13.280000000000086</v>
      </c>
      <c r="P46" s="22">
        <f t="shared" si="12"/>
        <v>324.65449263991638</v>
      </c>
      <c r="Q46" s="22"/>
      <c r="R46" s="22"/>
      <c r="S46" s="22">
        <f t="shared" si="19"/>
        <v>3534.9344926443387</v>
      </c>
      <c r="T46" s="22">
        <f t="shared" si="20"/>
        <v>1517.8711872467497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91871.281123264023</v>
      </c>
      <c r="D47" s="5">
        <f t="shared" si="15"/>
        <v>88820.429878333453</v>
      </c>
      <c r="E47" s="5">
        <f t="shared" si="1"/>
        <v>79320.429878333453</v>
      </c>
      <c r="F47" s="5">
        <f t="shared" si="2"/>
        <v>30681.91334310922</v>
      </c>
      <c r="G47" s="5">
        <f t="shared" si="3"/>
        <v>58138.516535224233</v>
      </c>
      <c r="H47" s="22">
        <f t="shared" si="16"/>
        <v>40163.082463915474</v>
      </c>
      <c r="I47" s="5">
        <f t="shared" si="17"/>
        <v>96695.075700583082</v>
      </c>
      <c r="J47" s="25">
        <f t="shared" si="5"/>
        <v>0.23713770830878095</v>
      </c>
      <c r="L47" s="22">
        <f t="shared" si="18"/>
        <v>173228.755506213</v>
      </c>
      <c r="M47" s="5">
        <f>scrimecost*Meta!O44</f>
        <v>794.72499999999991</v>
      </c>
      <c r="N47" s="5">
        <f>L47-Grade13!L47</f>
        <v>4517.0599839163478</v>
      </c>
      <c r="O47" s="5">
        <f>Grade13!M47-M47</f>
        <v>13.280000000000086</v>
      </c>
      <c r="P47" s="22">
        <f t="shared" si="12"/>
        <v>333.43149065747855</v>
      </c>
      <c r="Q47" s="22"/>
      <c r="R47" s="22"/>
      <c r="S47" s="22">
        <f t="shared" si="19"/>
        <v>3623.5957398350461</v>
      </c>
      <c r="T47" s="22">
        <f t="shared" si="20"/>
        <v>1519.8291671087782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94168.063151345617</v>
      </c>
      <c r="D48" s="5">
        <f t="shared" si="15"/>
        <v>91025.340625291792</v>
      </c>
      <c r="E48" s="5">
        <f t="shared" si="1"/>
        <v>81525.340625291792</v>
      </c>
      <c r="F48" s="5">
        <f t="shared" si="2"/>
        <v>31622.30777668695</v>
      </c>
      <c r="G48" s="5">
        <f t="shared" si="3"/>
        <v>59403.032848604838</v>
      </c>
      <c r="H48" s="22">
        <f t="shared" si="16"/>
        <v>41167.159525513351</v>
      </c>
      <c r="I48" s="5">
        <f t="shared" si="17"/>
        <v>98923.505993097657</v>
      </c>
      <c r="J48" s="25">
        <f t="shared" si="5"/>
        <v>0.23859201836278629</v>
      </c>
      <c r="L48" s="22">
        <f t="shared" si="18"/>
        <v>177559.4743938683</v>
      </c>
      <c r="M48" s="5">
        <f>scrimecost*Meta!O45</f>
        <v>794.72499999999991</v>
      </c>
      <c r="N48" s="5">
        <f>L48-Grade13!L48</f>
        <v>4629.9864835142798</v>
      </c>
      <c r="O48" s="5">
        <f>Grade13!M48-M48</f>
        <v>13.280000000000086</v>
      </c>
      <c r="P48" s="22">
        <f t="shared" si="12"/>
        <v>342.42791362547985</v>
      </c>
      <c r="Q48" s="22"/>
      <c r="R48" s="22"/>
      <c r="S48" s="22">
        <f t="shared" si="19"/>
        <v>3714.4735182055092</v>
      </c>
      <c r="T48" s="22">
        <f t="shared" si="20"/>
        <v>1521.786714467343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96522.264730129231</v>
      </c>
      <c r="D49" s="5">
        <f t="shared" si="15"/>
        <v>93285.374140924061</v>
      </c>
      <c r="E49" s="5">
        <f t="shared" si="1"/>
        <v>83785.374140924061</v>
      </c>
      <c r="F49" s="5">
        <f t="shared" si="2"/>
        <v>32591.773295331834</v>
      </c>
      <c r="G49" s="5">
        <f t="shared" si="3"/>
        <v>60693.600845592227</v>
      </c>
      <c r="H49" s="22">
        <f t="shared" si="16"/>
        <v>42196.338513651179</v>
      </c>
      <c r="I49" s="5">
        <f t="shared" si="17"/>
        <v>101202.08581869735</v>
      </c>
      <c r="J49" s="25">
        <f t="shared" si="5"/>
        <v>0.24005261782216672</v>
      </c>
      <c r="L49" s="22">
        <f t="shared" si="18"/>
        <v>181998.46125371498</v>
      </c>
      <c r="M49" s="5">
        <f>scrimecost*Meta!O46</f>
        <v>794.72499999999991</v>
      </c>
      <c r="N49" s="5">
        <f>L49-Grade13!L49</f>
        <v>4745.7361456021026</v>
      </c>
      <c r="O49" s="5">
        <f>Grade13!M49-M49</f>
        <v>13.280000000000086</v>
      </c>
      <c r="P49" s="22">
        <f t="shared" si="12"/>
        <v>351.70244944492356</v>
      </c>
      <c r="Q49" s="22"/>
      <c r="R49" s="22"/>
      <c r="S49" s="22">
        <f t="shared" si="19"/>
        <v>3807.6698462300565</v>
      </c>
      <c r="T49" s="22">
        <f t="shared" si="20"/>
        <v>1523.7625444216992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98935.32134838248</v>
      </c>
      <c r="D50" s="5">
        <f t="shared" si="15"/>
        <v>95601.908494447183</v>
      </c>
      <c r="E50" s="5">
        <f t="shared" si="1"/>
        <v>86101.908494447183</v>
      </c>
      <c r="F50" s="5">
        <f t="shared" si="2"/>
        <v>33649.271227715144</v>
      </c>
      <c r="G50" s="5">
        <f t="shared" si="3"/>
        <v>61952.637266732039</v>
      </c>
      <c r="H50" s="22">
        <f t="shared" si="16"/>
        <v>43251.246976492461</v>
      </c>
      <c r="I50" s="5">
        <f t="shared" si="17"/>
        <v>103473.8343641648</v>
      </c>
      <c r="J50" s="25">
        <f t="shared" si="5"/>
        <v>0.24194496428758838</v>
      </c>
      <c r="L50" s="22">
        <f t="shared" si="18"/>
        <v>186548.42278505786</v>
      </c>
      <c r="M50" s="5">
        <f>scrimecost*Meta!O47</f>
        <v>794.72499999999991</v>
      </c>
      <c r="N50" s="5">
        <f>L50-Grade13!L50</f>
        <v>4864.3795492421486</v>
      </c>
      <c r="O50" s="5">
        <f>Grade13!M50-M50</f>
        <v>13.280000000000086</v>
      </c>
      <c r="P50" s="22">
        <f t="shared" si="12"/>
        <v>361.81916042045765</v>
      </c>
      <c r="Q50" s="22"/>
      <c r="R50" s="22"/>
      <c r="S50" s="22">
        <f t="shared" si="19"/>
        <v>3903.7307155575277</v>
      </c>
      <c r="T50" s="22">
        <f t="shared" si="20"/>
        <v>1525.9466442954317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101408.70438209202</v>
      </c>
      <c r="D51" s="5">
        <f t="shared" si="15"/>
        <v>97976.356206808341</v>
      </c>
      <c r="E51" s="5">
        <f t="shared" si="1"/>
        <v>88476.356206808341</v>
      </c>
      <c r="F51" s="5">
        <f t="shared" si="2"/>
        <v>34733.206608408007</v>
      </c>
      <c r="G51" s="5">
        <f t="shared" si="3"/>
        <v>63243.149598400334</v>
      </c>
      <c r="H51" s="22">
        <f t="shared" si="16"/>
        <v>44332.528150904771</v>
      </c>
      <c r="I51" s="5">
        <f t="shared" si="17"/>
        <v>105802.37662326891</v>
      </c>
      <c r="J51" s="25">
        <f t="shared" si="5"/>
        <v>0.24379115596117029</v>
      </c>
      <c r="L51" s="22">
        <f t="shared" si="18"/>
        <v>191212.13335468428</v>
      </c>
      <c r="M51" s="5">
        <f>scrimecost*Meta!O48</f>
        <v>436.62</v>
      </c>
      <c r="N51" s="5">
        <f>L51-Grade13!L51</f>
        <v>4985.9890379731951</v>
      </c>
      <c r="O51" s="5">
        <f>Grade13!M51-M51</f>
        <v>7.2959999999999923</v>
      </c>
      <c r="P51" s="22">
        <f t="shared" si="12"/>
        <v>372.18878917037978</v>
      </c>
      <c r="Q51" s="22"/>
      <c r="R51" s="22"/>
      <c r="S51" s="22">
        <f t="shared" si="19"/>
        <v>3996.9511226181849</v>
      </c>
      <c r="T51" s="22">
        <f t="shared" si="20"/>
        <v>1526.1239977833714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103943.92199164433</v>
      </c>
      <c r="D52" s="5">
        <f t="shared" si="15"/>
        <v>100410.16511197855</v>
      </c>
      <c r="E52" s="5">
        <f t="shared" si="1"/>
        <v>90910.165111978553</v>
      </c>
      <c r="F52" s="5">
        <f t="shared" si="2"/>
        <v>35844.24037361821</v>
      </c>
      <c r="G52" s="5">
        <f t="shared" si="3"/>
        <v>64565.924738360343</v>
      </c>
      <c r="H52" s="22">
        <f t="shared" si="16"/>
        <v>45440.841354677388</v>
      </c>
      <c r="I52" s="5">
        <f t="shared" si="17"/>
        <v>108189.13243885063</v>
      </c>
      <c r="J52" s="25">
        <f t="shared" si="5"/>
        <v>0.24559231856954306</v>
      </c>
      <c r="L52" s="22">
        <f t="shared" si="18"/>
        <v>195992.43668855136</v>
      </c>
      <c r="M52" s="5">
        <f>scrimecost*Meta!O49</f>
        <v>436.62</v>
      </c>
      <c r="N52" s="5">
        <f>L52-Grade13!L52</f>
        <v>5110.6387639224995</v>
      </c>
      <c r="O52" s="5">
        <f>Grade13!M52-M52</f>
        <v>7.2959999999999923</v>
      </c>
      <c r="P52" s="22">
        <f t="shared" si="12"/>
        <v>382.81765863905025</v>
      </c>
      <c r="Q52" s="22"/>
      <c r="R52" s="22"/>
      <c r="S52" s="22">
        <f t="shared" si="19"/>
        <v>4097.8750734553441</v>
      </c>
      <c r="T52" s="22">
        <f t="shared" si="20"/>
        <v>1528.3442451674139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106542.52004143543</v>
      </c>
      <c r="D53" s="5">
        <f t="shared" si="15"/>
        <v>102904.81923977801</v>
      </c>
      <c r="E53" s="5">
        <f t="shared" si="1"/>
        <v>93404.819239778008</v>
      </c>
      <c r="F53" s="5">
        <f t="shared" si="2"/>
        <v>36983.049982958662</v>
      </c>
      <c r="G53" s="5">
        <f t="shared" si="3"/>
        <v>65921.769256819345</v>
      </c>
      <c r="H53" s="22">
        <f t="shared" si="16"/>
        <v>46576.862388544316</v>
      </c>
      <c r="I53" s="5">
        <f t="shared" si="17"/>
        <v>110635.55714982189</v>
      </c>
      <c r="J53" s="25">
        <f t="shared" si="5"/>
        <v>0.24734955038258957</v>
      </c>
      <c r="L53" s="22">
        <f t="shared" si="18"/>
        <v>200892.24760576515</v>
      </c>
      <c r="M53" s="5">
        <f>scrimecost*Meta!O50</f>
        <v>436.62</v>
      </c>
      <c r="N53" s="5">
        <f>L53-Grade13!L53</f>
        <v>5238.4047330205794</v>
      </c>
      <c r="O53" s="5">
        <f>Grade13!M53-M53</f>
        <v>7.2959999999999923</v>
      </c>
      <c r="P53" s="22">
        <f t="shared" si="12"/>
        <v>393.71224984443739</v>
      </c>
      <c r="Q53" s="22"/>
      <c r="R53" s="22"/>
      <c r="S53" s="22">
        <f t="shared" si="19"/>
        <v>4201.3221230634645</v>
      </c>
      <c r="T53" s="22">
        <f t="shared" si="20"/>
        <v>1530.5585222778329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109206.08304247132</v>
      </c>
      <c r="D54" s="5">
        <f t="shared" si="15"/>
        <v>105461.83972077246</v>
      </c>
      <c r="E54" s="5">
        <f t="shared" si="1"/>
        <v>95961.839720772463</v>
      </c>
      <c r="F54" s="5">
        <f t="shared" si="2"/>
        <v>38150.329832532632</v>
      </c>
      <c r="G54" s="5">
        <f t="shared" si="3"/>
        <v>67311.509888239831</v>
      </c>
      <c r="H54" s="22">
        <f t="shared" si="16"/>
        <v>47741.283948257929</v>
      </c>
      <c r="I54" s="5">
        <f t="shared" si="17"/>
        <v>113143.14247856743</v>
      </c>
      <c r="J54" s="25">
        <f t="shared" si="5"/>
        <v>0.24906392288312282</v>
      </c>
      <c r="L54" s="22">
        <f t="shared" si="18"/>
        <v>205914.55379590928</v>
      </c>
      <c r="M54" s="5">
        <f>scrimecost*Meta!O51</f>
        <v>436.62</v>
      </c>
      <c r="N54" s="5">
        <f>L54-Grade13!L54</f>
        <v>5369.364851346123</v>
      </c>
      <c r="O54" s="5">
        <f>Grade13!M54-M54</f>
        <v>7.2959999999999923</v>
      </c>
      <c r="P54" s="22">
        <f t="shared" si="12"/>
        <v>404.87920582995929</v>
      </c>
      <c r="Q54" s="22"/>
      <c r="R54" s="22"/>
      <c r="S54" s="22">
        <f t="shared" si="19"/>
        <v>4307.3553489117967</v>
      </c>
      <c r="T54" s="22">
        <f t="shared" si="20"/>
        <v>1532.7670228270781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111936.23511853308</v>
      </c>
      <c r="D55" s="5">
        <f t="shared" si="15"/>
        <v>108082.78571379175</v>
      </c>
      <c r="E55" s="5">
        <f t="shared" si="1"/>
        <v>98582.785713791745</v>
      </c>
      <c r="F55" s="5">
        <f t="shared" si="2"/>
        <v>39267.258964090841</v>
      </c>
      <c r="G55" s="5">
        <f t="shared" si="3"/>
        <v>68815.526749700904</v>
      </c>
      <c r="H55" s="22">
        <f t="shared" si="16"/>
        <v>48934.81604696437</v>
      </c>
      <c r="I55" s="5">
        <f t="shared" si="17"/>
        <v>115792.9501547867</v>
      </c>
      <c r="J55" s="25">
        <f t="shared" si="5"/>
        <v>0.25022149393957943</v>
      </c>
      <c r="L55" s="22">
        <f t="shared" si="18"/>
        <v>211062.41764080699</v>
      </c>
      <c r="M55" s="5">
        <f>scrimecost*Meta!O52</f>
        <v>436.62</v>
      </c>
      <c r="N55" s="5">
        <f>L55-Grade13!L55</f>
        <v>5503.5989726297557</v>
      </c>
      <c r="O55" s="5">
        <f>Grade13!M55-M55</f>
        <v>7.2959999999999923</v>
      </c>
      <c r="P55" s="22">
        <f t="shared" si="12"/>
        <v>415.56447419607554</v>
      </c>
      <c r="Q55" s="22"/>
      <c r="R55" s="22"/>
      <c r="S55" s="22">
        <f t="shared" si="19"/>
        <v>4415.3728907156183</v>
      </c>
      <c r="T55" s="22">
        <f t="shared" si="20"/>
        <v>1534.7382624383069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114734.64099649641</v>
      </c>
      <c r="D56" s="5">
        <f t="shared" si="15"/>
        <v>110769.25535663655</v>
      </c>
      <c r="E56" s="5">
        <f t="shared" si="1"/>
        <v>101269.25535663655</v>
      </c>
      <c r="F56" s="5">
        <f t="shared" si="2"/>
        <v>40327.071238193115</v>
      </c>
      <c r="G56" s="5">
        <f t="shared" si="3"/>
        <v>70442.184118443431</v>
      </c>
      <c r="H56" s="22">
        <f t="shared" si="16"/>
        <v>50158.186448138476</v>
      </c>
      <c r="I56" s="5">
        <f t="shared" si="17"/>
        <v>118594.04310865636</v>
      </c>
      <c r="J56" s="25">
        <f t="shared" si="5"/>
        <v>0.25081361338778757</v>
      </c>
      <c r="L56" s="22">
        <f t="shared" si="18"/>
        <v>216338.9780818272</v>
      </c>
      <c r="M56" s="5">
        <f>scrimecost*Meta!O53</f>
        <v>137.88</v>
      </c>
      <c r="N56" s="5">
        <f>L56-Grade13!L56</f>
        <v>5641.1889469455637</v>
      </c>
      <c r="O56" s="5">
        <f>Grade13!M56-M56</f>
        <v>2.304000000000002</v>
      </c>
      <c r="P56" s="22">
        <f t="shared" si="12"/>
        <v>425.70332566527156</v>
      </c>
      <c r="Q56" s="22"/>
      <c r="R56" s="22"/>
      <c r="S56" s="22">
        <f t="shared" si="19"/>
        <v>4521.0052104856768</v>
      </c>
      <c r="T56" s="22">
        <f t="shared" si="20"/>
        <v>1534.9825006671683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137.88</v>
      </c>
      <c r="N57" s="5">
        <f>L57-Grade13!L57</f>
        <v>0</v>
      </c>
      <c r="O57" s="5">
        <f>Grade13!M57-M57</f>
        <v>2.304000000000002</v>
      </c>
      <c r="Q57" s="22"/>
      <c r="R57" s="22"/>
      <c r="S57" s="22">
        <f t="shared" si="19"/>
        <v>2.0183040000000019</v>
      </c>
      <c r="T57" s="22">
        <f t="shared" si="20"/>
        <v>0.66935496554555318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137.88</v>
      </c>
      <c r="N58" s="5">
        <f>L58-Grade13!L58</f>
        <v>0</v>
      </c>
      <c r="O58" s="5">
        <f>Grade13!M58-M58</f>
        <v>2.304000000000002</v>
      </c>
      <c r="Q58" s="22"/>
      <c r="R58" s="22"/>
      <c r="S58" s="22">
        <f t="shared" si="19"/>
        <v>2.0183040000000019</v>
      </c>
      <c r="T58" s="22">
        <f t="shared" si="20"/>
        <v>0.65381966223781995</v>
      </c>
    </row>
    <row r="59" spans="1:20" x14ac:dyDescent="0.2">
      <c r="A59" s="5">
        <v>68</v>
      </c>
      <c r="H59" s="21"/>
      <c r="I59" s="5"/>
      <c r="M59" s="5">
        <f>scrimecost*Meta!O56</f>
        <v>137.88</v>
      </c>
      <c r="N59" s="5">
        <f>L59-Grade13!L59</f>
        <v>0</v>
      </c>
      <c r="O59" s="5">
        <f>Grade13!M59-M59</f>
        <v>2.304000000000002</v>
      </c>
      <c r="Q59" s="22"/>
      <c r="R59" s="22"/>
      <c r="S59" s="22">
        <f t="shared" si="19"/>
        <v>2.0183040000000019</v>
      </c>
      <c r="T59" s="22">
        <f t="shared" si="20"/>
        <v>0.63864492344560742</v>
      </c>
    </row>
    <row r="60" spans="1:20" x14ac:dyDescent="0.2">
      <c r="A60" s="5">
        <v>69</v>
      </c>
      <c r="H60" s="21"/>
      <c r="I60" s="5"/>
      <c r="M60" s="5">
        <f>scrimecost*Meta!O57</f>
        <v>137.88</v>
      </c>
      <c r="N60" s="5">
        <f>L60-Grade13!L60</f>
        <v>0</v>
      </c>
      <c r="O60" s="5">
        <f>Grade13!M60-M60</f>
        <v>2.304000000000002</v>
      </c>
      <c r="Q60" s="22"/>
      <c r="R60" s="22"/>
      <c r="S60" s="22">
        <f t="shared" si="19"/>
        <v>2.0183040000000019</v>
      </c>
      <c r="T60" s="22">
        <f t="shared" si="20"/>
        <v>0.62382238069568541</v>
      </c>
    </row>
    <row r="61" spans="1:20" x14ac:dyDescent="0.2">
      <c r="A61" s="5">
        <v>70</v>
      </c>
      <c r="H61" s="21"/>
      <c r="I61" s="5"/>
      <c r="M61" s="5">
        <f>scrimecost*Meta!O58</f>
        <v>137.88</v>
      </c>
      <c r="N61" s="5">
        <f>L61-Grade13!L61</f>
        <v>0</v>
      </c>
      <c r="O61" s="5">
        <f>Grade13!M61-M61</f>
        <v>2.304000000000002</v>
      </c>
      <c r="Q61" s="22"/>
      <c r="R61" s="22"/>
      <c r="S61" s="22">
        <f t="shared" si="19"/>
        <v>2.0183040000000019</v>
      </c>
      <c r="T61" s="22">
        <f t="shared" si="20"/>
        <v>0.60934385974176841</v>
      </c>
    </row>
    <row r="62" spans="1:20" x14ac:dyDescent="0.2">
      <c r="A62" s="5">
        <v>71</v>
      </c>
      <c r="H62" s="21"/>
      <c r="I62" s="5"/>
      <c r="M62" s="5">
        <f>scrimecost*Meta!O59</f>
        <v>137.88</v>
      </c>
      <c r="N62" s="5">
        <f>L62-Grade13!L62</f>
        <v>0</v>
      </c>
      <c r="O62" s="5">
        <f>Grade13!M62-M62</f>
        <v>2.304000000000002</v>
      </c>
      <c r="Q62" s="22"/>
      <c r="R62" s="22"/>
      <c r="S62" s="22">
        <f t="shared" si="19"/>
        <v>2.0183040000000019</v>
      </c>
      <c r="T62" s="22">
        <f t="shared" si="20"/>
        <v>0.59520137605663181</v>
      </c>
    </row>
    <row r="63" spans="1:20" x14ac:dyDescent="0.2">
      <c r="A63" s="5">
        <v>72</v>
      </c>
      <c r="H63" s="21"/>
      <c r="M63" s="5">
        <f>scrimecost*Meta!O60</f>
        <v>137.88</v>
      </c>
      <c r="N63" s="5">
        <f>L63-Grade13!L63</f>
        <v>0</v>
      </c>
      <c r="O63" s="5">
        <f>Grade13!M63-M63</f>
        <v>2.304000000000002</v>
      </c>
      <c r="Q63" s="22"/>
      <c r="R63" s="22"/>
      <c r="S63" s="22">
        <f t="shared" si="19"/>
        <v>2.0183040000000019</v>
      </c>
      <c r="T63" s="22">
        <f t="shared" si="20"/>
        <v>0.58138713042885271</v>
      </c>
    </row>
    <row r="64" spans="1:20" x14ac:dyDescent="0.2">
      <c r="A64" s="5">
        <v>73</v>
      </c>
      <c r="H64" s="21"/>
      <c r="M64" s="5">
        <f>scrimecost*Meta!O61</f>
        <v>137.88</v>
      </c>
      <c r="N64" s="5">
        <f>L64-Grade13!L64</f>
        <v>0</v>
      </c>
      <c r="O64" s="5">
        <f>Grade13!M64-M64</f>
        <v>2.304000000000002</v>
      </c>
      <c r="Q64" s="22"/>
      <c r="R64" s="22"/>
      <c r="S64" s="22">
        <f t="shared" si="19"/>
        <v>2.0183040000000019</v>
      </c>
      <c r="T64" s="22">
        <f t="shared" si="20"/>
        <v>0.56789350466174815</v>
      </c>
    </row>
    <row r="65" spans="1:20" x14ac:dyDescent="0.2">
      <c r="A65" s="5">
        <v>74</v>
      </c>
      <c r="H65" s="21"/>
      <c r="M65" s="5">
        <f>scrimecost*Meta!O62</f>
        <v>137.88</v>
      </c>
      <c r="N65" s="5">
        <f>L65-Grade13!L65</f>
        <v>0</v>
      </c>
      <c r="O65" s="5">
        <f>Grade13!M65-M65</f>
        <v>2.304000000000002</v>
      </c>
      <c r="Q65" s="22"/>
      <c r="R65" s="22"/>
      <c r="S65" s="22">
        <f t="shared" si="19"/>
        <v>2.0183040000000019</v>
      </c>
      <c r="T65" s="22">
        <f t="shared" si="20"/>
        <v>0.55471305737213827</v>
      </c>
    </row>
    <row r="66" spans="1:20" x14ac:dyDescent="0.2">
      <c r="A66" s="5">
        <v>75</v>
      </c>
      <c r="H66" s="21"/>
      <c r="M66" s="5">
        <f>scrimecost*Meta!O63</f>
        <v>137.88</v>
      </c>
      <c r="N66" s="5">
        <f>L66-Grade13!L66</f>
        <v>0</v>
      </c>
      <c r="O66" s="5">
        <f>Grade13!M66-M66</f>
        <v>2.304000000000002</v>
      </c>
      <c r="Q66" s="22"/>
      <c r="R66" s="22"/>
      <c r="S66" s="22">
        <f t="shared" si="19"/>
        <v>2.0183040000000019</v>
      </c>
      <c r="T66" s="22">
        <f t="shared" si="20"/>
        <v>0.5418385198866168</v>
      </c>
    </row>
    <row r="67" spans="1:20" x14ac:dyDescent="0.2">
      <c r="A67" s="5">
        <v>76</v>
      </c>
      <c r="H67" s="21"/>
      <c r="M67" s="5">
        <f>scrimecost*Meta!O64</f>
        <v>137.88</v>
      </c>
      <c r="N67" s="5">
        <f>L67-Grade13!L67</f>
        <v>0</v>
      </c>
      <c r="O67" s="5">
        <f>Grade13!M67-M67</f>
        <v>2.304000000000002</v>
      </c>
      <c r="Q67" s="22"/>
      <c r="R67" s="22"/>
      <c r="S67" s="22">
        <f t="shared" si="19"/>
        <v>2.0183040000000019</v>
      </c>
      <c r="T67" s="22">
        <f t="shared" si="20"/>
        <v>0.52926279223306738</v>
      </c>
    </row>
    <row r="68" spans="1:20" x14ac:dyDescent="0.2">
      <c r="A68" s="5">
        <v>77</v>
      </c>
      <c r="H68" s="21"/>
      <c r="M68" s="5">
        <f>scrimecost*Meta!O65</f>
        <v>137.88</v>
      </c>
      <c r="N68" s="5">
        <f>L68-Grade13!L68</f>
        <v>0</v>
      </c>
      <c r="O68" s="5">
        <f>Grade13!M68-M68</f>
        <v>2.304000000000002</v>
      </c>
      <c r="Q68" s="22"/>
      <c r="R68" s="22"/>
      <c r="S68" s="22">
        <f t="shared" si="19"/>
        <v>2.0183040000000019</v>
      </c>
      <c r="T68" s="22">
        <f t="shared" si="20"/>
        <v>0.51697893922521387</v>
      </c>
    </row>
    <row r="69" spans="1:20" x14ac:dyDescent="0.2">
      <c r="A69" s="5">
        <v>78</v>
      </c>
      <c r="H69" s="21"/>
      <c r="M69" s="5">
        <f>scrimecost*Meta!O66</f>
        <v>137.88</v>
      </c>
      <c r="N69" s="5">
        <f>L69-Grade13!L69</f>
        <v>0</v>
      </c>
      <c r="O69" s="5">
        <f>Grade13!M69-M69</f>
        <v>2.304000000000002</v>
      </c>
      <c r="Q69" s="22"/>
      <c r="R69" s="22"/>
      <c r="S69" s="22">
        <f t="shared" si="19"/>
        <v>2.0183040000000019</v>
      </c>
      <c r="T69" s="22">
        <f t="shared" si="20"/>
        <v>0.50498018663804534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-2.0920096766019469E-9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2015-04-20T20:38:48Z</dcterms:modified>
</cp:coreProperties>
</file>