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40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L35" i="60"/>
  <c r="N35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Q2" i="59"/>
  <c r="P2" i="59"/>
  <c r="O2" i="59"/>
  <c r="N2" i="59"/>
  <c r="K2" i="59"/>
  <c r="J2" i="59"/>
  <c r="H2" i="59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L39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L23" i="57"/>
  <c r="N23" i="57"/>
  <c r="K2" i="57"/>
  <c r="J2" i="57"/>
  <c r="H2" i="57"/>
  <c r="F2" i="57"/>
  <c r="E2" i="57"/>
  <c r="D2" i="57"/>
  <c r="C2" i="57"/>
  <c r="B2" i="57"/>
  <c r="B17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L17" i="53"/>
  <c r="K2" i="53"/>
  <c r="J2" i="53"/>
  <c r="H2" i="53"/>
  <c r="F2" i="53"/>
  <c r="E2" i="53"/>
  <c r="D2" i="53"/>
  <c r="H42" i="53"/>
  <c r="C2" i="53"/>
  <c r="B2" i="53"/>
  <c r="B26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P20" i="52"/>
  <c r="R5" i="52"/>
  <c r="R2" i="52"/>
  <c r="P2" i="52"/>
  <c r="O2" i="52"/>
  <c r="L28" i="52"/>
  <c r="N2" i="52"/>
  <c r="H2" i="52"/>
  <c r="F2" i="52"/>
  <c r="E2" i="52"/>
  <c r="D2" i="52"/>
  <c r="C2" i="52"/>
  <c r="C39" i="52"/>
  <c r="D39" i="52"/>
  <c r="B2" i="52"/>
  <c r="B38" i="52"/>
  <c r="K2" i="52"/>
  <c r="R2" i="1"/>
  <c r="M29" i="1"/>
  <c r="S2" i="4"/>
  <c r="F2" i="1"/>
  <c r="E2" i="1"/>
  <c r="Q2" i="1"/>
  <c r="P2" i="1"/>
  <c r="L37" i="1"/>
  <c r="O2" i="1"/>
  <c r="N2" i="1"/>
  <c r="D2" i="1"/>
  <c r="C2" i="1"/>
  <c r="B7" i="50"/>
  <c r="B3" i="50"/>
  <c r="B4" i="50"/>
  <c r="B5" i="50"/>
  <c r="B6" i="50"/>
  <c r="B8" i="50"/>
  <c r="N8" i="50"/>
  <c r="B9" i="50"/>
  <c r="N10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14" i="59"/>
  <c r="M22" i="59"/>
  <c r="M26" i="59"/>
  <c r="M30" i="59"/>
  <c r="B41" i="59"/>
  <c r="B54" i="59"/>
  <c r="M66" i="59"/>
  <c r="M62" i="59"/>
  <c r="M58" i="59"/>
  <c r="M67" i="59"/>
  <c r="M63" i="59"/>
  <c r="M59" i="59"/>
  <c r="M56" i="59"/>
  <c r="M55" i="59"/>
  <c r="M54" i="59"/>
  <c r="M53" i="59"/>
  <c r="M52" i="59"/>
  <c r="M51" i="59"/>
  <c r="M50" i="59"/>
  <c r="M49" i="59"/>
  <c r="M48" i="59"/>
  <c r="M47" i="59"/>
  <c r="M46" i="59"/>
  <c r="M45" i="59"/>
  <c r="M44" i="59"/>
  <c r="M43" i="59"/>
  <c r="M42" i="59"/>
  <c r="M41" i="59"/>
  <c r="M40" i="59"/>
  <c r="M39" i="59"/>
  <c r="M69" i="59"/>
  <c r="M65" i="59"/>
  <c r="M61" i="59"/>
  <c r="M57" i="59"/>
  <c r="M20" i="59"/>
  <c r="M24" i="59"/>
  <c r="M28" i="59"/>
  <c r="M33" i="59"/>
  <c r="M35" i="59"/>
  <c r="M37" i="59"/>
  <c r="B22" i="59"/>
  <c r="M64" i="59"/>
  <c r="O64" i="59" s="1"/>
  <c r="S64" i="59" s="1"/>
  <c r="M59" i="57"/>
  <c r="M49" i="57"/>
  <c r="M28" i="54"/>
  <c r="B29" i="60"/>
  <c r="B48" i="60"/>
  <c r="M13" i="59"/>
  <c r="M21" i="59"/>
  <c r="M30" i="54"/>
  <c r="M66" i="54"/>
  <c r="M23" i="59"/>
  <c r="B34" i="57"/>
  <c r="M29" i="59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47" i="60"/>
  <c r="B16" i="57"/>
  <c r="B29" i="57"/>
  <c r="B55" i="57"/>
  <c r="B28" i="57"/>
  <c r="B13" i="57"/>
  <c r="B39" i="57"/>
  <c r="B52" i="1"/>
  <c r="B35" i="1"/>
  <c r="B55" i="1"/>
  <c r="B10" i="1"/>
  <c r="B20" i="1"/>
  <c r="M40" i="54"/>
  <c r="M42" i="54"/>
  <c r="M15" i="59"/>
  <c r="M24" i="60"/>
  <c r="M61" i="60"/>
  <c r="O61" i="60" s="1"/>
  <c r="S61" i="60" s="1"/>
  <c r="M16" i="60"/>
  <c r="M59" i="60"/>
  <c r="M54" i="60"/>
  <c r="M52" i="60"/>
  <c r="O52" i="60" s="1"/>
  <c r="M45" i="60"/>
  <c r="M43" i="60"/>
  <c r="M37" i="60"/>
  <c r="M34" i="60"/>
  <c r="M30" i="60"/>
  <c r="M21" i="60"/>
  <c r="M18" i="60"/>
  <c r="M13" i="60"/>
  <c r="M58" i="60"/>
  <c r="M60" i="60"/>
  <c r="M63" i="60"/>
  <c r="M55" i="60"/>
  <c r="M50" i="60"/>
  <c r="M48" i="60"/>
  <c r="O48" i="60" s="1"/>
  <c r="M57" i="60"/>
  <c r="M35" i="60"/>
  <c r="O35" i="60" s="1"/>
  <c r="S35" i="60" s="1"/>
  <c r="M32" i="60"/>
  <c r="M27" i="60"/>
  <c r="M15" i="60"/>
  <c r="M14" i="60"/>
  <c r="M66" i="60"/>
  <c r="O66" i="60" s="1"/>
  <c r="S66" i="60" s="1"/>
  <c r="M68" i="60"/>
  <c r="O68" i="60" s="1"/>
  <c r="S68" i="60" s="1"/>
  <c r="M67" i="60"/>
  <c r="M53" i="60"/>
  <c r="M44" i="60"/>
  <c r="O44" i="60" s="1"/>
  <c r="M69" i="60"/>
  <c r="M31" i="60"/>
  <c r="M65" i="60"/>
  <c r="M41" i="60"/>
  <c r="M39" i="60"/>
  <c r="M20" i="60"/>
  <c r="M64" i="60"/>
  <c r="M51" i="60"/>
  <c r="M46" i="60"/>
  <c r="M38" i="60"/>
  <c r="M29" i="60"/>
  <c r="M23" i="60"/>
  <c r="M40" i="60"/>
  <c r="O40" i="61" s="1"/>
  <c r="M19" i="60"/>
  <c r="M49" i="60"/>
  <c r="M36" i="60"/>
  <c r="M28" i="60"/>
  <c r="O28" i="60" s="1"/>
  <c r="M25" i="60"/>
  <c r="M42" i="60"/>
  <c r="O42" i="60" s="1"/>
  <c r="M32" i="59"/>
  <c r="M25" i="59"/>
  <c r="M19" i="59"/>
  <c r="O19" i="60" s="1"/>
  <c r="S19" i="60" s="1"/>
  <c r="M16" i="59"/>
  <c r="M12" i="59"/>
  <c r="M36" i="59"/>
  <c r="M38" i="59"/>
  <c r="O38" i="60"/>
  <c r="M27" i="59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8" i="59"/>
  <c r="O18" i="60" s="1"/>
  <c r="M31" i="59"/>
  <c r="O31" i="60" s="1"/>
  <c r="M23" i="52"/>
  <c r="M29" i="52"/>
  <c r="M36" i="58"/>
  <c r="O36" i="59" s="1"/>
  <c r="S36" i="59" s="1"/>
  <c r="M60" i="59"/>
  <c r="K12" i="50"/>
  <c r="B44" i="53"/>
  <c r="B41" i="53"/>
  <c r="M38" i="53"/>
  <c r="B19" i="59"/>
  <c r="B7" i="52"/>
  <c r="B56" i="59"/>
  <c r="B45" i="59"/>
  <c r="B15" i="52"/>
  <c r="B33" i="59"/>
  <c r="B49" i="59"/>
  <c r="B38" i="58"/>
  <c r="B30" i="59"/>
  <c r="B24" i="59"/>
  <c r="B39" i="59"/>
  <c r="M63" i="1"/>
  <c r="M39" i="1"/>
  <c r="B49" i="53"/>
  <c r="B17" i="53"/>
  <c r="B20" i="53"/>
  <c r="B52" i="53"/>
  <c r="B18" i="53"/>
  <c r="B50" i="53"/>
  <c r="B14" i="53"/>
  <c r="B12" i="53"/>
  <c r="B8" i="53"/>
  <c r="B9" i="53"/>
  <c r="M63" i="53"/>
  <c r="B36" i="53"/>
  <c r="B42" i="53"/>
  <c r="B28" i="53"/>
  <c r="B25" i="53"/>
  <c r="O14" i="60"/>
  <c r="B39" i="52"/>
  <c r="B51" i="59"/>
  <c r="B43" i="59"/>
  <c r="B35" i="59"/>
  <c r="B13" i="59"/>
  <c r="B11" i="53"/>
  <c r="B34" i="53"/>
  <c r="B41" i="52"/>
  <c r="B33" i="53"/>
  <c r="B17" i="59"/>
  <c r="B16" i="59"/>
  <c r="B37" i="59"/>
  <c r="B47" i="59"/>
  <c r="M16" i="53"/>
  <c r="M45" i="53"/>
  <c r="M61" i="53"/>
  <c r="M30" i="53"/>
  <c r="M12" i="53"/>
  <c r="M69" i="53"/>
  <c r="M39" i="53"/>
  <c r="M37" i="53"/>
  <c r="M21" i="53"/>
  <c r="M17" i="53"/>
  <c r="M36" i="53"/>
  <c r="M14" i="53"/>
  <c r="M51" i="53"/>
  <c r="M67" i="53"/>
  <c r="M56" i="53"/>
  <c r="M26" i="53"/>
  <c r="M9" i="53"/>
  <c r="M43" i="53"/>
  <c r="M8" i="53"/>
  <c r="M25" i="53"/>
  <c r="M29" i="53"/>
  <c r="M35" i="53"/>
  <c r="M34" i="53"/>
  <c r="M59" i="53"/>
  <c r="M64" i="53"/>
  <c r="M6" i="53"/>
  <c r="M50" i="53"/>
  <c r="M7" i="53"/>
  <c r="M46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M57" i="52"/>
  <c r="M24" i="52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M61" i="1"/>
  <c r="B15" i="53"/>
  <c r="B10" i="53"/>
  <c r="B55" i="53"/>
  <c r="B47" i="53"/>
  <c r="B39" i="53"/>
  <c r="B31" i="53"/>
  <c r="B23" i="53"/>
  <c r="B16" i="53"/>
  <c r="B32" i="53"/>
  <c r="B48" i="53"/>
  <c r="B30" i="53"/>
  <c r="B46" i="53"/>
  <c r="B13" i="53"/>
  <c r="B53" i="53"/>
  <c r="B45" i="53"/>
  <c r="B37" i="53"/>
  <c r="B29" i="53"/>
  <c r="B21" i="53"/>
  <c r="B51" i="53"/>
  <c r="B43" i="53"/>
  <c r="B35" i="53"/>
  <c r="B27" i="53"/>
  <c r="B19" i="53"/>
  <c r="B24" i="53"/>
  <c r="B40" i="53"/>
  <c r="B56" i="53"/>
  <c r="B22" i="53"/>
  <c r="B38" i="53"/>
  <c r="B54" i="53"/>
  <c r="B7" i="53"/>
  <c r="M63" i="55"/>
  <c r="M17" i="60"/>
  <c r="M22" i="60"/>
  <c r="M62" i="60"/>
  <c r="M56" i="60"/>
  <c r="O56" i="60" s="1"/>
  <c r="S56" i="60" s="1"/>
  <c r="M26" i="60"/>
  <c r="O26" i="60" s="1"/>
  <c r="M33" i="60"/>
  <c r="M12" i="1"/>
  <c r="M44" i="1"/>
  <c r="M58" i="1"/>
  <c r="M42" i="1"/>
  <c r="M26" i="1"/>
  <c r="M57" i="1"/>
  <c r="M41" i="1"/>
  <c r="M9" i="1"/>
  <c r="M48" i="1"/>
  <c r="M32" i="1"/>
  <c r="M55" i="1"/>
  <c r="M54" i="1"/>
  <c r="M22" i="1"/>
  <c r="M6" i="1"/>
  <c r="M53" i="1"/>
  <c r="M21" i="1"/>
  <c r="M69" i="1"/>
  <c r="M66" i="1"/>
  <c r="M50" i="1"/>
  <c r="M34" i="1"/>
  <c r="M18" i="1"/>
  <c r="M65" i="1"/>
  <c r="M49" i="1"/>
  <c r="M33" i="1"/>
  <c r="M17" i="1"/>
  <c r="M5" i="1"/>
  <c r="M56" i="1"/>
  <c r="M40" i="1"/>
  <c r="M24" i="1"/>
  <c r="O17" i="60"/>
  <c r="M9" i="52"/>
  <c r="O9" i="53" s="1"/>
  <c r="S9" i="53" s="1"/>
  <c r="M30" i="52"/>
  <c r="M16" i="52"/>
  <c r="O16" i="53"/>
  <c r="M21" i="52"/>
  <c r="M67" i="52"/>
  <c r="M47" i="52"/>
  <c r="M12" i="52"/>
  <c r="O12" i="53" s="1"/>
  <c r="S12" i="53" s="1"/>
  <c r="M39" i="52"/>
  <c r="O39" i="53" s="1"/>
  <c r="M34" i="52"/>
  <c r="O34" i="53" s="1"/>
  <c r="S34" i="53" s="1"/>
  <c r="M15" i="52"/>
  <c r="M66" i="52"/>
  <c r="M45" i="52"/>
  <c r="M42" i="52"/>
  <c r="O42" i="52" s="1"/>
  <c r="S42" i="52" s="1"/>
  <c r="M13" i="52"/>
  <c r="M19" i="52"/>
  <c r="M11" i="52"/>
  <c r="M41" i="52"/>
  <c r="M8" i="52"/>
  <c r="M37" i="52"/>
  <c r="M65" i="52"/>
  <c r="M33" i="52"/>
  <c r="M55" i="52"/>
  <c r="M53" i="52"/>
  <c r="M10" i="52"/>
  <c r="M54" i="52"/>
  <c r="O54" i="52" s="1"/>
  <c r="M69" i="52"/>
  <c r="O69" i="52" s="1"/>
  <c r="S69" i="52" s="1"/>
  <c r="O69" i="53"/>
  <c r="S69" i="53"/>
  <c r="M25" i="52"/>
  <c r="M44" i="52"/>
  <c r="M40" i="52"/>
  <c r="M64" i="52"/>
  <c r="M68" i="52"/>
  <c r="M20" i="52"/>
  <c r="M7" i="52"/>
  <c r="M50" i="52"/>
  <c r="M59" i="52"/>
  <c r="M17" i="52"/>
  <c r="M48" i="52"/>
  <c r="M18" i="52"/>
  <c r="M28" i="52"/>
  <c r="M60" i="52"/>
  <c r="M38" i="52"/>
  <c r="M36" i="52"/>
  <c r="M14" i="52"/>
  <c r="M58" i="52"/>
  <c r="O58" i="52" s="1"/>
  <c r="S58" i="52" s="1"/>
  <c r="M51" i="52"/>
  <c r="O51" i="53" s="1"/>
  <c r="S51" i="53" s="1"/>
  <c r="M27" i="52"/>
  <c r="M26" i="52"/>
  <c r="M62" i="52"/>
  <c r="M43" i="52"/>
  <c r="O43" i="53" s="1"/>
  <c r="S43" i="53" s="1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M43" i="54"/>
  <c r="M18" i="54"/>
  <c r="M41" i="54"/>
  <c r="M16" i="54"/>
  <c r="M69" i="54"/>
  <c r="M14" i="54"/>
  <c r="O14" i="54" s="1"/>
  <c r="M48" i="54"/>
  <c r="M35" i="54"/>
  <c r="M23" i="54"/>
  <c r="M7" i="54"/>
  <c r="M50" i="54"/>
  <c r="M37" i="54"/>
  <c r="M25" i="54"/>
  <c r="M9" i="54"/>
  <c r="M53" i="54"/>
  <c r="M12" i="54"/>
  <c r="M38" i="54"/>
  <c r="M10" i="54"/>
  <c r="M36" i="54"/>
  <c r="M8" i="54"/>
  <c r="M34" i="54"/>
  <c r="M20" i="54"/>
  <c r="M60" i="54"/>
  <c r="M44" i="54"/>
  <c r="M31" i="54"/>
  <c r="M19" i="54"/>
  <c r="M68" i="54"/>
  <c r="M46" i="54"/>
  <c r="M33" i="54"/>
  <c r="M21" i="54"/>
  <c r="O21" i="54"/>
  <c r="M64" i="54"/>
  <c r="M51" i="54"/>
  <c r="M26" i="54"/>
  <c r="M49" i="54"/>
  <c r="M24" i="54"/>
  <c r="M47" i="54"/>
  <c r="M22" i="54"/>
  <c r="M52" i="54"/>
  <c r="M57" i="54"/>
  <c r="M27" i="54"/>
  <c r="M11" i="54"/>
  <c r="M54" i="54"/>
  <c r="M65" i="54"/>
  <c r="M58" i="54"/>
  <c r="M13" i="54"/>
  <c r="B54" i="61"/>
  <c r="B32" i="61"/>
  <c r="B45" i="61"/>
  <c r="B39" i="61"/>
  <c r="B56" i="54"/>
  <c r="M56" i="52"/>
  <c r="B19" i="54"/>
  <c r="B18" i="54"/>
  <c r="M32" i="52"/>
  <c r="M61" i="52"/>
  <c r="O55" i="52"/>
  <c r="B44" i="54"/>
  <c r="B38" i="54"/>
  <c r="B42" i="54"/>
  <c r="B8" i="54"/>
  <c r="B53" i="54"/>
  <c r="M6" i="52"/>
  <c r="M22" i="52"/>
  <c r="M31" i="52"/>
  <c r="M63" i="52"/>
  <c r="M29" i="54"/>
  <c r="M62" i="54"/>
  <c r="M45" i="54"/>
  <c r="O45" i="54" s="1"/>
  <c r="S45" i="54" s="1"/>
  <c r="M59" i="54"/>
  <c r="M32" i="54"/>
  <c r="Q10" i="50"/>
  <c r="N9" i="50"/>
  <c r="Q9" i="50"/>
  <c r="B11" i="55"/>
  <c r="B42" i="55"/>
  <c r="M47" i="55"/>
  <c r="O47" i="55" s="1"/>
  <c r="S47" i="55" s="1"/>
  <c r="M69" i="55"/>
  <c r="M14" i="55"/>
  <c r="M59" i="55"/>
  <c r="M60" i="55"/>
  <c r="M30" i="55"/>
  <c r="O30" i="55" s="1"/>
  <c r="S30" i="55" s="1"/>
  <c r="B24" i="54"/>
  <c r="M35" i="52"/>
  <c r="O35" i="53" s="1"/>
  <c r="S35" i="53" s="1"/>
  <c r="M52" i="52"/>
  <c r="B44" i="55"/>
  <c r="M63" i="54"/>
  <c r="O63" i="55" s="1"/>
  <c r="S63" i="55" s="1"/>
  <c r="M56" i="54"/>
  <c r="M55" i="54"/>
  <c r="M67" i="54"/>
  <c r="Q6" i="50"/>
  <c r="Q5" i="50"/>
  <c r="B54" i="54"/>
  <c r="M49" i="52"/>
  <c r="M17" i="54"/>
  <c r="O17" i="54" s="1"/>
  <c r="S17" i="54" s="1"/>
  <c r="M15" i="54"/>
  <c r="M46" i="52"/>
  <c r="O46" i="53" s="1"/>
  <c r="S46" i="53" s="1"/>
  <c r="M39" i="54"/>
  <c r="O54" i="60"/>
  <c r="O32" i="52"/>
  <c r="O50" i="60"/>
  <c r="N6" i="50"/>
  <c r="O12" i="52"/>
  <c r="B42" i="56"/>
  <c r="B46" i="56"/>
  <c r="B12" i="56"/>
  <c r="C12" i="56"/>
  <c r="D12" i="56"/>
  <c r="B37" i="56"/>
  <c r="B53" i="56"/>
  <c r="B33" i="56"/>
  <c r="B17" i="56"/>
  <c r="C17" i="56"/>
  <c r="D17" i="56"/>
  <c r="B23" i="56"/>
  <c r="B41" i="56"/>
  <c r="B26" i="56"/>
  <c r="B39" i="56"/>
  <c r="C39" i="56"/>
  <c r="D39" i="56"/>
  <c r="E39" i="56"/>
  <c r="F39" i="56"/>
  <c r="J39" i="56"/>
  <c r="B44" i="56"/>
  <c r="B40" i="52"/>
  <c r="B47" i="52"/>
  <c r="B23" i="52"/>
  <c r="B26" i="52"/>
  <c r="B12" i="52"/>
  <c r="B34" i="52"/>
  <c r="B16" i="52"/>
  <c r="B11" i="52"/>
  <c r="B49" i="52"/>
  <c r="B30" i="52"/>
  <c r="B33" i="52"/>
  <c r="B17" i="52"/>
  <c r="O65" i="60"/>
  <c r="B13" i="56"/>
  <c r="B25" i="56"/>
  <c r="B51" i="56"/>
  <c r="B54" i="56"/>
  <c r="C54" i="56"/>
  <c r="B45" i="56"/>
  <c r="B52" i="56"/>
  <c r="B47" i="56"/>
  <c r="B24" i="56"/>
  <c r="B48" i="56"/>
  <c r="B35" i="56"/>
  <c r="B50" i="56"/>
  <c r="B21" i="52"/>
  <c r="B37" i="52"/>
  <c r="B32" i="52"/>
  <c r="B19" i="52"/>
  <c r="B31" i="52"/>
  <c r="B50" i="52"/>
  <c r="O51" i="54"/>
  <c r="O21" i="53"/>
  <c r="B56" i="52"/>
  <c r="B16" i="56"/>
  <c r="B27" i="52"/>
  <c r="B54" i="52"/>
  <c r="B24" i="52"/>
  <c r="B52" i="52"/>
  <c r="B25" i="52"/>
  <c r="O37" i="60"/>
  <c r="O24" i="60"/>
  <c r="B55" i="52"/>
  <c r="O29" i="52"/>
  <c r="B34" i="56"/>
  <c r="B55" i="56"/>
  <c r="B40" i="56"/>
  <c r="B15" i="56"/>
  <c r="B28" i="56"/>
  <c r="B19" i="56"/>
  <c r="B11" i="56"/>
  <c r="B38" i="56"/>
  <c r="B27" i="56"/>
  <c r="B14" i="56"/>
  <c r="C14" i="56"/>
  <c r="B56" i="56"/>
  <c r="B30" i="56"/>
  <c r="B9" i="52"/>
  <c r="B44" i="52"/>
  <c r="B53" i="52"/>
  <c r="B6" i="52"/>
  <c r="B13" i="52"/>
  <c r="B29" i="52"/>
  <c r="B14" i="52"/>
  <c r="B10" i="52"/>
  <c r="B43" i="52"/>
  <c r="B36" i="52"/>
  <c r="B8" i="52"/>
  <c r="B35" i="52"/>
  <c r="B18" i="52"/>
  <c r="B46" i="52"/>
  <c r="M23" i="55"/>
  <c r="O23" i="55" s="1"/>
  <c r="M12" i="55"/>
  <c r="O12" i="55"/>
  <c r="M13" i="55"/>
  <c r="M38" i="55"/>
  <c r="O38" i="55" s="1"/>
  <c r="M66" i="55"/>
  <c r="M18" i="55"/>
  <c r="O18" i="55" s="1"/>
  <c r="S18" i="55" s="1"/>
  <c r="B49" i="61"/>
  <c r="M51" i="55"/>
  <c r="O51" i="55" s="1"/>
  <c r="S51" i="55" s="1"/>
  <c r="M9" i="55"/>
  <c r="M43" i="55"/>
  <c r="M56" i="55"/>
  <c r="O56" i="55" s="1"/>
  <c r="S56" i="55" s="1"/>
  <c r="B48" i="61"/>
  <c r="N4" i="50"/>
  <c r="M31" i="1"/>
  <c r="O31" i="52" s="1"/>
  <c r="S31" i="52" s="1"/>
  <c r="M51" i="1"/>
  <c r="B12" i="55"/>
  <c r="B29" i="55"/>
  <c r="B43" i="55"/>
  <c r="M36" i="55"/>
  <c r="M44" i="55"/>
  <c r="O44" i="55"/>
  <c r="B41" i="55"/>
  <c r="M68" i="55"/>
  <c r="M45" i="55"/>
  <c r="M35" i="55"/>
  <c r="O35" i="55" s="1"/>
  <c r="S35" i="55" s="1"/>
  <c r="M22" i="55"/>
  <c r="O22" i="55" s="1"/>
  <c r="S22" i="55" s="1"/>
  <c r="M62" i="55"/>
  <c r="O62" i="55"/>
  <c r="S62" i="55" s="1"/>
  <c r="M40" i="55"/>
  <c r="O40" i="55"/>
  <c r="M52" i="55"/>
  <c r="M37" i="55"/>
  <c r="O37" i="55" s="1"/>
  <c r="M34" i="55"/>
  <c r="M55" i="55"/>
  <c r="M26" i="55"/>
  <c r="M25" i="55"/>
  <c r="M57" i="55"/>
  <c r="M33" i="55"/>
  <c r="M41" i="55"/>
  <c r="M31" i="55"/>
  <c r="O31" i="55" s="1"/>
  <c r="S31" i="55" s="1"/>
  <c r="M10" i="55"/>
  <c r="M58" i="55"/>
  <c r="M28" i="55"/>
  <c r="M54" i="55"/>
  <c r="O54" i="55"/>
  <c r="M48" i="55"/>
  <c r="M20" i="55"/>
  <c r="O20" i="55" s="1"/>
  <c r="S20" i="55" s="1"/>
  <c r="M53" i="55"/>
  <c r="M46" i="55"/>
  <c r="O46" i="55" s="1"/>
  <c r="S46" i="55" s="1"/>
  <c r="M8" i="55"/>
  <c r="M21" i="55"/>
  <c r="M49" i="55"/>
  <c r="M16" i="55"/>
  <c r="M11" i="55"/>
  <c r="M61" i="55"/>
  <c r="M32" i="55"/>
  <c r="O32" i="55" s="1"/>
  <c r="M27" i="55"/>
  <c r="O27" i="55"/>
  <c r="M29" i="55"/>
  <c r="O29" i="55" s="1"/>
  <c r="S29" i="55" s="1"/>
  <c r="M17" i="55"/>
  <c r="M19" i="55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B34" i="61"/>
  <c r="B40" i="61"/>
  <c r="M15" i="55"/>
  <c r="O15" i="55" s="1"/>
  <c r="S15" i="55" s="1"/>
  <c r="B35" i="55"/>
  <c r="M50" i="55"/>
  <c r="O50" i="55" s="1"/>
  <c r="S50" i="55" s="1"/>
  <c r="O51" i="60"/>
  <c r="K6" i="50"/>
  <c r="M7" i="1"/>
  <c r="M67" i="1"/>
  <c r="O67" i="52" s="1"/>
  <c r="S67" i="52" s="1"/>
  <c r="M27" i="1"/>
  <c r="O27" i="52" s="1"/>
  <c r="S27" i="52" s="1"/>
  <c r="M47" i="1"/>
  <c r="O47" i="52" s="1"/>
  <c r="M45" i="1"/>
  <c r="M30" i="1"/>
  <c r="O30" i="52" s="1"/>
  <c r="S30" i="52" s="1"/>
  <c r="M19" i="1"/>
  <c r="M52" i="1"/>
  <c r="O52" i="52"/>
  <c r="M68" i="1"/>
  <c r="O68" i="52" s="1"/>
  <c r="S68" i="52" s="1"/>
  <c r="M13" i="1"/>
  <c r="O13" i="52"/>
  <c r="M10" i="1"/>
  <c r="M25" i="1"/>
  <c r="O25" i="52" s="1"/>
  <c r="S25" i="52" s="1"/>
  <c r="M64" i="1"/>
  <c r="M16" i="1"/>
  <c r="M38" i="1"/>
  <c r="M37" i="1"/>
  <c r="O37" i="52" s="1"/>
  <c r="S37" i="52" s="1"/>
  <c r="M60" i="1"/>
  <c r="M14" i="1"/>
  <c r="M11" i="1"/>
  <c r="O11" i="52" s="1"/>
  <c r="S11" i="52" s="1"/>
  <c r="M15" i="1"/>
  <c r="O15" i="52" s="1"/>
  <c r="S15" i="52" s="1"/>
  <c r="M59" i="1"/>
  <c r="O59" i="52"/>
  <c r="M23" i="1"/>
  <c r="O23" i="52" s="1"/>
  <c r="S23" i="52" s="1"/>
  <c r="M46" i="1"/>
  <c r="M8" i="1"/>
  <c r="O8" i="52" s="1"/>
  <c r="S8" i="52" s="1"/>
  <c r="M20" i="1"/>
  <c r="O20" i="52" s="1"/>
  <c r="S20" i="52" s="1"/>
  <c r="M35" i="1"/>
  <c r="M28" i="1"/>
  <c r="O28" i="52" s="1"/>
  <c r="S28" i="52" s="1"/>
  <c r="M43" i="1"/>
  <c r="O43" i="52"/>
  <c r="M36" i="1"/>
  <c r="O36" i="52" s="1"/>
  <c r="S36" i="52" s="1"/>
  <c r="M62" i="1"/>
  <c r="O62" i="52" s="1"/>
  <c r="S62" i="52" s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M64" i="55"/>
  <c r="M67" i="55"/>
  <c r="O9" i="54"/>
  <c r="M65" i="55"/>
  <c r="B22" i="61"/>
  <c r="B42" i="61"/>
  <c r="B29" i="61"/>
  <c r="O36" i="60"/>
  <c r="M24" i="55"/>
  <c r="B10" i="55"/>
  <c r="B30" i="55"/>
  <c r="M39" i="55"/>
  <c r="O39" i="55" s="1"/>
  <c r="B20" i="55"/>
  <c r="M42" i="55"/>
  <c r="O42" i="55"/>
  <c r="N5" i="50"/>
  <c r="O47" i="60"/>
  <c r="O16" i="60"/>
  <c r="O67" i="60"/>
  <c r="O30" i="60"/>
  <c r="O27" i="60"/>
  <c r="O60" i="60"/>
  <c r="O45" i="60"/>
  <c r="I8" i="4"/>
  <c r="G2" i="57"/>
  <c r="I5" i="4"/>
  <c r="G2" i="54"/>
  <c r="I4" i="4"/>
  <c r="G2" i="53"/>
  <c r="I2" i="4"/>
  <c r="G2" i="1"/>
  <c r="I11" i="4"/>
  <c r="G2" i="60"/>
  <c r="I7" i="4"/>
  <c r="G2" i="56"/>
  <c r="C16" i="56"/>
  <c r="D16" i="56"/>
  <c r="I3" i="4"/>
  <c r="G2" i="52"/>
  <c r="I12" i="4"/>
  <c r="G2" i="61"/>
  <c r="I10" i="4"/>
  <c r="G2" i="59"/>
  <c r="I9" i="4"/>
  <c r="G2" i="58"/>
  <c r="I6" i="4"/>
  <c r="G2" i="55"/>
  <c r="K8" i="50"/>
  <c r="K9" i="50"/>
  <c r="K7" i="50"/>
  <c r="K10" i="50"/>
  <c r="C32" i="56"/>
  <c r="D32" i="56"/>
  <c r="C34" i="56"/>
  <c r="D34" i="56"/>
  <c r="C19" i="56"/>
  <c r="D19" i="56"/>
  <c r="C42" i="56"/>
  <c r="D42" i="56"/>
  <c r="C49" i="56"/>
  <c r="D49" i="56"/>
  <c r="C43" i="56"/>
  <c r="D43" i="56"/>
  <c r="C47" i="56"/>
  <c r="D47" i="56"/>
  <c r="C48" i="56"/>
  <c r="D48" i="56"/>
  <c r="C21" i="56"/>
  <c r="D21" i="56"/>
  <c r="C37" i="56"/>
  <c r="D37" i="56"/>
  <c r="E37" i="56"/>
  <c r="F37" i="56"/>
  <c r="C11" i="56"/>
  <c r="D11" i="56"/>
  <c r="C36" i="56"/>
  <c r="D36" i="56"/>
  <c r="M34" i="61"/>
  <c r="M19" i="61"/>
  <c r="O19" i="61" s="1"/>
  <c r="S19" i="61" s="1"/>
  <c r="M36" i="61"/>
  <c r="O36" i="61"/>
  <c r="M31" i="61"/>
  <c r="O31" i="61" s="1"/>
  <c r="M55" i="61"/>
  <c r="M59" i="61"/>
  <c r="O59" i="61"/>
  <c r="M51" i="61"/>
  <c r="O51" i="61" s="1"/>
  <c r="M52" i="61"/>
  <c r="M56" i="61"/>
  <c r="O56" i="61"/>
  <c r="M44" i="61"/>
  <c r="O44" i="61" s="1"/>
  <c r="S44" i="61" s="1"/>
  <c r="M20" i="61"/>
  <c r="O20" i="61" s="1"/>
  <c r="S20" i="61" s="1"/>
  <c r="M49" i="61"/>
  <c r="M54" i="61"/>
  <c r="O54" i="61" s="1"/>
  <c r="S54" i="61" s="1"/>
  <c r="M17" i="61"/>
  <c r="O17" i="61" s="1"/>
  <c r="S17" i="61" s="1"/>
  <c r="M29" i="61"/>
  <c r="M21" i="61"/>
  <c r="M16" i="61"/>
  <c r="O16" i="61" s="1"/>
  <c r="M41" i="61"/>
  <c r="M23" i="61"/>
  <c r="M26" i="61"/>
  <c r="O26" i="61" s="1"/>
  <c r="M35" i="61"/>
  <c r="O35" i="61" s="1"/>
  <c r="M48" i="61"/>
  <c r="O48" i="61" s="1"/>
  <c r="M58" i="61"/>
  <c r="M42" i="61"/>
  <c r="M18" i="61"/>
  <c r="O18" i="61" s="1"/>
  <c r="M62" i="61"/>
  <c r="M32" i="61"/>
  <c r="O32" i="61"/>
  <c r="M53" i="61"/>
  <c r="O53" i="61" s="1"/>
  <c r="S53" i="61" s="1"/>
  <c r="M66" i="61"/>
  <c r="O66" i="61"/>
  <c r="M14" i="61"/>
  <c r="M15" i="61"/>
  <c r="O15" i="61" s="1"/>
  <c r="S15" i="61" s="1"/>
  <c r="M67" i="61"/>
  <c r="O67" i="61" s="1"/>
  <c r="S67" i="61" s="1"/>
  <c r="M22" i="61"/>
  <c r="M65" i="61"/>
  <c r="O65" i="61"/>
  <c r="M47" i="61"/>
  <c r="O47" i="61"/>
  <c r="M61" i="61"/>
  <c r="O61" i="61"/>
  <c r="M43" i="61"/>
  <c r="O43" i="61"/>
  <c r="M30" i="61"/>
  <c r="O30" i="61"/>
  <c r="M28" i="61"/>
  <c r="O28" i="61"/>
  <c r="M60" i="61"/>
  <c r="O60" i="61"/>
  <c r="M33" i="61"/>
  <c r="M45" i="61"/>
  <c r="O45" i="61" s="1"/>
  <c r="S45" i="61" s="1"/>
  <c r="M37" i="61"/>
  <c r="O37" i="61" s="1"/>
  <c r="M39" i="61"/>
  <c r="O39" i="61" s="1"/>
  <c r="M68" i="61"/>
  <c r="O68" i="61" s="1"/>
  <c r="S68" i="61" s="1"/>
  <c r="M63" i="61"/>
  <c r="O63" i="61" s="1"/>
  <c r="S63" i="61" s="1"/>
  <c r="M46" i="61"/>
  <c r="O46" i="61" s="1"/>
  <c r="S46" i="61" s="1"/>
  <c r="M25" i="61"/>
  <c r="O25" i="61" s="1"/>
  <c r="S25" i="61" s="1"/>
  <c r="M38" i="61"/>
  <c r="O38" i="61" s="1"/>
  <c r="S38" i="61" s="1"/>
  <c r="M69" i="61"/>
  <c r="O69" i="61" s="1"/>
  <c r="S69" i="61" s="1"/>
  <c r="M50" i="61"/>
  <c r="O50" i="61" s="1"/>
  <c r="S50" i="61" s="1"/>
  <c r="M57" i="61"/>
  <c r="O57" i="61" s="1"/>
  <c r="S57" i="61" s="1"/>
  <c r="M64" i="61"/>
  <c r="M24" i="61"/>
  <c r="O24" i="61" s="1"/>
  <c r="S24" i="61" s="1"/>
  <c r="M27" i="61"/>
  <c r="O27" i="61" s="1"/>
  <c r="S27" i="61" s="1"/>
  <c r="H39" i="52"/>
  <c r="H51" i="52"/>
  <c r="O36" i="54"/>
  <c r="B27" i="57"/>
  <c r="B11" i="57"/>
  <c r="B38" i="57"/>
  <c r="M62" i="56"/>
  <c r="B44" i="58"/>
  <c r="O64" i="60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56" i="57"/>
  <c r="M69" i="57"/>
  <c r="M54" i="57"/>
  <c r="C23" i="56"/>
  <c r="D23" i="56"/>
  <c r="C41" i="56"/>
  <c r="D41" i="56"/>
  <c r="C24" i="56"/>
  <c r="C29" i="56"/>
  <c r="D29" i="56"/>
  <c r="C31" i="56"/>
  <c r="C30" i="56"/>
  <c r="D30" i="56"/>
  <c r="E30" i="56"/>
  <c r="F30" i="56"/>
  <c r="G30" i="56"/>
  <c r="H35" i="61"/>
  <c r="O45" i="55"/>
  <c r="O36" i="55"/>
  <c r="C56" i="56"/>
  <c r="D56" i="56"/>
  <c r="C13" i="56"/>
  <c r="D13" i="56"/>
  <c r="O63" i="54"/>
  <c r="S63" i="54"/>
  <c r="O60" i="55"/>
  <c r="S60" i="55"/>
  <c r="O41" i="52"/>
  <c r="O35" i="52"/>
  <c r="L43" i="56"/>
  <c r="C27" i="56"/>
  <c r="C18" i="56"/>
  <c r="D18" i="56"/>
  <c r="C10" i="56"/>
  <c r="C22" i="56"/>
  <c r="D22" i="56"/>
  <c r="E22" i="56"/>
  <c r="O65" i="55"/>
  <c r="S65" i="55"/>
  <c r="O38" i="52"/>
  <c r="O48" i="52"/>
  <c r="O56" i="52"/>
  <c r="O14" i="55"/>
  <c r="O24" i="55"/>
  <c r="O41" i="55"/>
  <c r="L52" i="56"/>
  <c r="C53" i="56"/>
  <c r="D53" i="56"/>
  <c r="C40" i="56"/>
  <c r="C24" i="61"/>
  <c r="D24" i="61"/>
  <c r="C51" i="56"/>
  <c r="D51" i="56"/>
  <c r="E51" i="56"/>
  <c r="F51" i="56"/>
  <c r="O10" i="55"/>
  <c r="O52" i="55"/>
  <c r="O66" i="55"/>
  <c r="S66" i="55"/>
  <c r="O33" i="55"/>
  <c r="O26" i="55"/>
  <c r="C29" i="57"/>
  <c r="D29" i="57"/>
  <c r="E29" i="57"/>
  <c r="F29" i="57"/>
  <c r="C24" i="57"/>
  <c r="D24" i="57"/>
  <c r="C14" i="57"/>
  <c r="D14" i="57"/>
  <c r="G37" i="56"/>
  <c r="E34" i="56"/>
  <c r="F34" i="56"/>
  <c r="H21" i="1"/>
  <c r="H33" i="1"/>
  <c r="C33" i="1"/>
  <c r="D33" i="1"/>
  <c r="C16" i="1"/>
  <c r="D16" i="1"/>
  <c r="H55" i="1"/>
  <c r="H18" i="1"/>
  <c r="C8" i="1"/>
  <c r="D8" i="1"/>
  <c r="H22" i="1"/>
  <c r="C9" i="1"/>
  <c r="D9" i="1"/>
  <c r="H23" i="1"/>
  <c r="C50" i="1"/>
  <c r="D50" i="1"/>
  <c r="C12" i="1"/>
  <c r="D12" i="1"/>
  <c r="C43" i="1"/>
  <c r="D43" i="1"/>
  <c r="C25" i="1"/>
  <c r="D25" i="1"/>
  <c r="C26" i="1"/>
  <c r="D26" i="1"/>
  <c r="C44" i="1"/>
  <c r="D44" i="1"/>
  <c r="C54" i="1"/>
  <c r="D54" i="1"/>
  <c r="H39" i="1"/>
  <c r="H15" i="1"/>
  <c r="C38" i="1"/>
  <c r="D38" i="1"/>
  <c r="H51" i="1"/>
  <c r="C22" i="1"/>
  <c r="D22" i="1"/>
  <c r="C30" i="1"/>
  <c r="C40" i="1"/>
  <c r="D40" i="1"/>
  <c r="H43" i="1"/>
  <c r="H26" i="1"/>
  <c r="H17" i="1"/>
  <c r="H54" i="1"/>
  <c r="H27" i="1"/>
  <c r="H46" i="1"/>
  <c r="C20" i="1"/>
  <c r="D20" i="1"/>
  <c r="C46" i="1"/>
  <c r="C5" i="1"/>
  <c r="H5" i="1"/>
  <c r="H5" i="52"/>
  <c r="C29" i="1"/>
  <c r="D29" i="1"/>
  <c r="C35" i="1"/>
  <c r="H29" i="1"/>
  <c r="H34" i="1"/>
  <c r="H42" i="1"/>
  <c r="C15" i="1"/>
  <c r="D15" i="1"/>
  <c r="H8" i="1"/>
  <c r="H9" i="1"/>
  <c r="H45" i="1"/>
  <c r="H31" i="1"/>
  <c r="C13" i="1"/>
  <c r="D13" i="1"/>
  <c r="C34" i="1"/>
  <c r="D34" i="1"/>
  <c r="C37" i="1"/>
  <c r="D37" i="1"/>
  <c r="H20" i="1"/>
  <c r="C47" i="1"/>
  <c r="D47" i="1"/>
  <c r="C18" i="1"/>
  <c r="H37" i="1"/>
  <c r="C36" i="1"/>
  <c r="D36" i="1"/>
  <c r="C21" i="1"/>
  <c r="D21" i="1"/>
  <c r="C42" i="1"/>
  <c r="D42" i="1"/>
  <c r="H53" i="1"/>
  <c r="H38" i="1"/>
  <c r="H24" i="1"/>
  <c r="H30" i="1"/>
  <c r="C45" i="1"/>
  <c r="D45" i="1"/>
  <c r="C23" i="1"/>
  <c r="D23" i="1"/>
  <c r="H12" i="1"/>
  <c r="C11" i="1"/>
  <c r="D11" i="1"/>
  <c r="C17" i="1"/>
  <c r="H52" i="1"/>
  <c r="H35" i="1"/>
  <c r="C7" i="1"/>
  <c r="D7" i="1"/>
  <c r="C10" i="1"/>
  <c r="D10" i="1"/>
  <c r="H10" i="1"/>
  <c r="H47" i="1"/>
  <c r="C27" i="1"/>
  <c r="D27" i="1"/>
  <c r="H41" i="1"/>
  <c r="H28" i="1"/>
  <c r="C6" i="1"/>
  <c r="D6" i="1"/>
  <c r="H6" i="1"/>
  <c r="H40" i="1"/>
  <c r="C31" i="1"/>
  <c r="D31" i="1"/>
  <c r="H13" i="1"/>
  <c r="C55" i="1"/>
  <c r="D55" i="1"/>
  <c r="C19" i="1"/>
  <c r="D19" i="1"/>
  <c r="C14" i="1"/>
  <c r="D14" i="1"/>
  <c r="C39" i="1"/>
  <c r="D39" i="1"/>
  <c r="C51" i="1"/>
  <c r="D51" i="1"/>
  <c r="H50" i="1"/>
  <c r="C52" i="1"/>
  <c r="C28" i="1"/>
  <c r="D28" i="1"/>
  <c r="H56" i="1"/>
  <c r="C49" i="1"/>
  <c r="D49" i="1"/>
  <c r="C53" i="1"/>
  <c r="D53" i="1"/>
  <c r="H25" i="1"/>
  <c r="H7" i="1"/>
  <c r="C32" i="1"/>
  <c r="D32" i="1"/>
  <c r="H36" i="1"/>
  <c r="H19" i="1"/>
  <c r="C56" i="1"/>
  <c r="D56" i="1"/>
  <c r="H49" i="1"/>
  <c r="C24" i="1"/>
  <c r="D24" i="1"/>
  <c r="H11" i="1"/>
  <c r="H48" i="1"/>
  <c r="H44" i="1"/>
  <c r="H32" i="1"/>
  <c r="C41" i="1"/>
  <c r="H14" i="1"/>
  <c r="H16" i="1"/>
  <c r="C48" i="1"/>
  <c r="D48" i="1"/>
  <c r="C50" i="57"/>
  <c r="D50" i="57"/>
  <c r="C33" i="57"/>
  <c r="D33" i="57"/>
  <c r="C56" i="57"/>
  <c r="D56" i="57"/>
  <c r="C46" i="57"/>
  <c r="D46" i="57"/>
  <c r="C20" i="57"/>
  <c r="D20" i="57"/>
  <c r="C53" i="57"/>
  <c r="D53" i="57"/>
  <c r="H36" i="57"/>
  <c r="C36" i="57"/>
  <c r="D36" i="57"/>
  <c r="C11" i="57"/>
  <c r="H11" i="57"/>
  <c r="H11" i="58"/>
  <c r="H22" i="57"/>
  <c r="C22" i="57"/>
  <c r="D22" i="57"/>
  <c r="C25" i="57"/>
  <c r="D25" i="57"/>
  <c r="C21" i="57"/>
  <c r="D21" i="57"/>
  <c r="C18" i="57"/>
  <c r="D18" i="57"/>
  <c r="C19" i="57"/>
  <c r="D19" i="57"/>
  <c r="C47" i="57"/>
  <c r="D47" i="57"/>
  <c r="C52" i="57"/>
  <c r="D52" i="57"/>
  <c r="C23" i="57"/>
  <c r="D23" i="57"/>
  <c r="C26" i="57"/>
  <c r="D26" i="57"/>
  <c r="C27" i="57"/>
  <c r="D27" i="57"/>
  <c r="H27" i="57"/>
  <c r="L23" i="56"/>
  <c r="P23" i="56"/>
  <c r="L21" i="56"/>
  <c r="C44" i="56"/>
  <c r="D44" i="56"/>
  <c r="C45" i="56"/>
  <c r="D45" i="56"/>
  <c r="C33" i="56"/>
  <c r="D33" i="56"/>
  <c r="C26" i="56"/>
  <c r="D26" i="56"/>
  <c r="C35" i="56"/>
  <c r="D35" i="56"/>
  <c r="C52" i="56"/>
  <c r="D52" i="56"/>
  <c r="C38" i="56"/>
  <c r="D38" i="56"/>
  <c r="C46" i="56"/>
  <c r="D46" i="56"/>
  <c r="C20" i="56"/>
  <c r="D20" i="56"/>
  <c r="C25" i="56"/>
  <c r="D25" i="56"/>
  <c r="L43" i="1"/>
  <c r="L34" i="1"/>
  <c r="H31" i="59"/>
  <c r="H44" i="59"/>
  <c r="H32" i="59"/>
  <c r="H37" i="59"/>
  <c r="H39" i="59"/>
  <c r="H52" i="59"/>
  <c r="H36" i="59"/>
  <c r="H40" i="59"/>
  <c r="H38" i="59"/>
  <c r="L36" i="59"/>
  <c r="H45" i="59"/>
  <c r="H35" i="59"/>
  <c r="H14" i="59"/>
  <c r="H26" i="59"/>
  <c r="H21" i="59"/>
  <c r="C21" i="59"/>
  <c r="D21" i="59"/>
  <c r="C19" i="59"/>
  <c r="D19" i="59"/>
  <c r="C18" i="59"/>
  <c r="D18" i="59"/>
  <c r="C50" i="59"/>
  <c r="D50" i="59"/>
  <c r="C40" i="59"/>
  <c r="D40" i="59"/>
  <c r="C52" i="59"/>
  <c r="D52" i="59"/>
  <c r="C34" i="59"/>
  <c r="D34" i="59"/>
  <c r="C33" i="59"/>
  <c r="D33" i="59"/>
  <c r="H30" i="59"/>
  <c r="H33" i="59"/>
  <c r="H54" i="59"/>
  <c r="L29" i="59"/>
  <c r="H34" i="59"/>
  <c r="H23" i="59"/>
  <c r="H41" i="59"/>
  <c r="L37" i="59"/>
  <c r="H20" i="59"/>
  <c r="C20" i="59"/>
  <c r="D20" i="59"/>
  <c r="E20" i="59"/>
  <c r="L46" i="59"/>
  <c r="C54" i="59"/>
  <c r="D54" i="59"/>
  <c r="C56" i="59"/>
  <c r="D56" i="59"/>
  <c r="C37" i="59"/>
  <c r="D37" i="59"/>
  <c r="C39" i="59"/>
  <c r="D39" i="59"/>
  <c r="C17" i="59"/>
  <c r="D17" i="59"/>
  <c r="C32" i="59"/>
  <c r="D32" i="59"/>
  <c r="H22" i="59"/>
  <c r="H56" i="59"/>
  <c r="L53" i="59"/>
  <c r="H19" i="59"/>
  <c r="H53" i="59"/>
  <c r="L35" i="59"/>
  <c r="H55" i="59"/>
  <c r="H25" i="59"/>
  <c r="C38" i="59"/>
  <c r="D38" i="59"/>
  <c r="C28" i="59"/>
  <c r="D28" i="59"/>
  <c r="C49" i="59"/>
  <c r="D49" i="59"/>
  <c r="E49" i="59"/>
  <c r="C35" i="59"/>
  <c r="D35" i="59"/>
  <c r="C43" i="59"/>
  <c r="D43" i="59"/>
  <c r="H17" i="59"/>
  <c r="H18" i="59"/>
  <c r="H43" i="59"/>
  <c r="H28" i="59"/>
  <c r="H27" i="59"/>
  <c r="H50" i="59"/>
  <c r="H51" i="59"/>
  <c r="H29" i="59"/>
  <c r="H49" i="59"/>
  <c r="C53" i="59"/>
  <c r="D53" i="59"/>
  <c r="C16" i="59"/>
  <c r="D16" i="59"/>
  <c r="C25" i="59"/>
  <c r="D25" i="59"/>
  <c r="E25" i="59"/>
  <c r="F25" i="59"/>
  <c r="C45" i="59"/>
  <c r="D45" i="59"/>
  <c r="C47" i="59"/>
  <c r="D47" i="59"/>
  <c r="C55" i="59"/>
  <c r="D55" i="59"/>
  <c r="H42" i="59"/>
  <c r="C36" i="59"/>
  <c r="D36" i="59"/>
  <c r="C15" i="59"/>
  <c r="D15" i="59"/>
  <c r="H48" i="59"/>
  <c r="L41" i="59"/>
  <c r="H46" i="59"/>
  <c r="C13" i="59"/>
  <c r="H47" i="59"/>
  <c r="C24" i="59"/>
  <c r="D24" i="59"/>
  <c r="H16" i="59"/>
  <c r="H24" i="59"/>
  <c r="C46" i="59"/>
  <c r="D46" i="59"/>
  <c r="H15" i="59"/>
  <c r="H13" i="59"/>
  <c r="H13" i="60"/>
  <c r="C44" i="59"/>
  <c r="D44" i="59"/>
  <c r="C55" i="60"/>
  <c r="D55" i="60"/>
  <c r="H31" i="60"/>
  <c r="H52" i="60"/>
  <c r="H14" i="60"/>
  <c r="H14" i="61"/>
  <c r="H17" i="60"/>
  <c r="H16" i="60"/>
  <c r="H23" i="60"/>
  <c r="H55" i="60"/>
  <c r="H18" i="60"/>
  <c r="H24" i="60"/>
  <c r="H15" i="60"/>
  <c r="H19" i="60"/>
  <c r="H40" i="60"/>
  <c r="H45" i="60"/>
  <c r="H32" i="60"/>
  <c r="H33" i="60"/>
  <c r="H54" i="60"/>
  <c r="H28" i="60"/>
  <c r="H20" i="60"/>
  <c r="H46" i="60"/>
  <c r="H34" i="60"/>
  <c r="H41" i="60"/>
  <c r="H30" i="60"/>
  <c r="H29" i="60"/>
  <c r="C24" i="60"/>
  <c r="D24" i="60"/>
  <c r="L34" i="60"/>
  <c r="C21" i="60"/>
  <c r="D21" i="60"/>
  <c r="C48" i="60"/>
  <c r="D48" i="60"/>
  <c r="C52" i="60"/>
  <c r="D52" i="60"/>
  <c r="H35" i="60"/>
  <c r="L25" i="60"/>
  <c r="C46" i="60"/>
  <c r="D46" i="60"/>
  <c r="C37" i="60"/>
  <c r="D37" i="60"/>
  <c r="C26" i="60"/>
  <c r="D26" i="60"/>
  <c r="H37" i="60"/>
  <c r="C56" i="60"/>
  <c r="D56" i="60"/>
  <c r="C45" i="60"/>
  <c r="D45" i="60"/>
  <c r="E45" i="60"/>
  <c r="F45" i="60"/>
  <c r="J45" i="60"/>
  <c r="C44" i="60"/>
  <c r="D44" i="60"/>
  <c r="H51" i="60"/>
  <c r="H21" i="60"/>
  <c r="C38" i="60"/>
  <c r="D38" i="60"/>
  <c r="C51" i="60"/>
  <c r="D51" i="60"/>
  <c r="C18" i="60"/>
  <c r="D18" i="60"/>
  <c r="C16" i="60"/>
  <c r="D16" i="60"/>
  <c r="E16" i="60"/>
  <c r="C36" i="60"/>
  <c r="D36" i="60"/>
  <c r="C54" i="60"/>
  <c r="D54" i="60"/>
  <c r="C39" i="60"/>
  <c r="D39" i="60"/>
  <c r="H43" i="60"/>
  <c r="H25" i="60"/>
  <c r="H42" i="60"/>
  <c r="C23" i="60"/>
  <c r="D23" i="60"/>
  <c r="H50" i="60"/>
  <c r="H22" i="60"/>
  <c r="C27" i="60"/>
  <c r="D27" i="60"/>
  <c r="C28" i="60"/>
  <c r="D28" i="60"/>
  <c r="E28" i="60"/>
  <c r="C29" i="60"/>
  <c r="D29" i="60"/>
  <c r="C43" i="60"/>
  <c r="D43" i="60"/>
  <c r="C50" i="60"/>
  <c r="D50" i="60"/>
  <c r="H44" i="60"/>
  <c r="H47" i="60"/>
  <c r="H36" i="60"/>
  <c r="H39" i="60"/>
  <c r="C17" i="60"/>
  <c r="D17" i="60"/>
  <c r="C20" i="60"/>
  <c r="D20" i="60"/>
  <c r="H56" i="60"/>
  <c r="C41" i="60"/>
  <c r="D41" i="60"/>
  <c r="C22" i="60"/>
  <c r="D22" i="60"/>
  <c r="C15" i="60"/>
  <c r="D15" i="60"/>
  <c r="C49" i="60"/>
  <c r="D49" i="60"/>
  <c r="C42" i="60"/>
  <c r="D42" i="60"/>
  <c r="C35" i="60"/>
  <c r="D35" i="60"/>
  <c r="H38" i="60"/>
  <c r="H53" i="60"/>
  <c r="C53" i="60"/>
  <c r="D53" i="60"/>
  <c r="C34" i="60"/>
  <c r="D34" i="60"/>
  <c r="C40" i="60"/>
  <c r="D40" i="60"/>
  <c r="C30" i="60"/>
  <c r="D30" i="60"/>
  <c r="H26" i="60"/>
  <c r="C47" i="60"/>
  <c r="D47" i="60"/>
  <c r="C14" i="60"/>
  <c r="C19" i="60"/>
  <c r="D19" i="60"/>
  <c r="C31" i="60"/>
  <c r="D31" i="60"/>
  <c r="H49" i="60"/>
  <c r="C25" i="60"/>
  <c r="D25" i="60"/>
  <c r="H27" i="60"/>
  <c r="H48" i="60"/>
  <c r="C33" i="60"/>
  <c r="D33" i="60"/>
  <c r="E33" i="60"/>
  <c r="F33" i="60"/>
  <c r="C32" i="60"/>
  <c r="D32" i="60"/>
  <c r="H34" i="57"/>
  <c r="C13" i="57"/>
  <c r="D13" i="57"/>
  <c r="E13" i="57"/>
  <c r="H55" i="57"/>
  <c r="H28" i="57"/>
  <c r="H16" i="57"/>
  <c r="H13" i="57"/>
  <c r="C16" i="57"/>
  <c r="D16" i="57"/>
  <c r="C28" i="57"/>
  <c r="D28" i="57"/>
  <c r="C17" i="57"/>
  <c r="D17" i="57"/>
  <c r="C34" i="57"/>
  <c r="D34" i="57"/>
  <c r="C55" i="57"/>
  <c r="D55" i="57"/>
  <c r="H17" i="57"/>
  <c r="C39" i="57"/>
  <c r="D39" i="57"/>
  <c r="H39" i="57"/>
  <c r="H44" i="57"/>
  <c r="C44" i="57"/>
  <c r="D44" i="57"/>
  <c r="H35" i="57"/>
  <c r="C35" i="57"/>
  <c r="D35" i="57"/>
  <c r="H51" i="57"/>
  <c r="C51" i="57"/>
  <c r="D51" i="57"/>
  <c r="H45" i="57"/>
  <c r="C45" i="57"/>
  <c r="D45" i="57"/>
  <c r="H44" i="58"/>
  <c r="C44" i="58"/>
  <c r="D44" i="58"/>
  <c r="E23" i="56"/>
  <c r="F23" i="56"/>
  <c r="E17" i="56"/>
  <c r="F17" i="56"/>
  <c r="G17" i="56"/>
  <c r="I17" i="56"/>
  <c r="E53" i="56"/>
  <c r="F53" i="56"/>
  <c r="G53" i="56"/>
  <c r="E19" i="56"/>
  <c r="F19" i="56"/>
  <c r="G19" i="56"/>
  <c r="I19" i="56"/>
  <c r="H16" i="61"/>
  <c r="H25" i="61"/>
  <c r="H32" i="61"/>
  <c r="H56" i="61"/>
  <c r="H23" i="61"/>
  <c r="C36" i="61"/>
  <c r="D36" i="61"/>
  <c r="C49" i="61"/>
  <c r="D49" i="61"/>
  <c r="H18" i="61"/>
  <c r="C48" i="61"/>
  <c r="D48" i="61"/>
  <c r="C33" i="61"/>
  <c r="D33" i="61"/>
  <c r="H20" i="61"/>
  <c r="C22" i="61"/>
  <c r="D22" i="61"/>
  <c r="C43" i="61"/>
  <c r="D43" i="61"/>
  <c r="H49" i="61"/>
  <c r="H31" i="61"/>
  <c r="C19" i="61"/>
  <c r="D19" i="61"/>
  <c r="H36" i="61"/>
  <c r="H22" i="61"/>
  <c r="C47" i="61"/>
  <c r="D47" i="61"/>
  <c r="C51" i="61"/>
  <c r="D51" i="61"/>
  <c r="C38" i="61"/>
  <c r="D38" i="61"/>
  <c r="C30" i="61"/>
  <c r="D30" i="61"/>
  <c r="C21" i="61"/>
  <c r="D21" i="61"/>
  <c r="C55" i="61"/>
  <c r="D55" i="61"/>
  <c r="C17" i="61"/>
  <c r="D17" i="61"/>
  <c r="C46" i="61"/>
  <c r="D46" i="61"/>
  <c r="H38" i="61"/>
  <c r="C29" i="61"/>
  <c r="D29" i="61"/>
  <c r="C16" i="61"/>
  <c r="D16" i="61"/>
  <c r="H40" i="61"/>
  <c r="H44" i="61"/>
  <c r="H28" i="61"/>
  <c r="C23" i="61"/>
  <c r="D23" i="61"/>
  <c r="H47" i="61"/>
  <c r="C18" i="61"/>
  <c r="D18" i="61"/>
  <c r="H48" i="61"/>
  <c r="C39" i="61"/>
  <c r="D39" i="61"/>
  <c r="C42" i="61"/>
  <c r="D42" i="61"/>
  <c r="C54" i="61"/>
  <c r="D54" i="61"/>
  <c r="C45" i="61"/>
  <c r="D45" i="61"/>
  <c r="H39" i="61"/>
  <c r="H43" i="61"/>
  <c r="H15" i="61"/>
  <c r="L32" i="61"/>
  <c r="C50" i="61"/>
  <c r="D50" i="61"/>
  <c r="C53" i="61"/>
  <c r="D53" i="61"/>
  <c r="C41" i="61"/>
  <c r="D41" i="61"/>
  <c r="C44" i="61"/>
  <c r="D44" i="61"/>
  <c r="C34" i="61"/>
  <c r="D34" i="61"/>
  <c r="C26" i="61"/>
  <c r="D26" i="61"/>
  <c r="C32" i="61"/>
  <c r="D32" i="61"/>
  <c r="H46" i="61"/>
  <c r="H37" i="61"/>
  <c r="H51" i="61"/>
  <c r="C31" i="61"/>
  <c r="D31" i="61"/>
  <c r="H41" i="61"/>
  <c r="H45" i="61"/>
  <c r="H19" i="61"/>
  <c r="C56" i="61"/>
  <c r="D56" i="61"/>
  <c r="H33" i="61"/>
  <c r="H21" i="61"/>
  <c r="C28" i="61"/>
  <c r="D28" i="61"/>
  <c r="E28" i="61"/>
  <c r="F28" i="61"/>
  <c r="H26" i="61"/>
  <c r="H30" i="61"/>
  <c r="H29" i="61"/>
  <c r="C52" i="61"/>
  <c r="D52" i="61"/>
  <c r="C27" i="61"/>
  <c r="D27" i="61"/>
  <c r="H42" i="61"/>
  <c r="C40" i="61"/>
  <c r="D40" i="61"/>
  <c r="H55" i="61"/>
  <c r="L37" i="61"/>
  <c r="C25" i="61"/>
  <c r="D25" i="61"/>
  <c r="C20" i="61"/>
  <c r="D20" i="61"/>
  <c r="L39" i="61"/>
  <c r="H50" i="61"/>
  <c r="H27" i="61"/>
  <c r="C35" i="61"/>
  <c r="D35" i="61"/>
  <c r="H53" i="61"/>
  <c r="H52" i="61"/>
  <c r="H17" i="61"/>
  <c r="H54" i="61"/>
  <c r="L33" i="61"/>
  <c r="C15" i="61"/>
  <c r="D15" i="61"/>
  <c r="H34" i="61"/>
  <c r="L28" i="61"/>
  <c r="C37" i="61"/>
  <c r="D37" i="61"/>
  <c r="C31" i="57"/>
  <c r="D31" i="57"/>
  <c r="H31" i="57"/>
  <c r="H15" i="57"/>
  <c r="C15" i="57"/>
  <c r="D15" i="57"/>
  <c r="C12" i="57"/>
  <c r="D12" i="57"/>
  <c r="H12" i="57"/>
  <c r="H37" i="57"/>
  <c r="C37" i="57"/>
  <c r="D37" i="57"/>
  <c r="C38" i="57"/>
  <c r="D38" i="57"/>
  <c r="H38" i="57"/>
  <c r="E39" i="52"/>
  <c r="F39" i="52"/>
  <c r="J39" i="52"/>
  <c r="E13" i="56"/>
  <c r="F13" i="56"/>
  <c r="G13" i="56"/>
  <c r="E11" i="56"/>
  <c r="F11" i="56"/>
  <c r="G11" i="56"/>
  <c r="I11" i="56"/>
  <c r="E21" i="56"/>
  <c r="F21" i="56"/>
  <c r="J21" i="56"/>
  <c r="E43" i="56"/>
  <c r="F43" i="56"/>
  <c r="G43" i="56"/>
  <c r="F22" i="56"/>
  <c r="G22" i="56"/>
  <c r="L45" i="1"/>
  <c r="L39" i="1"/>
  <c r="C19" i="55"/>
  <c r="D19" i="55"/>
  <c r="L54" i="55"/>
  <c r="L13" i="55"/>
  <c r="C20" i="55"/>
  <c r="D20" i="55"/>
  <c r="L45" i="55"/>
  <c r="C42" i="55"/>
  <c r="D42" i="55"/>
  <c r="C46" i="55"/>
  <c r="D46" i="55"/>
  <c r="C37" i="55"/>
  <c r="D37" i="55"/>
  <c r="C24" i="55"/>
  <c r="D24" i="55"/>
  <c r="C26" i="55"/>
  <c r="D26" i="55"/>
  <c r="E26" i="55"/>
  <c r="C15" i="55"/>
  <c r="D15" i="55"/>
  <c r="C28" i="55"/>
  <c r="D28" i="55"/>
  <c r="C40" i="55"/>
  <c r="D40" i="55"/>
  <c r="E40" i="55"/>
  <c r="F40" i="55"/>
  <c r="J40" i="55"/>
  <c r="C44" i="55"/>
  <c r="D44" i="55"/>
  <c r="C23" i="55"/>
  <c r="D23" i="55"/>
  <c r="C31" i="55"/>
  <c r="D31" i="55"/>
  <c r="H55" i="55"/>
  <c r="H23" i="55"/>
  <c r="H37" i="55"/>
  <c r="H39" i="55"/>
  <c r="H33" i="55"/>
  <c r="H48" i="55"/>
  <c r="H17" i="55"/>
  <c r="H11" i="55"/>
  <c r="H20" i="55"/>
  <c r="H24" i="55"/>
  <c r="H31" i="55"/>
  <c r="C18" i="55"/>
  <c r="D18" i="55"/>
  <c r="H32" i="55"/>
  <c r="C35" i="55"/>
  <c r="D35" i="55"/>
  <c r="L27" i="55"/>
  <c r="C11" i="55"/>
  <c r="D11" i="55"/>
  <c r="C27" i="55"/>
  <c r="D27" i="55"/>
  <c r="C33" i="55"/>
  <c r="D33" i="55"/>
  <c r="C16" i="55"/>
  <c r="D16" i="55"/>
  <c r="C12" i="55"/>
  <c r="D12" i="55"/>
  <c r="C48" i="55"/>
  <c r="D48" i="55"/>
  <c r="H49" i="55"/>
  <c r="H15" i="55"/>
  <c r="H18" i="55"/>
  <c r="H40" i="55"/>
  <c r="H52" i="55"/>
  <c r="H56" i="55"/>
  <c r="H53" i="55"/>
  <c r="H36" i="55"/>
  <c r="H9" i="55"/>
  <c r="H9" i="56"/>
  <c r="C32" i="55"/>
  <c r="D32" i="55"/>
  <c r="C49" i="55"/>
  <c r="D49" i="55"/>
  <c r="H10" i="55"/>
  <c r="C50" i="55"/>
  <c r="D50" i="55"/>
  <c r="C9" i="55"/>
  <c r="C38" i="55"/>
  <c r="D38" i="55"/>
  <c r="E38" i="55"/>
  <c r="C45" i="55"/>
  <c r="D45" i="55"/>
  <c r="H43" i="55"/>
  <c r="H34" i="55"/>
  <c r="H45" i="55"/>
  <c r="H47" i="55"/>
  <c r="H16" i="55"/>
  <c r="H27" i="55"/>
  <c r="H12" i="55"/>
  <c r="H29" i="55"/>
  <c r="H41" i="55"/>
  <c r="L29" i="55"/>
  <c r="P29" i="55"/>
  <c r="C22" i="55"/>
  <c r="D22" i="55"/>
  <c r="C52" i="55"/>
  <c r="D52" i="55"/>
  <c r="C51" i="55"/>
  <c r="D51" i="55"/>
  <c r="C13" i="55"/>
  <c r="D13" i="55"/>
  <c r="C39" i="55"/>
  <c r="D39" i="55"/>
  <c r="E39" i="55"/>
  <c r="L10" i="55"/>
  <c r="L30" i="55"/>
  <c r="N30" i="55"/>
  <c r="C54" i="55"/>
  <c r="D54" i="55"/>
  <c r="C34" i="55"/>
  <c r="D34" i="55"/>
  <c r="C10" i="55"/>
  <c r="D10" i="55"/>
  <c r="C43" i="55"/>
  <c r="D43" i="55"/>
  <c r="C30" i="55"/>
  <c r="D30" i="55"/>
  <c r="C14" i="55"/>
  <c r="D14" i="55"/>
  <c r="H21" i="55"/>
  <c r="H46" i="55"/>
  <c r="H26" i="55"/>
  <c r="H50" i="55"/>
  <c r="H35" i="55"/>
  <c r="H22" i="55"/>
  <c r="H30" i="55"/>
  <c r="H38" i="55"/>
  <c r="H14" i="55"/>
  <c r="C17" i="55"/>
  <c r="D17" i="55"/>
  <c r="C47" i="55"/>
  <c r="D47" i="55"/>
  <c r="C56" i="55"/>
  <c r="D56" i="55"/>
  <c r="C41" i="55"/>
  <c r="D41" i="55"/>
  <c r="H13" i="55"/>
  <c r="H25" i="55"/>
  <c r="C36" i="55"/>
  <c r="D36" i="55"/>
  <c r="H19" i="55"/>
  <c r="H28" i="55"/>
  <c r="C21" i="55"/>
  <c r="D21" i="55"/>
  <c r="H54" i="55"/>
  <c r="H51" i="55"/>
  <c r="H42" i="55"/>
  <c r="C29" i="55"/>
  <c r="D29" i="55"/>
  <c r="C25" i="55"/>
  <c r="D25" i="55"/>
  <c r="C55" i="55"/>
  <c r="D55" i="55"/>
  <c r="H44" i="55"/>
  <c r="C53" i="55"/>
  <c r="D53" i="55"/>
  <c r="E53" i="55"/>
  <c r="H11" i="52"/>
  <c r="C31" i="52"/>
  <c r="D31" i="52"/>
  <c r="C50" i="52"/>
  <c r="D50" i="52"/>
  <c r="L45" i="52"/>
  <c r="H25" i="52"/>
  <c r="C34" i="52"/>
  <c r="D34" i="52"/>
  <c r="H20" i="52"/>
  <c r="L9" i="52"/>
  <c r="H17" i="52"/>
  <c r="H37" i="52"/>
  <c r="H6" i="52"/>
  <c r="H6" i="53"/>
  <c r="H41" i="52"/>
  <c r="H44" i="52"/>
  <c r="H34" i="52"/>
  <c r="L22" i="52"/>
  <c r="C41" i="52"/>
  <c r="D41" i="52"/>
  <c r="H9" i="52"/>
  <c r="L37" i="52"/>
  <c r="N37" i="52"/>
  <c r="C56" i="52"/>
  <c r="D56" i="52"/>
  <c r="E56" i="52"/>
  <c r="C52" i="52"/>
  <c r="D52" i="52"/>
  <c r="C49" i="52"/>
  <c r="D49" i="52"/>
  <c r="E49" i="52"/>
  <c r="C11" i="52"/>
  <c r="D11" i="52"/>
  <c r="C36" i="52"/>
  <c r="D36" i="52"/>
  <c r="C24" i="52"/>
  <c r="D24" i="52"/>
  <c r="C33" i="52"/>
  <c r="D33" i="52"/>
  <c r="E33" i="52"/>
  <c r="F33" i="52"/>
  <c r="J33" i="52"/>
  <c r="L52" i="52"/>
  <c r="L8" i="52"/>
  <c r="H45" i="52"/>
  <c r="H21" i="52"/>
  <c r="L50" i="52"/>
  <c r="L38" i="52"/>
  <c r="H38" i="52"/>
  <c r="H54" i="52"/>
  <c r="H56" i="52"/>
  <c r="H43" i="52"/>
  <c r="C23" i="52"/>
  <c r="D23" i="52"/>
  <c r="E23" i="52"/>
  <c r="C18" i="52"/>
  <c r="D18" i="52"/>
  <c r="C51" i="52"/>
  <c r="D51" i="52"/>
  <c r="C37" i="52"/>
  <c r="D37" i="52"/>
  <c r="C30" i="52"/>
  <c r="D30" i="52"/>
  <c r="H35" i="52"/>
  <c r="C46" i="52"/>
  <c r="D46" i="52"/>
  <c r="C13" i="52"/>
  <c r="D13" i="52"/>
  <c r="H53" i="52"/>
  <c r="C35" i="52"/>
  <c r="D35" i="52"/>
  <c r="L18" i="52"/>
  <c r="H28" i="52"/>
  <c r="C43" i="52"/>
  <c r="D43" i="52"/>
  <c r="C20" i="52"/>
  <c r="D20" i="52"/>
  <c r="C48" i="52"/>
  <c r="D48" i="52"/>
  <c r="L30" i="52"/>
  <c r="H52" i="52"/>
  <c r="H23" i="52"/>
  <c r="C47" i="52"/>
  <c r="D47" i="52"/>
  <c r="C26" i="52"/>
  <c r="D26" i="52"/>
  <c r="H22" i="52"/>
  <c r="H7" i="52"/>
  <c r="H46" i="52"/>
  <c r="C54" i="52"/>
  <c r="D54" i="52"/>
  <c r="C15" i="52"/>
  <c r="D15" i="52"/>
  <c r="L39" i="52"/>
  <c r="H33" i="52"/>
  <c r="C53" i="52"/>
  <c r="D53" i="52"/>
  <c r="C29" i="52"/>
  <c r="D29" i="52"/>
  <c r="L49" i="52"/>
  <c r="H36" i="52"/>
  <c r="H13" i="52"/>
  <c r="C28" i="52"/>
  <c r="D28" i="52"/>
  <c r="H12" i="52"/>
  <c r="H15" i="52"/>
  <c r="C25" i="52"/>
  <c r="D25" i="52"/>
  <c r="H29" i="52"/>
  <c r="C21" i="52"/>
  <c r="D21" i="52"/>
  <c r="C10" i="52"/>
  <c r="D10" i="52"/>
  <c r="E10" i="52"/>
  <c r="F10" i="52"/>
  <c r="C44" i="52"/>
  <c r="D44" i="52"/>
  <c r="C14" i="52"/>
  <c r="D14" i="52"/>
  <c r="C7" i="52"/>
  <c r="D7" i="52"/>
  <c r="H16" i="52"/>
  <c r="C55" i="52"/>
  <c r="D55" i="52"/>
  <c r="H26" i="52"/>
  <c r="C22" i="52"/>
  <c r="D22" i="52"/>
  <c r="L20" i="52"/>
  <c r="H10" i="52"/>
  <c r="H27" i="52"/>
  <c r="H32" i="52"/>
  <c r="H14" i="52"/>
  <c r="H47" i="52"/>
  <c r="C8" i="52"/>
  <c r="D8" i="52"/>
  <c r="C9" i="52"/>
  <c r="D9" i="52"/>
  <c r="C17" i="52"/>
  <c r="D17" i="52"/>
  <c r="L35" i="52"/>
  <c r="H31" i="52"/>
  <c r="C27" i="52"/>
  <c r="D27" i="52"/>
  <c r="C6" i="52"/>
  <c r="H19" i="52"/>
  <c r="C12" i="52"/>
  <c r="D12" i="52"/>
  <c r="C16" i="52"/>
  <c r="D16" i="52"/>
  <c r="H49" i="52"/>
  <c r="H55" i="52"/>
  <c r="H40" i="52"/>
  <c r="C32" i="52"/>
  <c r="D32" i="52"/>
  <c r="C45" i="52"/>
  <c r="D45" i="52"/>
  <c r="H30" i="52"/>
  <c r="C40" i="52"/>
  <c r="D40" i="52"/>
  <c r="H18" i="52"/>
  <c r="H50" i="52"/>
  <c r="H48" i="52"/>
  <c r="H8" i="52"/>
  <c r="H24" i="52"/>
  <c r="C42" i="52"/>
  <c r="D42" i="52"/>
  <c r="E42" i="52"/>
  <c r="F42" i="52"/>
  <c r="J42" i="52"/>
  <c r="H42" i="52"/>
  <c r="C38" i="52"/>
  <c r="D38" i="52"/>
  <c r="C19" i="52"/>
  <c r="D19" i="52"/>
  <c r="C49" i="53"/>
  <c r="D49" i="53"/>
  <c r="L14" i="53"/>
  <c r="P14" i="53"/>
  <c r="C18" i="53"/>
  <c r="D18" i="53"/>
  <c r="H41" i="53"/>
  <c r="H28" i="53"/>
  <c r="C44" i="53"/>
  <c r="D44" i="53"/>
  <c r="E44" i="53"/>
  <c r="C12" i="53"/>
  <c r="D12" i="53"/>
  <c r="H17" i="53"/>
  <c r="H9" i="53"/>
  <c r="H36" i="53"/>
  <c r="H34" i="53"/>
  <c r="H12" i="53"/>
  <c r="H18" i="53"/>
  <c r="H44" i="53"/>
  <c r="H49" i="53"/>
  <c r="C20" i="53"/>
  <c r="D20" i="53"/>
  <c r="C9" i="53"/>
  <c r="D9" i="53"/>
  <c r="H11" i="53"/>
  <c r="C17" i="53"/>
  <c r="D17" i="53"/>
  <c r="H25" i="53"/>
  <c r="H33" i="53"/>
  <c r="C41" i="53"/>
  <c r="D41" i="53"/>
  <c r="C52" i="53"/>
  <c r="D52" i="53"/>
  <c r="C11" i="53"/>
  <c r="D11" i="53"/>
  <c r="E11" i="53"/>
  <c r="F11" i="53"/>
  <c r="J11" i="53"/>
  <c r="C25" i="53"/>
  <c r="D25" i="53"/>
  <c r="C36" i="53"/>
  <c r="D36" i="53"/>
  <c r="C42" i="53"/>
  <c r="D42" i="53"/>
  <c r="H14" i="53"/>
  <c r="C50" i="53"/>
  <c r="D50" i="53"/>
  <c r="H52" i="53"/>
  <c r="C26" i="53"/>
  <c r="D26" i="53"/>
  <c r="C33" i="53"/>
  <c r="D33" i="53"/>
  <c r="C38" i="53"/>
  <c r="D38" i="53"/>
  <c r="C40" i="53"/>
  <c r="D40" i="53"/>
  <c r="C22" i="53"/>
  <c r="D22" i="53"/>
  <c r="C19" i="53"/>
  <c r="D19" i="53"/>
  <c r="C34" i="53"/>
  <c r="D34" i="53"/>
  <c r="C28" i="53"/>
  <c r="D28" i="53"/>
  <c r="E28" i="53"/>
  <c r="C14" i="53"/>
  <c r="D14" i="53"/>
  <c r="C43" i="53"/>
  <c r="D43" i="53"/>
  <c r="E43" i="53"/>
  <c r="F43" i="53"/>
  <c r="H46" i="53"/>
  <c r="C47" i="53"/>
  <c r="D47" i="53"/>
  <c r="H22" i="53"/>
  <c r="H51" i="53"/>
  <c r="C30" i="53"/>
  <c r="D30" i="53"/>
  <c r="H23" i="53"/>
  <c r="C55" i="53"/>
  <c r="D55" i="53"/>
  <c r="E55" i="53"/>
  <c r="H8" i="53"/>
  <c r="C8" i="53"/>
  <c r="D8" i="53"/>
  <c r="E8" i="53"/>
  <c r="C46" i="53"/>
  <c r="D46" i="53"/>
  <c r="H19" i="53"/>
  <c r="C45" i="53"/>
  <c r="D45" i="53"/>
  <c r="H30" i="53"/>
  <c r="H29" i="53"/>
  <c r="L47" i="53"/>
  <c r="C23" i="53"/>
  <c r="D23" i="53"/>
  <c r="H13" i="53"/>
  <c r="H32" i="53"/>
  <c r="H24" i="53"/>
  <c r="H37" i="53"/>
  <c r="C16" i="53"/>
  <c r="D16" i="53"/>
  <c r="H53" i="53"/>
  <c r="H48" i="53"/>
  <c r="H20" i="53"/>
  <c r="H43" i="53"/>
  <c r="H45" i="53"/>
  <c r="H35" i="53"/>
  <c r="C15" i="53"/>
  <c r="D15" i="53"/>
  <c r="L37" i="53"/>
  <c r="C7" i="53"/>
  <c r="H27" i="53"/>
  <c r="C48" i="53"/>
  <c r="D48" i="53"/>
  <c r="H38" i="53"/>
  <c r="H40" i="53"/>
  <c r="H47" i="53"/>
  <c r="L54" i="53"/>
  <c r="L35" i="53"/>
  <c r="N35" i="53"/>
  <c r="H7" i="53"/>
  <c r="H7" i="54"/>
  <c r="H56" i="53"/>
  <c r="C21" i="53"/>
  <c r="D21" i="53"/>
  <c r="C53" i="53"/>
  <c r="D53" i="53"/>
  <c r="H10" i="53"/>
  <c r="H50" i="53"/>
  <c r="C51" i="53"/>
  <c r="D51" i="53"/>
  <c r="C54" i="53"/>
  <c r="D54" i="53"/>
  <c r="C13" i="53"/>
  <c r="D13" i="53"/>
  <c r="C39" i="53"/>
  <c r="D39" i="53"/>
  <c r="C24" i="53"/>
  <c r="D24" i="53"/>
  <c r="C56" i="53"/>
  <c r="D56" i="53"/>
  <c r="H31" i="53"/>
  <c r="H39" i="53"/>
  <c r="H21" i="53"/>
  <c r="C29" i="53"/>
  <c r="D29" i="53"/>
  <c r="H15" i="53"/>
  <c r="H16" i="53"/>
  <c r="C27" i="53"/>
  <c r="D27" i="53"/>
  <c r="C35" i="53"/>
  <c r="D35" i="53"/>
  <c r="C10" i="53"/>
  <c r="D10" i="53"/>
  <c r="H55" i="53"/>
  <c r="C32" i="53"/>
  <c r="D32" i="53"/>
  <c r="C37" i="53"/>
  <c r="D37" i="53"/>
  <c r="H26" i="53"/>
  <c r="H54" i="53"/>
  <c r="C31" i="53"/>
  <c r="D31" i="53"/>
  <c r="C30" i="57"/>
  <c r="D30" i="57"/>
  <c r="H30" i="57"/>
  <c r="C49" i="57"/>
  <c r="D49" i="57"/>
  <c r="H49" i="57"/>
  <c r="E12" i="56"/>
  <c r="F12" i="56"/>
  <c r="G12" i="56"/>
  <c r="I12" i="56"/>
  <c r="E48" i="56"/>
  <c r="F48" i="56"/>
  <c r="G48" i="56"/>
  <c r="I48" i="56"/>
  <c r="E42" i="56"/>
  <c r="F42" i="56"/>
  <c r="G42" i="56"/>
  <c r="H42" i="57"/>
  <c r="C42" i="57"/>
  <c r="D42" i="57"/>
  <c r="H54" i="57"/>
  <c r="C54" i="57"/>
  <c r="D54" i="57"/>
  <c r="H43" i="57"/>
  <c r="C43" i="57"/>
  <c r="D43" i="57"/>
  <c r="H41" i="57"/>
  <c r="C41" i="57"/>
  <c r="D41" i="57"/>
  <c r="H48" i="57"/>
  <c r="C48" i="57"/>
  <c r="D48" i="57"/>
  <c r="E48" i="57"/>
  <c r="F48" i="57"/>
  <c r="J48" i="57"/>
  <c r="H32" i="57"/>
  <c r="C32" i="57"/>
  <c r="D32" i="57"/>
  <c r="H40" i="57"/>
  <c r="C40" i="57"/>
  <c r="D40" i="57"/>
  <c r="H24" i="61"/>
  <c r="E56" i="56"/>
  <c r="F56" i="56"/>
  <c r="G56" i="56"/>
  <c r="E36" i="56"/>
  <c r="F36" i="56"/>
  <c r="E18" i="56"/>
  <c r="F18" i="56"/>
  <c r="G18" i="56"/>
  <c r="I18" i="56"/>
  <c r="E47" i="56"/>
  <c r="F47" i="56"/>
  <c r="E29" i="56"/>
  <c r="F29" i="56"/>
  <c r="G29" i="56"/>
  <c r="I29" i="56"/>
  <c r="C10" i="57"/>
  <c r="D10" i="57"/>
  <c r="E10" i="57"/>
  <c r="L14" i="1"/>
  <c r="L42" i="1"/>
  <c r="H16" i="58"/>
  <c r="C40" i="58"/>
  <c r="D40" i="58"/>
  <c r="E40" i="58"/>
  <c r="F40" i="58"/>
  <c r="J40" i="58"/>
  <c r="C30" i="58"/>
  <c r="D30" i="58"/>
  <c r="C46" i="58"/>
  <c r="D46" i="58"/>
  <c r="H23" i="58"/>
  <c r="H43" i="58"/>
  <c r="H56" i="58"/>
  <c r="H48" i="58"/>
  <c r="C16" i="58"/>
  <c r="D16" i="58"/>
  <c r="E16" i="58"/>
  <c r="F16" i="58"/>
  <c r="J16" i="58"/>
  <c r="H21" i="58"/>
  <c r="H28" i="58"/>
  <c r="H30" i="58"/>
  <c r="C27" i="58"/>
  <c r="D27" i="58"/>
  <c r="H46" i="58"/>
  <c r="C23" i="58"/>
  <c r="D23" i="58"/>
  <c r="C43" i="58"/>
  <c r="D43" i="58"/>
  <c r="C56" i="58"/>
  <c r="D56" i="58"/>
  <c r="E56" i="58"/>
  <c r="H20" i="58"/>
  <c r="C39" i="58"/>
  <c r="D39" i="58"/>
  <c r="H40" i="58"/>
  <c r="H19" i="58"/>
  <c r="H31" i="58"/>
  <c r="H47" i="58"/>
  <c r="C48" i="58"/>
  <c r="D48" i="58"/>
  <c r="C17" i="58"/>
  <c r="D17" i="58"/>
  <c r="C19" i="58"/>
  <c r="D19" i="58"/>
  <c r="C47" i="58"/>
  <c r="D47" i="58"/>
  <c r="H33" i="58"/>
  <c r="C53" i="58"/>
  <c r="D53" i="58"/>
  <c r="H55" i="58"/>
  <c r="H54" i="58"/>
  <c r="H52" i="58"/>
  <c r="H29" i="58"/>
  <c r="H25" i="58"/>
  <c r="H45" i="58"/>
  <c r="H36" i="58"/>
  <c r="H35" i="58"/>
  <c r="H18" i="58"/>
  <c r="H14" i="58"/>
  <c r="H32" i="58"/>
  <c r="H24" i="58"/>
  <c r="H50" i="58"/>
  <c r="C13" i="58"/>
  <c r="D13" i="58"/>
  <c r="H12" i="58"/>
  <c r="H12" i="59"/>
  <c r="C20" i="58"/>
  <c r="D20" i="58"/>
  <c r="C55" i="58"/>
  <c r="D55" i="58"/>
  <c r="E55" i="58"/>
  <c r="F55" i="58"/>
  <c r="J55" i="58"/>
  <c r="C29" i="58"/>
  <c r="D29" i="58"/>
  <c r="C25" i="58"/>
  <c r="D25" i="58"/>
  <c r="C14" i="58"/>
  <c r="D14" i="58"/>
  <c r="C22" i="58"/>
  <c r="D22" i="58"/>
  <c r="H38" i="58"/>
  <c r="C42" i="58"/>
  <c r="D42" i="58"/>
  <c r="E42" i="58"/>
  <c r="L13" i="58"/>
  <c r="C41" i="58"/>
  <c r="D41" i="58"/>
  <c r="C28" i="58"/>
  <c r="D28" i="58"/>
  <c r="C33" i="58"/>
  <c r="D33" i="58"/>
  <c r="C36" i="58"/>
  <c r="D36" i="58"/>
  <c r="C35" i="58"/>
  <c r="D35" i="58"/>
  <c r="E35" i="58"/>
  <c r="F35" i="58"/>
  <c r="J35" i="58"/>
  <c r="C18" i="58"/>
  <c r="D18" i="58"/>
  <c r="C50" i="58"/>
  <c r="D50" i="58"/>
  <c r="C51" i="58"/>
  <c r="D51" i="58"/>
  <c r="H51" i="58"/>
  <c r="H37" i="58"/>
  <c r="C49" i="58"/>
  <c r="D49" i="58"/>
  <c r="H42" i="58"/>
  <c r="H13" i="58"/>
  <c r="H41" i="58"/>
  <c r="C15" i="58"/>
  <c r="D15" i="58"/>
  <c r="E15" i="58"/>
  <c r="C34" i="58"/>
  <c r="D34" i="58"/>
  <c r="H26" i="58"/>
  <c r="H27" i="58"/>
  <c r="H39" i="58"/>
  <c r="C54" i="58"/>
  <c r="D54" i="58"/>
  <c r="E54" i="58"/>
  <c r="C32" i="58"/>
  <c r="D32" i="58"/>
  <c r="C24" i="58"/>
  <c r="D24" i="58"/>
  <c r="H22" i="58"/>
  <c r="H17" i="58"/>
  <c r="C37" i="58"/>
  <c r="D37" i="58"/>
  <c r="H49" i="58"/>
  <c r="C12" i="58"/>
  <c r="H15" i="58"/>
  <c r="C26" i="58"/>
  <c r="D26" i="58"/>
  <c r="C31" i="58"/>
  <c r="D31" i="58"/>
  <c r="E31" i="58"/>
  <c r="F31" i="58"/>
  <c r="C45" i="58"/>
  <c r="D45" i="58"/>
  <c r="L55" i="58"/>
  <c r="C52" i="58"/>
  <c r="D52" i="58"/>
  <c r="H34" i="58"/>
  <c r="H53" i="58"/>
  <c r="C21" i="58"/>
  <c r="D21" i="58"/>
  <c r="E21" i="58"/>
  <c r="F21" i="58"/>
  <c r="C38" i="58"/>
  <c r="D38" i="58"/>
  <c r="H30" i="56"/>
  <c r="H16" i="56"/>
  <c r="H32" i="56"/>
  <c r="H36" i="56"/>
  <c r="H51" i="56"/>
  <c r="H10" i="56"/>
  <c r="H10" i="57"/>
  <c r="H22" i="56"/>
  <c r="H20" i="56"/>
  <c r="H31" i="56"/>
  <c r="H14" i="56"/>
  <c r="H42" i="56"/>
  <c r="H46" i="56"/>
  <c r="H21" i="56"/>
  <c r="H55" i="56"/>
  <c r="H40" i="56"/>
  <c r="H18" i="56"/>
  <c r="H25" i="56"/>
  <c r="H38" i="56"/>
  <c r="H34" i="56"/>
  <c r="H19" i="56"/>
  <c r="H15" i="56"/>
  <c r="H50" i="56"/>
  <c r="H53" i="56"/>
  <c r="H33" i="56"/>
  <c r="H41" i="56"/>
  <c r="H11" i="56"/>
  <c r="H12" i="56"/>
  <c r="H52" i="56"/>
  <c r="H47" i="56"/>
  <c r="H35" i="56"/>
  <c r="H44" i="56"/>
  <c r="H28" i="56"/>
  <c r="H56" i="56"/>
  <c r="H48" i="56"/>
  <c r="H49" i="56"/>
  <c r="H17" i="56"/>
  <c r="H26" i="56"/>
  <c r="H39" i="56"/>
  <c r="H37" i="56"/>
  <c r="I37" i="56"/>
  <c r="H29" i="56"/>
  <c r="H45" i="56"/>
  <c r="C15" i="56"/>
  <c r="D15" i="56"/>
  <c r="H27" i="56"/>
  <c r="H13" i="56"/>
  <c r="C55" i="56"/>
  <c r="D55" i="56"/>
  <c r="H23" i="56"/>
  <c r="C28" i="56"/>
  <c r="D28" i="56"/>
  <c r="H54" i="56"/>
  <c r="C50" i="56"/>
  <c r="D50" i="56"/>
  <c r="H43" i="56"/>
  <c r="H24" i="56"/>
  <c r="C31" i="54"/>
  <c r="D31" i="54"/>
  <c r="E31" i="54"/>
  <c r="F31" i="54"/>
  <c r="L53" i="54"/>
  <c r="H15" i="54"/>
  <c r="C37" i="54"/>
  <c r="D37" i="54"/>
  <c r="C53" i="54"/>
  <c r="D53" i="54"/>
  <c r="H31" i="54"/>
  <c r="H53" i="54"/>
  <c r="H37" i="54"/>
  <c r="C36" i="54"/>
  <c r="D36" i="54"/>
  <c r="H14" i="54"/>
  <c r="C51" i="54"/>
  <c r="D51" i="54"/>
  <c r="E51" i="54"/>
  <c r="F51" i="54"/>
  <c r="C22" i="54"/>
  <c r="D22" i="54"/>
  <c r="C10" i="54"/>
  <c r="D10" i="54"/>
  <c r="H28" i="54"/>
  <c r="C26" i="54"/>
  <c r="D26" i="54"/>
  <c r="C29" i="54"/>
  <c r="D29" i="54"/>
  <c r="H34" i="54"/>
  <c r="L49" i="54"/>
  <c r="C15" i="54"/>
  <c r="D15" i="54"/>
  <c r="E15" i="54"/>
  <c r="H21" i="54"/>
  <c r="C20" i="54"/>
  <c r="D20" i="54"/>
  <c r="E20" i="54"/>
  <c r="C43" i="54"/>
  <c r="D43" i="54"/>
  <c r="L34" i="54"/>
  <c r="C49" i="54"/>
  <c r="D49" i="54"/>
  <c r="H26" i="54"/>
  <c r="H29" i="54"/>
  <c r="H22" i="54"/>
  <c r="H20" i="54"/>
  <c r="C41" i="54"/>
  <c r="D41" i="54"/>
  <c r="E41" i="54"/>
  <c r="F41" i="54"/>
  <c r="J41" i="54"/>
  <c r="H43" i="54"/>
  <c r="C25" i="54"/>
  <c r="D25" i="54"/>
  <c r="H49" i="54"/>
  <c r="C44" i="54"/>
  <c r="D44" i="54"/>
  <c r="C13" i="54"/>
  <c r="D13" i="54"/>
  <c r="H35" i="54"/>
  <c r="L56" i="54"/>
  <c r="H50" i="54"/>
  <c r="H12" i="54"/>
  <c r="L30" i="54"/>
  <c r="H16" i="54"/>
  <c r="C55" i="54"/>
  <c r="D55" i="54"/>
  <c r="H45" i="54"/>
  <c r="C40" i="54"/>
  <c r="D40" i="54"/>
  <c r="C48" i="54"/>
  <c r="D48" i="54"/>
  <c r="H46" i="54"/>
  <c r="H36" i="54"/>
  <c r="H51" i="54"/>
  <c r="H41" i="54"/>
  <c r="C24" i="54"/>
  <c r="D24" i="54"/>
  <c r="E24" i="54"/>
  <c r="C42" i="54"/>
  <c r="D42" i="54"/>
  <c r="E42" i="54"/>
  <c r="F42" i="54"/>
  <c r="L54" i="54"/>
  <c r="N54" i="54"/>
  <c r="H8" i="54"/>
  <c r="H8" i="55"/>
  <c r="H56" i="54"/>
  <c r="C32" i="54"/>
  <c r="D32" i="54"/>
  <c r="C9" i="54"/>
  <c r="D9" i="54"/>
  <c r="C50" i="54"/>
  <c r="D50" i="54"/>
  <c r="L23" i="54"/>
  <c r="C11" i="54"/>
  <c r="D11" i="54"/>
  <c r="E11" i="54"/>
  <c r="H55" i="54"/>
  <c r="C17" i="54"/>
  <c r="D17" i="54"/>
  <c r="E17" i="54"/>
  <c r="F17" i="54"/>
  <c r="L45" i="54"/>
  <c r="C28" i="54"/>
  <c r="D28" i="54"/>
  <c r="H44" i="54"/>
  <c r="H19" i="54"/>
  <c r="C47" i="54"/>
  <c r="D47" i="54"/>
  <c r="H54" i="54"/>
  <c r="H18" i="54"/>
  <c r="C35" i="54"/>
  <c r="D35" i="54"/>
  <c r="C56" i="54"/>
  <c r="D56" i="54"/>
  <c r="C23" i="54"/>
  <c r="D23" i="54"/>
  <c r="H30" i="54"/>
  <c r="C16" i="54"/>
  <c r="D16" i="54"/>
  <c r="C33" i="54"/>
  <c r="D33" i="54"/>
  <c r="C39" i="54"/>
  <c r="D39" i="54"/>
  <c r="H48" i="54"/>
  <c r="L46" i="54"/>
  <c r="C21" i="54"/>
  <c r="D21" i="54"/>
  <c r="E21" i="54"/>
  <c r="H10" i="54"/>
  <c r="C34" i="54"/>
  <c r="D34" i="54"/>
  <c r="C38" i="54"/>
  <c r="D38" i="54"/>
  <c r="C19" i="54"/>
  <c r="D19" i="54"/>
  <c r="L42" i="54"/>
  <c r="H47" i="54"/>
  <c r="C18" i="54"/>
  <c r="D18" i="54"/>
  <c r="C8" i="54"/>
  <c r="L35" i="54"/>
  <c r="H32" i="54"/>
  <c r="H23" i="54"/>
  <c r="C12" i="54"/>
  <c r="D12" i="54"/>
  <c r="H17" i="54"/>
  <c r="H33" i="54"/>
  <c r="H40" i="54"/>
  <c r="C27" i="54"/>
  <c r="D27" i="54"/>
  <c r="H52" i="54"/>
  <c r="C46" i="54"/>
  <c r="D46" i="54"/>
  <c r="H13" i="54"/>
  <c r="H42" i="54"/>
  <c r="C30" i="54"/>
  <c r="D30" i="54"/>
  <c r="E30" i="54"/>
  <c r="F30" i="54"/>
  <c r="J30" i="54"/>
  <c r="H11" i="54"/>
  <c r="H27" i="54"/>
  <c r="H38" i="54"/>
  <c r="C54" i="54"/>
  <c r="D54" i="54"/>
  <c r="C14" i="54"/>
  <c r="D14" i="54"/>
  <c r="C45" i="54"/>
  <c r="D45" i="54"/>
  <c r="H25" i="54"/>
  <c r="H9" i="54"/>
  <c r="H39" i="54"/>
  <c r="H24" i="54"/>
  <c r="C52" i="54"/>
  <c r="D52" i="54"/>
  <c r="E52" i="54"/>
  <c r="G29" i="57"/>
  <c r="I30" i="56"/>
  <c r="I43" i="56"/>
  <c r="J47" i="56"/>
  <c r="I56" i="56"/>
  <c r="I13" i="56"/>
  <c r="J23" i="56"/>
  <c r="J51" i="56"/>
  <c r="I53" i="56"/>
  <c r="F21" i="54"/>
  <c r="J21" i="54"/>
  <c r="F24" i="54"/>
  <c r="J24" i="54"/>
  <c r="J21" i="58"/>
  <c r="F56" i="58"/>
  <c r="J56" i="58"/>
  <c r="E31" i="53"/>
  <c r="F31" i="53"/>
  <c r="J31" i="53"/>
  <c r="E29" i="53"/>
  <c r="F29" i="53"/>
  <c r="J29" i="53"/>
  <c r="E36" i="53"/>
  <c r="F36" i="53"/>
  <c r="J36" i="53"/>
  <c r="E20" i="53"/>
  <c r="F20" i="53"/>
  <c r="J20" i="53"/>
  <c r="E20" i="52"/>
  <c r="F20" i="52"/>
  <c r="J20" i="52"/>
  <c r="E29" i="55"/>
  <c r="F29" i="55"/>
  <c r="J29" i="55"/>
  <c r="E12" i="55"/>
  <c r="F12" i="55"/>
  <c r="J12" i="55"/>
  <c r="E37" i="57"/>
  <c r="F37" i="57"/>
  <c r="J37" i="57"/>
  <c r="J28" i="61"/>
  <c r="E41" i="61"/>
  <c r="F41" i="61"/>
  <c r="J41" i="61"/>
  <c r="E18" i="61"/>
  <c r="F18" i="61"/>
  <c r="J18" i="61"/>
  <c r="E21" i="61"/>
  <c r="F21" i="61"/>
  <c r="J21" i="61"/>
  <c r="E33" i="61"/>
  <c r="F33" i="61"/>
  <c r="E45" i="57"/>
  <c r="F45" i="57"/>
  <c r="J45" i="57"/>
  <c r="E42" i="60"/>
  <c r="F42" i="60"/>
  <c r="J42" i="60"/>
  <c r="E56" i="60"/>
  <c r="F56" i="60"/>
  <c r="J56" i="60"/>
  <c r="E24" i="60"/>
  <c r="F24" i="60"/>
  <c r="J24" i="60"/>
  <c r="E46" i="54"/>
  <c r="F46" i="54"/>
  <c r="J46" i="54"/>
  <c r="D8" i="54"/>
  <c r="C8" i="55"/>
  <c r="D8" i="55"/>
  <c r="E19" i="54"/>
  <c r="F19" i="54"/>
  <c r="J19" i="54"/>
  <c r="E23" i="54"/>
  <c r="F23" i="54"/>
  <c r="J23" i="54"/>
  <c r="E28" i="54"/>
  <c r="F28" i="54"/>
  <c r="J28" i="54"/>
  <c r="F11" i="54"/>
  <c r="J11" i="54"/>
  <c r="E32" i="54"/>
  <c r="F32" i="54"/>
  <c r="J32" i="54"/>
  <c r="J42" i="54"/>
  <c r="E40" i="54"/>
  <c r="F40" i="54"/>
  <c r="J40" i="54"/>
  <c r="E44" i="54"/>
  <c r="F44" i="54"/>
  <c r="J44" i="54"/>
  <c r="F20" i="54"/>
  <c r="J20" i="54"/>
  <c r="E10" i="54"/>
  <c r="F10" i="54"/>
  <c r="J10" i="54"/>
  <c r="J51" i="54"/>
  <c r="E36" i="54"/>
  <c r="F36" i="54"/>
  <c r="J36" i="54"/>
  <c r="E53" i="54"/>
  <c r="F53" i="54"/>
  <c r="J53" i="54"/>
  <c r="E50" i="56"/>
  <c r="F50" i="56"/>
  <c r="J50" i="56"/>
  <c r="E38" i="58"/>
  <c r="F38" i="58"/>
  <c r="J38" i="58"/>
  <c r="J31" i="58"/>
  <c r="E32" i="58"/>
  <c r="F32" i="58"/>
  <c r="J32" i="58"/>
  <c r="F54" i="58"/>
  <c r="J54" i="58"/>
  <c r="E18" i="58"/>
  <c r="F18" i="58"/>
  <c r="J18" i="58"/>
  <c r="E14" i="58"/>
  <c r="F14" i="58"/>
  <c r="J14" i="58"/>
  <c r="E29" i="58"/>
  <c r="F29" i="58"/>
  <c r="J29" i="58"/>
  <c r="E47" i="58"/>
  <c r="F47" i="58"/>
  <c r="G51" i="56"/>
  <c r="I51" i="56"/>
  <c r="F10" i="57"/>
  <c r="J10" i="57"/>
  <c r="G47" i="56"/>
  <c r="I47" i="56"/>
  <c r="G39" i="56"/>
  <c r="I39" i="56"/>
  <c r="G36" i="56"/>
  <c r="E54" i="57"/>
  <c r="F54" i="57"/>
  <c r="J54" i="57"/>
  <c r="J42" i="56"/>
  <c r="J12" i="56"/>
  <c r="E37" i="53"/>
  <c r="F37" i="53"/>
  <c r="E35" i="53"/>
  <c r="F35" i="53"/>
  <c r="J35" i="53"/>
  <c r="E56" i="53"/>
  <c r="F56" i="53"/>
  <c r="J56" i="53"/>
  <c r="E13" i="53"/>
  <c r="F13" i="53"/>
  <c r="E48" i="53"/>
  <c r="F48" i="53"/>
  <c r="J48" i="53"/>
  <c r="C7" i="54"/>
  <c r="D7" i="54"/>
  <c r="D7" i="53"/>
  <c r="E16" i="53"/>
  <c r="F16" i="53"/>
  <c r="J16" i="53"/>
  <c r="E30" i="53"/>
  <c r="F30" i="53"/>
  <c r="J30" i="53"/>
  <c r="E14" i="53"/>
  <c r="F14" i="53"/>
  <c r="J14" i="53"/>
  <c r="E22" i="53"/>
  <c r="F22" i="53"/>
  <c r="J22" i="53"/>
  <c r="E33" i="53"/>
  <c r="F33" i="53"/>
  <c r="J33" i="53"/>
  <c r="E9" i="53"/>
  <c r="F9" i="53"/>
  <c r="J9" i="53"/>
  <c r="E12" i="53"/>
  <c r="F12" i="53"/>
  <c r="J12" i="53"/>
  <c r="E16" i="52"/>
  <c r="F16" i="52"/>
  <c r="J16" i="52"/>
  <c r="E7" i="52"/>
  <c r="F7" i="52"/>
  <c r="J7" i="52"/>
  <c r="E28" i="52"/>
  <c r="F28" i="52"/>
  <c r="J28" i="52"/>
  <c r="P39" i="52"/>
  <c r="N39" i="52"/>
  <c r="E48" i="52"/>
  <c r="F48" i="52"/>
  <c r="J48" i="52"/>
  <c r="E13" i="52"/>
  <c r="F13" i="52"/>
  <c r="J13" i="52"/>
  <c r="E37" i="52"/>
  <c r="F37" i="52"/>
  <c r="J37" i="52"/>
  <c r="F23" i="52"/>
  <c r="J23" i="52"/>
  <c r="F49" i="52"/>
  <c r="J49" i="52"/>
  <c r="F53" i="55"/>
  <c r="J53" i="55"/>
  <c r="E47" i="55"/>
  <c r="F47" i="55"/>
  <c r="J47" i="55"/>
  <c r="E30" i="55"/>
  <c r="F30" i="55"/>
  <c r="J30" i="55"/>
  <c r="E10" i="55"/>
  <c r="F10" i="55"/>
  <c r="J10" i="55"/>
  <c r="P10" i="55"/>
  <c r="E51" i="55"/>
  <c r="F51" i="55"/>
  <c r="J51" i="55"/>
  <c r="F38" i="55"/>
  <c r="J38" i="55"/>
  <c r="F26" i="55"/>
  <c r="J26" i="55"/>
  <c r="E20" i="55"/>
  <c r="F20" i="55"/>
  <c r="J20" i="55"/>
  <c r="J22" i="56"/>
  <c r="E38" i="57"/>
  <c r="F38" i="57"/>
  <c r="J38" i="57"/>
  <c r="E12" i="57"/>
  <c r="F12" i="57"/>
  <c r="J12" i="57"/>
  <c r="E37" i="61"/>
  <c r="F37" i="61"/>
  <c r="J37" i="61"/>
  <c r="E25" i="61"/>
  <c r="F25" i="61"/>
  <c r="J25" i="61"/>
  <c r="E40" i="61"/>
  <c r="F40" i="61"/>
  <c r="J40" i="61"/>
  <c r="E31" i="61"/>
  <c r="F31" i="61"/>
  <c r="J31" i="61"/>
  <c r="E44" i="61"/>
  <c r="F44" i="61"/>
  <c r="J44" i="61"/>
  <c r="E45" i="61"/>
  <c r="F45" i="61"/>
  <c r="J45" i="61"/>
  <c r="E55" i="61"/>
  <c r="F55" i="61"/>
  <c r="J55" i="61"/>
  <c r="E51" i="61"/>
  <c r="F51" i="61"/>
  <c r="J51" i="61"/>
  <c r="G23" i="56"/>
  <c r="I23" i="56"/>
  <c r="E51" i="57"/>
  <c r="F51" i="57"/>
  <c r="J51" i="57"/>
  <c r="E39" i="57"/>
  <c r="F39" i="57"/>
  <c r="J39" i="57"/>
  <c r="E17" i="57"/>
  <c r="F17" i="57"/>
  <c r="J17" i="57"/>
  <c r="J33" i="60"/>
  <c r="E25" i="60"/>
  <c r="F25" i="60"/>
  <c r="J25" i="60"/>
  <c r="E47" i="60"/>
  <c r="F47" i="60"/>
  <c r="J47" i="60"/>
  <c r="E35" i="60"/>
  <c r="F35" i="60"/>
  <c r="J35" i="60"/>
  <c r="P35" i="60"/>
  <c r="E15" i="60"/>
  <c r="F15" i="60"/>
  <c r="J15" i="60"/>
  <c r="E41" i="60"/>
  <c r="F41" i="60"/>
  <c r="J41" i="60"/>
  <c r="E17" i="60"/>
  <c r="F17" i="60"/>
  <c r="J17" i="60"/>
  <c r="E50" i="60"/>
  <c r="F50" i="60"/>
  <c r="J50" i="60"/>
  <c r="F28" i="60"/>
  <c r="J28" i="60"/>
  <c r="E27" i="60"/>
  <c r="F27" i="60"/>
  <c r="J27" i="60"/>
  <c r="F16" i="60"/>
  <c r="J16" i="60"/>
  <c r="E46" i="60"/>
  <c r="F46" i="60"/>
  <c r="J46" i="60"/>
  <c r="E46" i="59"/>
  <c r="F46" i="59"/>
  <c r="J46" i="59"/>
  <c r="E24" i="59"/>
  <c r="F24" i="59"/>
  <c r="J24" i="59"/>
  <c r="E15" i="59"/>
  <c r="F15" i="59"/>
  <c r="J15" i="59"/>
  <c r="E45" i="59"/>
  <c r="F45" i="59"/>
  <c r="J45" i="59"/>
  <c r="E43" i="59"/>
  <c r="F43" i="59"/>
  <c r="J43" i="59"/>
  <c r="E38" i="59"/>
  <c r="F38" i="59"/>
  <c r="J38" i="59"/>
  <c r="E37" i="59"/>
  <c r="F37" i="59"/>
  <c r="J37" i="59"/>
  <c r="E34" i="59"/>
  <c r="F34" i="59"/>
  <c r="J34" i="59"/>
  <c r="E18" i="59"/>
  <c r="F18" i="59"/>
  <c r="J18" i="59"/>
  <c r="E25" i="56"/>
  <c r="F25" i="56"/>
  <c r="J25" i="56"/>
  <c r="E52" i="56"/>
  <c r="F52" i="56"/>
  <c r="J52" i="56"/>
  <c r="E45" i="56"/>
  <c r="F45" i="56"/>
  <c r="J45" i="56"/>
  <c r="E18" i="57"/>
  <c r="F18" i="57"/>
  <c r="E22" i="57"/>
  <c r="F22" i="57"/>
  <c r="J22" i="57"/>
  <c r="E48" i="1"/>
  <c r="F48" i="1"/>
  <c r="J48" i="1"/>
  <c r="E28" i="1"/>
  <c r="F28" i="1"/>
  <c r="J28" i="1"/>
  <c r="E39" i="1"/>
  <c r="F39" i="1"/>
  <c r="J39" i="1"/>
  <c r="E6" i="1"/>
  <c r="F6" i="1"/>
  <c r="J6" i="1"/>
  <c r="E21" i="1"/>
  <c r="F21" i="1"/>
  <c r="J21" i="1"/>
  <c r="E47" i="1"/>
  <c r="F47" i="1"/>
  <c r="J47" i="1"/>
  <c r="E13" i="1"/>
  <c r="F13" i="1"/>
  <c r="J13" i="1"/>
  <c r="C5" i="52"/>
  <c r="D5" i="52"/>
  <c r="D5" i="1"/>
  <c r="E54" i="1"/>
  <c r="F54" i="1"/>
  <c r="J54" i="1"/>
  <c r="E43" i="1"/>
  <c r="F43" i="1"/>
  <c r="J43" i="1"/>
  <c r="E9" i="1"/>
  <c r="F9" i="1"/>
  <c r="J9" i="1"/>
  <c r="E54" i="54"/>
  <c r="F54" i="54"/>
  <c r="J54" i="54"/>
  <c r="E18" i="54"/>
  <c r="F18" i="54"/>
  <c r="J18" i="54"/>
  <c r="E39" i="54"/>
  <c r="F39" i="54"/>
  <c r="J39" i="54"/>
  <c r="E56" i="54"/>
  <c r="F56" i="54"/>
  <c r="J56" i="54"/>
  <c r="J31" i="54"/>
  <c r="E55" i="56"/>
  <c r="F55" i="56"/>
  <c r="J55" i="56"/>
  <c r="E26" i="58"/>
  <c r="F26" i="58"/>
  <c r="J26" i="58"/>
  <c r="E51" i="58"/>
  <c r="F51" i="58"/>
  <c r="J51" i="58"/>
  <c r="E43" i="57"/>
  <c r="F43" i="57"/>
  <c r="J43" i="57"/>
  <c r="E30" i="57"/>
  <c r="F30" i="57"/>
  <c r="J30" i="57"/>
  <c r="E27" i="53"/>
  <c r="F27" i="53"/>
  <c r="J27" i="53"/>
  <c r="E53" i="53"/>
  <c r="F53" i="53"/>
  <c r="J53" i="53"/>
  <c r="E46" i="53"/>
  <c r="F46" i="53"/>
  <c r="J46" i="53"/>
  <c r="F28" i="53"/>
  <c r="J28" i="53"/>
  <c r="E17" i="53"/>
  <c r="F17" i="53"/>
  <c r="J17" i="53"/>
  <c r="F44" i="53"/>
  <c r="J44" i="53"/>
  <c r="E12" i="52"/>
  <c r="F12" i="52"/>
  <c r="J12" i="52"/>
  <c r="E14" i="52"/>
  <c r="F14" i="52"/>
  <c r="J14" i="52"/>
  <c r="E29" i="52"/>
  <c r="F29" i="52"/>
  <c r="J29" i="52"/>
  <c r="E46" i="52"/>
  <c r="F46" i="52"/>
  <c r="J46" i="52"/>
  <c r="E24" i="52"/>
  <c r="F24" i="52"/>
  <c r="J24" i="52"/>
  <c r="N45" i="52"/>
  <c r="E17" i="55"/>
  <c r="F17" i="55"/>
  <c r="J17" i="55"/>
  <c r="E27" i="55"/>
  <c r="F27" i="55"/>
  <c r="J27" i="55"/>
  <c r="G27" i="55"/>
  <c r="I27" i="55"/>
  <c r="E24" i="55"/>
  <c r="F24" i="55"/>
  <c r="J24" i="55"/>
  <c r="E15" i="61"/>
  <c r="F15" i="61"/>
  <c r="J15" i="61"/>
  <c r="E56" i="61"/>
  <c r="F56" i="61"/>
  <c r="J56" i="61"/>
  <c r="E54" i="61"/>
  <c r="F54" i="61"/>
  <c r="J54" i="61"/>
  <c r="E46" i="61"/>
  <c r="F46" i="61"/>
  <c r="J46" i="61"/>
  <c r="E44" i="58"/>
  <c r="F44" i="58"/>
  <c r="J44" i="58"/>
  <c r="E38" i="60"/>
  <c r="F38" i="60"/>
  <c r="J38" i="60"/>
  <c r="E52" i="60"/>
  <c r="F52" i="60"/>
  <c r="J25" i="59"/>
  <c r="E56" i="59"/>
  <c r="F56" i="59"/>
  <c r="E52" i="59"/>
  <c r="F52" i="59"/>
  <c r="E20" i="56"/>
  <c r="F20" i="56"/>
  <c r="J20" i="56"/>
  <c r="E35" i="56"/>
  <c r="F35" i="56"/>
  <c r="J35" i="56"/>
  <c r="E44" i="56"/>
  <c r="F44" i="56"/>
  <c r="J44" i="56"/>
  <c r="E27" i="57"/>
  <c r="F27" i="57"/>
  <c r="J27" i="57"/>
  <c r="E23" i="57"/>
  <c r="F23" i="57"/>
  <c r="E19" i="57"/>
  <c r="F19" i="57"/>
  <c r="E25" i="57"/>
  <c r="F25" i="57"/>
  <c r="G25" i="57"/>
  <c r="E46" i="57"/>
  <c r="F46" i="57"/>
  <c r="E24" i="1"/>
  <c r="F24" i="1"/>
  <c r="J24" i="1"/>
  <c r="E53" i="1"/>
  <c r="F53" i="1"/>
  <c r="J53" i="1"/>
  <c r="E14" i="1"/>
  <c r="F14" i="1"/>
  <c r="J14" i="1"/>
  <c r="E31" i="1"/>
  <c r="F31" i="1"/>
  <c r="J31" i="1"/>
  <c r="E23" i="1"/>
  <c r="F23" i="1"/>
  <c r="J23" i="1"/>
  <c r="E36" i="1"/>
  <c r="F36" i="1"/>
  <c r="J36" i="1"/>
  <c r="E15" i="1"/>
  <c r="F15" i="1"/>
  <c r="J15" i="1"/>
  <c r="E40" i="1"/>
  <c r="F40" i="1"/>
  <c r="J40" i="1"/>
  <c r="E38" i="1"/>
  <c r="F38" i="1"/>
  <c r="J38" i="1"/>
  <c r="E44" i="1"/>
  <c r="F44" i="1"/>
  <c r="J44" i="1"/>
  <c r="E12" i="1"/>
  <c r="F12" i="1"/>
  <c r="J12" i="1"/>
  <c r="E16" i="1"/>
  <c r="F16" i="1"/>
  <c r="E27" i="54"/>
  <c r="F27" i="54"/>
  <c r="J27" i="54"/>
  <c r="E33" i="54"/>
  <c r="F33" i="54"/>
  <c r="J33" i="54"/>
  <c r="E35" i="54"/>
  <c r="F35" i="54"/>
  <c r="J35" i="54"/>
  <c r="J17" i="54"/>
  <c r="E50" i="54"/>
  <c r="F50" i="54"/>
  <c r="J50" i="54"/>
  <c r="E25" i="54"/>
  <c r="F25" i="54"/>
  <c r="J25" i="54"/>
  <c r="E43" i="54"/>
  <c r="F43" i="54"/>
  <c r="J43" i="54"/>
  <c r="E22" i="54"/>
  <c r="F22" i="54"/>
  <c r="J22" i="54"/>
  <c r="E52" i="58"/>
  <c r="F52" i="58"/>
  <c r="J52" i="58"/>
  <c r="F15" i="58"/>
  <c r="E49" i="58"/>
  <c r="F49" i="58"/>
  <c r="J49" i="58"/>
  <c r="E50" i="58"/>
  <c r="F50" i="58"/>
  <c r="E36" i="58"/>
  <c r="F36" i="58"/>
  <c r="J36" i="58"/>
  <c r="E33" i="58"/>
  <c r="F33" i="58"/>
  <c r="E22" i="58"/>
  <c r="F22" i="58"/>
  <c r="J22" i="58"/>
  <c r="E20" i="58"/>
  <c r="F20" i="58"/>
  <c r="G20" i="58"/>
  <c r="I20" i="58"/>
  <c r="G13" i="58"/>
  <c r="I13" i="58"/>
  <c r="E13" i="58"/>
  <c r="F13" i="58"/>
  <c r="J13" i="58"/>
  <c r="E19" i="58"/>
  <c r="F19" i="58"/>
  <c r="J19" i="58"/>
  <c r="E43" i="58"/>
  <c r="F43" i="58"/>
  <c r="J43" i="58"/>
  <c r="E46" i="58"/>
  <c r="F46" i="58"/>
  <c r="J46" i="58"/>
  <c r="E30" i="58"/>
  <c r="F30" i="58"/>
  <c r="E32" i="57"/>
  <c r="F32" i="57"/>
  <c r="J32" i="57"/>
  <c r="J48" i="56"/>
  <c r="E24" i="53"/>
  <c r="F24" i="53"/>
  <c r="J24" i="53"/>
  <c r="E51" i="53"/>
  <c r="F51" i="53"/>
  <c r="J51" i="53"/>
  <c r="G51" i="53"/>
  <c r="I51" i="53"/>
  <c r="E21" i="53"/>
  <c r="F21" i="53"/>
  <c r="E15" i="53"/>
  <c r="F15" i="53"/>
  <c r="J15" i="53"/>
  <c r="F55" i="53"/>
  <c r="J55" i="53"/>
  <c r="E34" i="53"/>
  <c r="F34" i="53"/>
  <c r="E40" i="53"/>
  <c r="F40" i="53"/>
  <c r="J40" i="53"/>
  <c r="E41" i="53"/>
  <c r="F41" i="53"/>
  <c r="J41" i="53"/>
  <c r="E19" i="52"/>
  <c r="F19" i="52"/>
  <c r="E27" i="52"/>
  <c r="F27" i="52"/>
  <c r="J27" i="52"/>
  <c r="E17" i="52"/>
  <c r="F17" i="52"/>
  <c r="J17" i="52"/>
  <c r="E9" i="52"/>
  <c r="F9" i="52"/>
  <c r="J9" i="52"/>
  <c r="E53" i="52"/>
  <c r="F53" i="52"/>
  <c r="J53" i="52"/>
  <c r="E54" i="52"/>
  <c r="F54" i="52"/>
  <c r="E26" i="52"/>
  <c r="F26" i="52"/>
  <c r="J26" i="52"/>
  <c r="E43" i="52"/>
  <c r="F43" i="52"/>
  <c r="J43" i="52"/>
  <c r="E35" i="52"/>
  <c r="F35" i="52"/>
  <c r="E51" i="52"/>
  <c r="F51" i="52"/>
  <c r="J51" i="52"/>
  <c r="E36" i="52"/>
  <c r="F36" i="52"/>
  <c r="F56" i="52"/>
  <c r="J56" i="52"/>
  <c r="E41" i="52"/>
  <c r="F41" i="52"/>
  <c r="E50" i="52"/>
  <c r="F50" i="52"/>
  <c r="J50" i="52"/>
  <c r="E55" i="55"/>
  <c r="F55" i="55"/>
  <c r="J55" i="55"/>
  <c r="E41" i="55"/>
  <c r="F41" i="55"/>
  <c r="J41" i="55"/>
  <c r="E43" i="55"/>
  <c r="F43" i="55"/>
  <c r="E54" i="55"/>
  <c r="F54" i="55"/>
  <c r="F39" i="55"/>
  <c r="E52" i="55"/>
  <c r="F52" i="55"/>
  <c r="C9" i="56"/>
  <c r="D9" i="56"/>
  <c r="D9" i="55"/>
  <c r="E49" i="55"/>
  <c r="F49" i="55"/>
  <c r="E16" i="55"/>
  <c r="F16" i="55"/>
  <c r="E11" i="55"/>
  <c r="F11" i="55"/>
  <c r="P27" i="55"/>
  <c r="E44" i="55"/>
  <c r="F44" i="55"/>
  <c r="J44" i="55"/>
  <c r="E28" i="55"/>
  <c r="F28" i="55"/>
  <c r="E42" i="55"/>
  <c r="F42" i="55"/>
  <c r="J30" i="56"/>
  <c r="J43" i="56"/>
  <c r="P43" i="56"/>
  <c r="G21" i="56"/>
  <c r="I21" i="56"/>
  <c r="J11" i="56"/>
  <c r="J13" i="56"/>
  <c r="G39" i="52"/>
  <c r="I39" i="52"/>
  <c r="E15" i="57"/>
  <c r="F15" i="57"/>
  <c r="E31" i="57"/>
  <c r="F31" i="57"/>
  <c r="E35" i="61"/>
  <c r="F35" i="61"/>
  <c r="J35" i="61"/>
  <c r="E27" i="61"/>
  <c r="F27" i="61"/>
  <c r="E26" i="61"/>
  <c r="F26" i="61"/>
  <c r="J26" i="61"/>
  <c r="E53" i="61"/>
  <c r="F53" i="61"/>
  <c r="J53" i="61"/>
  <c r="E42" i="61"/>
  <c r="F42" i="61"/>
  <c r="E16" i="61"/>
  <c r="F16" i="61"/>
  <c r="J16" i="61"/>
  <c r="E30" i="61"/>
  <c r="F30" i="61"/>
  <c r="E47" i="61"/>
  <c r="F47" i="61"/>
  <c r="E43" i="61"/>
  <c r="F43" i="61"/>
  <c r="E48" i="61"/>
  <c r="F48" i="61"/>
  <c r="E49" i="61"/>
  <c r="F49" i="61"/>
  <c r="J49" i="61"/>
  <c r="E44" i="57"/>
  <c r="F44" i="57"/>
  <c r="J44" i="57"/>
  <c r="E55" i="57"/>
  <c r="F55" i="57"/>
  <c r="E16" i="57"/>
  <c r="F16" i="57"/>
  <c r="F13" i="57"/>
  <c r="E32" i="60"/>
  <c r="F32" i="60"/>
  <c r="E19" i="60"/>
  <c r="F19" i="60"/>
  <c r="J19" i="60"/>
  <c r="E30" i="60"/>
  <c r="F30" i="60"/>
  <c r="E34" i="60"/>
  <c r="F34" i="60"/>
  <c r="E49" i="60"/>
  <c r="F49" i="60"/>
  <c r="J49" i="60"/>
  <c r="E22" i="60"/>
  <c r="F22" i="60"/>
  <c r="E20" i="60"/>
  <c r="F20" i="60"/>
  <c r="E29" i="60"/>
  <c r="F29" i="60"/>
  <c r="E54" i="60"/>
  <c r="F54" i="60"/>
  <c r="E51" i="60"/>
  <c r="F51" i="60"/>
  <c r="E26" i="60"/>
  <c r="F26" i="60"/>
  <c r="E48" i="60"/>
  <c r="F48" i="60"/>
  <c r="G48" i="60"/>
  <c r="I48" i="60"/>
  <c r="E55" i="60"/>
  <c r="F55" i="60"/>
  <c r="E55" i="59"/>
  <c r="F55" i="59"/>
  <c r="E16" i="59"/>
  <c r="F16" i="59"/>
  <c r="F49" i="59"/>
  <c r="E17" i="59"/>
  <c r="F17" i="59"/>
  <c r="E54" i="59"/>
  <c r="F54" i="59"/>
  <c r="J54" i="59"/>
  <c r="F20" i="59"/>
  <c r="E40" i="59"/>
  <c r="F40" i="59"/>
  <c r="E21" i="59"/>
  <c r="F21" i="59"/>
  <c r="E46" i="56"/>
  <c r="F46" i="56"/>
  <c r="E26" i="56"/>
  <c r="F26" i="56"/>
  <c r="E26" i="57"/>
  <c r="F26" i="57"/>
  <c r="G26" i="57"/>
  <c r="E20" i="57"/>
  <c r="F20" i="57"/>
  <c r="E32" i="1"/>
  <c r="F32" i="1"/>
  <c r="E49" i="1"/>
  <c r="F49" i="1"/>
  <c r="E19" i="1"/>
  <c r="F19" i="1"/>
  <c r="J19" i="1"/>
  <c r="E10" i="1"/>
  <c r="F10" i="1"/>
  <c r="E45" i="1"/>
  <c r="F45" i="1"/>
  <c r="E37" i="1"/>
  <c r="F37" i="1"/>
  <c r="E29" i="1"/>
  <c r="F29" i="1"/>
  <c r="E20" i="1"/>
  <c r="F20" i="1"/>
  <c r="E26" i="1"/>
  <c r="F26" i="1"/>
  <c r="E50" i="1"/>
  <c r="F50" i="1"/>
  <c r="E8" i="1"/>
  <c r="F8" i="1"/>
  <c r="J8" i="1"/>
  <c r="E33" i="1"/>
  <c r="F33" i="1"/>
  <c r="E14" i="57"/>
  <c r="F14" i="57"/>
  <c r="E45" i="54"/>
  <c r="F45" i="54"/>
  <c r="G45" i="54"/>
  <c r="I45" i="54"/>
  <c r="E38" i="54"/>
  <c r="F38" i="54"/>
  <c r="E16" i="54"/>
  <c r="F16" i="54"/>
  <c r="E47" i="54"/>
  <c r="F47" i="54"/>
  <c r="E26" i="54"/>
  <c r="F26" i="54"/>
  <c r="E37" i="54"/>
  <c r="F37" i="54"/>
  <c r="E28" i="56"/>
  <c r="F28" i="56"/>
  <c r="E15" i="56"/>
  <c r="F15" i="56"/>
  <c r="E45" i="58"/>
  <c r="F45" i="58"/>
  <c r="E34" i="58"/>
  <c r="F34" i="58"/>
  <c r="G34" i="58"/>
  <c r="I34" i="58"/>
  <c r="E41" i="58"/>
  <c r="F41" i="58"/>
  <c r="E48" i="58"/>
  <c r="F48" i="58"/>
  <c r="E27" i="58"/>
  <c r="F27" i="58"/>
  <c r="E41" i="57"/>
  <c r="F41" i="57"/>
  <c r="G41" i="57"/>
  <c r="I41" i="57"/>
  <c r="E49" i="57"/>
  <c r="F49" i="57"/>
  <c r="J49" i="57"/>
  <c r="E32" i="53"/>
  <c r="F32" i="53"/>
  <c r="J32" i="53"/>
  <c r="G32" i="53"/>
  <c r="I32" i="53"/>
  <c r="E54" i="53"/>
  <c r="F54" i="53"/>
  <c r="J54" i="53"/>
  <c r="P54" i="53"/>
  <c r="E26" i="53"/>
  <c r="F26" i="53"/>
  <c r="J26" i="53"/>
  <c r="E52" i="53"/>
  <c r="F52" i="53"/>
  <c r="J52" i="53"/>
  <c r="G52" i="53"/>
  <c r="I52" i="53"/>
  <c r="E18" i="53"/>
  <c r="F18" i="53"/>
  <c r="J18" i="53"/>
  <c r="E45" i="52"/>
  <c r="F45" i="52"/>
  <c r="D6" i="52"/>
  <c r="E6" i="52"/>
  <c r="C6" i="53"/>
  <c r="D6" i="53"/>
  <c r="E55" i="52"/>
  <c r="F55" i="52"/>
  <c r="E25" i="52"/>
  <c r="F25" i="52"/>
  <c r="G25" i="52"/>
  <c r="E15" i="52"/>
  <c r="F15" i="52"/>
  <c r="E52" i="52"/>
  <c r="F52" i="52"/>
  <c r="G52" i="52"/>
  <c r="E34" i="55"/>
  <c r="F34" i="55"/>
  <c r="G34" i="55"/>
  <c r="I34" i="55"/>
  <c r="E18" i="55"/>
  <c r="F18" i="55"/>
  <c r="E23" i="55"/>
  <c r="F23" i="55"/>
  <c r="J23" i="55"/>
  <c r="E46" i="55"/>
  <c r="F46" i="55"/>
  <c r="P37" i="61"/>
  <c r="E32" i="61"/>
  <c r="F32" i="61"/>
  <c r="E23" i="61"/>
  <c r="F23" i="61"/>
  <c r="J53" i="56"/>
  <c r="E28" i="57"/>
  <c r="F28" i="57"/>
  <c r="E43" i="60"/>
  <c r="F43" i="60"/>
  <c r="E18" i="60"/>
  <c r="F18" i="60"/>
  <c r="E36" i="59"/>
  <c r="F36" i="59"/>
  <c r="E35" i="59"/>
  <c r="F35" i="59"/>
  <c r="J35" i="59"/>
  <c r="E32" i="59"/>
  <c r="F32" i="59"/>
  <c r="E19" i="59"/>
  <c r="F19" i="59"/>
  <c r="F52" i="54"/>
  <c r="E14" i="54"/>
  <c r="F14" i="54"/>
  <c r="E12" i="54"/>
  <c r="F12" i="54"/>
  <c r="E34" i="54"/>
  <c r="F34" i="54"/>
  <c r="G34" i="54"/>
  <c r="I34" i="54"/>
  <c r="E9" i="54"/>
  <c r="F9" i="54"/>
  <c r="J9" i="54"/>
  <c r="E48" i="54"/>
  <c r="F48" i="54"/>
  <c r="E55" i="54"/>
  <c r="F55" i="54"/>
  <c r="E13" i="54"/>
  <c r="F13" i="54"/>
  <c r="E49" i="54"/>
  <c r="F49" i="54"/>
  <c r="F15" i="54"/>
  <c r="E29" i="54"/>
  <c r="F29" i="54"/>
  <c r="D12" i="58"/>
  <c r="E12" i="58"/>
  <c r="F12" i="58"/>
  <c r="C12" i="59"/>
  <c r="D12" i="59"/>
  <c r="E37" i="58"/>
  <c r="F37" i="58"/>
  <c r="J37" i="58"/>
  <c r="E24" i="58"/>
  <c r="F24" i="58"/>
  <c r="E28" i="58"/>
  <c r="F28" i="58"/>
  <c r="J28" i="58"/>
  <c r="F42" i="58"/>
  <c r="E25" i="58"/>
  <c r="F25" i="58"/>
  <c r="E53" i="58"/>
  <c r="F53" i="58"/>
  <c r="E17" i="58"/>
  <c r="F17" i="58"/>
  <c r="E39" i="58"/>
  <c r="F39" i="58"/>
  <c r="J39" i="58"/>
  <c r="P39" i="58"/>
  <c r="E23" i="58"/>
  <c r="F23" i="58"/>
  <c r="J23" i="58"/>
  <c r="J29" i="56"/>
  <c r="J18" i="56"/>
  <c r="J56" i="56"/>
  <c r="E40" i="57"/>
  <c r="F40" i="57"/>
  <c r="E42" i="57"/>
  <c r="F42" i="57"/>
  <c r="I42" i="56"/>
  <c r="E10" i="53"/>
  <c r="F10" i="53"/>
  <c r="E39" i="53"/>
  <c r="F39" i="53"/>
  <c r="G39" i="53"/>
  <c r="I39" i="53"/>
  <c r="J39" i="53"/>
  <c r="E23" i="53"/>
  <c r="F23" i="53"/>
  <c r="G23" i="53"/>
  <c r="I23" i="53"/>
  <c r="E45" i="53"/>
  <c r="F45" i="53"/>
  <c r="G45" i="53"/>
  <c r="I45" i="53"/>
  <c r="F8" i="53"/>
  <c r="E47" i="53"/>
  <c r="F47" i="53"/>
  <c r="J47" i="53"/>
  <c r="E19" i="53"/>
  <c r="F19" i="53"/>
  <c r="E38" i="53"/>
  <c r="F38" i="53"/>
  <c r="G38" i="53"/>
  <c r="I38" i="53"/>
  <c r="E50" i="53"/>
  <c r="F50" i="53"/>
  <c r="E42" i="53"/>
  <c r="F42" i="53"/>
  <c r="J42" i="53"/>
  <c r="E25" i="53"/>
  <c r="F25" i="53"/>
  <c r="E49" i="53"/>
  <c r="F49" i="53"/>
  <c r="E38" i="52"/>
  <c r="F38" i="52"/>
  <c r="G38" i="52"/>
  <c r="I38" i="52"/>
  <c r="E40" i="52"/>
  <c r="F40" i="52"/>
  <c r="E32" i="52"/>
  <c r="F32" i="52"/>
  <c r="J32" i="52"/>
  <c r="E8" i="52"/>
  <c r="F8" i="52"/>
  <c r="J8" i="52"/>
  <c r="E22" i="52"/>
  <c r="F22" i="52"/>
  <c r="E44" i="52"/>
  <c r="F44" i="52"/>
  <c r="G44" i="52"/>
  <c r="I44" i="52"/>
  <c r="E21" i="52"/>
  <c r="F21" i="52"/>
  <c r="E47" i="52"/>
  <c r="F47" i="52"/>
  <c r="E30" i="52"/>
  <c r="F30" i="52"/>
  <c r="E18" i="52"/>
  <c r="F18" i="52"/>
  <c r="J18" i="52"/>
  <c r="E11" i="52"/>
  <c r="F11" i="52"/>
  <c r="E34" i="52"/>
  <c r="F34" i="52"/>
  <c r="E31" i="52"/>
  <c r="F31" i="52"/>
  <c r="G31" i="52"/>
  <c r="E25" i="55"/>
  <c r="F25" i="55"/>
  <c r="E21" i="55"/>
  <c r="F21" i="55"/>
  <c r="E36" i="55"/>
  <c r="F36" i="55"/>
  <c r="E56" i="55"/>
  <c r="F56" i="55"/>
  <c r="E14" i="55"/>
  <c r="F14" i="55"/>
  <c r="G14" i="55"/>
  <c r="E13" i="55"/>
  <c r="F13" i="55"/>
  <c r="E22" i="55"/>
  <c r="F22" i="55"/>
  <c r="E45" i="55"/>
  <c r="F45" i="55"/>
  <c r="G45" i="55"/>
  <c r="I45" i="55"/>
  <c r="E50" i="55"/>
  <c r="F50" i="55"/>
  <c r="E32" i="55"/>
  <c r="F32" i="55"/>
  <c r="G32" i="55"/>
  <c r="I32" i="55"/>
  <c r="E48" i="55"/>
  <c r="F48" i="55"/>
  <c r="E33" i="55"/>
  <c r="F33" i="55"/>
  <c r="J33" i="55"/>
  <c r="E35" i="55"/>
  <c r="F35" i="55"/>
  <c r="E31" i="55"/>
  <c r="F31" i="55"/>
  <c r="J31" i="55"/>
  <c r="E15" i="55"/>
  <c r="F15" i="55"/>
  <c r="E37" i="55"/>
  <c r="F37" i="55"/>
  <c r="E19" i="55"/>
  <c r="F19" i="55"/>
  <c r="I22" i="56"/>
  <c r="E20" i="61"/>
  <c r="F20" i="61"/>
  <c r="J20" i="61"/>
  <c r="E52" i="61"/>
  <c r="F52" i="61"/>
  <c r="E34" i="61"/>
  <c r="F34" i="61"/>
  <c r="G34" i="61"/>
  <c r="I34" i="61"/>
  <c r="E50" i="61"/>
  <c r="F50" i="61"/>
  <c r="J50" i="61"/>
  <c r="E39" i="61"/>
  <c r="F39" i="61"/>
  <c r="J39" i="61"/>
  <c r="E29" i="61"/>
  <c r="F29" i="61"/>
  <c r="J29" i="61"/>
  <c r="E17" i="61"/>
  <c r="F17" i="61"/>
  <c r="E38" i="61"/>
  <c r="F38" i="61"/>
  <c r="E19" i="61"/>
  <c r="F19" i="61"/>
  <c r="J19" i="61"/>
  <c r="E22" i="61"/>
  <c r="F22" i="61"/>
  <c r="E36" i="61"/>
  <c r="F36" i="61"/>
  <c r="G36" i="61"/>
  <c r="I36" i="61"/>
  <c r="J19" i="56"/>
  <c r="J17" i="56"/>
  <c r="E35" i="57"/>
  <c r="F35" i="57"/>
  <c r="J35" i="57"/>
  <c r="E34" i="57"/>
  <c r="F34" i="57"/>
  <c r="G34" i="57"/>
  <c r="E31" i="60"/>
  <c r="F31" i="60"/>
  <c r="G31" i="60"/>
  <c r="I31" i="60"/>
  <c r="C14" i="61"/>
  <c r="D14" i="61"/>
  <c r="E14" i="61"/>
  <c r="D14" i="60"/>
  <c r="E40" i="60"/>
  <c r="F40" i="60"/>
  <c r="G40" i="60"/>
  <c r="I40" i="60"/>
  <c r="E53" i="60"/>
  <c r="F53" i="60"/>
  <c r="J53" i="60"/>
  <c r="G53" i="60"/>
  <c r="I53" i="60"/>
  <c r="E23" i="60"/>
  <c r="F23" i="60"/>
  <c r="G23" i="60"/>
  <c r="J23" i="60"/>
  <c r="E39" i="60"/>
  <c r="F39" i="60"/>
  <c r="G39" i="60"/>
  <c r="I39" i="60"/>
  <c r="E36" i="60"/>
  <c r="F36" i="60"/>
  <c r="J36" i="60"/>
  <c r="E44" i="60"/>
  <c r="F44" i="60"/>
  <c r="E37" i="60"/>
  <c r="F37" i="60"/>
  <c r="J37" i="60"/>
  <c r="E21" i="60"/>
  <c r="F21" i="60"/>
  <c r="J21" i="60"/>
  <c r="E44" i="59"/>
  <c r="F44" i="59"/>
  <c r="J44" i="59"/>
  <c r="C13" i="60"/>
  <c r="D13" i="60"/>
  <c r="E13" i="60"/>
  <c r="F13" i="60"/>
  <c r="J13" i="60"/>
  <c r="D13" i="59"/>
  <c r="E47" i="59"/>
  <c r="F47" i="59"/>
  <c r="E53" i="59"/>
  <c r="F53" i="59"/>
  <c r="E28" i="59"/>
  <c r="F28" i="59"/>
  <c r="G28" i="59"/>
  <c r="J28" i="59"/>
  <c r="E39" i="59"/>
  <c r="F39" i="59"/>
  <c r="J39" i="59"/>
  <c r="E33" i="59"/>
  <c r="F33" i="59"/>
  <c r="J33" i="59"/>
  <c r="E50" i="59"/>
  <c r="F50" i="59"/>
  <c r="J50" i="59"/>
  <c r="E38" i="56"/>
  <c r="F38" i="56"/>
  <c r="J38" i="56"/>
  <c r="E33" i="56"/>
  <c r="F33" i="56"/>
  <c r="J33" i="56"/>
  <c r="E52" i="57"/>
  <c r="F52" i="57"/>
  <c r="E47" i="57"/>
  <c r="F47" i="57"/>
  <c r="G47" i="57"/>
  <c r="E21" i="57"/>
  <c r="F21" i="57"/>
  <c r="G21" i="57"/>
  <c r="C11" i="58"/>
  <c r="D11" i="58"/>
  <c r="D11" i="57"/>
  <c r="E36" i="57"/>
  <c r="F36" i="57"/>
  <c r="J36" i="57"/>
  <c r="E53" i="57"/>
  <c r="F53" i="57"/>
  <c r="G53" i="57"/>
  <c r="E56" i="57"/>
  <c r="F56" i="57"/>
  <c r="G56" i="57"/>
  <c r="E33" i="57"/>
  <c r="F33" i="57"/>
  <c r="E50" i="57"/>
  <c r="F50" i="57"/>
  <c r="E56" i="1"/>
  <c r="F56" i="1"/>
  <c r="J56" i="1"/>
  <c r="E51" i="1"/>
  <c r="F51" i="1"/>
  <c r="J51" i="1"/>
  <c r="E55" i="1"/>
  <c r="F55" i="1"/>
  <c r="J55" i="1"/>
  <c r="E27" i="1"/>
  <c r="F27" i="1"/>
  <c r="J27" i="1"/>
  <c r="E7" i="1"/>
  <c r="F7" i="1"/>
  <c r="G7" i="1"/>
  <c r="I7" i="1"/>
  <c r="E11" i="1"/>
  <c r="F11" i="1"/>
  <c r="J11" i="1"/>
  <c r="E42" i="1"/>
  <c r="F42" i="1"/>
  <c r="J42" i="1"/>
  <c r="E34" i="1"/>
  <c r="F34" i="1"/>
  <c r="J34" i="1"/>
  <c r="E22" i="1"/>
  <c r="F22" i="1"/>
  <c r="J22" i="1"/>
  <c r="E25" i="1"/>
  <c r="F25" i="1"/>
  <c r="J25" i="1"/>
  <c r="J34" i="56"/>
  <c r="J37" i="56"/>
  <c r="E24" i="57"/>
  <c r="F24" i="57"/>
  <c r="G35" i="57"/>
  <c r="I35" i="57"/>
  <c r="G45" i="59"/>
  <c r="I45" i="59"/>
  <c r="G35" i="56"/>
  <c r="I35" i="56"/>
  <c r="G46" i="59"/>
  <c r="I46" i="59"/>
  <c r="G23" i="58"/>
  <c r="I23" i="58"/>
  <c r="G40" i="53"/>
  <c r="I40" i="53"/>
  <c r="G24" i="53"/>
  <c r="I24" i="53"/>
  <c r="G26" i="53"/>
  <c r="I26" i="53"/>
  <c r="G49" i="57"/>
  <c r="I49" i="57"/>
  <c r="G15" i="59"/>
  <c r="I15" i="59"/>
  <c r="G51" i="1"/>
  <c r="I51" i="1"/>
  <c r="G33" i="59"/>
  <c r="I33" i="59"/>
  <c r="G39" i="59"/>
  <c r="I39" i="59"/>
  <c r="G14" i="57"/>
  <c r="G26" i="61"/>
  <c r="I26" i="61"/>
  <c r="G24" i="52"/>
  <c r="I24" i="52"/>
  <c r="G28" i="53"/>
  <c r="I28" i="53"/>
  <c r="G27" i="53"/>
  <c r="I27" i="53"/>
  <c r="G19" i="54"/>
  <c r="I19" i="54"/>
  <c r="G38" i="56"/>
  <c r="I38" i="56"/>
  <c r="G50" i="59"/>
  <c r="I50" i="59"/>
  <c r="I28" i="59"/>
  <c r="G53" i="61"/>
  <c r="I53" i="61"/>
  <c r="G53" i="1"/>
  <c r="I53" i="1"/>
  <c r="G46" i="52"/>
  <c r="I46" i="52"/>
  <c r="G46" i="53"/>
  <c r="I46" i="53"/>
  <c r="G53" i="53"/>
  <c r="I53" i="53"/>
  <c r="G30" i="57"/>
  <c r="I30" i="57"/>
  <c r="G18" i="57"/>
  <c r="G11" i="1"/>
  <c r="I11" i="1"/>
  <c r="G36" i="60"/>
  <c r="I36" i="60"/>
  <c r="I23" i="60"/>
  <c r="G29" i="61"/>
  <c r="I29" i="61"/>
  <c r="G39" i="61"/>
  <c r="I39" i="61"/>
  <c r="G50" i="61"/>
  <c r="I50" i="61"/>
  <c r="P35" i="59"/>
  <c r="G35" i="59"/>
  <c r="I35" i="59"/>
  <c r="J34" i="55"/>
  <c r="J15" i="52"/>
  <c r="G15" i="52"/>
  <c r="I15" i="52"/>
  <c r="J47" i="61"/>
  <c r="G47" i="61"/>
  <c r="I47" i="61"/>
  <c r="J18" i="55"/>
  <c r="G18" i="55"/>
  <c r="I18" i="55"/>
  <c r="J52" i="52"/>
  <c r="P52" i="52"/>
  <c r="I52" i="52"/>
  <c r="J25" i="52"/>
  <c r="I25" i="52"/>
  <c r="J45" i="52"/>
  <c r="P45" i="52"/>
  <c r="G45" i="52"/>
  <c r="I45" i="52"/>
  <c r="G49" i="61"/>
  <c r="I49" i="61"/>
  <c r="J30" i="61"/>
  <c r="G30" i="61"/>
  <c r="I30" i="61"/>
  <c r="J28" i="55"/>
  <c r="G28" i="55"/>
  <c r="I28" i="55"/>
  <c r="G22" i="1"/>
  <c r="I22" i="1"/>
  <c r="G21" i="60"/>
  <c r="I21" i="60"/>
  <c r="G19" i="61"/>
  <c r="I19" i="61"/>
  <c r="J55" i="52"/>
  <c r="G55" i="52"/>
  <c r="I55" i="52"/>
  <c r="G18" i="53"/>
  <c r="I18" i="53"/>
  <c r="G20" i="57"/>
  <c r="J48" i="61"/>
  <c r="G48" i="61"/>
  <c r="I48" i="61"/>
  <c r="J31" i="57"/>
  <c r="G31" i="57"/>
  <c r="I31" i="57"/>
  <c r="J42" i="55"/>
  <c r="G42" i="55"/>
  <c r="I42" i="55"/>
  <c r="J43" i="61"/>
  <c r="G43" i="61"/>
  <c r="I43" i="61"/>
  <c r="J27" i="61"/>
  <c r="G27" i="61"/>
  <c r="I27" i="61"/>
  <c r="J15" i="57"/>
  <c r="G15" i="57"/>
  <c r="I15" i="57"/>
  <c r="G44" i="55"/>
  <c r="I44" i="55"/>
  <c r="G41" i="53"/>
  <c r="I41" i="53"/>
  <c r="G55" i="53"/>
  <c r="I55" i="53"/>
  <c r="G17" i="54"/>
  <c r="I17" i="54"/>
  <c r="G35" i="54"/>
  <c r="I35" i="54"/>
  <c r="G33" i="54"/>
  <c r="I33" i="54"/>
  <c r="G44" i="1"/>
  <c r="I44" i="1"/>
  <c r="G40" i="1"/>
  <c r="I40" i="1"/>
  <c r="G36" i="1"/>
  <c r="I36" i="1"/>
  <c r="G31" i="1"/>
  <c r="I31" i="1"/>
  <c r="G23" i="57"/>
  <c r="G14" i="52"/>
  <c r="I14" i="52"/>
  <c r="G17" i="53"/>
  <c r="I17" i="53"/>
  <c r="G43" i="1"/>
  <c r="I43" i="1"/>
  <c r="G47" i="1"/>
  <c r="I47" i="1"/>
  <c r="G6" i="1"/>
  <c r="I6" i="1"/>
  <c r="G28" i="1"/>
  <c r="I28" i="1"/>
  <c r="G48" i="1"/>
  <c r="I48" i="1"/>
  <c r="G52" i="56"/>
  <c r="I52" i="56"/>
  <c r="G18" i="59"/>
  <c r="I18" i="59"/>
  <c r="G43" i="59"/>
  <c r="I43" i="59"/>
  <c r="G33" i="60"/>
  <c r="I33" i="60"/>
  <c r="G39" i="57"/>
  <c r="I39" i="57"/>
  <c r="G10" i="57"/>
  <c r="I10" i="57"/>
  <c r="G33" i="61"/>
  <c r="I33" i="61"/>
  <c r="G18" i="61"/>
  <c r="I18" i="61"/>
  <c r="G28" i="61"/>
  <c r="I28" i="61"/>
  <c r="G48" i="57"/>
  <c r="I48" i="57"/>
  <c r="G17" i="52"/>
  <c r="I17" i="52"/>
  <c r="G32" i="57"/>
  <c r="I32" i="57"/>
  <c r="G22" i="54"/>
  <c r="I22" i="54"/>
  <c r="G25" i="54"/>
  <c r="I25" i="54"/>
  <c r="G50" i="54"/>
  <c r="I50" i="54"/>
  <c r="G12" i="1"/>
  <c r="I12" i="1"/>
  <c r="G38" i="1"/>
  <c r="I38" i="1"/>
  <c r="G23" i="1"/>
  <c r="I23" i="1"/>
  <c r="G14" i="1"/>
  <c r="I14" i="1"/>
  <c r="G19" i="57"/>
  <c r="G17" i="55"/>
  <c r="I17" i="55"/>
  <c r="G12" i="52"/>
  <c r="I12" i="52"/>
  <c r="G44" i="53"/>
  <c r="I44" i="53"/>
  <c r="G9" i="1"/>
  <c r="I9" i="1"/>
  <c r="G54" i="1"/>
  <c r="I54" i="1"/>
  <c r="G13" i="1"/>
  <c r="I13" i="1"/>
  <c r="G21" i="1"/>
  <c r="I21" i="1"/>
  <c r="G39" i="1"/>
  <c r="I39" i="1"/>
  <c r="G45" i="56"/>
  <c r="I45" i="56"/>
  <c r="G25" i="56"/>
  <c r="I25" i="56"/>
  <c r="G34" i="59"/>
  <c r="I34" i="59"/>
  <c r="G37" i="59"/>
  <c r="I37" i="59"/>
  <c r="G38" i="59"/>
  <c r="I38" i="59"/>
  <c r="G50" i="60"/>
  <c r="I50" i="60"/>
  <c r="G47" i="60"/>
  <c r="I47" i="60"/>
  <c r="G17" i="57"/>
  <c r="I17" i="57"/>
  <c r="G51" i="57"/>
  <c r="I51" i="57"/>
  <c r="G38" i="57"/>
  <c r="I38" i="57"/>
  <c r="G44" i="54"/>
  <c r="I44" i="54"/>
  <c r="G56" i="60"/>
  <c r="I56" i="60"/>
  <c r="G21" i="61"/>
  <c r="I21" i="61"/>
  <c r="G41" i="61"/>
  <c r="I41" i="61"/>
  <c r="G37" i="57"/>
  <c r="I37" i="57"/>
  <c r="J49" i="59"/>
  <c r="G49" i="59"/>
  <c r="I49" i="59"/>
  <c r="J26" i="60"/>
  <c r="G26" i="60"/>
  <c r="I26" i="60"/>
  <c r="J29" i="60"/>
  <c r="G29" i="60"/>
  <c r="I29" i="60"/>
  <c r="J22" i="60"/>
  <c r="G22" i="60"/>
  <c r="I22" i="60"/>
  <c r="J49" i="55"/>
  <c r="G49" i="55"/>
  <c r="I49" i="55"/>
  <c r="J30" i="58"/>
  <c r="G30" i="58"/>
  <c r="I30" i="58"/>
  <c r="J33" i="58"/>
  <c r="G33" i="58"/>
  <c r="I33" i="58"/>
  <c r="J15" i="58"/>
  <c r="G15" i="58"/>
  <c r="I15" i="58"/>
  <c r="J52" i="59"/>
  <c r="G52" i="59"/>
  <c r="I52" i="59"/>
  <c r="E11" i="58"/>
  <c r="F11" i="58"/>
  <c r="J11" i="58"/>
  <c r="J50" i="55"/>
  <c r="G50" i="55"/>
  <c r="I50" i="55"/>
  <c r="G18" i="52"/>
  <c r="I18" i="52"/>
  <c r="J42" i="57"/>
  <c r="G42" i="57"/>
  <c r="I42" i="57"/>
  <c r="J25" i="58"/>
  <c r="G25" i="58"/>
  <c r="I25" i="58"/>
  <c r="J18" i="60"/>
  <c r="G18" i="60"/>
  <c r="I18" i="60"/>
  <c r="J15" i="56"/>
  <c r="G15" i="56"/>
  <c r="I15" i="56"/>
  <c r="J29" i="1"/>
  <c r="G29" i="1"/>
  <c r="I29" i="1"/>
  <c r="J26" i="56"/>
  <c r="G26" i="56"/>
  <c r="I26" i="56"/>
  <c r="G52" i="57"/>
  <c r="J34" i="57"/>
  <c r="I34" i="57"/>
  <c r="J19" i="55"/>
  <c r="G19" i="55"/>
  <c r="I19" i="55"/>
  <c r="G33" i="55"/>
  <c r="I33" i="55"/>
  <c r="J30" i="52"/>
  <c r="P30" i="52"/>
  <c r="G30" i="52"/>
  <c r="I30" i="52"/>
  <c r="J44" i="52"/>
  <c r="J40" i="52"/>
  <c r="G40" i="52"/>
  <c r="I40" i="52"/>
  <c r="J8" i="53"/>
  <c r="G8" i="53"/>
  <c r="I8" i="53"/>
  <c r="J40" i="57"/>
  <c r="G40" i="57"/>
  <c r="I40" i="57"/>
  <c r="J12" i="58"/>
  <c r="J49" i="54"/>
  <c r="G49" i="54"/>
  <c r="I49" i="54"/>
  <c r="J55" i="54"/>
  <c r="G55" i="54"/>
  <c r="I55" i="54"/>
  <c r="J43" i="60"/>
  <c r="G43" i="60"/>
  <c r="I43" i="60"/>
  <c r="J28" i="57"/>
  <c r="G28" i="57"/>
  <c r="I28" i="57"/>
  <c r="J23" i="61"/>
  <c r="G23" i="61"/>
  <c r="I23" i="61"/>
  <c r="J41" i="57"/>
  <c r="J41" i="58"/>
  <c r="G41" i="58"/>
  <c r="I41" i="58"/>
  <c r="J28" i="56"/>
  <c r="G28" i="56"/>
  <c r="I28" i="56"/>
  <c r="J47" i="54"/>
  <c r="G47" i="54"/>
  <c r="I47" i="54"/>
  <c r="J26" i="1"/>
  <c r="G26" i="1"/>
  <c r="I26" i="1"/>
  <c r="J37" i="1"/>
  <c r="G37" i="1"/>
  <c r="I37" i="1"/>
  <c r="G19" i="1"/>
  <c r="I19" i="1"/>
  <c r="J46" i="56"/>
  <c r="G46" i="56"/>
  <c r="I46" i="56"/>
  <c r="J40" i="59"/>
  <c r="G40" i="59"/>
  <c r="I40" i="59"/>
  <c r="J48" i="60"/>
  <c r="J51" i="60"/>
  <c r="G51" i="60"/>
  <c r="I51" i="60"/>
  <c r="J32" i="60"/>
  <c r="G32" i="60"/>
  <c r="I32" i="60"/>
  <c r="J16" i="57"/>
  <c r="G16" i="57"/>
  <c r="I16" i="57"/>
  <c r="J39" i="55"/>
  <c r="G39" i="55"/>
  <c r="I39" i="55"/>
  <c r="J36" i="52"/>
  <c r="G36" i="52"/>
  <c r="I36" i="52"/>
  <c r="J35" i="52"/>
  <c r="P35" i="52"/>
  <c r="G35" i="52"/>
  <c r="I35" i="52"/>
  <c r="J16" i="1"/>
  <c r="G16" i="1"/>
  <c r="I16" i="1"/>
  <c r="J52" i="60"/>
  <c r="G52" i="60"/>
  <c r="I52" i="60"/>
  <c r="J56" i="55"/>
  <c r="G56" i="55"/>
  <c r="I56" i="55"/>
  <c r="J21" i="52"/>
  <c r="G21" i="52"/>
  <c r="I21" i="52"/>
  <c r="J19" i="53"/>
  <c r="G19" i="53"/>
  <c r="I19" i="53"/>
  <c r="J53" i="58"/>
  <c r="G53" i="58"/>
  <c r="I53" i="58"/>
  <c r="J52" i="54"/>
  <c r="G52" i="54"/>
  <c r="I52" i="54"/>
  <c r="J10" i="1"/>
  <c r="G10" i="1"/>
  <c r="I10" i="1"/>
  <c r="J21" i="59"/>
  <c r="G21" i="59"/>
  <c r="I21" i="59"/>
  <c r="J22" i="61"/>
  <c r="G22" i="61"/>
  <c r="I22" i="61"/>
  <c r="J37" i="55"/>
  <c r="G37" i="55"/>
  <c r="I37" i="55"/>
  <c r="G31" i="55"/>
  <c r="I31" i="55"/>
  <c r="J48" i="55"/>
  <c r="G48" i="55"/>
  <c r="I48" i="55"/>
  <c r="J31" i="52"/>
  <c r="I31" i="52"/>
  <c r="G8" i="52"/>
  <c r="I8" i="52"/>
  <c r="J50" i="53"/>
  <c r="G50" i="53"/>
  <c r="I50" i="53"/>
  <c r="J45" i="53"/>
  <c r="J23" i="53"/>
  <c r="J10" i="53"/>
  <c r="G10" i="53"/>
  <c r="I10" i="53"/>
  <c r="J24" i="58"/>
  <c r="G24" i="58"/>
  <c r="I24" i="58"/>
  <c r="J15" i="54"/>
  <c r="G15" i="54"/>
  <c r="I15" i="54"/>
  <c r="J13" i="54"/>
  <c r="G13" i="54"/>
  <c r="I13" i="54"/>
  <c r="J48" i="54"/>
  <c r="G48" i="54"/>
  <c r="I48" i="54"/>
  <c r="J12" i="54"/>
  <c r="G12" i="54"/>
  <c r="I12" i="54"/>
  <c r="J19" i="59"/>
  <c r="G19" i="59"/>
  <c r="I19" i="59"/>
  <c r="J32" i="59"/>
  <c r="G32" i="59"/>
  <c r="I32" i="59"/>
  <c r="J37" i="54"/>
  <c r="G37" i="54"/>
  <c r="I37" i="54"/>
  <c r="J16" i="54"/>
  <c r="G16" i="54"/>
  <c r="I16" i="54"/>
  <c r="J33" i="1"/>
  <c r="G33" i="1"/>
  <c r="I33" i="1"/>
  <c r="J45" i="1"/>
  <c r="G45" i="1"/>
  <c r="I45" i="1"/>
  <c r="J49" i="1"/>
  <c r="G49" i="1"/>
  <c r="I49" i="1"/>
  <c r="J20" i="59"/>
  <c r="G20" i="59"/>
  <c r="I20" i="59"/>
  <c r="J16" i="59"/>
  <c r="G16" i="59"/>
  <c r="I16" i="59"/>
  <c r="J55" i="60"/>
  <c r="G55" i="60"/>
  <c r="I55" i="60"/>
  <c r="J54" i="60"/>
  <c r="G54" i="60"/>
  <c r="I54" i="60"/>
  <c r="J34" i="60"/>
  <c r="P34" i="60"/>
  <c r="G34" i="60"/>
  <c r="I34" i="60"/>
  <c r="J13" i="57"/>
  <c r="G13" i="57"/>
  <c r="I13" i="57"/>
  <c r="J55" i="57"/>
  <c r="G55" i="57"/>
  <c r="I55" i="57"/>
  <c r="J42" i="61"/>
  <c r="G42" i="61"/>
  <c r="I42" i="61"/>
  <c r="J11" i="55"/>
  <c r="G11" i="55"/>
  <c r="I11" i="55"/>
  <c r="E9" i="56"/>
  <c r="F9" i="56"/>
  <c r="J9" i="56"/>
  <c r="J54" i="55"/>
  <c r="P54" i="55"/>
  <c r="G54" i="55"/>
  <c r="I54" i="55"/>
  <c r="J54" i="52"/>
  <c r="G54" i="52"/>
  <c r="I54" i="52"/>
  <c r="J50" i="58"/>
  <c r="G50" i="58"/>
  <c r="I50" i="58"/>
  <c r="J21" i="55"/>
  <c r="G21" i="55"/>
  <c r="I21" i="55"/>
  <c r="J25" i="53"/>
  <c r="G25" i="53"/>
  <c r="I25" i="53"/>
  <c r="G28" i="58"/>
  <c r="I28" i="58"/>
  <c r="G9" i="54"/>
  <c r="I9" i="54"/>
  <c r="J48" i="58"/>
  <c r="G48" i="58"/>
  <c r="I48" i="58"/>
  <c r="J50" i="1"/>
  <c r="G50" i="1"/>
  <c r="I50" i="1"/>
  <c r="J17" i="59"/>
  <c r="G17" i="59"/>
  <c r="I17" i="59"/>
  <c r="G24" i="57"/>
  <c r="G36" i="57"/>
  <c r="I36" i="57"/>
  <c r="G25" i="1"/>
  <c r="I25" i="1"/>
  <c r="G34" i="1"/>
  <c r="I34" i="1"/>
  <c r="G42" i="1"/>
  <c r="I42" i="1"/>
  <c r="G55" i="1"/>
  <c r="I55" i="1"/>
  <c r="G33" i="57"/>
  <c r="E14" i="60"/>
  <c r="F14" i="60"/>
  <c r="J14" i="60"/>
  <c r="J13" i="55"/>
  <c r="P13" i="55"/>
  <c r="G13" i="55"/>
  <c r="I13" i="55"/>
  <c r="J14" i="55"/>
  <c r="I14" i="55"/>
  <c r="J25" i="55"/>
  <c r="G25" i="55"/>
  <c r="I25" i="55"/>
  <c r="J34" i="52"/>
  <c r="G34" i="52"/>
  <c r="I34" i="52"/>
  <c r="J47" i="52"/>
  <c r="G47" i="52"/>
  <c r="I47" i="52"/>
  <c r="J49" i="53"/>
  <c r="G49" i="53"/>
  <c r="I49" i="53"/>
  <c r="J38" i="53"/>
  <c r="J42" i="58"/>
  <c r="G42" i="58"/>
  <c r="I42" i="58"/>
  <c r="G37" i="58"/>
  <c r="I37" i="58"/>
  <c r="J29" i="54"/>
  <c r="G29" i="54"/>
  <c r="I29" i="54"/>
  <c r="J14" i="54"/>
  <c r="G14" i="54"/>
  <c r="I14" i="54"/>
  <c r="J36" i="59"/>
  <c r="G36" i="59"/>
  <c r="I36" i="59"/>
  <c r="J32" i="61"/>
  <c r="G32" i="61"/>
  <c r="I32" i="61"/>
  <c r="E6" i="53"/>
  <c r="F6" i="53"/>
  <c r="G6" i="53"/>
  <c r="I6" i="53"/>
  <c r="J27" i="58"/>
  <c r="G27" i="58"/>
  <c r="I27" i="58"/>
  <c r="J45" i="58"/>
  <c r="G45" i="58"/>
  <c r="I45" i="58"/>
  <c r="J26" i="54"/>
  <c r="G26" i="54"/>
  <c r="I26" i="54"/>
  <c r="J38" i="54"/>
  <c r="G38" i="54"/>
  <c r="I38" i="54"/>
  <c r="J20" i="1"/>
  <c r="G20" i="1"/>
  <c r="I20" i="1"/>
  <c r="J32" i="1"/>
  <c r="G32" i="1"/>
  <c r="I32" i="1"/>
  <c r="J55" i="59"/>
  <c r="G55" i="59"/>
  <c r="I55" i="59"/>
  <c r="J20" i="60"/>
  <c r="G20" i="60"/>
  <c r="I20" i="60"/>
  <c r="J30" i="60"/>
  <c r="G30" i="60"/>
  <c r="I30" i="60"/>
  <c r="J16" i="55"/>
  <c r="G16" i="55"/>
  <c r="I16" i="55"/>
  <c r="J43" i="55"/>
  <c r="G43" i="55"/>
  <c r="I43" i="55"/>
  <c r="J41" i="52"/>
  <c r="G41" i="52"/>
  <c r="I41" i="52"/>
  <c r="J20" i="58"/>
  <c r="G27" i="57"/>
  <c r="I27" i="57"/>
  <c r="J56" i="59"/>
  <c r="G56" i="59"/>
  <c r="I56" i="59"/>
  <c r="E11" i="57"/>
  <c r="F11" i="57"/>
  <c r="J11" i="57"/>
  <c r="E12" i="59"/>
  <c r="F12" i="59"/>
  <c r="J12" i="59"/>
  <c r="G15" i="53"/>
  <c r="I15" i="53"/>
  <c r="G52" i="58"/>
  <c r="I52" i="58"/>
  <c r="G43" i="54"/>
  <c r="I43" i="54"/>
  <c r="G56" i="61"/>
  <c r="I56" i="61"/>
  <c r="G55" i="58"/>
  <c r="I55" i="58"/>
  <c r="G26" i="58"/>
  <c r="I26" i="58"/>
  <c r="G31" i="54"/>
  <c r="I31" i="54"/>
  <c r="G39" i="54"/>
  <c r="I39" i="54"/>
  <c r="G54" i="54"/>
  <c r="I54" i="54"/>
  <c r="E5" i="52"/>
  <c r="F5" i="52"/>
  <c r="G5" i="52"/>
  <c r="I5" i="52"/>
  <c r="J5" i="52"/>
  <c r="G22" i="57"/>
  <c r="I22" i="57"/>
  <c r="G24" i="59"/>
  <c r="I24" i="59"/>
  <c r="G46" i="60"/>
  <c r="I46" i="60"/>
  <c r="G45" i="60"/>
  <c r="I45" i="60"/>
  <c r="G28" i="60"/>
  <c r="I28" i="60"/>
  <c r="G17" i="60"/>
  <c r="I17" i="60"/>
  <c r="G15" i="60"/>
  <c r="I15" i="60"/>
  <c r="G55" i="61"/>
  <c r="I55" i="61"/>
  <c r="G45" i="61"/>
  <c r="I45" i="61"/>
  <c r="G25" i="61"/>
  <c r="I25" i="61"/>
  <c r="G26" i="55"/>
  <c r="I26" i="55"/>
  <c r="G38" i="55"/>
  <c r="I38" i="55"/>
  <c r="G51" i="55"/>
  <c r="I51" i="55"/>
  <c r="G10" i="55"/>
  <c r="I10" i="55"/>
  <c r="G47" i="55"/>
  <c r="I47" i="55"/>
  <c r="G49" i="52"/>
  <c r="I49" i="52"/>
  <c r="G13" i="52"/>
  <c r="I13" i="52"/>
  <c r="G48" i="52"/>
  <c r="I48" i="52"/>
  <c r="G11" i="53"/>
  <c r="I11" i="53"/>
  <c r="G22" i="53"/>
  <c r="I22" i="53"/>
  <c r="G30" i="53"/>
  <c r="I30" i="53"/>
  <c r="G16" i="53"/>
  <c r="I16" i="53"/>
  <c r="E7" i="53"/>
  <c r="F7" i="53"/>
  <c r="J7" i="53"/>
  <c r="G56" i="53"/>
  <c r="I56" i="53"/>
  <c r="G35" i="53"/>
  <c r="I35" i="53"/>
  <c r="G40" i="58"/>
  <c r="I40" i="58"/>
  <c r="G47" i="58"/>
  <c r="I47" i="58"/>
  <c r="G18" i="58"/>
  <c r="I18" i="58"/>
  <c r="G32" i="58"/>
  <c r="I32" i="58"/>
  <c r="G31" i="58"/>
  <c r="I31" i="58"/>
  <c r="G38" i="58"/>
  <c r="I38" i="58"/>
  <c r="G36" i="54"/>
  <c r="I36" i="54"/>
  <c r="G10" i="54"/>
  <c r="I10" i="54"/>
  <c r="G20" i="54"/>
  <c r="I20" i="54"/>
  <c r="G41" i="54"/>
  <c r="I41" i="54"/>
  <c r="G40" i="54"/>
  <c r="I40" i="54"/>
  <c r="G32" i="54"/>
  <c r="I32" i="54"/>
  <c r="G23" i="54"/>
  <c r="I23" i="54"/>
  <c r="E8" i="55"/>
  <c r="F8" i="55"/>
  <c r="J8" i="55"/>
  <c r="G45" i="57"/>
  <c r="I45" i="57"/>
  <c r="G42" i="52"/>
  <c r="I42" i="52"/>
  <c r="G20" i="53"/>
  <c r="I20" i="53"/>
  <c r="G43" i="53"/>
  <c r="I43" i="53"/>
  <c r="G31" i="53"/>
  <c r="I31" i="53"/>
  <c r="G56" i="58"/>
  <c r="I56" i="58"/>
  <c r="G35" i="58"/>
  <c r="I35" i="58"/>
  <c r="G21" i="58"/>
  <c r="I21" i="58"/>
  <c r="G21" i="54"/>
  <c r="I21" i="54"/>
  <c r="G30" i="54"/>
  <c r="I30" i="54"/>
  <c r="E7" i="54"/>
  <c r="F7" i="54"/>
  <c r="E8" i="54"/>
  <c r="F8" i="54"/>
  <c r="G8" i="54"/>
  <c r="F14" i="61"/>
  <c r="J14" i="61"/>
  <c r="F6" i="52"/>
  <c r="J6" i="52"/>
  <c r="E9" i="55"/>
  <c r="F9" i="55"/>
  <c r="J9" i="55"/>
  <c r="G41" i="55"/>
  <c r="I41" i="55"/>
  <c r="G55" i="55"/>
  <c r="I55" i="55"/>
  <c r="G50" i="52"/>
  <c r="I50" i="52"/>
  <c r="G56" i="52"/>
  <c r="I56" i="52"/>
  <c r="G51" i="52"/>
  <c r="I51" i="52"/>
  <c r="G43" i="52"/>
  <c r="I43" i="52"/>
  <c r="G26" i="52"/>
  <c r="I26" i="52"/>
  <c r="G53" i="52"/>
  <c r="I53" i="52"/>
  <c r="G46" i="58"/>
  <c r="I46" i="58"/>
  <c r="G19" i="58"/>
  <c r="I19" i="58"/>
  <c r="G49" i="58"/>
  <c r="I49" i="58"/>
  <c r="G44" i="56"/>
  <c r="I44" i="56"/>
  <c r="G20" i="56"/>
  <c r="I20" i="56"/>
  <c r="G25" i="59"/>
  <c r="I25" i="59"/>
  <c r="G38" i="60"/>
  <c r="I38" i="60"/>
  <c r="G44" i="58"/>
  <c r="I44" i="58"/>
  <c r="G54" i="61"/>
  <c r="I54" i="61"/>
  <c r="G15" i="61"/>
  <c r="I15" i="61"/>
  <c r="G43" i="57"/>
  <c r="I43" i="57"/>
  <c r="G51" i="58"/>
  <c r="I51" i="58"/>
  <c r="G55" i="56"/>
  <c r="I55" i="56"/>
  <c r="G56" i="54"/>
  <c r="I56" i="54"/>
  <c r="G18" i="54"/>
  <c r="I18" i="54"/>
  <c r="G16" i="60"/>
  <c r="I16" i="60"/>
  <c r="G27" i="60"/>
  <c r="I27" i="60"/>
  <c r="G41" i="60"/>
  <c r="I41" i="60"/>
  <c r="G35" i="60"/>
  <c r="I35" i="60"/>
  <c r="G51" i="61"/>
  <c r="I51" i="61"/>
  <c r="G44" i="61"/>
  <c r="I44" i="61"/>
  <c r="G31" i="61"/>
  <c r="I31" i="61"/>
  <c r="G40" i="61"/>
  <c r="I40" i="61"/>
  <c r="G37" i="61"/>
  <c r="I37" i="61"/>
  <c r="G12" i="57"/>
  <c r="I12" i="57"/>
  <c r="G20" i="55"/>
  <c r="I20" i="55"/>
  <c r="G40" i="55"/>
  <c r="I40" i="55"/>
  <c r="G30" i="55"/>
  <c r="I30" i="55"/>
  <c r="G53" i="55"/>
  <c r="I53" i="55"/>
  <c r="G33" i="52"/>
  <c r="I33" i="52"/>
  <c r="G37" i="52"/>
  <c r="I37" i="52"/>
  <c r="G28" i="52"/>
  <c r="I28" i="52"/>
  <c r="G7" i="52"/>
  <c r="I7" i="52"/>
  <c r="G16" i="52"/>
  <c r="I16" i="52"/>
  <c r="G12" i="53"/>
  <c r="I12" i="53"/>
  <c r="G9" i="53"/>
  <c r="I9" i="53"/>
  <c r="G33" i="53"/>
  <c r="I33" i="53"/>
  <c r="G14" i="53"/>
  <c r="I14" i="53"/>
  <c r="G48" i="53"/>
  <c r="I48" i="53"/>
  <c r="G13" i="53"/>
  <c r="I13" i="53"/>
  <c r="G37" i="53"/>
  <c r="I37" i="53"/>
  <c r="G54" i="57"/>
  <c r="I54" i="57"/>
  <c r="G29" i="58"/>
  <c r="I29" i="58"/>
  <c r="G54" i="58"/>
  <c r="I54" i="58"/>
  <c r="G50" i="56"/>
  <c r="I50" i="56"/>
  <c r="G53" i="54"/>
  <c r="I53" i="54"/>
  <c r="G51" i="54"/>
  <c r="I51" i="54"/>
  <c r="G42" i="54"/>
  <c r="I42" i="54"/>
  <c r="G11" i="54"/>
  <c r="I11" i="54"/>
  <c r="G28" i="54"/>
  <c r="I28" i="54"/>
  <c r="G46" i="54"/>
  <c r="I46" i="54"/>
  <c r="G24" i="60"/>
  <c r="I24" i="60"/>
  <c r="G42" i="60"/>
  <c r="I42" i="60"/>
  <c r="G12" i="55"/>
  <c r="I12" i="55"/>
  <c r="G29" i="55"/>
  <c r="I29" i="55"/>
  <c r="G20" i="52"/>
  <c r="I20" i="52"/>
  <c r="G10" i="52"/>
  <c r="I10" i="52"/>
  <c r="G36" i="53"/>
  <c r="I36" i="53"/>
  <c r="G29" i="53"/>
  <c r="I29" i="53"/>
  <c r="G16" i="58"/>
  <c r="I16" i="58"/>
  <c r="G24" i="54"/>
  <c r="I24" i="54"/>
  <c r="E5" i="1"/>
  <c r="F5" i="1"/>
  <c r="J5" i="1"/>
  <c r="G11" i="57"/>
  <c r="Q11" i="58"/>
  <c r="G9" i="55"/>
  <c r="I9" i="55"/>
  <c r="G5" i="1"/>
  <c r="Q5" i="52"/>
  <c r="G9" i="56"/>
  <c r="I9" i="56"/>
  <c r="G14" i="60"/>
  <c r="G12" i="59"/>
  <c r="I12" i="59"/>
  <c r="Q9" i="56"/>
  <c r="I5" i="1"/>
  <c r="P55" i="58"/>
  <c r="P23" i="60"/>
  <c r="P17" i="53"/>
  <c r="N35" i="54"/>
  <c r="P35" i="54"/>
  <c r="N46" i="59"/>
  <c r="L15" i="58"/>
  <c r="N45" i="55"/>
  <c r="N54" i="55"/>
  <c r="S54" i="55"/>
  <c r="L23" i="60"/>
  <c r="O55" i="55"/>
  <c r="P28" i="57"/>
  <c r="P18" i="52"/>
  <c r="N37" i="53"/>
  <c r="N37" i="59"/>
  <c r="M36" i="56"/>
  <c r="O36" i="56"/>
  <c r="M66" i="56"/>
  <c r="M41" i="56"/>
  <c r="O41" i="56" s="1"/>
  <c r="S41" i="56" s="1"/>
  <c r="M26" i="56"/>
  <c r="M42" i="56"/>
  <c r="M16" i="56"/>
  <c r="M40" i="56"/>
  <c r="M9" i="56"/>
  <c r="M33" i="56"/>
  <c r="M39" i="56"/>
  <c r="M60" i="56"/>
  <c r="M57" i="56"/>
  <c r="M69" i="56"/>
  <c r="O69" i="57" s="1"/>
  <c r="S69" i="57" s="1"/>
  <c r="M24" i="56"/>
  <c r="M23" i="56"/>
  <c r="O23" i="56" s="1"/>
  <c r="S23" i="56" s="1"/>
  <c r="M44" i="56"/>
  <c r="M46" i="56"/>
  <c r="M20" i="56"/>
  <c r="M48" i="56"/>
  <c r="M32" i="56"/>
  <c r="M52" i="56"/>
  <c r="M59" i="56"/>
  <c r="M29" i="56"/>
  <c r="M14" i="56"/>
  <c r="M64" i="56"/>
  <c r="M38" i="56"/>
  <c r="O38" i="56" s="1"/>
  <c r="S38" i="56" s="1"/>
  <c r="M28" i="56"/>
  <c r="M67" i="56"/>
  <c r="M53" i="56"/>
  <c r="M50" i="56"/>
  <c r="M34" i="56"/>
  <c r="M13" i="56"/>
  <c r="M10" i="56"/>
  <c r="O10" i="56" s="1"/>
  <c r="S10" i="56" s="1"/>
  <c r="M30" i="56"/>
  <c r="M12" i="56"/>
  <c r="O12" i="56" s="1"/>
  <c r="S12" i="56" s="1"/>
  <c r="M58" i="56"/>
  <c r="M47" i="56"/>
  <c r="M27" i="56"/>
  <c r="M65" i="56"/>
  <c r="O65" i="56" s="1"/>
  <c r="S65" i="56" s="1"/>
  <c r="M55" i="56"/>
  <c r="M54" i="56"/>
  <c r="M51" i="56"/>
  <c r="M49" i="56"/>
  <c r="M21" i="56"/>
  <c r="M35" i="56"/>
  <c r="M19" i="56"/>
  <c r="M63" i="56"/>
  <c r="M31" i="56"/>
  <c r="M15" i="56"/>
  <c r="M61" i="56"/>
  <c r="M25" i="56"/>
  <c r="M37" i="56"/>
  <c r="M22" i="56"/>
  <c r="M68" i="56"/>
  <c r="M56" i="56"/>
  <c r="M18" i="56"/>
  <c r="M11" i="56"/>
  <c r="M17" i="56"/>
  <c r="M43" i="56"/>
  <c r="L53" i="57"/>
  <c r="L47" i="57"/>
  <c r="L26" i="57"/>
  <c r="L13" i="57"/>
  <c r="N13" i="58"/>
  <c r="L16" i="57"/>
  <c r="L12" i="57"/>
  <c r="L30" i="57"/>
  <c r="L42" i="57"/>
  <c r="L54" i="57"/>
  <c r="L40" i="57"/>
  <c r="L33" i="57"/>
  <c r="L18" i="57"/>
  <c r="L34" i="57"/>
  <c r="L55" i="57"/>
  <c r="N55" i="58"/>
  <c r="L37" i="57"/>
  <c r="L38" i="57"/>
  <c r="L24" i="57"/>
  <c r="L20" i="57"/>
  <c r="L11" i="57"/>
  <c r="L31" i="57"/>
  <c r="L15" i="57"/>
  <c r="L29" i="57"/>
  <c r="L14" i="57"/>
  <c r="L50" i="57"/>
  <c r="L56" i="57"/>
  <c r="L46" i="57"/>
  <c r="L36" i="57"/>
  <c r="L22" i="57"/>
  <c r="L25" i="57"/>
  <c r="L21" i="57"/>
  <c r="N21" i="57"/>
  <c r="L39" i="57"/>
  <c r="L17" i="57"/>
  <c r="L44" i="57"/>
  <c r="L35" i="57"/>
  <c r="P35" i="57"/>
  <c r="L51" i="57"/>
  <c r="L45" i="57"/>
  <c r="L49" i="57"/>
  <c r="L43" i="57"/>
  <c r="N43" i="57"/>
  <c r="L48" i="57"/>
  <c r="L32" i="57"/>
  <c r="L28" i="57"/>
  <c r="L19" i="57"/>
  <c r="L52" i="57"/>
  <c r="N52" i="57"/>
  <c r="L27" i="57"/>
  <c r="L41" i="57"/>
  <c r="L44" i="58"/>
  <c r="L53" i="58"/>
  <c r="L21" i="58"/>
  <c r="L20" i="58"/>
  <c r="N20" i="58"/>
  <c r="L45" i="58"/>
  <c r="N45" i="58"/>
  <c r="L34" i="58"/>
  <c r="N34" i="58"/>
  <c r="L18" i="58"/>
  <c r="L17" i="58"/>
  <c r="N17" i="58"/>
  <c r="L47" i="58"/>
  <c r="N47" i="58"/>
  <c r="L16" i="58"/>
  <c r="L46" i="58"/>
  <c r="L22" i="58"/>
  <c r="N22" i="58"/>
  <c r="L26" i="58"/>
  <c r="N26" i="58"/>
  <c r="L38" i="58"/>
  <c r="N38" i="58"/>
  <c r="L37" i="58"/>
  <c r="L52" i="58"/>
  <c r="N52" i="58"/>
  <c r="L32" i="58"/>
  <c r="L23" i="58"/>
  <c r="N23" i="58"/>
  <c r="L36" i="58"/>
  <c r="L41" i="58"/>
  <c r="N41" i="58"/>
  <c r="L12" i="58"/>
  <c r="P12" i="58"/>
  <c r="L24" i="58"/>
  <c r="N24" i="58"/>
  <c r="L31" i="58"/>
  <c r="L33" i="58"/>
  <c r="L40" i="58"/>
  <c r="L30" i="58"/>
  <c r="N30" i="58"/>
  <c r="L48" i="58"/>
  <c r="L43" i="58"/>
  <c r="N43" i="58"/>
  <c r="L42" i="58"/>
  <c r="N42" i="58"/>
  <c r="L29" i="58"/>
  <c r="L19" i="58"/>
  <c r="L28" i="58"/>
  <c r="N28" i="58"/>
  <c r="L49" i="58"/>
  <c r="N49" i="58"/>
  <c r="L56" i="58"/>
  <c r="L35" i="58"/>
  <c r="L50" i="58"/>
  <c r="L14" i="58"/>
  <c r="N14" i="58"/>
  <c r="L27" i="58"/>
  <c r="L54" i="58"/>
  <c r="N54" i="58"/>
  <c r="P46" i="59"/>
  <c r="P45" i="60"/>
  <c r="L26" i="60"/>
  <c r="L55" i="60"/>
  <c r="L40" i="60"/>
  <c r="L24" i="60"/>
  <c r="L46" i="60"/>
  <c r="N46" i="60"/>
  <c r="L19" i="60"/>
  <c r="L52" i="60"/>
  <c r="L44" i="60"/>
  <c r="L49" i="60"/>
  <c r="L33" i="60"/>
  <c r="L15" i="60"/>
  <c r="L50" i="60"/>
  <c r="P50" i="60"/>
  <c r="L32" i="60"/>
  <c r="N32" i="61"/>
  <c r="L51" i="60"/>
  <c r="L47" i="60"/>
  <c r="L38" i="60"/>
  <c r="L31" i="60"/>
  <c r="L30" i="60"/>
  <c r="L18" i="60"/>
  <c r="L41" i="60"/>
  <c r="N41" i="60"/>
  <c r="L36" i="60"/>
  <c r="N36" i="60"/>
  <c r="L28" i="60"/>
  <c r="L21" i="60"/>
  <c r="L37" i="60"/>
  <c r="L17" i="60"/>
  <c r="L43" i="60"/>
  <c r="L53" i="60"/>
  <c r="N53" i="60"/>
  <c r="L27" i="60"/>
  <c r="L22" i="60"/>
  <c r="P22" i="60"/>
  <c r="L42" i="60"/>
  <c r="L54" i="60"/>
  <c r="L48" i="60"/>
  <c r="P48" i="60"/>
  <c r="L16" i="60"/>
  <c r="L14" i="60"/>
  <c r="P14" i="60"/>
  <c r="L45" i="60"/>
  <c r="L29" i="60"/>
  <c r="N29" i="60"/>
  <c r="L56" i="60"/>
  <c r="L39" i="60"/>
  <c r="L20" i="60"/>
  <c r="P32" i="61"/>
  <c r="P21" i="55"/>
  <c r="P37" i="60"/>
  <c r="P39" i="61"/>
  <c r="P26" i="58"/>
  <c r="P24" i="60"/>
  <c r="P28" i="60"/>
  <c r="P49" i="52"/>
  <c r="L25" i="58"/>
  <c r="N25" i="58"/>
  <c r="L51" i="58"/>
  <c r="N35" i="59"/>
  <c r="M45" i="56"/>
  <c r="P38" i="60"/>
  <c r="P30" i="57"/>
  <c r="P41" i="60"/>
  <c r="P39" i="57"/>
  <c r="P38" i="57"/>
  <c r="L37" i="54"/>
  <c r="L20" i="54"/>
  <c r="L36" i="54"/>
  <c r="L28" i="54"/>
  <c r="L25" i="54"/>
  <c r="L31" i="54"/>
  <c r="L24" i="54"/>
  <c r="L15" i="54"/>
  <c r="L40" i="54"/>
  <c r="L50" i="54"/>
  <c r="L21" i="54"/>
  <c r="L14" i="54"/>
  <c r="L43" i="54"/>
  <c r="L38" i="54"/>
  <c r="L51" i="54"/>
  <c r="L44" i="54"/>
  <c r="P44" i="54"/>
  <c r="L18" i="54"/>
  <c r="L39" i="54"/>
  <c r="L52" i="54"/>
  <c r="L9" i="54"/>
  <c r="L16" i="54"/>
  <c r="L12" i="54"/>
  <c r="L17" i="55"/>
  <c r="L31" i="55"/>
  <c r="N31" i="55"/>
  <c r="L39" i="55"/>
  <c r="N39" i="55"/>
  <c r="L15" i="55"/>
  <c r="N15" i="55"/>
  <c r="L21" i="55"/>
  <c r="N21" i="55"/>
  <c r="L55" i="55"/>
  <c r="L23" i="55"/>
  <c r="N23" i="55"/>
  <c r="L24" i="55"/>
  <c r="N24" i="55"/>
  <c r="L36" i="55"/>
  <c r="N36" i="55"/>
  <c r="L49" i="55"/>
  <c r="L43" i="55"/>
  <c r="L12" i="55"/>
  <c r="N12" i="55"/>
  <c r="L33" i="55"/>
  <c r="L19" i="55"/>
  <c r="L32" i="55"/>
  <c r="L9" i="55"/>
  <c r="L14" i="55"/>
  <c r="L37" i="55"/>
  <c r="L26" i="55"/>
  <c r="L52" i="55"/>
  <c r="N52" i="55"/>
  <c r="L48" i="55"/>
  <c r="L20" i="55"/>
  <c r="L46" i="55"/>
  <c r="N46" i="55"/>
  <c r="L51" i="55"/>
  <c r="L42" i="55"/>
  <c r="L16" i="55"/>
  <c r="N16" i="55"/>
  <c r="L34" i="55"/>
  <c r="N34" i="55"/>
  <c r="L41" i="55"/>
  <c r="L50" i="55"/>
  <c r="L44" i="55"/>
  <c r="N44" i="55"/>
  <c r="L47" i="55"/>
  <c r="L35" i="55"/>
  <c r="N35" i="55"/>
  <c r="L22" i="55"/>
  <c r="L53" i="55"/>
  <c r="N53" i="55"/>
  <c r="L28" i="55"/>
  <c r="N28" i="55"/>
  <c r="L38" i="55"/>
  <c r="N38" i="55"/>
  <c r="L25" i="55"/>
  <c r="L40" i="55"/>
  <c r="N40" i="55"/>
  <c r="L25" i="56"/>
  <c r="N25" i="56"/>
  <c r="L15" i="56"/>
  <c r="L27" i="56"/>
  <c r="N27" i="56"/>
  <c r="L18" i="56"/>
  <c r="L45" i="56"/>
  <c r="N45" i="56"/>
  <c r="L55" i="56"/>
  <c r="N55" i="56"/>
  <c r="L31" i="56"/>
  <c r="L37" i="56"/>
  <c r="L47" i="56"/>
  <c r="N47" i="56"/>
  <c r="L36" i="56"/>
  <c r="N36" i="56"/>
  <c r="L40" i="56"/>
  <c r="L49" i="56"/>
  <c r="N49" i="56"/>
  <c r="L35" i="56"/>
  <c r="N35" i="56"/>
  <c r="L34" i="56"/>
  <c r="L54" i="56"/>
  <c r="N54" i="56"/>
  <c r="L12" i="56"/>
  <c r="L20" i="56"/>
  <c r="L24" i="56"/>
  <c r="N24" i="56"/>
  <c r="L50" i="56"/>
  <c r="N50" i="56"/>
  <c r="L10" i="56"/>
  <c r="L42" i="56"/>
  <c r="L41" i="56"/>
  <c r="N41" i="56"/>
  <c r="L51" i="56"/>
  <c r="L14" i="56"/>
  <c r="N14" i="56"/>
  <c r="L13" i="56"/>
  <c r="N13" i="56"/>
  <c r="L32" i="56"/>
  <c r="N32" i="56"/>
  <c r="L38" i="56"/>
  <c r="L16" i="56"/>
  <c r="N16" i="56"/>
  <c r="L29" i="56"/>
  <c r="L46" i="56"/>
  <c r="N46" i="56"/>
  <c r="L28" i="56"/>
  <c r="L30" i="56"/>
  <c r="N30" i="56"/>
  <c r="L33" i="56"/>
  <c r="N33" i="56"/>
  <c r="L53" i="56"/>
  <c r="N53" i="56"/>
  <c r="L19" i="56"/>
  <c r="L48" i="56"/>
  <c r="L56" i="56"/>
  <c r="M55" i="57"/>
  <c r="M46" i="57"/>
  <c r="M15" i="57"/>
  <c r="M17" i="57"/>
  <c r="M48" i="57"/>
  <c r="M63" i="57"/>
  <c r="M11" i="57"/>
  <c r="M20" i="57"/>
  <c r="M41" i="57"/>
  <c r="M34" i="57"/>
  <c r="M40" i="57"/>
  <c r="M39" i="57"/>
  <c r="M53" i="57"/>
  <c r="M33" i="57"/>
  <c r="M37" i="57"/>
  <c r="M67" i="57"/>
  <c r="M50" i="57"/>
  <c r="M23" i="57"/>
  <c r="M13" i="57"/>
  <c r="M24" i="57"/>
  <c r="M42" i="57"/>
  <c r="M43" i="57"/>
  <c r="M66" i="57"/>
  <c r="M25" i="57"/>
  <c r="M68" i="57"/>
  <c r="M29" i="57"/>
  <c r="M21" i="57"/>
  <c r="M52" i="57"/>
  <c r="M30" i="57"/>
  <c r="M45" i="57"/>
  <c r="M36" i="57"/>
  <c r="M60" i="57"/>
  <c r="M51" i="57"/>
  <c r="M16" i="57"/>
  <c r="M58" i="57"/>
  <c r="M65" i="57"/>
  <c r="M62" i="57"/>
  <c r="M14" i="57"/>
  <c r="M19" i="57"/>
  <c r="M18" i="57"/>
  <c r="M22" i="57"/>
  <c r="M61" i="57"/>
  <c r="M47" i="57"/>
  <c r="M38" i="57"/>
  <c r="M32" i="57"/>
  <c r="M57" i="57"/>
  <c r="M27" i="57"/>
  <c r="M10" i="57"/>
  <c r="M12" i="57"/>
  <c r="M44" i="57"/>
  <c r="M28" i="57"/>
  <c r="M35" i="57"/>
  <c r="M37" i="58"/>
  <c r="O37" i="59"/>
  <c r="M23" i="58"/>
  <c r="M42" i="58"/>
  <c r="O42" i="59" s="1"/>
  <c r="M38" i="58"/>
  <c r="M17" i="58"/>
  <c r="O17" i="59" s="1"/>
  <c r="M44" i="58"/>
  <c r="O44" i="59" s="1"/>
  <c r="S44" i="59" s="1"/>
  <c r="M58" i="58"/>
  <c r="M50" i="58"/>
  <c r="O50" i="59" s="1"/>
  <c r="S50" i="59" s="1"/>
  <c r="M20" i="58"/>
  <c r="O20" i="59" s="1"/>
  <c r="S20" i="59" s="1"/>
  <c r="M29" i="58"/>
  <c r="O29" i="59" s="1"/>
  <c r="M56" i="58"/>
  <c r="O56" i="59" s="1"/>
  <c r="S56" i="59" s="1"/>
  <c r="M39" i="58"/>
  <c r="M49" i="58"/>
  <c r="O49" i="59"/>
  <c r="M60" i="58"/>
  <c r="O60" i="59" s="1"/>
  <c r="S60" i="59" s="1"/>
  <c r="M32" i="58"/>
  <c r="M51" i="58"/>
  <c r="O51" i="59"/>
  <c r="M30" i="58"/>
  <c r="O30" i="59" s="1"/>
  <c r="S30" i="59" s="1"/>
  <c r="M45" i="58"/>
  <c r="O45" i="59" s="1"/>
  <c r="S45" i="59" s="1"/>
  <c r="M63" i="58"/>
  <c r="O63" i="59" s="1"/>
  <c r="S63" i="59" s="1"/>
  <c r="M15" i="58"/>
  <c r="M28" i="58"/>
  <c r="O28" i="59" s="1"/>
  <c r="M19" i="58"/>
  <c r="O19" i="58" s="1"/>
  <c r="S19" i="58" s="1"/>
  <c r="O19" i="59"/>
  <c r="M12" i="58"/>
  <c r="M41" i="58"/>
  <c r="O41" i="59" s="1"/>
  <c r="M62" i="58"/>
  <c r="O62" i="59"/>
  <c r="M55" i="58"/>
  <c r="O55" i="59" s="1"/>
  <c r="S55" i="59" s="1"/>
  <c r="M65" i="58"/>
  <c r="O65" i="59"/>
  <c r="M40" i="58"/>
  <c r="O40" i="59" s="1"/>
  <c r="S40" i="59" s="1"/>
  <c r="M67" i="58"/>
  <c r="O67" i="59" s="1"/>
  <c r="S67" i="59" s="1"/>
  <c r="M27" i="58"/>
  <c r="O27" i="59" s="1"/>
  <c r="M46" i="58"/>
  <c r="O46" i="59"/>
  <c r="M13" i="58"/>
  <c r="M59" i="58"/>
  <c r="O59" i="59"/>
  <c r="M47" i="58"/>
  <c r="O47" i="59" s="1"/>
  <c r="S47" i="59" s="1"/>
  <c r="M18" i="58"/>
  <c r="O18" i="59"/>
  <c r="M24" i="58"/>
  <c r="M52" i="58"/>
  <c r="O52" i="59" s="1"/>
  <c r="S52" i="59" s="1"/>
  <c r="M43" i="58"/>
  <c r="O43" i="59"/>
  <c r="M16" i="58"/>
  <c r="O16" i="59" s="1"/>
  <c r="S16" i="59" s="1"/>
  <c r="M57" i="58"/>
  <c r="O57" i="59" s="1"/>
  <c r="S57" i="59" s="1"/>
  <c r="M26" i="58"/>
  <c r="M22" i="58"/>
  <c r="O22" i="58" s="1"/>
  <c r="M11" i="58"/>
  <c r="M25" i="58"/>
  <c r="O25" i="59" s="1"/>
  <c r="S25" i="59" s="1"/>
  <c r="M54" i="58"/>
  <c r="M35" i="58"/>
  <c r="O35" i="59"/>
  <c r="S35" i="59" s="1"/>
  <c r="M33" i="58"/>
  <c r="O33" i="59" s="1"/>
  <c r="M53" i="58"/>
  <c r="M66" i="58"/>
  <c r="O66" i="59" s="1"/>
  <c r="S66" i="59" s="1"/>
  <c r="M48" i="58"/>
  <c r="M34" i="58"/>
  <c r="O34" i="59" s="1"/>
  <c r="S34" i="59" s="1"/>
  <c r="M31" i="58"/>
  <c r="O31" i="59" s="1"/>
  <c r="M21" i="58"/>
  <c r="O21" i="59" s="1"/>
  <c r="S21" i="59" s="1"/>
  <c r="M69" i="58"/>
  <c r="M61" i="58"/>
  <c r="O61" i="59" s="1"/>
  <c r="S61" i="59" s="1"/>
  <c r="L26" i="59"/>
  <c r="N26" i="59"/>
  <c r="L23" i="59"/>
  <c r="N23" i="59"/>
  <c r="L48" i="59"/>
  <c r="N48" i="59"/>
  <c r="L44" i="59"/>
  <c r="L30" i="59"/>
  <c r="N30" i="59"/>
  <c r="L25" i="59"/>
  <c r="L27" i="59"/>
  <c r="N27" i="59"/>
  <c r="L39" i="59"/>
  <c r="L22" i="59"/>
  <c r="N22" i="59"/>
  <c r="L13" i="59"/>
  <c r="L24" i="59"/>
  <c r="N24" i="59"/>
  <c r="L45" i="59"/>
  <c r="L52" i="59"/>
  <c r="L40" i="59"/>
  <c r="L31" i="59"/>
  <c r="N31" i="59"/>
  <c r="L20" i="59"/>
  <c r="L47" i="59"/>
  <c r="N47" i="59"/>
  <c r="L38" i="59"/>
  <c r="L54" i="59"/>
  <c r="N54" i="59"/>
  <c r="L49" i="59"/>
  <c r="N49" i="59"/>
  <c r="L55" i="59"/>
  <c r="L34" i="59"/>
  <c r="L43" i="59"/>
  <c r="N43" i="59"/>
  <c r="L16" i="59"/>
  <c r="N16" i="59"/>
  <c r="L51" i="59"/>
  <c r="N51" i="59"/>
  <c r="L15" i="59"/>
  <c r="L42" i="59"/>
  <c r="N42" i="59"/>
  <c r="L21" i="59"/>
  <c r="S65" i="60"/>
  <c r="S60" i="60"/>
  <c r="L17" i="61"/>
  <c r="N17" i="61"/>
  <c r="L45" i="61"/>
  <c r="L35" i="61"/>
  <c r="N35" i="61"/>
  <c r="L21" i="61"/>
  <c r="N21" i="61"/>
  <c r="L49" i="61"/>
  <c r="L51" i="61"/>
  <c r="L27" i="61"/>
  <c r="N27" i="61"/>
  <c r="L50" i="61"/>
  <c r="L36" i="61"/>
  <c r="N36" i="61"/>
  <c r="L25" i="61"/>
  <c r="N25" i="61"/>
  <c r="L29" i="61"/>
  <c r="N29" i="61"/>
  <c r="L44" i="61"/>
  <c r="N44" i="61"/>
  <c r="L20" i="61"/>
  <c r="L34" i="61"/>
  <c r="N34" i="61"/>
  <c r="L48" i="61"/>
  <c r="N48" i="61"/>
  <c r="L26" i="61"/>
  <c r="L16" i="61"/>
  <c r="L22" i="61"/>
  <c r="L54" i="61"/>
  <c r="N54" i="61"/>
  <c r="L53" i="61"/>
  <c r="N53" i="61"/>
  <c r="L19" i="61"/>
  <c r="N19" i="61"/>
  <c r="L18" i="61"/>
  <c r="L23" i="61"/>
  <c r="N23" i="61"/>
  <c r="L46" i="61"/>
  <c r="N46" i="61"/>
  <c r="L52" i="61"/>
  <c r="N52" i="61"/>
  <c r="L38" i="61"/>
  <c r="N38" i="61"/>
  <c r="L47" i="61"/>
  <c r="N47" i="61"/>
  <c r="L30" i="61"/>
  <c r="L42" i="61"/>
  <c r="L43" i="61"/>
  <c r="P36" i="59"/>
  <c r="P38" i="53"/>
  <c r="P54" i="60"/>
  <c r="P16" i="59"/>
  <c r="P19" i="59"/>
  <c r="P32" i="60"/>
  <c r="P51" i="60"/>
  <c r="P46" i="56"/>
  <c r="P23" i="61"/>
  <c r="P43" i="60"/>
  <c r="P49" i="54"/>
  <c r="P44" i="52"/>
  <c r="P34" i="57"/>
  <c r="P42" i="57"/>
  <c r="P38" i="56"/>
  <c r="P42" i="60"/>
  <c r="P37" i="52"/>
  <c r="P50" i="52"/>
  <c r="P47" i="53"/>
  <c r="P23" i="58"/>
  <c r="P28" i="58"/>
  <c r="P37" i="58"/>
  <c r="P9" i="54"/>
  <c r="P56" i="52"/>
  <c r="P43" i="58"/>
  <c r="P13" i="58"/>
  <c r="P36" i="58"/>
  <c r="P52" i="58"/>
  <c r="P25" i="54"/>
  <c r="P25" i="59"/>
  <c r="P46" i="61"/>
  <c r="P31" i="54"/>
  <c r="P39" i="54"/>
  <c r="P52" i="56"/>
  <c r="P24" i="59"/>
  <c r="P56" i="60"/>
  <c r="P15" i="60"/>
  <c r="P26" i="55"/>
  <c r="P28" i="52"/>
  <c r="P42" i="54"/>
  <c r="P45" i="57"/>
  <c r="P21" i="58"/>
  <c r="P51" i="56"/>
  <c r="L8" i="54"/>
  <c r="L13" i="54"/>
  <c r="L55" i="54"/>
  <c r="L27" i="54"/>
  <c r="P27" i="54"/>
  <c r="L33" i="54"/>
  <c r="L32" i="54"/>
  <c r="L19" i="54"/>
  <c r="L22" i="54"/>
  <c r="L29" i="54"/>
  <c r="L26" i="54"/>
  <c r="L44" i="56"/>
  <c r="L10" i="1"/>
  <c r="L29" i="53"/>
  <c r="L13" i="52"/>
  <c r="N13" i="52"/>
  <c r="L31" i="52"/>
  <c r="L18" i="55"/>
  <c r="L56" i="55"/>
  <c r="L11" i="55"/>
  <c r="L29" i="1"/>
  <c r="L40" i="61"/>
  <c r="L15" i="61"/>
  <c r="L50" i="59"/>
  <c r="N50" i="59"/>
  <c r="L14" i="59"/>
  <c r="N14" i="59"/>
  <c r="L18" i="59"/>
  <c r="L19" i="59"/>
  <c r="N19" i="59"/>
  <c r="L33" i="59"/>
  <c r="L17" i="59"/>
  <c r="L11" i="56"/>
  <c r="M31" i="57"/>
  <c r="M64" i="57"/>
  <c r="O64" i="58" s="1"/>
  <c r="S64" i="58" s="1"/>
  <c r="O63" i="53"/>
  <c r="S63" i="53"/>
  <c r="O63" i="52"/>
  <c r="O34" i="52"/>
  <c r="O50" i="54"/>
  <c r="O50" i="53"/>
  <c r="O34" i="54"/>
  <c r="O56" i="54"/>
  <c r="O56" i="53"/>
  <c r="M68" i="58"/>
  <c r="O68" i="59" s="1"/>
  <c r="S68" i="59" s="1"/>
  <c r="P17" i="54"/>
  <c r="P27" i="57"/>
  <c r="P34" i="59"/>
  <c r="P37" i="59"/>
  <c r="S37" i="59"/>
  <c r="P25" i="60"/>
  <c r="P53" i="55"/>
  <c r="P28" i="61"/>
  <c r="P12" i="55"/>
  <c r="N53" i="54"/>
  <c r="O53" i="59"/>
  <c r="O53" i="60"/>
  <c r="L31" i="1"/>
  <c r="L15" i="1"/>
  <c r="L40" i="1"/>
  <c r="L28" i="1"/>
  <c r="N28" i="52"/>
  <c r="L5" i="1"/>
  <c r="L5" i="52"/>
  <c r="N5" i="52"/>
  <c r="L21" i="1"/>
  <c r="L56" i="1"/>
  <c r="L20" i="1"/>
  <c r="N20" i="52"/>
  <c r="L53" i="1"/>
  <c r="L48" i="1"/>
  <c r="L27" i="1"/>
  <c r="L18" i="1"/>
  <c r="N18" i="52"/>
  <c r="L12" i="1"/>
  <c r="L16" i="1"/>
  <c r="L52" i="1"/>
  <c r="N52" i="52"/>
  <c r="S52" i="52"/>
  <c r="L38" i="1"/>
  <c r="N38" i="52"/>
  <c r="L19" i="1"/>
  <c r="L50" i="1"/>
  <c r="N50" i="52"/>
  <c r="L49" i="1"/>
  <c r="N49" i="52"/>
  <c r="L11" i="1"/>
  <c r="L47" i="1"/>
  <c r="L25" i="1"/>
  <c r="L51" i="1"/>
  <c r="L22" i="1"/>
  <c r="N22" i="52"/>
  <c r="L32" i="1"/>
  <c r="L41" i="1"/>
  <c r="L55" i="1"/>
  <c r="L44" i="1"/>
  <c r="L33" i="1"/>
  <c r="L7" i="1"/>
  <c r="L6" i="1"/>
  <c r="L9" i="1"/>
  <c r="N9" i="52"/>
  <c r="L35" i="1"/>
  <c r="N35" i="52"/>
  <c r="S35" i="52"/>
  <c r="L24" i="1"/>
  <c r="L26" i="1"/>
  <c r="L30" i="1"/>
  <c r="N30" i="52"/>
  <c r="L23" i="1"/>
  <c r="L13" i="1"/>
  <c r="L54" i="1"/>
  <c r="L17" i="1"/>
  <c r="L8" i="1"/>
  <c r="N8" i="52"/>
  <c r="L56" i="52"/>
  <c r="L19" i="52"/>
  <c r="N19" i="52"/>
  <c r="L32" i="52"/>
  <c r="L46" i="52"/>
  <c r="L42" i="52"/>
  <c r="N42" i="52"/>
  <c r="L29" i="52"/>
  <c r="N29" i="52"/>
  <c r="L48" i="52"/>
  <c r="N48" i="52"/>
  <c r="L11" i="52"/>
  <c r="L21" i="52"/>
  <c r="L54" i="52"/>
  <c r="P54" i="52"/>
  <c r="L25" i="52"/>
  <c r="N25" i="52"/>
  <c r="L36" i="52"/>
  <c r="L41" i="52"/>
  <c r="L16" i="52"/>
  <c r="L51" i="52"/>
  <c r="L6" i="52"/>
  <c r="L44" i="52"/>
  <c r="L23" i="52"/>
  <c r="N23" i="52"/>
  <c r="L7" i="52"/>
  <c r="N7" i="52"/>
  <c r="L47" i="52"/>
  <c r="L53" i="52"/>
  <c r="L55" i="52"/>
  <c r="N55" i="52"/>
  <c r="L17" i="52"/>
  <c r="L34" i="52"/>
  <c r="N34" i="52"/>
  <c r="L12" i="52"/>
  <c r="L27" i="52"/>
  <c r="N27" i="52"/>
  <c r="L26" i="52"/>
  <c r="N26" i="52"/>
  <c r="L43" i="52"/>
  <c r="L24" i="52"/>
  <c r="L33" i="52"/>
  <c r="N33" i="52"/>
  <c r="L10" i="52"/>
  <c r="N10" i="52"/>
  <c r="L15" i="52"/>
  <c r="L49" i="53"/>
  <c r="L36" i="53"/>
  <c r="N36" i="53"/>
  <c r="L9" i="53"/>
  <c r="N9" i="53"/>
  <c r="L46" i="53"/>
  <c r="P46" i="53"/>
  <c r="L45" i="53"/>
  <c r="L28" i="53"/>
  <c r="N28" i="53"/>
  <c r="L30" i="53"/>
  <c r="L39" i="53"/>
  <c r="L16" i="53"/>
  <c r="L48" i="53"/>
  <c r="L26" i="53"/>
  <c r="L11" i="53"/>
  <c r="N11" i="53"/>
  <c r="L12" i="53"/>
  <c r="L41" i="53"/>
  <c r="N41" i="53"/>
  <c r="L18" i="53"/>
  <c r="L43" i="53"/>
  <c r="N43" i="53"/>
  <c r="L38" i="53"/>
  <c r="N38" i="53"/>
  <c r="L23" i="53"/>
  <c r="L51" i="53"/>
  <c r="L55" i="53"/>
  <c r="P55" i="53"/>
  <c r="L7" i="53"/>
  <c r="L32" i="53"/>
  <c r="L56" i="53"/>
  <c r="L31" i="53"/>
  <c r="N31" i="53"/>
  <c r="L13" i="53"/>
  <c r="L21" i="53"/>
  <c r="N21" i="53"/>
  <c r="L42" i="53"/>
  <c r="L25" i="53"/>
  <c r="L8" i="53"/>
  <c r="L44" i="53"/>
  <c r="L40" i="53"/>
  <c r="L15" i="53"/>
  <c r="L53" i="53"/>
  <c r="N53" i="53"/>
  <c r="L22" i="53"/>
  <c r="N22" i="53"/>
  <c r="L50" i="53"/>
  <c r="L34" i="53"/>
  <c r="L33" i="53"/>
  <c r="L52" i="53"/>
  <c r="N52" i="53"/>
  <c r="L19" i="53"/>
  <c r="L10" i="53"/>
  <c r="L24" i="53"/>
  <c r="L27" i="53"/>
  <c r="S5" i="52"/>
  <c r="P20" i="60"/>
  <c r="P38" i="54"/>
  <c r="P29" i="54"/>
  <c r="P42" i="58"/>
  <c r="P14" i="55"/>
  <c r="P48" i="55"/>
  <c r="P36" i="52"/>
  <c r="P28" i="56"/>
  <c r="P50" i="55"/>
  <c r="P30" i="58"/>
  <c r="P49" i="59"/>
  <c r="S49" i="59"/>
  <c r="P27" i="61"/>
  <c r="P47" i="61"/>
  <c r="S47" i="61"/>
  <c r="P34" i="55"/>
  <c r="P36" i="57"/>
  <c r="P33" i="56"/>
  <c r="P16" i="60"/>
  <c r="P19" i="61"/>
  <c r="P29" i="61"/>
  <c r="P8" i="52"/>
  <c r="P53" i="56"/>
  <c r="P52" i="53"/>
  <c r="P46" i="60"/>
  <c r="P11" i="56"/>
  <c r="P30" i="56"/>
  <c r="P44" i="55"/>
  <c r="P53" i="52"/>
  <c r="P9" i="52"/>
  <c r="P27" i="52"/>
  <c r="P41" i="53"/>
  <c r="P22" i="58"/>
  <c r="P49" i="58"/>
  <c r="P33" i="54"/>
  <c r="N23" i="56"/>
  <c r="P35" i="56"/>
  <c r="P24" i="55"/>
  <c r="S24" i="55"/>
  <c r="P29" i="52"/>
  <c r="P12" i="52"/>
  <c r="P28" i="53"/>
  <c r="P53" i="53"/>
  <c r="P55" i="56"/>
  <c r="P56" i="54"/>
  <c r="P54" i="54"/>
  <c r="P22" i="57"/>
  <c r="P27" i="60"/>
  <c r="P47" i="60"/>
  <c r="P33" i="60"/>
  <c r="P44" i="61"/>
  <c r="P25" i="61"/>
  <c r="P38" i="55"/>
  <c r="P30" i="55"/>
  <c r="P48" i="52"/>
  <c r="P16" i="53"/>
  <c r="P35" i="53"/>
  <c r="P54" i="57"/>
  <c r="P53" i="54"/>
  <c r="P51" i="54"/>
  <c r="P36" i="53"/>
  <c r="P30" i="54"/>
  <c r="L17" i="54"/>
  <c r="N17" i="54"/>
  <c r="L11" i="54"/>
  <c r="N11" i="54"/>
  <c r="L48" i="54"/>
  <c r="L47" i="54"/>
  <c r="L10" i="54"/>
  <c r="N10" i="55"/>
  <c r="S10" i="55"/>
  <c r="L41" i="54"/>
  <c r="N41" i="54"/>
  <c r="L17" i="56"/>
  <c r="L39" i="56"/>
  <c r="L46" i="1"/>
  <c r="L20" i="53"/>
  <c r="L14" i="52"/>
  <c r="L40" i="52"/>
  <c r="L36" i="1"/>
  <c r="L56" i="61"/>
  <c r="N56" i="61"/>
  <c r="L41" i="61"/>
  <c r="L55" i="61"/>
  <c r="L31" i="61"/>
  <c r="L56" i="59"/>
  <c r="L28" i="59"/>
  <c r="L32" i="59"/>
  <c r="L26" i="56"/>
  <c r="L22" i="56"/>
  <c r="N22" i="56"/>
  <c r="L24" i="61"/>
  <c r="N24" i="61"/>
  <c r="O68" i="56"/>
  <c r="S68" i="56"/>
  <c r="O59" i="53"/>
  <c r="S59" i="53" s="1"/>
  <c r="O59" i="54"/>
  <c r="S59" i="54"/>
  <c r="O30" i="53"/>
  <c r="O30" i="54"/>
  <c r="M14" i="58"/>
  <c r="O14" i="59"/>
  <c r="P22" i="53"/>
  <c r="P14" i="58"/>
  <c r="P38" i="58"/>
  <c r="P40" i="54"/>
  <c r="P21" i="61"/>
  <c r="P47" i="56"/>
  <c r="P42" i="52"/>
  <c r="P21" i="56"/>
  <c r="S64" i="60"/>
  <c r="O17" i="56"/>
  <c r="O17" i="55"/>
  <c r="O16" i="55"/>
  <c r="O16" i="56"/>
  <c r="O48" i="55"/>
  <c r="O48" i="56"/>
  <c r="P33" i="53"/>
  <c r="P29" i="58"/>
  <c r="P54" i="58"/>
  <c r="P50" i="56"/>
  <c r="P36" i="54"/>
  <c r="P20" i="54"/>
  <c r="P23" i="54"/>
  <c r="P19" i="54"/>
  <c r="P46" i="54"/>
  <c r="P37" i="57"/>
  <c r="P21" i="54"/>
  <c r="O33" i="61"/>
  <c r="O57" i="60"/>
  <c r="S57" i="60"/>
  <c r="O16" i="52"/>
  <c r="O11" i="55"/>
  <c r="O22" i="52"/>
  <c r="O61" i="53"/>
  <c r="S61" i="53" s="1"/>
  <c r="O61" i="52"/>
  <c r="O58" i="55"/>
  <c r="S58" i="55"/>
  <c r="P11" i="53"/>
  <c r="P40" i="55"/>
  <c r="S67" i="60"/>
  <c r="O25" i="56"/>
  <c r="O36" i="53"/>
  <c r="O18" i="52"/>
  <c r="O53" i="52"/>
  <c r="O37" i="53"/>
  <c r="O66" i="53"/>
  <c r="S66" i="53" s="1"/>
  <c r="O42" i="61"/>
  <c r="O23" i="60"/>
  <c r="O23" i="61"/>
  <c r="O52" i="61"/>
  <c r="O19" i="55"/>
  <c r="O21" i="55"/>
  <c r="O34" i="55"/>
  <c r="O29" i="54"/>
  <c r="O29" i="53"/>
  <c r="O16" i="54"/>
  <c r="O49" i="61"/>
  <c r="O34" i="61"/>
  <c r="O46" i="52"/>
  <c r="O49" i="55"/>
  <c r="O38" i="53"/>
  <c r="O8" i="53"/>
  <c r="O50" i="52"/>
  <c r="O33" i="60"/>
  <c r="O63" i="60"/>
  <c r="S63" i="60" s="1"/>
  <c r="M68" i="53"/>
  <c r="O68" i="53"/>
  <c r="S68" i="53"/>
  <c r="M20" i="53"/>
  <c r="M57" i="53"/>
  <c r="M13" i="53"/>
  <c r="M49" i="53"/>
  <c r="M23" i="53"/>
  <c r="O23" i="54" s="1"/>
  <c r="S23" i="54" s="1"/>
  <c r="M52" i="53"/>
  <c r="M48" i="53"/>
  <c r="M62" i="53"/>
  <c r="O62" i="53" s="1"/>
  <c r="S62" i="53" s="1"/>
  <c r="M44" i="53"/>
  <c r="O44" i="54" s="1"/>
  <c r="S44" i="54" s="1"/>
  <c r="M28" i="53"/>
  <c r="O28" i="54"/>
  <c r="M65" i="53"/>
  <c r="O65" i="54" s="1"/>
  <c r="S65" i="54" s="1"/>
  <c r="M54" i="53"/>
  <c r="O54" i="54" s="1"/>
  <c r="S54" i="54" s="1"/>
  <c r="M15" i="53"/>
  <c r="M19" i="53"/>
  <c r="O19" i="54"/>
  <c r="M18" i="53"/>
  <c r="O18" i="54" s="1"/>
  <c r="M24" i="53"/>
  <c r="O24" i="54" s="1"/>
  <c r="M42" i="53"/>
  <c r="O42" i="54" s="1"/>
  <c r="S42" i="54" s="1"/>
  <c r="O42" i="53"/>
  <c r="M31" i="53"/>
  <c r="O31" i="54" s="1"/>
  <c r="M27" i="53"/>
  <c r="M40" i="53"/>
  <c r="O40" i="53" s="1"/>
  <c r="S40" i="53" s="1"/>
  <c r="M33" i="53"/>
  <c r="O33" i="53" s="1"/>
  <c r="S33" i="53" s="1"/>
  <c r="M10" i="53"/>
  <c r="O10" i="54" s="1"/>
  <c r="S10" i="54" s="1"/>
  <c r="M47" i="53"/>
  <c r="M58" i="53"/>
  <c r="O58" i="54" s="1"/>
  <c r="S58" i="54" s="1"/>
  <c r="M53" i="53"/>
  <c r="O53" i="53"/>
  <c r="M41" i="53"/>
  <c r="O41" i="54" s="1"/>
  <c r="S41" i="54" s="1"/>
  <c r="M55" i="53"/>
  <c r="O55" i="53" s="1"/>
  <c r="S55" i="53" s="1"/>
  <c r="O55" i="54"/>
  <c r="M60" i="53"/>
  <c r="O60" i="54" s="1"/>
  <c r="S60" i="54" s="1"/>
  <c r="M22" i="53"/>
  <c r="O22" i="54" s="1"/>
  <c r="S22" i="54" s="1"/>
  <c r="M32" i="53"/>
  <c r="M11" i="53"/>
  <c r="O11" i="54"/>
  <c r="O51" i="52"/>
  <c r="O13" i="55"/>
  <c r="O69" i="56"/>
  <c r="S69" i="56"/>
  <c r="O59" i="55"/>
  <c r="S59" i="55" s="1"/>
  <c r="O12" i="54"/>
  <c r="O25" i="53"/>
  <c r="O65" i="53"/>
  <c r="S65" i="53" s="1"/>
  <c r="O67" i="53"/>
  <c r="S67" i="53" s="1"/>
  <c r="O58" i="61"/>
  <c r="O24" i="59"/>
  <c r="O43" i="56"/>
  <c r="O8" i="54"/>
  <c r="O58" i="53"/>
  <c r="S58" i="53" s="1"/>
  <c r="O33" i="52"/>
  <c r="O65" i="52"/>
  <c r="S65" i="52" s="1"/>
  <c r="O66" i="52"/>
  <c r="S66" i="52" s="1"/>
  <c r="O6" i="52"/>
  <c r="O57" i="52"/>
  <c r="S57" i="52"/>
  <c r="O25" i="60"/>
  <c r="O23" i="59"/>
  <c r="I14" i="60"/>
  <c r="Q14" i="61"/>
  <c r="I8" i="54"/>
  <c r="Q8" i="55"/>
  <c r="J17" i="61"/>
  <c r="P17" i="61"/>
  <c r="G17" i="61"/>
  <c r="I17" i="61"/>
  <c r="G22" i="55"/>
  <c r="I22" i="55"/>
  <c r="J22" i="55"/>
  <c r="P22" i="55"/>
  <c r="G36" i="55"/>
  <c r="I36" i="55"/>
  <c r="J36" i="55"/>
  <c r="P36" i="55"/>
  <c r="S36" i="55"/>
  <c r="G50" i="57"/>
  <c r="G8" i="55"/>
  <c r="I8" i="55"/>
  <c r="J6" i="53"/>
  <c r="G44" i="60"/>
  <c r="I44" i="60"/>
  <c r="J44" i="60"/>
  <c r="P44" i="60"/>
  <c r="G35" i="55"/>
  <c r="I35" i="55"/>
  <c r="J35" i="55"/>
  <c r="P35" i="55"/>
  <c r="G13" i="60"/>
  <c r="I13" i="60"/>
  <c r="G52" i="61"/>
  <c r="I52" i="61"/>
  <c r="J52" i="61"/>
  <c r="P52" i="61"/>
  <c r="G15" i="55"/>
  <c r="I15" i="55"/>
  <c r="J15" i="55"/>
  <c r="P15" i="55"/>
  <c r="G22" i="52"/>
  <c r="I22" i="52"/>
  <c r="J22" i="52"/>
  <c r="P22" i="52"/>
  <c r="S22" i="52"/>
  <c r="J7" i="54"/>
  <c r="G7" i="54"/>
  <c r="I7" i="54"/>
  <c r="J47" i="59"/>
  <c r="P47" i="59"/>
  <c r="G47" i="59"/>
  <c r="I47" i="59"/>
  <c r="G38" i="61"/>
  <c r="I38" i="61"/>
  <c r="J38" i="61"/>
  <c r="P38" i="61"/>
  <c r="G11" i="52"/>
  <c r="I11" i="52"/>
  <c r="J11" i="52"/>
  <c r="P11" i="52"/>
  <c r="G6" i="52"/>
  <c r="G14" i="61"/>
  <c r="I14" i="61"/>
  <c r="G7" i="53"/>
  <c r="I11" i="57"/>
  <c r="G12" i="58"/>
  <c r="G36" i="58"/>
  <c r="I36" i="58"/>
  <c r="J8" i="54"/>
  <c r="P8" i="54"/>
  <c r="G29" i="52"/>
  <c r="I29" i="52"/>
  <c r="G44" i="57"/>
  <c r="I44" i="57"/>
  <c r="G54" i="59"/>
  <c r="I54" i="59"/>
  <c r="J32" i="55"/>
  <c r="P32" i="55"/>
  <c r="G43" i="58"/>
  <c r="I43" i="58"/>
  <c r="J34" i="58"/>
  <c r="P34" i="58"/>
  <c r="J45" i="54"/>
  <c r="P45" i="54"/>
  <c r="E13" i="59"/>
  <c r="F13" i="59"/>
  <c r="J13" i="59"/>
  <c r="P13" i="59"/>
  <c r="G49" i="60"/>
  <c r="I49" i="60"/>
  <c r="J34" i="54"/>
  <c r="P34" i="54"/>
  <c r="G42" i="53"/>
  <c r="I42" i="53"/>
  <c r="G19" i="60"/>
  <c r="I19" i="60"/>
  <c r="G27" i="52"/>
  <c r="I27" i="52"/>
  <c r="G47" i="53"/>
  <c r="I47" i="53"/>
  <c r="G37" i="60"/>
  <c r="I37" i="60"/>
  <c r="G23" i="55"/>
  <c r="I23" i="55"/>
  <c r="G27" i="1"/>
  <c r="I27" i="1"/>
  <c r="G20" i="61"/>
  <c r="I20" i="61"/>
  <c r="G33" i="56"/>
  <c r="I33" i="56"/>
  <c r="J7" i="1"/>
  <c r="J39" i="60"/>
  <c r="P39" i="60"/>
  <c r="J40" i="60"/>
  <c r="P40" i="60"/>
  <c r="J34" i="61"/>
  <c r="P34" i="61"/>
  <c r="G46" i="55"/>
  <c r="I46" i="55"/>
  <c r="J46" i="55"/>
  <c r="P46" i="55"/>
  <c r="J34" i="53"/>
  <c r="P34" i="53"/>
  <c r="G34" i="53"/>
  <c r="I34" i="53"/>
  <c r="G46" i="57"/>
  <c r="G46" i="61"/>
  <c r="I46" i="61"/>
  <c r="G8" i="1"/>
  <c r="I8" i="1"/>
  <c r="G56" i="1"/>
  <c r="I56" i="1"/>
  <c r="J38" i="52"/>
  <c r="P38" i="52"/>
  <c r="S38" i="52"/>
  <c r="J45" i="55"/>
  <c r="P45" i="55"/>
  <c r="S45" i="55"/>
  <c r="G25" i="60"/>
  <c r="I25" i="60"/>
  <c r="G15" i="1"/>
  <c r="I15" i="1"/>
  <c r="G27" i="54"/>
  <c r="I27" i="54"/>
  <c r="G24" i="55"/>
  <c r="I24" i="55"/>
  <c r="G32" i="52"/>
  <c r="I32" i="52"/>
  <c r="G35" i="61"/>
  <c r="I35" i="61"/>
  <c r="G16" i="61"/>
  <c r="I16" i="61"/>
  <c r="G54" i="53"/>
  <c r="I54" i="53"/>
  <c r="J53" i="59"/>
  <c r="P53" i="59"/>
  <c r="G53" i="59"/>
  <c r="I53" i="59"/>
  <c r="J17" i="58"/>
  <c r="P17" i="58"/>
  <c r="G17" i="58"/>
  <c r="I17" i="58"/>
  <c r="J21" i="53"/>
  <c r="P21" i="53"/>
  <c r="S21" i="53"/>
  <c r="G21" i="53"/>
  <c r="I21" i="53"/>
  <c r="G11" i="58"/>
  <c r="I11" i="58"/>
  <c r="G14" i="58"/>
  <c r="I14" i="58"/>
  <c r="G23" i="52"/>
  <c r="I23" i="52"/>
  <c r="G9" i="52"/>
  <c r="I9" i="52"/>
  <c r="G24" i="1"/>
  <c r="I24" i="1"/>
  <c r="G44" i="59"/>
  <c r="I44" i="59"/>
  <c r="G39" i="58"/>
  <c r="I39" i="58"/>
  <c r="J31" i="60"/>
  <c r="P31" i="60"/>
  <c r="J36" i="61"/>
  <c r="P36" i="61"/>
  <c r="S36" i="61"/>
  <c r="J52" i="55"/>
  <c r="P52" i="55"/>
  <c r="S52" i="55"/>
  <c r="G52" i="55"/>
  <c r="I52" i="55"/>
  <c r="J19" i="52"/>
  <c r="P19" i="52"/>
  <c r="G19" i="52"/>
  <c r="I19" i="52"/>
  <c r="G22" i="58"/>
  <c r="I22" i="58"/>
  <c r="J43" i="53"/>
  <c r="P43" i="53"/>
  <c r="J10" i="52"/>
  <c r="J37" i="53"/>
  <c r="P37" i="53"/>
  <c r="S37" i="53"/>
  <c r="J47" i="58"/>
  <c r="P47" i="58"/>
  <c r="G49" i="56"/>
  <c r="I49" i="56"/>
  <c r="E49" i="56"/>
  <c r="F49" i="56"/>
  <c r="J49" i="56"/>
  <c r="P49" i="56"/>
  <c r="E32" i="56"/>
  <c r="F32" i="56"/>
  <c r="J32" i="56"/>
  <c r="P32" i="56"/>
  <c r="E16" i="56"/>
  <c r="F16" i="56"/>
  <c r="J16" i="56"/>
  <c r="P16" i="56"/>
  <c r="S16" i="56"/>
  <c r="J13" i="53"/>
  <c r="P13" i="53"/>
  <c r="I36" i="56"/>
  <c r="J36" i="56"/>
  <c r="P36" i="56"/>
  <c r="S36" i="56"/>
  <c r="J33" i="61"/>
  <c r="P33" i="61"/>
  <c r="E41" i="56"/>
  <c r="F41" i="56"/>
  <c r="J41" i="56"/>
  <c r="P41" i="56"/>
  <c r="S52" i="61"/>
  <c r="S34" i="55"/>
  <c r="E24" i="61"/>
  <c r="F24" i="61"/>
  <c r="J24" i="61"/>
  <c r="G34" i="56"/>
  <c r="I34" i="56"/>
  <c r="K3" i="50"/>
  <c r="K5" i="50"/>
  <c r="K4" i="50"/>
  <c r="D35" i="1"/>
  <c r="D18" i="1"/>
  <c r="D17" i="1"/>
  <c r="D52" i="1"/>
  <c r="D41" i="1"/>
  <c r="D30" i="1"/>
  <c r="D46" i="1"/>
  <c r="S63" i="52"/>
  <c r="D54" i="56"/>
  <c r="D14" i="56"/>
  <c r="D27" i="56"/>
  <c r="D10" i="56"/>
  <c r="D40" i="56"/>
  <c r="D24" i="56"/>
  <c r="D31" i="56"/>
  <c r="H29" i="57"/>
  <c r="H14" i="57"/>
  <c r="J14" i="57"/>
  <c r="P14" i="57"/>
  <c r="H23" i="57"/>
  <c r="J23" i="57"/>
  <c r="P23" i="57"/>
  <c r="H24" i="57"/>
  <c r="I24" i="57"/>
  <c r="H50" i="57"/>
  <c r="J50" i="57"/>
  <c r="P50" i="57"/>
  <c r="H33" i="57"/>
  <c r="I33" i="57"/>
  <c r="H20" i="57"/>
  <c r="H53" i="57"/>
  <c r="I53" i="57"/>
  <c r="H47" i="57"/>
  <c r="I47" i="57"/>
  <c r="H26" i="57"/>
  <c r="H56" i="57"/>
  <c r="J56" i="57"/>
  <c r="P56" i="57"/>
  <c r="H46" i="57"/>
  <c r="J46" i="57"/>
  <c r="P46" i="57"/>
  <c r="H25" i="57"/>
  <c r="J25" i="57"/>
  <c r="P25" i="57"/>
  <c r="H21" i="57"/>
  <c r="J21" i="57"/>
  <c r="P21" i="57"/>
  <c r="H18" i="57"/>
  <c r="I18" i="57"/>
  <c r="H19" i="57"/>
  <c r="J19" i="57"/>
  <c r="P19" i="57"/>
  <c r="H52" i="57"/>
  <c r="I52" i="57"/>
  <c r="C30" i="59"/>
  <c r="D30" i="59"/>
  <c r="C23" i="59"/>
  <c r="D23" i="59"/>
  <c r="C42" i="59"/>
  <c r="D42" i="59"/>
  <c r="C41" i="59"/>
  <c r="D41" i="59"/>
  <c r="C27" i="59"/>
  <c r="D27" i="59"/>
  <c r="C29" i="59"/>
  <c r="D29" i="59"/>
  <c r="C22" i="59"/>
  <c r="D22" i="59"/>
  <c r="C48" i="59"/>
  <c r="D48" i="59"/>
  <c r="C14" i="59"/>
  <c r="D14" i="59"/>
  <c r="C31" i="59"/>
  <c r="D31" i="59"/>
  <c r="C26" i="59"/>
  <c r="D26" i="59"/>
  <c r="C51" i="59"/>
  <c r="D51" i="59"/>
  <c r="S62" i="59"/>
  <c r="S59" i="59"/>
  <c r="S60" i="61"/>
  <c r="S58" i="61"/>
  <c r="S61" i="52"/>
  <c r="S65" i="59"/>
  <c r="S65" i="61"/>
  <c r="S66" i="61"/>
  <c r="S61" i="61"/>
  <c r="S59" i="61"/>
  <c r="S59" i="52"/>
  <c r="S44" i="55"/>
  <c r="S19" i="59"/>
  <c r="O44" i="56"/>
  <c r="O55" i="57"/>
  <c r="O55" i="56"/>
  <c r="S55" i="56" s="1"/>
  <c r="O44" i="58"/>
  <c r="O44" i="57"/>
  <c r="O12" i="58"/>
  <c r="O12" i="57"/>
  <c r="O65" i="58"/>
  <c r="S65" i="58"/>
  <c r="O65" i="57"/>
  <c r="S65" i="57" s="1"/>
  <c r="O67" i="56"/>
  <c r="S67" i="56"/>
  <c r="O67" i="55"/>
  <c r="S67" i="55" s="1"/>
  <c r="O25" i="55"/>
  <c r="O25" i="54"/>
  <c r="O48" i="59"/>
  <c r="O48" i="58"/>
  <c r="O29" i="61"/>
  <c r="S29" i="61" s="1"/>
  <c r="O29" i="60"/>
  <c r="O64" i="61"/>
  <c r="S64" i="61" s="1"/>
  <c r="O13" i="59"/>
  <c r="O13" i="58"/>
  <c r="S13" i="58" s="1"/>
  <c r="O39" i="60"/>
  <c r="O39" i="59"/>
  <c r="O57" i="58"/>
  <c r="S57" i="58"/>
  <c r="O57" i="57"/>
  <c r="S57" i="57" s="1"/>
  <c r="O38" i="58"/>
  <c r="S38" i="58"/>
  <c r="O38" i="57"/>
  <c r="O61" i="55"/>
  <c r="S61" i="55" s="1"/>
  <c r="O61" i="56"/>
  <c r="S61" i="56"/>
  <c r="O53" i="55"/>
  <c r="S53" i="55" s="1"/>
  <c r="O53" i="56"/>
  <c r="S53" i="56" s="1"/>
  <c r="O28" i="55"/>
  <c r="O28" i="56"/>
  <c r="O57" i="55"/>
  <c r="S57" i="55" s="1"/>
  <c r="O57" i="56"/>
  <c r="S57" i="56" s="1"/>
  <c r="O23" i="58"/>
  <c r="S23" i="58" s="1"/>
  <c r="O23" i="57"/>
  <c r="O67" i="58"/>
  <c r="S67" i="58"/>
  <c r="O67" i="57"/>
  <c r="S67" i="57" s="1"/>
  <c r="O53" i="58"/>
  <c r="O53" i="57"/>
  <c r="O41" i="58"/>
  <c r="O41" i="57"/>
  <c r="O19" i="57"/>
  <c r="O19" i="56"/>
  <c r="O62" i="56"/>
  <c r="S62" i="56" s="1"/>
  <c r="O62" i="57"/>
  <c r="S62" i="57"/>
  <c r="O35" i="56"/>
  <c r="S35" i="56" s="1"/>
  <c r="O35" i="57"/>
  <c r="O15" i="57"/>
  <c r="O15" i="56"/>
  <c r="O45" i="57"/>
  <c r="O45" i="56"/>
  <c r="O31" i="57"/>
  <c r="O31" i="56"/>
  <c r="O26" i="52"/>
  <c r="O26" i="53"/>
  <c r="O7" i="53"/>
  <c r="O7" i="52"/>
  <c r="O60" i="53"/>
  <c r="S60" i="53" s="1"/>
  <c r="O60" i="52"/>
  <c r="S60" i="52"/>
  <c r="O17" i="52"/>
  <c r="O17" i="53"/>
  <c r="O44" i="52"/>
  <c r="O52" i="53"/>
  <c r="S52" i="53" s="1"/>
  <c r="O52" i="54"/>
  <c r="O13" i="53"/>
  <c r="O13" i="54"/>
  <c r="O57" i="53"/>
  <c r="S57" i="53" s="1"/>
  <c r="O57" i="54"/>
  <c r="S57" i="54"/>
  <c r="O20" i="54"/>
  <c r="O20" i="53"/>
  <c r="O23" i="53"/>
  <c r="O38" i="59"/>
  <c r="O21" i="60"/>
  <c r="O21" i="61"/>
  <c r="S21" i="61" s="1"/>
  <c r="O15" i="59"/>
  <c r="O15" i="60"/>
  <c r="O22" i="59"/>
  <c r="O22" i="60"/>
  <c r="O64" i="54"/>
  <c r="S64" i="54"/>
  <c r="O64" i="55"/>
  <c r="S64" i="55" s="1"/>
  <c r="O68" i="55"/>
  <c r="S68" i="55"/>
  <c r="O68" i="54"/>
  <c r="S68" i="54"/>
  <c r="O69" i="54"/>
  <c r="S69" i="54"/>
  <c r="O69" i="55"/>
  <c r="S69" i="55"/>
  <c r="O43" i="54"/>
  <c r="O43" i="55"/>
  <c r="O14" i="52"/>
  <c r="O14" i="53"/>
  <c r="O10" i="52"/>
  <c r="O10" i="53"/>
  <c r="O45" i="52"/>
  <c r="S45" i="52"/>
  <c r="O45" i="53"/>
  <c r="S45" i="53" s="1"/>
  <c r="O32" i="59"/>
  <c r="S32" i="59" s="1"/>
  <c r="O32" i="60"/>
  <c r="O58" i="59"/>
  <c r="S58" i="59" s="1"/>
  <c r="O58" i="60"/>
  <c r="S58" i="60" s="1"/>
  <c r="O64" i="52"/>
  <c r="S64" i="52" s="1"/>
  <c r="O64" i="53"/>
  <c r="S64" i="53" s="1"/>
  <c r="O19" i="52"/>
  <c r="S19" i="52" s="1"/>
  <c r="O19" i="53"/>
  <c r="O24" i="53"/>
  <c r="S24" i="53" s="1"/>
  <c r="O24" i="52"/>
  <c r="O41" i="60"/>
  <c r="S41" i="60"/>
  <c r="O41" i="61"/>
  <c r="O55" i="60"/>
  <c r="O55" i="61"/>
  <c r="S55" i="61" s="1"/>
  <c r="O49" i="58"/>
  <c r="S49" i="58" s="1"/>
  <c r="S44" i="52"/>
  <c r="P24" i="61"/>
  <c r="P10" i="52"/>
  <c r="S10" i="52"/>
  <c r="S34" i="61"/>
  <c r="O44" i="53"/>
  <c r="O11" i="53"/>
  <c r="O49" i="54"/>
  <c r="S49" i="54" s="1"/>
  <c r="O49" i="53"/>
  <c r="O31" i="53"/>
  <c r="O53" i="54"/>
  <c r="P33" i="52"/>
  <c r="N32" i="59"/>
  <c r="P32" i="59"/>
  <c r="N55" i="61"/>
  <c r="P55" i="61"/>
  <c r="N40" i="52"/>
  <c r="N39" i="56"/>
  <c r="P39" i="56"/>
  <c r="P41" i="54"/>
  <c r="P7" i="52"/>
  <c r="S7" i="52"/>
  <c r="P22" i="56"/>
  <c r="P53" i="61"/>
  <c r="P40" i="52"/>
  <c r="N24" i="53"/>
  <c r="P24" i="53"/>
  <c r="N33" i="53"/>
  <c r="S53" i="53"/>
  <c r="P8" i="53"/>
  <c r="N8" i="53"/>
  <c r="S8" i="53"/>
  <c r="N13" i="53"/>
  <c r="S13" i="53"/>
  <c r="N7" i="53"/>
  <c r="P7" i="53"/>
  <c r="L7" i="54"/>
  <c r="N7" i="54"/>
  <c r="S38" i="53"/>
  <c r="N12" i="53"/>
  <c r="P12" i="53"/>
  <c r="N16" i="53"/>
  <c r="S16" i="53"/>
  <c r="N45" i="53"/>
  <c r="N45" i="54"/>
  <c r="P45" i="53"/>
  <c r="N49" i="53"/>
  <c r="S49" i="53"/>
  <c r="P49" i="53"/>
  <c r="N49" i="54"/>
  <c r="N24" i="52"/>
  <c r="S24" i="52"/>
  <c r="P24" i="52"/>
  <c r="N12" i="52"/>
  <c r="S12" i="52"/>
  <c r="N53" i="52"/>
  <c r="S53" i="52"/>
  <c r="N44" i="52"/>
  <c r="N41" i="52"/>
  <c r="S41" i="52"/>
  <c r="P41" i="52"/>
  <c r="P21" i="52"/>
  <c r="N21" i="52"/>
  <c r="N56" i="52"/>
  <c r="S56" i="52"/>
  <c r="S50" i="52"/>
  <c r="O59" i="58"/>
  <c r="S59" i="58" s="1"/>
  <c r="O31" i="58"/>
  <c r="N15" i="61"/>
  <c r="P15" i="61"/>
  <c r="N56" i="55"/>
  <c r="P56" i="55"/>
  <c r="P29" i="53"/>
  <c r="N29" i="53"/>
  <c r="N29" i="55"/>
  <c r="N29" i="54"/>
  <c r="S29" i="54"/>
  <c r="N33" i="54"/>
  <c r="N8" i="54"/>
  <c r="S8" i="54"/>
  <c r="L8" i="55"/>
  <c r="N8" i="55"/>
  <c r="P13" i="52"/>
  <c r="P50" i="59"/>
  <c r="S7" i="53"/>
  <c r="S34" i="54"/>
  <c r="O41" i="53"/>
  <c r="S41" i="53"/>
  <c r="O47" i="54"/>
  <c r="O47" i="53"/>
  <c r="S47" i="53" s="1"/>
  <c r="O27" i="53"/>
  <c r="O27" i="54"/>
  <c r="O48" i="53"/>
  <c r="O48" i="54"/>
  <c r="S48" i="54" s="1"/>
  <c r="P11" i="54"/>
  <c r="N28" i="59"/>
  <c r="P28" i="59"/>
  <c r="N41" i="61"/>
  <c r="P41" i="61"/>
  <c r="S41" i="61"/>
  <c r="N14" i="52"/>
  <c r="N14" i="53"/>
  <c r="S14" i="53"/>
  <c r="N17" i="56"/>
  <c r="P17" i="56"/>
  <c r="S17" i="56"/>
  <c r="N47" i="54"/>
  <c r="P47" i="54"/>
  <c r="S47" i="54"/>
  <c r="N10" i="53"/>
  <c r="N34" i="53"/>
  <c r="N34" i="54"/>
  <c r="N15" i="53"/>
  <c r="P15" i="53"/>
  <c r="P25" i="53"/>
  <c r="N25" i="53"/>
  <c r="N55" i="53"/>
  <c r="S11" i="53"/>
  <c r="N39" i="53"/>
  <c r="P39" i="53"/>
  <c r="N46" i="53"/>
  <c r="N46" i="54"/>
  <c r="N15" i="52"/>
  <c r="P15" i="52"/>
  <c r="N43" i="52"/>
  <c r="P43" i="52"/>
  <c r="N47" i="52"/>
  <c r="P47" i="52"/>
  <c r="N47" i="53"/>
  <c r="L6" i="53"/>
  <c r="N6" i="53"/>
  <c r="N6" i="52"/>
  <c r="P6" i="52"/>
  <c r="S6" i="52"/>
  <c r="N36" i="52"/>
  <c r="N11" i="52"/>
  <c r="N46" i="52"/>
  <c r="P46" i="52"/>
  <c r="P23" i="52"/>
  <c r="N11" i="56"/>
  <c r="N18" i="59"/>
  <c r="P18" i="59"/>
  <c r="N40" i="61"/>
  <c r="P40" i="61"/>
  <c r="N18" i="55"/>
  <c r="P18" i="55"/>
  <c r="N22" i="54"/>
  <c r="P22" i="54"/>
  <c r="N27" i="54"/>
  <c r="N27" i="55"/>
  <c r="S27" i="55"/>
  <c r="P14" i="52"/>
  <c r="P10" i="53"/>
  <c r="N43" i="61"/>
  <c r="P43" i="61"/>
  <c r="N18" i="61"/>
  <c r="P18" i="61"/>
  <c r="N22" i="61"/>
  <c r="P22" i="61"/>
  <c r="N51" i="61"/>
  <c r="P51" i="61"/>
  <c r="N45" i="61"/>
  <c r="P45" i="61"/>
  <c r="N15" i="59"/>
  <c r="P15" i="59"/>
  <c r="N34" i="59"/>
  <c r="N34" i="60"/>
  <c r="N38" i="59"/>
  <c r="S38" i="59"/>
  <c r="P38" i="59"/>
  <c r="N40" i="59"/>
  <c r="P40" i="59"/>
  <c r="N13" i="59"/>
  <c r="L13" i="60"/>
  <c r="N13" i="60"/>
  <c r="N25" i="59"/>
  <c r="N25" i="60"/>
  <c r="S25" i="60"/>
  <c r="O54" i="59"/>
  <c r="O54" i="58"/>
  <c r="O26" i="59"/>
  <c r="O26" i="58"/>
  <c r="S15" i="59"/>
  <c r="S8" i="55"/>
  <c r="O32" i="54"/>
  <c r="O32" i="53"/>
  <c r="O22" i="53"/>
  <c r="N56" i="59"/>
  <c r="P56" i="59"/>
  <c r="N20" i="53"/>
  <c r="S20" i="53"/>
  <c r="P20" i="53"/>
  <c r="N48" i="54"/>
  <c r="P48" i="54"/>
  <c r="N19" i="53"/>
  <c r="S19" i="53"/>
  <c r="P19" i="53"/>
  <c r="P50" i="53"/>
  <c r="S50" i="53"/>
  <c r="N50" i="53"/>
  <c r="N40" i="53"/>
  <c r="P40" i="53"/>
  <c r="N42" i="53"/>
  <c r="S42" i="53"/>
  <c r="P42" i="53"/>
  <c r="N42" i="54"/>
  <c r="P56" i="53"/>
  <c r="N56" i="53"/>
  <c r="S56" i="53"/>
  <c r="N56" i="54"/>
  <c r="S56" i="54"/>
  <c r="N51" i="53"/>
  <c r="P51" i="53"/>
  <c r="P18" i="53"/>
  <c r="N18" i="53"/>
  <c r="N26" i="53"/>
  <c r="S26" i="53"/>
  <c r="P26" i="53"/>
  <c r="P30" i="53"/>
  <c r="N30" i="53"/>
  <c r="N30" i="54"/>
  <c r="S30" i="54"/>
  <c r="P17" i="52"/>
  <c r="N17" i="52"/>
  <c r="S17" i="52"/>
  <c r="N17" i="53"/>
  <c r="S17" i="53"/>
  <c r="N51" i="52"/>
  <c r="S51" i="52"/>
  <c r="P51" i="52"/>
  <c r="S48" i="52"/>
  <c r="N32" i="52"/>
  <c r="P32" i="52"/>
  <c r="S18" i="52"/>
  <c r="S53" i="54"/>
  <c r="N17" i="59"/>
  <c r="P17" i="59"/>
  <c r="N31" i="52"/>
  <c r="P31" i="52"/>
  <c r="N44" i="56"/>
  <c r="S44" i="56"/>
  <c r="P44" i="56"/>
  <c r="N19" i="54"/>
  <c r="S19" i="54"/>
  <c r="N55" i="54"/>
  <c r="P55" i="54"/>
  <c r="P9" i="53"/>
  <c r="P26" i="52"/>
  <c r="S26" i="52"/>
  <c r="P25" i="52"/>
  <c r="P34" i="52"/>
  <c r="S34" i="52"/>
  <c r="N42" i="61"/>
  <c r="P42" i="61"/>
  <c r="N16" i="61"/>
  <c r="P16" i="61"/>
  <c r="N20" i="61"/>
  <c r="P20" i="61"/>
  <c r="N49" i="61"/>
  <c r="P49" i="61"/>
  <c r="N55" i="59"/>
  <c r="P55" i="59"/>
  <c r="N52" i="59"/>
  <c r="P52" i="59"/>
  <c r="S14" i="52"/>
  <c r="S10" i="53"/>
  <c r="S13" i="59"/>
  <c r="O28" i="53"/>
  <c r="S28" i="53" s="1"/>
  <c r="O15" i="54"/>
  <c r="O15" i="53"/>
  <c r="N26" i="56"/>
  <c r="P26" i="56"/>
  <c r="N31" i="61"/>
  <c r="P31" i="61"/>
  <c r="P10" i="54"/>
  <c r="N10" i="54"/>
  <c r="S11" i="54"/>
  <c r="P27" i="53"/>
  <c r="N27" i="53"/>
  <c r="S22" i="53"/>
  <c r="N44" i="53"/>
  <c r="P44" i="53"/>
  <c r="N32" i="53"/>
  <c r="P32" i="53"/>
  <c r="S32" i="53"/>
  <c r="N23" i="54"/>
  <c r="N23" i="53"/>
  <c r="S23" i="53"/>
  <c r="P23" i="53"/>
  <c r="N48" i="53"/>
  <c r="S48" i="53"/>
  <c r="P48" i="53"/>
  <c r="S36" i="53"/>
  <c r="S33" i="52"/>
  <c r="N16" i="52"/>
  <c r="P16" i="52"/>
  <c r="N54" i="52"/>
  <c r="S54" i="52"/>
  <c r="N54" i="53"/>
  <c r="S29" i="52"/>
  <c r="P56" i="61"/>
  <c r="S56" i="61"/>
  <c r="N33" i="59"/>
  <c r="P33" i="59"/>
  <c r="S33" i="59"/>
  <c r="N11" i="55"/>
  <c r="P11" i="55"/>
  <c r="S11" i="55"/>
  <c r="S13" i="52"/>
  <c r="N26" i="54"/>
  <c r="P26" i="54"/>
  <c r="N32" i="54"/>
  <c r="S32" i="54"/>
  <c r="P32" i="54"/>
  <c r="N13" i="54"/>
  <c r="S13" i="54"/>
  <c r="N13" i="55"/>
  <c r="S13" i="55"/>
  <c r="P13" i="54"/>
  <c r="P31" i="53"/>
  <c r="S31" i="53"/>
  <c r="P55" i="52"/>
  <c r="S55" i="52"/>
  <c r="N30" i="61"/>
  <c r="P30" i="61"/>
  <c r="N26" i="61"/>
  <c r="P26" i="61"/>
  <c r="N50" i="61"/>
  <c r="P50" i="61"/>
  <c r="N21" i="59"/>
  <c r="P21" i="59"/>
  <c r="N20" i="59"/>
  <c r="P20" i="59"/>
  <c r="N45" i="59"/>
  <c r="P45" i="59"/>
  <c r="N39" i="59"/>
  <c r="S39" i="59"/>
  <c r="P39" i="59"/>
  <c r="N44" i="59"/>
  <c r="P44" i="59"/>
  <c r="S23" i="61"/>
  <c r="S24" i="59"/>
  <c r="O69" i="59"/>
  <c r="S69" i="59"/>
  <c r="O69" i="58"/>
  <c r="S69" i="58"/>
  <c r="O61" i="58"/>
  <c r="S61" i="58"/>
  <c r="O14" i="58"/>
  <c r="S14" i="58"/>
  <c r="O16" i="58"/>
  <c r="O45" i="58"/>
  <c r="O29" i="58"/>
  <c r="O43" i="58"/>
  <c r="S43" i="58" s="1"/>
  <c r="O33" i="58"/>
  <c r="O34" i="58"/>
  <c r="S34" i="58"/>
  <c r="O63" i="58"/>
  <c r="S63" i="58" s="1"/>
  <c r="O46" i="58"/>
  <c r="P19" i="56"/>
  <c r="N19" i="56"/>
  <c r="S19" i="56"/>
  <c r="N28" i="56"/>
  <c r="S28" i="56"/>
  <c r="N38" i="56"/>
  <c r="N51" i="56"/>
  <c r="N40" i="56"/>
  <c r="N31" i="56"/>
  <c r="N25" i="55"/>
  <c r="S25" i="55"/>
  <c r="P25" i="55"/>
  <c r="N22" i="55"/>
  <c r="N50" i="55"/>
  <c r="P42" i="55"/>
  <c r="N42" i="55"/>
  <c r="S42" i="55"/>
  <c r="N48" i="55"/>
  <c r="S48" i="55"/>
  <c r="N14" i="55"/>
  <c r="S14" i="55"/>
  <c r="N33" i="55"/>
  <c r="N17" i="55"/>
  <c r="S17" i="55"/>
  <c r="P17" i="55"/>
  <c r="N52" i="54"/>
  <c r="S52" i="54"/>
  <c r="P52" i="54"/>
  <c r="N51" i="54"/>
  <c r="S51" i="54"/>
  <c r="N21" i="54"/>
  <c r="S21" i="54"/>
  <c r="N24" i="54"/>
  <c r="P24" i="54"/>
  <c r="N36" i="54"/>
  <c r="S36" i="54"/>
  <c r="P51" i="58"/>
  <c r="N51" i="58"/>
  <c r="P25" i="56"/>
  <c r="P36" i="60"/>
  <c r="S36" i="60"/>
  <c r="P28" i="55"/>
  <c r="S28" i="55"/>
  <c r="N20" i="60"/>
  <c r="N45" i="60"/>
  <c r="S45" i="60"/>
  <c r="N54" i="60"/>
  <c r="S54" i="60"/>
  <c r="N21" i="60"/>
  <c r="S21" i="60"/>
  <c r="N18" i="60"/>
  <c r="N47" i="60"/>
  <c r="S47" i="60"/>
  <c r="N15" i="60"/>
  <c r="S15" i="60"/>
  <c r="N52" i="60"/>
  <c r="N40" i="60"/>
  <c r="P43" i="59"/>
  <c r="S43" i="59"/>
  <c r="S54" i="58"/>
  <c r="P35" i="58"/>
  <c r="N35" i="58"/>
  <c r="P19" i="58"/>
  <c r="N19" i="58"/>
  <c r="N48" i="58"/>
  <c r="S48" i="58"/>
  <c r="P31" i="58"/>
  <c r="S31" i="58"/>
  <c r="N31" i="58"/>
  <c r="N36" i="58"/>
  <c r="N37" i="58"/>
  <c r="P46" i="58"/>
  <c r="N46" i="58"/>
  <c r="P18" i="58"/>
  <c r="N18" i="58"/>
  <c r="N21" i="58"/>
  <c r="N41" i="57"/>
  <c r="S41" i="57"/>
  <c r="N28" i="57"/>
  <c r="P49" i="57"/>
  <c r="N49" i="57"/>
  <c r="N44" i="57"/>
  <c r="S44" i="57"/>
  <c r="N25" i="57"/>
  <c r="N56" i="57"/>
  <c r="P15" i="57"/>
  <c r="N15" i="57"/>
  <c r="S15" i="57"/>
  <c r="N24" i="57"/>
  <c r="N34" i="57"/>
  <c r="N54" i="57"/>
  <c r="P16" i="57"/>
  <c r="N16" i="57"/>
  <c r="N53" i="57"/>
  <c r="O18" i="56"/>
  <c r="O18" i="57"/>
  <c r="O37" i="56"/>
  <c r="O37" i="57"/>
  <c r="O21" i="57"/>
  <c r="S21" i="57" s="1"/>
  <c r="O21" i="56"/>
  <c r="O58" i="57"/>
  <c r="S58" i="57" s="1"/>
  <c r="O58" i="56"/>
  <c r="S58" i="56" s="1"/>
  <c r="O13" i="56"/>
  <c r="O13" i="57"/>
  <c r="O14" i="56"/>
  <c r="O14" i="57"/>
  <c r="S14" i="57" s="1"/>
  <c r="O32" i="56"/>
  <c r="S32" i="56" s="1"/>
  <c r="O32" i="57"/>
  <c r="O26" i="57"/>
  <c r="O26" i="56"/>
  <c r="S26" i="56" s="1"/>
  <c r="P21" i="60"/>
  <c r="P41" i="57"/>
  <c r="N23" i="60"/>
  <c r="P44" i="57"/>
  <c r="P20" i="58"/>
  <c r="N41" i="59"/>
  <c r="P16" i="55"/>
  <c r="P33" i="55"/>
  <c r="O32" i="58"/>
  <c r="S32" i="58" s="1"/>
  <c r="O62" i="58"/>
  <c r="S62" i="58" s="1"/>
  <c r="O51" i="58"/>
  <c r="S51" i="58" s="1"/>
  <c r="O30" i="58"/>
  <c r="S30" i="58" s="1"/>
  <c r="O68" i="58"/>
  <c r="S68" i="58"/>
  <c r="O42" i="58"/>
  <c r="S42" i="58" s="1"/>
  <c r="O50" i="58"/>
  <c r="N34" i="56"/>
  <c r="P34" i="56"/>
  <c r="N15" i="56"/>
  <c r="S15" i="56"/>
  <c r="P15" i="56"/>
  <c r="S38" i="55"/>
  <c r="P41" i="55"/>
  <c r="N41" i="55"/>
  <c r="N51" i="55"/>
  <c r="P51" i="55"/>
  <c r="L9" i="56"/>
  <c r="N9" i="56"/>
  <c r="S9" i="56"/>
  <c r="N9" i="55"/>
  <c r="S12" i="55"/>
  <c r="N12" i="54"/>
  <c r="P12" i="54"/>
  <c r="S12" i="54"/>
  <c r="N39" i="54"/>
  <c r="N38" i="54"/>
  <c r="N50" i="54"/>
  <c r="N31" i="54"/>
  <c r="S31" i="54"/>
  <c r="N20" i="54"/>
  <c r="S20" i="54"/>
  <c r="N39" i="60"/>
  <c r="S39" i="60"/>
  <c r="N14" i="60"/>
  <c r="S14" i="60"/>
  <c r="L14" i="61"/>
  <c r="N14" i="61"/>
  <c r="S14" i="61"/>
  <c r="N42" i="60"/>
  <c r="S42" i="60"/>
  <c r="N43" i="60"/>
  <c r="N28" i="60"/>
  <c r="S28" i="60"/>
  <c r="N30" i="60"/>
  <c r="N51" i="60"/>
  <c r="S51" i="60"/>
  <c r="N33" i="61"/>
  <c r="S33" i="61"/>
  <c r="N33" i="60"/>
  <c r="S33" i="60"/>
  <c r="N19" i="60"/>
  <c r="N55" i="60"/>
  <c r="S55" i="60"/>
  <c r="N27" i="58"/>
  <c r="P27" i="58"/>
  <c r="P56" i="58"/>
  <c r="N56" i="58"/>
  <c r="N29" i="59"/>
  <c r="N29" i="58"/>
  <c r="P16" i="58"/>
  <c r="N16" i="58"/>
  <c r="N53" i="58"/>
  <c r="S53" i="58"/>
  <c r="P53" i="58"/>
  <c r="N27" i="57"/>
  <c r="N32" i="57"/>
  <c r="P32" i="57"/>
  <c r="N45" i="57"/>
  <c r="S45" i="57"/>
  <c r="N17" i="57"/>
  <c r="P17" i="57"/>
  <c r="N22" i="57"/>
  <c r="N50" i="57"/>
  <c r="P31" i="57"/>
  <c r="N31" i="57"/>
  <c r="S31" i="57"/>
  <c r="N38" i="57"/>
  <c r="S38" i="57"/>
  <c r="N18" i="57"/>
  <c r="N42" i="57"/>
  <c r="N13" i="57"/>
  <c r="P13" i="57"/>
  <c r="O43" i="57"/>
  <c r="S43" i="57" s="1"/>
  <c r="O56" i="57"/>
  <c r="O56" i="56"/>
  <c r="S56" i="56" s="1"/>
  <c r="O25" i="57"/>
  <c r="S25" i="57" s="1"/>
  <c r="O63" i="57"/>
  <c r="S63" i="57" s="1"/>
  <c r="O63" i="56"/>
  <c r="S63" i="56" s="1"/>
  <c r="O49" i="57"/>
  <c r="O49" i="56"/>
  <c r="S49" i="56"/>
  <c r="O34" i="57"/>
  <c r="S34" i="57" s="1"/>
  <c r="O34" i="56"/>
  <c r="O28" i="57"/>
  <c r="O29" i="56"/>
  <c r="S29" i="56" s="1"/>
  <c r="O29" i="57"/>
  <c r="O48" i="57"/>
  <c r="O60" i="56"/>
  <c r="S60" i="56"/>
  <c r="O60" i="57"/>
  <c r="S60" i="57" s="1"/>
  <c r="O40" i="57"/>
  <c r="O40" i="56"/>
  <c r="P19" i="60"/>
  <c r="O56" i="58"/>
  <c r="N39" i="61"/>
  <c r="P25" i="58"/>
  <c r="P39" i="55"/>
  <c r="S39" i="55"/>
  <c r="P45" i="58"/>
  <c r="S45" i="58"/>
  <c r="N36" i="59"/>
  <c r="P50" i="54"/>
  <c r="S23" i="60"/>
  <c r="O18" i="58"/>
  <c r="S18" i="58" s="1"/>
  <c r="O52" i="58"/>
  <c r="S52" i="58" s="1"/>
  <c r="O25" i="58"/>
  <c r="O24" i="58"/>
  <c r="S24" i="58" s="1"/>
  <c r="O39" i="58"/>
  <c r="O20" i="58"/>
  <c r="S20" i="58" s="1"/>
  <c r="O17" i="58"/>
  <c r="S17" i="58"/>
  <c r="N56" i="56"/>
  <c r="P56" i="56"/>
  <c r="N29" i="56"/>
  <c r="P29" i="56"/>
  <c r="P42" i="56"/>
  <c r="N42" i="56"/>
  <c r="N20" i="56"/>
  <c r="P20" i="56"/>
  <c r="S25" i="56"/>
  <c r="P47" i="55"/>
  <c r="N47" i="55"/>
  <c r="N26" i="55"/>
  <c r="S26" i="55"/>
  <c r="N32" i="55"/>
  <c r="S32" i="55"/>
  <c r="N43" i="55"/>
  <c r="S43" i="55"/>
  <c r="N43" i="56"/>
  <c r="S43" i="56"/>
  <c r="P43" i="55"/>
  <c r="N16" i="54"/>
  <c r="N18" i="54"/>
  <c r="N43" i="54"/>
  <c r="S43" i="54"/>
  <c r="P43" i="54"/>
  <c r="N40" i="54"/>
  <c r="N25" i="54"/>
  <c r="S25" i="54"/>
  <c r="P37" i="54"/>
  <c r="N37" i="54"/>
  <c r="P45" i="56"/>
  <c r="S45" i="56"/>
  <c r="P54" i="59"/>
  <c r="S32" i="61"/>
  <c r="N56" i="60"/>
  <c r="N16" i="60"/>
  <c r="S16" i="60"/>
  <c r="N22" i="60"/>
  <c r="S22" i="60"/>
  <c r="N17" i="60"/>
  <c r="P17" i="60"/>
  <c r="N31" i="60"/>
  <c r="S31" i="60"/>
  <c r="N32" i="60"/>
  <c r="S32" i="60"/>
  <c r="N49" i="60"/>
  <c r="N26" i="60"/>
  <c r="P40" i="58"/>
  <c r="N40" i="58"/>
  <c r="N12" i="58"/>
  <c r="S12" i="58"/>
  <c r="L12" i="59"/>
  <c r="N12" i="59"/>
  <c r="N32" i="58"/>
  <c r="P32" i="58"/>
  <c r="S26" i="58"/>
  <c r="N44" i="58"/>
  <c r="S44" i="58"/>
  <c r="P44" i="58"/>
  <c r="N48" i="57"/>
  <c r="P48" i="57"/>
  <c r="N51" i="57"/>
  <c r="S51" i="57"/>
  <c r="P51" i="57"/>
  <c r="N39" i="57"/>
  <c r="N36" i="57"/>
  <c r="N14" i="57"/>
  <c r="N11" i="57"/>
  <c r="L11" i="58"/>
  <c r="N11" i="58"/>
  <c r="S11" i="58"/>
  <c r="N37" i="57"/>
  <c r="S37" i="57"/>
  <c r="N33" i="57"/>
  <c r="N30" i="57"/>
  <c r="S30" i="57"/>
  <c r="N26" i="57"/>
  <c r="O17" i="57"/>
  <c r="S17" i="57" s="1"/>
  <c r="O68" i="57"/>
  <c r="S68" i="57" s="1"/>
  <c r="O61" i="57"/>
  <c r="S61" i="57"/>
  <c r="O51" i="56"/>
  <c r="O51" i="57"/>
  <c r="O27" i="56"/>
  <c r="O27" i="57"/>
  <c r="S27" i="57" s="1"/>
  <c r="O30" i="56"/>
  <c r="S30" i="56" s="1"/>
  <c r="O30" i="57"/>
  <c r="O50" i="57"/>
  <c r="S50" i="57" s="1"/>
  <c r="O50" i="56"/>
  <c r="S50" i="56"/>
  <c r="O59" i="57"/>
  <c r="S59" i="57"/>
  <c r="O59" i="56"/>
  <c r="S59" i="56"/>
  <c r="O20" i="57"/>
  <c r="O20" i="56"/>
  <c r="S20" i="56" s="1"/>
  <c r="O24" i="56"/>
  <c r="O24" i="57"/>
  <c r="S24" i="57" s="1"/>
  <c r="O39" i="56"/>
  <c r="O39" i="57"/>
  <c r="S39" i="57" s="1"/>
  <c r="O16" i="57"/>
  <c r="O66" i="56"/>
  <c r="S66" i="56" s="1"/>
  <c r="O66" i="57"/>
  <c r="S66" i="57" s="1"/>
  <c r="P43" i="57"/>
  <c r="P49" i="60"/>
  <c r="N52" i="56"/>
  <c r="N28" i="61"/>
  <c r="S28" i="61"/>
  <c r="P15" i="58"/>
  <c r="N15" i="58"/>
  <c r="P35" i="61"/>
  <c r="S35" i="61"/>
  <c r="P18" i="60"/>
  <c r="P52" i="60"/>
  <c r="S52" i="60"/>
  <c r="S46" i="59"/>
  <c r="P11" i="57"/>
  <c r="P16" i="54"/>
  <c r="S16" i="54"/>
  <c r="P48" i="58"/>
  <c r="P29" i="60"/>
  <c r="S29" i="60"/>
  <c r="P24" i="58"/>
  <c r="O28" i="58"/>
  <c r="S28" i="58" s="1"/>
  <c r="O58" i="58"/>
  <c r="S58" i="58" s="1"/>
  <c r="O36" i="57"/>
  <c r="O36" i="58"/>
  <c r="S36" i="58" s="1"/>
  <c r="O21" i="58"/>
  <c r="O66" i="58"/>
  <c r="S66" i="58" s="1"/>
  <c r="O37" i="58"/>
  <c r="S37" i="58" s="1"/>
  <c r="O40" i="58"/>
  <c r="O15" i="58"/>
  <c r="P48" i="56"/>
  <c r="N48" i="56"/>
  <c r="S48" i="56"/>
  <c r="L10" i="57"/>
  <c r="N10" i="57"/>
  <c r="N10" i="56"/>
  <c r="N12" i="56"/>
  <c r="P12" i="56"/>
  <c r="N37" i="56"/>
  <c r="P37" i="56"/>
  <c r="N18" i="56"/>
  <c r="P18" i="56"/>
  <c r="S40" i="55"/>
  <c r="S16" i="55"/>
  <c r="P20" i="55"/>
  <c r="N20" i="55"/>
  <c r="P37" i="55"/>
  <c r="S37" i="55"/>
  <c r="N37" i="55"/>
  <c r="N19" i="55"/>
  <c r="P19" i="55"/>
  <c r="N49" i="55"/>
  <c r="P49" i="55"/>
  <c r="N55" i="55"/>
  <c r="S55" i="55"/>
  <c r="P55" i="55"/>
  <c r="N9" i="54"/>
  <c r="S9" i="54"/>
  <c r="N44" i="54"/>
  <c r="N14" i="54"/>
  <c r="P14" i="54"/>
  <c r="N15" i="54"/>
  <c r="P15" i="54"/>
  <c r="P28" i="54"/>
  <c r="S28" i="54"/>
  <c r="N28" i="54"/>
  <c r="P18" i="54"/>
  <c r="P13" i="56"/>
  <c r="S13" i="56"/>
  <c r="S39" i="61"/>
  <c r="S21" i="55"/>
  <c r="P48" i="61"/>
  <c r="S48" i="61"/>
  <c r="N48" i="60"/>
  <c r="S48" i="60"/>
  <c r="N27" i="60"/>
  <c r="S27" i="60"/>
  <c r="N37" i="60"/>
  <c r="S37" i="60"/>
  <c r="N37" i="61"/>
  <c r="S37" i="61"/>
  <c r="N38" i="60"/>
  <c r="S38" i="60"/>
  <c r="N50" i="60"/>
  <c r="S50" i="60"/>
  <c r="N44" i="60"/>
  <c r="S44" i="60"/>
  <c r="N24" i="60"/>
  <c r="S24" i="60"/>
  <c r="N50" i="58"/>
  <c r="P50" i="58"/>
  <c r="S50" i="58"/>
  <c r="P33" i="58"/>
  <c r="N33" i="58"/>
  <c r="S22" i="58"/>
  <c r="N19" i="57"/>
  <c r="N35" i="57"/>
  <c r="S35" i="57"/>
  <c r="N46" i="57"/>
  <c r="S46" i="57"/>
  <c r="N29" i="57"/>
  <c r="N20" i="57"/>
  <c r="N55" i="57"/>
  <c r="S55" i="57"/>
  <c r="P55" i="57"/>
  <c r="N40" i="57"/>
  <c r="P40" i="57"/>
  <c r="N12" i="57"/>
  <c r="S12" i="57"/>
  <c r="P12" i="57"/>
  <c r="N47" i="57"/>
  <c r="O11" i="57"/>
  <c r="O11" i="56"/>
  <c r="O22" i="57"/>
  <c r="S22" i="57" s="1"/>
  <c r="O22" i="56"/>
  <c r="O54" i="56"/>
  <c r="S54" i="56" s="1"/>
  <c r="O54" i="57"/>
  <c r="O47" i="57"/>
  <c r="S47" i="57" s="1"/>
  <c r="O47" i="56"/>
  <c r="S47" i="56"/>
  <c r="O64" i="57"/>
  <c r="S64" i="57" s="1"/>
  <c r="O64" i="56"/>
  <c r="S64" i="56"/>
  <c r="O52" i="57"/>
  <c r="O52" i="56"/>
  <c r="S52" i="56" s="1"/>
  <c r="O46" i="56"/>
  <c r="S46" i="56"/>
  <c r="O46" i="57"/>
  <c r="O33" i="56"/>
  <c r="S33" i="56" s="1"/>
  <c r="O33" i="57"/>
  <c r="O42" i="57"/>
  <c r="S42" i="57" s="1"/>
  <c r="O42" i="56"/>
  <c r="P54" i="61"/>
  <c r="P23" i="55"/>
  <c r="S23" i="55"/>
  <c r="P53" i="60"/>
  <c r="S53" i="60"/>
  <c r="S28" i="57"/>
  <c r="N21" i="56"/>
  <c r="S21" i="56"/>
  <c r="P31" i="55"/>
  <c r="P26" i="60"/>
  <c r="S26" i="60"/>
  <c r="P41" i="58"/>
  <c r="S41" i="58"/>
  <c r="P30" i="60"/>
  <c r="S30" i="60"/>
  <c r="N53" i="59"/>
  <c r="S53" i="59"/>
  <c r="P9" i="55"/>
  <c r="N39" i="58"/>
  <c r="S39" i="58"/>
  <c r="P55" i="60"/>
  <c r="E26" i="59"/>
  <c r="F26" i="59"/>
  <c r="J26" i="59"/>
  <c r="P26" i="59"/>
  <c r="S26" i="59"/>
  <c r="E22" i="59"/>
  <c r="F22" i="59"/>
  <c r="J22" i="59"/>
  <c r="P22" i="59"/>
  <c r="S22" i="59"/>
  <c r="E42" i="59"/>
  <c r="F42" i="59"/>
  <c r="J42" i="59"/>
  <c r="P42" i="59"/>
  <c r="S42" i="59"/>
  <c r="E31" i="56"/>
  <c r="F31" i="56"/>
  <c r="J31" i="56"/>
  <c r="P31" i="56"/>
  <c r="S31" i="56"/>
  <c r="E27" i="56"/>
  <c r="F27" i="56"/>
  <c r="J27" i="56"/>
  <c r="P27" i="56"/>
  <c r="S27" i="56"/>
  <c r="E46" i="1"/>
  <c r="F46" i="1"/>
  <c r="J46" i="1"/>
  <c r="E17" i="1"/>
  <c r="F17" i="1"/>
  <c r="J17" i="1"/>
  <c r="G41" i="56"/>
  <c r="I41" i="56"/>
  <c r="G32" i="56"/>
  <c r="I32" i="56"/>
  <c r="I46" i="57"/>
  <c r="I12" i="58"/>
  <c r="Q12" i="59"/>
  <c r="S12" i="59"/>
  <c r="Q6" i="53"/>
  <c r="S6" i="53"/>
  <c r="I6" i="52"/>
  <c r="J33" i="57"/>
  <c r="P33" i="57"/>
  <c r="S33" i="57"/>
  <c r="J24" i="57"/>
  <c r="P24" i="57"/>
  <c r="I25" i="57"/>
  <c r="E31" i="59"/>
  <c r="F31" i="59"/>
  <c r="J31" i="59"/>
  <c r="P31" i="59"/>
  <c r="S31" i="59"/>
  <c r="E29" i="59"/>
  <c r="F29" i="59"/>
  <c r="J29" i="59"/>
  <c r="P29" i="59"/>
  <c r="S29" i="59"/>
  <c r="E23" i="59"/>
  <c r="F23" i="59"/>
  <c r="J23" i="59"/>
  <c r="P23" i="59"/>
  <c r="S23" i="59"/>
  <c r="J20" i="57"/>
  <c r="P20" i="57"/>
  <c r="S20" i="57"/>
  <c r="I20" i="57"/>
  <c r="E24" i="56"/>
  <c r="F24" i="56"/>
  <c r="J24" i="56"/>
  <c r="P24" i="56"/>
  <c r="S24" i="56"/>
  <c r="G14" i="56"/>
  <c r="I14" i="56"/>
  <c r="E14" i="56"/>
  <c r="F14" i="56"/>
  <c r="J14" i="56"/>
  <c r="P14" i="56"/>
  <c r="S14" i="56"/>
  <c r="E30" i="1"/>
  <c r="F30" i="1"/>
  <c r="J30" i="1"/>
  <c r="E18" i="1"/>
  <c r="F18" i="1"/>
  <c r="J18" i="1"/>
  <c r="I23" i="57"/>
  <c r="J52" i="57"/>
  <c r="P52" i="57"/>
  <c r="S52" i="57"/>
  <c r="G13" i="59"/>
  <c r="I19" i="57"/>
  <c r="S23" i="57"/>
  <c r="E14" i="59"/>
  <c r="F14" i="59"/>
  <c r="J14" i="59"/>
  <c r="P14" i="59"/>
  <c r="S14" i="59"/>
  <c r="E27" i="59"/>
  <c r="F27" i="59"/>
  <c r="J27" i="59"/>
  <c r="P27" i="59"/>
  <c r="S27" i="59"/>
  <c r="G30" i="59"/>
  <c r="I30" i="59"/>
  <c r="E30" i="59"/>
  <c r="F30" i="59"/>
  <c r="J30" i="59"/>
  <c r="P30" i="59"/>
  <c r="I26" i="57"/>
  <c r="J26" i="57"/>
  <c r="P26" i="57"/>
  <c r="S26" i="57"/>
  <c r="G40" i="56"/>
  <c r="I40" i="56"/>
  <c r="E40" i="56"/>
  <c r="F40" i="56"/>
  <c r="J40" i="56"/>
  <c r="P40" i="56"/>
  <c r="S40" i="56"/>
  <c r="E54" i="56"/>
  <c r="F54" i="56"/>
  <c r="J54" i="56"/>
  <c r="P54" i="56"/>
  <c r="E41" i="1"/>
  <c r="F41" i="1"/>
  <c r="J41" i="1"/>
  <c r="E35" i="1"/>
  <c r="F35" i="1"/>
  <c r="J35" i="1"/>
  <c r="J18" i="57"/>
  <c r="P18" i="57"/>
  <c r="S18" i="57"/>
  <c r="J47" i="57"/>
  <c r="P47" i="57"/>
  <c r="J53" i="57"/>
  <c r="P53" i="57"/>
  <c r="S53" i="57"/>
  <c r="I7" i="53"/>
  <c r="Q7" i="54"/>
  <c r="S7" i="54"/>
  <c r="I21" i="57"/>
  <c r="I50" i="57"/>
  <c r="S19" i="57"/>
  <c r="E51" i="59"/>
  <c r="F51" i="59"/>
  <c r="J51" i="59"/>
  <c r="P51" i="59"/>
  <c r="S51" i="59"/>
  <c r="G51" i="59"/>
  <c r="I51" i="59"/>
  <c r="E48" i="59"/>
  <c r="F48" i="59"/>
  <c r="J48" i="59"/>
  <c r="P48" i="59"/>
  <c r="S48" i="59"/>
  <c r="E41" i="59"/>
  <c r="F41" i="59"/>
  <c r="J41" i="59"/>
  <c r="P41" i="59"/>
  <c r="S41" i="59"/>
  <c r="G41" i="59"/>
  <c r="I41" i="59"/>
  <c r="J29" i="57"/>
  <c r="P29" i="57"/>
  <c r="I29" i="57"/>
  <c r="E10" i="56"/>
  <c r="F10" i="56"/>
  <c r="J10" i="56"/>
  <c r="P10" i="56"/>
  <c r="G10" i="56"/>
  <c r="E52" i="1"/>
  <c r="F52" i="1"/>
  <c r="J52" i="1"/>
  <c r="G24" i="61"/>
  <c r="I24" i="61"/>
  <c r="G16" i="56"/>
  <c r="I16" i="56"/>
  <c r="I14" i="57"/>
  <c r="I56" i="57"/>
  <c r="S29" i="57"/>
  <c r="S40" i="57"/>
  <c r="S33" i="58"/>
  <c r="S14" i="54"/>
  <c r="S19" i="55"/>
  <c r="S18" i="56"/>
  <c r="S11" i="57"/>
  <c r="S36" i="57"/>
  <c r="S48" i="57"/>
  <c r="S42" i="56"/>
  <c r="S29" i="58"/>
  <c r="S50" i="54"/>
  <c r="S16" i="57"/>
  <c r="S46" i="58"/>
  <c r="S24" i="54"/>
  <c r="S33" i="55"/>
  <c r="S30" i="61"/>
  <c r="S16" i="52"/>
  <c r="S44" i="53"/>
  <c r="S31" i="61"/>
  <c r="S42" i="61"/>
  <c r="S55" i="54"/>
  <c r="S32" i="52"/>
  <c r="S30" i="53"/>
  <c r="S43" i="61"/>
  <c r="S27" i="54"/>
  <c r="S18" i="59"/>
  <c r="S46" i="52"/>
  <c r="S47" i="52"/>
  <c r="S39" i="53"/>
  <c r="S25" i="53"/>
  <c r="S29" i="53"/>
  <c r="S39" i="56"/>
  <c r="S54" i="57"/>
  <c r="S49" i="57"/>
  <c r="S21" i="58"/>
  <c r="S18" i="60"/>
  <c r="S11" i="56"/>
  <c r="S22" i="56"/>
  <c r="S15" i="54"/>
  <c r="S49" i="55"/>
  <c r="S37" i="56"/>
  <c r="S15" i="58"/>
  <c r="S40" i="58"/>
  <c r="S17" i="60"/>
  <c r="S13" i="57"/>
  <c r="S32" i="57"/>
  <c r="S16" i="58"/>
  <c r="S56" i="58"/>
  <c r="S41" i="55"/>
  <c r="S56" i="57"/>
  <c r="S26" i="61"/>
  <c r="S27" i="53"/>
  <c r="S49" i="61"/>
  <c r="S16" i="61"/>
  <c r="S17" i="59"/>
  <c r="S54" i="59"/>
  <c r="S51" i="61"/>
  <c r="S18" i="61"/>
  <c r="S40" i="61"/>
  <c r="S43" i="52"/>
  <c r="S28" i="59"/>
  <c r="S18" i="54"/>
  <c r="S25" i="58"/>
  <c r="S34" i="56"/>
  <c r="S51" i="56"/>
  <c r="S15" i="53"/>
  <c r="Q10" i="57"/>
  <c r="S10" i="57"/>
  <c r="I10" i="56"/>
  <c r="G41" i="1"/>
  <c r="I41" i="1"/>
  <c r="G14" i="59"/>
  <c r="I14" i="59"/>
  <c r="G18" i="1"/>
  <c r="I18" i="1"/>
  <c r="G29" i="59"/>
  <c r="I29" i="59"/>
  <c r="G46" i="1"/>
  <c r="I46" i="1"/>
  <c r="G31" i="56"/>
  <c r="I31" i="56"/>
  <c r="G22" i="59"/>
  <c r="I22" i="59"/>
  <c r="G52" i="1"/>
  <c r="I52" i="1"/>
  <c r="G48" i="59"/>
  <c r="I48" i="59"/>
  <c r="I13" i="59"/>
  <c r="Q13" i="60"/>
  <c r="S13" i="60"/>
  <c r="G35" i="1"/>
  <c r="I35" i="1"/>
  <c r="G54" i="56"/>
  <c r="I54" i="56"/>
  <c r="G27" i="59"/>
  <c r="I27" i="59"/>
  <c r="G30" i="1"/>
  <c r="I30" i="1"/>
  <c r="G24" i="56"/>
  <c r="I24" i="56"/>
  <c r="G23" i="59"/>
  <c r="I23" i="59"/>
  <c r="G31" i="59"/>
  <c r="I31" i="59"/>
  <c r="G17" i="1"/>
  <c r="I17" i="1"/>
  <c r="G27" i="56"/>
  <c r="I27" i="56"/>
  <c r="G42" i="59"/>
  <c r="I42" i="59"/>
  <c r="G26" i="59"/>
  <c r="I26" i="59"/>
  <c r="T2" i="57" l="1"/>
  <c r="T51" i="57" s="1"/>
  <c r="T2" i="55"/>
  <c r="T56" i="55" s="1"/>
  <c r="O47" i="58"/>
  <c r="S47" i="58" s="1"/>
  <c r="O39" i="54"/>
  <c r="S39" i="54" s="1"/>
  <c r="O61" i="54"/>
  <c r="S61" i="54" s="1"/>
  <c r="O39" i="52"/>
  <c r="S39" i="52" s="1"/>
  <c r="O43" i="60"/>
  <c r="S43" i="60" s="1"/>
  <c r="T63" i="57"/>
  <c r="O9" i="55"/>
  <c r="S9" i="55" s="1"/>
  <c r="O62" i="61"/>
  <c r="S62" i="61" s="1"/>
  <c r="O35" i="54"/>
  <c r="S35" i="54" s="1"/>
  <c r="O67" i="54"/>
  <c r="S67" i="54" s="1"/>
  <c r="O38" i="54"/>
  <c r="S38" i="54" s="1"/>
  <c r="O33" i="54"/>
  <c r="S33" i="54" s="1"/>
  <c r="O40" i="52"/>
  <c r="S40" i="52" s="1"/>
  <c r="O21" i="52"/>
  <c r="S21" i="52" s="1"/>
  <c r="O9" i="52"/>
  <c r="S9" i="52" s="1"/>
  <c r="O22" i="61"/>
  <c r="S22" i="61" s="1"/>
  <c r="O46" i="54"/>
  <c r="S46" i="54" s="1"/>
  <c r="O49" i="60"/>
  <c r="S49" i="60" s="1"/>
  <c r="O59" i="60"/>
  <c r="S59" i="60" s="1"/>
  <c r="O34" i="60"/>
  <c r="S34" i="60" s="1"/>
  <c r="O54" i="53"/>
  <c r="S54" i="53" s="1"/>
  <c r="O35" i="58"/>
  <c r="S35" i="58" s="1"/>
  <c r="O49" i="52"/>
  <c r="S49" i="52" s="1"/>
  <c r="O26" i="54"/>
  <c r="S26" i="54" s="1"/>
  <c r="O37" i="54"/>
  <c r="S37" i="54" s="1"/>
  <c r="O20" i="60"/>
  <c r="S20" i="60" s="1"/>
  <c r="O69" i="60"/>
  <c r="S69" i="60" s="1"/>
  <c r="O46" i="60"/>
  <c r="S46" i="60" s="1"/>
  <c r="O66" i="54"/>
  <c r="S66" i="54" s="1"/>
  <c r="T45" i="55"/>
  <c r="T52" i="55"/>
  <c r="T62" i="55"/>
  <c r="T17" i="55"/>
  <c r="T42" i="55"/>
  <c r="T46" i="55"/>
  <c r="T15" i="55"/>
  <c r="T69" i="57"/>
  <c r="T25" i="57"/>
  <c r="T67" i="57"/>
  <c r="T26" i="57"/>
  <c r="T15" i="57"/>
  <c r="T56" i="57"/>
  <c r="T47" i="57"/>
  <c r="T2" i="61"/>
  <c r="T42" i="61" s="1"/>
  <c r="T61" i="57"/>
  <c r="T43" i="57"/>
  <c r="T45" i="57"/>
  <c r="T64" i="57"/>
  <c r="T55" i="57"/>
  <c r="T2" i="59"/>
  <c r="T47" i="59" s="1"/>
  <c r="T2" i="56"/>
  <c r="T60" i="56" s="1"/>
  <c r="T23" i="57"/>
  <c r="O18" i="53"/>
  <c r="S18" i="53" s="1"/>
  <c r="O27" i="58"/>
  <c r="S27" i="58" s="1"/>
  <c r="O60" i="58"/>
  <c r="S60" i="58" s="1"/>
  <c r="O55" i="58"/>
  <c r="S55" i="58" s="1"/>
  <c r="O62" i="60"/>
  <c r="S62" i="60" s="1"/>
  <c r="O62" i="54"/>
  <c r="S62" i="54" s="1"/>
  <c r="O40" i="60"/>
  <c r="S40" i="60" s="1"/>
  <c r="O40" i="54"/>
  <c r="S40" i="54" s="1"/>
  <c r="T58" i="55" l="1"/>
  <c r="T24" i="55"/>
  <c r="T40" i="55"/>
  <c r="T39" i="55"/>
  <c r="T57" i="55"/>
  <c r="T41" i="55"/>
  <c r="T36" i="55"/>
  <c r="T59" i="55"/>
  <c r="T29" i="55"/>
  <c r="T34" i="55"/>
  <c r="T18" i="55"/>
  <c r="T30" i="55"/>
  <c r="T27" i="55"/>
  <c r="T11" i="55"/>
  <c r="T21" i="55"/>
  <c r="T8" i="55"/>
  <c r="T12" i="55"/>
  <c r="T53" i="55"/>
  <c r="T51" i="55"/>
  <c r="T19" i="55"/>
  <c r="T38" i="55"/>
  <c r="T48" i="55"/>
  <c r="T9" i="55"/>
  <c r="T64" i="55"/>
  <c r="T61" i="55"/>
  <c r="T13" i="55"/>
  <c r="T20" i="55"/>
  <c r="T69" i="55"/>
  <c r="T49" i="55"/>
  <c r="T22" i="55"/>
  <c r="T60" i="55"/>
  <c r="T35" i="55"/>
  <c r="T23" i="55"/>
  <c r="T67" i="55"/>
  <c r="T50" i="55"/>
  <c r="T37" i="55"/>
  <c r="T63" i="55"/>
  <c r="T54" i="55"/>
  <c r="D6" i="50"/>
  <c r="T47" i="55"/>
  <c r="T31" i="55"/>
  <c r="T16" i="55"/>
  <c r="T14" i="55"/>
  <c r="T44" i="55"/>
  <c r="T28" i="55"/>
  <c r="T68" i="55"/>
  <c r="T10" i="55"/>
  <c r="T55" i="55"/>
  <c r="T43" i="55"/>
  <c r="T26" i="55"/>
  <c r="T33" i="55"/>
  <c r="T32" i="55"/>
  <c r="T65" i="55"/>
  <c r="T25" i="55"/>
  <c r="T66" i="55"/>
  <c r="T42" i="57"/>
  <c r="T11" i="57"/>
  <c r="T53" i="57"/>
  <c r="T32" i="57"/>
  <c r="T28" i="57"/>
  <c r="T34" i="57"/>
  <c r="T52" i="57"/>
  <c r="T12" i="57"/>
  <c r="T22" i="57"/>
  <c r="T30" i="57"/>
  <c r="T54" i="57"/>
  <c r="T57" i="57"/>
  <c r="T58" i="57"/>
  <c r="T2" i="52"/>
  <c r="T39" i="52" s="1"/>
  <c r="T66" i="57"/>
  <c r="T41" i="57"/>
  <c r="T44" i="57"/>
  <c r="T33" i="57"/>
  <c r="T18" i="57"/>
  <c r="D8" i="50"/>
  <c r="T48" i="57"/>
  <c r="T31" i="57"/>
  <c r="T20" i="57"/>
  <c r="T68" i="57"/>
  <c r="T59" i="57"/>
  <c r="T16" i="57"/>
  <c r="T37" i="57"/>
  <c r="T21" i="57"/>
  <c r="T62" i="57"/>
  <c r="T27" i="57"/>
  <c r="T29" i="57"/>
  <c r="T36" i="57"/>
  <c r="T60" i="57"/>
  <c r="T35" i="57"/>
  <c r="T19" i="57"/>
  <c r="T50" i="57"/>
  <c r="T46" i="57"/>
  <c r="T40" i="57"/>
  <c r="T38" i="57"/>
  <c r="T24" i="57"/>
  <c r="T21" i="52"/>
  <c r="T65" i="57"/>
  <c r="T17" i="57"/>
  <c r="T14" i="57"/>
  <c r="T10" i="57"/>
  <c r="T39" i="57"/>
  <c r="T49" i="57"/>
  <c r="T13" i="57"/>
  <c r="T63" i="56"/>
  <c r="T2" i="60"/>
  <c r="T40" i="60" s="1"/>
  <c r="T54" i="56"/>
  <c r="T17" i="59"/>
  <c r="T43" i="61"/>
  <c r="T37" i="56"/>
  <c r="T27" i="56"/>
  <c r="T31" i="61"/>
  <c r="T24" i="56"/>
  <c r="T39" i="61"/>
  <c r="T49" i="61"/>
  <c r="O8" i="50"/>
  <c r="P8" i="50" s="1"/>
  <c r="F8" i="50"/>
  <c r="T2" i="54"/>
  <c r="T62" i="54" s="1"/>
  <c r="T38" i="61"/>
  <c r="T30" i="59"/>
  <c r="T32" i="61"/>
  <c r="U6" i="50"/>
  <c r="V6" i="50" s="1"/>
  <c r="G6" i="50" s="1"/>
  <c r="F6" i="50"/>
  <c r="T28" i="56"/>
  <c r="T9" i="56"/>
  <c r="T57" i="56"/>
  <c r="T13" i="56"/>
  <c r="T53" i="56"/>
  <c r="T67" i="56"/>
  <c r="T55" i="56"/>
  <c r="T65" i="56"/>
  <c r="T47" i="56"/>
  <c r="T21" i="56"/>
  <c r="T41" i="56"/>
  <c r="T62" i="56"/>
  <c r="T16" i="56"/>
  <c r="T50" i="56"/>
  <c r="T69" i="56"/>
  <c r="T32" i="56"/>
  <c r="T31" i="56"/>
  <c r="T45" i="56"/>
  <c r="T17" i="56"/>
  <c r="T59" i="56"/>
  <c r="T30" i="56"/>
  <c r="T58" i="56"/>
  <c r="T15" i="56"/>
  <c r="T34" i="56"/>
  <c r="T35" i="56"/>
  <c r="T36" i="56"/>
  <c r="T25" i="56"/>
  <c r="T64" i="56"/>
  <c r="T38" i="56"/>
  <c r="T11" i="56"/>
  <c r="T44" i="56"/>
  <c r="T26" i="56"/>
  <c r="T61" i="56"/>
  <c r="T46" i="56"/>
  <c r="T48" i="56"/>
  <c r="T33" i="56"/>
  <c r="T66" i="56"/>
  <c r="T19" i="56"/>
  <c r="T68" i="56"/>
  <c r="T14" i="56"/>
  <c r="T18" i="56"/>
  <c r="D7" i="50"/>
  <c r="T10" i="56"/>
  <c r="T23" i="56"/>
  <c r="T52" i="56"/>
  <c r="T22" i="56"/>
  <c r="T56" i="56"/>
  <c r="T26" i="59"/>
  <c r="T12" i="56"/>
  <c r="T55" i="59"/>
  <c r="T21" i="59"/>
  <c r="S70" i="55"/>
  <c r="T15" i="61"/>
  <c r="T44" i="61"/>
  <c r="T55" i="61"/>
  <c r="T56" i="61"/>
  <c r="T24" i="61"/>
  <c r="T52" i="61"/>
  <c r="T64" i="61"/>
  <c r="T45" i="61"/>
  <c r="T48" i="61"/>
  <c r="T22" i="61"/>
  <c r="T34" i="61"/>
  <c r="T21" i="61"/>
  <c r="T33" i="61"/>
  <c r="T28" i="61"/>
  <c r="T66" i="61"/>
  <c r="T17" i="61"/>
  <c r="T53" i="61"/>
  <c r="T57" i="61"/>
  <c r="T19" i="61"/>
  <c r="T50" i="61"/>
  <c r="T46" i="61"/>
  <c r="T54" i="61"/>
  <c r="D12" i="50"/>
  <c r="T23" i="61"/>
  <c r="T36" i="61"/>
  <c r="T20" i="61"/>
  <c r="T18" i="61"/>
  <c r="T51" i="61"/>
  <c r="T60" i="61"/>
  <c r="T62" i="61"/>
  <c r="T30" i="61"/>
  <c r="T25" i="61"/>
  <c r="T29" i="61"/>
  <c r="T35" i="61"/>
  <c r="T69" i="61"/>
  <c r="T40" i="61"/>
  <c r="T59" i="61"/>
  <c r="T65" i="61"/>
  <c r="T63" i="61"/>
  <c r="T41" i="61"/>
  <c r="T61" i="61"/>
  <c r="T16" i="61"/>
  <c r="T27" i="61"/>
  <c r="T68" i="61"/>
  <c r="T37" i="61"/>
  <c r="T26" i="61"/>
  <c r="T47" i="61"/>
  <c r="T58" i="61"/>
  <c r="T14" i="61"/>
  <c r="T35" i="59"/>
  <c r="T49" i="56"/>
  <c r="T20" i="56"/>
  <c r="T40" i="56"/>
  <c r="T59" i="59"/>
  <c r="T42" i="59"/>
  <c r="T20" i="59"/>
  <c r="T22" i="59"/>
  <c r="T18" i="59"/>
  <c r="T44" i="59"/>
  <c r="T15" i="59"/>
  <c r="T53" i="59"/>
  <c r="T63" i="59"/>
  <c r="T23" i="59"/>
  <c r="T65" i="59"/>
  <c r="T24" i="59"/>
  <c r="T67" i="59"/>
  <c r="T28" i="59"/>
  <c r="T41" i="59"/>
  <c r="D10" i="50"/>
  <c r="T68" i="59"/>
  <c r="T32" i="59"/>
  <c r="T13" i="59"/>
  <c r="T46" i="59"/>
  <c r="T40" i="59"/>
  <c r="T49" i="59"/>
  <c r="T29" i="59"/>
  <c r="T50" i="59"/>
  <c r="T61" i="59"/>
  <c r="T48" i="59"/>
  <c r="T66" i="59"/>
  <c r="T38" i="59"/>
  <c r="T43" i="59"/>
  <c r="T19" i="59"/>
  <c r="T27" i="59"/>
  <c r="T62" i="59"/>
  <c r="T33" i="59"/>
  <c r="T25" i="59"/>
  <c r="T57" i="59"/>
  <c r="T51" i="59"/>
  <c r="T31" i="59"/>
  <c r="T64" i="59"/>
  <c r="T39" i="59"/>
  <c r="T58" i="59"/>
  <c r="T14" i="59"/>
  <c r="T12" i="59"/>
  <c r="T69" i="59"/>
  <c r="T36" i="59"/>
  <c r="T34" i="59"/>
  <c r="T45" i="59"/>
  <c r="T16" i="59"/>
  <c r="T37" i="59"/>
  <c r="T56" i="59"/>
  <c r="T2" i="58"/>
  <c r="T54" i="59"/>
  <c r="T39" i="56"/>
  <c r="T2" i="53"/>
  <c r="T67" i="61"/>
  <c r="T60" i="59"/>
  <c r="T29" i="56"/>
  <c r="T43" i="56"/>
  <c r="T42" i="56"/>
  <c r="T52" i="59"/>
  <c r="T51" i="56"/>
  <c r="T8" i="52" l="1"/>
  <c r="T23" i="52"/>
  <c r="T14" i="52"/>
  <c r="T17" i="52"/>
  <c r="T51" i="52"/>
  <c r="T12" i="52"/>
  <c r="T67" i="52"/>
  <c r="T31" i="52"/>
  <c r="D3" i="50"/>
  <c r="T59" i="52"/>
  <c r="T45" i="52"/>
  <c r="T13" i="52"/>
  <c r="T55" i="52"/>
  <c r="T30" i="52"/>
  <c r="T48" i="52"/>
  <c r="T69" i="52"/>
  <c r="T62" i="52"/>
  <c r="T41" i="52"/>
  <c r="T46" i="52"/>
  <c r="T57" i="52"/>
  <c r="T52" i="52"/>
  <c r="T47" i="52"/>
  <c r="T60" i="52"/>
  <c r="T22" i="52"/>
  <c r="T56" i="52"/>
  <c r="T53" i="52"/>
  <c r="T10" i="52"/>
  <c r="T66" i="52"/>
  <c r="T44" i="52"/>
  <c r="T54" i="52"/>
  <c r="T65" i="52"/>
  <c r="T18" i="52"/>
  <c r="T25" i="52"/>
  <c r="T27" i="52"/>
  <c r="T11" i="52"/>
  <c r="T64" i="52"/>
  <c r="T6" i="52"/>
  <c r="T5" i="52"/>
  <c r="T16" i="52"/>
  <c r="T63" i="52"/>
  <c r="T32" i="52"/>
  <c r="T28" i="52"/>
  <c r="T42" i="52"/>
  <c r="T34" i="52"/>
  <c r="T36" i="52"/>
  <c r="T38" i="52"/>
  <c r="T20" i="52"/>
  <c r="T35" i="52"/>
  <c r="T9" i="52"/>
  <c r="T49" i="52"/>
  <c r="T33" i="52"/>
  <c r="T40" i="52"/>
  <c r="T26" i="52"/>
  <c r="T58" i="52"/>
  <c r="T29" i="52"/>
  <c r="T61" i="52"/>
  <c r="T37" i="52"/>
  <c r="T19" i="52"/>
  <c r="T50" i="52"/>
  <c r="T24" i="52"/>
  <c r="T43" i="52"/>
  <c r="T15" i="52"/>
  <c r="T7" i="52"/>
  <c r="T68" i="52"/>
  <c r="S70" i="57"/>
  <c r="T57" i="54"/>
  <c r="T49" i="54"/>
  <c r="T18" i="54"/>
  <c r="T9" i="54"/>
  <c r="T20" i="54"/>
  <c r="T66" i="54"/>
  <c r="T51" i="54"/>
  <c r="T64" i="54"/>
  <c r="T31" i="54"/>
  <c r="T21" i="54"/>
  <c r="T8" i="54"/>
  <c r="T68" i="54"/>
  <c r="T48" i="54"/>
  <c r="T45" i="54"/>
  <c r="T19" i="54"/>
  <c r="T12" i="54"/>
  <c r="T37" i="54"/>
  <c r="T58" i="54"/>
  <c r="T35" i="54"/>
  <c r="T54" i="54"/>
  <c r="T63" i="54"/>
  <c r="T67" i="54"/>
  <c r="T32" i="54"/>
  <c r="D5" i="50"/>
  <c r="T59" i="54"/>
  <c r="T47" i="54"/>
  <c r="T11" i="54"/>
  <c r="T29" i="54"/>
  <c r="T7" i="54"/>
  <c r="T28" i="54"/>
  <c r="T27" i="54"/>
  <c r="T42" i="54"/>
  <c r="T60" i="54"/>
  <c r="T34" i="54"/>
  <c r="T25" i="54"/>
  <c r="T36" i="54"/>
  <c r="T33" i="54"/>
  <c r="T14" i="54"/>
  <c r="T53" i="54"/>
  <c r="T16" i="54"/>
  <c r="T13" i="54"/>
  <c r="T17" i="54"/>
  <c r="T46" i="54"/>
  <c r="T55" i="54"/>
  <c r="T65" i="54"/>
  <c r="T56" i="54"/>
  <c r="T30" i="54"/>
  <c r="T52" i="54"/>
  <c r="T26" i="54"/>
  <c r="T38" i="54"/>
  <c r="T22" i="54"/>
  <c r="T24" i="54"/>
  <c r="T69" i="54"/>
  <c r="T15" i="54"/>
  <c r="T43" i="54"/>
  <c r="T23" i="54"/>
  <c r="T50" i="54"/>
  <c r="T61" i="54"/>
  <c r="T39" i="54"/>
  <c r="T44" i="54"/>
  <c r="T41" i="54"/>
  <c r="T10" i="54"/>
  <c r="T62" i="60"/>
  <c r="T17" i="53"/>
  <c r="T49" i="53"/>
  <c r="T69" i="53"/>
  <c r="T47" i="53"/>
  <c r="T40" i="53"/>
  <c r="T57" i="53"/>
  <c r="D4" i="50"/>
  <c r="T43" i="53"/>
  <c r="T9" i="53"/>
  <c r="T7" i="53"/>
  <c r="T61" i="53"/>
  <c r="T34" i="53"/>
  <c r="T68" i="53"/>
  <c r="T24" i="53"/>
  <c r="T66" i="53"/>
  <c r="T26" i="53"/>
  <c r="T39" i="53"/>
  <c r="T8" i="53"/>
  <c r="T42" i="53"/>
  <c r="T28" i="53"/>
  <c r="T67" i="53"/>
  <c r="T29" i="53"/>
  <c r="T6" i="53"/>
  <c r="T19" i="53"/>
  <c r="T16" i="53"/>
  <c r="T64" i="53"/>
  <c r="T22" i="53"/>
  <c r="T46" i="53"/>
  <c r="T56" i="53"/>
  <c r="T13" i="53"/>
  <c r="T55" i="53"/>
  <c r="T62" i="53"/>
  <c r="T41" i="53"/>
  <c r="T36" i="53"/>
  <c r="T11" i="53"/>
  <c r="T54" i="53"/>
  <c r="T37" i="53"/>
  <c r="T31" i="53"/>
  <c r="T20" i="53"/>
  <c r="T44" i="53"/>
  <c r="T60" i="53"/>
  <c r="T50" i="53"/>
  <c r="T38" i="53"/>
  <c r="T53" i="53"/>
  <c r="T32" i="53"/>
  <c r="T10" i="53"/>
  <c r="T15" i="53"/>
  <c r="T51" i="53"/>
  <c r="T45" i="53"/>
  <c r="T25" i="53"/>
  <c r="T58" i="53"/>
  <c r="T21" i="53"/>
  <c r="T65" i="53"/>
  <c r="T27" i="53"/>
  <c r="T23" i="53"/>
  <c r="T14" i="53"/>
  <c r="T59" i="53"/>
  <c r="T63" i="53"/>
  <c r="T52" i="53"/>
  <c r="T12" i="53"/>
  <c r="T35" i="53"/>
  <c r="T33" i="53"/>
  <c r="T48" i="53"/>
  <c r="T30" i="53"/>
  <c r="F12" i="50"/>
  <c r="O12" i="50"/>
  <c r="P12" i="50" s="1"/>
  <c r="G12" i="50" s="1"/>
  <c r="T18" i="53"/>
  <c r="F10" i="50"/>
  <c r="U10" i="50"/>
  <c r="V10" i="50" s="1"/>
  <c r="G10" i="50" s="1"/>
  <c r="S70" i="61"/>
  <c r="F7" i="50"/>
  <c r="L8" i="50"/>
  <c r="M8" i="50" s="1"/>
  <c r="L7" i="50"/>
  <c r="M7" i="50" s="1"/>
  <c r="S70" i="56"/>
  <c r="T11" i="58"/>
  <c r="T13" i="58"/>
  <c r="T62" i="58"/>
  <c r="T49" i="58"/>
  <c r="T29" i="58"/>
  <c r="T12" i="58"/>
  <c r="T50" i="58"/>
  <c r="T44" i="58"/>
  <c r="T52" i="58"/>
  <c r="T38" i="58"/>
  <c r="T35" i="58"/>
  <c r="T67" i="58"/>
  <c r="T23" i="58"/>
  <c r="T33" i="58"/>
  <c r="T59" i="58"/>
  <c r="T25" i="58"/>
  <c r="T53" i="58"/>
  <c r="T63" i="58"/>
  <c r="T34" i="58"/>
  <c r="D9" i="50"/>
  <c r="L10" i="50" s="1"/>
  <c r="M10" i="50" s="1"/>
  <c r="T37" i="58"/>
  <c r="T54" i="58"/>
  <c r="T58" i="58"/>
  <c r="T69" i="58"/>
  <c r="T19" i="58"/>
  <c r="T43" i="58"/>
  <c r="T18" i="58"/>
  <c r="T42" i="58"/>
  <c r="T64" i="58"/>
  <c r="T16" i="58"/>
  <c r="T31" i="58"/>
  <c r="T14" i="58"/>
  <c r="T21" i="58"/>
  <c r="T41" i="58"/>
  <c r="T57" i="58"/>
  <c r="T48" i="58"/>
  <c r="T39" i="58"/>
  <c r="T15" i="58"/>
  <c r="T65" i="58"/>
  <c r="T26" i="58"/>
  <c r="T30" i="58"/>
  <c r="T22" i="58"/>
  <c r="T56" i="58"/>
  <c r="T68" i="58"/>
  <c r="T28" i="58"/>
  <c r="T17" i="58"/>
  <c r="T51" i="58"/>
  <c r="T47" i="58"/>
  <c r="T24" i="58"/>
  <c r="T66" i="58"/>
  <c r="T45" i="58"/>
  <c r="T40" i="58"/>
  <c r="T61" i="58"/>
  <c r="T46" i="58"/>
  <c r="T36" i="58"/>
  <c r="T20" i="58"/>
  <c r="T32" i="58"/>
  <c r="S70" i="59"/>
  <c r="T27" i="58"/>
  <c r="T60" i="58"/>
  <c r="T55" i="58"/>
  <c r="T22" i="60"/>
  <c r="T20" i="60"/>
  <c r="T56" i="60"/>
  <c r="T64" i="60"/>
  <c r="T26" i="60"/>
  <c r="T67" i="60"/>
  <c r="T43" i="60"/>
  <c r="T50" i="60"/>
  <c r="T51" i="60"/>
  <c r="T44" i="60"/>
  <c r="T55" i="60"/>
  <c r="T27" i="60"/>
  <c r="T66" i="60"/>
  <c r="T54" i="60"/>
  <c r="T53" i="60"/>
  <c r="T35" i="60"/>
  <c r="T17" i="60"/>
  <c r="T61" i="60"/>
  <c r="T19" i="60"/>
  <c r="T15" i="60"/>
  <c r="T23" i="60"/>
  <c r="T25" i="60"/>
  <c r="T29" i="60"/>
  <c r="T45" i="60"/>
  <c r="T18" i="60"/>
  <c r="T58" i="60"/>
  <c r="T28" i="60"/>
  <c r="T68" i="60"/>
  <c r="T60" i="60"/>
  <c r="T13" i="60"/>
  <c r="T49" i="60"/>
  <c r="T52" i="60"/>
  <c r="T59" i="60"/>
  <c r="T65" i="60"/>
  <c r="T69" i="60"/>
  <c r="T37" i="60"/>
  <c r="T57" i="60"/>
  <c r="T31" i="60"/>
  <c r="T48" i="60"/>
  <c r="T33" i="60"/>
  <c r="T30" i="60"/>
  <c r="T41" i="60"/>
  <c r="D11" i="50"/>
  <c r="T39" i="60"/>
  <c r="T21" i="60"/>
  <c r="T47" i="60"/>
  <c r="T36" i="60"/>
  <c r="T38" i="60"/>
  <c r="T34" i="60"/>
  <c r="T24" i="60"/>
  <c r="T32" i="60"/>
  <c r="T46" i="60"/>
  <c r="T14" i="60"/>
  <c r="T16" i="60"/>
  <c r="T63" i="60"/>
  <c r="T42" i="60"/>
  <c r="T40" i="54"/>
  <c r="S70" i="52" l="1"/>
  <c r="L3" i="50"/>
  <c r="M3" i="50" s="1"/>
  <c r="F3" i="50"/>
  <c r="S70" i="53"/>
  <c r="O5" i="50"/>
  <c r="P5" i="50" s="1"/>
  <c r="F4" i="50"/>
  <c r="O6" i="50"/>
  <c r="P6" i="50" s="1"/>
  <c r="O4" i="50"/>
  <c r="P4" i="50" s="1"/>
  <c r="L4" i="50"/>
  <c r="M4" i="50" s="1"/>
  <c r="L6" i="50"/>
  <c r="M6" i="50" s="1"/>
  <c r="L5" i="50"/>
  <c r="M5" i="50" s="1"/>
  <c r="S70" i="60"/>
  <c r="R10" i="50"/>
  <c r="S10" i="50" s="1"/>
  <c r="F9" i="50"/>
  <c r="R9" i="50"/>
  <c r="S9" i="50" s="1"/>
  <c r="O10" i="50"/>
  <c r="P10" i="50" s="1"/>
  <c r="O9" i="50"/>
  <c r="P9" i="50" s="1"/>
  <c r="G8" i="50" s="1"/>
  <c r="F5" i="50"/>
  <c r="R5" i="50"/>
  <c r="S5" i="50" s="1"/>
  <c r="R6" i="50"/>
  <c r="S6" i="50" s="1"/>
  <c r="F11" i="50"/>
  <c r="L12" i="50"/>
  <c r="M12" i="50" s="1"/>
  <c r="L11" i="50"/>
  <c r="M11" i="50" s="1"/>
  <c r="S70" i="58"/>
  <c r="L9" i="50"/>
  <c r="M9" i="50" s="1"/>
  <c r="G7" i="50" s="1"/>
  <c r="S70" i="54"/>
  <c r="G3" i="50" l="1"/>
  <c r="G4" i="50"/>
  <c r="G11" i="50"/>
  <c r="G5" i="50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<sst xmlns="http://schemas.openxmlformats.org/spreadsheetml/2006/main" count="416" uniqueCount="61">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</sst>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3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8" fontId="0" fillId="0" borderId="0" xfId="1" applyFont="1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opLeftCell="B1" workbookViewId="0">
      <selection activeCell="Q6" sqref="Q6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23686</v>
      </c>
      <c r="C2" s="19">
        <v>10896</v>
      </c>
      <c r="D2" s="23">
        <v>8.8999999999999996E-2</v>
      </c>
      <c r="E2" s="23">
        <v>1</v>
      </c>
      <c r="F2" s="23">
        <v>0.45100000000000001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1.3220000000000001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26440</v>
      </c>
      <c r="U2" s="19">
        <v>12162</v>
      </c>
      <c r="V2" s="23">
        <v>7.4999999999999997E-2</v>
      </c>
      <c r="W2" s="23">
        <v>424</v>
      </c>
      <c r="X2" s="23">
        <v>0.49399999999999999</v>
      </c>
    </row>
    <row r="3" spans="1:24" x14ac:dyDescent="0.2">
      <c r="A3" s="18">
        <v>9</v>
      </c>
      <c r="B3" s="19">
        <v>24892</v>
      </c>
      <c r="C3" s="19">
        <v>11450</v>
      </c>
      <c r="D3" s="23">
        <v>8.4000000000000005E-2</v>
      </c>
      <c r="E3" s="23">
        <v>0.95</v>
      </c>
      <c r="F3" s="23">
        <v>0.46899999999999997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2.1720000000000002</v>
      </c>
      <c r="Q3" s="15"/>
      <c r="R3" s="15"/>
      <c r="T3" s="19">
        <v>27786</v>
      </c>
      <c r="U3" s="19">
        <v>12781</v>
      </c>
      <c r="V3" s="23">
        <v>7.0999999999999994E-2</v>
      </c>
      <c r="W3" s="23">
        <v>404</v>
      </c>
      <c r="X3" s="23">
        <v>0.51400000000000001</v>
      </c>
    </row>
    <row r="4" spans="1:24" x14ac:dyDescent="0.2">
      <c r="A4" s="18">
        <v>10</v>
      </c>
      <c r="B4" s="19">
        <v>26159</v>
      </c>
      <c r="C4" s="19">
        <v>12033</v>
      </c>
      <c r="D4" s="23">
        <v>7.9000000000000001E-2</v>
      </c>
      <c r="E4" s="23">
        <v>0.95</v>
      </c>
      <c r="F4" s="23">
        <v>0.48899999999999999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2.633</v>
      </c>
      <c r="Q4" s="15"/>
      <c r="R4" s="15"/>
      <c r="T4" s="19">
        <v>29200</v>
      </c>
      <c r="U4" s="19">
        <v>13432</v>
      </c>
      <c r="V4" s="23">
        <v>6.7000000000000004E-2</v>
      </c>
      <c r="W4" s="23">
        <v>385</v>
      </c>
      <c r="X4" s="23">
        <v>0.53600000000000003</v>
      </c>
    </row>
    <row r="5" spans="1:24" x14ac:dyDescent="0.2">
      <c r="A5" s="18">
        <v>11</v>
      </c>
      <c r="B5" s="19">
        <v>27491</v>
      </c>
      <c r="C5" s="19">
        <v>12646</v>
      </c>
      <c r="D5" s="23">
        <v>7.3999999999999996E-2</v>
      </c>
      <c r="E5" s="23">
        <v>0.95</v>
      </c>
      <c r="F5" s="23">
        <v>0.50900000000000001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2.8919999999999999</v>
      </c>
      <c r="Q5" s="15"/>
      <c r="R5" s="15"/>
      <c r="T5" s="19">
        <v>30687</v>
      </c>
      <c r="U5" s="19">
        <v>14116</v>
      </c>
      <c r="V5" s="23">
        <v>6.3E-2</v>
      </c>
      <c r="W5" s="23">
        <v>366</v>
      </c>
      <c r="X5" s="23">
        <v>0.55800000000000005</v>
      </c>
    </row>
    <row r="6" spans="1:24" x14ac:dyDescent="0.2">
      <c r="A6" s="18">
        <v>12</v>
      </c>
      <c r="B6" s="19">
        <v>32249</v>
      </c>
      <c r="C6" s="19">
        <v>14835</v>
      </c>
      <c r="D6" s="23">
        <v>5.8999999999999997E-2</v>
      </c>
      <c r="E6" s="23">
        <v>0.95</v>
      </c>
      <c r="F6" s="23">
        <v>0.58099999999999996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3.383</v>
      </c>
      <c r="Q6" s="15"/>
      <c r="R6" s="15"/>
      <c r="T6" s="19">
        <v>32249</v>
      </c>
      <c r="U6" s="19">
        <v>14835</v>
      </c>
      <c r="V6" s="23">
        <v>5.8999999999999997E-2</v>
      </c>
      <c r="W6" s="23">
        <v>349</v>
      </c>
      <c r="X6" s="23">
        <v>0.58099999999999996</v>
      </c>
    </row>
    <row r="7" spans="1:24" x14ac:dyDescent="0.2">
      <c r="A7" s="18">
        <v>13</v>
      </c>
      <c r="B7" s="19">
        <v>33585</v>
      </c>
      <c r="C7" s="19">
        <v>15366</v>
      </c>
      <c r="D7" s="23">
        <v>5.7000000000000002E-2</v>
      </c>
      <c r="E7" s="23">
        <v>0.64800000000000002</v>
      </c>
      <c r="F7" s="23">
        <v>0.58799999999999997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3.641</v>
      </c>
      <c r="Q7" s="15"/>
      <c r="R7" s="15"/>
      <c r="T7" s="19">
        <v>33585</v>
      </c>
      <c r="U7" s="19">
        <v>15366</v>
      </c>
      <c r="V7" s="23">
        <v>5.7000000000000002E-2</v>
      </c>
      <c r="W7" s="23">
        <v>343</v>
      </c>
      <c r="X7" s="23">
        <v>0.58799999999999997</v>
      </c>
    </row>
    <row r="8" spans="1:24" x14ac:dyDescent="0.2">
      <c r="A8" s="18">
        <v>14</v>
      </c>
      <c r="B8" s="19">
        <v>34977</v>
      </c>
      <c r="C8" s="19">
        <v>15917</v>
      </c>
      <c r="D8" s="23">
        <v>5.6000000000000001E-2</v>
      </c>
      <c r="E8" s="23">
        <v>0.64800000000000002</v>
      </c>
      <c r="F8" s="23">
        <v>0.59399999999999997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3.4809999999999999</v>
      </c>
      <c r="Q8" s="15"/>
      <c r="R8" s="15"/>
      <c r="T8" s="19">
        <v>34977</v>
      </c>
      <c r="U8" s="19">
        <v>15917</v>
      </c>
      <c r="V8" s="23">
        <v>5.6000000000000001E-2</v>
      </c>
      <c r="W8" s="23">
        <v>338</v>
      </c>
      <c r="X8" s="23">
        <v>0.59399999999999997</v>
      </c>
    </row>
    <row r="9" spans="1:24" x14ac:dyDescent="0.2">
      <c r="A9" s="18">
        <v>15</v>
      </c>
      <c r="B9" s="19">
        <v>36426</v>
      </c>
      <c r="C9" s="19">
        <v>16488</v>
      </c>
      <c r="D9" s="23">
        <v>5.5E-2</v>
      </c>
      <c r="E9" s="23">
        <v>0.64800000000000002</v>
      </c>
      <c r="F9" s="23">
        <v>0.60099999999999998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3.117</v>
      </c>
      <c r="Q9" s="15"/>
      <c r="R9" s="15"/>
      <c r="T9" s="19">
        <v>36426</v>
      </c>
      <c r="U9" s="19">
        <v>16488</v>
      </c>
      <c r="V9" s="23">
        <v>5.5E-2</v>
      </c>
      <c r="W9" s="23">
        <v>332</v>
      </c>
      <c r="X9" s="23">
        <v>0.60099999999999998</v>
      </c>
    </row>
    <row r="10" spans="1:24" x14ac:dyDescent="0.2">
      <c r="A10" s="18">
        <v>16</v>
      </c>
      <c r="B10" s="19">
        <v>46540</v>
      </c>
      <c r="C10" s="19">
        <v>20447</v>
      </c>
      <c r="D10" s="23">
        <v>4.4999999999999998E-2</v>
      </c>
      <c r="E10" s="23">
        <v>0.64800000000000002</v>
      </c>
      <c r="F10" s="23">
        <v>0.64700000000000002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2.871</v>
      </c>
      <c r="Q10" s="15"/>
      <c r="R10" s="15"/>
      <c r="T10" s="19">
        <v>37936</v>
      </c>
      <c r="U10" s="19">
        <v>17079</v>
      </c>
      <c r="V10" s="23">
        <v>5.2999999999999999E-2</v>
      </c>
      <c r="W10" s="23">
        <v>327</v>
      </c>
      <c r="X10" s="23">
        <v>0.60799999999999998</v>
      </c>
    </row>
    <row r="11" spans="1:24" x14ac:dyDescent="0.2">
      <c r="A11" s="18">
        <v>17</v>
      </c>
      <c r="B11" s="19">
        <v>47332</v>
      </c>
      <c r="C11" s="19">
        <v>20713</v>
      </c>
      <c r="D11" s="23">
        <v>4.3999999999999997E-2</v>
      </c>
      <c r="E11" s="23">
        <v>0.36299999999999999</v>
      </c>
      <c r="F11" s="23">
        <v>0.64700000000000002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2.6869999999999998</v>
      </c>
      <c r="Q11" s="15"/>
      <c r="R11" s="15"/>
      <c r="T11" s="19">
        <v>38582</v>
      </c>
      <c r="U11" s="19">
        <v>17301</v>
      </c>
      <c r="V11" s="23">
        <v>5.1999999999999998E-2</v>
      </c>
      <c r="W11" s="23">
        <v>327</v>
      </c>
      <c r="X11" s="23">
        <v>0.60799999999999998</v>
      </c>
    </row>
    <row r="12" spans="1:24" x14ac:dyDescent="0.2">
      <c r="A12" s="18">
        <v>18</v>
      </c>
      <c r="B12" s="19">
        <v>52731</v>
      </c>
      <c r="C12" s="19">
        <v>22518</v>
      </c>
      <c r="D12" s="23">
        <v>3.9E-2</v>
      </c>
      <c r="E12" s="23">
        <v>0.36299999999999999</v>
      </c>
      <c r="F12" s="23">
        <v>0.64700000000000002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2.573</v>
      </c>
      <c r="Q12" s="15"/>
      <c r="R12" s="15"/>
      <c r="T12" s="19">
        <v>39239</v>
      </c>
      <c r="U12" s="19">
        <v>17526</v>
      </c>
      <c r="V12" s="23">
        <v>5.0999999999999997E-2</v>
      </c>
      <c r="W12" s="23">
        <v>327</v>
      </c>
      <c r="X12" s="23">
        <v>0.60799999999999998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2.1779999999999999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2.1779999999999999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3.7999999999999999E-2</v>
      </c>
    </row>
    <row r="54" spans="12:15" x14ac:dyDescent="0.2">
      <c r="N54" s="22">
        <v>66</v>
      </c>
      <c r="O54" s="31">
        <v>3.7999999999999999E-2</v>
      </c>
    </row>
    <row r="55" spans="12:15" x14ac:dyDescent="0.2">
      <c r="N55" s="22">
        <v>67</v>
      </c>
      <c r="O55" s="31">
        <v>3.7999999999999999E-2</v>
      </c>
    </row>
    <row r="56" spans="12:15" x14ac:dyDescent="0.2">
      <c r="N56" s="22">
        <v>68</v>
      </c>
      <c r="O56" s="31">
        <v>3.7999999999999999E-2</v>
      </c>
    </row>
    <row r="57" spans="12:15" x14ac:dyDescent="0.2">
      <c r="N57" s="22">
        <v>69</v>
      </c>
      <c r="O57" s="31">
        <v>3.7999999999999999E-2</v>
      </c>
    </row>
    <row r="58" spans="12:15" x14ac:dyDescent="0.2">
      <c r="N58" s="22">
        <v>70</v>
      </c>
      <c r="O58" s="31">
        <v>3.7999999999999999E-2</v>
      </c>
    </row>
    <row r="59" spans="12:15" x14ac:dyDescent="0.2">
      <c r="N59" s="22">
        <v>71</v>
      </c>
      <c r="O59" s="31">
        <v>3.7999999999999999E-2</v>
      </c>
    </row>
    <row r="60" spans="12:15" x14ac:dyDescent="0.2">
      <c r="N60" s="22">
        <v>72</v>
      </c>
      <c r="O60" s="31">
        <v>3.7999999999999999E-2</v>
      </c>
    </row>
    <row r="61" spans="12:15" x14ac:dyDescent="0.2">
      <c r="N61" s="22">
        <v>73</v>
      </c>
      <c r="O61" s="31">
        <v>3.7999999999999999E-2</v>
      </c>
    </row>
    <row r="62" spans="12:15" x14ac:dyDescent="0.2">
      <c r="N62" s="22">
        <v>74</v>
      </c>
      <c r="O62" s="31">
        <v>3.7999999999999999E-2</v>
      </c>
    </row>
    <row r="63" spans="12:15" x14ac:dyDescent="0.2">
      <c r="N63" s="22">
        <v>75</v>
      </c>
      <c r="O63" s="31">
        <v>3.7999999999999999E-2</v>
      </c>
    </row>
    <row r="64" spans="12:15" x14ac:dyDescent="0.2">
      <c r="N64" s="22">
        <v>76</v>
      </c>
      <c r="O64" s="31">
        <v>3.7999999999999999E-2</v>
      </c>
    </row>
    <row r="65" spans="14:15" x14ac:dyDescent="0.2">
      <c r="N65" s="22">
        <v>77</v>
      </c>
      <c r="O65" s="31">
        <v>3.7999999999999999E-2</v>
      </c>
    </row>
    <row r="66" spans="14:15" x14ac:dyDescent="0.2">
      <c r="N66" s="22">
        <v>78</v>
      </c>
      <c r="O66" s="31">
        <v>3.7999999999999999E-2</v>
      </c>
    </row>
    <row r="67" spans="14:15" x14ac:dyDescent="0.2">
      <c r="N67" s="22">
        <v>79</v>
      </c>
      <c r="O67" s="31">
        <v>3.7999999999999999E-2</v>
      </c>
    </row>
    <row r="68" spans="14:15" x14ac:dyDescent="0.2">
      <c r="N68" s="22">
        <v>80</v>
      </c>
      <c r="O68" s="31">
        <v>3.7999999999999999E-2</v>
      </c>
    </row>
    <row r="69" spans="14:15" x14ac:dyDescent="0.2">
      <c r="N69" s="22">
        <v>81</v>
      </c>
      <c r="O69" s="31">
        <v>3.7999999999999999E-2</v>
      </c>
    </row>
    <row r="70" spans="14:15" x14ac:dyDescent="0.2">
      <c r="N70" s="22">
        <v>82</v>
      </c>
      <c r="O70" s="31">
        <v>3.7999999999999999E-2</v>
      </c>
    </row>
    <row r="71" spans="14:15" x14ac:dyDescent="0.2">
      <c r="N71" s="22">
        <v>83</v>
      </c>
      <c r="O71" s="31">
        <v>3.7999999999999999E-2</v>
      </c>
    </row>
    <row r="72" spans="14:15" x14ac:dyDescent="0.2">
      <c r="N72" s="22">
        <v>84</v>
      </c>
      <c r="O72" s="31">
        <v>3.7999999999999999E-2</v>
      </c>
    </row>
    <row r="73" spans="14:15" x14ac:dyDescent="0.2">
      <c r="O73" s="3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36426</v>
      </c>
      <c r="D2" s="7">
        <f>Meta!C9</f>
        <v>16488</v>
      </c>
      <c r="E2" s="1">
        <f>Meta!D9</f>
        <v>5.5E-2</v>
      </c>
      <c r="F2" s="1">
        <f>Meta!F9</f>
        <v>0.60099999999999998</v>
      </c>
      <c r="G2" s="1">
        <f>Meta!I9</f>
        <v>1.8114695812355892</v>
      </c>
      <c r="H2" s="1">
        <f>Meta!E9</f>
        <v>0.64800000000000002</v>
      </c>
      <c r="I2" s="13"/>
      <c r="J2" s="1">
        <f>Meta!X8</f>
        <v>0.59399999999999997</v>
      </c>
      <c r="K2" s="1">
        <f>Meta!D8</f>
        <v>5.6000000000000001E-2</v>
      </c>
      <c r="L2" s="29"/>
      <c r="N2" s="22">
        <f>Meta!T9</f>
        <v>36426</v>
      </c>
      <c r="O2" s="22">
        <f>Meta!U9</f>
        <v>16488</v>
      </c>
      <c r="P2" s="1">
        <f>Meta!V9</f>
        <v>5.5E-2</v>
      </c>
      <c r="Q2" s="1">
        <f>Meta!X9</f>
        <v>0.60099999999999998</v>
      </c>
      <c r="R2" s="22">
        <f>Meta!W9</f>
        <v>332</v>
      </c>
      <c r="T2" s="12">
        <f>IRR(S5:S69)+1</f>
        <v>0.99637556877188749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1902.8565706661011</v>
      </c>
      <c r="D11" s="5">
        <f t="shared" ref="D11:D36" si="0">IF(A11&lt;startage,1,0)*(C11*(1-initialunempprob))+IF(A11=startage,1,0)*(C11*(1-unempprob))+IF(A11&gt;startage,1,0)*(C11*(1-unempprob)+unempprob*300*52)</f>
        <v>1796.2966027087994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137.41669010722316</v>
      </c>
      <c r="G11" s="5">
        <f t="shared" ref="G11:G56" si="3">D11-F11</f>
        <v>1658.8799126015763</v>
      </c>
      <c r="H11" s="22">
        <f>0.1*Grade14!H11</f>
        <v>865.93384324820136</v>
      </c>
      <c r="I11" s="5">
        <f t="shared" ref="I11:I36" si="4">G11+IF(A11&lt;startage,1,0)*(H11*(1-initialunempprob))+IF(A11&gt;=startage,1,0)*(H11*(1-unempprob))</f>
        <v>2476.3214606278784</v>
      </c>
      <c r="J11" s="26">
        <f t="shared" ref="J11:J56" si="5">(F11-(IF(A11&gt;startage,1,0)*(unempprob*300*52)))/(IF(A11&lt;startage,1,0)*((C11+H11)*(1-initialunempprob))+IF(A11&gt;=startage,1,0)*((C11+H11)*(1-unempprob)))</f>
        <v>5.2574773057727821E-2</v>
      </c>
      <c r="L11" s="22">
        <f>0.1*Grade14!L11</f>
        <v>2613.7381507351015</v>
      </c>
      <c r="M11" s="5">
        <f>scrimecost*Meta!O8</f>
        <v>1155.692</v>
      </c>
      <c r="N11" s="5">
        <f>L11-Grade14!L11</f>
        <v>-23523.64335661591</v>
      </c>
      <c r="O11" s="5"/>
      <c r="P11" s="22"/>
      <c r="Q11" s="22">
        <f>0.05*feel*Grade14!G11</f>
        <v>208.54688288837434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-32011.190239504285</v>
      </c>
      <c r="T11" s="22">
        <f t="shared" ref="T11:T42" si="7">S11/sreturn^(A11-startage+1)</f>
        <v>-32011.190239504285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20108.535289427335</v>
      </c>
      <c r="D12" s="5">
        <f t="shared" si="0"/>
        <v>19002.565848508832</v>
      </c>
      <c r="E12" s="5">
        <f t="shared" si="1"/>
        <v>9502.5658485088316</v>
      </c>
      <c r="F12" s="5">
        <f t="shared" si="2"/>
        <v>3404.3377495381337</v>
      </c>
      <c r="G12" s="5">
        <f t="shared" si="3"/>
        <v>15598.228098970698</v>
      </c>
      <c r="H12" s="22">
        <f t="shared" ref="H12:H36" si="10">benefits*B12/expnorm</f>
        <v>9102.0021372667288</v>
      </c>
      <c r="I12" s="5">
        <f t="shared" si="4"/>
        <v>24199.620118687759</v>
      </c>
      <c r="J12" s="26">
        <f t="shared" si="5"/>
        <v>0.12332788529056436</v>
      </c>
      <c r="L12" s="22">
        <f t="shared" ref="L12:L36" si="11">(sincome+sbenefits)*(1-sunemp)*B12/expnorm</f>
        <v>27603.957868225887</v>
      </c>
      <c r="M12" s="5">
        <f>scrimecost*Meta!O9</f>
        <v>1034.8440000000001</v>
      </c>
      <c r="N12" s="5">
        <f>L12-Grade14!L12</f>
        <v>813.14182319110114</v>
      </c>
      <c r="O12" s="5">
        <f>Grade14!M12-M12</f>
        <v>18.701999999999998</v>
      </c>
      <c r="P12" s="22">
        <f t="shared" ref="P12:P56" si="12">(spart-initialspart)*(L12*J12+nptrans)</f>
        <v>69.708364246767005</v>
      </c>
      <c r="Q12" s="22"/>
      <c r="R12" s="22"/>
      <c r="S12" s="22">
        <f t="shared" si="6"/>
        <v>373.96637279003295</v>
      </c>
      <c r="T12" s="22">
        <f t="shared" si="7"/>
        <v>375.32671866992524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20611.248671663016</v>
      </c>
      <c r="D13" s="5">
        <f t="shared" si="0"/>
        <v>20335.629994721548</v>
      </c>
      <c r="E13" s="5">
        <f t="shared" si="1"/>
        <v>10835.629994721548</v>
      </c>
      <c r="F13" s="5">
        <f t="shared" si="2"/>
        <v>3839.5831932765855</v>
      </c>
      <c r="G13" s="5">
        <f t="shared" si="3"/>
        <v>16496.046801444962</v>
      </c>
      <c r="H13" s="22">
        <f t="shared" si="10"/>
        <v>9329.5521906983959</v>
      </c>
      <c r="I13" s="5">
        <f t="shared" si="4"/>
        <v>25312.473621654943</v>
      </c>
      <c r="J13" s="26">
        <f t="shared" si="5"/>
        <v>0.10537842674095162</v>
      </c>
      <c r="L13" s="22">
        <f t="shared" si="11"/>
        <v>28294.056814931533</v>
      </c>
      <c r="M13" s="5">
        <f>scrimecost*Meta!O10</f>
        <v>953.17200000000003</v>
      </c>
      <c r="N13" s="5">
        <f>L13-Grade14!L13</f>
        <v>833.47036877087885</v>
      </c>
      <c r="O13" s="5">
        <f>Grade14!M13-M13</f>
        <v>17.225999999999999</v>
      </c>
      <c r="P13" s="22">
        <f t="shared" si="12"/>
        <v>66.749082352936156</v>
      </c>
      <c r="Q13" s="22"/>
      <c r="R13" s="22"/>
      <c r="S13" s="22">
        <f t="shared" si="6"/>
        <v>379.00922154178386</v>
      </c>
      <c r="T13" s="22">
        <f t="shared" si="7"/>
        <v>381.77161633478801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21126.529888454592</v>
      </c>
      <c r="D14" s="5">
        <f t="shared" si="0"/>
        <v>20822.57074458959</v>
      </c>
      <c r="E14" s="5">
        <f t="shared" si="1"/>
        <v>11322.57074458959</v>
      </c>
      <c r="F14" s="5">
        <f t="shared" si="2"/>
        <v>3998.5693481085009</v>
      </c>
      <c r="G14" s="5">
        <f t="shared" si="3"/>
        <v>16824.00139648109</v>
      </c>
      <c r="H14" s="22">
        <f t="shared" si="10"/>
        <v>9562.7909954658571</v>
      </c>
      <c r="I14" s="5">
        <f t="shared" si="4"/>
        <v>25860.838887196325</v>
      </c>
      <c r="J14" s="26">
        <f t="shared" si="5"/>
        <v>0.10829023620602442</v>
      </c>
      <c r="L14" s="22">
        <f t="shared" si="11"/>
        <v>29001.408235304818</v>
      </c>
      <c r="M14" s="5">
        <f>scrimecost*Meta!O11</f>
        <v>892.08399999999995</v>
      </c>
      <c r="N14" s="5">
        <f>L14-Grade14!L14</f>
        <v>854.30712799014509</v>
      </c>
      <c r="O14" s="5">
        <f>Grade14!M14-M14</f>
        <v>16.121999999999957</v>
      </c>
      <c r="P14" s="22">
        <f t="shared" si="12"/>
        <v>67.861985436759554</v>
      </c>
      <c r="Q14" s="22"/>
      <c r="R14" s="22"/>
      <c r="S14" s="22">
        <f t="shared" si="6"/>
        <v>387.12982494452626</v>
      </c>
      <c r="T14" s="22">
        <f t="shared" si="7"/>
        <v>391.36989974359562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21654.693135665955</v>
      </c>
      <c r="D15" s="5">
        <f t="shared" si="0"/>
        <v>21321.685013204326</v>
      </c>
      <c r="E15" s="5">
        <f t="shared" si="1"/>
        <v>11821.685013204326</v>
      </c>
      <c r="F15" s="5">
        <f t="shared" si="2"/>
        <v>4161.5301568112118</v>
      </c>
      <c r="G15" s="5">
        <f t="shared" si="3"/>
        <v>17160.154856393114</v>
      </c>
      <c r="H15" s="22">
        <f t="shared" si="10"/>
        <v>9801.8607703525031</v>
      </c>
      <c r="I15" s="5">
        <f t="shared" si="4"/>
        <v>26422.913284376227</v>
      </c>
      <c r="J15" s="26">
        <f t="shared" si="5"/>
        <v>0.11113102592804658</v>
      </c>
      <c r="L15" s="22">
        <f t="shared" si="11"/>
        <v>29726.443441187443</v>
      </c>
      <c r="M15" s="5">
        <f>scrimecost*Meta!O12</f>
        <v>854.23599999999999</v>
      </c>
      <c r="N15" s="5">
        <f>L15-Grade14!L15</f>
        <v>875.66480618990681</v>
      </c>
      <c r="O15" s="5">
        <f>Grade14!M15-M15</f>
        <v>15.437999999999988</v>
      </c>
      <c r="P15" s="22">
        <f t="shared" si="12"/>
        <v>69.002711097678542</v>
      </c>
      <c r="Q15" s="22"/>
      <c r="R15" s="22"/>
      <c r="S15" s="22">
        <f t="shared" si="6"/>
        <v>395.74348823234254</v>
      </c>
      <c r="T15" s="22">
        <f t="shared" si="7"/>
        <v>401.53323456049793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22196.060464057602</v>
      </c>
      <c r="D16" s="5">
        <f t="shared" si="0"/>
        <v>21833.277138534431</v>
      </c>
      <c r="E16" s="5">
        <f t="shared" si="1"/>
        <v>12333.277138534431</v>
      </c>
      <c r="F16" s="5">
        <f t="shared" si="2"/>
        <v>4328.564985731492</v>
      </c>
      <c r="G16" s="5">
        <f t="shared" si="3"/>
        <v>17504.712152802938</v>
      </c>
      <c r="H16" s="22">
        <f t="shared" si="10"/>
        <v>10046.907289611314</v>
      </c>
      <c r="I16" s="5">
        <f t="shared" si="4"/>
        <v>26999.039541485632</v>
      </c>
      <c r="J16" s="26">
        <f t="shared" si="5"/>
        <v>0.11390252809587315</v>
      </c>
      <c r="L16" s="22">
        <f t="shared" si="11"/>
        <v>30469.604527217125</v>
      </c>
      <c r="M16" s="5">
        <f>scrimecost*Meta!O13</f>
        <v>723.096</v>
      </c>
      <c r="N16" s="5">
        <f>L16-Grade14!L16</f>
        <v>897.55642634465767</v>
      </c>
      <c r="O16" s="5">
        <f>Grade14!M16-M16</f>
        <v>13.067999999999984</v>
      </c>
      <c r="P16" s="22">
        <f t="shared" si="12"/>
        <v>70.171954900120511</v>
      </c>
      <c r="Q16" s="22"/>
      <c r="R16" s="22"/>
      <c r="S16" s="22">
        <f t="shared" si="6"/>
        <v>403.49104590235231</v>
      </c>
      <c r="T16" s="22">
        <f t="shared" si="7"/>
        <v>410.88335784634319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22750.96197565904</v>
      </c>
      <c r="D17" s="5">
        <f t="shared" si="0"/>
        <v>22357.659066997792</v>
      </c>
      <c r="E17" s="5">
        <f t="shared" si="1"/>
        <v>12857.659066997792</v>
      </c>
      <c r="F17" s="5">
        <f t="shared" si="2"/>
        <v>4499.7756853747796</v>
      </c>
      <c r="G17" s="5">
        <f t="shared" si="3"/>
        <v>17857.883381623011</v>
      </c>
      <c r="H17" s="22">
        <f t="shared" si="10"/>
        <v>10298.079971851595</v>
      </c>
      <c r="I17" s="5">
        <f t="shared" si="4"/>
        <v>27589.568955022769</v>
      </c>
      <c r="J17" s="26">
        <f t="shared" si="5"/>
        <v>0.11660643264985029</v>
      </c>
      <c r="L17" s="22">
        <f t="shared" si="11"/>
        <v>31231.344640397547</v>
      </c>
      <c r="M17" s="5">
        <f>scrimecost*Meta!O14</f>
        <v>723.096</v>
      </c>
      <c r="N17" s="5">
        <f>L17-Grade14!L17</f>
        <v>919.9953370032672</v>
      </c>
      <c r="O17" s="5">
        <f>Grade14!M17-M17</f>
        <v>13.067999999999984</v>
      </c>
      <c r="P17" s="22">
        <f t="shared" si="12"/>
        <v>71.370429797623515</v>
      </c>
      <c r="Q17" s="22"/>
      <c r="R17" s="22"/>
      <c r="S17" s="22">
        <f t="shared" si="6"/>
        <v>413.00644651410846</v>
      </c>
      <c r="T17" s="22">
        <f t="shared" si="7"/>
        <v>422.10297218621247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23319.736025050512</v>
      </c>
      <c r="D18" s="5">
        <f t="shared" si="0"/>
        <v>22895.150543672731</v>
      </c>
      <c r="E18" s="5">
        <f t="shared" si="1"/>
        <v>13395.150543672731</v>
      </c>
      <c r="F18" s="5">
        <f t="shared" si="2"/>
        <v>4675.2666525091463</v>
      </c>
      <c r="G18" s="5">
        <f t="shared" si="3"/>
        <v>18219.883891163583</v>
      </c>
      <c r="H18" s="22">
        <f t="shared" si="10"/>
        <v>10555.531971147886</v>
      </c>
      <c r="I18" s="5">
        <f t="shared" si="4"/>
        <v>28194.861603898335</v>
      </c>
      <c r="J18" s="26">
        <f t="shared" si="5"/>
        <v>0.11924438831226693</v>
      </c>
      <c r="L18" s="22">
        <f t="shared" si="11"/>
        <v>32012.128256407483</v>
      </c>
      <c r="M18" s="5">
        <f>scrimecost*Meta!O15</f>
        <v>723.096</v>
      </c>
      <c r="N18" s="5">
        <f>L18-Grade14!L18</f>
        <v>942.99522042834724</v>
      </c>
      <c r="O18" s="5">
        <f>Grade14!M18-M18</f>
        <v>13.067999999999984</v>
      </c>
      <c r="P18" s="22">
        <f t="shared" si="12"/>
        <v>72.598866567564087</v>
      </c>
      <c r="Q18" s="22"/>
      <c r="R18" s="22"/>
      <c r="S18" s="22">
        <f t="shared" si="6"/>
        <v>422.7597321411605</v>
      </c>
      <c r="T18" s="22">
        <f t="shared" si="7"/>
        <v>433.64278376244266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23902.729425676778</v>
      </c>
      <c r="D19" s="5">
        <f t="shared" si="0"/>
        <v>23446.079307264554</v>
      </c>
      <c r="E19" s="5">
        <f t="shared" si="1"/>
        <v>13946.079307264554</v>
      </c>
      <c r="F19" s="5">
        <f t="shared" si="2"/>
        <v>4855.1448938218764</v>
      </c>
      <c r="G19" s="5">
        <f t="shared" si="3"/>
        <v>18590.934413442679</v>
      </c>
      <c r="H19" s="22">
        <f t="shared" si="10"/>
        <v>10819.420270426583</v>
      </c>
      <c r="I19" s="5">
        <f t="shared" si="4"/>
        <v>28815.286568995798</v>
      </c>
      <c r="J19" s="26">
        <f t="shared" si="5"/>
        <v>0.1218180035926735</v>
      </c>
      <c r="L19" s="22">
        <f t="shared" si="11"/>
        <v>32812.431462817673</v>
      </c>
      <c r="M19" s="5">
        <f>scrimecost*Meta!O16</f>
        <v>723.096</v>
      </c>
      <c r="N19" s="5">
        <f>L19-Grade14!L19</f>
        <v>966.57010093905774</v>
      </c>
      <c r="O19" s="5">
        <f>Grade14!M19-M19</f>
        <v>13.067999999999984</v>
      </c>
      <c r="P19" s="22">
        <f t="shared" si="12"/>
        <v>73.858014256753194</v>
      </c>
      <c r="Q19" s="22"/>
      <c r="R19" s="22"/>
      <c r="S19" s="22">
        <f t="shared" si="6"/>
        <v>432.75684990889027</v>
      </c>
      <c r="T19" s="22">
        <f t="shared" si="7"/>
        <v>445.51198364537129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24500.297661318695</v>
      </c>
      <c r="D20" s="5">
        <f t="shared" si="0"/>
        <v>24010.781289946164</v>
      </c>
      <c r="E20" s="5">
        <f t="shared" si="1"/>
        <v>14510.781289946164</v>
      </c>
      <c r="F20" s="5">
        <f t="shared" si="2"/>
        <v>5039.5200911674228</v>
      </c>
      <c r="G20" s="5">
        <f t="shared" si="3"/>
        <v>18971.261198778742</v>
      </c>
      <c r="H20" s="22">
        <f t="shared" si="10"/>
        <v>11089.905777187247</v>
      </c>
      <c r="I20" s="5">
        <f t="shared" si="4"/>
        <v>29451.222158220691</v>
      </c>
      <c r="J20" s="26">
        <f t="shared" si="5"/>
        <v>0.12432884776867989</v>
      </c>
      <c r="L20" s="22">
        <f t="shared" si="11"/>
        <v>33632.742249388117</v>
      </c>
      <c r="M20" s="5">
        <f>scrimecost*Meta!O17</f>
        <v>723.096</v>
      </c>
      <c r="N20" s="5">
        <f>L20-Grade14!L20</f>
        <v>990.73435346254337</v>
      </c>
      <c r="O20" s="5">
        <f>Grade14!M20-M20</f>
        <v>13.067999999999984</v>
      </c>
      <c r="P20" s="22">
        <f t="shared" si="12"/>
        <v>75.14864063817204</v>
      </c>
      <c r="Q20" s="22"/>
      <c r="R20" s="22"/>
      <c r="S20" s="22">
        <f t="shared" si="6"/>
        <v>443.00389562081614</v>
      </c>
      <c r="T20" s="22">
        <f t="shared" si="7"/>
        <v>457.72002692338316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25112.80510285166</v>
      </c>
      <c r="D21" s="5">
        <f t="shared" si="0"/>
        <v>24589.600822194818</v>
      </c>
      <c r="E21" s="5">
        <f t="shared" si="1"/>
        <v>15089.600822194818</v>
      </c>
      <c r="F21" s="5">
        <f t="shared" si="2"/>
        <v>5228.5046684466079</v>
      </c>
      <c r="G21" s="5">
        <f t="shared" si="3"/>
        <v>19361.096153748211</v>
      </c>
      <c r="H21" s="22">
        <f t="shared" si="10"/>
        <v>11367.153421616928</v>
      </c>
      <c r="I21" s="5">
        <f t="shared" si="4"/>
        <v>30103.056137176209</v>
      </c>
      <c r="J21" s="26">
        <f t="shared" si="5"/>
        <v>0.12677845184283243</v>
      </c>
      <c r="L21" s="22">
        <f t="shared" si="11"/>
        <v>34473.560805622808</v>
      </c>
      <c r="M21" s="5">
        <f>scrimecost*Meta!O18</f>
        <v>570.37599999999998</v>
      </c>
      <c r="N21" s="5">
        <f>L21-Grade14!L21</f>
        <v>1015.5027122990941</v>
      </c>
      <c r="O21" s="5">
        <f>Grade14!M21-M21</f>
        <v>10.307999999999993</v>
      </c>
      <c r="P21" s="22">
        <f t="shared" si="12"/>
        <v>76.471532679126312</v>
      </c>
      <c r="Q21" s="22"/>
      <c r="R21" s="22"/>
      <c r="S21" s="22">
        <f t="shared" si="6"/>
        <v>451.71863747553147</v>
      </c>
      <c r="T21" s="22">
        <f t="shared" si="7"/>
        <v>468.42202691288372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25740.625230422953</v>
      </c>
      <c r="D22" s="5">
        <f t="shared" si="0"/>
        <v>25182.89084274969</v>
      </c>
      <c r="E22" s="5">
        <f t="shared" si="1"/>
        <v>15682.89084274969</v>
      </c>
      <c r="F22" s="5">
        <f t="shared" si="2"/>
        <v>5422.2138601577735</v>
      </c>
      <c r="G22" s="5">
        <f t="shared" si="3"/>
        <v>19760.676982591918</v>
      </c>
      <c r="H22" s="22">
        <f t="shared" si="10"/>
        <v>11651.332257157348</v>
      </c>
      <c r="I22" s="5">
        <f t="shared" si="4"/>
        <v>30771.185965605611</v>
      </c>
      <c r="J22" s="26">
        <f t="shared" si="5"/>
        <v>0.12916830947615204</v>
      </c>
      <c r="L22" s="22">
        <f t="shared" si="11"/>
        <v>35335.399825763379</v>
      </c>
      <c r="M22" s="5">
        <f>scrimecost*Meta!O19</f>
        <v>570.37599999999998</v>
      </c>
      <c r="N22" s="5">
        <f>L22-Grade14!L22</f>
        <v>1040.8902801065706</v>
      </c>
      <c r="O22" s="5">
        <f>Grade14!M22-M22</f>
        <v>10.307999999999993</v>
      </c>
      <c r="P22" s="22">
        <f t="shared" si="12"/>
        <v>77.827497021104477</v>
      </c>
      <c r="Q22" s="22"/>
      <c r="R22" s="22"/>
      <c r="S22" s="22">
        <f t="shared" si="6"/>
        <v>462.48443987661938</v>
      </c>
      <c r="T22" s="22">
        <f t="shared" si="7"/>
        <v>481.3304700896681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26384.140861183525</v>
      </c>
      <c r="D23" s="5">
        <f t="shared" si="0"/>
        <v>25791.01311381843</v>
      </c>
      <c r="E23" s="5">
        <f t="shared" si="1"/>
        <v>16291.01311381843</v>
      </c>
      <c r="F23" s="5">
        <f t="shared" si="2"/>
        <v>5620.7657816617175</v>
      </c>
      <c r="G23" s="5">
        <f t="shared" si="3"/>
        <v>20170.247332156712</v>
      </c>
      <c r="H23" s="22">
        <f t="shared" si="10"/>
        <v>11942.615563586281</v>
      </c>
      <c r="I23" s="5">
        <f t="shared" si="4"/>
        <v>31456.019039745748</v>
      </c>
      <c r="J23" s="26">
        <f t="shared" si="5"/>
        <v>0.13149987789890286</v>
      </c>
      <c r="L23" s="22">
        <f t="shared" si="11"/>
        <v>36218.784821407469</v>
      </c>
      <c r="M23" s="5">
        <f>scrimecost*Meta!O20</f>
        <v>570.37599999999998</v>
      </c>
      <c r="N23" s="5">
        <f>L23-Grade14!L23</f>
        <v>1066.912537109245</v>
      </c>
      <c r="O23" s="5">
        <f>Grade14!M23-M23</f>
        <v>10.307999999999993</v>
      </c>
      <c r="P23" s="22">
        <f t="shared" si="12"/>
        <v>79.217360471632091</v>
      </c>
      <c r="Q23" s="22"/>
      <c r="R23" s="22"/>
      <c r="S23" s="22">
        <f t="shared" si="6"/>
        <v>473.51938733773886</v>
      </c>
      <c r="T23" s="22">
        <f t="shared" si="7"/>
        <v>494.60775843755829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27043.74438271311</v>
      </c>
      <c r="D24" s="5">
        <f t="shared" si="0"/>
        <v>26414.338441663887</v>
      </c>
      <c r="E24" s="5">
        <f t="shared" si="1"/>
        <v>16914.338441663887</v>
      </c>
      <c r="F24" s="5">
        <f t="shared" si="2"/>
        <v>5824.2815012032588</v>
      </c>
      <c r="G24" s="5">
        <f t="shared" si="3"/>
        <v>20590.056940460629</v>
      </c>
      <c r="H24" s="22">
        <f t="shared" si="10"/>
        <v>12241.180952675939</v>
      </c>
      <c r="I24" s="5">
        <f t="shared" si="4"/>
        <v>32157.97294073939</v>
      </c>
      <c r="J24" s="26">
        <f t="shared" si="5"/>
        <v>0.13377457879914748</v>
      </c>
      <c r="L24" s="22">
        <f t="shared" si="11"/>
        <v>37124.254441942649</v>
      </c>
      <c r="M24" s="5">
        <f>scrimecost*Meta!O21</f>
        <v>570.37599999999998</v>
      </c>
      <c r="N24" s="5">
        <f>L24-Grade14!L24</f>
        <v>1093.5853505369741</v>
      </c>
      <c r="O24" s="5">
        <f>Grade14!M24-M24</f>
        <v>10.307999999999993</v>
      </c>
      <c r="P24" s="22">
        <f t="shared" si="12"/>
        <v>80.641970508422887</v>
      </c>
      <c r="Q24" s="22"/>
      <c r="R24" s="22"/>
      <c r="S24" s="22">
        <f t="shared" si="6"/>
        <v>484.83020848538155</v>
      </c>
      <c r="T24" s="22">
        <f t="shared" si="7"/>
        <v>508.26448108585356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27719.837992280933</v>
      </c>
      <c r="D25" s="5">
        <f t="shared" si="0"/>
        <v>27053.246902705479</v>
      </c>
      <c r="E25" s="5">
        <f t="shared" si="1"/>
        <v>17553.246902705479</v>
      </c>
      <c r="F25" s="5">
        <f t="shared" si="2"/>
        <v>6032.8851137333386</v>
      </c>
      <c r="G25" s="5">
        <f t="shared" si="3"/>
        <v>21020.361788972143</v>
      </c>
      <c r="H25" s="22">
        <f t="shared" si="10"/>
        <v>12547.210476492837</v>
      </c>
      <c r="I25" s="5">
        <f t="shared" si="4"/>
        <v>32877.475689257873</v>
      </c>
      <c r="J25" s="26">
        <f t="shared" si="5"/>
        <v>0.13599379918963009</v>
      </c>
      <c r="L25" s="22">
        <f t="shared" si="11"/>
        <v>38052.360802991207</v>
      </c>
      <c r="M25" s="5">
        <f>scrimecost*Meta!O22</f>
        <v>570.37599999999998</v>
      </c>
      <c r="N25" s="5">
        <f>L25-Grade14!L25</f>
        <v>1120.9249843003927</v>
      </c>
      <c r="O25" s="5">
        <f>Grade14!M25-M25</f>
        <v>10.307999999999993</v>
      </c>
      <c r="P25" s="22">
        <f t="shared" si="12"/>
        <v>82.102195796133429</v>
      </c>
      <c r="Q25" s="22"/>
      <c r="R25" s="22"/>
      <c r="S25" s="22">
        <f t="shared" si="6"/>
        <v>496.42380016171381</v>
      </c>
      <c r="T25" s="22">
        <f t="shared" si="7"/>
        <v>522.31153134785109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28412.833942087957</v>
      </c>
      <c r="D26" s="5">
        <f t="shared" si="0"/>
        <v>27708.128075273118</v>
      </c>
      <c r="E26" s="5">
        <f t="shared" si="1"/>
        <v>18208.128075273118</v>
      </c>
      <c r="F26" s="5">
        <f t="shared" si="2"/>
        <v>6246.7038165766735</v>
      </c>
      <c r="G26" s="5">
        <f t="shared" si="3"/>
        <v>21461.424258696446</v>
      </c>
      <c r="H26" s="22">
        <f t="shared" si="10"/>
        <v>12860.890738405156</v>
      </c>
      <c r="I26" s="5">
        <f t="shared" si="4"/>
        <v>33614.966006489318</v>
      </c>
      <c r="J26" s="26">
        <f t="shared" si="5"/>
        <v>0.13815889225351563</v>
      </c>
      <c r="L26" s="22">
        <f t="shared" si="11"/>
        <v>39003.669823065989</v>
      </c>
      <c r="M26" s="5">
        <f>scrimecost*Meta!O23</f>
        <v>454.17600000000004</v>
      </c>
      <c r="N26" s="5">
        <f>L26-Grade14!L26</f>
        <v>1148.9481089078981</v>
      </c>
      <c r="O26" s="5">
        <f>Grade14!M26-M26</f>
        <v>8.20799999999997</v>
      </c>
      <c r="P26" s="22">
        <f t="shared" si="12"/>
        <v>83.598926716036786</v>
      </c>
      <c r="Q26" s="22"/>
      <c r="R26" s="22"/>
      <c r="S26" s="22">
        <f t="shared" si="6"/>
        <v>506.94643162995493</v>
      </c>
      <c r="T26" s="22">
        <f t="shared" si="7"/>
        <v>535.3231436446905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29123.154790640157</v>
      </c>
      <c r="D27" s="5">
        <f t="shared" si="0"/>
        <v>28379.381277154946</v>
      </c>
      <c r="E27" s="5">
        <f t="shared" si="1"/>
        <v>18879.381277154946</v>
      </c>
      <c r="F27" s="5">
        <f t="shared" si="2"/>
        <v>6465.8679869910902</v>
      </c>
      <c r="G27" s="5">
        <f t="shared" si="3"/>
        <v>21913.513290163857</v>
      </c>
      <c r="H27" s="22">
        <f t="shared" si="10"/>
        <v>13182.413006865288</v>
      </c>
      <c r="I27" s="5">
        <f t="shared" si="4"/>
        <v>34370.893581651559</v>
      </c>
      <c r="J27" s="26">
        <f t="shared" si="5"/>
        <v>0.14027117816950146</v>
      </c>
      <c r="L27" s="22">
        <f t="shared" si="11"/>
        <v>39978.761568642643</v>
      </c>
      <c r="M27" s="5">
        <f>scrimecost*Meta!O24</f>
        <v>454.17600000000004</v>
      </c>
      <c r="N27" s="5">
        <f>L27-Grade14!L27</f>
        <v>1177.6718116306074</v>
      </c>
      <c r="O27" s="5">
        <f>Grade14!M27-M27</f>
        <v>8.20799999999997</v>
      </c>
      <c r="P27" s="22">
        <f t="shared" si="12"/>
        <v>85.133075908937712</v>
      </c>
      <c r="Q27" s="22"/>
      <c r="R27" s="22"/>
      <c r="S27" s="22">
        <f t="shared" si="6"/>
        <v>519.12694888490842</v>
      </c>
      <c r="T27" s="22">
        <f t="shared" si="7"/>
        <v>550.17956260335723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29851.23366040616</v>
      </c>
      <c r="D28" s="5">
        <f t="shared" si="0"/>
        <v>29067.415809083821</v>
      </c>
      <c r="E28" s="5">
        <f t="shared" si="1"/>
        <v>19567.415809083821</v>
      </c>
      <c r="F28" s="5">
        <f t="shared" si="2"/>
        <v>6690.511261665868</v>
      </c>
      <c r="G28" s="5">
        <f t="shared" si="3"/>
        <v>22376.904547417951</v>
      </c>
      <c r="H28" s="22">
        <f t="shared" si="10"/>
        <v>13511.973332036918</v>
      </c>
      <c r="I28" s="5">
        <f t="shared" si="4"/>
        <v>35145.71934619284</v>
      </c>
      <c r="J28" s="26">
        <f t="shared" si="5"/>
        <v>0.14233194491680476</v>
      </c>
      <c r="L28" s="22">
        <f t="shared" si="11"/>
        <v>40978.230607858706</v>
      </c>
      <c r="M28" s="5">
        <f>scrimecost*Meta!O25</f>
        <v>454.17600000000004</v>
      </c>
      <c r="N28" s="5">
        <f>L28-Grade14!L28</f>
        <v>1207.113606921368</v>
      </c>
      <c r="O28" s="5">
        <f>Grade14!M28-M28</f>
        <v>8.20799999999997</v>
      </c>
      <c r="P28" s="22">
        <f t="shared" si="12"/>
        <v>86.705578831661157</v>
      </c>
      <c r="Q28" s="22"/>
      <c r="R28" s="22"/>
      <c r="S28" s="22">
        <f t="shared" si="6"/>
        <v>531.61197907122937</v>
      </c>
      <c r="T28" s="22">
        <f t="shared" si="7"/>
        <v>565.46088385430971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30597.51450191631</v>
      </c>
      <c r="D29" s="5">
        <f t="shared" si="0"/>
        <v>29772.651204310911</v>
      </c>
      <c r="E29" s="5">
        <f t="shared" si="1"/>
        <v>20272.651204310911</v>
      </c>
      <c r="F29" s="5">
        <f t="shared" si="2"/>
        <v>6920.7706182075126</v>
      </c>
      <c r="G29" s="5">
        <f t="shared" si="3"/>
        <v>22851.880586103398</v>
      </c>
      <c r="H29" s="22">
        <f t="shared" si="10"/>
        <v>13849.772665337839</v>
      </c>
      <c r="I29" s="5">
        <f t="shared" si="4"/>
        <v>35939.915754847658</v>
      </c>
      <c r="J29" s="26">
        <f t="shared" si="5"/>
        <v>0.14434244906051522</v>
      </c>
      <c r="L29" s="22">
        <f t="shared" si="11"/>
        <v>42002.686373055163</v>
      </c>
      <c r="M29" s="5">
        <f>scrimecost*Meta!O26</f>
        <v>454.17600000000004</v>
      </c>
      <c r="N29" s="5">
        <f>L29-Grade14!L29</f>
        <v>1237.2914470943942</v>
      </c>
      <c r="O29" s="5">
        <f>Grade14!M29-M29</f>
        <v>8.20799999999997</v>
      </c>
      <c r="P29" s="22">
        <f t="shared" si="12"/>
        <v>88.317394327452661</v>
      </c>
      <c r="Q29" s="22"/>
      <c r="R29" s="22"/>
      <c r="S29" s="22">
        <f t="shared" si="6"/>
        <v>544.40913501220689</v>
      </c>
      <c r="T29" s="22">
        <f t="shared" si="7"/>
        <v>581.1793073110839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31362.452364464221</v>
      </c>
      <c r="D30" s="5">
        <f t="shared" si="0"/>
        <v>30495.517484418688</v>
      </c>
      <c r="E30" s="5">
        <f t="shared" si="1"/>
        <v>20995.517484418688</v>
      </c>
      <c r="F30" s="5">
        <f t="shared" si="2"/>
        <v>7156.786458662702</v>
      </c>
      <c r="G30" s="5">
        <f t="shared" si="3"/>
        <v>23338.731025755988</v>
      </c>
      <c r="H30" s="22">
        <f t="shared" si="10"/>
        <v>14196.016981971285</v>
      </c>
      <c r="I30" s="5">
        <f t="shared" si="4"/>
        <v>36753.96707371885</v>
      </c>
      <c r="J30" s="26">
        <f t="shared" si="5"/>
        <v>0.14630391651779379</v>
      </c>
      <c r="L30" s="22">
        <f t="shared" si="11"/>
        <v>43052.753532381546</v>
      </c>
      <c r="M30" s="5">
        <f>scrimecost*Meta!O27</f>
        <v>454.17600000000004</v>
      </c>
      <c r="N30" s="5">
        <f>L30-Grade14!L30</f>
        <v>1268.2237332717559</v>
      </c>
      <c r="O30" s="5">
        <f>Grade14!M30-M30</f>
        <v>8.20799999999997</v>
      </c>
      <c r="P30" s="22">
        <f t="shared" si="12"/>
        <v>89.969505210638985</v>
      </c>
      <c r="Q30" s="22"/>
      <c r="R30" s="22"/>
      <c r="S30" s="22">
        <f t="shared" si="6"/>
        <v>557.52621985171288</v>
      </c>
      <c r="T30" s="22">
        <f t="shared" si="7"/>
        <v>597.34738334795804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32146.513673575824</v>
      </c>
      <c r="D31" s="5">
        <f t="shared" si="0"/>
        <v>31236.455421529154</v>
      </c>
      <c r="E31" s="5">
        <f t="shared" si="1"/>
        <v>21736.455421529154</v>
      </c>
      <c r="F31" s="5">
        <f t="shared" si="2"/>
        <v>7398.7026951292682</v>
      </c>
      <c r="G31" s="5">
        <f t="shared" si="3"/>
        <v>23837.752726399885</v>
      </c>
      <c r="H31" s="22">
        <f t="shared" si="10"/>
        <v>14550.91740652057</v>
      </c>
      <c r="I31" s="5">
        <f t="shared" si="4"/>
        <v>37588.369675561822</v>
      </c>
      <c r="J31" s="26">
        <f t="shared" si="5"/>
        <v>0.14821754330538259</v>
      </c>
      <c r="L31" s="22">
        <f t="shared" si="11"/>
        <v>44129.072370691087</v>
      </c>
      <c r="M31" s="5">
        <f>scrimecost*Meta!O28</f>
        <v>389.76799999999997</v>
      </c>
      <c r="N31" s="5">
        <f>L31-Grade14!L31</f>
        <v>1299.9293266035602</v>
      </c>
      <c r="O31" s="5">
        <f>Grade14!M31-M31</f>
        <v>7.0439999999999827</v>
      </c>
      <c r="P31" s="22">
        <f t="shared" si="12"/>
        <v>91.662918865904956</v>
      </c>
      <c r="Q31" s="22"/>
      <c r="R31" s="22"/>
      <c r="S31" s="22">
        <f t="shared" si="6"/>
        <v>570.21695981220978</v>
      </c>
      <c r="T31" s="22">
        <f t="shared" si="7"/>
        <v>613.16693746576902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32950.176515415216</v>
      </c>
      <c r="D32" s="5">
        <f t="shared" si="0"/>
        <v>31995.916807067377</v>
      </c>
      <c r="E32" s="5">
        <f t="shared" si="1"/>
        <v>22495.916807067377</v>
      </c>
      <c r="F32" s="5">
        <f t="shared" si="2"/>
        <v>7646.6668375074987</v>
      </c>
      <c r="G32" s="5">
        <f t="shared" si="3"/>
        <v>24349.249969559878</v>
      </c>
      <c r="H32" s="22">
        <f t="shared" si="10"/>
        <v>14914.690341683579</v>
      </c>
      <c r="I32" s="5">
        <f t="shared" si="4"/>
        <v>38443.632342450859</v>
      </c>
      <c r="J32" s="26">
        <f t="shared" si="5"/>
        <v>0.15008449626888387</v>
      </c>
      <c r="L32" s="22">
        <f t="shared" si="11"/>
        <v>45232.299179958354</v>
      </c>
      <c r="M32" s="5">
        <f>scrimecost*Meta!O29</f>
        <v>389.76799999999997</v>
      </c>
      <c r="N32" s="5">
        <f>L32-Grade14!L32</f>
        <v>1332.4275597686428</v>
      </c>
      <c r="O32" s="5">
        <f>Grade14!M32-M32</f>
        <v>7.0439999999999827</v>
      </c>
      <c r="P32" s="22">
        <f t="shared" si="12"/>
        <v>93.398667862552571</v>
      </c>
      <c r="Q32" s="22"/>
      <c r="R32" s="22"/>
      <c r="S32" s="22">
        <f t="shared" si="6"/>
        <v>583.99809707171244</v>
      </c>
      <c r="T32" s="22">
        <f t="shared" si="7"/>
        <v>630.27047184170817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33773.930928300593</v>
      </c>
      <c r="D33" s="5">
        <f t="shared" si="0"/>
        <v>32774.364727244058</v>
      </c>
      <c r="E33" s="5">
        <f t="shared" si="1"/>
        <v>23274.364727244058</v>
      </c>
      <c r="F33" s="5">
        <f t="shared" si="2"/>
        <v>7900.8300834451848</v>
      </c>
      <c r="G33" s="5">
        <f t="shared" si="3"/>
        <v>24873.534643798874</v>
      </c>
      <c r="H33" s="22">
        <f t="shared" si="10"/>
        <v>15287.557600225668</v>
      </c>
      <c r="I33" s="5">
        <f t="shared" si="4"/>
        <v>39320.276576012126</v>
      </c>
      <c r="J33" s="26">
        <f t="shared" si="5"/>
        <v>0.15190591379425095</v>
      </c>
      <c r="L33" s="22">
        <f t="shared" si="11"/>
        <v>46363.106659457313</v>
      </c>
      <c r="M33" s="5">
        <f>scrimecost*Meta!O30</f>
        <v>389.76799999999997</v>
      </c>
      <c r="N33" s="5">
        <f>L33-Grade14!L33</f>
        <v>1365.7382487628565</v>
      </c>
      <c r="O33" s="5">
        <f>Grade14!M33-M33</f>
        <v>7.0439999999999827</v>
      </c>
      <c r="P33" s="22">
        <f t="shared" si="12"/>
        <v>95.177810584116372</v>
      </c>
      <c r="Q33" s="22"/>
      <c r="R33" s="22"/>
      <c r="S33" s="22">
        <f t="shared" si="6"/>
        <v>598.12376276270436</v>
      </c>
      <c r="T33" s="22">
        <f t="shared" si="7"/>
        <v>647.86350408844419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34618.279201508107</v>
      </c>
      <c r="D34" s="5">
        <f t="shared" si="0"/>
        <v>33572.273845425159</v>
      </c>
      <c r="E34" s="5">
        <f t="shared" si="1"/>
        <v>24072.273845425159</v>
      </c>
      <c r="F34" s="5">
        <f t="shared" si="2"/>
        <v>8161.3474105313144</v>
      </c>
      <c r="G34" s="5">
        <f t="shared" si="3"/>
        <v>25410.926434893845</v>
      </c>
      <c r="H34" s="22">
        <f t="shared" si="10"/>
        <v>15669.746540231308</v>
      </c>
      <c r="I34" s="5">
        <f t="shared" si="4"/>
        <v>40218.83691541243</v>
      </c>
      <c r="J34" s="26">
        <f t="shared" si="5"/>
        <v>0.15368290650192618</v>
      </c>
      <c r="L34" s="22">
        <f t="shared" si="11"/>
        <v>47522.184325943745</v>
      </c>
      <c r="M34" s="5">
        <f>scrimecost*Meta!O31</f>
        <v>389.76799999999997</v>
      </c>
      <c r="N34" s="5">
        <f>L34-Grade14!L34</f>
        <v>1399.8817049819263</v>
      </c>
      <c r="O34" s="5">
        <f>Grade14!M34-M34</f>
        <v>7.0439999999999827</v>
      </c>
      <c r="P34" s="22">
        <f t="shared" si="12"/>
        <v>97.001431873719284</v>
      </c>
      <c r="Q34" s="22"/>
      <c r="R34" s="22"/>
      <c r="S34" s="22">
        <f t="shared" si="6"/>
        <v>612.60257009597137</v>
      </c>
      <c r="T34" s="22">
        <f t="shared" si="7"/>
        <v>665.96008999978051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35483.736181545813</v>
      </c>
      <c r="D35" s="5">
        <f t="shared" si="0"/>
        <v>34390.130691560793</v>
      </c>
      <c r="E35" s="5">
        <f t="shared" si="1"/>
        <v>24890.130691560793</v>
      </c>
      <c r="F35" s="5">
        <f t="shared" si="2"/>
        <v>8428.3776707945981</v>
      </c>
      <c r="G35" s="5">
        <f t="shared" si="3"/>
        <v>25961.753020766195</v>
      </c>
      <c r="H35" s="22">
        <f t="shared" si="10"/>
        <v>16061.490203737092</v>
      </c>
      <c r="I35" s="5">
        <f t="shared" si="4"/>
        <v>41139.861263297746</v>
      </c>
      <c r="J35" s="26">
        <f t="shared" si="5"/>
        <v>0.15541655792404838</v>
      </c>
      <c r="L35" s="22">
        <f t="shared" si="11"/>
        <v>48710.23893409234</v>
      </c>
      <c r="M35" s="5">
        <f>scrimecost*Meta!O32</f>
        <v>389.76799999999997</v>
      </c>
      <c r="N35" s="5">
        <f>L35-Grade14!L35</f>
        <v>1434.8787476064826</v>
      </c>
      <c r="O35" s="5">
        <f>Grade14!M35-M35</f>
        <v>7.0439999999999827</v>
      </c>
      <c r="P35" s="22">
        <f t="shared" si="12"/>
        <v>98.870643695562279</v>
      </c>
      <c r="Q35" s="22"/>
      <c r="R35" s="22"/>
      <c r="S35" s="22">
        <f t="shared" si="6"/>
        <v>627.4433476125738</v>
      </c>
      <c r="T35" s="22">
        <f t="shared" si="7"/>
        <v>684.57468914754611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36370.829586084452</v>
      </c>
      <c r="D36" s="5">
        <f t="shared" si="0"/>
        <v>35228.433958849804</v>
      </c>
      <c r="E36" s="5">
        <f t="shared" si="1"/>
        <v>25728.433958849804</v>
      </c>
      <c r="F36" s="5">
        <f t="shared" si="2"/>
        <v>8702.08368756446</v>
      </c>
      <c r="G36" s="5">
        <f t="shared" si="3"/>
        <v>26526.350271285344</v>
      </c>
      <c r="H36" s="22">
        <f t="shared" si="10"/>
        <v>16463.027458830518</v>
      </c>
      <c r="I36" s="5">
        <f t="shared" si="4"/>
        <v>42083.911219880181</v>
      </c>
      <c r="J36" s="26">
        <f t="shared" si="5"/>
        <v>0.15710792516514313</v>
      </c>
      <c r="L36" s="22">
        <f t="shared" si="11"/>
        <v>49927.994907444649</v>
      </c>
      <c r="M36" s="5">
        <f>scrimecost*Meta!O33</f>
        <v>300.12799999999999</v>
      </c>
      <c r="N36" s="5">
        <f>L36-Grade14!L36</f>
        <v>1470.7507162966504</v>
      </c>
      <c r="O36" s="5">
        <f>Grade14!M36-M36</f>
        <v>5.424000000000035</v>
      </c>
      <c r="P36" s="22">
        <f t="shared" si="12"/>
        <v>100.78658581295132</v>
      </c>
      <c r="Q36" s="22"/>
      <c r="R36" s="22"/>
      <c r="S36" s="22">
        <f t="shared" si="6"/>
        <v>641.60538456709048</v>
      </c>
      <c r="T36" s="22">
        <f t="shared" si="7"/>
        <v>702.57266511718569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37280.100325736559</v>
      </c>
      <c r="D37" s="5">
        <f t="shared" ref="D37:D56" si="15">IF(A37&lt;startage,1,0)*(C37*(1-initialunempprob))+IF(A37=startage,1,0)*(C37*(1-unempprob))+IF(A37&gt;startage,1,0)*(C37*(1-unempprob)+unempprob*300*52)</f>
        <v>36087.694807821048</v>
      </c>
      <c r="E37" s="5">
        <f t="shared" si="1"/>
        <v>26587.694807821048</v>
      </c>
      <c r="F37" s="5">
        <f t="shared" si="2"/>
        <v>8982.6323547535721</v>
      </c>
      <c r="G37" s="5">
        <f t="shared" si="3"/>
        <v>27105.062453067476</v>
      </c>
      <c r="H37" s="22">
        <f t="shared" ref="H37:H56" si="16">benefits*B37/expnorm</f>
        <v>16874.603145301277</v>
      </c>
      <c r="I37" s="5">
        <f t="shared" ref="I37:I56" si="17">G37+IF(A37&lt;startage,1,0)*(H37*(1-initialunempprob))+IF(A37&gt;=startage,1,0)*(H37*(1-unempprob))</f>
        <v>43051.562425377182</v>
      </c>
      <c r="J37" s="26">
        <f t="shared" si="5"/>
        <v>0.15875803954669906</v>
      </c>
      <c r="L37" s="22">
        <f t="shared" ref="L37:L56" si="18">(sincome+sbenefits)*(1-sunemp)*B37/expnorm</f>
        <v>51176.194780130754</v>
      </c>
      <c r="M37" s="5">
        <f>scrimecost*Meta!O34</f>
        <v>300.12799999999999</v>
      </c>
      <c r="N37" s="5">
        <f>L37-Grade14!L37</f>
        <v>1507.5194842040582</v>
      </c>
      <c r="O37" s="5">
        <f>Grade14!M37-M37</f>
        <v>5.424000000000035</v>
      </c>
      <c r="P37" s="22">
        <f t="shared" si="12"/>
        <v>102.75042648327509</v>
      </c>
      <c r="Q37" s="22"/>
      <c r="R37" s="22"/>
      <c r="S37" s="22">
        <f t="shared" si="6"/>
        <v>657.1974764454643</v>
      </c>
      <c r="T37" s="22">
        <f t="shared" si="7"/>
        <v>722.26416141757181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38212.102833879966</v>
      </c>
      <c r="D38" s="5">
        <f t="shared" si="15"/>
        <v>36968.437178016567</v>
      </c>
      <c r="E38" s="5">
        <f t="shared" si="1"/>
        <v>27468.437178016567</v>
      </c>
      <c r="F38" s="5">
        <f t="shared" si="2"/>
        <v>9270.1947386224092</v>
      </c>
      <c r="G38" s="5">
        <f t="shared" si="3"/>
        <v>27698.242439394158</v>
      </c>
      <c r="H38" s="22">
        <f t="shared" si="16"/>
        <v>17296.468223933811</v>
      </c>
      <c r="I38" s="5">
        <f t="shared" si="17"/>
        <v>44043.40491101161</v>
      </c>
      <c r="J38" s="26">
        <f t="shared" si="5"/>
        <v>0.16036790723602184</v>
      </c>
      <c r="L38" s="22">
        <f t="shared" si="18"/>
        <v>52455.599649634023</v>
      </c>
      <c r="M38" s="5">
        <f>scrimecost*Meta!O35</f>
        <v>300.12799999999999</v>
      </c>
      <c r="N38" s="5">
        <f>L38-Grade14!L38</f>
        <v>1545.2074713091642</v>
      </c>
      <c r="O38" s="5">
        <f>Grade14!M38-M38</f>
        <v>5.424000000000035</v>
      </c>
      <c r="P38" s="22">
        <f t="shared" si="12"/>
        <v>104.76336317035695</v>
      </c>
      <c r="Q38" s="22"/>
      <c r="R38" s="22"/>
      <c r="S38" s="22">
        <f t="shared" si="6"/>
        <v>673.17937062080284</v>
      </c>
      <c r="T38" s="22">
        <f t="shared" si="7"/>
        <v>742.51957480187343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39167.405404726967</v>
      </c>
      <c r="D39" s="5">
        <f t="shared" si="15"/>
        <v>37871.198107466982</v>
      </c>
      <c r="E39" s="5">
        <f t="shared" si="1"/>
        <v>28371.198107466982</v>
      </c>
      <c r="F39" s="5">
        <f t="shared" si="2"/>
        <v>9564.9461820879696</v>
      </c>
      <c r="G39" s="5">
        <f t="shared" si="3"/>
        <v>28306.251925379012</v>
      </c>
      <c r="H39" s="22">
        <f t="shared" si="16"/>
        <v>17728.879929532155</v>
      </c>
      <c r="I39" s="5">
        <f t="shared" si="17"/>
        <v>45060.043458786895</v>
      </c>
      <c r="J39" s="26">
        <f t="shared" si="5"/>
        <v>0.16193850985975147</v>
      </c>
      <c r="L39" s="22">
        <f t="shared" si="18"/>
        <v>53766.989640874868</v>
      </c>
      <c r="M39" s="5">
        <f>scrimecost*Meta!O36</f>
        <v>300.12799999999999</v>
      </c>
      <c r="N39" s="5">
        <f>L39-Grade14!L39</f>
        <v>1583.8376580918921</v>
      </c>
      <c r="O39" s="5">
        <f>Grade14!M39-M39</f>
        <v>5.424000000000035</v>
      </c>
      <c r="P39" s="22">
        <f t="shared" si="12"/>
        <v>106.82662327461588</v>
      </c>
      <c r="Q39" s="22"/>
      <c r="R39" s="22"/>
      <c r="S39" s="22">
        <f t="shared" si="6"/>
        <v>689.56081215052234</v>
      </c>
      <c r="T39" s="22">
        <f t="shared" si="7"/>
        <v>763.35509927797034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40146.590539845136</v>
      </c>
      <c r="D40" s="5">
        <f t="shared" si="15"/>
        <v>38796.528060153651</v>
      </c>
      <c r="E40" s="5">
        <f t="shared" si="1"/>
        <v>29296.528060153651</v>
      </c>
      <c r="F40" s="5">
        <f t="shared" si="2"/>
        <v>9867.0664116401676</v>
      </c>
      <c r="G40" s="5">
        <f t="shared" si="3"/>
        <v>28929.461648513483</v>
      </c>
      <c r="H40" s="22">
        <f t="shared" si="16"/>
        <v>18172.101927770458</v>
      </c>
      <c r="I40" s="5">
        <f t="shared" si="17"/>
        <v>46102.097970256567</v>
      </c>
      <c r="J40" s="26">
        <f t="shared" si="5"/>
        <v>0.16347080510241449</v>
      </c>
      <c r="L40" s="22">
        <f t="shared" si="18"/>
        <v>55111.164381896735</v>
      </c>
      <c r="M40" s="5">
        <f>scrimecost*Meta!O37</f>
        <v>300.12799999999999</v>
      </c>
      <c r="N40" s="5">
        <f>L40-Grade14!L40</f>
        <v>1623.4335995441725</v>
      </c>
      <c r="O40" s="5">
        <f>Grade14!M40-M40</f>
        <v>5.424000000000035</v>
      </c>
      <c r="P40" s="22">
        <f t="shared" si="12"/>
        <v>108.94146488148127</v>
      </c>
      <c r="Q40" s="22"/>
      <c r="R40" s="22"/>
      <c r="S40" s="22">
        <f t="shared" si="6"/>
        <v>706.35178971847881</v>
      </c>
      <c r="T40" s="22">
        <f t="shared" si="7"/>
        <v>784.78739406050613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41150.255303341277</v>
      </c>
      <c r="D41" s="5">
        <f t="shared" si="15"/>
        <v>39744.991261657502</v>
      </c>
      <c r="E41" s="5">
        <f t="shared" si="1"/>
        <v>30244.991261657502</v>
      </c>
      <c r="F41" s="5">
        <f t="shared" si="2"/>
        <v>10176.739646931175</v>
      </c>
      <c r="G41" s="5">
        <f t="shared" si="3"/>
        <v>29568.251614726327</v>
      </c>
      <c r="H41" s="22">
        <f t="shared" si="16"/>
        <v>18626.404475964719</v>
      </c>
      <c r="I41" s="5">
        <f t="shared" si="17"/>
        <v>47170.203844512987</v>
      </c>
      <c r="J41" s="26">
        <f t="shared" si="5"/>
        <v>0.16496572729037845</v>
      </c>
      <c r="L41" s="22">
        <f t="shared" si="18"/>
        <v>56488.943491444152</v>
      </c>
      <c r="M41" s="5">
        <f>scrimecost*Meta!O38</f>
        <v>182.268</v>
      </c>
      <c r="N41" s="5">
        <f>L41-Grade14!L41</f>
        <v>1664.0194395327926</v>
      </c>
      <c r="O41" s="5">
        <f>Grade14!M41-M41</f>
        <v>3.2940000000000111</v>
      </c>
      <c r="P41" s="22">
        <f t="shared" si="12"/>
        <v>111.10917752851833</v>
      </c>
      <c r="Q41" s="22"/>
      <c r="R41" s="22"/>
      <c r="S41" s="22">
        <f t="shared" si="6"/>
        <v>722.18230172564688</v>
      </c>
      <c r="T41" s="22">
        <f t="shared" si="7"/>
        <v>805.29451228201788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42179.011685924794</v>
      </c>
      <c r="D42" s="5">
        <f t="shared" si="15"/>
        <v>40717.166043198929</v>
      </c>
      <c r="E42" s="5">
        <f t="shared" si="1"/>
        <v>31217.166043198929</v>
      </c>
      <c r="F42" s="5">
        <f t="shared" si="2"/>
        <v>10494.15471310445</v>
      </c>
      <c r="G42" s="5">
        <f t="shared" si="3"/>
        <v>30223.011330094479</v>
      </c>
      <c r="H42" s="22">
        <f t="shared" si="16"/>
        <v>19092.064587863835</v>
      </c>
      <c r="I42" s="5">
        <f t="shared" si="17"/>
        <v>48265.012365625807</v>
      </c>
      <c r="J42" s="26">
        <f t="shared" si="5"/>
        <v>0.16642418796156272</v>
      </c>
      <c r="L42" s="22">
        <f t="shared" si="18"/>
        <v>57901.167078730243</v>
      </c>
      <c r="M42" s="5">
        <f>scrimecost*Meta!O39</f>
        <v>182.268</v>
      </c>
      <c r="N42" s="5">
        <f>L42-Grade14!L42</f>
        <v>1705.6199255210886</v>
      </c>
      <c r="O42" s="5">
        <f>Grade14!M42-M42</f>
        <v>3.2940000000000111</v>
      </c>
      <c r="P42" s="22">
        <f t="shared" si="12"/>
        <v>113.33108299173125</v>
      </c>
      <c r="Q42" s="22"/>
      <c r="R42" s="22"/>
      <c r="S42" s="22">
        <f t="shared" si="6"/>
        <v>739.82332253297875</v>
      </c>
      <c r="T42" s="22">
        <f t="shared" si="7"/>
        <v>827.96665475731618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43233.48697807292</v>
      </c>
      <c r="D43" s="5">
        <f t="shared" si="15"/>
        <v>41713.645194278906</v>
      </c>
      <c r="E43" s="5">
        <f t="shared" si="1"/>
        <v>32213.645194278906</v>
      </c>
      <c r="F43" s="5">
        <f t="shared" si="2"/>
        <v>10819.505155932064</v>
      </c>
      <c r="G43" s="5">
        <f t="shared" si="3"/>
        <v>30894.140038346843</v>
      </c>
      <c r="H43" s="22">
        <f t="shared" si="16"/>
        <v>19569.366202560435</v>
      </c>
      <c r="I43" s="5">
        <f t="shared" si="17"/>
        <v>49387.191099766453</v>
      </c>
      <c r="J43" s="26">
        <f t="shared" si="5"/>
        <v>0.16784707642125474</v>
      </c>
      <c r="L43" s="22">
        <f t="shared" si="18"/>
        <v>59348.696255698524</v>
      </c>
      <c r="M43" s="5">
        <f>scrimecost*Meta!O40</f>
        <v>182.268</v>
      </c>
      <c r="N43" s="5">
        <f>L43-Grade14!L43</f>
        <v>1748.2604236591505</v>
      </c>
      <c r="O43" s="5">
        <f>Grade14!M43-M43</f>
        <v>3.2940000000000111</v>
      </c>
      <c r="P43" s="22">
        <f t="shared" si="12"/>
        <v>115.60853609152454</v>
      </c>
      <c r="Q43" s="22"/>
      <c r="R43" s="22"/>
      <c r="S43" s="22">
        <f t="shared" ref="S43:S69" si="19">IF(A43&lt;startage,1,0)*(N43-Q43-R43)+IF(A43&gt;=startage,1,0)*completionprob*(N43*spart+O43+P43)</f>
        <v>757.90536886051677</v>
      </c>
      <c r="T43" s="22">
        <f t="shared" ref="T43:T69" si="20">S43/sreturn^(A43-startage+1)</f>
        <v>851.28845163512278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44314.324152524743</v>
      </c>
      <c r="D44" s="5">
        <f t="shared" si="15"/>
        <v>42735.036324135879</v>
      </c>
      <c r="E44" s="5">
        <f t="shared" si="1"/>
        <v>33235.036324135879</v>
      </c>
      <c r="F44" s="5">
        <f t="shared" si="2"/>
        <v>11152.989359830364</v>
      </c>
      <c r="G44" s="5">
        <f t="shared" si="3"/>
        <v>31582.046964305515</v>
      </c>
      <c r="H44" s="22">
        <f t="shared" si="16"/>
        <v>20058.60035762444</v>
      </c>
      <c r="I44" s="5">
        <f t="shared" si="17"/>
        <v>50537.42430226061</v>
      </c>
      <c r="J44" s="26">
        <f t="shared" si="5"/>
        <v>0.16923526028436889</v>
      </c>
      <c r="L44" s="22">
        <f t="shared" si="18"/>
        <v>60832.41366209097</v>
      </c>
      <c r="M44" s="5">
        <f>scrimecost*Meta!O41</f>
        <v>182.268</v>
      </c>
      <c r="N44" s="5">
        <f>L44-Grade14!L44</f>
        <v>1791.9669342506168</v>
      </c>
      <c r="O44" s="5">
        <f>Grade14!M44-M44</f>
        <v>3.2940000000000111</v>
      </c>
      <c r="P44" s="22">
        <f t="shared" si="12"/>
        <v>117.94292551881263</v>
      </c>
      <c r="Q44" s="22"/>
      <c r="R44" s="22"/>
      <c r="S44" s="22">
        <f t="shared" si="19"/>
        <v>776.43946634622489</v>
      </c>
      <c r="T44" s="22">
        <f t="shared" si="20"/>
        <v>875.27856042424946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45422.182256337859</v>
      </c>
      <c r="D45" s="5">
        <f t="shared" si="15"/>
        <v>43781.962232239275</v>
      </c>
      <c r="E45" s="5">
        <f t="shared" si="1"/>
        <v>34281.962232239275</v>
      </c>
      <c r="F45" s="5">
        <f t="shared" si="2"/>
        <v>11494.810668826123</v>
      </c>
      <c r="G45" s="5">
        <f t="shared" si="3"/>
        <v>32287.15156341315</v>
      </c>
      <c r="H45" s="22">
        <f t="shared" si="16"/>
        <v>20560.065366565053</v>
      </c>
      <c r="I45" s="5">
        <f t="shared" si="17"/>
        <v>51716.413334817124</v>
      </c>
      <c r="J45" s="26">
        <f t="shared" si="5"/>
        <v>0.17058958600448026</v>
      </c>
      <c r="L45" s="22">
        <f t="shared" si="18"/>
        <v>62353.224003643241</v>
      </c>
      <c r="M45" s="5">
        <f>scrimecost*Meta!O42</f>
        <v>182.268</v>
      </c>
      <c r="N45" s="5">
        <f>L45-Grade14!L45</f>
        <v>1836.7661076068835</v>
      </c>
      <c r="O45" s="5">
        <f>Grade14!M45-M45</f>
        <v>3.2940000000000111</v>
      </c>
      <c r="P45" s="22">
        <f t="shared" si="12"/>
        <v>120.33567468178296</v>
      </c>
      <c r="Q45" s="22"/>
      <c r="R45" s="22"/>
      <c r="S45" s="22">
        <f t="shared" si="19"/>
        <v>795.43691626908105</v>
      </c>
      <c r="T45" s="22">
        <f t="shared" si="20"/>
        <v>899.95617461458903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46557.736812746305</v>
      </c>
      <c r="D46" s="5">
        <f t="shared" si="15"/>
        <v>44855.061288045254</v>
      </c>
      <c r="E46" s="5">
        <f t="shared" si="1"/>
        <v>35355.061288045254</v>
      </c>
      <c r="F46" s="5">
        <f t="shared" si="2"/>
        <v>11930.6836393513</v>
      </c>
      <c r="G46" s="5">
        <f t="shared" si="3"/>
        <v>32924.377648693953</v>
      </c>
      <c r="H46" s="22">
        <f t="shared" si="16"/>
        <v>21074.067000729177</v>
      </c>
      <c r="I46" s="5">
        <f t="shared" si="17"/>
        <v>52839.370964383023</v>
      </c>
      <c r="J46" s="26">
        <f t="shared" si="5"/>
        <v>0.17324875108465584</v>
      </c>
      <c r="L46" s="22">
        <f t="shared" si="18"/>
        <v>63912.054603734323</v>
      </c>
      <c r="M46" s="5">
        <f>scrimecost*Meta!O43</f>
        <v>90.968000000000004</v>
      </c>
      <c r="N46" s="5">
        <f>L46-Grade14!L46</f>
        <v>1882.6852602970612</v>
      </c>
      <c r="O46" s="5">
        <f>Grade14!M46-M46</f>
        <v>1.6440000000000055</v>
      </c>
      <c r="P46" s="22">
        <f t="shared" si="12"/>
        <v>123.38678547545921</v>
      </c>
      <c r="Q46" s="22"/>
      <c r="R46" s="22"/>
      <c r="S46" s="22">
        <f t="shared" si="19"/>
        <v>814.22795824026741</v>
      </c>
      <c r="T46" s="22">
        <f t="shared" si="20"/>
        <v>924.56736309908854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47721.680233064959</v>
      </c>
      <c r="D47" s="5">
        <f t="shared" si="15"/>
        <v>45954.987820246381</v>
      </c>
      <c r="E47" s="5">
        <f t="shared" si="1"/>
        <v>36454.987820246381</v>
      </c>
      <c r="F47" s="5">
        <f t="shared" si="2"/>
        <v>12399.802305335083</v>
      </c>
      <c r="G47" s="5">
        <f t="shared" si="3"/>
        <v>33555.185514911296</v>
      </c>
      <c r="H47" s="22">
        <f t="shared" si="16"/>
        <v>21600.918675747405</v>
      </c>
      <c r="I47" s="5">
        <f t="shared" si="17"/>
        <v>53968.053663492596</v>
      </c>
      <c r="J47" s="26">
        <f t="shared" si="5"/>
        <v>0.17618421128611783</v>
      </c>
      <c r="L47" s="22">
        <f t="shared" si="18"/>
        <v>65509.855968827673</v>
      </c>
      <c r="M47" s="5">
        <f>scrimecost*Meta!O44</f>
        <v>90.968000000000004</v>
      </c>
      <c r="N47" s="5">
        <f>L47-Grade14!L47</f>
        <v>1929.7523918044753</v>
      </c>
      <c r="O47" s="5">
        <f>Grade14!M47-M47</f>
        <v>1.6440000000000055</v>
      </c>
      <c r="P47" s="22">
        <f t="shared" si="12"/>
        <v>126.6706161373457</v>
      </c>
      <c r="Q47" s="22"/>
      <c r="R47" s="22"/>
      <c r="S47" s="22">
        <f t="shared" si="19"/>
        <v>834.68608074046927</v>
      </c>
      <c r="T47" s="22">
        <f t="shared" si="20"/>
        <v>951.24557472632966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48914.722238891576</v>
      </c>
      <c r="D48" s="5">
        <f t="shared" si="15"/>
        <v>47082.412515752534</v>
      </c>
      <c r="E48" s="5">
        <f t="shared" si="1"/>
        <v>37582.412515752534</v>
      </c>
      <c r="F48" s="5">
        <f t="shared" si="2"/>
        <v>12880.648937968455</v>
      </c>
      <c r="G48" s="5">
        <f t="shared" si="3"/>
        <v>34201.763577784077</v>
      </c>
      <c r="H48" s="22">
        <f t="shared" si="16"/>
        <v>22140.941642641093</v>
      </c>
      <c r="I48" s="5">
        <f t="shared" si="17"/>
        <v>55124.953430079913</v>
      </c>
      <c r="J48" s="26">
        <f t="shared" si="5"/>
        <v>0.17904807489730015</v>
      </c>
      <c r="L48" s="22">
        <f t="shared" si="18"/>
        <v>67147.602368048378</v>
      </c>
      <c r="M48" s="5">
        <f>scrimecost*Meta!O45</f>
        <v>90.968000000000004</v>
      </c>
      <c r="N48" s="5">
        <f>L48-Grade14!L48</f>
        <v>1977.9962015996061</v>
      </c>
      <c r="O48" s="5">
        <f>Grade14!M48-M48</f>
        <v>1.6440000000000055</v>
      </c>
      <c r="P48" s="22">
        <f t="shared" si="12"/>
        <v>130.03654256577931</v>
      </c>
      <c r="Q48" s="22"/>
      <c r="R48" s="22"/>
      <c r="S48" s="22">
        <f t="shared" si="19"/>
        <v>855.65565630318827</v>
      </c>
      <c r="T48" s="22">
        <f t="shared" si="20"/>
        <v>978.69063745366304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50137.590294863861</v>
      </c>
      <c r="D49" s="5">
        <f t="shared" si="15"/>
        <v>48238.022828646346</v>
      </c>
      <c r="E49" s="5">
        <f t="shared" si="1"/>
        <v>38738.022828646346</v>
      </c>
      <c r="F49" s="5">
        <f t="shared" si="2"/>
        <v>13373.516736417667</v>
      </c>
      <c r="G49" s="5">
        <f t="shared" si="3"/>
        <v>34864.506092228679</v>
      </c>
      <c r="H49" s="22">
        <f t="shared" si="16"/>
        <v>22694.465183707114</v>
      </c>
      <c r="I49" s="5">
        <f t="shared" si="17"/>
        <v>56310.775690831899</v>
      </c>
      <c r="J49" s="26">
        <f t="shared" si="5"/>
        <v>0.18184208817650255</v>
      </c>
      <c r="L49" s="22">
        <f t="shared" si="18"/>
        <v>68826.292427249573</v>
      </c>
      <c r="M49" s="5">
        <f>scrimecost*Meta!O46</f>
        <v>90.968000000000004</v>
      </c>
      <c r="N49" s="5">
        <f>L49-Grade14!L49</f>
        <v>2027.4461066395888</v>
      </c>
      <c r="O49" s="5">
        <f>Grade14!M49-M49</f>
        <v>1.6440000000000055</v>
      </c>
      <c r="P49" s="22">
        <f t="shared" si="12"/>
        <v>133.48661715492378</v>
      </c>
      <c r="Q49" s="22"/>
      <c r="R49" s="22"/>
      <c r="S49" s="22">
        <f t="shared" si="19"/>
        <v>877.14947125496531</v>
      </c>
      <c r="T49" s="22">
        <f t="shared" si="20"/>
        <v>1006.9245833503149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51391.030052235452</v>
      </c>
      <c r="D50" s="5">
        <f t="shared" si="15"/>
        <v>49422.523399362501</v>
      </c>
      <c r="E50" s="5">
        <f t="shared" si="1"/>
        <v>39922.523399362501</v>
      </c>
      <c r="F50" s="5">
        <f t="shared" si="2"/>
        <v>13878.706229828107</v>
      </c>
      <c r="G50" s="5">
        <f t="shared" si="3"/>
        <v>35543.817169534392</v>
      </c>
      <c r="H50" s="22">
        <f t="shared" si="16"/>
        <v>23261.826813299791</v>
      </c>
      <c r="I50" s="5">
        <f t="shared" si="17"/>
        <v>57526.243508102692</v>
      </c>
      <c r="J50" s="26">
        <f t="shared" si="5"/>
        <v>0.18456795479035853</v>
      </c>
      <c r="L50" s="22">
        <f t="shared" si="18"/>
        <v>70546.949737930801</v>
      </c>
      <c r="M50" s="5">
        <f>scrimecost*Meta!O47</f>
        <v>90.968000000000004</v>
      </c>
      <c r="N50" s="5">
        <f>L50-Grade14!L50</f>
        <v>2078.1322593055665</v>
      </c>
      <c r="O50" s="5">
        <f>Grade14!M50-M50</f>
        <v>1.6440000000000055</v>
      </c>
      <c r="P50" s="22">
        <f t="shared" si="12"/>
        <v>137.02294360879688</v>
      </c>
      <c r="Q50" s="22"/>
      <c r="R50" s="22"/>
      <c r="S50" s="22">
        <f t="shared" si="19"/>
        <v>899.18063158053462</v>
      </c>
      <c r="T50" s="22">
        <f t="shared" si="20"/>
        <v>1035.970077440697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52675.805803541341</v>
      </c>
      <c r="D51" s="5">
        <f t="shared" si="15"/>
        <v>50636.636484346564</v>
      </c>
      <c r="E51" s="5">
        <f t="shared" si="1"/>
        <v>41136.636484346564</v>
      </c>
      <c r="F51" s="5">
        <f t="shared" si="2"/>
        <v>14396.525460573808</v>
      </c>
      <c r="G51" s="5">
        <f t="shared" si="3"/>
        <v>36240.111023772755</v>
      </c>
      <c r="H51" s="22">
        <f t="shared" si="16"/>
        <v>23843.372483632284</v>
      </c>
      <c r="I51" s="5">
        <f t="shared" si="17"/>
        <v>58772.098020805264</v>
      </c>
      <c r="J51" s="26">
        <f t="shared" si="5"/>
        <v>0.18722733685265702</v>
      </c>
      <c r="L51" s="22">
        <f t="shared" si="18"/>
        <v>72310.623481379065</v>
      </c>
      <c r="M51" s="5">
        <f>scrimecost*Meta!O48</f>
        <v>45.484000000000002</v>
      </c>
      <c r="N51" s="5">
        <f>L51-Grade14!L51</f>
        <v>2130.0855657882057</v>
      </c>
      <c r="O51" s="5">
        <f>Grade14!M51-M51</f>
        <v>0.82200000000000273</v>
      </c>
      <c r="P51" s="22">
        <f t="shared" si="12"/>
        <v>140.64767822401677</v>
      </c>
      <c r="Q51" s="22"/>
      <c r="R51" s="22"/>
      <c r="S51" s="22">
        <f t="shared" si="19"/>
        <v>921.22991491424807</v>
      </c>
      <c r="T51" s="22">
        <f t="shared" si="20"/>
        <v>1065.2345162928298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53992.700948629863</v>
      </c>
      <c r="D52" s="5">
        <f t="shared" si="15"/>
        <v>51881.102396455215</v>
      </c>
      <c r="E52" s="5">
        <f t="shared" si="1"/>
        <v>42381.102396455215</v>
      </c>
      <c r="F52" s="5">
        <f t="shared" si="2"/>
        <v>14927.290172088149</v>
      </c>
      <c r="G52" s="5">
        <f t="shared" si="3"/>
        <v>36953.812224367066</v>
      </c>
      <c r="H52" s="22">
        <f t="shared" si="16"/>
        <v>24439.45679572309</v>
      </c>
      <c r="I52" s="5">
        <f t="shared" si="17"/>
        <v>60049.098896325384</v>
      </c>
      <c r="J52" s="26">
        <f t="shared" si="5"/>
        <v>0.18982185593782622</v>
      </c>
      <c r="L52" s="22">
        <f t="shared" si="18"/>
        <v>74118.38906841354</v>
      </c>
      <c r="M52" s="5">
        <f>scrimecost*Meta!O49</f>
        <v>45.484000000000002</v>
      </c>
      <c r="N52" s="5">
        <f>L52-Grade14!L52</f>
        <v>2183.3377049329138</v>
      </c>
      <c r="O52" s="5">
        <f>Grade14!M52-M52</f>
        <v>0.82200000000000273</v>
      </c>
      <c r="P52" s="22">
        <f t="shared" si="12"/>
        <v>144.36303120461716</v>
      </c>
      <c r="Q52" s="22"/>
      <c r="R52" s="22"/>
      <c r="S52" s="22">
        <f t="shared" si="19"/>
        <v>944.37640273130512</v>
      </c>
      <c r="T52" s="22">
        <f t="shared" si="20"/>
        <v>1095.9714846277593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55342.518472345611</v>
      </c>
      <c r="D53" s="5">
        <f t="shared" si="15"/>
        <v>53156.679956366599</v>
      </c>
      <c r="E53" s="5">
        <f t="shared" si="1"/>
        <v>43656.679956366599</v>
      </c>
      <c r="F53" s="5">
        <f t="shared" si="2"/>
        <v>15471.324001390356</v>
      </c>
      <c r="G53" s="5">
        <f t="shared" si="3"/>
        <v>37685.355954976243</v>
      </c>
      <c r="H53" s="22">
        <f t="shared" si="16"/>
        <v>25050.443215616164</v>
      </c>
      <c r="I53" s="5">
        <f t="shared" si="17"/>
        <v>61358.024793733515</v>
      </c>
      <c r="J53" s="26">
        <f t="shared" si="5"/>
        <v>0.19235309406969875</v>
      </c>
      <c r="L53" s="22">
        <f t="shared" si="18"/>
        <v>75971.348795123879</v>
      </c>
      <c r="M53" s="5">
        <f>scrimecost*Meta!O50</f>
        <v>45.484000000000002</v>
      </c>
      <c r="N53" s="5">
        <f>L53-Grade14!L53</f>
        <v>2237.9211475562479</v>
      </c>
      <c r="O53" s="5">
        <f>Grade14!M53-M53</f>
        <v>0.82200000000000273</v>
      </c>
      <c r="P53" s="22">
        <f t="shared" si="12"/>
        <v>148.17126800973261</v>
      </c>
      <c r="Q53" s="22"/>
      <c r="R53" s="22"/>
      <c r="S53" s="22">
        <f t="shared" si="19"/>
        <v>968.10155274379224</v>
      </c>
      <c r="T53" s="22">
        <f t="shared" si="20"/>
        <v>1127.5919702766187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56726.081434154243</v>
      </c>
      <c r="D54" s="5">
        <f t="shared" si="15"/>
        <v>54464.146955275755</v>
      </c>
      <c r="E54" s="5">
        <f t="shared" si="1"/>
        <v>44964.146955275755</v>
      </c>
      <c r="F54" s="5">
        <f t="shared" si="2"/>
        <v>16028.958676425111</v>
      </c>
      <c r="G54" s="5">
        <f t="shared" si="3"/>
        <v>38435.188278850648</v>
      </c>
      <c r="H54" s="22">
        <f t="shared" si="16"/>
        <v>25676.70429600657</v>
      </c>
      <c r="I54" s="5">
        <f t="shared" si="17"/>
        <v>62699.673838576855</v>
      </c>
      <c r="J54" s="26">
        <f t="shared" si="5"/>
        <v>0.19482259468615962</v>
      </c>
      <c r="L54" s="22">
        <f t="shared" si="18"/>
        <v>77870.632515001969</v>
      </c>
      <c r="M54" s="5">
        <f>scrimecost*Meta!O51</f>
        <v>45.484000000000002</v>
      </c>
      <c r="N54" s="5">
        <f>L54-Grade14!L54</f>
        <v>2293.8691762451344</v>
      </c>
      <c r="O54" s="5">
        <f>Grade14!M54-M54</f>
        <v>0.82200000000000273</v>
      </c>
      <c r="P54" s="22">
        <f t="shared" si="12"/>
        <v>152.07471073497592</v>
      </c>
      <c r="Q54" s="22"/>
      <c r="R54" s="22"/>
      <c r="S54" s="22">
        <f t="shared" si="19"/>
        <v>992.41983150657961</v>
      </c>
      <c r="T54" s="22">
        <f t="shared" si="20"/>
        <v>1160.1213571932758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58144.233470008112</v>
      </c>
      <c r="D55" s="5">
        <f t="shared" si="15"/>
        <v>55804.30062915766</v>
      </c>
      <c r="E55" s="5">
        <f t="shared" si="1"/>
        <v>46304.30062915766</v>
      </c>
      <c r="F55" s="5">
        <f t="shared" si="2"/>
        <v>16600.534218335742</v>
      </c>
      <c r="G55" s="5">
        <f t="shared" si="3"/>
        <v>39203.766410821918</v>
      </c>
      <c r="H55" s="22">
        <f t="shared" si="16"/>
        <v>26318.621903406733</v>
      </c>
      <c r="I55" s="5">
        <f t="shared" si="17"/>
        <v>64074.864109541275</v>
      </c>
      <c r="J55" s="26">
        <f t="shared" si="5"/>
        <v>0.1972318635802679</v>
      </c>
      <c r="L55" s="22">
        <f t="shared" si="18"/>
        <v>79817.398327877017</v>
      </c>
      <c r="M55" s="5">
        <f>scrimecost*Meta!O52</f>
        <v>45.484000000000002</v>
      </c>
      <c r="N55" s="5">
        <f>L55-Grade14!L55</f>
        <v>2351.2159056512901</v>
      </c>
      <c r="O55" s="5">
        <f>Grade14!M55-M55</f>
        <v>0.82200000000000273</v>
      </c>
      <c r="P55" s="22">
        <f t="shared" si="12"/>
        <v>156.07573952835034</v>
      </c>
      <c r="Q55" s="22"/>
      <c r="R55" s="22"/>
      <c r="S55" s="22">
        <f t="shared" si="19"/>
        <v>1017.3460672384547</v>
      </c>
      <c r="T55" s="22">
        <f t="shared" si="20"/>
        <v>1193.5857585824563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59597.839306758302</v>
      </c>
      <c r="D56" s="5">
        <f t="shared" si="15"/>
        <v>57177.958144886594</v>
      </c>
      <c r="E56" s="5">
        <f t="shared" si="1"/>
        <v>47677.958144886594</v>
      </c>
      <c r="F56" s="5">
        <f t="shared" si="2"/>
        <v>17186.399148794131</v>
      </c>
      <c r="G56" s="5">
        <f t="shared" si="3"/>
        <v>39991.558996092463</v>
      </c>
      <c r="H56" s="22">
        <f t="shared" si="16"/>
        <v>26976.587450991894</v>
      </c>
      <c r="I56" s="5">
        <f t="shared" si="17"/>
        <v>65484.434137279801</v>
      </c>
      <c r="J56" s="26">
        <f t="shared" si="5"/>
        <v>0.19958236981842226</v>
      </c>
      <c r="L56" s="22">
        <f t="shared" si="18"/>
        <v>81812.833286073917</v>
      </c>
      <c r="M56" s="5">
        <f>scrimecost*Meta!O53</f>
        <v>12.616</v>
      </c>
      <c r="N56" s="5">
        <f>L56-Grade14!L56</f>
        <v>2409.9963032925298</v>
      </c>
      <c r="O56" s="5">
        <f>Grade14!M56-M56</f>
        <v>0.22799999999999976</v>
      </c>
      <c r="P56" s="22">
        <f t="shared" si="12"/>
        <v>160.17679404155905</v>
      </c>
      <c r="Q56" s="22"/>
      <c r="R56" s="22"/>
      <c r="S56" s="22">
        <f t="shared" si="19"/>
        <v>1042.5105468635995</v>
      </c>
      <c r="T56" s="22">
        <f t="shared" si="20"/>
        <v>1227.5588029974065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12.616</v>
      </c>
      <c r="N57" s="5">
        <f>L57-Grade14!L57</f>
        <v>0</v>
      </c>
      <c r="O57" s="5">
        <f>Grade14!M57-M57</f>
        <v>0.22799999999999976</v>
      </c>
      <c r="Q57" s="22"/>
      <c r="R57" s="22"/>
      <c r="S57" s="22">
        <f t="shared" si="19"/>
        <v>0.14774399999999985</v>
      </c>
      <c r="T57" s="22">
        <f t="shared" si="20"/>
        <v>0.1746017653892227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12.616</v>
      </c>
      <c r="N58" s="5">
        <f>L58-Grade14!L58</f>
        <v>0</v>
      </c>
      <c r="O58" s="5">
        <f>Grade14!M58-M58</f>
        <v>0.22799999999999976</v>
      </c>
      <c r="Q58" s="22"/>
      <c r="R58" s="22"/>
      <c r="S58" s="22">
        <f t="shared" si="19"/>
        <v>0.14774399999999985</v>
      </c>
      <c r="T58" s="22">
        <f t="shared" si="20"/>
        <v>0.17523689948001567</v>
      </c>
    </row>
    <row r="59" spans="1:20" x14ac:dyDescent="0.2">
      <c r="A59" s="5">
        <v>68</v>
      </c>
      <c r="H59" s="21"/>
      <c r="I59" s="5"/>
      <c r="M59" s="5">
        <f>scrimecost*Meta!O56</f>
        <v>12.616</v>
      </c>
      <c r="N59" s="5">
        <f>L59-Grade14!L59</f>
        <v>0</v>
      </c>
      <c r="O59" s="5">
        <f>Grade14!M59-M59</f>
        <v>0.22799999999999976</v>
      </c>
      <c r="Q59" s="22"/>
      <c r="R59" s="22"/>
      <c r="S59" s="22">
        <f t="shared" si="19"/>
        <v>0.14774399999999985</v>
      </c>
      <c r="T59" s="22">
        <f t="shared" si="20"/>
        <v>0.17587434394443169</v>
      </c>
    </row>
    <row r="60" spans="1:20" x14ac:dyDescent="0.2">
      <c r="A60" s="5">
        <v>69</v>
      </c>
      <c r="H60" s="21"/>
      <c r="I60" s="5"/>
      <c r="M60" s="5">
        <f>scrimecost*Meta!O57</f>
        <v>12.616</v>
      </c>
      <c r="N60" s="5">
        <f>L60-Grade14!L60</f>
        <v>0</v>
      </c>
      <c r="O60" s="5">
        <f>Grade14!M60-M60</f>
        <v>0.22799999999999976</v>
      </c>
      <c r="Q60" s="22"/>
      <c r="R60" s="22"/>
      <c r="S60" s="22">
        <f t="shared" si="19"/>
        <v>0.14774399999999985</v>
      </c>
      <c r="T60" s="22">
        <f t="shared" si="20"/>
        <v>0.17651410718672164</v>
      </c>
    </row>
    <row r="61" spans="1:20" x14ac:dyDescent="0.2">
      <c r="A61" s="5">
        <v>70</v>
      </c>
      <c r="H61" s="21"/>
      <c r="I61" s="5"/>
      <c r="M61" s="5">
        <f>scrimecost*Meta!O58</f>
        <v>12.616</v>
      </c>
      <c r="N61" s="5">
        <f>L61-Grade14!L61</f>
        <v>0</v>
      </c>
      <c r="O61" s="5">
        <f>Grade14!M61-M61</f>
        <v>0.22799999999999976</v>
      </c>
      <c r="Q61" s="22"/>
      <c r="R61" s="22"/>
      <c r="S61" s="22">
        <f t="shared" si="19"/>
        <v>0.14774399999999985</v>
      </c>
      <c r="T61" s="22">
        <f t="shared" si="20"/>
        <v>0.1771561976417079</v>
      </c>
    </row>
    <row r="62" spans="1:20" x14ac:dyDescent="0.2">
      <c r="A62" s="5">
        <v>71</v>
      </c>
      <c r="H62" s="21"/>
      <c r="I62" s="5"/>
      <c r="M62" s="5">
        <f>scrimecost*Meta!O59</f>
        <v>12.616</v>
      </c>
      <c r="N62" s="5">
        <f>L62-Grade14!L62</f>
        <v>0</v>
      </c>
      <c r="O62" s="5">
        <f>Grade14!M62-M62</f>
        <v>0.22799999999999976</v>
      </c>
      <c r="Q62" s="22"/>
      <c r="R62" s="22"/>
      <c r="S62" s="22">
        <f t="shared" si="19"/>
        <v>0.14774399999999985</v>
      </c>
      <c r="T62" s="22">
        <f t="shared" si="20"/>
        <v>0.17780062377489553</v>
      </c>
    </row>
    <row r="63" spans="1:20" x14ac:dyDescent="0.2">
      <c r="A63" s="5">
        <v>72</v>
      </c>
      <c r="H63" s="21"/>
      <c r="M63" s="5">
        <f>scrimecost*Meta!O60</f>
        <v>12.616</v>
      </c>
      <c r="N63" s="5">
        <f>L63-Grade14!L63</f>
        <v>0</v>
      </c>
      <c r="O63" s="5">
        <f>Grade14!M63-M63</f>
        <v>0.22799999999999976</v>
      </c>
      <c r="Q63" s="22"/>
      <c r="R63" s="22"/>
      <c r="S63" s="22">
        <f t="shared" si="19"/>
        <v>0.14774399999999985</v>
      </c>
      <c r="T63" s="22">
        <f t="shared" si="20"/>
        <v>0.17844739408258375</v>
      </c>
    </row>
    <row r="64" spans="1:20" x14ac:dyDescent="0.2">
      <c r="A64" s="5">
        <v>73</v>
      </c>
      <c r="H64" s="21"/>
      <c r="M64" s="5">
        <f>scrimecost*Meta!O61</f>
        <v>12.616</v>
      </c>
      <c r="N64" s="5">
        <f>L64-Grade14!L64</f>
        <v>0</v>
      </c>
      <c r="O64" s="5">
        <f>Grade14!M64-M64</f>
        <v>0.22799999999999976</v>
      </c>
      <c r="Q64" s="22"/>
      <c r="R64" s="22"/>
      <c r="S64" s="22">
        <f t="shared" si="19"/>
        <v>0.14774399999999985</v>
      </c>
      <c r="T64" s="22">
        <f t="shared" si="20"/>
        <v>0.1790965170919781</v>
      </c>
    </row>
    <row r="65" spans="1:20" x14ac:dyDescent="0.2">
      <c r="A65" s="5">
        <v>74</v>
      </c>
      <c r="H65" s="21"/>
      <c r="M65" s="5">
        <f>scrimecost*Meta!O62</f>
        <v>12.616</v>
      </c>
      <c r="N65" s="5">
        <f>L65-Grade14!L65</f>
        <v>0</v>
      </c>
      <c r="O65" s="5">
        <f>Grade14!M65-M65</f>
        <v>0.22799999999999976</v>
      </c>
      <c r="Q65" s="22"/>
      <c r="R65" s="22"/>
      <c r="S65" s="22">
        <f t="shared" si="19"/>
        <v>0.14774399999999985</v>
      </c>
      <c r="T65" s="22">
        <f t="shared" si="20"/>
        <v>0.17974800136130284</v>
      </c>
    </row>
    <row r="66" spans="1:20" x14ac:dyDescent="0.2">
      <c r="A66" s="5">
        <v>75</v>
      </c>
      <c r="H66" s="21"/>
      <c r="M66" s="5">
        <f>scrimecost*Meta!O63</f>
        <v>12.616</v>
      </c>
      <c r="N66" s="5">
        <f>L66-Grade14!L66</f>
        <v>0</v>
      </c>
      <c r="O66" s="5">
        <f>Grade14!M66-M66</f>
        <v>0.22799999999999976</v>
      </c>
      <c r="Q66" s="22"/>
      <c r="R66" s="22"/>
      <c r="S66" s="22">
        <f t="shared" si="19"/>
        <v>0.14774399999999985</v>
      </c>
      <c r="T66" s="22">
        <f t="shared" si="20"/>
        <v>0.18040185547991366</v>
      </c>
    </row>
    <row r="67" spans="1:20" x14ac:dyDescent="0.2">
      <c r="A67" s="5">
        <v>76</v>
      </c>
      <c r="H67" s="21"/>
      <c r="M67" s="5">
        <f>scrimecost*Meta!O64</f>
        <v>12.616</v>
      </c>
      <c r="N67" s="5">
        <f>L67-Grade14!L67</f>
        <v>0</v>
      </c>
      <c r="O67" s="5">
        <f>Grade14!M67-M67</f>
        <v>0.22799999999999976</v>
      </c>
      <c r="Q67" s="22"/>
      <c r="R67" s="22"/>
      <c r="S67" s="22">
        <f t="shared" si="19"/>
        <v>0.14774399999999985</v>
      </c>
      <c r="T67" s="22">
        <f t="shared" si="20"/>
        <v>0.18105808806841117</v>
      </c>
    </row>
    <row r="68" spans="1:20" x14ac:dyDescent="0.2">
      <c r="A68" s="5">
        <v>77</v>
      </c>
      <c r="H68" s="21"/>
      <c r="M68" s="5">
        <f>scrimecost*Meta!O65</f>
        <v>12.616</v>
      </c>
      <c r="N68" s="5">
        <f>L68-Grade14!L68</f>
        <v>0</v>
      </c>
      <c r="O68" s="5">
        <f>Grade14!M68-M68</f>
        <v>0.22799999999999976</v>
      </c>
      <c r="Q68" s="22"/>
      <c r="R68" s="22"/>
      <c r="S68" s="22">
        <f t="shared" si="19"/>
        <v>0.14774399999999985</v>
      </c>
      <c r="T68" s="22">
        <f t="shared" si="20"/>
        <v>0.18171670777875429</v>
      </c>
    </row>
    <row r="69" spans="1:20" x14ac:dyDescent="0.2">
      <c r="A69" s="5">
        <v>78</v>
      </c>
      <c r="H69" s="21"/>
      <c r="M69" s="5">
        <f>scrimecost*Meta!O66</f>
        <v>12.616</v>
      </c>
      <c r="N69" s="5">
        <f>L69-Grade14!L69</f>
        <v>0</v>
      </c>
      <c r="O69" s="5">
        <f>Grade14!M69-M69</f>
        <v>0.22799999999999976</v>
      </c>
      <c r="Q69" s="22"/>
      <c r="R69" s="22"/>
      <c r="S69" s="22">
        <f t="shared" si="19"/>
        <v>0.14774399999999985</v>
      </c>
      <c r="T69" s="22">
        <f t="shared" si="20"/>
        <v>0.18237772329437449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1.5913614870299853E-10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46540</v>
      </c>
      <c r="D2" s="7">
        <f>Meta!C10</f>
        <v>20447</v>
      </c>
      <c r="E2" s="1">
        <f>Meta!D10</f>
        <v>4.4999999999999998E-2</v>
      </c>
      <c r="F2" s="1">
        <f>Meta!F10</f>
        <v>0.64700000000000002</v>
      </c>
      <c r="G2" s="1">
        <f>Meta!I10</f>
        <v>1.7852800699689915</v>
      </c>
      <c r="H2" s="1">
        <f>Meta!E10</f>
        <v>0.64800000000000002</v>
      </c>
      <c r="I2" s="13"/>
      <c r="J2" s="1">
        <f>Meta!X9</f>
        <v>0.60099999999999998</v>
      </c>
      <c r="K2" s="1">
        <f>Meta!D9</f>
        <v>5.5E-2</v>
      </c>
      <c r="L2" s="29"/>
      <c r="N2" s="22">
        <f>Meta!T10</f>
        <v>37936</v>
      </c>
      <c r="O2" s="22">
        <f>Meta!U10</f>
        <v>17079</v>
      </c>
      <c r="P2" s="1">
        <f>Meta!V10</f>
        <v>5.2999999999999999E-2</v>
      </c>
      <c r="Q2" s="1">
        <f>Meta!X10</f>
        <v>0.60799999999999998</v>
      </c>
      <c r="R2" s="22">
        <f>Meta!W10</f>
        <v>327</v>
      </c>
      <c r="T2" s="12">
        <f>IRR(S5:S69)+1</f>
        <v>0.99714098175286858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2010.8535289427336</v>
      </c>
      <c r="D12" s="5">
        <f t="shared" ref="D12:D36" si="0">IF(A12&lt;startage,1,0)*(C12*(1-initialunempprob))+IF(A12=startage,1,0)*(C12*(1-unempprob))+IF(A12&gt;startage,1,0)*(C12*(1-unempprob)+unempprob*300*52)</f>
        <v>1900.2565848508832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145.36962874109255</v>
      </c>
      <c r="G12" s="5">
        <f t="shared" ref="G12:G56" si="3">D12-F12</f>
        <v>1754.8869561097906</v>
      </c>
      <c r="H12" s="22">
        <f>0.1*Grade15!H12</f>
        <v>910.20021372667293</v>
      </c>
      <c r="I12" s="5">
        <f t="shared" ref="I12:I36" si="4">G12+IF(A12&lt;startage,1,0)*(H12*(1-initialunempprob))+IF(A12&gt;=startage,1,0)*(H12*(1-unempprob))</f>
        <v>2615.0261580814968</v>
      </c>
      <c r="J12" s="26">
        <f t="shared" ref="J12:J56" si="5">(F12-(IF(A12&gt;startage,1,0)*(unempprob*300*52)))/(IF(A12&lt;startage,1,0)*((C12+H12)*(1-initialunempprob))+IF(A12&gt;=startage,1,0)*((C12+H12)*(1-unempprob)))</f>
        <v>5.2662603469781154E-2</v>
      </c>
      <c r="L12" s="22">
        <f>0.1*Grade15!L12</f>
        <v>2760.3957868225889</v>
      </c>
      <c r="M12" s="5">
        <f>scrimecost*Meta!O9</f>
        <v>1019.259</v>
      </c>
      <c r="N12" s="5">
        <f>L12-Grade15!L12</f>
        <v>-24843.562081403299</v>
      </c>
      <c r="O12" s="5"/>
      <c r="P12" s="22"/>
      <c r="Q12" s="22">
        <f>0.05*feel*Grade15!G12</f>
        <v>218.3751933855898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-33340.937274788885</v>
      </c>
      <c r="T12" s="22">
        <f t="shared" ref="T12:T43" si="7">S12/sreturn^(A12-startage+1)</f>
        <v>-33340.937274788885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26068.738895857587</v>
      </c>
      <c r="D13" s="5">
        <f t="shared" si="0"/>
        <v>24895.645645543995</v>
      </c>
      <c r="E13" s="5">
        <f t="shared" si="1"/>
        <v>15395.645645543995</v>
      </c>
      <c r="F13" s="5">
        <f t="shared" si="2"/>
        <v>5328.4283032701142</v>
      </c>
      <c r="G13" s="5">
        <f t="shared" si="3"/>
        <v>19567.217342273882</v>
      </c>
      <c r="H13" s="22">
        <f t="shared" ref="H13:H36" si="10">benefits*B13/expnorm</f>
        <v>11453.104946360121</v>
      </c>
      <c r="I13" s="5">
        <f t="shared" si="4"/>
        <v>30504.932566047799</v>
      </c>
      <c r="J13" s="26">
        <f t="shared" si="5"/>
        <v>0.1487002104743278</v>
      </c>
      <c r="L13" s="22">
        <f t="shared" ref="L13:L36" si="11">(sincome+sbenefits)*(1-sunemp)*B13/expnorm</f>
        <v>29182.650877240179</v>
      </c>
      <c r="M13" s="5">
        <f>scrimecost*Meta!O10</f>
        <v>938.81700000000001</v>
      </c>
      <c r="N13" s="5">
        <f>L13-Grade15!L13</f>
        <v>888.59406230864624</v>
      </c>
      <c r="O13" s="5">
        <f>Grade15!M13-M13</f>
        <v>14.355000000000018</v>
      </c>
      <c r="P13" s="22">
        <f t="shared" ref="P13:P56" si="12">(spart-initialspart)*(L13*J13+nptrans)</f>
        <v>76.254264293511156</v>
      </c>
      <c r="Q13" s="22"/>
      <c r="R13" s="22"/>
      <c r="S13" s="22">
        <f t="shared" si="6"/>
        <v>408.80664630680496</v>
      </c>
      <c r="T13" s="22">
        <f t="shared" si="7"/>
        <v>409.97878312870665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26720.457368254021</v>
      </c>
      <c r="D14" s="5">
        <f t="shared" si="0"/>
        <v>26220.036786682591</v>
      </c>
      <c r="E14" s="5">
        <f t="shared" si="1"/>
        <v>16720.036786682591</v>
      </c>
      <c r="F14" s="5">
        <f t="shared" si="2"/>
        <v>5760.8420108518658</v>
      </c>
      <c r="G14" s="5">
        <f t="shared" si="3"/>
        <v>20459.194775830725</v>
      </c>
      <c r="H14" s="22">
        <f t="shared" si="10"/>
        <v>11739.432570019124</v>
      </c>
      <c r="I14" s="5">
        <f t="shared" si="4"/>
        <v>31670.352880198989</v>
      </c>
      <c r="J14" s="26">
        <f t="shared" si="5"/>
        <v>0.13773353937808377</v>
      </c>
      <c r="L14" s="22">
        <f t="shared" si="11"/>
        <v>29912.217149171178</v>
      </c>
      <c r="M14" s="5">
        <f>scrimecost*Meta!O11</f>
        <v>878.649</v>
      </c>
      <c r="N14" s="5">
        <f>L14-Grade15!L14</f>
        <v>910.80891386635994</v>
      </c>
      <c r="O14" s="5">
        <f>Grade15!M14-M14</f>
        <v>13.434999999999945</v>
      </c>
      <c r="P14" s="22">
        <f t="shared" si="12"/>
        <v>74.717408770208209</v>
      </c>
      <c r="Q14" s="22"/>
      <c r="R14" s="22"/>
      <c r="S14" s="22">
        <f t="shared" si="6"/>
        <v>415.96690000381881</v>
      </c>
      <c r="T14" s="22">
        <f t="shared" si="7"/>
        <v>418.35565326378668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27388.468802460371</v>
      </c>
      <c r="D15" s="5">
        <f t="shared" si="0"/>
        <v>26857.987706349653</v>
      </c>
      <c r="E15" s="5">
        <f t="shared" si="1"/>
        <v>17357.987706349653</v>
      </c>
      <c r="F15" s="5">
        <f t="shared" si="2"/>
        <v>5969.1329861231616</v>
      </c>
      <c r="G15" s="5">
        <f t="shared" si="3"/>
        <v>20888.854720226493</v>
      </c>
      <c r="H15" s="22">
        <f t="shared" si="10"/>
        <v>12032.9183842696</v>
      </c>
      <c r="I15" s="5">
        <f t="shared" si="4"/>
        <v>32380.291777203958</v>
      </c>
      <c r="J15" s="26">
        <f t="shared" si="5"/>
        <v>0.13990686001062014</v>
      </c>
      <c r="L15" s="22">
        <f t="shared" si="11"/>
        <v>30660.022577900461</v>
      </c>
      <c r="M15" s="5">
        <f>scrimecost*Meta!O12</f>
        <v>841.37099999999998</v>
      </c>
      <c r="N15" s="5">
        <f>L15-Grade15!L15</f>
        <v>933.57913671301867</v>
      </c>
      <c r="O15" s="5">
        <f>Grade15!M15-M15</f>
        <v>12.865000000000009</v>
      </c>
      <c r="P15" s="22">
        <f t="shared" si="12"/>
        <v>75.90483240710148</v>
      </c>
      <c r="Q15" s="22"/>
      <c r="R15" s="22"/>
      <c r="S15" s="22">
        <f t="shared" si="6"/>
        <v>425.33809399854374</v>
      </c>
      <c r="T15" s="22">
        <f t="shared" si="7"/>
        <v>429.00720218612071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28073.180522521885</v>
      </c>
      <c r="D16" s="5">
        <f t="shared" si="0"/>
        <v>27511.887399008399</v>
      </c>
      <c r="E16" s="5">
        <f t="shared" si="1"/>
        <v>18011.887399008399</v>
      </c>
      <c r="F16" s="5">
        <f t="shared" si="2"/>
        <v>6182.6312357762417</v>
      </c>
      <c r="G16" s="5">
        <f t="shared" si="3"/>
        <v>21329.256163232159</v>
      </c>
      <c r="H16" s="22">
        <f t="shared" si="10"/>
        <v>12333.741343876341</v>
      </c>
      <c r="I16" s="5">
        <f t="shared" si="4"/>
        <v>33107.979146634068</v>
      </c>
      <c r="J16" s="26">
        <f t="shared" si="5"/>
        <v>0.14202717282285077</v>
      </c>
      <c r="L16" s="22">
        <f t="shared" si="11"/>
        <v>31426.523142347971</v>
      </c>
      <c r="M16" s="5">
        <f>scrimecost*Meta!O13</f>
        <v>712.20600000000002</v>
      </c>
      <c r="N16" s="5">
        <f>L16-Grade15!L16</f>
        <v>956.91861513084586</v>
      </c>
      <c r="O16" s="5">
        <f>Grade15!M16-M16</f>
        <v>10.889999999999986</v>
      </c>
      <c r="P16" s="22">
        <f t="shared" si="12"/>
        <v>77.121941634917093</v>
      </c>
      <c r="Q16" s="22"/>
      <c r="R16" s="22"/>
      <c r="S16" s="22">
        <f t="shared" si="6"/>
        <v>434.04236184313743</v>
      </c>
      <c r="T16" s="22">
        <f t="shared" si="7"/>
        <v>439.04178441966542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28775.010035584924</v>
      </c>
      <c r="D17" s="5">
        <f t="shared" si="0"/>
        <v>28182.134583983603</v>
      </c>
      <c r="E17" s="5">
        <f t="shared" si="1"/>
        <v>18682.134583983603</v>
      </c>
      <c r="F17" s="5">
        <f t="shared" si="2"/>
        <v>6401.4669416706465</v>
      </c>
      <c r="G17" s="5">
        <f t="shared" si="3"/>
        <v>21780.667642312957</v>
      </c>
      <c r="H17" s="22">
        <f t="shared" si="10"/>
        <v>12642.084877473248</v>
      </c>
      <c r="I17" s="5">
        <f t="shared" si="4"/>
        <v>33853.858700299912</v>
      </c>
      <c r="J17" s="26">
        <f t="shared" si="5"/>
        <v>0.14409577068844162</v>
      </c>
      <c r="L17" s="22">
        <f t="shared" si="11"/>
        <v>32212.186220906668</v>
      </c>
      <c r="M17" s="5">
        <f>scrimecost*Meta!O14</f>
        <v>712.20600000000002</v>
      </c>
      <c r="N17" s="5">
        <f>L17-Grade15!L17</f>
        <v>980.84158050912083</v>
      </c>
      <c r="O17" s="5">
        <f>Grade15!M17-M17</f>
        <v>10.889999999999986</v>
      </c>
      <c r="P17" s="22">
        <f t="shared" si="12"/>
        <v>78.369478593428084</v>
      </c>
      <c r="Q17" s="22"/>
      <c r="R17" s="22"/>
      <c r="S17" s="22">
        <f t="shared" si="6"/>
        <v>444.27603138384683</v>
      </c>
      <c r="T17" s="22">
        <f t="shared" si="7"/>
        <v>450.68183585034853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29494.385286474546</v>
      </c>
      <c r="D18" s="5">
        <f t="shared" si="0"/>
        <v>28869.137948583189</v>
      </c>
      <c r="E18" s="5">
        <f t="shared" si="1"/>
        <v>19369.137948583189</v>
      </c>
      <c r="F18" s="5">
        <f t="shared" si="2"/>
        <v>6625.7735402124108</v>
      </c>
      <c r="G18" s="5">
        <f t="shared" si="3"/>
        <v>22243.364408370777</v>
      </c>
      <c r="H18" s="22">
        <f t="shared" si="10"/>
        <v>12958.136999410079</v>
      </c>
      <c r="I18" s="5">
        <f t="shared" si="4"/>
        <v>34618.385242807402</v>
      </c>
      <c r="J18" s="26">
        <f t="shared" si="5"/>
        <v>0.1461139149475546</v>
      </c>
      <c r="L18" s="22">
        <f t="shared" si="11"/>
        <v>33017.490876429329</v>
      </c>
      <c r="M18" s="5">
        <f>scrimecost*Meta!O15</f>
        <v>712.20600000000002</v>
      </c>
      <c r="N18" s="5">
        <f>L18-Grade15!L18</f>
        <v>1005.3626200218459</v>
      </c>
      <c r="O18" s="5">
        <f>Grade15!M18-M18</f>
        <v>10.889999999999986</v>
      </c>
      <c r="P18" s="22">
        <f t="shared" si="12"/>
        <v>79.648203975901865</v>
      </c>
      <c r="Q18" s="22"/>
      <c r="R18" s="22"/>
      <c r="S18" s="22">
        <f t="shared" si="6"/>
        <v>454.76554266307136</v>
      </c>
      <c r="T18" s="22">
        <f t="shared" si="7"/>
        <v>462.64530175571912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30231.744918636407</v>
      </c>
      <c r="D19" s="5">
        <f t="shared" si="0"/>
        <v>29573.316397297767</v>
      </c>
      <c r="E19" s="5">
        <f t="shared" si="1"/>
        <v>20073.316397297767</v>
      </c>
      <c r="F19" s="5">
        <f t="shared" si="2"/>
        <v>6855.6878037177212</v>
      </c>
      <c r="G19" s="5">
        <f t="shared" si="3"/>
        <v>22717.628593580048</v>
      </c>
      <c r="H19" s="22">
        <f t="shared" si="10"/>
        <v>13282.090424395328</v>
      </c>
      <c r="I19" s="5">
        <f t="shared" si="4"/>
        <v>35402.024948877588</v>
      </c>
      <c r="J19" s="26">
        <f t="shared" si="5"/>
        <v>0.14808283617595758</v>
      </c>
      <c r="L19" s="22">
        <f t="shared" si="11"/>
        <v>33842.928148340063</v>
      </c>
      <c r="M19" s="5">
        <f>scrimecost*Meta!O16</f>
        <v>712.20600000000002</v>
      </c>
      <c r="N19" s="5">
        <f>L19-Grade15!L19</f>
        <v>1030.4966855223902</v>
      </c>
      <c r="O19" s="5">
        <f>Grade15!M19-M19</f>
        <v>10.889999999999986</v>
      </c>
      <c r="P19" s="22">
        <f t="shared" si="12"/>
        <v>80.958897492937481</v>
      </c>
      <c r="Q19" s="22"/>
      <c r="R19" s="22"/>
      <c r="S19" s="22">
        <f t="shared" si="6"/>
        <v>465.51729172427684</v>
      </c>
      <c r="T19" s="22">
        <f t="shared" si="7"/>
        <v>474.94121283047843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30987.538541602316</v>
      </c>
      <c r="D20" s="5">
        <f t="shared" si="0"/>
        <v>30295.099307230212</v>
      </c>
      <c r="E20" s="5">
        <f t="shared" si="1"/>
        <v>20795.099307230212</v>
      </c>
      <c r="F20" s="5">
        <f t="shared" si="2"/>
        <v>7091.3499238106642</v>
      </c>
      <c r="G20" s="5">
        <f t="shared" si="3"/>
        <v>23203.749383419548</v>
      </c>
      <c r="H20" s="22">
        <f t="shared" si="10"/>
        <v>13614.142685005212</v>
      </c>
      <c r="I20" s="5">
        <f t="shared" si="4"/>
        <v>36205.255647599522</v>
      </c>
      <c r="J20" s="26">
        <f t="shared" si="5"/>
        <v>0.15000373493537508</v>
      </c>
      <c r="L20" s="22">
        <f t="shared" si="11"/>
        <v>34689.001352048559</v>
      </c>
      <c r="M20" s="5">
        <f>scrimecost*Meta!O17</f>
        <v>712.20600000000002</v>
      </c>
      <c r="N20" s="5">
        <f>L20-Grade15!L20</f>
        <v>1056.2591026604423</v>
      </c>
      <c r="O20" s="5">
        <f>Grade15!M20-M20</f>
        <v>10.889999999999986</v>
      </c>
      <c r="P20" s="22">
        <f t="shared" si="12"/>
        <v>82.302358347899002</v>
      </c>
      <c r="Q20" s="22"/>
      <c r="R20" s="22"/>
      <c r="S20" s="22">
        <f t="shared" si="6"/>
        <v>476.53783451201025</v>
      </c>
      <c r="T20" s="22">
        <f t="shared" si="7"/>
        <v>487.57885206220033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31762.227005142373</v>
      </c>
      <c r="D21" s="5">
        <f t="shared" si="0"/>
        <v>31034.926789910965</v>
      </c>
      <c r="E21" s="5">
        <f t="shared" si="1"/>
        <v>21534.926789910965</v>
      </c>
      <c r="F21" s="5">
        <f t="shared" si="2"/>
        <v>7332.9035969059296</v>
      </c>
      <c r="G21" s="5">
        <f t="shared" si="3"/>
        <v>23702.023193005036</v>
      </c>
      <c r="H21" s="22">
        <f t="shared" si="10"/>
        <v>13954.496252130342</v>
      </c>
      <c r="I21" s="5">
        <f t="shared" si="4"/>
        <v>37028.567113789511</v>
      </c>
      <c r="J21" s="26">
        <f t="shared" si="5"/>
        <v>0.15187778250553846</v>
      </c>
      <c r="L21" s="22">
        <f t="shared" si="11"/>
        <v>35556.226385849775</v>
      </c>
      <c r="M21" s="5">
        <f>scrimecost*Meta!O18</f>
        <v>561.78599999999994</v>
      </c>
      <c r="N21" s="5">
        <f>L21-Grade15!L21</f>
        <v>1082.665580226967</v>
      </c>
      <c r="O21" s="5">
        <f>Grade15!M21-M21</f>
        <v>8.5900000000000318</v>
      </c>
      <c r="P21" s="22">
        <f t="shared" si="12"/>
        <v>83.679405724234542</v>
      </c>
      <c r="Q21" s="22"/>
      <c r="R21" s="22"/>
      <c r="S21" s="22">
        <f t="shared" si="6"/>
        <v>486.34349086944536</v>
      </c>
      <c r="T21" s="22">
        <f t="shared" si="7"/>
        <v>499.03845804347111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32556.282680270931</v>
      </c>
      <c r="D22" s="5">
        <f t="shared" si="0"/>
        <v>31793.249959658737</v>
      </c>
      <c r="E22" s="5">
        <f t="shared" si="1"/>
        <v>22293.249959658737</v>
      </c>
      <c r="F22" s="5">
        <f t="shared" si="2"/>
        <v>7580.4961118285773</v>
      </c>
      <c r="G22" s="5">
        <f t="shared" si="3"/>
        <v>24212.753847830158</v>
      </c>
      <c r="H22" s="22">
        <f t="shared" si="10"/>
        <v>14303.358658433599</v>
      </c>
      <c r="I22" s="5">
        <f t="shared" si="4"/>
        <v>37872.461366634248</v>
      </c>
      <c r="J22" s="26">
        <f t="shared" si="5"/>
        <v>0.15370612159838082</v>
      </c>
      <c r="L22" s="22">
        <f t="shared" si="11"/>
        <v>36445.132045496015</v>
      </c>
      <c r="M22" s="5">
        <f>scrimecost*Meta!O19</f>
        <v>561.78599999999994</v>
      </c>
      <c r="N22" s="5">
        <f>L22-Grade15!L22</f>
        <v>1109.7322197326357</v>
      </c>
      <c r="O22" s="5">
        <f>Grade15!M22-M22</f>
        <v>8.5900000000000318</v>
      </c>
      <c r="P22" s="22">
        <f t="shared" si="12"/>
        <v>85.09087928497847</v>
      </c>
      <c r="Q22" s="22"/>
      <c r="R22" s="22"/>
      <c r="S22" s="22">
        <f t="shared" si="6"/>
        <v>497.9219486358088</v>
      </c>
      <c r="T22" s="22">
        <f t="shared" si="7"/>
        <v>512.38406232037346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33370.189747277705</v>
      </c>
      <c r="D23" s="5">
        <f t="shared" si="0"/>
        <v>32570.531208650209</v>
      </c>
      <c r="E23" s="5">
        <f t="shared" si="1"/>
        <v>23070.531208650209</v>
      </c>
      <c r="F23" s="5">
        <f t="shared" si="2"/>
        <v>7834.2784396242932</v>
      </c>
      <c r="G23" s="5">
        <f t="shared" si="3"/>
        <v>24736.252769025916</v>
      </c>
      <c r="H23" s="22">
        <f t="shared" si="10"/>
        <v>14660.942624894438</v>
      </c>
      <c r="I23" s="5">
        <f t="shared" si="4"/>
        <v>38737.452975800101</v>
      </c>
      <c r="J23" s="26">
        <f t="shared" si="5"/>
        <v>0.15548986705481246</v>
      </c>
      <c r="L23" s="22">
        <f t="shared" si="11"/>
        <v>37356.260346633411</v>
      </c>
      <c r="M23" s="5">
        <f>scrimecost*Meta!O20</f>
        <v>561.78599999999994</v>
      </c>
      <c r="N23" s="5">
        <f>L23-Grade15!L23</f>
        <v>1137.475525225942</v>
      </c>
      <c r="O23" s="5">
        <f>Grade15!M23-M23</f>
        <v>8.5900000000000318</v>
      </c>
      <c r="P23" s="22">
        <f t="shared" si="12"/>
        <v>86.537639684741009</v>
      </c>
      <c r="Q23" s="22"/>
      <c r="R23" s="22"/>
      <c r="S23" s="22">
        <f t="shared" si="6"/>
        <v>509.78986784632968</v>
      </c>
      <c r="T23" s="22">
        <f t="shared" si="7"/>
        <v>526.10081637953795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34204.44449095965</v>
      </c>
      <c r="D24" s="5">
        <f t="shared" si="0"/>
        <v>33367.244488866461</v>
      </c>
      <c r="E24" s="5">
        <f t="shared" si="1"/>
        <v>23867.244488866461</v>
      </c>
      <c r="F24" s="5">
        <f t="shared" si="2"/>
        <v>8094.4053256149</v>
      </c>
      <c r="G24" s="5">
        <f t="shared" si="3"/>
        <v>25272.839163251563</v>
      </c>
      <c r="H24" s="22">
        <f t="shared" si="10"/>
        <v>15027.4661905168</v>
      </c>
      <c r="I24" s="5">
        <f t="shared" si="4"/>
        <v>39624.069375195104</v>
      </c>
      <c r="J24" s="26">
        <f t="shared" si="5"/>
        <v>0.15723010652450176</v>
      </c>
      <c r="L24" s="22">
        <f t="shared" si="11"/>
        <v>38290.166855299249</v>
      </c>
      <c r="M24" s="5">
        <f>scrimecost*Meta!O21</f>
        <v>561.78599999999994</v>
      </c>
      <c r="N24" s="5">
        <f>L24-Grade15!L24</f>
        <v>1165.9124133566002</v>
      </c>
      <c r="O24" s="5">
        <f>Grade15!M24-M24</f>
        <v>8.5900000000000318</v>
      </c>
      <c r="P24" s="22">
        <f t="shared" si="12"/>
        <v>88.020569094497603</v>
      </c>
      <c r="Q24" s="22"/>
      <c r="R24" s="22"/>
      <c r="S24" s="22">
        <f t="shared" si="6"/>
        <v>521.95448503712123</v>
      </c>
      <c r="T24" s="22">
        <f t="shared" si="7"/>
        <v>540.19908482844107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35059.555603233632</v>
      </c>
      <c r="D25" s="5">
        <f t="shared" si="0"/>
        <v>34183.875601088119</v>
      </c>
      <c r="E25" s="5">
        <f t="shared" si="1"/>
        <v>24683.875601088119</v>
      </c>
      <c r="F25" s="5">
        <f t="shared" si="2"/>
        <v>8361.0353837552702</v>
      </c>
      <c r="G25" s="5">
        <f t="shared" si="3"/>
        <v>25822.84021733285</v>
      </c>
      <c r="H25" s="22">
        <f t="shared" si="10"/>
        <v>15403.152845279719</v>
      </c>
      <c r="I25" s="5">
        <f t="shared" si="4"/>
        <v>40532.851184574982</v>
      </c>
      <c r="J25" s="26">
        <f t="shared" si="5"/>
        <v>0.1589279011290767</v>
      </c>
      <c r="L25" s="22">
        <f t="shared" si="11"/>
        <v>39247.421026681724</v>
      </c>
      <c r="M25" s="5">
        <f>scrimecost*Meta!O22</f>
        <v>561.78599999999994</v>
      </c>
      <c r="N25" s="5">
        <f>L25-Grade15!L25</f>
        <v>1195.0602236905179</v>
      </c>
      <c r="O25" s="5">
        <f>Grade15!M25-M25</f>
        <v>8.5900000000000318</v>
      </c>
      <c r="P25" s="22">
        <f t="shared" si="12"/>
        <v>89.540571739498105</v>
      </c>
      <c r="Q25" s="22"/>
      <c r="R25" s="22"/>
      <c r="S25" s="22">
        <f t="shared" si="6"/>
        <v>534.42321765767974</v>
      </c>
      <c r="T25" s="22">
        <f t="shared" si="7"/>
        <v>554.68952183615818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35936.044493314475</v>
      </c>
      <c r="D26" s="5">
        <f t="shared" si="0"/>
        <v>35020.922491115321</v>
      </c>
      <c r="E26" s="5">
        <f t="shared" si="1"/>
        <v>25520.922491115321</v>
      </c>
      <c r="F26" s="5">
        <f t="shared" si="2"/>
        <v>8634.3311933491532</v>
      </c>
      <c r="G26" s="5">
        <f t="shared" si="3"/>
        <v>26386.591297766168</v>
      </c>
      <c r="H26" s="22">
        <f t="shared" si="10"/>
        <v>15788.231666411712</v>
      </c>
      <c r="I26" s="5">
        <f t="shared" si="4"/>
        <v>41464.352539189349</v>
      </c>
      <c r="J26" s="26">
        <f t="shared" si="5"/>
        <v>0.16058428610914988</v>
      </c>
      <c r="L26" s="22">
        <f t="shared" si="11"/>
        <v>40228.60655234877</v>
      </c>
      <c r="M26" s="5">
        <f>scrimecost*Meta!O23</f>
        <v>447.33600000000001</v>
      </c>
      <c r="N26" s="5">
        <f>L26-Grade15!L26</f>
        <v>1224.936729282781</v>
      </c>
      <c r="O26" s="5">
        <f>Grade15!M26-M26</f>
        <v>6.8400000000000318</v>
      </c>
      <c r="P26" s="22">
        <f t="shared" si="12"/>
        <v>91.098574450623659</v>
      </c>
      <c r="Q26" s="22"/>
      <c r="R26" s="22"/>
      <c r="S26" s="22">
        <f t="shared" si="6"/>
        <v>546.06966859375132</v>
      </c>
      <c r="T26" s="22">
        <f t="shared" si="7"/>
        <v>568.4027011504503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36834.445605647335</v>
      </c>
      <c r="D27" s="5">
        <f t="shared" si="0"/>
        <v>35878.895553393202</v>
      </c>
      <c r="E27" s="5">
        <f t="shared" si="1"/>
        <v>26378.895553393202</v>
      </c>
      <c r="F27" s="5">
        <f t="shared" si="2"/>
        <v>8914.4593981828802</v>
      </c>
      <c r="G27" s="5">
        <f t="shared" si="3"/>
        <v>26964.436155210322</v>
      </c>
      <c r="H27" s="22">
        <f t="shared" si="10"/>
        <v>16182.937458072001</v>
      </c>
      <c r="I27" s="5">
        <f t="shared" si="4"/>
        <v>42419.141427669085</v>
      </c>
      <c r="J27" s="26">
        <f t="shared" si="5"/>
        <v>0.16220027145556268</v>
      </c>
      <c r="L27" s="22">
        <f t="shared" si="11"/>
        <v>41234.321716157487</v>
      </c>
      <c r="M27" s="5">
        <f>scrimecost*Meta!O24</f>
        <v>447.33600000000001</v>
      </c>
      <c r="N27" s="5">
        <f>L27-Grade15!L27</f>
        <v>1255.5601475148433</v>
      </c>
      <c r="O27" s="5">
        <f>Grade15!M27-M27</f>
        <v>6.8400000000000318</v>
      </c>
      <c r="P27" s="22">
        <f t="shared" si="12"/>
        <v>92.695527229527315</v>
      </c>
      <c r="Q27" s="22"/>
      <c r="R27" s="22"/>
      <c r="S27" s="22">
        <f t="shared" si="6"/>
        <v>559.16963080322171</v>
      </c>
      <c r="T27" s="22">
        <f t="shared" si="7"/>
        <v>583.70725230700987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37755.306745788519</v>
      </c>
      <c r="D28" s="5">
        <f t="shared" si="0"/>
        <v>36758.317942228037</v>
      </c>
      <c r="E28" s="5">
        <f t="shared" si="1"/>
        <v>27258.317942228037</v>
      </c>
      <c r="F28" s="5">
        <f t="shared" si="2"/>
        <v>9201.5908081374546</v>
      </c>
      <c r="G28" s="5">
        <f t="shared" si="3"/>
        <v>27556.727134090583</v>
      </c>
      <c r="H28" s="22">
        <f t="shared" si="10"/>
        <v>16587.510894523803</v>
      </c>
      <c r="I28" s="5">
        <f t="shared" si="4"/>
        <v>43397.800038360816</v>
      </c>
      <c r="J28" s="26">
        <f t="shared" si="5"/>
        <v>0.16377684252523375</v>
      </c>
      <c r="L28" s="22">
        <f t="shared" si="11"/>
        <v>42265.179759061422</v>
      </c>
      <c r="M28" s="5">
        <f>scrimecost*Meta!O25</f>
        <v>447.33600000000001</v>
      </c>
      <c r="N28" s="5">
        <f>L28-Grade15!L28</f>
        <v>1286.9491512027162</v>
      </c>
      <c r="O28" s="5">
        <f>Grade15!M28-M28</f>
        <v>6.8400000000000318</v>
      </c>
      <c r="P28" s="22">
        <f t="shared" si="12"/>
        <v>94.332403827903576</v>
      </c>
      <c r="Q28" s="22"/>
      <c r="R28" s="22"/>
      <c r="S28" s="22">
        <f t="shared" si="6"/>
        <v>572.59709206793252</v>
      </c>
      <c r="T28" s="22">
        <f t="shared" si="7"/>
        <v>599.43774423192144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38699.189414433225</v>
      </c>
      <c r="D29" s="5">
        <f t="shared" si="0"/>
        <v>37659.725890783731</v>
      </c>
      <c r="E29" s="5">
        <f t="shared" si="1"/>
        <v>28159.725890783731</v>
      </c>
      <c r="F29" s="5">
        <f t="shared" si="2"/>
        <v>9495.9005033408885</v>
      </c>
      <c r="G29" s="5">
        <f t="shared" si="3"/>
        <v>28163.825387442841</v>
      </c>
      <c r="H29" s="22">
        <f t="shared" si="10"/>
        <v>17002.198666886899</v>
      </c>
      <c r="I29" s="5">
        <f t="shared" si="4"/>
        <v>44400.925114319827</v>
      </c>
      <c r="J29" s="26">
        <f t="shared" si="5"/>
        <v>0.16531496064198598</v>
      </c>
      <c r="L29" s="22">
        <f t="shared" si="11"/>
        <v>43321.809253037958</v>
      </c>
      <c r="M29" s="5">
        <f>scrimecost*Meta!O26</f>
        <v>447.33600000000001</v>
      </c>
      <c r="N29" s="5">
        <f>L29-Grade15!L29</f>
        <v>1319.122879982795</v>
      </c>
      <c r="O29" s="5">
        <f>Grade15!M29-M29</f>
        <v>6.8400000000000318</v>
      </c>
      <c r="P29" s="22">
        <f t="shared" si="12"/>
        <v>96.010202341239236</v>
      </c>
      <c r="Q29" s="22"/>
      <c r="R29" s="22"/>
      <c r="S29" s="22">
        <f t="shared" si="6"/>
        <v>586.3602398642646</v>
      </c>
      <c r="T29" s="22">
        <f t="shared" si="7"/>
        <v>615.60607250484543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39666.669149794056</v>
      </c>
      <c r="D30" s="5">
        <f t="shared" si="0"/>
        <v>38583.669038053318</v>
      </c>
      <c r="E30" s="5">
        <f t="shared" si="1"/>
        <v>29083.669038053318</v>
      </c>
      <c r="F30" s="5">
        <f t="shared" si="2"/>
        <v>9797.5679409244076</v>
      </c>
      <c r="G30" s="5">
        <f t="shared" si="3"/>
        <v>28786.101097128911</v>
      </c>
      <c r="H30" s="22">
        <f t="shared" si="10"/>
        <v>17427.253633559067</v>
      </c>
      <c r="I30" s="5">
        <f t="shared" si="4"/>
        <v>45429.12831717782</v>
      </c>
      <c r="J30" s="26">
        <f t="shared" si="5"/>
        <v>0.16681556368271985</v>
      </c>
      <c r="L30" s="22">
        <f t="shared" si="11"/>
        <v>44404.854484363903</v>
      </c>
      <c r="M30" s="5">
        <f>scrimecost*Meta!O27</f>
        <v>447.33600000000001</v>
      </c>
      <c r="N30" s="5">
        <f>L30-Grade15!L30</f>
        <v>1352.1009519823565</v>
      </c>
      <c r="O30" s="5">
        <f>Grade15!M30-M30</f>
        <v>6.8400000000000318</v>
      </c>
      <c r="P30" s="22">
        <f t="shared" si="12"/>
        <v>97.729945817408293</v>
      </c>
      <c r="Q30" s="22"/>
      <c r="R30" s="22"/>
      <c r="S30" s="22">
        <f t="shared" si="6"/>
        <v>600.46746635549732</v>
      </c>
      <c r="T30" s="22">
        <f t="shared" si="7"/>
        <v>632.22446504121785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40658.335878538906</v>
      </c>
      <c r="D31" s="5">
        <f t="shared" si="0"/>
        <v>39530.710764004652</v>
      </c>
      <c r="E31" s="5">
        <f t="shared" si="1"/>
        <v>30030.710764004652</v>
      </c>
      <c r="F31" s="5">
        <f t="shared" si="2"/>
        <v>10106.777064447519</v>
      </c>
      <c r="G31" s="5">
        <f t="shared" si="3"/>
        <v>29423.933699557136</v>
      </c>
      <c r="H31" s="22">
        <f t="shared" si="10"/>
        <v>17862.934974398046</v>
      </c>
      <c r="I31" s="5">
        <f t="shared" si="4"/>
        <v>46483.036600107269</v>
      </c>
      <c r="J31" s="26">
        <f t="shared" si="5"/>
        <v>0.16827956664928947</v>
      </c>
      <c r="L31" s="22">
        <f t="shared" si="11"/>
        <v>45514.975846472997</v>
      </c>
      <c r="M31" s="5">
        <f>scrimecost*Meta!O28</f>
        <v>383.89799999999997</v>
      </c>
      <c r="N31" s="5">
        <f>L31-Grade15!L31</f>
        <v>1385.9034757819099</v>
      </c>
      <c r="O31" s="5">
        <f>Grade15!M31-M31</f>
        <v>5.8700000000000045</v>
      </c>
      <c r="P31" s="22">
        <f t="shared" si="12"/>
        <v>99.492682880481567</v>
      </c>
      <c r="Q31" s="22"/>
      <c r="R31" s="22"/>
      <c r="S31" s="22">
        <f t="shared" si="6"/>
        <v>614.29881350901212</v>
      </c>
      <c r="T31" s="22">
        <f t="shared" si="7"/>
        <v>648.6417911141167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41674.794275502376</v>
      </c>
      <c r="D32" s="5">
        <f t="shared" si="0"/>
        <v>40501.428533104765</v>
      </c>
      <c r="E32" s="5">
        <f t="shared" si="1"/>
        <v>31001.428533104765</v>
      </c>
      <c r="F32" s="5">
        <f t="shared" si="2"/>
        <v>10423.716416058705</v>
      </c>
      <c r="G32" s="5">
        <f t="shared" si="3"/>
        <v>30077.71211704606</v>
      </c>
      <c r="H32" s="22">
        <f t="shared" si="10"/>
        <v>18309.508348757998</v>
      </c>
      <c r="I32" s="5">
        <f t="shared" si="4"/>
        <v>47563.292590109952</v>
      </c>
      <c r="J32" s="26">
        <f t="shared" si="5"/>
        <v>0.16970786222643058</v>
      </c>
      <c r="L32" s="22">
        <f t="shared" si="11"/>
        <v>46652.85024263482</v>
      </c>
      <c r="M32" s="5">
        <f>scrimecost*Meta!O29</f>
        <v>383.89799999999997</v>
      </c>
      <c r="N32" s="5">
        <f>L32-Grade15!L32</f>
        <v>1420.5510626764662</v>
      </c>
      <c r="O32" s="5">
        <f>Grade15!M32-M32</f>
        <v>5.8700000000000045</v>
      </c>
      <c r="P32" s="22">
        <f t="shared" si="12"/>
        <v>101.29948837013167</v>
      </c>
      <c r="Q32" s="22"/>
      <c r="R32" s="22"/>
      <c r="S32" s="22">
        <f t="shared" si="6"/>
        <v>629.12021834137022</v>
      </c>
      <c r="T32" s="22">
        <f t="shared" si="7"/>
        <v>666.19646897979919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42716.664132389938</v>
      </c>
      <c r="D33" s="5">
        <f t="shared" si="0"/>
        <v>41496.414246432389</v>
      </c>
      <c r="E33" s="5">
        <f t="shared" si="1"/>
        <v>31996.414246432389</v>
      </c>
      <c r="F33" s="5">
        <f t="shared" si="2"/>
        <v>10748.579251460174</v>
      </c>
      <c r="G33" s="5">
        <f t="shared" si="3"/>
        <v>30747.834994972214</v>
      </c>
      <c r="H33" s="22">
        <f t="shared" si="10"/>
        <v>18767.246057476943</v>
      </c>
      <c r="I33" s="5">
        <f t="shared" si="4"/>
        <v>48670.554979862689</v>
      </c>
      <c r="J33" s="26">
        <f t="shared" si="5"/>
        <v>0.1711013213260805</v>
      </c>
      <c r="L33" s="22">
        <f t="shared" si="11"/>
        <v>47819.171498700693</v>
      </c>
      <c r="M33" s="5">
        <f>scrimecost*Meta!O30</f>
        <v>383.89799999999997</v>
      </c>
      <c r="N33" s="5">
        <f>L33-Grade15!L33</f>
        <v>1456.0648392433795</v>
      </c>
      <c r="O33" s="5">
        <f>Grade15!M33-M33</f>
        <v>5.8700000000000045</v>
      </c>
      <c r="P33" s="22">
        <f t="shared" si="12"/>
        <v>103.15146399702306</v>
      </c>
      <c r="Q33" s="22"/>
      <c r="R33" s="22"/>
      <c r="S33" s="22">
        <f t="shared" si="6"/>
        <v>644.31215829453458</v>
      </c>
      <c r="T33" s="22">
        <f t="shared" si="7"/>
        <v>684.2399775686481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43784.580735699674</v>
      </c>
      <c r="D34" s="5">
        <f t="shared" si="0"/>
        <v>42516.274602593185</v>
      </c>
      <c r="E34" s="5">
        <f t="shared" si="1"/>
        <v>33016.274602593185</v>
      </c>
      <c r="F34" s="5">
        <f t="shared" si="2"/>
        <v>11081.563657746676</v>
      </c>
      <c r="G34" s="5">
        <f t="shared" si="3"/>
        <v>31434.710944846509</v>
      </c>
      <c r="H34" s="22">
        <f t="shared" si="10"/>
        <v>19236.427208913865</v>
      </c>
      <c r="I34" s="5">
        <f t="shared" si="4"/>
        <v>49805.498929359252</v>
      </c>
      <c r="J34" s="26">
        <f t="shared" si="5"/>
        <v>0.17246079361842184</v>
      </c>
      <c r="L34" s="22">
        <f t="shared" si="11"/>
        <v>49014.650786168197</v>
      </c>
      <c r="M34" s="5">
        <f>scrimecost*Meta!O31</f>
        <v>383.89799999999997</v>
      </c>
      <c r="N34" s="5">
        <f>L34-Grade15!L34</f>
        <v>1492.466460224452</v>
      </c>
      <c r="O34" s="5">
        <f>Grade15!M34-M34</f>
        <v>5.8700000000000045</v>
      </c>
      <c r="P34" s="22">
        <f t="shared" si="12"/>
        <v>105.04973901458669</v>
      </c>
      <c r="Q34" s="22"/>
      <c r="R34" s="22"/>
      <c r="S34" s="22">
        <f t="shared" si="6"/>
        <v>659.88389674652274</v>
      </c>
      <c r="T34" s="22">
        <f t="shared" si="7"/>
        <v>702.78596960475409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44879.19525409217</v>
      </c>
      <c r="D35" s="5">
        <f t="shared" si="0"/>
        <v>43561.631467658022</v>
      </c>
      <c r="E35" s="5">
        <f t="shared" si="1"/>
        <v>34061.631467658022</v>
      </c>
      <c r="F35" s="5">
        <f t="shared" si="2"/>
        <v>11422.872674190345</v>
      </c>
      <c r="G35" s="5">
        <f t="shared" si="3"/>
        <v>32138.758793467678</v>
      </c>
      <c r="H35" s="22">
        <f t="shared" si="10"/>
        <v>19717.337889136714</v>
      </c>
      <c r="I35" s="5">
        <f t="shared" si="4"/>
        <v>50968.816477593238</v>
      </c>
      <c r="J35" s="26">
        <f t="shared" si="5"/>
        <v>0.17378710804997438</v>
      </c>
      <c r="L35" s="22">
        <f t="shared" si="11"/>
        <v>50240.017055822405</v>
      </c>
      <c r="M35" s="5">
        <f>scrimecost*Meta!O32</f>
        <v>383.89799999999997</v>
      </c>
      <c r="N35" s="5">
        <f>L35-Grade15!L35</f>
        <v>1529.7781217300653</v>
      </c>
      <c r="O35" s="5">
        <f>Grade15!M35-M35</f>
        <v>5.8700000000000045</v>
      </c>
      <c r="P35" s="22">
        <f t="shared" si="12"/>
        <v>106.99547090758945</v>
      </c>
      <c r="Q35" s="22"/>
      <c r="R35" s="22"/>
      <c r="S35" s="22">
        <f t="shared" si="6"/>
        <v>675.84492865981599</v>
      </c>
      <c r="T35" s="22">
        <f t="shared" si="7"/>
        <v>721.8484792408816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46001.175135444471</v>
      </c>
      <c r="D36" s="5">
        <f t="shared" si="0"/>
        <v>44633.122254349466</v>
      </c>
      <c r="E36" s="5">
        <f t="shared" si="1"/>
        <v>35133.122254349466</v>
      </c>
      <c r="F36" s="5">
        <f t="shared" si="2"/>
        <v>11836.026641480048</v>
      </c>
      <c r="G36" s="5">
        <f t="shared" si="3"/>
        <v>32797.095612869416</v>
      </c>
      <c r="H36" s="22">
        <f t="shared" si="10"/>
        <v>20210.271336365131</v>
      </c>
      <c r="I36" s="5">
        <f t="shared" si="4"/>
        <v>52097.904739098114</v>
      </c>
      <c r="J36" s="26">
        <f t="shared" si="5"/>
        <v>0.1760823431830186</v>
      </c>
      <c r="L36" s="22">
        <f t="shared" si="11"/>
        <v>51496.017482217969</v>
      </c>
      <c r="M36" s="5">
        <f>scrimecost*Meta!O33</f>
        <v>295.608</v>
      </c>
      <c r="N36" s="5">
        <f>L36-Grade15!L36</f>
        <v>1568.0225747733202</v>
      </c>
      <c r="O36" s="5">
        <f>Grade15!M36-M36</f>
        <v>4.5199999999999818</v>
      </c>
      <c r="P36" s="22">
        <f t="shared" si="12"/>
        <v>109.3507759600385</v>
      </c>
      <c r="Q36" s="22"/>
      <c r="R36" s="22"/>
      <c r="S36" s="22">
        <f t="shared" si="6"/>
        <v>691.56406892159669</v>
      </c>
      <c r="T36" s="22">
        <f t="shared" si="7"/>
        <v>740.75542643197127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47151.204513830584</v>
      </c>
      <c r="D37" s="5">
        <f t="shared" ref="D37:D56" si="15">IF(A37&lt;startage,1,0)*(C37*(1-initialunempprob))+IF(A37=startage,1,0)*(C37*(1-unempprob))+IF(A37&gt;startage,1,0)*(C37*(1-unempprob)+unempprob*300*52)</f>
        <v>45731.400310708203</v>
      </c>
      <c r="E37" s="5">
        <f t="shared" si="1"/>
        <v>36231.400310708203</v>
      </c>
      <c r="F37" s="5">
        <f t="shared" si="2"/>
        <v>12304.442232517049</v>
      </c>
      <c r="G37" s="5">
        <f t="shared" si="3"/>
        <v>33426.95807819115</v>
      </c>
      <c r="H37" s="22">
        <f t="shared" ref="H37:H56" si="16">benefits*B37/expnorm</f>
        <v>20715.528119774255</v>
      </c>
      <c r="I37" s="5">
        <f t="shared" ref="I37:I56" si="17">G37+IF(A37&lt;startage,1,0)*(H37*(1-initialunempprob))+IF(A37&gt;=startage,1,0)*(H37*(1-unempprob))</f>
        <v>53210.287432575562</v>
      </c>
      <c r="J37" s="26">
        <f t="shared" si="5"/>
        <v>0.17901486779634879</v>
      </c>
      <c r="L37" s="22">
        <f t="shared" ref="L37:L56" si="18">(sincome+sbenefits)*(1-sunemp)*B37/expnorm</f>
        <v>52783.417919273415</v>
      </c>
      <c r="M37" s="5">
        <f>scrimecost*Meta!O34</f>
        <v>295.608</v>
      </c>
      <c r="N37" s="5">
        <f>L37-Grade15!L37</f>
        <v>1607.2231391426612</v>
      </c>
      <c r="O37" s="5">
        <f>Grade15!M37-M37</f>
        <v>4.5199999999999818</v>
      </c>
      <c r="P37" s="22">
        <f t="shared" si="12"/>
        <v>112.0211160646072</v>
      </c>
      <c r="Q37" s="22"/>
      <c r="R37" s="22"/>
      <c r="S37" s="22">
        <f t="shared" si="6"/>
        <v>708.73884446184775</v>
      </c>
      <c r="T37" s="22">
        <f t="shared" si="7"/>
        <v>761.32850591206352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48329.984626676334</v>
      </c>
      <c r="D38" s="5">
        <f t="shared" si="15"/>
        <v>46857.135318475899</v>
      </c>
      <c r="E38" s="5">
        <f t="shared" si="1"/>
        <v>37357.135318475899</v>
      </c>
      <c r="F38" s="5">
        <f t="shared" si="2"/>
        <v>12784.568213329971</v>
      </c>
      <c r="G38" s="5">
        <f t="shared" si="3"/>
        <v>34072.567105145929</v>
      </c>
      <c r="H38" s="22">
        <f t="shared" si="16"/>
        <v>21233.416322768611</v>
      </c>
      <c r="I38" s="5">
        <f t="shared" si="17"/>
        <v>54350.479693389949</v>
      </c>
      <c r="J38" s="26">
        <f t="shared" si="5"/>
        <v>0.18187586741910994</v>
      </c>
      <c r="L38" s="22">
        <f t="shared" si="18"/>
        <v>54103.003367255238</v>
      </c>
      <c r="M38" s="5">
        <f>scrimecost*Meta!O35</f>
        <v>295.608</v>
      </c>
      <c r="N38" s="5">
        <f>L38-Grade15!L38</f>
        <v>1647.403717621215</v>
      </c>
      <c r="O38" s="5">
        <f>Grade15!M38-M38</f>
        <v>4.5199999999999818</v>
      </c>
      <c r="P38" s="22">
        <f t="shared" si="12"/>
        <v>114.75821467179011</v>
      </c>
      <c r="Q38" s="22"/>
      <c r="R38" s="22"/>
      <c r="S38" s="22">
        <f t="shared" si="6"/>
        <v>726.3429893905967</v>
      </c>
      <c r="T38" s="22">
        <f t="shared" si="7"/>
        <v>782.47602240039669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49538.234242343249</v>
      </c>
      <c r="D39" s="5">
        <f t="shared" si="15"/>
        <v>48011.013701437798</v>
      </c>
      <c r="E39" s="5">
        <f t="shared" si="1"/>
        <v>38511.013701437798</v>
      </c>
      <c r="F39" s="5">
        <f t="shared" si="2"/>
        <v>13276.697343663222</v>
      </c>
      <c r="G39" s="5">
        <f t="shared" si="3"/>
        <v>34734.316357774573</v>
      </c>
      <c r="H39" s="22">
        <f t="shared" si="16"/>
        <v>21764.251730837823</v>
      </c>
      <c r="I39" s="5">
        <f t="shared" si="17"/>
        <v>55519.176760724687</v>
      </c>
      <c r="J39" s="26">
        <f t="shared" si="5"/>
        <v>0.18466708656326716</v>
      </c>
      <c r="L39" s="22">
        <f t="shared" si="18"/>
        <v>55455.578451436617</v>
      </c>
      <c r="M39" s="5">
        <f>scrimecost*Meta!O36</f>
        <v>295.608</v>
      </c>
      <c r="N39" s="5">
        <f>L39-Grade15!L39</f>
        <v>1688.5888105617487</v>
      </c>
      <c r="O39" s="5">
        <f>Grade15!M39-M39</f>
        <v>4.5199999999999818</v>
      </c>
      <c r="P39" s="22">
        <f t="shared" si="12"/>
        <v>117.5637407441526</v>
      </c>
      <c r="Q39" s="22"/>
      <c r="R39" s="22"/>
      <c r="S39" s="22">
        <f t="shared" si="6"/>
        <v>744.38723794257101</v>
      </c>
      <c r="T39" s="22">
        <f t="shared" si="7"/>
        <v>804.21402402324702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50776.690098401821</v>
      </c>
      <c r="D40" s="5">
        <f t="shared" si="15"/>
        <v>49193.739043973736</v>
      </c>
      <c r="E40" s="5">
        <f t="shared" si="1"/>
        <v>39693.739043973736</v>
      </c>
      <c r="F40" s="5">
        <f t="shared" si="2"/>
        <v>13781.129702254797</v>
      </c>
      <c r="G40" s="5">
        <f t="shared" si="3"/>
        <v>35412.60934171894</v>
      </c>
      <c r="H40" s="22">
        <f t="shared" si="16"/>
        <v>22308.358024108769</v>
      </c>
      <c r="I40" s="5">
        <f t="shared" si="17"/>
        <v>56717.091254742816</v>
      </c>
      <c r="J40" s="26">
        <f t="shared" si="5"/>
        <v>0.18739022719171319</v>
      </c>
      <c r="L40" s="22">
        <f t="shared" si="18"/>
        <v>56841.967912722524</v>
      </c>
      <c r="M40" s="5">
        <f>scrimecost*Meta!O37</f>
        <v>295.608</v>
      </c>
      <c r="N40" s="5">
        <f>L40-Grade15!L40</f>
        <v>1730.8035308257895</v>
      </c>
      <c r="O40" s="5">
        <f>Grade15!M40-M40</f>
        <v>4.5199999999999818</v>
      </c>
      <c r="P40" s="22">
        <f t="shared" si="12"/>
        <v>120.43940496832414</v>
      </c>
      <c r="Q40" s="22"/>
      <c r="R40" s="22"/>
      <c r="S40" s="22">
        <f t="shared" si="6"/>
        <v>762.8825927083418</v>
      </c>
      <c r="T40" s="22">
        <f t="shared" si="7"/>
        <v>826.55900727090136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52046.107350861865</v>
      </c>
      <c r="D41" s="5">
        <f t="shared" si="15"/>
        <v>50406.03252007308</v>
      </c>
      <c r="E41" s="5">
        <f t="shared" si="1"/>
        <v>40906.03252007308</v>
      </c>
      <c r="F41" s="5">
        <f t="shared" si="2"/>
        <v>14298.172869811169</v>
      </c>
      <c r="G41" s="5">
        <f t="shared" si="3"/>
        <v>36107.859650261911</v>
      </c>
      <c r="H41" s="22">
        <f t="shared" si="16"/>
        <v>22866.066974711488</v>
      </c>
      <c r="I41" s="5">
        <f t="shared" si="17"/>
        <v>57944.953611111385</v>
      </c>
      <c r="J41" s="26">
        <f t="shared" si="5"/>
        <v>0.19004694975605091</v>
      </c>
      <c r="L41" s="22">
        <f t="shared" si="18"/>
        <v>58263.01711054059</v>
      </c>
      <c r="M41" s="5">
        <f>scrimecost*Meta!O38</f>
        <v>179.52300000000002</v>
      </c>
      <c r="N41" s="5">
        <f>L41-Grade15!L41</f>
        <v>1774.0736190964381</v>
      </c>
      <c r="O41" s="5">
        <f>Grade15!M41-M41</f>
        <v>2.7449999999999761</v>
      </c>
      <c r="P41" s="22">
        <f t="shared" si="12"/>
        <v>123.38696079810001</v>
      </c>
      <c r="Q41" s="22"/>
      <c r="R41" s="22"/>
      <c r="S41" s="22">
        <f t="shared" si="6"/>
        <v>780.69013134325974</v>
      </c>
      <c r="T41" s="22">
        <f t="shared" si="7"/>
        <v>848.2781512956509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53347.260034633415</v>
      </c>
      <c r="D42" s="5">
        <f t="shared" si="15"/>
        <v>51648.633333074911</v>
      </c>
      <c r="E42" s="5">
        <f t="shared" si="1"/>
        <v>42148.633333074911</v>
      </c>
      <c r="F42" s="5">
        <f t="shared" si="2"/>
        <v>14828.14211655645</v>
      </c>
      <c r="G42" s="5">
        <f t="shared" si="3"/>
        <v>36820.491216518465</v>
      </c>
      <c r="H42" s="22">
        <f t="shared" si="16"/>
        <v>23437.718649079277</v>
      </c>
      <c r="I42" s="5">
        <f t="shared" si="17"/>
        <v>59203.512526389175</v>
      </c>
      <c r="J42" s="26">
        <f t="shared" si="5"/>
        <v>0.19263887420906323</v>
      </c>
      <c r="L42" s="22">
        <f t="shared" si="18"/>
        <v>59719.592538304103</v>
      </c>
      <c r="M42" s="5">
        <f>scrimecost*Meta!O39</f>
        <v>179.52300000000002</v>
      </c>
      <c r="N42" s="5">
        <f>L42-Grade15!L42</f>
        <v>1818.4254595738603</v>
      </c>
      <c r="O42" s="5">
        <f>Grade15!M42-M42</f>
        <v>2.7449999999999761</v>
      </c>
      <c r="P42" s="22">
        <f t="shared" si="12"/>
        <v>126.40820552362024</v>
      </c>
      <c r="Q42" s="22"/>
      <c r="R42" s="22"/>
      <c r="S42" s="22">
        <f t="shared" si="6"/>
        <v>800.12181344405349</v>
      </c>
      <c r="T42" s="22">
        <f t="shared" si="7"/>
        <v>871.88486032016715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54680.941535499238</v>
      </c>
      <c r="D43" s="5">
        <f t="shared" si="15"/>
        <v>52922.299166401768</v>
      </c>
      <c r="E43" s="5">
        <f t="shared" si="1"/>
        <v>43422.299166401768</v>
      </c>
      <c r="F43" s="5">
        <f t="shared" si="2"/>
        <v>15371.360594470354</v>
      </c>
      <c r="G43" s="5">
        <f t="shared" si="3"/>
        <v>37550.938571931416</v>
      </c>
      <c r="H43" s="22">
        <f t="shared" si="16"/>
        <v>24023.66161530625</v>
      </c>
      <c r="I43" s="5">
        <f t="shared" si="17"/>
        <v>60493.535414548882</v>
      </c>
      <c r="J43" s="26">
        <f t="shared" si="5"/>
        <v>0.19516758099248985</v>
      </c>
      <c r="L43" s="22">
        <f t="shared" si="18"/>
        <v>61212.582351761695</v>
      </c>
      <c r="M43" s="5">
        <f>scrimecost*Meta!O40</f>
        <v>179.52300000000002</v>
      </c>
      <c r="N43" s="5">
        <f>L43-Grade15!L43</f>
        <v>1863.8860960631719</v>
      </c>
      <c r="O43" s="5">
        <f>Grade15!M43-M43</f>
        <v>2.7449999999999761</v>
      </c>
      <c r="P43" s="22">
        <f t="shared" si="12"/>
        <v>129.50498136727845</v>
      </c>
      <c r="Q43" s="22"/>
      <c r="R43" s="22"/>
      <c r="S43" s="22">
        <f t="shared" si="6"/>
        <v>820.03928759734913</v>
      </c>
      <c r="T43" s="22">
        <f t="shared" si="7"/>
        <v>896.15084737782865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56047.965073886742</v>
      </c>
      <c r="D44" s="5">
        <f t="shared" si="15"/>
        <v>54227.806645561839</v>
      </c>
      <c r="E44" s="5">
        <f t="shared" si="1"/>
        <v>44727.806645561839</v>
      </c>
      <c r="F44" s="5">
        <f t="shared" si="2"/>
        <v>15928.159534332124</v>
      </c>
      <c r="G44" s="5">
        <f t="shared" si="3"/>
        <v>38299.647111229715</v>
      </c>
      <c r="H44" s="22">
        <f t="shared" si="16"/>
        <v>24624.253155688915</v>
      </c>
      <c r="I44" s="5">
        <f t="shared" si="17"/>
        <v>61815.808874912633</v>
      </c>
      <c r="J44" s="26">
        <f t="shared" si="5"/>
        <v>0.19763461200071103</v>
      </c>
      <c r="L44" s="22">
        <f t="shared" si="18"/>
        <v>62742.896910555755</v>
      </c>
      <c r="M44" s="5">
        <f>scrimecost*Meta!O41</f>
        <v>179.52300000000002</v>
      </c>
      <c r="N44" s="5">
        <f>L44-Grade15!L44</f>
        <v>1910.483248464785</v>
      </c>
      <c r="O44" s="5">
        <f>Grade15!M44-M44</f>
        <v>2.7449999999999761</v>
      </c>
      <c r="P44" s="22">
        <f t="shared" si="12"/>
        <v>132.67917660702818</v>
      </c>
      <c r="Q44" s="22"/>
      <c r="R44" s="22"/>
      <c r="S44" s="22">
        <f t="shared" ref="S44:S69" si="19">IF(A44&lt;startage,1,0)*(N44-Q44-R44)+IF(A44&gt;=startage,1,0)*completionprob*(N44*spart+O44+P44)</f>
        <v>840.45469860450407</v>
      </c>
      <c r="T44" s="22">
        <f t="shared" ref="T44:T69" si="20">S44/sreturn^(A44-startage+1)</f>
        <v>921.09453120255898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57449.164200733889</v>
      </c>
      <c r="D45" s="5">
        <f t="shared" si="15"/>
        <v>55565.951811700863</v>
      </c>
      <c r="E45" s="5">
        <f t="shared" si="1"/>
        <v>46065.951811700863</v>
      </c>
      <c r="F45" s="5">
        <f t="shared" si="2"/>
        <v>16498.878447690418</v>
      </c>
      <c r="G45" s="5">
        <f t="shared" si="3"/>
        <v>39067.073364010444</v>
      </c>
      <c r="H45" s="22">
        <f t="shared" si="16"/>
        <v>25239.859484581131</v>
      </c>
      <c r="I45" s="5">
        <f t="shared" si="17"/>
        <v>63171.139171785428</v>
      </c>
      <c r="J45" s="26">
        <f t="shared" si="5"/>
        <v>0.20004147152092674</v>
      </c>
      <c r="L45" s="22">
        <f t="shared" si="18"/>
        <v>64311.469333319634</v>
      </c>
      <c r="M45" s="5">
        <f>scrimecost*Meta!O42</f>
        <v>179.52300000000002</v>
      </c>
      <c r="N45" s="5">
        <f>L45-Grade15!L45</f>
        <v>1958.2453296763924</v>
      </c>
      <c r="O45" s="5">
        <f>Grade15!M45-M45</f>
        <v>2.7449999999999761</v>
      </c>
      <c r="P45" s="22">
        <f t="shared" si="12"/>
        <v>135.93272672777161</v>
      </c>
      <c r="Q45" s="22"/>
      <c r="R45" s="22"/>
      <c r="S45" s="22">
        <f t="shared" si="19"/>
        <v>861.38049488681975</v>
      </c>
      <c r="T45" s="22">
        <f t="shared" si="20"/>
        <v>946.73484512507764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58885.393305752237</v>
      </c>
      <c r="D46" s="5">
        <f t="shared" si="15"/>
        <v>56937.550606993384</v>
      </c>
      <c r="E46" s="5">
        <f t="shared" si="1"/>
        <v>47437.550606993384</v>
      </c>
      <c r="F46" s="5">
        <f t="shared" si="2"/>
        <v>17083.865333882677</v>
      </c>
      <c r="G46" s="5">
        <f t="shared" si="3"/>
        <v>39853.685273110706</v>
      </c>
      <c r="H46" s="22">
        <f t="shared" si="16"/>
        <v>25870.855971695659</v>
      </c>
      <c r="I46" s="5">
        <f t="shared" si="17"/>
        <v>64560.352726080062</v>
      </c>
      <c r="J46" s="26">
        <f t="shared" si="5"/>
        <v>0.20238962715040548</v>
      </c>
      <c r="L46" s="22">
        <f t="shared" si="18"/>
        <v>65919.256066652626</v>
      </c>
      <c r="M46" s="5">
        <f>scrimecost*Meta!O43</f>
        <v>89.598000000000013</v>
      </c>
      <c r="N46" s="5">
        <f>L46-Grade15!L46</f>
        <v>2007.2014629183032</v>
      </c>
      <c r="O46" s="5">
        <f>Grade15!M46-M46</f>
        <v>1.3699999999999903</v>
      </c>
      <c r="P46" s="22">
        <f t="shared" si="12"/>
        <v>139.26761560153363</v>
      </c>
      <c r="Q46" s="22"/>
      <c r="R46" s="22"/>
      <c r="S46" s="22">
        <f t="shared" si="19"/>
        <v>881.9384360761984</v>
      </c>
      <c r="T46" s="22">
        <f t="shared" si="20"/>
        <v>972.10915426415932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60357.528138396039</v>
      </c>
      <c r="D47" s="5">
        <f t="shared" si="15"/>
        <v>58343.439372168214</v>
      </c>
      <c r="E47" s="5">
        <f t="shared" si="1"/>
        <v>48843.439372168214</v>
      </c>
      <c r="F47" s="5">
        <f t="shared" si="2"/>
        <v>17683.476892229744</v>
      </c>
      <c r="G47" s="5">
        <f t="shared" si="3"/>
        <v>40659.962479938469</v>
      </c>
      <c r="H47" s="22">
        <f t="shared" si="16"/>
        <v>26517.627370988048</v>
      </c>
      <c r="I47" s="5">
        <f t="shared" si="17"/>
        <v>65984.296619232045</v>
      </c>
      <c r="J47" s="26">
        <f t="shared" si="5"/>
        <v>0.20468051069136042</v>
      </c>
      <c r="L47" s="22">
        <f t="shared" si="18"/>
        <v>67567.237468318941</v>
      </c>
      <c r="M47" s="5">
        <f>scrimecost*Meta!O44</f>
        <v>89.598000000000013</v>
      </c>
      <c r="N47" s="5">
        <f>L47-Grade15!L47</f>
        <v>2057.3814994912682</v>
      </c>
      <c r="O47" s="5">
        <f>Grade15!M47-M47</f>
        <v>1.3699999999999903</v>
      </c>
      <c r="P47" s="22">
        <f t="shared" si="12"/>
        <v>142.68587669713972</v>
      </c>
      <c r="Q47" s="22"/>
      <c r="R47" s="22"/>
      <c r="S47" s="22">
        <f t="shared" si="19"/>
        <v>903.92360079531431</v>
      </c>
      <c r="T47" s="22">
        <f t="shared" si="20"/>
        <v>999.1988431657378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61866.466341855936</v>
      </c>
      <c r="D48" s="5">
        <f t="shared" si="15"/>
        <v>59784.475356472416</v>
      </c>
      <c r="E48" s="5">
        <f t="shared" si="1"/>
        <v>50284.475356472416</v>
      </c>
      <c r="F48" s="5">
        <f t="shared" si="2"/>
        <v>18298.078739535486</v>
      </c>
      <c r="G48" s="5">
        <f t="shared" si="3"/>
        <v>41486.396616936931</v>
      </c>
      <c r="H48" s="22">
        <f t="shared" si="16"/>
        <v>27180.568055262749</v>
      </c>
      <c r="I48" s="5">
        <f t="shared" si="17"/>
        <v>67443.839109712862</v>
      </c>
      <c r="J48" s="26">
        <f t="shared" si="5"/>
        <v>0.20691551902399935</v>
      </c>
      <c r="L48" s="22">
        <f t="shared" si="18"/>
        <v>69256.41840502691</v>
      </c>
      <c r="M48" s="5">
        <f>scrimecost*Meta!O45</f>
        <v>89.598000000000013</v>
      </c>
      <c r="N48" s="5">
        <f>L48-Grade15!L48</f>
        <v>2108.8160369785328</v>
      </c>
      <c r="O48" s="5">
        <f>Grade15!M48-M48</f>
        <v>1.3699999999999903</v>
      </c>
      <c r="P48" s="22">
        <f t="shared" si="12"/>
        <v>146.18959432013597</v>
      </c>
      <c r="Q48" s="22"/>
      <c r="R48" s="22"/>
      <c r="S48" s="22">
        <f t="shared" si="19"/>
        <v>926.45839463239838</v>
      </c>
      <c r="T48" s="22">
        <f t="shared" si="20"/>
        <v>1027.0451874573048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63413.128000402336</v>
      </c>
      <c r="D49" s="5">
        <f t="shared" si="15"/>
        <v>61261.537240384227</v>
      </c>
      <c r="E49" s="5">
        <f t="shared" si="1"/>
        <v>51761.537240384227</v>
      </c>
      <c r="F49" s="5">
        <f t="shared" si="2"/>
        <v>18928.045633023874</v>
      </c>
      <c r="G49" s="5">
        <f t="shared" si="3"/>
        <v>42333.491607360353</v>
      </c>
      <c r="H49" s="22">
        <f t="shared" si="16"/>
        <v>27860.08225664432</v>
      </c>
      <c r="I49" s="5">
        <f t="shared" si="17"/>
        <v>68939.870162455685</v>
      </c>
      <c r="J49" s="26">
        <f t="shared" si="5"/>
        <v>0.20909601495828123</v>
      </c>
      <c r="L49" s="22">
        <f t="shared" si="18"/>
        <v>70987.82886515258</v>
      </c>
      <c r="M49" s="5">
        <f>scrimecost*Meta!O46</f>
        <v>89.598000000000013</v>
      </c>
      <c r="N49" s="5">
        <f>L49-Grade15!L49</f>
        <v>2161.536437903007</v>
      </c>
      <c r="O49" s="5">
        <f>Grade15!M49-M49</f>
        <v>1.3699999999999903</v>
      </c>
      <c r="P49" s="22">
        <f t="shared" si="12"/>
        <v>149.78090488370708</v>
      </c>
      <c r="Q49" s="22"/>
      <c r="R49" s="22"/>
      <c r="S49" s="22">
        <f t="shared" si="19"/>
        <v>949.55655831542049</v>
      </c>
      <c r="T49" s="22">
        <f t="shared" si="20"/>
        <v>1055.6693266799784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64998.456200412395</v>
      </c>
      <c r="D50" s="5">
        <f t="shared" si="15"/>
        <v>62775.525671393836</v>
      </c>
      <c r="E50" s="5">
        <f t="shared" si="1"/>
        <v>53275.525671393836</v>
      </c>
      <c r="F50" s="5">
        <f t="shared" si="2"/>
        <v>19573.76169884947</v>
      </c>
      <c r="G50" s="5">
        <f t="shared" si="3"/>
        <v>43201.763972544366</v>
      </c>
      <c r="H50" s="22">
        <f t="shared" si="16"/>
        <v>28556.584313060423</v>
      </c>
      <c r="I50" s="5">
        <f t="shared" si="17"/>
        <v>70473.301991517073</v>
      </c>
      <c r="J50" s="26">
        <f t="shared" si="5"/>
        <v>0.21122332806489769</v>
      </c>
      <c r="L50" s="22">
        <f t="shared" si="18"/>
        <v>72762.524586781394</v>
      </c>
      <c r="M50" s="5">
        <f>scrimecost*Meta!O47</f>
        <v>89.598000000000013</v>
      </c>
      <c r="N50" s="5">
        <f>L50-Grade15!L50</f>
        <v>2215.5748488505924</v>
      </c>
      <c r="O50" s="5">
        <f>Grade15!M50-M50</f>
        <v>1.3699999999999903</v>
      </c>
      <c r="P50" s="22">
        <f t="shared" si="12"/>
        <v>153.46199821136753</v>
      </c>
      <c r="Q50" s="22"/>
      <c r="R50" s="22"/>
      <c r="S50" s="22">
        <f t="shared" si="19"/>
        <v>973.2321760905179</v>
      </c>
      <c r="T50" s="22">
        <f t="shared" si="20"/>
        <v>1085.0929909886345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66623.417605422685</v>
      </c>
      <c r="D51" s="5">
        <f t="shared" si="15"/>
        <v>64327.363813178665</v>
      </c>
      <c r="E51" s="5">
        <f t="shared" si="1"/>
        <v>54827.363813178665</v>
      </c>
      <c r="F51" s="5">
        <f t="shared" si="2"/>
        <v>20235.620666320701</v>
      </c>
      <c r="G51" s="5">
        <f t="shared" si="3"/>
        <v>44091.74314685796</v>
      </c>
      <c r="H51" s="22">
        <f t="shared" si="16"/>
        <v>29270.49892088693</v>
      </c>
      <c r="I51" s="5">
        <f t="shared" si="17"/>
        <v>72045.069616304972</v>
      </c>
      <c r="J51" s="26">
        <f t="shared" si="5"/>
        <v>0.2132987554859869</v>
      </c>
      <c r="L51" s="22">
        <f t="shared" si="18"/>
        <v>74581.587701450902</v>
      </c>
      <c r="M51" s="5">
        <f>scrimecost*Meta!O48</f>
        <v>44.799000000000007</v>
      </c>
      <c r="N51" s="5">
        <f>L51-Grade15!L51</f>
        <v>2270.9642200718372</v>
      </c>
      <c r="O51" s="5">
        <f>Grade15!M51-M51</f>
        <v>0.68499999999999517</v>
      </c>
      <c r="P51" s="22">
        <f t="shared" si="12"/>
        <v>157.23511887221937</v>
      </c>
      <c r="Q51" s="22"/>
      <c r="R51" s="22"/>
      <c r="S51" s="22">
        <f t="shared" si="19"/>
        <v>997.05580430998089</v>
      </c>
      <c r="T51" s="22">
        <f t="shared" si="20"/>
        <v>1114.8422002416057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68289.00304555826</v>
      </c>
      <c r="D52" s="5">
        <f t="shared" si="15"/>
        <v>65917.997908508143</v>
      </c>
      <c r="E52" s="5">
        <f t="shared" si="1"/>
        <v>56417.997908508143</v>
      </c>
      <c r="F52" s="5">
        <f t="shared" si="2"/>
        <v>20914.026107978723</v>
      </c>
      <c r="G52" s="5">
        <f t="shared" si="3"/>
        <v>45003.97180052942</v>
      </c>
      <c r="H52" s="22">
        <f t="shared" si="16"/>
        <v>30002.261393909102</v>
      </c>
      <c r="I52" s="5">
        <f t="shared" si="17"/>
        <v>73656.131431712609</v>
      </c>
      <c r="J52" s="26">
        <f t="shared" si="5"/>
        <v>0.215323562726074</v>
      </c>
      <c r="L52" s="22">
        <f t="shared" si="18"/>
        <v>76446.12739398719</v>
      </c>
      <c r="M52" s="5">
        <f>scrimecost*Meta!O49</f>
        <v>44.799000000000007</v>
      </c>
      <c r="N52" s="5">
        <f>L52-Grade15!L52</f>
        <v>2327.7383255736495</v>
      </c>
      <c r="O52" s="5">
        <f>Grade15!M52-M52</f>
        <v>0.68499999999999517</v>
      </c>
      <c r="P52" s="22">
        <f t="shared" si="12"/>
        <v>161.10256754959264</v>
      </c>
      <c r="Q52" s="22"/>
      <c r="R52" s="22"/>
      <c r="S52" s="22">
        <f t="shared" si="19"/>
        <v>1021.9300002349446</v>
      </c>
      <c r="T52" s="22">
        <f t="shared" si="20"/>
        <v>1145.9311275594885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69996.228121697204</v>
      </c>
      <c r="D53" s="5">
        <f t="shared" si="15"/>
        <v>67548.397856220821</v>
      </c>
      <c r="E53" s="5">
        <f t="shared" si="1"/>
        <v>58048.397856220821</v>
      </c>
      <c r="F53" s="5">
        <f t="shared" si="2"/>
        <v>21609.39168567818</v>
      </c>
      <c r="G53" s="5">
        <f t="shared" si="3"/>
        <v>45939.006170542641</v>
      </c>
      <c r="H53" s="22">
        <f t="shared" si="16"/>
        <v>30752.317928756827</v>
      </c>
      <c r="I53" s="5">
        <f t="shared" si="17"/>
        <v>75307.469792505406</v>
      </c>
      <c r="J53" s="26">
        <f t="shared" si="5"/>
        <v>0.21729898442371987</v>
      </c>
      <c r="L53" s="22">
        <f t="shared" si="18"/>
        <v>78357.280578836857</v>
      </c>
      <c r="M53" s="5">
        <f>scrimecost*Meta!O50</f>
        <v>44.799000000000007</v>
      </c>
      <c r="N53" s="5">
        <f>L53-Grade15!L53</f>
        <v>2385.9317837129784</v>
      </c>
      <c r="O53" s="5">
        <f>Grade15!M53-M53</f>
        <v>0.68499999999999517</v>
      </c>
      <c r="P53" s="22">
        <f t="shared" si="12"/>
        <v>165.06670244390017</v>
      </c>
      <c r="Q53" s="22"/>
      <c r="R53" s="22"/>
      <c r="S53" s="22">
        <f t="shared" si="19"/>
        <v>1047.4260510580214</v>
      </c>
      <c r="T53" s="22">
        <f t="shared" si="20"/>
        <v>1177.8884773594878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71746.133824739634</v>
      </c>
      <c r="D54" s="5">
        <f t="shared" si="15"/>
        <v>69219.557802626354</v>
      </c>
      <c r="E54" s="5">
        <f t="shared" si="1"/>
        <v>59719.557802626354</v>
      </c>
      <c r="F54" s="5">
        <f t="shared" si="2"/>
        <v>22322.14140282014</v>
      </c>
      <c r="G54" s="5">
        <f t="shared" si="3"/>
        <v>46897.416399806214</v>
      </c>
      <c r="H54" s="22">
        <f t="shared" si="16"/>
        <v>31521.125876975748</v>
      </c>
      <c r="I54" s="5">
        <f t="shared" si="17"/>
        <v>77000.09161231805</v>
      </c>
      <c r="J54" s="26">
        <f t="shared" si="5"/>
        <v>0.21922622510435008</v>
      </c>
      <c r="L54" s="22">
        <f t="shared" si="18"/>
        <v>80316.212593307777</v>
      </c>
      <c r="M54" s="5">
        <f>scrimecost*Meta!O51</f>
        <v>44.799000000000007</v>
      </c>
      <c r="N54" s="5">
        <f>L54-Grade15!L54</f>
        <v>2445.5800783058075</v>
      </c>
      <c r="O54" s="5">
        <f>Grade15!M54-M54</f>
        <v>0.68499999999999517</v>
      </c>
      <c r="P54" s="22">
        <f t="shared" si="12"/>
        <v>169.12994071056545</v>
      </c>
      <c r="Q54" s="22"/>
      <c r="R54" s="22"/>
      <c r="S54" s="22">
        <f t="shared" si="19"/>
        <v>1073.5595031516818</v>
      </c>
      <c r="T54" s="22">
        <f t="shared" si="20"/>
        <v>1210.7385119258927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73539.787170358119</v>
      </c>
      <c r="D55" s="5">
        <f t="shared" si="15"/>
        <v>70932.496747691999</v>
      </c>
      <c r="E55" s="5">
        <f t="shared" si="1"/>
        <v>61432.496747691999</v>
      </c>
      <c r="F55" s="5">
        <f t="shared" si="2"/>
        <v>23052.709862890635</v>
      </c>
      <c r="G55" s="5">
        <f t="shared" si="3"/>
        <v>47879.78688480136</v>
      </c>
      <c r="H55" s="22">
        <f t="shared" si="16"/>
        <v>32309.154023900137</v>
      </c>
      <c r="I55" s="5">
        <f t="shared" si="17"/>
        <v>78735.028977625989</v>
      </c>
      <c r="J55" s="26">
        <f t="shared" si="5"/>
        <v>0.22110645991472089</v>
      </c>
      <c r="L55" s="22">
        <f t="shared" si="18"/>
        <v>82324.117908140455</v>
      </c>
      <c r="M55" s="5">
        <f>scrimecost*Meta!O52</f>
        <v>44.799000000000007</v>
      </c>
      <c r="N55" s="5">
        <f>L55-Grade15!L55</f>
        <v>2506.7195802634378</v>
      </c>
      <c r="O55" s="5">
        <f>Grade15!M55-M55</f>
        <v>0.68499999999999517</v>
      </c>
      <c r="P55" s="22">
        <f t="shared" si="12"/>
        <v>173.29475993389724</v>
      </c>
      <c r="Q55" s="22"/>
      <c r="R55" s="22"/>
      <c r="S55" s="22">
        <f t="shared" si="19"/>
        <v>1100.3462915476757</v>
      </c>
      <c r="T55" s="22">
        <f t="shared" si="20"/>
        <v>1244.5061714030151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75378.28184961708</v>
      </c>
      <c r="D56" s="5">
        <f t="shared" si="15"/>
        <v>72688.259166384305</v>
      </c>
      <c r="E56" s="5">
        <f t="shared" si="1"/>
        <v>63188.259166384305</v>
      </c>
      <c r="F56" s="5">
        <f t="shared" si="2"/>
        <v>23801.542534462904</v>
      </c>
      <c r="G56" s="5">
        <f t="shared" si="3"/>
        <v>48886.716631921401</v>
      </c>
      <c r="H56" s="22">
        <f t="shared" si="16"/>
        <v>33116.882874497642</v>
      </c>
      <c r="I56" s="5">
        <f t="shared" si="17"/>
        <v>80513.339777066649</v>
      </c>
      <c r="J56" s="26">
        <f t="shared" si="5"/>
        <v>0.22294083533947295</v>
      </c>
      <c r="L56" s="22">
        <f t="shared" si="18"/>
        <v>84382.220855843989</v>
      </c>
      <c r="M56" s="5">
        <f>scrimecost*Meta!O53</f>
        <v>12.426</v>
      </c>
      <c r="N56" s="5">
        <f>L56-Grade15!L56</f>
        <v>2569.3875697700714</v>
      </c>
      <c r="O56" s="5">
        <f>Grade15!M56-M56</f>
        <v>0.1899999999999995</v>
      </c>
      <c r="P56" s="22">
        <f t="shared" si="12"/>
        <v>177.56369963781245</v>
      </c>
      <c r="Q56" s="22"/>
      <c r="R56" s="22"/>
      <c r="S56" s="22">
        <f t="shared" si="19"/>
        <v>1127.4819896535944</v>
      </c>
      <c r="T56" s="22">
        <f t="shared" si="20"/>
        <v>1278.8532687631296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12.426</v>
      </c>
      <c r="N57" s="5">
        <f>L57-Grade15!L57</f>
        <v>0</v>
      </c>
      <c r="O57" s="5">
        <f>Grade15!M57-M57</f>
        <v>0.1899999999999995</v>
      </c>
      <c r="Q57" s="22"/>
      <c r="R57" s="22"/>
      <c r="S57" s="22">
        <f t="shared" si="19"/>
        <v>0.12311999999999969</v>
      </c>
      <c r="T57" s="22">
        <f t="shared" si="20"/>
        <v>0.1400500104914944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12.426</v>
      </c>
      <c r="N58" s="5">
        <f>L58-Grade15!L58</f>
        <v>0</v>
      </c>
      <c r="O58" s="5">
        <f>Grade15!M58-M58</f>
        <v>0.1899999999999995</v>
      </c>
      <c r="Q58" s="22"/>
      <c r="R58" s="22"/>
      <c r="S58" s="22">
        <f t="shared" si="19"/>
        <v>0.12311999999999969</v>
      </c>
      <c r="T58" s="22">
        <f t="shared" si="20"/>
        <v>0.14045156407602591</v>
      </c>
    </row>
    <row r="59" spans="1:20" x14ac:dyDescent="0.2">
      <c r="A59" s="5">
        <v>68</v>
      </c>
      <c r="H59" s="21"/>
      <c r="I59" s="5"/>
      <c r="M59" s="5">
        <f>scrimecost*Meta!O56</f>
        <v>12.426</v>
      </c>
      <c r="N59" s="5">
        <f>L59-Grade15!L59</f>
        <v>0</v>
      </c>
      <c r="O59" s="5">
        <f>Grade15!M59-M59</f>
        <v>0.1899999999999995</v>
      </c>
      <c r="Q59" s="22"/>
      <c r="R59" s="22"/>
      <c r="S59" s="22">
        <f t="shared" si="19"/>
        <v>0.12311999999999969</v>
      </c>
      <c r="T59" s="22">
        <f t="shared" si="20"/>
        <v>0.14085426900128692</v>
      </c>
    </row>
    <row r="60" spans="1:20" x14ac:dyDescent="0.2">
      <c r="A60" s="5">
        <v>69</v>
      </c>
      <c r="H60" s="21"/>
      <c r="I60" s="5"/>
      <c r="M60" s="5">
        <f>scrimecost*Meta!O57</f>
        <v>12.426</v>
      </c>
      <c r="N60" s="5">
        <f>L60-Grade15!L60</f>
        <v>0</v>
      </c>
      <c r="O60" s="5">
        <f>Grade15!M60-M60</f>
        <v>0.1899999999999995</v>
      </c>
      <c r="Q60" s="22"/>
      <c r="R60" s="22"/>
      <c r="S60" s="22">
        <f t="shared" si="19"/>
        <v>0.12311999999999969</v>
      </c>
      <c r="T60" s="22">
        <f t="shared" si="20"/>
        <v>0.14125812856841968</v>
      </c>
    </row>
    <row r="61" spans="1:20" x14ac:dyDescent="0.2">
      <c r="A61" s="5">
        <v>70</v>
      </c>
      <c r="H61" s="21"/>
      <c r="I61" s="5"/>
      <c r="M61" s="5">
        <f>scrimecost*Meta!O58</f>
        <v>12.426</v>
      </c>
      <c r="N61" s="5">
        <f>L61-Grade15!L61</f>
        <v>0</v>
      </c>
      <c r="O61" s="5">
        <f>Grade15!M61-M61</f>
        <v>0.1899999999999995</v>
      </c>
      <c r="Q61" s="22"/>
      <c r="R61" s="22"/>
      <c r="S61" s="22">
        <f t="shared" si="19"/>
        <v>0.12311999999999969</v>
      </c>
      <c r="T61" s="22">
        <f t="shared" si="20"/>
        <v>0.14166314608803141</v>
      </c>
    </row>
    <row r="62" spans="1:20" x14ac:dyDescent="0.2">
      <c r="A62" s="5">
        <v>71</v>
      </c>
      <c r="H62" s="21"/>
      <c r="I62" s="5"/>
      <c r="M62" s="5">
        <f>scrimecost*Meta!O59</f>
        <v>12.426</v>
      </c>
      <c r="N62" s="5">
        <f>L62-Grade15!L62</f>
        <v>0</v>
      </c>
      <c r="O62" s="5">
        <f>Grade15!M62-M62</f>
        <v>0.1899999999999995</v>
      </c>
      <c r="Q62" s="22"/>
      <c r="R62" s="22"/>
      <c r="S62" s="22">
        <f t="shared" si="19"/>
        <v>0.12311999999999969</v>
      </c>
      <c r="T62" s="22">
        <f t="shared" si="20"/>
        <v>0.14206932488022159</v>
      </c>
    </row>
    <row r="63" spans="1:20" x14ac:dyDescent="0.2">
      <c r="A63" s="5">
        <v>72</v>
      </c>
      <c r="H63" s="21"/>
      <c r="M63" s="5">
        <f>scrimecost*Meta!O60</f>
        <v>12.426</v>
      </c>
      <c r="N63" s="5">
        <f>L63-Grade15!L63</f>
        <v>0</v>
      </c>
      <c r="O63" s="5">
        <f>Grade15!M63-M63</f>
        <v>0.1899999999999995</v>
      </c>
      <c r="Q63" s="22"/>
      <c r="R63" s="22"/>
      <c r="S63" s="22">
        <f t="shared" si="19"/>
        <v>0.12311999999999969</v>
      </c>
      <c r="T63" s="22">
        <f t="shared" si="20"/>
        <v>0.14247666827460917</v>
      </c>
    </row>
    <row r="64" spans="1:20" x14ac:dyDescent="0.2">
      <c r="A64" s="5">
        <v>73</v>
      </c>
      <c r="H64" s="21"/>
      <c r="M64" s="5">
        <f>scrimecost*Meta!O61</f>
        <v>12.426</v>
      </c>
      <c r="N64" s="5">
        <f>L64-Grade15!L64</f>
        <v>0</v>
      </c>
      <c r="O64" s="5">
        <f>Grade15!M64-M64</f>
        <v>0.1899999999999995</v>
      </c>
      <c r="Q64" s="22"/>
      <c r="R64" s="22"/>
      <c r="S64" s="22">
        <f t="shared" si="19"/>
        <v>0.12311999999999969</v>
      </c>
      <c r="T64" s="22">
        <f t="shared" si="20"/>
        <v>0.14288517961035985</v>
      </c>
    </row>
    <row r="65" spans="1:20" x14ac:dyDescent="0.2">
      <c r="A65" s="5">
        <v>74</v>
      </c>
      <c r="H65" s="21"/>
      <c r="M65" s="5">
        <f>scrimecost*Meta!O62</f>
        <v>12.426</v>
      </c>
      <c r="N65" s="5">
        <f>L65-Grade15!L65</f>
        <v>0</v>
      </c>
      <c r="O65" s="5">
        <f>Grade15!M65-M65</f>
        <v>0.1899999999999995</v>
      </c>
      <c r="Q65" s="22"/>
      <c r="R65" s="22"/>
      <c r="S65" s="22">
        <f t="shared" si="19"/>
        <v>0.12311999999999969</v>
      </c>
      <c r="T65" s="22">
        <f t="shared" si="20"/>
        <v>0.14329486223621341</v>
      </c>
    </row>
    <row r="66" spans="1:20" x14ac:dyDescent="0.2">
      <c r="A66" s="5">
        <v>75</v>
      </c>
      <c r="H66" s="21"/>
      <c r="M66" s="5">
        <f>scrimecost*Meta!O63</f>
        <v>12.426</v>
      </c>
      <c r="N66" s="5">
        <f>L66-Grade15!L66</f>
        <v>0</v>
      </c>
      <c r="O66" s="5">
        <f>Grade15!M66-M66</f>
        <v>0.1899999999999995</v>
      </c>
      <c r="Q66" s="22"/>
      <c r="R66" s="22"/>
      <c r="S66" s="22">
        <f t="shared" si="19"/>
        <v>0.12311999999999969</v>
      </c>
      <c r="T66" s="22">
        <f t="shared" si="20"/>
        <v>0.14370571951051106</v>
      </c>
    </row>
    <row r="67" spans="1:20" x14ac:dyDescent="0.2">
      <c r="A67" s="5">
        <v>76</v>
      </c>
      <c r="H67" s="21"/>
      <c r="M67" s="5">
        <f>scrimecost*Meta!O64</f>
        <v>12.426</v>
      </c>
      <c r="N67" s="5">
        <f>L67-Grade15!L67</f>
        <v>0</v>
      </c>
      <c r="O67" s="5">
        <f>Grade15!M67-M67</f>
        <v>0.1899999999999995</v>
      </c>
      <c r="Q67" s="22"/>
      <c r="R67" s="22"/>
      <c r="S67" s="22">
        <f t="shared" si="19"/>
        <v>0.12311999999999969</v>
      </c>
      <c r="T67" s="22">
        <f t="shared" si="20"/>
        <v>0.14411775480122338</v>
      </c>
    </row>
    <row r="68" spans="1:20" x14ac:dyDescent="0.2">
      <c r="A68" s="5">
        <v>77</v>
      </c>
      <c r="H68" s="21"/>
      <c r="M68" s="5">
        <f>scrimecost*Meta!O65</f>
        <v>12.426</v>
      </c>
      <c r="N68" s="5">
        <f>L68-Grade15!L68</f>
        <v>0</v>
      </c>
      <c r="O68" s="5">
        <f>Grade15!M68-M68</f>
        <v>0.1899999999999995</v>
      </c>
      <c r="Q68" s="22"/>
      <c r="R68" s="22"/>
      <c r="S68" s="22">
        <f t="shared" si="19"/>
        <v>0.12311999999999969</v>
      </c>
      <c r="T68" s="22">
        <f t="shared" si="20"/>
        <v>0.14453097148597741</v>
      </c>
    </row>
    <row r="69" spans="1:20" x14ac:dyDescent="0.2">
      <c r="A69" s="5">
        <v>78</v>
      </c>
      <c r="H69" s="21"/>
      <c r="M69" s="5">
        <f>scrimecost*Meta!O66</f>
        <v>12.426</v>
      </c>
      <c r="N69" s="5">
        <f>L69-Grade15!L69</f>
        <v>0</v>
      </c>
      <c r="O69" s="5">
        <f>Grade15!M69-M69</f>
        <v>0.1899999999999995</v>
      </c>
      <c r="Q69" s="22"/>
      <c r="R69" s="22"/>
      <c r="S69" s="22">
        <f t="shared" si="19"/>
        <v>0.12311999999999969</v>
      </c>
      <c r="T69" s="22">
        <f t="shared" si="20"/>
        <v>0.14494537295208471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3.9934805462493728E-11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47332</v>
      </c>
      <c r="D2" s="7">
        <f>Meta!C11</f>
        <v>20713</v>
      </c>
      <c r="E2" s="1">
        <f>Meta!D11</f>
        <v>4.3999999999999997E-2</v>
      </c>
      <c r="F2" s="1">
        <f>Meta!F11</f>
        <v>0.64700000000000002</v>
      </c>
      <c r="G2" s="1">
        <f>Meta!I11</f>
        <v>1.7595535582220223</v>
      </c>
      <c r="H2" s="1">
        <f>Meta!E11</f>
        <v>0.36299999999999999</v>
      </c>
      <c r="I2" s="13"/>
      <c r="J2" s="1">
        <f>Meta!X10</f>
        <v>0.60799999999999998</v>
      </c>
      <c r="K2" s="1">
        <f>Meta!D10</f>
        <v>4.4999999999999998E-2</v>
      </c>
      <c r="L2" s="29"/>
      <c r="N2" s="22">
        <f>Meta!T11</f>
        <v>38582</v>
      </c>
      <c r="O2" s="22">
        <f>Meta!U11</f>
        <v>17301</v>
      </c>
      <c r="P2" s="1">
        <f>Meta!V11</f>
        <v>5.1999999999999998E-2</v>
      </c>
      <c r="Q2" s="1">
        <f>Meta!X11</f>
        <v>0.60799999999999998</v>
      </c>
      <c r="R2" s="22">
        <f>Meta!W11</f>
        <v>327</v>
      </c>
      <c r="T2" s="12">
        <f>IRR(S5:S69)+1</f>
        <v>0.92537885298188194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2606.8738895857587</v>
      </c>
      <c r="D13" s="5">
        <f t="shared" ref="D13:D36" si="0">IF(A13&lt;startage,1,0)*(C13*(1-initialunempprob))+IF(A13=startage,1,0)*(C13*(1-unempprob))+IF(A13&gt;startage,1,0)*(C13*(1-unempprob)+unempprob*300*52)</f>
        <v>2489.5645645543996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190.45168918841156</v>
      </c>
      <c r="G13" s="5">
        <f t="shared" ref="G13:G56" si="3">D13-F13</f>
        <v>2299.1128753659882</v>
      </c>
      <c r="H13" s="22">
        <f>0.1*Grade16!H13</f>
        <v>1145.3104946360122</v>
      </c>
      <c r="I13" s="5">
        <f t="shared" ref="I13:I36" si="4">G13+IF(A13&lt;startage,1,0)*(H13*(1-initialunempprob))+IF(A13&gt;=startage,1,0)*(H13*(1-unempprob))</f>
        <v>3392.8843977433798</v>
      </c>
      <c r="J13" s="26">
        <f t="shared" ref="J13:J56" si="5">(F13-(IF(A13&gt;startage,1,0)*(unempprob*300*52)))/(IF(A13&lt;startage,1,0)*((C13+H13)*(1-initialunempprob))+IF(A13&gt;=startage,1,0)*((C13+H13)*(1-unempprob)))</f>
        <v>5.3149267768372969E-2</v>
      </c>
      <c r="L13" s="22">
        <f>0.1*Grade16!L13</f>
        <v>2918.265087724018</v>
      </c>
      <c r="M13" s="5">
        <f>scrimecost*Meta!O10</f>
        <v>938.81700000000001</v>
      </c>
      <c r="N13" s="5">
        <f>L13-Grade16!L13</f>
        <v>-26264.38578951616</v>
      </c>
      <c r="O13" s="5"/>
      <c r="P13" s="22"/>
      <c r="Q13" s="22">
        <f>0.05*feel*Grade16!G13</f>
        <v>273.94104279183438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-34817.326832307997</v>
      </c>
      <c r="T13" s="22">
        <f t="shared" ref="T13:T44" si="7">S13/sreturn^(A13-startage+1)</f>
        <v>-34817.326832307997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26900.005276240416</v>
      </c>
      <c r="D14" s="5">
        <f t="shared" si="0"/>
        <v>25716.405044085837</v>
      </c>
      <c r="E14" s="5">
        <f t="shared" si="1"/>
        <v>16216.405044085837</v>
      </c>
      <c r="F14" s="5">
        <f t="shared" si="2"/>
        <v>5596.4062468940256</v>
      </c>
      <c r="G14" s="5">
        <f t="shared" si="3"/>
        <v>20119.998797191813</v>
      </c>
      <c r="H14" s="22">
        <f t="shared" ref="H14:H36" si="10">benefits*B14/expnorm</f>
        <v>11771.736019749171</v>
      </c>
      <c r="I14" s="5">
        <f t="shared" si="4"/>
        <v>31373.77843207202</v>
      </c>
      <c r="J14" s="26">
        <f t="shared" si="5"/>
        <v>0.15137620478477259</v>
      </c>
      <c r="L14" s="22">
        <f t="shared" ref="L14:L36" si="11">(sincome+sbenefits)*(1-sunemp)*B14/expnorm</f>
        <v>30108.253171635082</v>
      </c>
      <c r="M14" s="5">
        <f>scrimecost*Meta!O11</f>
        <v>878.649</v>
      </c>
      <c r="N14" s="5">
        <f>L14-Grade16!L14</f>
        <v>196.03602246390437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43.26593430187355</v>
      </c>
      <c r="T14" s="22">
        <f t="shared" si="7"/>
        <v>46.754833614855315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27572.505408146426</v>
      </c>
      <c r="D15" s="5">
        <f t="shared" si="0"/>
        <v>27045.715170187985</v>
      </c>
      <c r="E15" s="5">
        <f t="shared" si="1"/>
        <v>17545.715170187985</v>
      </c>
      <c r="F15" s="5">
        <f t="shared" si="2"/>
        <v>6030.4260030663772</v>
      </c>
      <c r="G15" s="5">
        <f t="shared" si="3"/>
        <v>21015.289167121606</v>
      </c>
      <c r="H15" s="22">
        <f t="shared" si="10"/>
        <v>12066.029420242898</v>
      </c>
      <c r="I15" s="5">
        <f t="shared" si="4"/>
        <v>32550.413292873818</v>
      </c>
      <c r="J15" s="26">
        <f t="shared" si="5"/>
        <v>0.14102401572251017</v>
      </c>
      <c r="L15" s="22">
        <f t="shared" si="11"/>
        <v>30860.959500925954</v>
      </c>
      <c r="M15" s="5">
        <f>scrimecost*Meta!O12</f>
        <v>841.37099999999998</v>
      </c>
      <c r="N15" s="5">
        <f>L15-Grade16!L15</f>
        <v>200.93692302549243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44.347582659418279</v>
      </c>
      <c r="T15" s="22">
        <f t="shared" si="7"/>
        <v>51.788199288105751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28261.818043350086</v>
      </c>
      <c r="D16" s="5">
        <f t="shared" si="0"/>
        <v>27704.698049442683</v>
      </c>
      <c r="E16" s="5">
        <f t="shared" si="1"/>
        <v>18204.698049442683</v>
      </c>
      <c r="F16" s="5">
        <f t="shared" si="2"/>
        <v>6245.5839131430357</v>
      </c>
      <c r="G16" s="5">
        <f t="shared" si="3"/>
        <v>21459.114136299646</v>
      </c>
      <c r="H16" s="22">
        <f t="shared" si="10"/>
        <v>12367.680155748973</v>
      </c>
      <c r="I16" s="5">
        <f t="shared" si="4"/>
        <v>33282.616365195659</v>
      </c>
      <c r="J16" s="26">
        <f t="shared" si="5"/>
        <v>0.14312374486522661</v>
      </c>
      <c r="L16" s="22">
        <f t="shared" si="11"/>
        <v>31632.483488449103</v>
      </c>
      <c r="M16" s="5">
        <f>scrimecost*Meta!O13</f>
        <v>712.20600000000002</v>
      </c>
      <c r="N16" s="5">
        <f>L16-Grade16!L16</f>
        <v>205.96034610113202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45.456272225904236</v>
      </c>
      <c r="T16" s="22">
        <f t="shared" si="7"/>
        <v>57.363429150404734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28968.363494433834</v>
      </c>
      <c r="D17" s="5">
        <f t="shared" si="0"/>
        <v>28380.155500678746</v>
      </c>
      <c r="E17" s="5">
        <f t="shared" si="1"/>
        <v>18880.155500678746</v>
      </c>
      <c r="F17" s="5">
        <f t="shared" si="2"/>
        <v>6466.1207709716109</v>
      </c>
      <c r="G17" s="5">
        <f t="shared" si="3"/>
        <v>21914.034729707135</v>
      </c>
      <c r="H17" s="22">
        <f t="shared" si="10"/>
        <v>12676.872159642697</v>
      </c>
      <c r="I17" s="5">
        <f t="shared" si="4"/>
        <v>34033.124514325551</v>
      </c>
      <c r="J17" s="26">
        <f t="shared" si="5"/>
        <v>0.14517226110202316</v>
      </c>
      <c r="L17" s="22">
        <f t="shared" si="11"/>
        <v>32423.29557566033</v>
      </c>
      <c r="M17" s="5">
        <f>scrimecost*Meta!O14</f>
        <v>712.20600000000002</v>
      </c>
      <c r="N17" s="5">
        <f>L17-Grade16!L17</f>
        <v>211.10935475366205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46.59267903155223</v>
      </c>
      <c r="T17" s="22">
        <f t="shared" si="7"/>
        <v>63.538857290395129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29692.57258179468</v>
      </c>
      <c r="D18" s="5">
        <f t="shared" si="0"/>
        <v>29072.499388195716</v>
      </c>
      <c r="E18" s="5">
        <f t="shared" si="1"/>
        <v>19572.499388195716</v>
      </c>
      <c r="F18" s="5">
        <f t="shared" si="2"/>
        <v>6692.1710502459009</v>
      </c>
      <c r="G18" s="5">
        <f t="shared" si="3"/>
        <v>22380.328337949817</v>
      </c>
      <c r="H18" s="22">
        <f t="shared" si="10"/>
        <v>12993.793963633763</v>
      </c>
      <c r="I18" s="5">
        <f t="shared" si="4"/>
        <v>34802.395367183693</v>
      </c>
      <c r="J18" s="26">
        <f t="shared" si="5"/>
        <v>0.14717081352816613</v>
      </c>
      <c r="L18" s="22">
        <f t="shared" si="11"/>
        <v>33233.877965051834</v>
      </c>
      <c r="M18" s="5">
        <f>scrimecost*Meta!O15</f>
        <v>712.20600000000002</v>
      </c>
      <c r="N18" s="5">
        <f>L18-Grade16!L18</f>
        <v>216.38708862250496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47.757496007341331</v>
      </c>
      <c r="T18" s="22">
        <f t="shared" si="7"/>
        <v>70.379097720672192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30434.886896339543</v>
      </c>
      <c r="D19" s="5">
        <f t="shared" si="0"/>
        <v>29782.151872900602</v>
      </c>
      <c r="E19" s="5">
        <f t="shared" si="1"/>
        <v>20282.151872900602</v>
      </c>
      <c r="F19" s="5">
        <f t="shared" si="2"/>
        <v>6923.872586502046</v>
      </c>
      <c r="G19" s="5">
        <f t="shared" si="3"/>
        <v>22858.279286398556</v>
      </c>
      <c r="H19" s="22">
        <f t="shared" si="10"/>
        <v>13318.638812724605</v>
      </c>
      <c r="I19" s="5">
        <f t="shared" si="4"/>
        <v>35590.897991363279</v>
      </c>
      <c r="J19" s="26">
        <f t="shared" si="5"/>
        <v>0.14912062077318361</v>
      </c>
      <c r="L19" s="22">
        <f t="shared" si="11"/>
        <v>34064.724914178129</v>
      </c>
      <c r="M19" s="5">
        <f>scrimecost*Meta!O16</f>
        <v>712.20600000000002</v>
      </c>
      <c r="N19" s="5">
        <f>L19-Grade16!L19</f>
        <v>221.79676583806577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48.951433407524462</v>
      </c>
      <c r="T19" s="22">
        <f t="shared" si="7"/>
        <v>77.955720439508255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31195.759068748033</v>
      </c>
      <c r="D20" s="5">
        <f t="shared" si="0"/>
        <v>30509.54566972312</v>
      </c>
      <c r="E20" s="5">
        <f t="shared" si="1"/>
        <v>21009.54566972312</v>
      </c>
      <c r="F20" s="5">
        <f t="shared" si="2"/>
        <v>7161.3666611645986</v>
      </c>
      <c r="G20" s="5">
        <f t="shared" si="3"/>
        <v>23348.179008558523</v>
      </c>
      <c r="H20" s="22">
        <f t="shared" si="10"/>
        <v>13651.60478304272</v>
      </c>
      <c r="I20" s="5">
        <f t="shared" si="4"/>
        <v>36399.113181147361</v>
      </c>
      <c r="J20" s="26">
        <f t="shared" si="5"/>
        <v>0.15102287174393247</v>
      </c>
      <c r="L20" s="22">
        <f t="shared" si="11"/>
        <v>34916.34303703258</v>
      </c>
      <c r="M20" s="5">
        <f>scrimecost*Meta!O17</f>
        <v>712.20600000000002</v>
      </c>
      <c r="N20" s="5">
        <f>L20-Grade16!L20</f>
        <v>227.34168498402141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50.17521924271346</v>
      </c>
      <c r="T20" s="22">
        <f t="shared" si="7"/>
        <v>86.348000273636927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31975.65304546673</v>
      </c>
      <c r="D21" s="5">
        <f t="shared" si="0"/>
        <v>31255.124311466196</v>
      </c>
      <c r="E21" s="5">
        <f t="shared" si="1"/>
        <v>21755.124311466196</v>
      </c>
      <c r="F21" s="5">
        <f t="shared" si="2"/>
        <v>7404.7980876937127</v>
      </c>
      <c r="G21" s="5">
        <f t="shared" si="3"/>
        <v>23850.326223772485</v>
      </c>
      <c r="H21" s="22">
        <f t="shared" si="10"/>
        <v>13992.894902618787</v>
      </c>
      <c r="I21" s="5">
        <f t="shared" si="4"/>
        <v>37227.533750676041</v>
      </c>
      <c r="J21" s="26">
        <f t="shared" si="5"/>
        <v>0.15287872634954108</v>
      </c>
      <c r="L21" s="22">
        <f t="shared" si="11"/>
        <v>35789.251612958396</v>
      </c>
      <c r="M21" s="5">
        <f>scrimecost*Meta!O18</f>
        <v>561.78599999999994</v>
      </c>
      <c r="N21" s="5">
        <f>L21-Grade16!L21</f>
        <v>233.02522710862104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51.429599723781095</v>
      </c>
      <c r="T21" s="22">
        <f t="shared" si="7"/>
        <v>95.643746337274891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32775.044371603399</v>
      </c>
      <c r="D22" s="5">
        <f t="shared" si="0"/>
        <v>32019.342419252851</v>
      </c>
      <c r="E22" s="5">
        <f t="shared" si="1"/>
        <v>22519.342419252851</v>
      </c>
      <c r="F22" s="5">
        <f t="shared" si="2"/>
        <v>7654.315299886056</v>
      </c>
      <c r="G22" s="5">
        <f t="shared" si="3"/>
        <v>24365.027119366794</v>
      </c>
      <c r="H22" s="22">
        <f t="shared" si="10"/>
        <v>14342.717275184255</v>
      </c>
      <c r="I22" s="5">
        <f t="shared" si="4"/>
        <v>38076.664834442941</v>
      </c>
      <c r="J22" s="26">
        <f t="shared" si="5"/>
        <v>0.15468931620867141</v>
      </c>
      <c r="L22" s="22">
        <f t="shared" si="11"/>
        <v>36683.982903282355</v>
      </c>
      <c r="M22" s="5">
        <f>scrimecost*Meta!O19</f>
        <v>561.78599999999994</v>
      </c>
      <c r="N22" s="5">
        <f>L22-Grade16!L22</f>
        <v>238.85085778633947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52.715339716876258</v>
      </c>
      <c r="T22" s="22">
        <f t="shared" si="7"/>
        <v>105.94022078612096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33594.420480893481</v>
      </c>
      <c r="D23" s="5">
        <f t="shared" si="0"/>
        <v>32802.665979734164</v>
      </c>
      <c r="E23" s="5">
        <f t="shared" si="1"/>
        <v>23302.665979734164</v>
      </c>
      <c r="F23" s="5">
        <f t="shared" si="2"/>
        <v>7910.0704423832049</v>
      </c>
      <c r="G23" s="5">
        <f t="shared" si="3"/>
        <v>24892.595537350957</v>
      </c>
      <c r="H23" s="22">
        <f t="shared" si="10"/>
        <v>14701.285207063858</v>
      </c>
      <c r="I23" s="5">
        <f t="shared" si="4"/>
        <v>38947.024195304002</v>
      </c>
      <c r="J23" s="26">
        <f t="shared" si="5"/>
        <v>0.15645574533953027</v>
      </c>
      <c r="L23" s="22">
        <f t="shared" si="11"/>
        <v>37601.082475864401</v>
      </c>
      <c r="M23" s="5">
        <f>scrimecost*Meta!O20</f>
        <v>561.78599999999994</v>
      </c>
      <c r="N23" s="5">
        <f>L23-Grade16!L23</f>
        <v>244.82212923098996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54.033223209796404</v>
      </c>
      <c r="T23" s="22">
        <f t="shared" si="7"/>
        <v>117.34515647927445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34434.280992915817</v>
      </c>
      <c r="D24" s="5">
        <f t="shared" si="0"/>
        <v>33605.572629227521</v>
      </c>
      <c r="E24" s="5">
        <f t="shared" si="1"/>
        <v>24105.572629227521</v>
      </c>
      <c r="F24" s="5">
        <f t="shared" si="2"/>
        <v>8172.2194634427851</v>
      </c>
      <c r="G24" s="5">
        <f t="shared" si="3"/>
        <v>25433.353165784734</v>
      </c>
      <c r="H24" s="22">
        <f t="shared" si="10"/>
        <v>15068.817337240456</v>
      </c>
      <c r="I24" s="5">
        <f t="shared" si="4"/>
        <v>39839.142540186607</v>
      </c>
      <c r="J24" s="26">
        <f t="shared" si="5"/>
        <v>0.15817909083305109</v>
      </c>
      <c r="L24" s="22">
        <f t="shared" si="11"/>
        <v>38541.109537761011</v>
      </c>
      <c r="M24" s="5">
        <f>scrimecost*Meta!O21</f>
        <v>561.78599999999994</v>
      </c>
      <c r="N24" s="5">
        <f>L24-Grade16!L24</f>
        <v>250.94268246176216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55.38405379004076</v>
      </c>
      <c r="T24" s="22">
        <f t="shared" si="7"/>
        <v>129.97788419702525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35295.138017738711</v>
      </c>
      <c r="D25" s="5">
        <f t="shared" si="0"/>
        <v>34428.551944958206</v>
      </c>
      <c r="E25" s="5">
        <f t="shared" si="1"/>
        <v>24928.551944958206</v>
      </c>
      <c r="F25" s="5">
        <f t="shared" si="2"/>
        <v>8440.9222100288534</v>
      </c>
      <c r="G25" s="5">
        <f t="shared" si="3"/>
        <v>25987.629734929353</v>
      </c>
      <c r="H25" s="22">
        <f t="shared" si="10"/>
        <v>15445.537770671468</v>
      </c>
      <c r="I25" s="5">
        <f t="shared" si="4"/>
        <v>40753.563843691278</v>
      </c>
      <c r="J25" s="26">
        <f t="shared" si="5"/>
        <v>0.15986040350965677</v>
      </c>
      <c r="L25" s="22">
        <f t="shared" si="11"/>
        <v>39504.637276205038</v>
      </c>
      <c r="M25" s="5">
        <f>scrimecost*Meta!O22</f>
        <v>561.78599999999994</v>
      </c>
      <c r="N25" s="5">
        <f>L25-Grade16!L25</f>
        <v>257.21624952331331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56.768655134793335</v>
      </c>
      <c r="T25" s="22">
        <f t="shared" si="7"/>
        <v>143.97058120860581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36177.516468182177</v>
      </c>
      <c r="D26" s="5">
        <f t="shared" si="0"/>
        <v>35272.105743582164</v>
      </c>
      <c r="E26" s="5">
        <f t="shared" si="1"/>
        <v>25772.105743582164</v>
      </c>
      <c r="F26" s="5">
        <f t="shared" si="2"/>
        <v>8716.3425252795769</v>
      </c>
      <c r="G26" s="5">
        <f t="shared" si="3"/>
        <v>26555.763218302585</v>
      </c>
      <c r="H26" s="22">
        <f t="shared" si="10"/>
        <v>15831.676214938252</v>
      </c>
      <c r="I26" s="5">
        <f t="shared" si="4"/>
        <v>41690.845679783553</v>
      </c>
      <c r="J26" s="26">
        <f t="shared" si="5"/>
        <v>0.16150070856000384</v>
      </c>
      <c r="L26" s="22">
        <f t="shared" si="11"/>
        <v>40492.253208110167</v>
      </c>
      <c r="M26" s="5">
        <f>scrimecost*Meta!O23</f>
        <v>447.33600000000001</v>
      </c>
      <c r="N26" s="5">
        <f>L26-Grade16!L26</f>
        <v>263.64665576139669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58.187871513163294</v>
      </c>
      <c r="T26" s="22">
        <f t="shared" si="7"/>
        <v>159.46965425382436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37081.954379886731</v>
      </c>
      <c r="D27" s="5">
        <f t="shared" si="0"/>
        <v>36136.748387171712</v>
      </c>
      <c r="E27" s="5">
        <f t="shared" si="1"/>
        <v>26636.748387171712</v>
      </c>
      <c r="F27" s="5">
        <f t="shared" si="2"/>
        <v>8998.6483484115633</v>
      </c>
      <c r="G27" s="5">
        <f t="shared" si="3"/>
        <v>27138.100038760149</v>
      </c>
      <c r="H27" s="22">
        <f t="shared" si="10"/>
        <v>16227.468120311709</v>
      </c>
      <c r="I27" s="5">
        <f t="shared" si="4"/>
        <v>42651.559561778144</v>
      </c>
      <c r="J27" s="26">
        <f t="shared" si="5"/>
        <v>0.16310100617009846</v>
      </c>
      <c r="L27" s="22">
        <f t="shared" si="11"/>
        <v>41504.559538312911</v>
      </c>
      <c r="M27" s="5">
        <f>scrimecost*Meta!O24</f>
        <v>447.33600000000001</v>
      </c>
      <c r="N27" s="5">
        <f>L27-Grade16!L27</f>
        <v>270.23782215542451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59.64256830099081</v>
      </c>
      <c r="T27" s="22">
        <f t="shared" si="7"/>
        <v>176.63727140884424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38009.003239383892</v>
      </c>
      <c r="D28" s="5">
        <f t="shared" si="0"/>
        <v>37023.007096850997</v>
      </c>
      <c r="E28" s="5">
        <f t="shared" si="1"/>
        <v>27523.007096850997</v>
      </c>
      <c r="F28" s="5">
        <f t="shared" si="2"/>
        <v>9288.011817121851</v>
      </c>
      <c r="G28" s="5">
        <f t="shared" si="3"/>
        <v>27734.995279729148</v>
      </c>
      <c r="H28" s="22">
        <f t="shared" si="10"/>
        <v>16633.154823319499</v>
      </c>
      <c r="I28" s="5">
        <f t="shared" si="4"/>
        <v>43636.291290822584</v>
      </c>
      <c r="J28" s="26">
        <f t="shared" si="5"/>
        <v>0.16466227213116641</v>
      </c>
      <c r="L28" s="22">
        <f t="shared" si="11"/>
        <v>42542.173526770734</v>
      </c>
      <c r="M28" s="5">
        <f>scrimecost*Meta!O25</f>
        <v>447.33600000000001</v>
      </c>
      <c r="N28" s="5">
        <f>L28-Grade16!L28</f>
        <v>276.99376770931121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61.133632508515817</v>
      </c>
      <c r="T28" s="22">
        <f t="shared" si="7"/>
        <v>195.65305886410925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38959.228320368493</v>
      </c>
      <c r="D29" s="5">
        <f t="shared" si="0"/>
        <v>37931.422274272278</v>
      </c>
      <c r="E29" s="5">
        <f t="shared" si="1"/>
        <v>28431.422274272278</v>
      </c>
      <c r="F29" s="5">
        <f t="shared" si="2"/>
        <v>9584.6093725498977</v>
      </c>
      <c r="G29" s="5">
        <f t="shared" si="3"/>
        <v>28346.81290172238</v>
      </c>
      <c r="H29" s="22">
        <f t="shared" si="10"/>
        <v>17048.98369390249</v>
      </c>
      <c r="I29" s="5">
        <f t="shared" si="4"/>
        <v>44645.641313093161</v>
      </c>
      <c r="J29" s="26">
        <f t="shared" si="5"/>
        <v>0.16618545843464735</v>
      </c>
      <c r="L29" s="22">
        <f t="shared" si="11"/>
        <v>43605.727864940003</v>
      </c>
      <c r="M29" s="5">
        <f>scrimecost*Meta!O26</f>
        <v>447.33600000000001</v>
      </c>
      <c r="N29" s="5">
        <f>L29-Grade16!L29</f>
        <v>283.91861190204509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62.661973321228956</v>
      </c>
      <c r="T29" s="22">
        <f t="shared" si="7"/>
        <v>216.71598036792312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39933.209028377707</v>
      </c>
      <c r="D30" s="5">
        <f t="shared" si="0"/>
        <v>38862.547831129086</v>
      </c>
      <c r="E30" s="5">
        <f t="shared" si="1"/>
        <v>29362.547831129086</v>
      </c>
      <c r="F30" s="5">
        <f t="shared" si="2"/>
        <v>9888.6218668636466</v>
      </c>
      <c r="G30" s="5">
        <f t="shared" si="3"/>
        <v>28973.92596426544</v>
      </c>
      <c r="H30" s="22">
        <f t="shared" si="10"/>
        <v>17475.20828625005</v>
      </c>
      <c r="I30" s="5">
        <f t="shared" si="4"/>
        <v>45680.225085920487</v>
      </c>
      <c r="J30" s="26">
        <f t="shared" si="5"/>
        <v>0.16767149385267754</v>
      </c>
      <c r="L30" s="22">
        <f t="shared" si="11"/>
        <v>44695.871061563506</v>
      </c>
      <c r="M30" s="5">
        <f>scrimecost*Meta!O27</f>
        <v>447.33600000000001</v>
      </c>
      <c r="N30" s="5">
        <f>L30-Grade16!L30</f>
        <v>291.01657719960349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64.228522654261283</v>
      </c>
      <c r="T30" s="22">
        <f t="shared" si="7"/>
        <v>240.04641900053875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40931.53925408714</v>
      </c>
      <c r="D31" s="5">
        <f t="shared" si="0"/>
        <v>39816.951526907309</v>
      </c>
      <c r="E31" s="5">
        <f t="shared" si="1"/>
        <v>30316.951526907309</v>
      </c>
      <c r="F31" s="5">
        <f t="shared" si="2"/>
        <v>10200.234673535237</v>
      </c>
      <c r="G31" s="5">
        <f t="shared" si="3"/>
        <v>29616.716853372072</v>
      </c>
      <c r="H31" s="22">
        <f t="shared" si="10"/>
        <v>17912.0884934063</v>
      </c>
      <c r="I31" s="5">
        <f t="shared" si="4"/>
        <v>46740.673453068492</v>
      </c>
      <c r="J31" s="26">
        <f t="shared" si="5"/>
        <v>0.16912128450441435</v>
      </c>
      <c r="L31" s="22">
        <f t="shared" si="11"/>
        <v>45813.267838102583</v>
      </c>
      <c r="M31" s="5">
        <f>scrimecost*Meta!O28</f>
        <v>383.89799999999997</v>
      </c>
      <c r="N31" s="5">
        <f>L31-Grade16!L31</f>
        <v>298.29199162958685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65.834235720616334</v>
      </c>
      <c r="T31" s="22">
        <f t="shared" si="7"/>
        <v>265.88848306042286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41954.827735439321</v>
      </c>
      <c r="D32" s="5">
        <f t="shared" si="0"/>
        <v>40795.215315079993</v>
      </c>
      <c r="E32" s="5">
        <f t="shared" si="1"/>
        <v>31295.215315079993</v>
      </c>
      <c r="F32" s="5">
        <f t="shared" si="2"/>
        <v>10519.637800373617</v>
      </c>
      <c r="G32" s="5">
        <f t="shared" si="3"/>
        <v>30275.577514706376</v>
      </c>
      <c r="H32" s="22">
        <f t="shared" si="10"/>
        <v>18359.890705741458</v>
      </c>
      <c r="I32" s="5">
        <f t="shared" si="4"/>
        <v>47827.633029395205</v>
      </c>
      <c r="J32" s="26">
        <f t="shared" si="5"/>
        <v>0.17053571440854773</v>
      </c>
      <c r="L32" s="22">
        <f t="shared" si="11"/>
        <v>46958.599534055153</v>
      </c>
      <c r="M32" s="5">
        <f>scrimecost*Meta!O29</f>
        <v>383.89799999999997</v>
      </c>
      <c r="N32" s="5">
        <f>L32-Grade16!L32</f>
        <v>305.74929142033216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67.480091613632979</v>
      </c>
      <c r="T32" s="22">
        <f t="shared" si="7"/>
        <v>294.51256018952319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43003.698428825301</v>
      </c>
      <c r="D33" s="5">
        <f t="shared" si="0"/>
        <v>41797.935697956986</v>
      </c>
      <c r="E33" s="5">
        <f t="shared" si="1"/>
        <v>32297.935697956986</v>
      </c>
      <c r="F33" s="5">
        <f t="shared" si="2"/>
        <v>10847.026005382955</v>
      </c>
      <c r="G33" s="5">
        <f t="shared" si="3"/>
        <v>30950.90969257403</v>
      </c>
      <c r="H33" s="22">
        <f t="shared" si="10"/>
        <v>18818.887973384994</v>
      </c>
      <c r="I33" s="5">
        <f t="shared" si="4"/>
        <v>48941.766595130088</v>
      </c>
      <c r="J33" s="26">
        <f t="shared" si="5"/>
        <v>0.17191564602233644</v>
      </c>
      <c r="L33" s="22">
        <f t="shared" si="11"/>
        <v>48132.56452240653</v>
      </c>
      <c r="M33" s="5">
        <f>scrimecost*Meta!O30</f>
        <v>383.89799999999997</v>
      </c>
      <c r="N33" s="5">
        <f>L33-Grade16!L33</f>
        <v>313.39302370583755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69.167093903973168</v>
      </c>
      <c r="T33" s="22">
        <f t="shared" si="7"/>
        <v>326.21814646132708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44078.790889545933</v>
      </c>
      <c r="D34" s="5">
        <f t="shared" si="0"/>
        <v>42825.724090405914</v>
      </c>
      <c r="E34" s="5">
        <f t="shared" si="1"/>
        <v>33325.724090405914</v>
      </c>
      <c r="F34" s="5">
        <f t="shared" si="2"/>
        <v>11182.59891551753</v>
      </c>
      <c r="G34" s="5">
        <f t="shared" si="3"/>
        <v>31643.125174888384</v>
      </c>
      <c r="H34" s="22">
        <f t="shared" si="10"/>
        <v>19289.360172719618</v>
      </c>
      <c r="I34" s="5">
        <f t="shared" si="4"/>
        <v>50083.753500008337</v>
      </c>
      <c r="J34" s="26">
        <f t="shared" si="5"/>
        <v>0.17326192076749616</v>
      </c>
      <c r="L34" s="22">
        <f t="shared" si="11"/>
        <v>49335.878635466695</v>
      </c>
      <c r="M34" s="5">
        <f>scrimecost*Meta!O31</f>
        <v>383.89799999999997</v>
      </c>
      <c r="N34" s="5">
        <f>L34-Grade16!L34</f>
        <v>321.22784929849877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70.896271251575868</v>
      </c>
      <c r="T34" s="22">
        <f t="shared" si="7"/>
        <v>361.33698003300157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45180.760661784574</v>
      </c>
      <c r="D35" s="5">
        <f t="shared" si="0"/>
        <v>43879.20719266605</v>
      </c>
      <c r="E35" s="5">
        <f t="shared" si="1"/>
        <v>34379.20719266605</v>
      </c>
      <c r="F35" s="5">
        <f t="shared" si="2"/>
        <v>11526.561148405464</v>
      </c>
      <c r="G35" s="5">
        <f t="shared" si="3"/>
        <v>32352.646044260586</v>
      </c>
      <c r="H35" s="22">
        <f t="shared" si="10"/>
        <v>19771.594177037605</v>
      </c>
      <c r="I35" s="5">
        <f t="shared" si="4"/>
        <v>51254.290077508536</v>
      </c>
      <c r="J35" s="26">
        <f t="shared" si="5"/>
        <v>0.1745753595432617</v>
      </c>
      <c r="L35" s="22">
        <f t="shared" si="11"/>
        <v>50569.275601353351</v>
      </c>
      <c r="M35" s="5">
        <f>scrimecost*Meta!O32</f>
        <v>383.89799999999997</v>
      </c>
      <c r="N35" s="5">
        <f>L35-Grade16!L35</f>
        <v>329.25854553094541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72.668678032861777</v>
      </c>
      <c r="T35" s="22">
        <f t="shared" si="7"/>
        <v>400.23651214888991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46310.279678329192</v>
      </c>
      <c r="D36" s="5">
        <f t="shared" si="0"/>
        <v>44959.027372482706</v>
      </c>
      <c r="E36" s="5">
        <f t="shared" si="1"/>
        <v>35459.027372482706</v>
      </c>
      <c r="F36" s="5">
        <f t="shared" si="2"/>
        <v>11975.025174363873</v>
      </c>
      <c r="G36" s="5">
        <f t="shared" si="3"/>
        <v>32984.002198118833</v>
      </c>
      <c r="H36" s="22">
        <f t="shared" si="10"/>
        <v>20265.884031463545</v>
      </c>
      <c r="I36" s="5">
        <f t="shared" si="4"/>
        <v>52358.18733219798</v>
      </c>
      <c r="J36" s="26">
        <f t="shared" si="5"/>
        <v>0.17736355883022481</v>
      </c>
      <c r="L36" s="22">
        <f t="shared" si="11"/>
        <v>51833.507491387179</v>
      </c>
      <c r="M36" s="5">
        <f>scrimecost*Meta!O33</f>
        <v>295.608</v>
      </c>
      <c r="N36" s="5">
        <f>L36-Grade16!L36</f>
        <v>337.49000916921068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74.485394983681473</v>
      </c>
      <c r="T36" s="22">
        <f t="shared" si="7"/>
        <v>443.32375181328479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47468.036670287416</v>
      </c>
      <c r="D37" s="5">
        <f t="shared" ref="D37:D56" si="15">IF(A37&lt;startage,1,0)*(C37*(1-initialunempprob))+IF(A37=startage,1,0)*(C37*(1-unempprob))+IF(A37&gt;startage,1,0)*(C37*(1-unempprob)+unempprob*300*52)</f>
        <v>46065.843056794773</v>
      </c>
      <c r="E37" s="5">
        <f t="shared" si="1"/>
        <v>36565.843056794773</v>
      </c>
      <c r="F37" s="5">
        <f t="shared" si="2"/>
        <v>12447.082063722972</v>
      </c>
      <c r="G37" s="5">
        <f t="shared" si="3"/>
        <v>33618.760993071803</v>
      </c>
      <c r="H37" s="22">
        <f t="shared" ref="H37:H56" si="16">benefits*B37/expnorm</f>
        <v>20772.531132250133</v>
      </c>
      <c r="I37" s="5">
        <f t="shared" ref="I37:I56" si="17">G37+IF(A37&lt;startage,1,0)*(H37*(1-initialunempprob))+IF(A37&gt;=startage,1,0)*(H37*(1-unempprob))</f>
        <v>53477.300755502933</v>
      </c>
      <c r="J37" s="26">
        <f t="shared" si="5"/>
        <v>0.18027353936297752</v>
      </c>
      <c r="L37" s="22">
        <f t="shared" ref="L37:L56" si="18">(sincome+sbenefits)*(1-sunemp)*B37/expnorm</f>
        <v>53129.345178671865</v>
      </c>
      <c r="M37" s="5">
        <f>scrimecost*Meta!O34</f>
        <v>295.608</v>
      </c>
      <c r="N37" s="5">
        <f>L37-Grade16!L37</f>
        <v>345.92725939844968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76.347529858275422</v>
      </c>
      <c r="T37" s="22">
        <f t="shared" si="7"/>
        <v>491.04952435899804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48654.737587044598</v>
      </c>
      <c r="D38" s="5">
        <f t="shared" si="15"/>
        <v>47200.329133214633</v>
      </c>
      <c r="E38" s="5">
        <f t="shared" si="1"/>
        <v>37700.329133214633</v>
      </c>
      <c r="F38" s="5">
        <f t="shared" si="2"/>
        <v>12930.94037531604</v>
      </c>
      <c r="G38" s="5">
        <f t="shared" si="3"/>
        <v>34269.388757898589</v>
      </c>
      <c r="H38" s="22">
        <f t="shared" si="16"/>
        <v>21291.844410556383</v>
      </c>
      <c r="I38" s="5">
        <f t="shared" si="17"/>
        <v>54624.392014390491</v>
      </c>
      <c r="J38" s="26">
        <f t="shared" si="5"/>
        <v>0.18311254476078495</v>
      </c>
      <c r="L38" s="22">
        <f t="shared" si="18"/>
        <v>54457.578808138656</v>
      </c>
      <c r="M38" s="5">
        <f>scrimecost*Meta!O35</f>
        <v>295.608</v>
      </c>
      <c r="N38" s="5">
        <f>L38-Grade16!L38</f>
        <v>354.5754408834182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78.256218104733932</v>
      </c>
      <c r="T38" s="22">
        <f t="shared" si="7"/>
        <v>543.91318846988827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49871.106026720707</v>
      </c>
      <c r="D39" s="5">
        <f t="shared" si="15"/>
        <v>48363.177361544993</v>
      </c>
      <c r="E39" s="5">
        <f t="shared" si="1"/>
        <v>38863.177361544993</v>
      </c>
      <c r="F39" s="5">
        <f t="shared" si="2"/>
        <v>13426.895144698938</v>
      </c>
      <c r="G39" s="5">
        <f t="shared" si="3"/>
        <v>34936.282216846055</v>
      </c>
      <c r="H39" s="22">
        <f t="shared" si="16"/>
        <v>21824.140520820292</v>
      </c>
      <c r="I39" s="5">
        <f t="shared" si="17"/>
        <v>55800.160554750255</v>
      </c>
      <c r="J39" s="26">
        <f t="shared" si="5"/>
        <v>0.18588230612449952</v>
      </c>
      <c r="L39" s="22">
        <f t="shared" si="18"/>
        <v>55819.018278342111</v>
      </c>
      <c r="M39" s="5">
        <f>scrimecost*Meta!O36</f>
        <v>295.608</v>
      </c>
      <c r="N39" s="5">
        <f>L39-Grade16!L39</f>
        <v>363.43982690549456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80.21262355735027</v>
      </c>
      <c r="T39" s="22">
        <f t="shared" si="7"/>
        <v>602.46786101188013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51117.883677388716</v>
      </c>
      <c r="D40" s="5">
        <f t="shared" si="15"/>
        <v>49555.096795583609</v>
      </c>
      <c r="E40" s="5">
        <f t="shared" si="1"/>
        <v>40055.096795583609</v>
      </c>
      <c r="F40" s="5">
        <f t="shared" si="2"/>
        <v>13935.248783316409</v>
      </c>
      <c r="G40" s="5">
        <f t="shared" si="3"/>
        <v>35619.848012267204</v>
      </c>
      <c r="H40" s="22">
        <f t="shared" si="16"/>
        <v>22369.744033840798</v>
      </c>
      <c r="I40" s="5">
        <f t="shared" si="17"/>
        <v>57005.323308619001</v>
      </c>
      <c r="J40" s="26">
        <f t="shared" si="5"/>
        <v>0.18858451233300158</v>
      </c>
      <c r="L40" s="22">
        <f t="shared" si="18"/>
        <v>57214.493735300668</v>
      </c>
      <c r="M40" s="5">
        <f>scrimecost*Meta!O37</f>
        <v>295.608</v>
      </c>
      <c r="N40" s="5">
        <f>L40-Grade16!L40</f>
        <v>372.52582257814356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82.217939146286582</v>
      </c>
      <c r="T40" s="22">
        <f t="shared" si="7"/>
        <v>667.32620434031787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52395.830769323438</v>
      </c>
      <c r="D41" s="5">
        <f t="shared" si="15"/>
        <v>50776.814215473205</v>
      </c>
      <c r="E41" s="5">
        <f t="shared" si="1"/>
        <v>41276.814215473205</v>
      </c>
      <c r="F41" s="5">
        <f t="shared" si="2"/>
        <v>14456.311262899322</v>
      </c>
      <c r="G41" s="5">
        <f t="shared" si="3"/>
        <v>36320.502952573879</v>
      </c>
      <c r="H41" s="22">
        <f t="shared" si="16"/>
        <v>22928.987634686815</v>
      </c>
      <c r="I41" s="5">
        <f t="shared" si="17"/>
        <v>58240.615131334474</v>
      </c>
      <c r="J41" s="26">
        <f t="shared" si="5"/>
        <v>0.19122081107300365</v>
      </c>
      <c r="L41" s="22">
        <f t="shared" si="18"/>
        <v>58644.856078683173</v>
      </c>
      <c r="M41" s="5">
        <f>scrimecost*Meta!O38</f>
        <v>179.52300000000002</v>
      </c>
      <c r="N41" s="5">
        <f>L41-Grade16!L41</f>
        <v>381.83896814258333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84.273387624940696</v>
      </c>
      <c r="T41" s="22">
        <f t="shared" si="7"/>
        <v>739.16683663636002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53705.726538556526</v>
      </c>
      <c r="D42" s="5">
        <f t="shared" si="15"/>
        <v>52029.074570860037</v>
      </c>
      <c r="E42" s="5">
        <f t="shared" si="1"/>
        <v>42529.074570860037</v>
      </c>
      <c r="F42" s="5">
        <f t="shared" si="2"/>
        <v>14990.400304471807</v>
      </c>
      <c r="G42" s="5">
        <f t="shared" si="3"/>
        <v>37038.674266388232</v>
      </c>
      <c r="H42" s="22">
        <f t="shared" si="16"/>
        <v>23502.212325553985</v>
      </c>
      <c r="I42" s="5">
        <f t="shared" si="17"/>
        <v>59506.789249617839</v>
      </c>
      <c r="J42" s="26">
        <f t="shared" si="5"/>
        <v>0.19379280984373731</v>
      </c>
      <c r="L42" s="22">
        <f t="shared" si="18"/>
        <v>60110.977480650254</v>
      </c>
      <c r="M42" s="5">
        <f>scrimecost*Meta!O39</f>
        <v>179.52300000000002</v>
      </c>
      <c r="N42" s="5">
        <f>L42-Grade16!L42</f>
        <v>391.38494234615064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86.380222315564822</v>
      </c>
      <c r="T42" s="22">
        <f t="shared" si="7"/>
        <v>818.74143234512462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55048.369702020434</v>
      </c>
      <c r="D43" s="5">
        <f t="shared" si="15"/>
        <v>53312.641435131532</v>
      </c>
      <c r="E43" s="5">
        <f t="shared" si="1"/>
        <v>43812.641435131532</v>
      </c>
      <c r="F43" s="5">
        <f t="shared" si="2"/>
        <v>15537.841572083598</v>
      </c>
      <c r="G43" s="5">
        <f t="shared" si="3"/>
        <v>37774.799863047934</v>
      </c>
      <c r="H43" s="22">
        <f t="shared" si="16"/>
        <v>24089.767633692834</v>
      </c>
      <c r="I43" s="5">
        <f t="shared" si="17"/>
        <v>60804.617720858281</v>
      </c>
      <c r="J43" s="26">
        <f t="shared" si="5"/>
        <v>0.196302076937136</v>
      </c>
      <c r="L43" s="22">
        <f t="shared" si="18"/>
        <v>61613.751917666516</v>
      </c>
      <c r="M43" s="5">
        <f>scrimecost*Meta!O40</f>
        <v>179.52300000000002</v>
      </c>
      <c r="N43" s="5">
        <f>L43-Grade16!L43</f>
        <v>401.16956590482005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88.539727873457394</v>
      </c>
      <c r="T43" s="22">
        <f t="shared" si="7"/>
        <v>906.88258700700635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56424.578944570938</v>
      </c>
      <c r="D44" s="5">
        <f t="shared" si="15"/>
        <v>54628.297471009813</v>
      </c>
      <c r="E44" s="5">
        <f t="shared" si="1"/>
        <v>45128.297471009813</v>
      </c>
      <c r="F44" s="5">
        <f t="shared" si="2"/>
        <v>16098.968871385685</v>
      </c>
      <c r="G44" s="5">
        <f t="shared" si="3"/>
        <v>38529.328599624132</v>
      </c>
      <c r="H44" s="22">
        <f t="shared" si="16"/>
        <v>24692.011824535155</v>
      </c>
      <c r="I44" s="5">
        <f t="shared" si="17"/>
        <v>62134.891903879739</v>
      </c>
      <c r="J44" s="26">
        <f t="shared" si="5"/>
        <v>0.19875014239411032</v>
      </c>
      <c r="L44" s="22">
        <f t="shared" si="18"/>
        <v>63154.095715608164</v>
      </c>
      <c r="M44" s="5">
        <f>scrimecost*Meta!O41</f>
        <v>179.52300000000002</v>
      </c>
      <c r="N44" s="5">
        <f>L44-Grade16!L44</f>
        <v>411.19880505240872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90.753221070286813</v>
      </c>
      <c r="T44" s="22">
        <f t="shared" si="7"/>
        <v>1004.5125287732391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57835.193418185227</v>
      </c>
      <c r="D45" s="5">
        <f t="shared" si="15"/>
        <v>55976.844907785075</v>
      </c>
      <c r="E45" s="5">
        <f t="shared" si="1"/>
        <v>46476.844907785075</v>
      </c>
      <c r="F45" s="5">
        <f t="shared" si="2"/>
        <v>16674.124353170333</v>
      </c>
      <c r="G45" s="5">
        <f t="shared" si="3"/>
        <v>39302.720554614745</v>
      </c>
      <c r="H45" s="22">
        <f t="shared" si="16"/>
        <v>25309.312120148537</v>
      </c>
      <c r="I45" s="5">
        <f t="shared" si="17"/>
        <v>63498.422941476747</v>
      </c>
      <c r="J45" s="26">
        <f t="shared" si="5"/>
        <v>0.20113849893749994</v>
      </c>
      <c r="L45" s="22">
        <f t="shared" si="18"/>
        <v>64732.948108498385</v>
      </c>
      <c r="M45" s="5">
        <f>scrimecost*Meta!O42</f>
        <v>179.52300000000002</v>
      </c>
      <c r="N45" s="5">
        <f>L45-Grade16!L45</f>
        <v>421.47877517875168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93.022051597051217</v>
      </c>
      <c r="T45" s="22">
        <f t="shared" ref="T45:T69" si="20">S45/sreturn^(A45-startage+1)</f>
        <v>1112.652767755445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59281.073253639843</v>
      </c>
      <c r="D46" s="5">
        <f t="shared" si="15"/>
        <v>57359.106030479692</v>
      </c>
      <c r="E46" s="5">
        <f t="shared" si="1"/>
        <v>47859.106030479692</v>
      </c>
      <c r="F46" s="5">
        <f t="shared" si="2"/>
        <v>17263.658721999589</v>
      </c>
      <c r="G46" s="5">
        <f t="shared" si="3"/>
        <v>40095.447308480099</v>
      </c>
      <c r="H46" s="22">
        <f t="shared" si="16"/>
        <v>25942.044923152247</v>
      </c>
      <c r="I46" s="5">
        <f t="shared" si="17"/>
        <v>64896.042255013643</v>
      </c>
      <c r="J46" s="26">
        <f t="shared" si="5"/>
        <v>0.20346860288227026</v>
      </c>
      <c r="L46" s="22">
        <f t="shared" si="18"/>
        <v>66351.271811210827</v>
      </c>
      <c r="M46" s="5">
        <f>scrimecost*Meta!O43</f>
        <v>89.598000000000013</v>
      </c>
      <c r="N46" s="5">
        <f>L46-Grade16!L46</f>
        <v>432.01574455820082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95.347602886973149</v>
      </c>
      <c r="T46" s="22">
        <f t="shared" si="20"/>
        <v>1232.4347841689964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60763.100084980841</v>
      </c>
      <c r="D47" s="5">
        <f t="shared" si="15"/>
        <v>58775.923681241686</v>
      </c>
      <c r="E47" s="5">
        <f t="shared" si="1"/>
        <v>49275.923681241686</v>
      </c>
      <c r="F47" s="5">
        <f t="shared" si="2"/>
        <v>17867.931450049578</v>
      </c>
      <c r="G47" s="5">
        <f t="shared" si="3"/>
        <v>40907.992231192111</v>
      </c>
      <c r="H47" s="22">
        <f t="shared" si="16"/>
        <v>26590.59604623105</v>
      </c>
      <c r="I47" s="5">
        <f t="shared" si="17"/>
        <v>66328.602051388996</v>
      </c>
      <c r="J47" s="26">
        <f t="shared" si="5"/>
        <v>0.2057418750235096</v>
      </c>
      <c r="L47" s="22">
        <f t="shared" si="18"/>
        <v>68010.053606491099</v>
      </c>
      <c r="M47" s="5">
        <f>scrimecost*Meta!O44</f>
        <v>89.598000000000013</v>
      </c>
      <c r="N47" s="5">
        <f>L47-Grade16!L47</f>
        <v>442.81613817215839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97.73129295914805</v>
      </c>
      <c r="T47" s="22">
        <f t="shared" si="20"/>
        <v>1365.1118671046202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62282.177587105354</v>
      </c>
      <c r="D48" s="5">
        <f t="shared" si="15"/>
        <v>60228.161773272717</v>
      </c>
      <c r="E48" s="5">
        <f t="shared" si="1"/>
        <v>50728.161773272717</v>
      </c>
      <c r="F48" s="5">
        <f t="shared" si="2"/>
        <v>18487.310996300817</v>
      </c>
      <c r="G48" s="5">
        <f t="shared" si="3"/>
        <v>41740.8507769719</v>
      </c>
      <c r="H48" s="22">
        <f t="shared" si="16"/>
        <v>27255.360947386827</v>
      </c>
      <c r="I48" s="5">
        <f t="shared" si="17"/>
        <v>67796.97584267371</v>
      </c>
      <c r="J48" s="26">
        <f t="shared" si="5"/>
        <v>0.20795970150276755</v>
      </c>
      <c r="L48" s="22">
        <f t="shared" si="18"/>
        <v>69710.30494665337</v>
      </c>
      <c r="M48" s="5">
        <f>scrimecost*Meta!O45</f>
        <v>89.598000000000013</v>
      </c>
      <c r="N48" s="5">
        <f>L48-Grade16!L48</f>
        <v>453.8865416264598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100.17457528312619</v>
      </c>
      <c r="T48" s="22">
        <f t="shared" si="20"/>
        <v>1512.072227794494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63839.232026782985</v>
      </c>
      <c r="D49" s="5">
        <f t="shared" si="15"/>
        <v>61716.705817604532</v>
      </c>
      <c r="E49" s="5">
        <f t="shared" si="1"/>
        <v>52216.705817604532</v>
      </c>
      <c r="F49" s="5">
        <f t="shared" si="2"/>
        <v>19122.175031208335</v>
      </c>
      <c r="G49" s="5">
        <f t="shared" si="3"/>
        <v>42594.530786396193</v>
      </c>
      <c r="H49" s="22">
        <f t="shared" si="16"/>
        <v>27936.744971071494</v>
      </c>
      <c r="I49" s="5">
        <f t="shared" si="17"/>
        <v>69302.058978740533</v>
      </c>
      <c r="J49" s="26">
        <f t="shared" si="5"/>
        <v>0.21012343465326302</v>
      </c>
      <c r="L49" s="22">
        <f t="shared" si="18"/>
        <v>71453.0625703197</v>
      </c>
      <c r="M49" s="5">
        <f>scrimecost*Meta!O46</f>
        <v>89.598000000000013</v>
      </c>
      <c r="N49" s="5">
        <f>L49-Grade16!L49</f>
        <v>465.23370516712021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102.6789396652041</v>
      </c>
      <c r="T49" s="22">
        <f t="shared" si="20"/>
        <v>1674.8535245809185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65435.21282745256</v>
      </c>
      <c r="D50" s="5">
        <f t="shared" si="15"/>
        <v>63242.463463044645</v>
      </c>
      <c r="E50" s="5">
        <f t="shared" si="1"/>
        <v>53742.463463044645</v>
      </c>
      <c r="F50" s="5">
        <f t="shared" si="2"/>
        <v>19772.91066698854</v>
      </c>
      <c r="G50" s="5">
        <f t="shared" si="3"/>
        <v>43469.552796056101</v>
      </c>
      <c r="H50" s="22">
        <f t="shared" si="16"/>
        <v>28635.16359534828</v>
      </c>
      <c r="I50" s="5">
        <f t="shared" si="17"/>
        <v>70844.769193209053</v>
      </c>
      <c r="J50" s="26">
        <f t="shared" si="5"/>
        <v>0.21223439382447817</v>
      </c>
      <c r="L50" s="22">
        <f t="shared" si="18"/>
        <v>73239.389134577694</v>
      </c>
      <c r="M50" s="5">
        <f>scrimecost*Meta!O47</f>
        <v>89.598000000000013</v>
      </c>
      <c r="N50" s="5">
        <f>L50-Grade16!L50</f>
        <v>476.86454779630003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105.24591315683459</v>
      </c>
      <c r="T50" s="22">
        <f t="shared" si="20"/>
        <v>1855.1589515619282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67071.093148138869</v>
      </c>
      <c r="D51" s="5">
        <f t="shared" si="15"/>
        <v>64806.365049620756</v>
      </c>
      <c r="E51" s="5">
        <f t="shared" si="1"/>
        <v>55306.365049620756</v>
      </c>
      <c r="F51" s="5">
        <f t="shared" si="2"/>
        <v>20439.914693663253</v>
      </c>
      <c r="G51" s="5">
        <f t="shared" si="3"/>
        <v>44366.450355957502</v>
      </c>
      <c r="H51" s="22">
        <f t="shared" si="16"/>
        <v>29351.042685231987</v>
      </c>
      <c r="I51" s="5">
        <f t="shared" si="17"/>
        <v>72426.047163039286</v>
      </c>
      <c r="J51" s="26">
        <f t="shared" si="5"/>
        <v>0.21429386618663931</v>
      </c>
      <c r="L51" s="22">
        <f t="shared" si="18"/>
        <v>75070.373862942128</v>
      </c>
      <c r="M51" s="5">
        <f>scrimecost*Meta!O48</f>
        <v>44.799000000000007</v>
      </c>
      <c r="N51" s="5">
        <f>L51-Grade16!L51</f>
        <v>488.78616149122536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107.8770609857594</v>
      </c>
      <c r="T51" s="22">
        <f t="shared" si="20"/>
        <v>2054.8750592513011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68747.870476842319</v>
      </c>
      <c r="D52" s="5">
        <f t="shared" si="15"/>
        <v>66409.36417586125</v>
      </c>
      <c r="E52" s="5">
        <f t="shared" si="1"/>
        <v>56909.36417586125</v>
      </c>
      <c r="F52" s="5">
        <f t="shared" si="2"/>
        <v>21123.593821004826</v>
      </c>
      <c r="G52" s="5">
        <f t="shared" si="3"/>
        <v>45285.770354856424</v>
      </c>
      <c r="H52" s="22">
        <f t="shared" si="16"/>
        <v>30084.818752362778</v>
      </c>
      <c r="I52" s="5">
        <f t="shared" si="17"/>
        <v>74046.857082115239</v>
      </c>
      <c r="J52" s="26">
        <f t="shared" si="5"/>
        <v>0.21630310751557691</v>
      </c>
      <c r="L52" s="22">
        <f t="shared" si="18"/>
        <v>76947.133209515669</v>
      </c>
      <c r="M52" s="5">
        <f>scrimecost*Meta!O49</f>
        <v>44.799000000000007</v>
      </c>
      <c r="N52" s="5">
        <f>L52-Grade16!L52</f>
        <v>501.00581552847871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110.57398751039736</v>
      </c>
      <c r="T52" s="22">
        <f t="shared" si="20"/>
        <v>2276.0914937113948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70466.567238763382</v>
      </c>
      <c r="D53" s="5">
        <f t="shared" si="15"/>
        <v>68052.438280257789</v>
      </c>
      <c r="E53" s="5">
        <f t="shared" si="1"/>
        <v>58552.438280257789</v>
      </c>
      <c r="F53" s="5">
        <f t="shared" si="2"/>
        <v>21824.36492652995</v>
      </c>
      <c r="G53" s="5">
        <f t="shared" si="3"/>
        <v>46228.073353727843</v>
      </c>
      <c r="H53" s="22">
        <f t="shared" si="16"/>
        <v>30836.939221171851</v>
      </c>
      <c r="I53" s="5">
        <f t="shared" si="17"/>
        <v>75708.187249168128</v>
      </c>
      <c r="J53" s="26">
        <f t="shared" si="5"/>
        <v>0.21826334295844299</v>
      </c>
      <c r="L53" s="22">
        <f t="shared" si="18"/>
        <v>78870.811539753558</v>
      </c>
      <c r="M53" s="5">
        <f>scrimecost*Meta!O50</f>
        <v>44.799000000000007</v>
      </c>
      <c r="N53" s="5">
        <f>L53-Grade16!L53</f>
        <v>513.53096091670159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113.33833719815969</v>
      </c>
      <c r="T53" s="22">
        <f t="shared" si="20"/>
        <v>2521.1228606927189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72228.231419732474</v>
      </c>
      <c r="D54" s="5">
        <f t="shared" si="15"/>
        <v>69736.589237264241</v>
      </c>
      <c r="E54" s="5">
        <f t="shared" si="1"/>
        <v>60236.589237264241</v>
      </c>
      <c r="F54" s="5">
        <f t="shared" si="2"/>
        <v>22542.655309693197</v>
      </c>
      <c r="G54" s="5">
        <f t="shared" si="3"/>
        <v>47193.933927571044</v>
      </c>
      <c r="H54" s="22">
        <f t="shared" si="16"/>
        <v>31607.862701701142</v>
      </c>
      <c r="I54" s="5">
        <f t="shared" si="17"/>
        <v>77411.050670397337</v>
      </c>
      <c r="J54" s="26">
        <f t="shared" si="5"/>
        <v>0.22017576778075126</v>
      </c>
      <c r="L54" s="22">
        <f t="shared" si="18"/>
        <v>80842.581828247392</v>
      </c>
      <c r="M54" s="5">
        <f>scrimecost*Meta!O51</f>
        <v>44.799000000000007</v>
      </c>
      <c r="N54" s="5">
        <f>L54-Grade16!L54</f>
        <v>526.36923493961513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116.1717956281128</v>
      </c>
      <c r="T54" s="22">
        <f t="shared" si="20"/>
        <v>2792.5329435430835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74033.937205225768</v>
      </c>
      <c r="D55" s="5">
        <f t="shared" si="15"/>
        <v>71462.843968195826</v>
      </c>
      <c r="E55" s="5">
        <f t="shared" si="1"/>
        <v>61962.843968195826</v>
      </c>
      <c r="F55" s="5">
        <f t="shared" si="2"/>
        <v>23278.902952435521</v>
      </c>
      <c r="G55" s="5">
        <f t="shared" si="3"/>
        <v>48183.941015760305</v>
      </c>
      <c r="H55" s="22">
        <f t="shared" si="16"/>
        <v>32398.059269243669</v>
      </c>
      <c r="I55" s="5">
        <f t="shared" si="17"/>
        <v>79156.485677157252</v>
      </c>
      <c r="J55" s="26">
        <f t="shared" si="5"/>
        <v>0.22204154809519841</v>
      </c>
      <c r="L55" s="22">
        <f t="shared" si="18"/>
        <v>82863.646373953583</v>
      </c>
      <c r="M55" s="5">
        <f>scrimecost*Meta!O52</f>
        <v>44.799000000000007</v>
      </c>
      <c r="N55" s="5">
        <f>L55-Grade16!L55</f>
        <v>539.5284658131277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119.07609051882054</v>
      </c>
      <c r="T55" s="22">
        <f t="shared" si="20"/>
        <v>3093.1615282846979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75884.785635356413</v>
      </c>
      <c r="D56" s="5">
        <f t="shared" si="15"/>
        <v>73232.255067400722</v>
      </c>
      <c r="E56" s="5">
        <f t="shared" si="1"/>
        <v>63732.255067400722</v>
      </c>
      <c r="F56" s="5">
        <f t="shared" si="2"/>
        <v>24033.556786246409</v>
      </c>
      <c r="G56" s="5">
        <f t="shared" si="3"/>
        <v>49198.698281154313</v>
      </c>
      <c r="H56" s="22">
        <f t="shared" si="16"/>
        <v>33208.010750974761</v>
      </c>
      <c r="I56" s="5">
        <f t="shared" si="17"/>
        <v>80945.556559086181</v>
      </c>
      <c r="J56" s="26">
        <f t="shared" si="5"/>
        <v>0.22386182157270781</v>
      </c>
      <c r="L56" s="22">
        <f t="shared" si="18"/>
        <v>84935.237533302425</v>
      </c>
      <c r="M56" s="5">
        <f>scrimecost*Meta!O53</f>
        <v>12.426</v>
      </c>
      <c r="N56" s="5">
        <f>L56-Grade16!L56</f>
        <v>553.01667745843588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122.05299278178663</v>
      </c>
      <c r="T56" s="22">
        <f t="shared" si="20"/>
        <v>3426.1541165278559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12.426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12.426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12.426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12.426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12.426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12.426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12.426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12.426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12.426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12.426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12.426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12.426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12.426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-1.5825207810848951E-10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52731</v>
      </c>
      <c r="D2" s="7">
        <f>Meta!C12</f>
        <v>22518</v>
      </c>
      <c r="E2" s="1">
        <f>Meta!D12</f>
        <v>3.9E-2</v>
      </c>
      <c r="F2" s="1">
        <f>Meta!F12</f>
        <v>0.64700000000000002</v>
      </c>
      <c r="G2" s="1">
        <f>Meta!I12</f>
        <v>1.7342811382937739</v>
      </c>
      <c r="H2" s="1">
        <f>Meta!E12</f>
        <v>0.36299999999999999</v>
      </c>
      <c r="I2" s="13"/>
      <c r="J2" s="1">
        <f>Meta!X11</f>
        <v>0.60799999999999998</v>
      </c>
      <c r="K2" s="1">
        <f>Meta!D11</f>
        <v>4.3999999999999997E-2</v>
      </c>
      <c r="L2" s="29"/>
      <c r="N2" s="22">
        <f>Meta!T12</f>
        <v>39239</v>
      </c>
      <c r="O2" s="22">
        <f>Meta!U12</f>
        <v>17526</v>
      </c>
      <c r="P2" s="1">
        <f>Meta!V12</f>
        <v>5.0999999999999997E-2</v>
      </c>
      <c r="Q2" s="1">
        <f>Meta!X12</f>
        <v>0.60799999999999998</v>
      </c>
      <c r="R2" s="22">
        <f>Meta!W12</f>
        <v>327</v>
      </c>
      <c r="T2" s="12">
        <f>IRR(S5:S69)+1</f>
        <v>0.92253021241553124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2690.0005276240418</v>
      </c>
      <c r="D14" s="5">
        <f t="shared" ref="D14:D36" si="0">IF(A14&lt;startage,1,0)*(C14*(1-initialunempprob))+IF(A14=startage,1,0)*(C14*(1-unempprob))+IF(A14&gt;startage,1,0)*(C14*(1-unempprob)+unempprob*300*52)</f>
        <v>2571.6405044085836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196.73049858725665</v>
      </c>
      <c r="G14" s="5">
        <f t="shared" ref="G14:G56" si="3">D14-F14</f>
        <v>2374.9100058213271</v>
      </c>
      <c r="H14" s="22">
        <f>0.1*Grade17!H14</f>
        <v>1177.1736019749171</v>
      </c>
      <c r="I14" s="5">
        <f t="shared" ref="I14:I36" si="4">G14+IF(A14&lt;startage,1,0)*(H14*(1-initialunempprob))+IF(A14&gt;=startage,1,0)*(H14*(1-unempprob))</f>
        <v>3500.2879693093478</v>
      </c>
      <c r="J14" s="26">
        <f t="shared" ref="J14:J56" si="5">(F14-(IF(A14&gt;startage,1,0)*(unempprob*300*52)))/(IF(A14&lt;startage,1,0)*((C14+H14)*(1-initialunempprob))+IF(A14&gt;=startage,1,0)*((C14+H14)*(1-unempprob)))</f>
        <v>5.3213285325887281E-2</v>
      </c>
      <c r="L14" s="22">
        <f>0.1*Grade17!L14</f>
        <v>3010.8253171635083</v>
      </c>
      <c r="M14" s="5">
        <f>scrimecost*Meta!O11</f>
        <v>878.649</v>
      </c>
      <c r="N14" s="5">
        <f>L14-Grade17!L14</f>
        <v>-27097.427854471574</v>
      </c>
      <c r="O14" s="5"/>
      <c r="P14" s="22"/>
      <c r="Q14" s="22">
        <f>0.05*feel*Grade17!G14</f>
        <v>281.67998316068542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-35658.107837632255</v>
      </c>
      <c r="T14" s="22">
        <f t="shared" ref="T14:T45" si="7">S14/sreturn^(A14-startage+1)</f>
        <v>-35658.107837632255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30405.104936952714</v>
      </c>
      <c r="D15" s="5">
        <f t="shared" si="0"/>
        <v>29219.305844411556</v>
      </c>
      <c r="E15" s="5">
        <f t="shared" si="1"/>
        <v>19719.305844411556</v>
      </c>
      <c r="F15" s="5">
        <f t="shared" si="2"/>
        <v>6740.1033582003729</v>
      </c>
      <c r="G15" s="5">
        <f t="shared" si="3"/>
        <v>22479.202486211183</v>
      </c>
      <c r="H15" s="22">
        <f t="shared" ref="H15:H36" si="10">benefits*B15/expnorm</f>
        <v>12984.05402837612</v>
      </c>
      <c r="I15" s="5">
        <f t="shared" si="4"/>
        <v>34956.878407480632</v>
      </c>
      <c r="J15" s="26">
        <f t="shared" si="5"/>
        <v>0.16164487386825352</v>
      </c>
      <c r="L15" s="22">
        <f t="shared" ref="L15:L36" si="11">(sincome+sbenefits)*(1-sunemp)*B15/expnorm</f>
        <v>31061.852551195097</v>
      </c>
      <c r="M15" s="5">
        <f>scrimecost*Meta!O12</f>
        <v>841.37099999999998</v>
      </c>
      <c r="N15" s="5">
        <f>L15-Grade17!L15</f>
        <v>200.89305026914371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44.33789976660109</v>
      </c>
      <c r="T15" s="22">
        <f t="shared" si="7"/>
        <v>48.061189942503653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31165.232560376528</v>
      </c>
      <c r="D16" s="5">
        <f t="shared" si="0"/>
        <v>30558.188490521843</v>
      </c>
      <c r="E16" s="5">
        <f t="shared" si="1"/>
        <v>21058.188490521843</v>
      </c>
      <c r="F16" s="5">
        <f t="shared" si="2"/>
        <v>7177.2485421553811</v>
      </c>
      <c r="G16" s="5">
        <f t="shared" si="3"/>
        <v>23380.93994836646</v>
      </c>
      <c r="H16" s="22">
        <f t="shared" si="10"/>
        <v>13308.655379085521</v>
      </c>
      <c r="I16" s="5">
        <f t="shared" si="4"/>
        <v>36170.557767667648</v>
      </c>
      <c r="J16" s="26">
        <f t="shared" si="5"/>
        <v>0.1536953624141856</v>
      </c>
      <c r="L16" s="22">
        <f t="shared" si="11"/>
        <v>31838.398864974974</v>
      </c>
      <c r="M16" s="5">
        <f>scrimecost*Meta!O13</f>
        <v>712.20600000000002</v>
      </c>
      <c r="N16" s="5">
        <f>L16-Grade17!L16</f>
        <v>205.91537652587067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45.446347260765762</v>
      </c>
      <c r="T16" s="22">
        <f t="shared" si="7"/>
        <v>53.399573291022662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31944.363374385946</v>
      </c>
      <c r="D17" s="5">
        <f t="shared" si="0"/>
        <v>31306.933202784894</v>
      </c>
      <c r="E17" s="5">
        <f t="shared" si="1"/>
        <v>21806.933202784894</v>
      </c>
      <c r="F17" s="5">
        <f t="shared" si="2"/>
        <v>7421.7136907092681</v>
      </c>
      <c r="G17" s="5">
        <f t="shared" si="3"/>
        <v>23885.219512075626</v>
      </c>
      <c r="H17" s="22">
        <f t="shared" si="10"/>
        <v>13641.37176356266</v>
      </c>
      <c r="I17" s="5">
        <f t="shared" si="4"/>
        <v>36994.57777685934</v>
      </c>
      <c r="J17" s="26">
        <f t="shared" si="5"/>
        <v>0.15552708570220111</v>
      </c>
      <c r="L17" s="22">
        <f t="shared" si="11"/>
        <v>32634.358836599349</v>
      </c>
      <c r="M17" s="5">
        <f>scrimecost*Meta!O14</f>
        <v>712.20600000000002</v>
      </c>
      <c r="N17" s="5">
        <f>L17-Grade17!L17</f>
        <v>211.06326093901953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46.582505942285366</v>
      </c>
      <c r="T17" s="22">
        <f t="shared" si="7"/>
        <v>59.330916089981578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32742.972458745593</v>
      </c>
      <c r="D18" s="5">
        <f t="shared" si="0"/>
        <v>32074.396532854516</v>
      </c>
      <c r="E18" s="5">
        <f t="shared" si="1"/>
        <v>22574.396532854516</v>
      </c>
      <c r="F18" s="5">
        <f t="shared" si="2"/>
        <v>7672.2904679769999</v>
      </c>
      <c r="G18" s="5">
        <f t="shared" si="3"/>
        <v>24402.106064877516</v>
      </c>
      <c r="H18" s="22">
        <f t="shared" si="10"/>
        <v>13982.406057651726</v>
      </c>
      <c r="I18" s="5">
        <f t="shared" si="4"/>
        <v>37839.198286280822</v>
      </c>
      <c r="J18" s="26">
        <f t="shared" si="5"/>
        <v>0.15731413281246012</v>
      </c>
      <c r="L18" s="22">
        <f t="shared" si="11"/>
        <v>33450.217807514331</v>
      </c>
      <c r="M18" s="5">
        <f>scrimecost*Meta!O15</f>
        <v>712.20600000000002</v>
      </c>
      <c r="N18" s="5">
        <f>L18-Grade17!L18</f>
        <v>216.33984246249747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47.747068590843035</v>
      </c>
      <c r="T18" s="22">
        <f t="shared" si="7"/>
        <v>65.921081145946829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33561.546770214227</v>
      </c>
      <c r="D19" s="5">
        <f t="shared" si="0"/>
        <v>32861.046446175867</v>
      </c>
      <c r="E19" s="5">
        <f t="shared" si="1"/>
        <v>23361.046446175867</v>
      </c>
      <c r="F19" s="5">
        <f t="shared" si="2"/>
        <v>7929.1316646764208</v>
      </c>
      <c r="G19" s="5">
        <f t="shared" si="3"/>
        <v>24931.914781499447</v>
      </c>
      <c r="H19" s="22">
        <f t="shared" si="10"/>
        <v>14331.966209093018</v>
      </c>
      <c r="I19" s="5">
        <f t="shared" si="4"/>
        <v>38704.934308437834</v>
      </c>
      <c r="J19" s="26">
        <f t="shared" si="5"/>
        <v>0.15905759340783474</v>
      </c>
      <c r="L19" s="22">
        <f t="shared" si="11"/>
        <v>34286.473252702184</v>
      </c>
      <c r="M19" s="5">
        <f>scrimecost*Meta!O16</f>
        <v>712.20600000000002</v>
      </c>
      <c r="N19" s="5">
        <f>L19-Grade17!L19</f>
        <v>221.74833852405573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48.940745305613198</v>
      </c>
      <c r="T19" s="22">
        <f t="shared" si="7"/>
        <v>73.243246958463175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34400.585439469578</v>
      </c>
      <c r="D20" s="5">
        <f t="shared" si="0"/>
        <v>33667.362607330266</v>
      </c>
      <c r="E20" s="5">
        <f t="shared" si="1"/>
        <v>24167.362607330266</v>
      </c>
      <c r="F20" s="5">
        <f t="shared" si="2"/>
        <v>8192.3938912933318</v>
      </c>
      <c r="G20" s="5">
        <f t="shared" si="3"/>
        <v>25474.968716036936</v>
      </c>
      <c r="H20" s="22">
        <f t="shared" si="10"/>
        <v>14690.265364320343</v>
      </c>
      <c r="I20" s="5">
        <f t="shared" si="4"/>
        <v>39592.313731148781</v>
      </c>
      <c r="J20" s="26">
        <f t="shared" si="5"/>
        <v>0.16075853057405387</v>
      </c>
      <c r="L20" s="22">
        <f t="shared" si="11"/>
        <v>35143.635084019734</v>
      </c>
      <c r="M20" s="5">
        <f>scrimecost*Meta!O17</f>
        <v>712.20600000000002</v>
      </c>
      <c r="N20" s="5">
        <f>L20-Grade17!L20</f>
        <v>227.2920469871533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50.164263938252681</v>
      </c>
      <c r="T20" s="22">
        <f t="shared" si="7"/>
        <v>81.378720308628843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35260.600075456314</v>
      </c>
      <c r="D21" s="5">
        <f t="shared" si="0"/>
        <v>34493.83667251352</v>
      </c>
      <c r="E21" s="5">
        <f t="shared" si="1"/>
        <v>24993.83667251352</v>
      </c>
      <c r="F21" s="5">
        <f t="shared" si="2"/>
        <v>8462.2376735756643</v>
      </c>
      <c r="G21" s="5">
        <f t="shared" si="3"/>
        <v>26031.598998937858</v>
      </c>
      <c r="H21" s="22">
        <f t="shared" si="10"/>
        <v>15057.52199842835</v>
      </c>
      <c r="I21" s="5">
        <f t="shared" si="4"/>
        <v>40501.877639427505</v>
      </c>
      <c r="J21" s="26">
        <f t="shared" si="5"/>
        <v>0.16241798146792624</v>
      </c>
      <c r="L21" s="22">
        <f t="shared" si="11"/>
        <v>36022.225961120224</v>
      </c>
      <c r="M21" s="5">
        <f>scrimecost*Meta!O18</f>
        <v>561.78599999999994</v>
      </c>
      <c r="N21" s="5">
        <f>L21-Grade17!L21</f>
        <v>232.97434816182795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51.418370536708068</v>
      </c>
      <c r="T21" s="22">
        <f t="shared" si="7"/>
        <v>90.417839105709021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36142.115077342729</v>
      </c>
      <c r="D22" s="5">
        <f t="shared" si="0"/>
        <v>35340.97258932636</v>
      </c>
      <c r="E22" s="5">
        <f t="shared" si="1"/>
        <v>25840.97258932636</v>
      </c>
      <c r="F22" s="5">
        <f t="shared" si="2"/>
        <v>8738.827550415057</v>
      </c>
      <c r="G22" s="5">
        <f t="shared" si="3"/>
        <v>26602.145038911302</v>
      </c>
      <c r="H22" s="22">
        <f t="shared" si="10"/>
        <v>15433.960048389059</v>
      </c>
      <c r="I22" s="5">
        <f t="shared" si="4"/>
        <v>41434.180645413187</v>
      </c>
      <c r="J22" s="26">
        <f t="shared" si="5"/>
        <v>0.16403695794975293</v>
      </c>
      <c r="L22" s="22">
        <f t="shared" si="11"/>
        <v>36922.781610148231</v>
      </c>
      <c r="M22" s="5">
        <f>scrimecost*Meta!O19</f>
        <v>561.78599999999994</v>
      </c>
      <c r="N22" s="5">
        <f>L22-Grade17!L22</f>
        <v>238.79870686587674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52.703829800126456</v>
      </c>
      <c r="T22" s="22">
        <f t="shared" si="7"/>
        <v>100.46097551719885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37045.667954276294</v>
      </c>
      <c r="D23" s="5">
        <f t="shared" si="0"/>
        <v>36209.286904059518</v>
      </c>
      <c r="E23" s="5">
        <f t="shared" si="1"/>
        <v>26709.286904059518</v>
      </c>
      <c r="F23" s="5">
        <f t="shared" si="2"/>
        <v>9022.3321741754335</v>
      </c>
      <c r="G23" s="5">
        <f t="shared" si="3"/>
        <v>27186.954729884084</v>
      </c>
      <c r="H23" s="22">
        <f t="shared" si="10"/>
        <v>15819.809049598785</v>
      </c>
      <c r="I23" s="5">
        <f t="shared" si="4"/>
        <v>42389.791226548521</v>
      </c>
      <c r="J23" s="26">
        <f t="shared" si="5"/>
        <v>0.16561644720031554</v>
      </c>
      <c r="L23" s="22">
        <f t="shared" si="11"/>
        <v>37845.851150401941</v>
      </c>
      <c r="M23" s="5">
        <f>scrimecost*Meta!O20</f>
        <v>561.78599999999994</v>
      </c>
      <c r="N23" s="5">
        <f>L23-Grade17!L23</f>
        <v>244.76867453753948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54.021425545133113</v>
      </c>
      <c r="T23" s="22">
        <f t="shared" si="7"/>
        <v>111.61965052127098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37971.80965313319</v>
      </c>
      <c r="D24" s="5">
        <f t="shared" si="0"/>
        <v>37099.309076660997</v>
      </c>
      <c r="E24" s="5">
        <f t="shared" si="1"/>
        <v>27599.309076660997</v>
      </c>
      <c r="F24" s="5">
        <f t="shared" si="2"/>
        <v>9312.9244135298159</v>
      </c>
      <c r="G24" s="5">
        <f t="shared" si="3"/>
        <v>27786.384663131183</v>
      </c>
      <c r="H24" s="22">
        <f t="shared" si="10"/>
        <v>16215.304275838751</v>
      </c>
      <c r="I24" s="5">
        <f t="shared" si="4"/>
        <v>43369.292072212222</v>
      </c>
      <c r="J24" s="26">
        <f t="shared" si="5"/>
        <v>0.16715741232281564</v>
      </c>
      <c r="L24" s="22">
        <f t="shared" si="11"/>
        <v>38791.99742916198</v>
      </c>
      <c r="M24" s="5">
        <f>scrimecost*Meta!O21</f>
        <v>561.78599999999994</v>
      </c>
      <c r="N24" s="5">
        <f>L24-Grade17!L24</f>
        <v>250.88789140096924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55.37196118375951</v>
      </c>
      <c r="T24" s="22">
        <f t="shared" si="7"/>
        <v>124.01777225781036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38921.104894461518</v>
      </c>
      <c r="D25" s="5">
        <f t="shared" si="0"/>
        <v>38011.581803577516</v>
      </c>
      <c r="E25" s="5">
        <f t="shared" si="1"/>
        <v>28511.581803577516</v>
      </c>
      <c r="F25" s="5">
        <f t="shared" si="2"/>
        <v>9610.7814588680594</v>
      </c>
      <c r="G25" s="5">
        <f t="shared" si="3"/>
        <v>28400.800344709456</v>
      </c>
      <c r="H25" s="22">
        <f t="shared" si="10"/>
        <v>16620.686882734721</v>
      </c>
      <c r="I25" s="5">
        <f t="shared" si="4"/>
        <v>44373.280439017522</v>
      </c>
      <c r="J25" s="26">
        <f t="shared" si="5"/>
        <v>0.16866079293013281</v>
      </c>
      <c r="L25" s="22">
        <f t="shared" si="11"/>
        <v>39761.797364891027</v>
      </c>
      <c r="M25" s="5">
        <f>scrimecost*Meta!O22</f>
        <v>561.78599999999994</v>
      </c>
      <c r="N25" s="5">
        <f>L25-Grade17!L25</f>
        <v>257.16008868598874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56.756260213352455</v>
      </c>
      <c r="T25" s="22">
        <f t="shared" si="7"/>
        <v>137.79301192901855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39894.132516823061</v>
      </c>
      <c r="D26" s="5">
        <f t="shared" si="0"/>
        <v>38946.661348666959</v>
      </c>
      <c r="E26" s="5">
        <f t="shared" si="1"/>
        <v>29446.661348666959</v>
      </c>
      <c r="F26" s="5">
        <f t="shared" si="2"/>
        <v>9916.0849303397626</v>
      </c>
      <c r="G26" s="5">
        <f t="shared" si="3"/>
        <v>29030.576418327197</v>
      </c>
      <c r="H26" s="22">
        <f t="shared" si="10"/>
        <v>17036.204054803089</v>
      </c>
      <c r="I26" s="5">
        <f t="shared" si="4"/>
        <v>45402.368514992966</v>
      </c>
      <c r="J26" s="26">
        <f t="shared" si="5"/>
        <v>0.17012750571775934</v>
      </c>
      <c r="L26" s="22">
        <f t="shared" si="11"/>
        <v>40755.842299013304</v>
      </c>
      <c r="M26" s="5">
        <f>scrimecost*Meta!O23</f>
        <v>447.33600000000001</v>
      </c>
      <c r="N26" s="5">
        <f>L26-Grade17!L26</f>
        <v>263.58909090313682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58.175166718685908</v>
      </c>
      <c r="T26" s="22">
        <f t="shared" si="7"/>
        <v>153.09833252770045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40891.485829743637</v>
      </c>
      <c r="D27" s="5">
        <f t="shared" si="0"/>
        <v>39905.117882383638</v>
      </c>
      <c r="E27" s="5">
        <f t="shared" si="1"/>
        <v>30405.117882383638</v>
      </c>
      <c r="F27" s="5">
        <f t="shared" si="2"/>
        <v>10229.020988598259</v>
      </c>
      <c r="G27" s="5">
        <f t="shared" si="3"/>
        <v>29676.09689378538</v>
      </c>
      <c r="H27" s="22">
        <f t="shared" si="10"/>
        <v>17462.109156173166</v>
      </c>
      <c r="I27" s="5">
        <f t="shared" si="4"/>
        <v>46457.183792867792</v>
      </c>
      <c r="J27" s="26">
        <f t="shared" si="5"/>
        <v>0.17155844502276085</v>
      </c>
      <c r="L27" s="22">
        <f t="shared" si="11"/>
        <v>41774.738356488633</v>
      </c>
      <c r="M27" s="5">
        <f>scrimecost*Meta!O24</f>
        <v>447.33600000000001</v>
      </c>
      <c r="N27" s="5">
        <f>L27-Grade17!L27</f>
        <v>270.17881817572197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59.62954588665454</v>
      </c>
      <c r="T27" s="22">
        <f t="shared" si="7"/>
        <v>170.10368736868367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41913.77297548722</v>
      </c>
      <c r="D28" s="5">
        <f t="shared" si="0"/>
        <v>40887.535829443215</v>
      </c>
      <c r="E28" s="5">
        <f t="shared" si="1"/>
        <v>31387.535829443215</v>
      </c>
      <c r="F28" s="5">
        <f t="shared" si="2"/>
        <v>10549.780448313209</v>
      </c>
      <c r="G28" s="5">
        <f t="shared" si="3"/>
        <v>30337.755381130006</v>
      </c>
      <c r="H28" s="22">
        <f t="shared" si="10"/>
        <v>17898.661885077494</v>
      </c>
      <c r="I28" s="5">
        <f t="shared" si="4"/>
        <v>47538.369452689476</v>
      </c>
      <c r="J28" s="26">
        <f t="shared" si="5"/>
        <v>0.17295448336910371</v>
      </c>
      <c r="L28" s="22">
        <f t="shared" si="11"/>
        <v>42819.106815400846</v>
      </c>
      <c r="M28" s="5">
        <f>scrimecost*Meta!O25</f>
        <v>447.33600000000001</v>
      </c>
      <c r="N28" s="5">
        <f>L28-Grade17!L28</f>
        <v>276.93328863011266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61.120284533820374</v>
      </c>
      <c r="T28" s="22">
        <f t="shared" si="7"/>
        <v>188.99790728410824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42961.617299874393</v>
      </c>
      <c r="D29" s="5">
        <f t="shared" si="0"/>
        <v>41894.514225179293</v>
      </c>
      <c r="E29" s="5">
        <f t="shared" si="1"/>
        <v>32394.514225179293</v>
      </c>
      <c r="F29" s="5">
        <f t="shared" si="2"/>
        <v>10878.55889452104</v>
      </c>
      <c r="G29" s="5">
        <f t="shared" si="3"/>
        <v>31015.955330658253</v>
      </c>
      <c r="H29" s="22">
        <f t="shared" si="10"/>
        <v>18346.128432204427</v>
      </c>
      <c r="I29" s="5">
        <f t="shared" si="4"/>
        <v>48646.584754006704</v>
      </c>
      <c r="J29" s="26">
        <f t="shared" si="5"/>
        <v>0.17431647199968217</v>
      </c>
      <c r="L29" s="22">
        <f t="shared" si="11"/>
        <v>43889.584485785861</v>
      </c>
      <c r="M29" s="5">
        <f>scrimecost*Meta!O26</f>
        <v>447.33600000000001</v>
      </c>
      <c r="N29" s="5">
        <f>L29-Grade17!L29</f>
        <v>283.85662084585783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62.648291647164207</v>
      </c>
      <c r="T29" s="22">
        <f t="shared" si="7"/>
        <v>209.99079743845616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44035.65773237127</v>
      </c>
      <c r="D30" s="5">
        <f t="shared" si="0"/>
        <v>42926.667080808787</v>
      </c>
      <c r="E30" s="5">
        <f t="shared" si="1"/>
        <v>33426.667080808787</v>
      </c>
      <c r="F30" s="5">
        <f t="shared" si="2"/>
        <v>11215.55680188407</v>
      </c>
      <c r="G30" s="5">
        <f t="shared" si="3"/>
        <v>31711.110278924716</v>
      </c>
      <c r="H30" s="22">
        <f t="shared" si="10"/>
        <v>18804.781643009541</v>
      </c>
      <c r="I30" s="5">
        <f t="shared" si="4"/>
        <v>49782.505437856889</v>
      </c>
      <c r="J30" s="26">
        <f t="shared" si="5"/>
        <v>0.1756452413953685</v>
      </c>
      <c r="L30" s="22">
        <f t="shared" si="11"/>
        <v>44986.824097930512</v>
      </c>
      <c r="M30" s="5">
        <f>scrimecost*Meta!O27</f>
        <v>447.33600000000001</v>
      </c>
      <c r="N30" s="5">
        <f>L30-Grade17!L30</f>
        <v>290.95303636700555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64.214498938343596</v>
      </c>
      <c r="T30" s="22">
        <f t="shared" si="7"/>
        <v>233.31546704669722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45136.549175680542</v>
      </c>
      <c r="D31" s="5">
        <f t="shared" si="0"/>
        <v>43984.623757829002</v>
      </c>
      <c r="E31" s="5">
        <f t="shared" si="1"/>
        <v>34484.623757829002</v>
      </c>
      <c r="F31" s="5">
        <f t="shared" si="2"/>
        <v>11560.979656931169</v>
      </c>
      <c r="G31" s="5">
        <f t="shared" si="3"/>
        <v>32423.644100897833</v>
      </c>
      <c r="H31" s="22">
        <f t="shared" si="10"/>
        <v>19274.901184084778</v>
      </c>
      <c r="I31" s="5">
        <f t="shared" si="4"/>
        <v>50946.824138803306</v>
      </c>
      <c r="J31" s="26">
        <f t="shared" si="5"/>
        <v>0.17694160178140389</v>
      </c>
      <c r="L31" s="22">
        <f t="shared" si="11"/>
        <v>46111.494700378775</v>
      </c>
      <c r="M31" s="5">
        <f>scrimecost*Meta!O28</f>
        <v>383.89799999999997</v>
      </c>
      <c r="N31" s="5">
        <f>L31-Grade17!L31</f>
        <v>298.22686227619124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65.81986141180451</v>
      </c>
      <c r="T31" s="22">
        <f t="shared" si="7"/>
        <v>259.23091786521843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46264.962905072549</v>
      </c>
      <c r="D32" s="5">
        <f t="shared" si="0"/>
        <v>45069.02935177472</v>
      </c>
      <c r="E32" s="5">
        <f t="shared" si="1"/>
        <v>35569.02935177472</v>
      </c>
      <c r="F32" s="5">
        <f t="shared" si="2"/>
        <v>12021.941018531918</v>
      </c>
      <c r="G32" s="5">
        <f t="shared" si="3"/>
        <v>33047.088333242806</v>
      </c>
      <c r="H32" s="22">
        <f t="shared" si="10"/>
        <v>19756.773713686893</v>
      </c>
      <c r="I32" s="5">
        <f t="shared" si="4"/>
        <v>52033.34787209591</v>
      </c>
      <c r="J32" s="26">
        <f t="shared" si="5"/>
        <v>0.17989126367105276</v>
      </c>
      <c r="L32" s="22">
        <f t="shared" si="11"/>
        <v>47264.282067888242</v>
      </c>
      <c r="M32" s="5">
        <f>scrimecost*Meta!O29</f>
        <v>383.89799999999997</v>
      </c>
      <c r="N32" s="5">
        <f>L32-Grade17!L32</f>
        <v>305.68253383308911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67.465357947098099</v>
      </c>
      <c r="T32" s="22">
        <f t="shared" si="7"/>
        <v>288.02492019866719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47421.586977699364</v>
      </c>
      <c r="D33" s="5">
        <f t="shared" si="0"/>
        <v>46180.545085569087</v>
      </c>
      <c r="E33" s="5">
        <f t="shared" si="1"/>
        <v>36680.545085569087</v>
      </c>
      <c r="F33" s="5">
        <f t="shared" si="2"/>
        <v>12496.002478995215</v>
      </c>
      <c r="G33" s="5">
        <f t="shared" si="3"/>
        <v>33684.542606573872</v>
      </c>
      <c r="H33" s="22">
        <f t="shared" si="10"/>
        <v>20250.693056529068</v>
      </c>
      <c r="I33" s="5">
        <f t="shared" si="4"/>
        <v>53145.458633898306</v>
      </c>
      <c r="J33" s="26">
        <f t="shared" si="5"/>
        <v>0.18279321741227966</v>
      </c>
      <c r="L33" s="22">
        <f t="shared" si="11"/>
        <v>48445.889119585445</v>
      </c>
      <c r="M33" s="5">
        <f>scrimecost*Meta!O30</f>
        <v>383.89799999999997</v>
      </c>
      <c r="N33" s="5">
        <f>L33-Grade17!L33</f>
        <v>313.3245971789147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69.151991895775183</v>
      </c>
      <c r="T33" s="22">
        <f t="shared" si="7"/>
        <v>320.01720835854337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48607.126652141851</v>
      </c>
      <c r="D34" s="5">
        <f t="shared" si="0"/>
        <v>47319.848712708321</v>
      </c>
      <c r="E34" s="5">
        <f t="shared" si="1"/>
        <v>37819.848712708321</v>
      </c>
      <c r="F34" s="5">
        <f t="shared" si="2"/>
        <v>12981.915475970098</v>
      </c>
      <c r="G34" s="5">
        <f t="shared" si="3"/>
        <v>34337.933236738223</v>
      </c>
      <c r="H34" s="22">
        <f t="shared" si="10"/>
        <v>20756.960382942292</v>
      </c>
      <c r="I34" s="5">
        <f t="shared" si="4"/>
        <v>54285.372164745764</v>
      </c>
      <c r="J34" s="26">
        <f t="shared" si="5"/>
        <v>0.1856243917939645</v>
      </c>
      <c r="L34" s="22">
        <f t="shared" si="11"/>
        <v>49657.036347575086</v>
      </c>
      <c r="M34" s="5">
        <f>scrimecost*Meta!O31</f>
        <v>383.89799999999997</v>
      </c>
      <c r="N34" s="5">
        <f>L34-Grade17!L34</f>
        <v>321.15771210839011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70.880791693170124</v>
      </c>
      <c r="T34" s="22">
        <f t="shared" si="7"/>
        <v>355.56303105633356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49822.304818445387</v>
      </c>
      <c r="D35" s="5">
        <f t="shared" si="0"/>
        <v>48487.634930526016</v>
      </c>
      <c r="E35" s="5">
        <f t="shared" si="1"/>
        <v>38987.634930526016</v>
      </c>
      <c r="F35" s="5">
        <f t="shared" si="2"/>
        <v>13479.976297869347</v>
      </c>
      <c r="G35" s="5">
        <f t="shared" si="3"/>
        <v>35007.658632656668</v>
      </c>
      <c r="H35" s="22">
        <f t="shared" si="10"/>
        <v>21275.884392515851</v>
      </c>
      <c r="I35" s="5">
        <f t="shared" si="4"/>
        <v>55453.7835338644</v>
      </c>
      <c r="J35" s="26">
        <f t="shared" si="5"/>
        <v>0.18838651314194965</v>
      </c>
      <c r="L35" s="22">
        <f t="shared" si="11"/>
        <v>50898.462256264451</v>
      </c>
      <c r="M35" s="5">
        <f>scrimecost*Meta!O32</f>
        <v>383.89799999999997</v>
      </c>
      <c r="N35" s="5">
        <f>L35-Grade17!L35</f>
        <v>329.18665491110005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72.652811485499413</v>
      </c>
      <c r="T35" s="22">
        <f t="shared" si="7"/>
        <v>395.05709615565797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51067.862438906523</v>
      </c>
      <c r="D36" s="5">
        <f t="shared" si="0"/>
        <v>49684.615803789166</v>
      </c>
      <c r="E36" s="5">
        <f t="shared" si="1"/>
        <v>40184.615803789166</v>
      </c>
      <c r="F36" s="5">
        <f t="shared" si="2"/>
        <v>13990.488640316078</v>
      </c>
      <c r="G36" s="5">
        <f t="shared" si="3"/>
        <v>35694.127163473087</v>
      </c>
      <c r="H36" s="22">
        <f t="shared" si="10"/>
        <v>21807.781502328744</v>
      </c>
      <c r="I36" s="5">
        <f t="shared" si="4"/>
        <v>56651.405187211014</v>
      </c>
      <c r="J36" s="26">
        <f t="shared" si="5"/>
        <v>0.1910812656765693</v>
      </c>
      <c r="L36" s="22">
        <f t="shared" si="11"/>
        <v>52170.923812671055</v>
      </c>
      <c r="M36" s="5">
        <f>scrimecost*Meta!O33</f>
        <v>295.608</v>
      </c>
      <c r="N36" s="5">
        <f>L36-Grade17!L36</f>
        <v>337.41632128387573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74.469131772636501</v>
      </c>
      <c r="T36" s="22">
        <f t="shared" si="7"/>
        <v>438.93795358666779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52344.558999879177</v>
      </c>
      <c r="D37" s="5">
        <f t="shared" ref="D37:D56" si="15">IF(A37&lt;startage,1,0)*(C37*(1-initialunempprob))+IF(A37=startage,1,0)*(C37*(1-unempprob))+IF(A37&gt;startage,1,0)*(C37*(1-unempprob)+unempprob*300*52)</f>
        <v>50911.521198883886</v>
      </c>
      <c r="E37" s="5">
        <f t="shared" si="1"/>
        <v>41411.521198883886</v>
      </c>
      <c r="F37" s="5">
        <f t="shared" si="2"/>
        <v>14513.763791323978</v>
      </c>
      <c r="G37" s="5">
        <f t="shared" si="3"/>
        <v>36397.757407559911</v>
      </c>
      <c r="H37" s="22">
        <f t="shared" ref="H37:H56" si="16">benefits*B37/expnorm</f>
        <v>22352.976039886962</v>
      </c>
      <c r="I37" s="5">
        <f t="shared" ref="I37:I56" si="17">G37+IF(A37&lt;startage,1,0)*(H37*(1-initialunempprob))+IF(A37&gt;=startage,1,0)*(H37*(1-unempprob))</f>
        <v>57878.967381891285</v>
      </c>
      <c r="J37" s="26">
        <f t="shared" si="5"/>
        <v>0.19371029253961289</v>
      </c>
      <c r="L37" s="22">
        <f t="shared" ref="L37:L56" si="18">(sincome+sbenefits)*(1-sunemp)*B37/expnorm</f>
        <v>53475.19690798784</v>
      </c>
      <c r="M37" s="5">
        <f>scrimecost*Meta!O34</f>
        <v>295.608</v>
      </c>
      <c r="N37" s="5">
        <f>L37-Grade17!L37</f>
        <v>345.85172931597481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76.330860066952894</v>
      </c>
      <c r="T37" s="22">
        <f t="shared" si="7"/>
        <v>487.6928650914316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53653.172974876157</v>
      </c>
      <c r="D38" s="5">
        <f t="shared" si="15"/>
        <v>52169.099228855986</v>
      </c>
      <c r="E38" s="5">
        <f t="shared" si="1"/>
        <v>42669.099228855986</v>
      </c>
      <c r="F38" s="5">
        <f t="shared" si="2"/>
        <v>15050.120821107077</v>
      </c>
      <c r="G38" s="5">
        <f t="shared" si="3"/>
        <v>37118.978407748909</v>
      </c>
      <c r="H38" s="22">
        <f t="shared" si="16"/>
        <v>22911.800440884137</v>
      </c>
      <c r="I38" s="5">
        <f t="shared" si="17"/>
        <v>59137.218631438562</v>
      </c>
      <c r="J38" s="26">
        <f t="shared" si="5"/>
        <v>0.19627519679624073</v>
      </c>
      <c r="L38" s="22">
        <f t="shared" si="18"/>
        <v>54812.076830687532</v>
      </c>
      <c r="M38" s="5">
        <f>scrimecost*Meta!O35</f>
        <v>295.608</v>
      </c>
      <c r="N38" s="5">
        <f>L38-Grade17!L38</f>
        <v>354.49802254887618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78.239131568627158</v>
      </c>
      <c r="T38" s="22">
        <f t="shared" si="7"/>
        <v>541.86321487491728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54994.502299248059</v>
      </c>
      <c r="D39" s="5">
        <f t="shared" si="15"/>
        <v>53458.116709577385</v>
      </c>
      <c r="E39" s="5">
        <f t="shared" si="1"/>
        <v>43958.116709577385</v>
      </c>
      <c r="F39" s="5">
        <f t="shared" si="2"/>
        <v>15599.886776634756</v>
      </c>
      <c r="G39" s="5">
        <f t="shared" si="3"/>
        <v>37858.229932942631</v>
      </c>
      <c r="H39" s="22">
        <f t="shared" si="16"/>
        <v>23484.595451906236</v>
      </c>
      <c r="I39" s="5">
        <f t="shared" si="17"/>
        <v>60426.926162224525</v>
      </c>
      <c r="J39" s="26">
        <f t="shared" si="5"/>
        <v>0.19877754241246309</v>
      </c>
      <c r="L39" s="22">
        <f t="shared" si="18"/>
        <v>56182.378751454715</v>
      </c>
      <c r="M39" s="5">
        <f>scrimecost*Meta!O36</f>
        <v>295.608</v>
      </c>
      <c r="N39" s="5">
        <f>L39-Grade17!L39</f>
        <v>363.36047311260336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80.195109857844002</v>
      </c>
      <c r="T39" s="22">
        <f t="shared" si="7"/>
        <v>602.05052124257963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56369.364856729255</v>
      </c>
      <c r="D40" s="5">
        <f t="shared" si="15"/>
        <v>54779.359627316815</v>
      </c>
      <c r="E40" s="5">
        <f t="shared" si="1"/>
        <v>45279.359627316815</v>
      </c>
      <c r="F40" s="5">
        <f t="shared" si="2"/>
        <v>16163.396881050623</v>
      </c>
      <c r="G40" s="5">
        <f t="shared" si="3"/>
        <v>38615.962746266188</v>
      </c>
      <c r="H40" s="22">
        <f t="shared" si="16"/>
        <v>24071.710338203891</v>
      </c>
      <c r="I40" s="5">
        <f t="shared" si="17"/>
        <v>61748.876381280126</v>
      </c>
      <c r="J40" s="26">
        <f t="shared" si="5"/>
        <v>0.20121885520877758</v>
      </c>
      <c r="L40" s="22">
        <f t="shared" si="18"/>
        <v>57586.938220241071</v>
      </c>
      <c r="M40" s="5">
        <f>scrimecost*Meta!O37</f>
        <v>295.608</v>
      </c>
      <c r="N40" s="5">
        <f>L40-Grade17!L40</f>
        <v>372.44448494040262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82.199987604286619</v>
      </c>
      <c r="T40" s="22">
        <f t="shared" si="7"/>
        <v>668.92311597883952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57778.598978147478</v>
      </c>
      <c r="D41" s="5">
        <f t="shared" si="15"/>
        <v>56133.633617999723</v>
      </c>
      <c r="E41" s="5">
        <f t="shared" si="1"/>
        <v>46633.633617999723</v>
      </c>
      <c r="F41" s="5">
        <f t="shared" si="2"/>
        <v>16740.994738076879</v>
      </c>
      <c r="G41" s="5">
        <f t="shared" si="3"/>
        <v>39392.638879922844</v>
      </c>
      <c r="H41" s="22">
        <f t="shared" si="16"/>
        <v>24673.503096658987</v>
      </c>
      <c r="I41" s="5">
        <f t="shared" si="17"/>
        <v>63103.875355812132</v>
      </c>
      <c r="J41" s="26">
        <f t="shared" si="5"/>
        <v>0.20360062379054772</v>
      </c>
      <c r="L41" s="22">
        <f t="shared" si="18"/>
        <v>59026.611675747103</v>
      </c>
      <c r="M41" s="5">
        <f>scrimecost*Meta!O38</f>
        <v>179.52300000000002</v>
      </c>
      <c r="N41" s="5">
        <f>L41-Grade17!L41</f>
        <v>381.7555970639296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84.254987294397509</v>
      </c>
      <c r="T41" s="22">
        <f t="shared" si="7"/>
        <v>743.2235656359278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59223.063952601166</v>
      </c>
      <c r="D42" s="5">
        <f t="shared" si="15"/>
        <v>57521.764458449717</v>
      </c>
      <c r="E42" s="5">
        <f t="shared" si="1"/>
        <v>48021.764458449717</v>
      </c>
      <c r="F42" s="5">
        <f t="shared" si="2"/>
        <v>17333.032541528806</v>
      </c>
      <c r="G42" s="5">
        <f t="shared" si="3"/>
        <v>40188.731916920908</v>
      </c>
      <c r="H42" s="22">
        <f t="shared" si="16"/>
        <v>25290.340674075458</v>
      </c>
      <c r="I42" s="5">
        <f t="shared" si="17"/>
        <v>64492.749304707424</v>
      </c>
      <c r="J42" s="26">
        <f t="shared" si="5"/>
        <v>0.20592430045568944</v>
      </c>
      <c r="L42" s="22">
        <f t="shared" si="18"/>
        <v>60502.276967640777</v>
      </c>
      <c r="M42" s="5">
        <f>scrimecost*Meta!O39</f>
        <v>179.52300000000002</v>
      </c>
      <c r="N42" s="5">
        <f>L42-Grade17!L42</f>
        <v>391.29948699052329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86.361361976756456</v>
      </c>
      <c r="T42" s="22">
        <f t="shared" si="7"/>
        <v>825.77691713979448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60703.640551416189</v>
      </c>
      <c r="D43" s="5">
        <f t="shared" si="15"/>
        <v>58944.598569910959</v>
      </c>
      <c r="E43" s="5">
        <f t="shared" si="1"/>
        <v>49444.598569910959</v>
      </c>
      <c r="F43" s="5">
        <f t="shared" si="2"/>
        <v>17939.871290067022</v>
      </c>
      <c r="G43" s="5">
        <f t="shared" si="3"/>
        <v>41004.727279843937</v>
      </c>
      <c r="H43" s="22">
        <f t="shared" si="16"/>
        <v>25922.599190927343</v>
      </c>
      <c r="I43" s="5">
        <f t="shared" si="17"/>
        <v>65916.345102325111</v>
      </c>
      <c r="J43" s="26">
        <f t="shared" si="5"/>
        <v>0.20819130208021783</v>
      </c>
      <c r="L43" s="22">
        <f t="shared" si="18"/>
        <v>62014.833891831782</v>
      </c>
      <c r="M43" s="5">
        <f>scrimecost*Meta!O40</f>
        <v>179.52300000000002</v>
      </c>
      <c r="N43" s="5">
        <f>L43-Grade17!L43</f>
        <v>401.08197416526673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88.520396026171028</v>
      </c>
      <c r="T43" s="22">
        <f t="shared" si="7"/>
        <v>917.49985927506737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62221.231565201604</v>
      </c>
      <c r="D44" s="5">
        <f t="shared" si="15"/>
        <v>60403.003534158743</v>
      </c>
      <c r="E44" s="5">
        <f t="shared" si="1"/>
        <v>50903.003534158743</v>
      </c>
      <c r="F44" s="5">
        <f t="shared" si="2"/>
        <v>18561.881007318705</v>
      </c>
      <c r="G44" s="5">
        <f t="shared" si="3"/>
        <v>41841.122526840038</v>
      </c>
      <c r="H44" s="22">
        <f t="shared" si="16"/>
        <v>26570.664170700533</v>
      </c>
      <c r="I44" s="5">
        <f t="shared" si="17"/>
        <v>67375.530794883249</v>
      </c>
      <c r="J44" s="26">
        <f t="shared" si="5"/>
        <v>0.21040301098219688</v>
      </c>
      <c r="L44" s="22">
        <f t="shared" si="18"/>
        <v>63565.204739127592</v>
      </c>
      <c r="M44" s="5">
        <f>scrimecost*Meta!O41</f>
        <v>179.52300000000002</v>
      </c>
      <c r="N44" s="5">
        <f>L44-Grade17!L44</f>
        <v>411.10902351942786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90.733405926831807</v>
      </c>
      <c r="T44" s="22">
        <f t="shared" si="7"/>
        <v>1019.4109017791325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63776.762354331622</v>
      </c>
      <c r="D45" s="5">
        <f t="shared" si="15"/>
        <v>61897.868622512688</v>
      </c>
      <c r="E45" s="5">
        <f t="shared" si="1"/>
        <v>52397.868622512688</v>
      </c>
      <c r="F45" s="5">
        <f t="shared" si="2"/>
        <v>19199.440967501661</v>
      </c>
      <c r="G45" s="5">
        <f t="shared" si="3"/>
        <v>42698.427655011023</v>
      </c>
      <c r="H45" s="22">
        <f t="shared" si="16"/>
        <v>27234.930774968037</v>
      </c>
      <c r="I45" s="5">
        <f t="shared" si="17"/>
        <v>68871.196129755306</v>
      </c>
      <c r="J45" s="26">
        <f t="shared" si="5"/>
        <v>0.21256077576461532</v>
      </c>
      <c r="L45" s="22">
        <f t="shared" si="18"/>
        <v>65154.334857605761</v>
      </c>
      <c r="M45" s="5">
        <f>scrimecost*Meta!O42</f>
        <v>179.52300000000002</v>
      </c>
      <c r="N45" s="5">
        <f>L45-Grade17!L45</f>
        <v>421.38674910737609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93.001741074994342</v>
      </c>
      <c r="T45" s="22">
        <f t="shared" si="7"/>
        <v>1132.6416850756432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65371.18141318993</v>
      </c>
      <c r="D46" s="5">
        <f t="shared" si="15"/>
        <v>63430.105338075518</v>
      </c>
      <c r="E46" s="5">
        <f t="shared" si="1"/>
        <v>53930.105338075518</v>
      </c>
      <c r="F46" s="5">
        <f t="shared" si="2"/>
        <v>19852.939926689207</v>
      </c>
      <c r="G46" s="5">
        <f t="shared" si="3"/>
        <v>43577.165411386311</v>
      </c>
      <c r="H46" s="22">
        <f t="shared" si="16"/>
        <v>27915.804044342247</v>
      </c>
      <c r="I46" s="5">
        <f t="shared" si="17"/>
        <v>70404.253097999215</v>
      </c>
      <c r="J46" s="26">
        <f t="shared" si="5"/>
        <v>0.21466591213770655</v>
      </c>
      <c r="L46" s="22">
        <f t="shared" si="18"/>
        <v>66783.193229045923</v>
      </c>
      <c r="M46" s="5">
        <f>scrimecost*Meta!O43</f>
        <v>89.598000000000013</v>
      </c>
      <c r="N46" s="5">
        <f>L46-Grade17!L46</f>
        <v>431.92141783509578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95.32678460187698</v>
      </c>
      <c r="T46" s="22">
        <f t="shared" ref="T46:T69" si="20">S46/sreturn^(A46-startage+1)</f>
        <v>1258.449546235244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67005.460948519671</v>
      </c>
      <c r="D47" s="5">
        <f t="shared" si="15"/>
        <v>65000.647971527404</v>
      </c>
      <c r="E47" s="5">
        <f t="shared" si="1"/>
        <v>55500.647971527404</v>
      </c>
      <c r="F47" s="5">
        <f t="shared" si="2"/>
        <v>20522.776359856438</v>
      </c>
      <c r="G47" s="5">
        <f t="shared" si="3"/>
        <v>44477.871611670969</v>
      </c>
      <c r="H47" s="22">
        <f t="shared" si="16"/>
        <v>28613.699145450795</v>
      </c>
      <c r="I47" s="5">
        <f t="shared" si="17"/>
        <v>71975.636490449178</v>
      </c>
      <c r="J47" s="26">
        <f t="shared" si="5"/>
        <v>0.21671970372121024</v>
      </c>
      <c r="L47" s="22">
        <f t="shared" si="18"/>
        <v>68452.773059772051</v>
      </c>
      <c r="M47" s="5">
        <f>scrimecost*Meta!O44</f>
        <v>89.598000000000013</v>
      </c>
      <c r="N47" s="5">
        <f>L47-Grade17!L47</f>
        <v>442.71945328095171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97.709954216919158</v>
      </c>
      <c r="T47" s="22">
        <f t="shared" si="20"/>
        <v>1398.2314806943727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68680.59747223265</v>
      </c>
      <c r="D48" s="5">
        <f t="shared" si="15"/>
        <v>66610.454170815574</v>
      </c>
      <c r="E48" s="5">
        <f t="shared" si="1"/>
        <v>57110.454170815574</v>
      </c>
      <c r="F48" s="5">
        <f t="shared" si="2"/>
        <v>21209.358703852842</v>
      </c>
      <c r="G48" s="5">
        <f t="shared" si="3"/>
        <v>45401.095466962732</v>
      </c>
      <c r="H48" s="22">
        <f t="shared" si="16"/>
        <v>29329.041624087062</v>
      </c>
      <c r="I48" s="5">
        <f t="shared" si="17"/>
        <v>73586.304467710404</v>
      </c>
      <c r="J48" s="26">
        <f t="shared" si="5"/>
        <v>0.21872340282706748</v>
      </c>
      <c r="L48" s="22">
        <f t="shared" si="18"/>
        <v>70164.092386266362</v>
      </c>
      <c r="M48" s="5">
        <f>scrimecost*Meta!O45</f>
        <v>89.598000000000013</v>
      </c>
      <c r="N48" s="5">
        <f>L48-Grade17!L48</f>
        <v>453.78743961299188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100.15270307234576</v>
      </c>
      <c r="T48" s="22">
        <f t="shared" si="20"/>
        <v>1553.5396547709374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70397.612409038469</v>
      </c>
      <c r="D49" s="5">
        <f t="shared" si="15"/>
        <v>68260.505525085959</v>
      </c>
      <c r="E49" s="5">
        <f t="shared" si="1"/>
        <v>58760.505525085959</v>
      </c>
      <c r="F49" s="5">
        <f t="shared" si="2"/>
        <v>21913.105606449164</v>
      </c>
      <c r="G49" s="5">
        <f t="shared" si="3"/>
        <v>46347.399918636795</v>
      </c>
      <c r="H49" s="22">
        <f t="shared" si="16"/>
        <v>30062.267664689243</v>
      </c>
      <c r="I49" s="5">
        <f t="shared" si="17"/>
        <v>75237.239144403153</v>
      </c>
      <c r="J49" s="26">
        <f t="shared" si="5"/>
        <v>0.22067823122302571</v>
      </c>
      <c r="L49" s="22">
        <f t="shared" si="18"/>
        <v>71918.194695923012</v>
      </c>
      <c r="M49" s="5">
        <f>scrimecost*Meta!O46</f>
        <v>89.598000000000013</v>
      </c>
      <c r="N49" s="5">
        <f>L49-Grade17!L49</f>
        <v>465.13212560331158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102.65652064915328</v>
      </c>
      <c r="T49" s="22">
        <f t="shared" si="20"/>
        <v>1726.098641225796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72157.552719264422</v>
      </c>
      <c r="D50" s="5">
        <f t="shared" si="15"/>
        <v>69951.808163213107</v>
      </c>
      <c r="E50" s="5">
        <f t="shared" si="1"/>
        <v>60451.808163213107</v>
      </c>
      <c r="F50" s="5">
        <f t="shared" si="2"/>
        <v>22634.44618161039</v>
      </c>
      <c r="G50" s="5">
        <f t="shared" si="3"/>
        <v>47317.36198160272</v>
      </c>
      <c r="H50" s="22">
        <f t="shared" si="16"/>
        <v>30813.824356306468</v>
      </c>
      <c r="I50" s="5">
        <f t="shared" si="17"/>
        <v>76929.447188013233</v>
      </c>
      <c r="J50" s="26">
        <f t="shared" si="5"/>
        <v>0.22258538087761912</v>
      </c>
      <c r="L50" s="22">
        <f t="shared" si="18"/>
        <v>73716.149563321087</v>
      </c>
      <c r="M50" s="5">
        <f>scrimecost*Meta!O47</f>
        <v>89.598000000000013</v>
      </c>
      <c r="N50" s="5">
        <f>L50-Grade17!L50</f>
        <v>476.76042874339328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105.22293366538187</v>
      </c>
      <c r="T50" s="22">
        <f t="shared" si="20"/>
        <v>1917.8245692613923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73961.491537246038</v>
      </c>
      <c r="D51" s="5">
        <f t="shared" si="15"/>
        <v>71685.393367293436</v>
      </c>
      <c r="E51" s="5">
        <f t="shared" si="1"/>
        <v>62185.393367293436</v>
      </c>
      <c r="F51" s="5">
        <f t="shared" si="2"/>
        <v>23373.820271150649</v>
      </c>
      <c r="G51" s="5">
        <f t="shared" si="3"/>
        <v>48311.573096142791</v>
      </c>
      <c r="H51" s="22">
        <f t="shared" si="16"/>
        <v>31584.169965214132</v>
      </c>
      <c r="I51" s="5">
        <f t="shared" si="17"/>
        <v>78663.960432713575</v>
      </c>
      <c r="J51" s="26">
        <f t="shared" si="5"/>
        <v>0.22444601468697858</v>
      </c>
      <c r="L51" s="22">
        <f t="shared" si="18"/>
        <v>75559.053302404107</v>
      </c>
      <c r="M51" s="5">
        <f>scrimecost*Meta!O48</f>
        <v>44.799000000000007</v>
      </c>
      <c r="N51" s="5">
        <f>L51-Grade17!L51</f>
        <v>488.6794394619792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107.85350700701666</v>
      </c>
      <c r="T51" s="22">
        <f t="shared" si="20"/>
        <v>2130.8464016000139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75810.528825677189</v>
      </c>
      <c r="D52" s="5">
        <f t="shared" si="15"/>
        <v>73462.318201475777</v>
      </c>
      <c r="E52" s="5">
        <f t="shared" si="1"/>
        <v>63962.318201475777</v>
      </c>
      <c r="F52" s="5">
        <f t="shared" si="2"/>
        <v>24131.678712929421</v>
      </c>
      <c r="G52" s="5">
        <f t="shared" si="3"/>
        <v>49330.639488546352</v>
      </c>
      <c r="H52" s="22">
        <f t="shared" si="16"/>
        <v>32373.774214344481</v>
      </c>
      <c r="I52" s="5">
        <f t="shared" si="17"/>
        <v>80441.8365085314</v>
      </c>
      <c r="J52" s="26">
        <f t="shared" si="5"/>
        <v>0.22626126718391468</v>
      </c>
      <c r="L52" s="22">
        <f t="shared" si="18"/>
        <v>77448.029634964216</v>
      </c>
      <c r="M52" s="5">
        <f>scrimecost*Meta!O49</f>
        <v>44.799000000000007</v>
      </c>
      <c r="N52" s="5">
        <f>L52-Grade17!L52</f>
        <v>500.89642544854723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110.54984468219615</v>
      </c>
      <c r="T52" s="22">
        <f t="shared" si="20"/>
        <v>2367.5295749081793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77705.792046319097</v>
      </c>
      <c r="D53" s="5">
        <f t="shared" si="15"/>
        <v>75283.666156512641</v>
      </c>
      <c r="E53" s="5">
        <f t="shared" si="1"/>
        <v>65783.666156512641</v>
      </c>
      <c r="F53" s="5">
        <f t="shared" si="2"/>
        <v>24908.483615752644</v>
      </c>
      <c r="G53" s="5">
        <f t="shared" si="3"/>
        <v>50375.182540759997</v>
      </c>
      <c r="H53" s="22">
        <f t="shared" si="16"/>
        <v>33183.118569703089</v>
      </c>
      <c r="I53" s="5">
        <f t="shared" si="17"/>
        <v>82264.159486244665</v>
      </c>
      <c r="J53" s="26">
        <f t="shared" si="5"/>
        <v>0.22803224522970586</v>
      </c>
      <c r="L53" s="22">
        <f t="shared" si="18"/>
        <v>79384.230375838291</v>
      </c>
      <c r="M53" s="5">
        <f>scrimecost*Meta!O50</f>
        <v>44.799000000000007</v>
      </c>
      <c r="N53" s="5">
        <f>L53-Grade17!L53</f>
        <v>513.4188360847329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113.31359079924488</v>
      </c>
      <c r="T53" s="22">
        <f t="shared" si="20"/>
        <v>2630.5022660739655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79648.436847477089</v>
      </c>
      <c r="D54" s="5">
        <f t="shared" si="15"/>
        <v>77150.547810425473</v>
      </c>
      <c r="E54" s="5">
        <f t="shared" si="1"/>
        <v>67650.547810425473</v>
      </c>
      <c r="F54" s="5">
        <f t="shared" si="2"/>
        <v>25704.708641146466</v>
      </c>
      <c r="G54" s="5">
        <f t="shared" si="3"/>
        <v>51445.839169279003</v>
      </c>
      <c r="H54" s="22">
        <f t="shared" si="16"/>
        <v>34012.696533945666</v>
      </c>
      <c r="I54" s="5">
        <f t="shared" si="17"/>
        <v>84132.04053840079</v>
      </c>
      <c r="J54" s="26">
        <f t="shared" si="5"/>
        <v>0.22976002868901443</v>
      </c>
      <c r="L54" s="22">
        <f t="shared" si="18"/>
        <v>81368.836135234247</v>
      </c>
      <c r="M54" s="5">
        <f>scrimecost*Meta!O51</f>
        <v>44.799000000000007</v>
      </c>
      <c r="N54" s="5">
        <f>L54-Grade17!L54</f>
        <v>526.25430698685523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116.14643056922688</v>
      </c>
      <c r="T54" s="22">
        <f t="shared" si="20"/>
        <v>2922.6845760053743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81639.647768663999</v>
      </c>
      <c r="D55" s="5">
        <f t="shared" si="15"/>
        <v>79064.101505686092</v>
      </c>
      <c r="E55" s="5">
        <f t="shared" si="1"/>
        <v>69564.101505686092</v>
      </c>
      <c r="F55" s="5">
        <f t="shared" si="2"/>
        <v>26520.839292175118</v>
      </c>
      <c r="G55" s="5">
        <f t="shared" si="3"/>
        <v>52543.26221351097</v>
      </c>
      <c r="H55" s="22">
        <f t="shared" si="16"/>
        <v>34863.013947294305</v>
      </c>
      <c r="I55" s="5">
        <f t="shared" si="17"/>
        <v>86046.618616860796</v>
      </c>
      <c r="J55" s="26">
        <f t="shared" si="5"/>
        <v>0.2314456710883398</v>
      </c>
      <c r="L55" s="22">
        <f t="shared" si="18"/>
        <v>83403.057038615108</v>
      </c>
      <c r="M55" s="5">
        <f>scrimecost*Meta!O52</f>
        <v>44.799000000000007</v>
      </c>
      <c r="N55" s="5">
        <f>L55-Grade17!L55</f>
        <v>539.41066466152552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119.05009133345733</v>
      </c>
      <c r="T55" s="22">
        <f t="shared" si="20"/>
        <v>3247.3209550086144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83680.638962880592</v>
      </c>
      <c r="D56" s="5">
        <f t="shared" si="15"/>
        <v>81025.494043328246</v>
      </c>
      <c r="E56" s="5">
        <f t="shared" si="1"/>
        <v>71525.494043328246</v>
      </c>
      <c r="F56" s="5">
        <f t="shared" si="2"/>
        <v>27357.373209479498</v>
      </c>
      <c r="G56" s="5">
        <f t="shared" si="3"/>
        <v>53668.120833848749</v>
      </c>
      <c r="H56" s="22">
        <f t="shared" si="16"/>
        <v>35734.589295976657</v>
      </c>
      <c r="I56" s="5">
        <f t="shared" si="17"/>
        <v>88009.061147282308</v>
      </c>
      <c r="J56" s="26">
        <f t="shared" si="5"/>
        <v>0.2330902002584134</v>
      </c>
      <c r="L56" s="22">
        <f t="shared" si="18"/>
        <v>85488.133464580475</v>
      </c>
      <c r="M56" s="5">
        <f>scrimecost*Meta!O53</f>
        <v>12.426</v>
      </c>
      <c r="N56" s="5">
        <f>L56-Grade17!L56</f>
        <v>552.89593127804983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122.0263436167907</v>
      </c>
      <c r="T56" s="22">
        <f t="shared" si="20"/>
        <v>3608.0162298083114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12.426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12.426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12.426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12.426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12.426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12.426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12.426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12.426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12.426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12.426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12.426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12.426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12.426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7.5610842031892389E-9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3" sqref="G3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0.95</v>
      </c>
      <c r="D3" s="8">
        <f>Grade9!T2</f>
        <v>1.0233378314481614</v>
      </c>
      <c r="F3" s="15">
        <f t="shared" ref="F3:F12" si="0">(D3-1)*100</f>
        <v>2.3337831448161372</v>
      </c>
      <c r="G3" s="15">
        <f>K3*M3+K4*M4+K5*M5+K6*M6</f>
        <v>2.587195737665319</v>
      </c>
      <c r="H3" s="15"/>
      <c r="I3" s="15"/>
      <c r="K3" s="8">
        <f>1-B3</f>
        <v>5.0000000000000044E-2</v>
      </c>
      <c r="L3" s="8">
        <f>D3</f>
        <v>1.0233378314481614</v>
      </c>
      <c r="M3" s="8">
        <f t="shared" ref="M3:M12" si="1">(L3-1)*100</f>
        <v>2.3337831448161372</v>
      </c>
    </row>
    <row r="4" spans="1:22" x14ac:dyDescent="0.2">
      <c r="A4" s="18">
        <v>10</v>
      </c>
      <c r="B4" s="11">
        <f>Meta!E4</f>
        <v>0.95</v>
      </c>
      <c r="D4" s="8">
        <f>Grade10!T2</f>
        <v>1.0254617280824108</v>
      </c>
      <c r="F4" s="15">
        <f t="shared" si="0"/>
        <v>2.5461728082410762</v>
      </c>
      <c r="G4" s="15">
        <f>N4*P4+N5*P5+N6*P6</f>
        <v>2.6946332592389024</v>
      </c>
      <c r="H4" s="15"/>
      <c r="I4" s="15"/>
      <c r="K4" s="8">
        <f>B3*(1-B4)</f>
        <v>4.7500000000000042E-2</v>
      </c>
      <c r="L4" s="8">
        <f>(D3*D4)^0.5</f>
        <v>1.0243992293285555</v>
      </c>
      <c r="M4" s="8">
        <f t="shared" si="1"/>
        <v>2.4399229328555538</v>
      </c>
      <c r="N4" s="8">
        <f>1-B4</f>
        <v>5.0000000000000044E-2</v>
      </c>
      <c r="O4" s="8">
        <f>D4</f>
        <v>1.0254617280824108</v>
      </c>
      <c r="P4" s="8">
        <f>(O4-1)*100</f>
        <v>2.5461728082410762</v>
      </c>
    </row>
    <row r="5" spans="1:22" x14ac:dyDescent="0.2">
      <c r="A5" s="18">
        <v>11</v>
      </c>
      <c r="B5" s="11">
        <f>Meta!E5</f>
        <v>0.95</v>
      </c>
      <c r="D5" s="8">
        <f>Grade11!T2</f>
        <v>1.0268266910330321</v>
      </c>
      <c r="F5" s="15">
        <f t="shared" si="0"/>
        <v>2.6826691033032146</v>
      </c>
      <c r="G5" s="15">
        <f>Q5*S5+Q6*S6</f>
        <v>2.7823818771811117</v>
      </c>
      <c r="H5" s="15"/>
      <c r="I5" s="15"/>
      <c r="K5" s="8">
        <f>B3*B4*(1-B5)</f>
        <v>4.512500000000004E-2</v>
      </c>
      <c r="L5" s="8">
        <f>(D3*D4*D5)^(1/3)</f>
        <v>1.0252077449345034</v>
      </c>
      <c r="M5" s="8">
        <f t="shared" si="1"/>
        <v>2.5207744934503395</v>
      </c>
      <c r="N5" s="8">
        <f>B4*(1-B5)</f>
        <v>4.7500000000000042E-2</v>
      </c>
      <c r="O5" s="8">
        <f>(D4*D5)^0.5</f>
        <v>1.0261439826008223</v>
      </c>
      <c r="P5" s="8">
        <f>(O5-1)*100</f>
        <v>2.6143982600822291</v>
      </c>
      <c r="Q5" s="8">
        <f>1-B5</f>
        <v>5.0000000000000044E-2</v>
      </c>
      <c r="R5" s="8">
        <f>D5</f>
        <v>1.0268266910330321</v>
      </c>
      <c r="S5" s="8">
        <f>(R5-1)*100</f>
        <v>2.6826691033032146</v>
      </c>
    </row>
    <row r="6" spans="1:22" x14ac:dyDescent="0.2">
      <c r="A6" s="18">
        <v>12</v>
      </c>
      <c r="B6" s="11">
        <f>Meta!E6</f>
        <v>0.95</v>
      </c>
      <c r="D6" s="8">
        <f>Grade12!T2</f>
        <v>1.028926980220235</v>
      </c>
      <c r="F6" s="15">
        <f t="shared" si="0"/>
        <v>2.8926980220234988</v>
      </c>
      <c r="G6" s="15">
        <f>T6*V6</f>
        <v>2.8926980220234988</v>
      </c>
      <c r="H6" s="15"/>
      <c r="I6" s="15"/>
      <c r="K6" s="8">
        <f>B3*B4*B5</f>
        <v>0.85737499999999989</v>
      </c>
      <c r="L6" s="8">
        <f>(D3*D4*D5*D6)^0.25</f>
        <v>1.0261362914955174</v>
      </c>
      <c r="M6" s="8">
        <f t="shared" si="1"/>
        <v>2.6136291495517439</v>
      </c>
      <c r="N6" s="8">
        <f>B4*B5</f>
        <v>0.90249999999999997</v>
      </c>
      <c r="O6" s="8">
        <f>(D4*D5*D6)^(1/3)</f>
        <v>1.0270708110966531</v>
      </c>
      <c r="P6" s="8">
        <f>(O6-1)*100</f>
        <v>2.7070811096653102</v>
      </c>
      <c r="Q6" s="8">
        <f>B5</f>
        <v>0.95</v>
      </c>
      <c r="R6" s="8">
        <f>(D5*D6)^0.5</f>
        <v>1.0278762991791153</v>
      </c>
      <c r="S6" s="8">
        <f>(R6-1)*100</f>
        <v>2.7876299179115271</v>
      </c>
      <c r="T6" s="8">
        <v>1</v>
      </c>
      <c r="U6" s="8">
        <f>D6</f>
        <v>1.028926980220235</v>
      </c>
      <c r="V6" s="8">
        <f>(U6-1)*100</f>
        <v>2.8926980220234988</v>
      </c>
    </row>
    <row r="7" spans="1:22" x14ac:dyDescent="0.2">
      <c r="A7" s="18">
        <v>13</v>
      </c>
      <c r="B7" s="11">
        <f>Meta!E7</f>
        <v>0.64800000000000002</v>
      </c>
      <c r="D7" s="8">
        <f>Grade13!T2</f>
        <v>0.99860404079105836</v>
      </c>
      <c r="F7" s="15">
        <f t="shared" si="0"/>
        <v>-0.13959592089416439</v>
      </c>
      <c r="G7" s="15">
        <f>K7*M7+K8*M8+K9*M9+K10*M10</f>
        <v>-0.22680729620812512</v>
      </c>
      <c r="H7" s="15"/>
      <c r="I7" s="15"/>
      <c r="K7" s="8">
        <f>1-B7</f>
        <v>0.35199999999999998</v>
      </c>
      <c r="L7" s="8">
        <f>D7</f>
        <v>0.99860404079105836</v>
      </c>
      <c r="M7" s="8">
        <f t="shared" si="1"/>
        <v>-0.13959592089416439</v>
      </c>
    </row>
    <row r="8" spans="1:22" x14ac:dyDescent="0.2">
      <c r="A8" s="18">
        <v>14</v>
      </c>
      <c r="B8" s="11">
        <f>Meta!E8</f>
        <v>0.64800000000000002</v>
      </c>
      <c r="D8" s="8">
        <f>Grade14!T2</f>
        <v>0.99639573052503538</v>
      </c>
      <c r="F8" s="15">
        <f t="shared" si="0"/>
        <v>-0.36042694749646165</v>
      </c>
      <c r="G8" s="15">
        <f>N8*P8+N9*P9+N10*P10</f>
        <v>-0.35051062887069051</v>
      </c>
      <c r="H8" s="15"/>
      <c r="I8" s="15"/>
      <c r="K8" s="8">
        <f>B7*(1-B8)</f>
        <v>0.22809599999999999</v>
      </c>
      <c r="L8" s="8">
        <f>(D7*D8)^0.5</f>
        <v>0.99749927455074316</v>
      </c>
      <c r="M8" s="8">
        <f t="shared" si="1"/>
        <v>-0.25007254492568354</v>
      </c>
      <c r="N8" s="8">
        <f>1-B8</f>
        <v>0.35199999999999998</v>
      </c>
      <c r="O8" s="8">
        <f>D8</f>
        <v>0.99639573052503538</v>
      </c>
      <c r="P8" s="8">
        <f>(O8-1)*100</f>
        <v>-0.36042694749646165</v>
      </c>
    </row>
    <row r="9" spans="1:22" x14ac:dyDescent="0.2">
      <c r="A9" s="18">
        <v>15</v>
      </c>
      <c r="B9" s="11">
        <f>Meta!E9</f>
        <v>0.64800000000000002</v>
      </c>
      <c r="D9" s="8">
        <f>Grade15!T2</f>
        <v>0.99637556877188749</v>
      </c>
      <c r="F9" s="15">
        <f t="shared" si="0"/>
        <v>-0.36244312281125124</v>
      </c>
      <c r="G9" s="15">
        <f>Q9*S9+Q10*S10</f>
        <v>-0.33764850310304473</v>
      </c>
      <c r="H9" s="15"/>
      <c r="I9" s="15"/>
      <c r="K9" s="8">
        <f>B7*B8*(1-B9)</f>
        <v>0.14780620799999999</v>
      </c>
      <c r="L9" s="8">
        <f>(D7*D8*D9)^(1/3)</f>
        <v>0.99712456521633142</v>
      </c>
      <c r="M9" s="8">
        <f t="shared" si="1"/>
        <v>-0.28754347836685845</v>
      </c>
      <c r="N9" s="8">
        <f>B8*(1-B9)</f>
        <v>0.22809599999999999</v>
      </c>
      <c r="O9" s="8">
        <f>(D8*D9)^0.5</f>
        <v>0.99638564959746512</v>
      </c>
      <c r="P9" s="8">
        <f>(O9-1)*100</f>
        <v>-0.36143504025348827</v>
      </c>
      <c r="Q9" s="8">
        <f>1-B9</f>
        <v>0.35199999999999998</v>
      </c>
      <c r="R9" s="8">
        <f>D9</f>
        <v>0.99637556877188749</v>
      </c>
      <c r="S9" s="8">
        <f>(R9-1)*100</f>
        <v>-0.36244312281125124</v>
      </c>
    </row>
    <row r="10" spans="1:22" x14ac:dyDescent="0.2">
      <c r="A10" s="18">
        <v>16</v>
      </c>
      <c r="B10" s="11">
        <f>Meta!E10</f>
        <v>0.64800000000000002</v>
      </c>
      <c r="D10" s="8">
        <f>Grade16!T2</f>
        <v>0.99714098175286858</v>
      </c>
      <c r="F10" s="15">
        <f t="shared" si="0"/>
        <v>-0.28590182471314174</v>
      </c>
      <c r="G10" s="15">
        <f>T10*V10</f>
        <v>-0.28590182471314174</v>
      </c>
      <c r="H10" s="15"/>
      <c r="I10" s="15"/>
      <c r="K10" s="8">
        <f>B7*B8*B9</f>
        <v>0.272097792</v>
      </c>
      <c r="L10" s="8">
        <f>(D7*D8*D9*D10)^0.25</f>
        <v>0.99712866932512723</v>
      </c>
      <c r="M10" s="8">
        <f t="shared" si="1"/>
        <v>-0.2871330674872774</v>
      </c>
      <c r="N10" s="8">
        <f>B8*B9</f>
        <v>0.419904</v>
      </c>
      <c r="O10" s="8">
        <f>(D8*D9*D10)^(1/3)</f>
        <v>0.99663736338757725</v>
      </c>
      <c r="P10" s="8">
        <f>(O10-1)*100</f>
        <v>-0.33626366124227536</v>
      </c>
      <c r="Q10" s="8">
        <f>B9</f>
        <v>0.64800000000000002</v>
      </c>
      <c r="R10" s="8">
        <f>(D9*D10)^0.5</f>
        <v>0.99675820179207586</v>
      </c>
      <c r="S10" s="8">
        <f>(R10-1)*100</f>
        <v>-0.32417982079241403</v>
      </c>
      <c r="T10" s="8">
        <v>1</v>
      </c>
      <c r="U10" s="8">
        <f>D10</f>
        <v>0.99714098175286858</v>
      </c>
      <c r="V10" s="8">
        <f>(U10-1)*100</f>
        <v>-0.28590182471314174</v>
      </c>
    </row>
    <row r="11" spans="1:22" x14ac:dyDescent="0.2">
      <c r="A11" s="18">
        <v>17</v>
      </c>
      <c r="B11" s="11">
        <f>Meta!E11</f>
        <v>0.36299999999999999</v>
      </c>
      <c r="D11" s="8">
        <f>Grade17!T2</f>
        <v>0.92537885298188194</v>
      </c>
      <c r="F11" s="15">
        <f t="shared" si="0"/>
        <v>-7.4621147018118066</v>
      </c>
      <c r="G11" s="15">
        <f>K11*M11+K12*M12</f>
        <v>-7.5138573793095649</v>
      </c>
      <c r="H11" s="15"/>
      <c r="I11" s="15"/>
      <c r="K11" s="8">
        <f>1-B11</f>
        <v>0.63700000000000001</v>
      </c>
      <c r="L11" s="8">
        <f>D11</f>
        <v>0.92537885298188194</v>
      </c>
      <c r="M11" s="8">
        <f t="shared" si="1"/>
        <v>-7.4621147018118066</v>
      </c>
    </row>
    <row r="12" spans="1:22" x14ac:dyDescent="0.2">
      <c r="A12" s="18">
        <v>18</v>
      </c>
      <c r="B12" s="11">
        <f>Meta!E12</f>
        <v>0.36299999999999999</v>
      </c>
      <c r="D12" s="8">
        <f>Grade18!T2</f>
        <v>0.92253021241553124</v>
      </c>
      <c r="F12" s="15">
        <f t="shared" si="0"/>
        <v>-7.7469787584468763</v>
      </c>
      <c r="G12" s="15">
        <f>N12*P12</f>
        <v>-7.7469787584468763</v>
      </c>
      <c r="H12" s="15"/>
      <c r="I12" s="15"/>
      <c r="K12" s="8">
        <f>B11</f>
        <v>0.36299999999999999</v>
      </c>
      <c r="L12" s="8">
        <f>(D11*D12)^0.5</f>
        <v>0.92395343486899606</v>
      </c>
      <c r="M12" s="8">
        <f t="shared" si="1"/>
        <v>-7.6046565131003945</v>
      </c>
      <c r="N12" s="8">
        <v>1</v>
      </c>
      <c r="O12" s="8">
        <f>D12</f>
        <v>0.92253021241553124</v>
      </c>
      <c r="P12" s="8">
        <f>(O12-1)*100</f>
        <v>-7.7469787584468763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23686</v>
      </c>
      <c r="D2" s="7">
        <f>Meta!C2</f>
        <v>10896</v>
      </c>
      <c r="E2" s="1">
        <f>Meta!D2</f>
        <v>8.8999999999999996E-2</v>
      </c>
      <c r="F2" s="1">
        <f>Meta!F2</f>
        <v>0.45100000000000001</v>
      </c>
      <c r="G2" s="1">
        <f>Meta!I2</f>
        <v>2.0085479604911836</v>
      </c>
      <c r="H2" s="1">
        <f>Meta!E2</f>
        <v>1</v>
      </c>
      <c r="I2" s="13"/>
      <c r="K2" s="1">
        <f>Meta!D2</f>
        <v>8.8999999999999996E-2</v>
      </c>
      <c r="L2" s="13"/>
      <c r="N2" s="22">
        <f>Meta!T2</f>
        <v>26440</v>
      </c>
      <c r="O2" s="22">
        <f>Meta!U2</f>
        <v>12162</v>
      </c>
      <c r="P2" s="1">
        <f>Meta!V2</f>
        <v>7.4999999999999997E-2</v>
      </c>
      <c r="Q2" s="1">
        <f>Meta!X2</f>
        <v>0.49399999999999999</v>
      </c>
      <c r="R2" s="22">
        <f>Meta!W2</f>
        <v>424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11792.598666256228</v>
      </c>
      <c r="D5" s="5">
        <f>IF(A5&lt;startage,1,0)*(C5*(1-initialunempprob))+IF(A5=startage,1,0)*(C5*(1-unempprob))+IF(A5&gt;startage,1,0)*(C5*(1-unempprob)+unempprob*300*52)</f>
        <v>10743.057384959424</v>
      </c>
      <c r="E5" s="5">
        <f>IF(D5-9500&gt;0,1,0)*(D5-9500)</f>
        <v>1243.0573849594239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1070.4553669412808</v>
      </c>
      <c r="G5" s="5">
        <f>D5-F5</f>
        <v>9672.602018018144</v>
      </c>
      <c r="H5" s="22">
        <f t="shared" ref="H5:H36" si="1">benefits*B5/expnorm</f>
        <v>5424.8144502038276</v>
      </c>
      <c r="I5" s="5">
        <f>G5+IF(A5&lt;startage,1,0)*(H5*(1-initialunempprob))+IF(A5&gt;=startage,1,0)*(H5*(1-unempprob))</f>
        <v>14614.607982153831</v>
      </c>
      <c r="J5" s="26">
        <f t="shared" ref="J5:J36" si="2">(F5-(IF(A5&gt;startage,1,0)*(unempprob*300*52)))/(IF(A5&lt;startage,1,0)*((C5+H5)*(1-initialunempprob))+IF(A5&gt;=startage,1,0)*((C5+H5)*(1-unempprob)))</f>
        <v>6.8246799079905315E-2</v>
      </c>
      <c r="L5" s="22">
        <f t="shared" ref="L5:L36" si="3">(sincome+sbenefits)*(1-sunemp)*B5/expnorm</f>
        <v>17777.444553162677</v>
      </c>
      <c r="M5" s="5">
        <f>scrimecost*Meta!O2</f>
        <v>560.52800000000002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12087.413632912634</v>
      </c>
      <c r="D6" s="5">
        <f t="shared" ref="D6:D36" si="5">IF(A6&lt;startage,1,0)*(C6*(1-initialunempprob))+IF(A6=startage,1,0)*(C6*(1-unempprob))+IF(A6&gt;startage,1,0)*(C6*(1-unempprob)+unempprob*300*52)</f>
        <v>12400.03381958341</v>
      </c>
      <c r="E6" s="5">
        <f t="shared" ref="E6:E56" si="6">IF(D6-9500&gt;0,1,0)*(D6-9500)</f>
        <v>2900.0338195834101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1528.6093511148129</v>
      </c>
      <c r="G6" s="5">
        <f t="shared" ref="G6:G56" si="8">D6-F6</f>
        <v>10871.424468468598</v>
      </c>
      <c r="H6" s="22">
        <f t="shared" si="1"/>
        <v>5560.4348114589238</v>
      </c>
      <c r="I6" s="5">
        <f t="shared" ref="I6:I36" si="9">G6+IF(A6&lt;startage,1,0)*(H6*(1-initialunempprob))+IF(A6&gt;=startage,1,0)*(H6*(1-unempprob))</f>
        <v>15936.980581707678</v>
      </c>
      <c r="J6" s="26">
        <f t="shared" si="2"/>
        <v>8.7210110535901365E-3</v>
      </c>
      <c r="L6" s="22">
        <f t="shared" si="3"/>
        <v>18221.880666991747</v>
      </c>
      <c r="M6" s="5">
        <f>scrimecost*Meta!O3</f>
        <v>920.92800000000011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12389.59897373545</v>
      </c>
      <c r="D7" s="5">
        <f t="shared" si="5"/>
        <v>12675.324665072994</v>
      </c>
      <c r="E7" s="5">
        <f t="shared" si="6"/>
        <v>3175.3246650729943</v>
      </c>
      <c r="F7" s="5">
        <f t="shared" si="7"/>
        <v>1604.7272698926829</v>
      </c>
      <c r="G7" s="5">
        <f t="shared" si="8"/>
        <v>11070.597395180312</v>
      </c>
      <c r="H7" s="22">
        <f t="shared" si="1"/>
        <v>5699.4456817453965</v>
      </c>
      <c r="I7" s="5">
        <f t="shared" si="9"/>
        <v>16262.792411250368</v>
      </c>
      <c r="J7" s="26">
        <f t="shared" si="2"/>
        <v>1.3127355955805388E-2</v>
      </c>
      <c r="L7" s="22">
        <f t="shared" si="3"/>
        <v>18677.427683666538</v>
      </c>
      <c r="M7" s="5">
        <f>scrimecost*Meta!O4</f>
        <v>1116.3920000000001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12699.338948078836</v>
      </c>
      <c r="D8" s="5">
        <f t="shared" si="5"/>
        <v>12957.49778169982</v>
      </c>
      <c r="E8" s="5">
        <f t="shared" si="6"/>
        <v>3457.4977816998198</v>
      </c>
      <c r="F8" s="5">
        <f t="shared" si="7"/>
        <v>1682.7481366400002</v>
      </c>
      <c r="G8" s="5">
        <f t="shared" si="8"/>
        <v>11274.749645059819</v>
      </c>
      <c r="H8" s="22">
        <f t="shared" si="1"/>
        <v>5841.9318237890311</v>
      </c>
      <c r="I8" s="5">
        <f t="shared" si="9"/>
        <v>16596.749536531628</v>
      </c>
      <c r="J8" s="26">
        <f t="shared" si="2"/>
        <v>1.7426229031137375E-2</v>
      </c>
      <c r="L8" s="22">
        <f t="shared" si="3"/>
        <v>19144.363375758203</v>
      </c>
      <c r="M8" s="5">
        <f>scrimecost*Meta!O5</f>
        <v>1226.2079999999999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13016.822421780806</v>
      </c>
      <c r="D9" s="5">
        <f t="shared" si="5"/>
        <v>13246.725226242314</v>
      </c>
      <c r="E9" s="5">
        <f t="shared" si="6"/>
        <v>3746.7252262423135</v>
      </c>
      <c r="F9" s="5">
        <f t="shared" si="7"/>
        <v>1762.7195250559998</v>
      </c>
      <c r="G9" s="5">
        <f t="shared" si="8"/>
        <v>11484.005701186314</v>
      </c>
      <c r="H9" s="22">
        <f t="shared" si="1"/>
        <v>5987.9801193837566</v>
      </c>
      <c r="I9" s="5">
        <f t="shared" si="9"/>
        <v>16939.055589944917</v>
      </c>
      <c r="J9" s="26">
        <f t="shared" si="2"/>
        <v>2.1620251543656349E-2</v>
      </c>
      <c r="L9" s="22">
        <f t="shared" si="3"/>
        <v>19622.972460152152</v>
      </c>
      <c r="M9" s="5">
        <f>scrimecost*Meta!O6</f>
        <v>1434.3920000000001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13342.242982325322</v>
      </c>
      <c r="D10" s="5">
        <f t="shared" si="5"/>
        <v>13543.183356898369</v>
      </c>
      <c r="E10" s="5">
        <f t="shared" si="6"/>
        <v>4043.1833568983693</v>
      </c>
      <c r="F10" s="5">
        <f t="shared" si="7"/>
        <v>1844.6901981823989</v>
      </c>
      <c r="G10" s="5">
        <f t="shared" si="8"/>
        <v>11698.49315871597</v>
      </c>
      <c r="H10" s="22">
        <f t="shared" si="1"/>
        <v>6137.6796223683496</v>
      </c>
      <c r="I10" s="5">
        <f t="shared" si="9"/>
        <v>17289.919294693536</v>
      </c>
      <c r="J10" s="26">
        <f t="shared" si="2"/>
        <v>2.571198082416264E-2</v>
      </c>
      <c r="L10" s="22">
        <f t="shared" si="3"/>
        <v>20113.546771655954</v>
      </c>
      <c r="M10" s="5">
        <f>scrimecost*Meta!O7</f>
        <v>1543.7840000000001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13675.799056883458</v>
      </c>
      <c r="D11" s="5">
        <f t="shared" si="5"/>
        <v>13847.052940820829</v>
      </c>
      <c r="E11" s="5">
        <f t="shared" si="6"/>
        <v>4347.0529408208295</v>
      </c>
      <c r="F11" s="5">
        <f t="shared" si="7"/>
        <v>1928.7101381369594</v>
      </c>
      <c r="G11" s="5">
        <f t="shared" si="8"/>
        <v>11918.34280268387</v>
      </c>
      <c r="H11" s="22">
        <f t="shared" si="1"/>
        <v>6291.1216129275581</v>
      </c>
      <c r="I11" s="5">
        <f t="shared" si="9"/>
        <v>17649.554592060875</v>
      </c>
      <c r="J11" s="26">
        <f t="shared" si="2"/>
        <v>2.9703911829534701E-2</v>
      </c>
      <c r="L11" s="22">
        <f t="shared" si="3"/>
        <v>20616.38544094735</v>
      </c>
      <c r="M11" s="5">
        <f>scrimecost*Meta!O8</f>
        <v>1475.944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14017.694033305543</v>
      </c>
      <c r="D12" s="5">
        <f t="shared" si="5"/>
        <v>14158.51926434135</v>
      </c>
      <c r="E12" s="5">
        <f t="shared" si="6"/>
        <v>4658.5192643413502</v>
      </c>
      <c r="F12" s="5">
        <f t="shared" si="7"/>
        <v>2014.8305765903833</v>
      </c>
      <c r="G12" s="5">
        <f t="shared" si="8"/>
        <v>12143.688687750968</v>
      </c>
      <c r="H12" s="22">
        <f t="shared" si="1"/>
        <v>6448.3996532507472</v>
      </c>
      <c r="I12" s="5">
        <f t="shared" si="9"/>
        <v>18018.180771862397</v>
      </c>
      <c r="J12" s="26">
        <f t="shared" si="2"/>
        <v>3.3598478664044001E-2</v>
      </c>
      <c r="L12" s="22">
        <f t="shared" si="3"/>
        <v>21131.795076971037</v>
      </c>
      <c r="M12" s="5">
        <f>scrimecost*Meta!O9</f>
        <v>1321.6079999999999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14368.136384138179</v>
      </c>
      <c r="D13" s="5">
        <f t="shared" si="5"/>
        <v>14477.772245949882</v>
      </c>
      <c r="E13" s="5">
        <f t="shared" si="6"/>
        <v>4977.7722459498818</v>
      </c>
      <c r="F13" s="5">
        <f t="shared" si="7"/>
        <v>2103.1040260051423</v>
      </c>
      <c r="G13" s="5">
        <f t="shared" si="8"/>
        <v>12374.668219944739</v>
      </c>
      <c r="H13" s="22">
        <f t="shared" si="1"/>
        <v>6609.6096445820149</v>
      </c>
      <c r="I13" s="5">
        <f t="shared" si="9"/>
        <v>18396.022606158956</v>
      </c>
      <c r="J13" s="26">
        <f t="shared" si="2"/>
        <v>3.7398056063565249E-2</v>
      </c>
      <c r="L13" s="22">
        <f t="shared" si="3"/>
        <v>21660.089953895309</v>
      </c>
      <c r="M13" s="5">
        <f>scrimecost*Meta!O10</f>
        <v>1217.3040000000001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14727.339793741632</v>
      </c>
      <c r="D14" s="5">
        <f t="shared" si="5"/>
        <v>14805.006552098626</v>
      </c>
      <c r="E14" s="5">
        <f t="shared" si="6"/>
        <v>5305.0065520986263</v>
      </c>
      <c r="F14" s="5">
        <f t="shared" si="7"/>
        <v>2193.5843116552705</v>
      </c>
      <c r="G14" s="5">
        <f t="shared" si="8"/>
        <v>12611.422240443357</v>
      </c>
      <c r="H14" s="22">
        <f t="shared" si="1"/>
        <v>6774.8498856965643</v>
      </c>
      <c r="I14" s="5">
        <f t="shared" si="9"/>
        <v>18783.310486312927</v>
      </c>
      <c r="J14" s="26">
        <f t="shared" si="2"/>
        <v>4.1104960843585989E-2</v>
      </c>
      <c r="L14" s="22">
        <f t="shared" si="3"/>
        <v>22201.592202742693</v>
      </c>
      <c r="M14" s="5">
        <f>scrimecost*Meta!O11</f>
        <v>1139.288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15095.523288585173</v>
      </c>
      <c r="D15" s="5">
        <f t="shared" si="5"/>
        <v>15140.421715901093</v>
      </c>
      <c r="E15" s="5">
        <f t="shared" si="6"/>
        <v>5640.4217159010932</v>
      </c>
      <c r="F15" s="5">
        <f t="shared" si="7"/>
        <v>2286.3266044466523</v>
      </c>
      <c r="G15" s="5">
        <f t="shared" si="8"/>
        <v>12854.09511145444</v>
      </c>
      <c r="H15" s="22">
        <f t="shared" si="1"/>
        <v>6944.2211328389794</v>
      </c>
      <c r="I15" s="5">
        <f t="shared" si="9"/>
        <v>19180.280563470751</v>
      </c>
      <c r="J15" s="26">
        <f t="shared" si="2"/>
        <v>4.4721453311898918E-2</v>
      </c>
      <c r="L15" s="22">
        <f t="shared" si="3"/>
        <v>22756.632007811259</v>
      </c>
      <c r="M15" s="5">
        <f>scrimecost*Meta!O12</f>
        <v>1090.952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15472.911370799802</v>
      </c>
      <c r="D16" s="5">
        <f t="shared" si="5"/>
        <v>15484.22225879862</v>
      </c>
      <c r="E16" s="5">
        <f t="shared" si="6"/>
        <v>5984.2222587986198</v>
      </c>
      <c r="F16" s="5">
        <f t="shared" si="7"/>
        <v>2381.3874545578183</v>
      </c>
      <c r="G16" s="5">
        <f t="shared" si="8"/>
        <v>13102.834804240802</v>
      </c>
      <c r="H16" s="22">
        <f t="shared" si="1"/>
        <v>7117.8266611599529</v>
      </c>
      <c r="I16" s="5">
        <f t="shared" si="9"/>
        <v>19587.174892557519</v>
      </c>
      <c r="J16" s="26">
        <f t="shared" si="2"/>
        <v>4.8249738646838354E-2</v>
      </c>
      <c r="L16" s="22">
        <f t="shared" si="3"/>
        <v>23325.54780800654</v>
      </c>
      <c r="M16" s="5">
        <f>scrimecost*Meta!O13</f>
        <v>923.47199999999998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15859.734155069797</v>
      </c>
      <c r="D17" s="5">
        <f t="shared" si="5"/>
        <v>15836.617815268584</v>
      </c>
      <c r="E17" s="5">
        <f t="shared" si="6"/>
        <v>6336.6178152685843</v>
      </c>
      <c r="F17" s="5">
        <f t="shared" si="7"/>
        <v>2478.8248259217635</v>
      </c>
      <c r="G17" s="5">
        <f t="shared" si="8"/>
        <v>13357.792989346821</v>
      </c>
      <c r="H17" s="22">
        <f t="shared" si="1"/>
        <v>7295.772327688951</v>
      </c>
      <c r="I17" s="5">
        <f t="shared" si="9"/>
        <v>20004.241579871457</v>
      </c>
      <c r="J17" s="26">
        <f t="shared" si="2"/>
        <v>5.1691968241901212E-2</v>
      </c>
      <c r="L17" s="22">
        <f t="shared" si="3"/>
        <v>23908.6865032067</v>
      </c>
      <c r="M17" s="5">
        <f>scrimecost*Meta!O14</f>
        <v>923.47199999999998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16256.22750894654</v>
      </c>
      <c r="D18" s="5">
        <f t="shared" si="5"/>
        <v>16197.823260650299</v>
      </c>
      <c r="E18" s="5">
        <f t="shared" si="6"/>
        <v>6697.8232606502988</v>
      </c>
      <c r="F18" s="5">
        <f t="shared" si="7"/>
        <v>2578.6981315698076</v>
      </c>
      <c r="G18" s="5">
        <f t="shared" si="8"/>
        <v>13619.12512908049</v>
      </c>
      <c r="H18" s="22">
        <f t="shared" si="1"/>
        <v>7478.1666358811744</v>
      </c>
      <c r="I18" s="5">
        <f t="shared" si="9"/>
        <v>20431.73493436824</v>
      </c>
      <c r="J18" s="26">
        <f t="shared" si="2"/>
        <v>5.5050241017572318E-2</v>
      </c>
      <c r="L18" s="22">
        <f t="shared" si="3"/>
        <v>24506.403665786867</v>
      </c>
      <c r="M18" s="5">
        <f>scrimecost*Meta!O15</f>
        <v>923.47199999999998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16662.633196670202</v>
      </c>
      <c r="D19" s="5">
        <f t="shared" si="5"/>
        <v>16568.058842166556</v>
      </c>
      <c r="E19" s="5">
        <f t="shared" si="6"/>
        <v>7068.0588421665561</v>
      </c>
      <c r="F19" s="5">
        <f t="shared" si="7"/>
        <v>2681.0682698590526</v>
      </c>
      <c r="G19" s="5">
        <f t="shared" si="8"/>
        <v>13886.990572307503</v>
      </c>
      <c r="H19" s="22">
        <f t="shared" si="1"/>
        <v>7665.1208017782028</v>
      </c>
      <c r="I19" s="5">
        <f t="shared" si="9"/>
        <v>20869.915622727443</v>
      </c>
      <c r="J19" s="26">
        <f t="shared" si="2"/>
        <v>5.8326604701153882E-2</v>
      </c>
      <c r="L19" s="22">
        <f t="shared" si="3"/>
        <v>25119.063757431537</v>
      </c>
      <c r="M19" s="5">
        <f>scrimecost*Meta!O16</f>
        <v>923.47199999999998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17079.199026586957</v>
      </c>
      <c r="D20" s="5">
        <f t="shared" si="5"/>
        <v>16947.55031322072</v>
      </c>
      <c r="E20" s="5">
        <f t="shared" si="6"/>
        <v>7447.5503132207195</v>
      </c>
      <c r="F20" s="5">
        <f t="shared" si="7"/>
        <v>2785.9976616055292</v>
      </c>
      <c r="G20" s="5">
        <f t="shared" si="8"/>
        <v>14161.552651615191</v>
      </c>
      <c r="H20" s="22">
        <f t="shared" si="1"/>
        <v>7856.748821822659</v>
      </c>
      <c r="I20" s="5">
        <f t="shared" si="9"/>
        <v>21319.050828295633</v>
      </c>
      <c r="J20" s="26">
        <f t="shared" si="2"/>
        <v>6.1523057075379785E-2</v>
      </c>
      <c r="L20" s="22">
        <f t="shared" si="3"/>
        <v>25747.04035136733</v>
      </c>
      <c r="M20" s="5">
        <f>scrimecost*Meta!O17</f>
        <v>923.47199999999998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17506.179002251629</v>
      </c>
      <c r="D21" s="5">
        <f t="shared" si="5"/>
        <v>17336.529071051234</v>
      </c>
      <c r="E21" s="5">
        <f t="shared" si="6"/>
        <v>7836.5290710512345</v>
      </c>
      <c r="F21" s="5">
        <f t="shared" si="7"/>
        <v>2893.5502881456664</v>
      </c>
      <c r="G21" s="5">
        <f t="shared" si="8"/>
        <v>14442.978782905568</v>
      </c>
      <c r="H21" s="22">
        <f t="shared" si="1"/>
        <v>8053.1675423682254</v>
      </c>
      <c r="I21" s="5">
        <f t="shared" si="9"/>
        <v>21779.414414003022</v>
      </c>
      <c r="J21" s="26">
        <f t="shared" si="2"/>
        <v>6.4641547196575763E-2</v>
      </c>
      <c r="L21" s="22">
        <f t="shared" si="3"/>
        <v>26390.716360151509</v>
      </c>
      <c r="M21" s="5">
        <f>scrimecost*Meta!O18</f>
        <v>728.43200000000002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17943.833477307919</v>
      </c>
      <c r="D22" s="5">
        <f t="shared" si="5"/>
        <v>17735.232297827515</v>
      </c>
      <c r="E22" s="5">
        <f t="shared" si="6"/>
        <v>8235.2322978275151</v>
      </c>
      <c r="F22" s="5">
        <f t="shared" si="7"/>
        <v>3003.7917303493077</v>
      </c>
      <c r="G22" s="5">
        <f t="shared" si="8"/>
        <v>14731.440567478207</v>
      </c>
      <c r="H22" s="22">
        <f t="shared" si="1"/>
        <v>8254.4967309274289</v>
      </c>
      <c r="I22" s="5">
        <f t="shared" si="9"/>
        <v>22251.287089353093</v>
      </c>
      <c r="J22" s="26">
        <f t="shared" si="2"/>
        <v>6.7683976583108443E-2</v>
      </c>
      <c r="L22" s="22">
        <f t="shared" si="3"/>
        <v>27050.484269155291</v>
      </c>
      <c r="M22" s="5">
        <f>scrimecost*Meta!O19</f>
        <v>728.43200000000002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18392.429314240617</v>
      </c>
      <c r="D23" s="5">
        <f t="shared" si="5"/>
        <v>18143.903105273203</v>
      </c>
      <c r="E23" s="5">
        <f t="shared" si="6"/>
        <v>8643.9031052732025</v>
      </c>
      <c r="F23" s="5">
        <f t="shared" si="7"/>
        <v>3123.9843638717007</v>
      </c>
      <c r="G23" s="5">
        <f t="shared" si="8"/>
        <v>15019.918741401501</v>
      </c>
      <c r="H23" s="22">
        <f t="shared" si="1"/>
        <v>8460.8591492006162</v>
      </c>
      <c r="I23" s="5">
        <f t="shared" si="9"/>
        <v>22727.761426323261</v>
      </c>
      <c r="J23" s="26">
        <f t="shared" si="2"/>
        <v>7.0946320211331515E-2</v>
      </c>
      <c r="L23" s="22">
        <f t="shared" si="3"/>
        <v>27726.746375884177</v>
      </c>
      <c r="M23" s="5">
        <f>scrimecost*Meta!O20</f>
        <v>728.43200000000002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18852.240047096635</v>
      </c>
      <c r="D24" s="5">
        <f t="shared" si="5"/>
        <v>18562.790682905037</v>
      </c>
      <c r="E24" s="5">
        <f t="shared" si="6"/>
        <v>9062.7906829050371</v>
      </c>
      <c r="F24" s="5">
        <f t="shared" si="7"/>
        <v>3260.7511579684947</v>
      </c>
      <c r="G24" s="5">
        <f t="shared" si="8"/>
        <v>15302.039524936543</v>
      </c>
      <c r="H24" s="22">
        <f t="shared" si="1"/>
        <v>8672.3806279306318</v>
      </c>
      <c r="I24" s="5">
        <f t="shared" si="9"/>
        <v>23202.578276981349</v>
      </c>
      <c r="J24" s="26">
        <f t="shared" si="2"/>
        <v>7.4670246344094651E-2</v>
      </c>
      <c r="L24" s="22">
        <f t="shared" si="3"/>
        <v>28419.915035281283</v>
      </c>
      <c r="M24" s="5">
        <f>scrimecost*Meta!O21</f>
        <v>728.43200000000002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19323.546048274045</v>
      </c>
      <c r="D25" s="5">
        <f t="shared" si="5"/>
        <v>18992.150449977657</v>
      </c>
      <c r="E25" s="5">
        <f t="shared" si="6"/>
        <v>9492.1504499776565</v>
      </c>
      <c r="F25" s="5">
        <f t="shared" si="7"/>
        <v>3400.9371219177046</v>
      </c>
      <c r="G25" s="5">
        <f t="shared" si="8"/>
        <v>15591.213328059952</v>
      </c>
      <c r="H25" s="22">
        <f t="shared" si="1"/>
        <v>8889.1901436288954</v>
      </c>
      <c r="I25" s="5">
        <f t="shared" si="9"/>
        <v>23689.265548905874</v>
      </c>
      <c r="J25" s="26">
        <f t="shared" si="2"/>
        <v>7.8303345010204903E-2</v>
      </c>
      <c r="L25" s="22">
        <f t="shared" si="3"/>
        <v>29130.412911163308</v>
      </c>
      <c r="M25" s="5">
        <f>scrimecost*Meta!O22</f>
        <v>728.43200000000002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19806.634699480896</v>
      </c>
      <c r="D26" s="5">
        <f t="shared" si="5"/>
        <v>19432.244211227098</v>
      </c>
      <c r="E26" s="5">
        <f t="shared" si="6"/>
        <v>9932.2442112270983</v>
      </c>
      <c r="F26" s="5">
        <f t="shared" si="7"/>
        <v>3544.6277349656475</v>
      </c>
      <c r="G26" s="5">
        <f t="shared" si="8"/>
        <v>15887.61647626145</v>
      </c>
      <c r="H26" s="22">
        <f t="shared" si="1"/>
        <v>9111.4198972196173</v>
      </c>
      <c r="I26" s="5">
        <f t="shared" si="9"/>
        <v>24188.120002628522</v>
      </c>
      <c r="J26" s="26">
        <f t="shared" si="2"/>
        <v>8.1847831513727196E-2</v>
      </c>
      <c r="L26" s="22">
        <f t="shared" si="3"/>
        <v>29858.673233942391</v>
      </c>
      <c r="M26" s="5">
        <f>scrimecost*Meta!O23</f>
        <v>580.03200000000004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20301.800566967919</v>
      </c>
      <c r="D27" s="5">
        <f t="shared" si="5"/>
        <v>19883.340316507776</v>
      </c>
      <c r="E27" s="5">
        <f t="shared" si="6"/>
        <v>10383.340316507776</v>
      </c>
      <c r="F27" s="5">
        <f t="shared" si="7"/>
        <v>3691.9106133397891</v>
      </c>
      <c r="G27" s="5">
        <f t="shared" si="8"/>
        <v>16191.429703167987</v>
      </c>
      <c r="H27" s="22">
        <f t="shared" si="1"/>
        <v>9339.2053946501073</v>
      </c>
      <c r="I27" s="5">
        <f t="shared" si="9"/>
        <v>24699.445817694235</v>
      </c>
      <c r="J27" s="26">
        <f t="shared" si="2"/>
        <v>8.5305867126919677E-2</v>
      </c>
      <c r="L27" s="22">
        <f t="shared" si="3"/>
        <v>30605.14006479095</v>
      </c>
      <c r="M27" s="5">
        <f>scrimecost*Meta!O24</f>
        <v>580.03200000000004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20809.345581142115</v>
      </c>
      <c r="D28" s="5">
        <f t="shared" si="5"/>
        <v>20345.713824420469</v>
      </c>
      <c r="E28" s="5">
        <f t="shared" si="6"/>
        <v>10845.713824420469</v>
      </c>
      <c r="F28" s="5">
        <f t="shared" si="7"/>
        <v>3842.8755636732831</v>
      </c>
      <c r="G28" s="5">
        <f t="shared" si="8"/>
        <v>16502.838260747187</v>
      </c>
      <c r="H28" s="22">
        <f t="shared" si="1"/>
        <v>9572.6855295163605</v>
      </c>
      <c r="I28" s="5">
        <f t="shared" si="9"/>
        <v>25223.554778136589</v>
      </c>
      <c r="J28" s="26">
        <f t="shared" si="2"/>
        <v>8.8679560408083016E-2</v>
      </c>
      <c r="L28" s="22">
        <f t="shared" si="3"/>
        <v>31370.268566410723</v>
      </c>
      <c r="M28" s="5">
        <f>scrimecost*Meta!O25</f>
        <v>580.03200000000004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21329.579220670668</v>
      </c>
      <c r="D29" s="5">
        <f t="shared" si="5"/>
        <v>20819.646670030979</v>
      </c>
      <c r="E29" s="5">
        <f t="shared" si="6"/>
        <v>11319.646670030979</v>
      </c>
      <c r="F29" s="5">
        <f t="shared" si="7"/>
        <v>3997.6146377651148</v>
      </c>
      <c r="G29" s="5">
        <f t="shared" si="8"/>
        <v>16822.032032265866</v>
      </c>
      <c r="H29" s="22">
        <f t="shared" si="1"/>
        <v>9812.0026677542701</v>
      </c>
      <c r="I29" s="5">
        <f t="shared" si="9"/>
        <v>25760.766462590007</v>
      </c>
      <c r="J29" s="26">
        <f t="shared" si="2"/>
        <v>9.1970968487266797E-2</v>
      </c>
      <c r="L29" s="22">
        <f t="shared" si="3"/>
        <v>32154.52528057099</v>
      </c>
      <c r="M29" s="5">
        <f>scrimecost*Meta!O26</f>
        <v>580.03200000000004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21862.818701187432</v>
      </c>
      <c r="D30" s="5">
        <f t="shared" si="5"/>
        <v>21305.427836781753</v>
      </c>
      <c r="E30" s="5">
        <f t="shared" si="6"/>
        <v>11805.427836781753</v>
      </c>
      <c r="F30" s="5">
        <f t="shared" si="7"/>
        <v>4156.2221887092419</v>
      </c>
      <c r="G30" s="5">
        <f t="shared" si="8"/>
        <v>17149.205648072511</v>
      </c>
      <c r="H30" s="22">
        <f t="shared" si="1"/>
        <v>10057.302734448123</v>
      </c>
      <c r="I30" s="5">
        <f t="shared" si="9"/>
        <v>26311.408439154751</v>
      </c>
      <c r="J30" s="26">
        <f t="shared" si="2"/>
        <v>9.5182098320616818E-2</v>
      </c>
      <c r="L30" s="22">
        <f t="shared" si="3"/>
        <v>32958.388412585264</v>
      </c>
      <c r="M30" s="5">
        <f>scrimecost*Meta!O27</f>
        <v>580.03200000000004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22409.389168717116</v>
      </c>
      <c r="D31" s="5">
        <f t="shared" si="5"/>
        <v>21803.353532701294</v>
      </c>
      <c r="E31" s="5">
        <f t="shared" si="6"/>
        <v>12303.353532701294</v>
      </c>
      <c r="F31" s="5">
        <f t="shared" si="7"/>
        <v>4318.7949284269725</v>
      </c>
      <c r="G31" s="5">
        <f t="shared" si="8"/>
        <v>17484.558604274323</v>
      </c>
      <c r="H31" s="22">
        <f t="shared" si="1"/>
        <v>10308.735302809326</v>
      </c>
      <c r="I31" s="5">
        <f t="shared" si="9"/>
        <v>26875.816465133619</v>
      </c>
      <c r="J31" s="26">
        <f t="shared" si="2"/>
        <v>9.8314907914129029E-2</v>
      </c>
      <c r="L31" s="22">
        <f t="shared" si="3"/>
        <v>33782.348122899886</v>
      </c>
      <c r="M31" s="5">
        <f>scrimecost*Meta!O28</f>
        <v>497.77599999999995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22969.623897935046</v>
      </c>
      <c r="D32" s="5">
        <f t="shared" si="5"/>
        <v>22313.727371018827</v>
      </c>
      <c r="E32" s="5">
        <f t="shared" si="6"/>
        <v>12813.727371018827</v>
      </c>
      <c r="F32" s="5">
        <f t="shared" si="7"/>
        <v>4485.4319866376472</v>
      </c>
      <c r="G32" s="5">
        <f t="shared" si="8"/>
        <v>17828.295384381181</v>
      </c>
      <c r="H32" s="22">
        <f t="shared" si="1"/>
        <v>10566.45368537956</v>
      </c>
      <c r="I32" s="5">
        <f t="shared" si="9"/>
        <v>27454.33469176196</v>
      </c>
      <c r="J32" s="26">
        <f t="shared" si="2"/>
        <v>0.1013713075175556</v>
      </c>
      <c r="L32" s="22">
        <f t="shared" si="3"/>
        <v>34626.906825972379</v>
      </c>
      <c r="M32" s="5">
        <f>scrimecost*Meta!O29</f>
        <v>497.77599999999995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23543.864495383419</v>
      </c>
      <c r="D33" s="5">
        <f t="shared" si="5"/>
        <v>22836.860555294297</v>
      </c>
      <c r="E33" s="5">
        <f t="shared" si="6"/>
        <v>13336.860555294297</v>
      </c>
      <c r="F33" s="5">
        <f t="shared" si="7"/>
        <v>4656.2349713035883</v>
      </c>
      <c r="G33" s="5">
        <f t="shared" si="8"/>
        <v>18180.62558399071</v>
      </c>
      <c r="H33" s="22">
        <f t="shared" si="1"/>
        <v>10830.615027514048</v>
      </c>
      <c r="I33" s="5">
        <f t="shared" si="9"/>
        <v>28047.31587405601</v>
      </c>
      <c r="J33" s="26">
        <f t="shared" si="2"/>
        <v>0.10435316078919127</v>
      </c>
      <c r="L33" s="22">
        <f t="shared" si="3"/>
        <v>35492.579496621685</v>
      </c>
      <c r="M33" s="5">
        <f>scrimecost*Meta!O30</f>
        <v>497.77599999999995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24132.461107768006</v>
      </c>
      <c r="D34" s="5">
        <f t="shared" si="5"/>
        <v>23373.072069176655</v>
      </c>
      <c r="E34" s="5">
        <f t="shared" si="6"/>
        <v>13873.072069176655</v>
      </c>
      <c r="F34" s="5">
        <f t="shared" si="7"/>
        <v>4831.3080305861777</v>
      </c>
      <c r="G34" s="5">
        <f t="shared" si="8"/>
        <v>18541.764038590478</v>
      </c>
      <c r="H34" s="22">
        <f t="shared" si="1"/>
        <v>11101.3804032019</v>
      </c>
      <c r="I34" s="5">
        <f t="shared" si="9"/>
        <v>28655.121585907407</v>
      </c>
      <c r="J34" s="26">
        <f t="shared" si="2"/>
        <v>0.10726228593225044</v>
      </c>
      <c r="L34" s="22">
        <f t="shared" si="3"/>
        <v>36379.89398403724</v>
      </c>
      <c r="M34" s="5">
        <f>scrimecost*Meta!O31</f>
        <v>497.77599999999995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24735.772635462203</v>
      </c>
      <c r="D35" s="5">
        <f t="shared" si="5"/>
        <v>23922.688870906069</v>
      </c>
      <c r="E35" s="5">
        <f t="shared" si="6"/>
        <v>14422.688870906069</v>
      </c>
      <c r="F35" s="5">
        <f t="shared" si="7"/>
        <v>5010.7579163508317</v>
      </c>
      <c r="G35" s="5">
        <f t="shared" si="8"/>
        <v>18911.930954555239</v>
      </c>
      <c r="H35" s="22">
        <f t="shared" si="1"/>
        <v>11378.914913281944</v>
      </c>
      <c r="I35" s="5">
        <f t="shared" si="9"/>
        <v>29278.122440555089</v>
      </c>
      <c r="J35" s="26">
        <f t="shared" si="2"/>
        <v>0.11010045680352773</v>
      </c>
      <c r="L35" s="22">
        <f t="shared" si="3"/>
        <v>37289.391333638159</v>
      </c>
      <c r="M35" s="5">
        <f>scrimecost*Meta!O32</f>
        <v>497.77599999999995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25354.166951348765</v>
      </c>
      <c r="D36" s="5">
        <f t="shared" si="5"/>
        <v>24486.046092678727</v>
      </c>
      <c r="E36" s="5">
        <f t="shared" si="6"/>
        <v>14986.046092678727</v>
      </c>
      <c r="F36" s="5">
        <f t="shared" si="7"/>
        <v>5194.6940492596041</v>
      </c>
      <c r="G36" s="5">
        <f t="shared" si="8"/>
        <v>19291.352043419123</v>
      </c>
      <c r="H36" s="22">
        <f t="shared" si="1"/>
        <v>11663.387786113995</v>
      </c>
      <c r="I36" s="5">
        <f t="shared" si="9"/>
        <v>29916.698316568974</v>
      </c>
      <c r="J36" s="26">
        <f t="shared" si="2"/>
        <v>0.11286940399501773</v>
      </c>
      <c r="L36" s="22">
        <f t="shared" si="3"/>
        <v>38221.626116979125</v>
      </c>
      <c r="M36" s="5">
        <f>scrimecost*Meta!O33</f>
        <v>383.29599999999999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25988.021125132476</v>
      </c>
      <c r="D37" s="5">
        <f t="shared" ref="D37:D56" si="12">IF(A37&lt;startage,1,0)*(C37*(1-initialunempprob))+IF(A37=startage,1,0)*(C37*(1-unempprob))+IF(A37&gt;startage,1,0)*(C37*(1-unempprob)+unempprob*300*52)</f>
        <v>25063.487244995689</v>
      </c>
      <c r="E37" s="5">
        <f t="shared" si="6"/>
        <v>15563.487244995689</v>
      </c>
      <c r="F37" s="5">
        <f t="shared" si="7"/>
        <v>5383.2285854910924</v>
      </c>
      <c r="G37" s="5">
        <f t="shared" si="8"/>
        <v>19680.258659504598</v>
      </c>
      <c r="H37" s="22">
        <f t="shared" ref="H37:H56" si="13">benefits*B37/expnorm</f>
        <v>11954.972480766843</v>
      </c>
      <c r="I37" s="5">
        <f t="shared" ref="I37:I56" si="14">G37+IF(A37&lt;startage,1,0)*(H37*(1-initialunempprob))+IF(A37&gt;=startage,1,0)*(H37*(1-unempprob))</f>
        <v>30571.23858948319</v>
      </c>
      <c r="J37" s="26">
        <f t="shared" ref="J37:J56" si="15">(F37-(IF(A37&gt;startage,1,0)*(unempprob*300*52)))/(IF(A37&lt;startage,1,0)*((C37+H37)*(1-initialunempprob))+IF(A37&gt;=startage,1,0)*((C37+H37)*(1-unempprob)))</f>
        <v>0.1155708158891543</v>
      </c>
      <c r="L37" s="22">
        <f t="shared" ref="L37:L56" si="16">(sincome+sbenefits)*(1-sunemp)*B37/expnorm</f>
        <v>39177.166769903597</v>
      </c>
      <c r="M37" s="5">
        <f>scrimecost*Meta!O34</f>
        <v>383.29599999999999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26637.721653260785</v>
      </c>
      <c r="D38" s="5">
        <f t="shared" si="12"/>
        <v>25655.364426120577</v>
      </c>
      <c r="E38" s="5">
        <f t="shared" si="6"/>
        <v>16155.364426120577</v>
      </c>
      <c r="F38" s="5">
        <f t="shared" si="7"/>
        <v>5576.4764851283689</v>
      </c>
      <c r="G38" s="5">
        <f t="shared" si="8"/>
        <v>20078.887940992208</v>
      </c>
      <c r="H38" s="22">
        <f t="shared" si="13"/>
        <v>12253.846792786015</v>
      </c>
      <c r="I38" s="5">
        <f t="shared" si="14"/>
        <v>31242.142369220266</v>
      </c>
      <c r="J38" s="26">
        <f t="shared" si="15"/>
        <v>0.11820633968831193</v>
      </c>
      <c r="L38" s="22">
        <f t="shared" si="16"/>
        <v>40156.595939151179</v>
      </c>
      <c r="M38" s="5">
        <f>scrimecost*Meta!O35</f>
        <v>383.29599999999999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27303.664694592306</v>
      </c>
      <c r="D39" s="5">
        <f t="shared" si="12"/>
        <v>26262.038536773594</v>
      </c>
      <c r="E39" s="5">
        <f t="shared" si="6"/>
        <v>16762.038536773594</v>
      </c>
      <c r="F39" s="5">
        <f t="shared" si="7"/>
        <v>5774.5555822565784</v>
      </c>
      <c r="G39" s="5">
        <f t="shared" si="8"/>
        <v>20487.482954517014</v>
      </c>
      <c r="H39" s="22">
        <f t="shared" si="13"/>
        <v>12560.192962605664</v>
      </c>
      <c r="I39" s="5">
        <f t="shared" si="14"/>
        <v>31929.818743450774</v>
      </c>
      <c r="J39" s="26">
        <f t="shared" si="15"/>
        <v>0.12077758241919745</v>
      </c>
      <c r="L39" s="22">
        <f t="shared" si="16"/>
        <v>41160.510837629961</v>
      </c>
      <c r="M39" s="5">
        <f>scrimecost*Meta!O36</f>
        <v>383.29599999999999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27986.25631195711</v>
      </c>
      <c r="D40" s="5">
        <f t="shared" si="12"/>
        <v>26883.879500192928</v>
      </c>
      <c r="E40" s="5">
        <f t="shared" si="6"/>
        <v>17383.879500192928</v>
      </c>
      <c r="F40" s="5">
        <f t="shared" si="7"/>
        <v>5977.5866568129914</v>
      </c>
      <c r="G40" s="5">
        <f t="shared" si="8"/>
        <v>20906.292843379939</v>
      </c>
      <c r="H40" s="22">
        <f t="shared" si="13"/>
        <v>12874.197786670804</v>
      </c>
      <c r="I40" s="5">
        <f t="shared" si="14"/>
        <v>32634.687027037042</v>
      </c>
      <c r="J40" s="26">
        <f t="shared" si="15"/>
        <v>0.12328611191274427</v>
      </c>
      <c r="L40" s="22">
        <f t="shared" si="16"/>
        <v>42189.523608570707</v>
      </c>
      <c r="M40" s="5">
        <f>scrimecost*Meta!O37</f>
        <v>383.29599999999999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28685.912719756041</v>
      </c>
      <c r="D41" s="5">
        <f t="shared" si="12"/>
        <v>27521.266487697754</v>
      </c>
      <c r="E41" s="5">
        <f t="shared" si="6"/>
        <v>18021.266487697754</v>
      </c>
      <c r="F41" s="5">
        <f t="shared" si="7"/>
        <v>6185.6935082333166</v>
      </c>
      <c r="G41" s="5">
        <f t="shared" si="8"/>
        <v>21335.572979464436</v>
      </c>
      <c r="H41" s="22">
        <f t="shared" si="13"/>
        <v>13196.052731337575</v>
      </c>
      <c r="I41" s="5">
        <f t="shared" si="14"/>
        <v>33357.177017712966</v>
      </c>
      <c r="J41" s="26">
        <f t="shared" si="15"/>
        <v>0.12573345776010705</v>
      </c>
      <c r="L41" s="22">
        <f t="shared" si="16"/>
        <v>43244.261698784976</v>
      </c>
      <c r="M41" s="5">
        <f>scrimecost*Meta!O38</f>
        <v>232.77600000000001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29403.060537749938</v>
      </c>
      <c r="D42" s="5">
        <f t="shared" si="12"/>
        <v>28174.588149890194</v>
      </c>
      <c r="E42" s="5">
        <f t="shared" si="6"/>
        <v>18674.588149890194</v>
      </c>
      <c r="F42" s="5">
        <f t="shared" si="7"/>
        <v>6399.0030309391486</v>
      </c>
      <c r="G42" s="5">
        <f t="shared" si="8"/>
        <v>21775.585118951047</v>
      </c>
      <c r="H42" s="22">
        <f t="shared" si="13"/>
        <v>13525.954049621012</v>
      </c>
      <c r="I42" s="5">
        <f t="shared" si="14"/>
        <v>34097.729258155785</v>
      </c>
      <c r="J42" s="26">
        <f t="shared" si="15"/>
        <v>0.12812111224533904</v>
      </c>
      <c r="L42" s="22">
        <f t="shared" si="16"/>
        <v>44325.36824125459</v>
      </c>
      <c r="M42" s="5">
        <f>scrimecost*Meta!O39</f>
        <v>232.77600000000001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30138.13705119368</v>
      </c>
      <c r="D43" s="5">
        <f t="shared" si="12"/>
        <v>28844.242853637446</v>
      </c>
      <c r="E43" s="5">
        <f t="shared" si="6"/>
        <v>19344.242853637446</v>
      </c>
      <c r="F43" s="5">
        <f t="shared" si="7"/>
        <v>6617.6452917126262</v>
      </c>
      <c r="G43" s="5">
        <f t="shared" si="8"/>
        <v>22226.59756192482</v>
      </c>
      <c r="H43" s="22">
        <f t="shared" si="13"/>
        <v>13864.102900861535</v>
      </c>
      <c r="I43" s="5">
        <f t="shared" si="14"/>
        <v>34856.795304609681</v>
      </c>
      <c r="J43" s="26">
        <f t="shared" si="15"/>
        <v>0.13045053125532144</v>
      </c>
      <c r="L43" s="22">
        <f t="shared" si="16"/>
        <v>45433.502447285951</v>
      </c>
      <c r="M43" s="5">
        <f>scrimecost*Meta!O40</f>
        <v>232.77600000000001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30891.590477473525</v>
      </c>
      <c r="D44" s="5">
        <f t="shared" si="12"/>
        <v>29530.638924978382</v>
      </c>
      <c r="E44" s="5">
        <f t="shared" si="6"/>
        <v>20030.638924978382</v>
      </c>
      <c r="F44" s="5">
        <f t="shared" si="7"/>
        <v>6841.7536090054418</v>
      </c>
      <c r="G44" s="5">
        <f t="shared" si="8"/>
        <v>22688.885315972941</v>
      </c>
      <c r="H44" s="22">
        <f t="shared" si="13"/>
        <v>14210.705473383076</v>
      </c>
      <c r="I44" s="5">
        <f t="shared" si="14"/>
        <v>35634.838002224918</v>
      </c>
      <c r="J44" s="26">
        <f t="shared" si="15"/>
        <v>0.1327231351674994</v>
      </c>
      <c r="L44" s="22">
        <f t="shared" si="16"/>
        <v>46569.340008468098</v>
      </c>
      <c r="M44" s="5">
        <f>scrimecost*Meta!O41</f>
        <v>232.77600000000001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31663.880239410359</v>
      </c>
      <c r="D45" s="5">
        <f t="shared" si="12"/>
        <v>30234.19489810284</v>
      </c>
      <c r="E45" s="5">
        <f t="shared" si="6"/>
        <v>20734.19489810284</v>
      </c>
      <c r="F45" s="5">
        <f t="shared" si="7"/>
        <v>7071.4646342305768</v>
      </c>
      <c r="G45" s="5">
        <f t="shared" si="8"/>
        <v>23162.730263872261</v>
      </c>
      <c r="H45" s="22">
        <f t="shared" si="13"/>
        <v>14565.97311021765</v>
      </c>
      <c r="I45" s="5">
        <f t="shared" si="14"/>
        <v>36432.331767280542</v>
      </c>
      <c r="J45" s="26">
        <f t="shared" si="15"/>
        <v>0.13494030971596571</v>
      </c>
      <c r="L45" s="22">
        <f t="shared" si="16"/>
        <v>47733.573508679794</v>
      </c>
      <c r="M45" s="5">
        <f>scrimecost*Meta!O42</f>
        <v>232.77600000000001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32455.477245395618</v>
      </c>
      <c r="D46" s="5">
        <f t="shared" si="12"/>
        <v>30955.339770555409</v>
      </c>
      <c r="E46" s="5">
        <f t="shared" si="6"/>
        <v>21455.339770555409</v>
      </c>
      <c r="F46" s="5">
        <f t="shared" si="7"/>
        <v>7306.9184350863416</v>
      </c>
      <c r="G46" s="5">
        <f t="shared" si="8"/>
        <v>23648.421335469066</v>
      </c>
      <c r="H46" s="22">
        <f t="shared" si="13"/>
        <v>14930.122437973092</v>
      </c>
      <c r="I46" s="5">
        <f t="shared" si="14"/>
        <v>37249.762876462555</v>
      </c>
      <c r="J46" s="26">
        <f t="shared" si="15"/>
        <v>0.13710340683642064</v>
      </c>
      <c r="L46" s="22">
        <f t="shared" si="16"/>
        <v>48926.912846396786</v>
      </c>
      <c r="M46" s="5">
        <f>scrimecost*Meta!O43</f>
        <v>116.17600000000002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33266.864176530507</v>
      </c>
      <c r="D47" s="5">
        <f t="shared" si="12"/>
        <v>31694.513264819296</v>
      </c>
      <c r="E47" s="5">
        <f t="shared" si="6"/>
        <v>22194.513264819296</v>
      </c>
      <c r="F47" s="5">
        <f t="shared" si="7"/>
        <v>7548.2585809635002</v>
      </c>
      <c r="G47" s="5">
        <f t="shared" si="8"/>
        <v>24146.254683855797</v>
      </c>
      <c r="H47" s="22">
        <f t="shared" si="13"/>
        <v>15303.375498922418</v>
      </c>
      <c r="I47" s="5">
        <f t="shared" si="14"/>
        <v>38087.62976337412</v>
      </c>
      <c r="J47" s="26">
        <f t="shared" si="15"/>
        <v>0.13921374549052301</v>
      </c>
      <c r="L47" s="22">
        <f t="shared" si="16"/>
        <v>50150.085667556712</v>
      </c>
      <c r="M47" s="5">
        <f>scrimecost*Meta!O44</f>
        <v>116.17600000000002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34098.53578094377</v>
      </c>
      <c r="D48" s="5">
        <f t="shared" si="12"/>
        <v>32452.166096439778</v>
      </c>
      <c r="E48" s="5">
        <f t="shared" si="6"/>
        <v>22952.166096439778</v>
      </c>
      <c r="F48" s="5">
        <f t="shared" si="7"/>
        <v>7795.6322304875875</v>
      </c>
      <c r="G48" s="5">
        <f t="shared" si="8"/>
        <v>24656.533865952191</v>
      </c>
      <c r="H48" s="22">
        <f t="shared" si="13"/>
        <v>15685.95988639548</v>
      </c>
      <c r="I48" s="5">
        <f t="shared" si="14"/>
        <v>38946.443322458472</v>
      </c>
      <c r="J48" s="26">
        <f t="shared" si="15"/>
        <v>0.14127261247013509</v>
      </c>
      <c r="L48" s="22">
        <f t="shared" si="16"/>
        <v>51403.837809245633</v>
      </c>
      <c r="M48" s="5">
        <f>scrimecost*Meta!O45</f>
        <v>116.17600000000002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34950.999175467354</v>
      </c>
      <c r="D49" s="5">
        <f t="shared" si="12"/>
        <v>33228.760248850762</v>
      </c>
      <c r="E49" s="5">
        <f t="shared" si="6"/>
        <v>23728.760248850762</v>
      </c>
      <c r="F49" s="5">
        <f t="shared" si="7"/>
        <v>8049.1902212497735</v>
      </c>
      <c r="G49" s="5">
        <f t="shared" si="8"/>
        <v>25179.570027600988</v>
      </c>
      <c r="H49" s="22">
        <f t="shared" si="13"/>
        <v>16078.108883555362</v>
      </c>
      <c r="I49" s="5">
        <f t="shared" si="14"/>
        <v>39826.727220519926</v>
      </c>
      <c r="J49" s="26">
        <f t="shared" si="15"/>
        <v>0.14328126318195172</v>
      </c>
      <c r="L49" s="22">
        <f t="shared" si="16"/>
        <v>52688.933754476755</v>
      </c>
      <c r="M49" s="5">
        <f>scrimecost*Meta!O46</f>
        <v>116.17600000000002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35824.774154854043</v>
      </c>
      <c r="D50" s="5">
        <f t="shared" si="12"/>
        <v>34024.769255072031</v>
      </c>
      <c r="E50" s="5">
        <f t="shared" si="6"/>
        <v>24524.769255072031</v>
      </c>
      <c r="F50" s="5">
        <f t="shared" si="7"/>
        <v>8309.0871617810189</v>
      </c>
      <c r="G50" s="5">
        <f t="shared" si="8"/>
        <v>25715.682093291012</v>
      </c>
      <c r="H50" s="22">
        <f t="shared" si="13"/>
        <v>16480.061605644249</v>
      </c>
      <c r="I50" s="5">
        <f t="shared" si="14"/>
        <v>40729.018216032928</v>
      </c>
      <c r="J50" s="26">
        <f t="shared" si="15"/>
        <v>0.14524092241299236</v>
      </c>
      <c r="L50" s="22">
        <f t="shared" si="16"/>
        <v>54006.157098338677</v>
      </c>
      <c r="M50" s="5">
        <f>scrimecost*Meta!O47</f>
        <v>116.17600000000002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36720.393508725385</v>
      </c>
      <c r="D51" s="5">
        <f t="shared" si="12"/>
        <v>34840.678486448829</v>
      </c>
      <c r="E51" s="5">
        <f t="shared" si="6"/>
        <v>25340.678486448829</v>
      </c>
      <c r="F51" s="5">
        <f t="shared" si="7"/>
        <v>8575.4815258255421</v>
      </c>
      <c r="G51" s="5">
        <f t="shared" si="8"/>
        <v>26265.196960623289</v>
      </c>
      <c r="H51" s="22">
        <f t="shared" si="13"/>
        <v>16892.063145785349</v>
      </c>
      <c r="I51" s="5">
        <f t="shared" si="14"/>
        <v>41653.866486433741</v>
      </c>
      <c r="J51" s="26">
        <f t="shared" si="15"/>
        <v>0.14715278507742222</v>
      </c>
      <c r="L51" s="22">
        <f t="shared" si="16"/>
        <v>55356.311025797135</v>
      </c>
      <c r="M51" s="5">
        <f>scrimecost*Meta!O48</f>
        <v>58.088000000000008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37638.403346443527</v>
      </c>
      <c r="D52" s="5">
        <f t="shared" si="12"/>
        <v>35676.985448610052</v>
      </c>
      <c r="E52" s="5">
        <f t="shared" si="6"/>
        <v>26176.985448610052</v>
      </c>
      <c r="F52" s="5">
        <f t="shared" si="7"/>
        <v>8848.5357489711823</v>
      </c>
      <c r="G52" s="5">
        <f t="shared" si="8"/>
        <v>26828.44969963887</v>
      </c>
      <c r="H52" s="22">
        <f t="shared" si="13"/>
        <v>17314.364724429986</v>
      </c>
      <c r="I52" s="5">
        <f t="shared" si="14"/>
        <v>42601.835963594589</v>
      </c>
      <c r="J52" s="26">
        <f t="shared" si="15"/>
        <v>0.14901801694515873</v>
      </c>
      <c r="L52" s="22">
        <f t="shared" si="16"/>
        <v>56740.218801442075</v>
      </c>
      <c r="M52" s="5">
        <f>scrimecost*Meta!O49</f>
        <v>58.088000000000008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38579.363430104611</v>
      </c>
      <c r="D53" s="5">
        <f t="shared" si="12"/>
        <v>36534.200084825301</v>
      </c>
      <c r="E53" s="5">
        <f t="shared" si="6"/>
        <v>27034.200084825301</v>
      </c>
      <c r="F53" s="5">
        <f t="shared" si="7"/>
        <v>9128.4163276954605</v>
      </c>
      <c r="G53" s="5">
        <f t="shared" si="8"/>
        <v>27405.783757129841</v>
      </c>
      <c r="H53" s="22">
        <f t="shared" si="13"/>
        <v>17747.223842540734</v>
      </c>
      <c r="I53" s="5">
        <f t="shared" si="14"/>
        <v>43573.504677684454</v>
      </c>
      <c r="J53" s="26">
        <f t="shared" si="15"/>
        <v>0.15083775535270649</v>
      </c>
      <c r="L53" s="22">
        <f t="shared" si="16"/>
        <v>58158.724271478117</v>
      </c>
      <c r="M53" s="5">
        <f>scrimecost*Meta!O50</f>
        <v>58.088000000000008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39543.847515857218</v>
      </c>
      <c r="D54" s="5">
        <f t="shared" si="12"/>
        <v>37412.845086945927</v>
      </c>
      <c r="E54" s="5">
        <f t="shared" si="6"/>
        <v>27912.845086945927</v>
      </c>
      <c r="F54" s="5">
        <f t="shared" si="7"/>
        <v>9415.2939208878452</v>
      </c>
      <c r="G54" s="5">
        <f t="shared" si="8"/>
        <v>27997.551166058081</v>
      </c>
      <c r="H54" s="22">
        <f t="shared" si="13"/>
        <v>18190.904438604251</v>
      </c>
      <c r="I54" s="5">
        <f t="shared" si="14"/>
        <v>44569.465109626559</v>
      </c>
      <c r="J54" s="26">
        <f t="shared" si="15"/>
        <v>0.15261310989665555</v>
      </c>
      <c r="L54" s="22">
        <f t="shared" si="16"/>
        <v>59612.692378265063</v>
      </c>
      <c r="M54" s="5">
        <f>scrimecost*Meta!O51</f>
        <v>58.088000000000008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40532.443703753655</v>
      </c>
      <c r="D55" s="5">
        <f t="shared" si="12"/>
        <v>38313.456214119586</v>
      </c>
      <c r="E55" s="5">
        <f t="shared" si="6"/>
        <v>28813.456214119586</v>
      </c>
      <c r="F55" s="5">
        <f t="shared" si="7"/>
        <v>9709.3434539100454</v>
      </c>
      <c r="G55" s="5">
        <f t="shared" si="8"/>
        <v>28604.11276020954</v>
      </c>
      <c r="H55" s="22">
        <f t="shared" si="13"/>
        <v>18645.67704956936</v>
      </c>
      <c r="I55" s="5">
        <f t="shared" si="14"/>
        <v>45590.324552367223</v>
      </c>
      <c r="J55" s="26">
        <f t="shared" si="15"/>
        <v>0.15434516311026444</v>
      </c>
      <c r="L55" s="22">
        <f t="shared" si="16"/>
        <v>61103.009687721693</v>
      </c>
      <c r="M55" s="5">
        <f>scrimecost*Meta!O52</f>
        <v>58.088000000000008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41545.754796347494</v>
      </c>
      <c r="D56" s="5">
        <f t="shared" si="12"/>
        <v>39236.582619472567</v>
      </c>
      <c r="E56" s="5">
        <f t="shared" si="6"/>
        <v>29736.582619472567</v>
      </c>
      <c r="F56" s="5">
        <f t="shared" si="7"/>
        <v>10010.744225257793</v>
      </c>
      <c r="G56" s="5">
        <f t="shared" si="8"/>
        <v>29225.838394214774</v>
      </c>
      <c r="H56" s="22">
        <f t="shared" si="13"/>
        <v>19111.818975808594</v>
      </c>
      <c r="I56" s="5">
        <f t="shared" si="14"/>
        <v>46636.705481176403</v>
      </c>
      <c r="J56" s="26">
        <f t="shared" si="15"/>
        <v>0.15603497112354131</v>
      </c>
      <c r="L56" s="22">
        <f t="shared" si="16"/>
        <v>62630.584929914745</v>
      </c>
      <c r="M56" s="5">
        <f>scrimecost*Meta!O53</f>
        <v>16.111999999999998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16.111999999999998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16.111999999999998</v>
      </c>
      <c r="N58" s="5"/>
    </row>
    <row r="59" spans="1:14" x14ac:dyDescent="0.2">
      <c r="A59" s="5">
        <v>68</v>
      </c>
      <c r="H59" s="21"/>
      <c r="I59" s="5"/>
      <c r="M59" s="5">
        <f>scrimecost*Meta!O56</f>
        <v>16.111999999999998</v>
      </c>
      <c r="N59" s="5"/>
    </row>
    <row r="60" spans="1:14" x14ac:dyDescent="0.2">
      <c r="A60" s="5">
        <v>69</v>
      </c>
      <c r="H60" s="21"/>
      <c r="I60" s="5"/>
      <c r="M60" s="5">
        <f>scrimecost*Meta!O57</f>
        <v>16.111999999999998</v>
      </c>
      <c r="N60" s="5"/>
    </row>
    <row r="61" spans="1:14" x14ac:dyDescent="0.2">
      <c r="A61" s="5">
        <v>70</v>
      </c>
      <c r="H61" s="21"/>
      <c r="I61" s="5"/>
      <c r="M61" s="5">
        <f>scrimecost*Meta!O58</f>
        <v>16.111999999999998</v>
      </c>
      <c r="N61" s="5"/>
    </row>
    <row r="62" spans="1:14" x14ac:dyDescent="0.2">
      <c r="A62" s="5">
        <v>71</v>
      </c>
      <c r="H62" s="21"/>
      <c r="I62" s="5"/>
      <c r="M62" s="5">
        <f>scrimecost*Meta!O59</f>
        <v>16.111999999999998</v>
      </c>
      <c r="N62" s="5"/>
    </row>
    <row r="63" spans="1:14" x14ac:dyDescent="0.2">
      <c r="A63" s="5">
        <v>72</v>
      </c>
      <c r="H63" s="21"/>
      <c r="M63" s="5">
        <f>scrimecost*Meta!O60</f>
        <v>16.111999999999998</v>
      </c>
      <c r="N63" s="5"/>
    </row>
    <row r="64" spans="1:14" x14ac:dyDescent="0.2">
      <c r="A64" s="5">
        <v>73</v>
      </c>
      <c r="H64" s="21"/>
      <c r="M64" s="5">
        <f>scrimecost*Meta!O61</f>
        <v>16.111999999999998</v>
      </c>
      <c r="N64" s="5"/>
    </row>
    <row r="65" spans="1:14" x14ac:dyDescent="0.2">
      <c r="A65" s="5">
        <v>74</v>
      </c>
      <c r="H65" s="21"/>
      <c r="M65" s="5">
        <f>scrimecost*Meta!O62</f>
        <v>16.111999999999998</v>
      </c>
      <c r="N65" s="5"/>
    </row>
    <row r="66" spans="1:14" x14ac:dyDescent="0.2">
      <c r="A66" s="5">
        <v>75</v>
      </c>
      <c r="H66" s="21"/>
      <c r="M66" s="5">
        <f>scrimecost*Meta!O63</f>
        <v>16.111999999999998</v>
      </c>
      <c r="N66" s="5"/>
    </row>
    <row r="67" spans="1:14" x14ac:dyDescent="0.2">
      <c r="A67" s="5">
        <v>76</v>
      </c>
      <c r="H67" s="21"/>
      <c r="M67" s="5">
        <f>scrimecost*Meta!O64</f>
        <v>16.111999999999998</v>
      </c>
      <c r="N67" s="5"/>
    </row>
    <row r="68" spans="1:14" x14ac:dyDescent="0.2">
      <c r="A68" s="5">
        <v>77</v>
      </c>
      <c r="H68" s="21"/>
      <c r="M68" s="5">
        <f>scrimecost*Meta!O65</f>
        <v>16.111999999999998</v>
      </c>
      <c r="N68" s="5"/>
    </row>
    <row r="69" spans="1:14" x14ac:dyDescent="0.2">
      <c r="A69" s="5">
        <v>78</v>
      </c>
      <c r="H69" s="21"/>
      <c r="M69" s="5">
        <f>scrimecost*Meta!O66</f>
        <v>16.111999999999998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24892</v>
      </c>
      <c r="D2" s="7">
        <f>Meta!C3</f>
        <v>11450</v>
      </c>
      <c r="E2" s="1">
        <f>Meta!D3</f>
        <v>8.4000000000000005E-2</v>
      </c>
      <c r="F2" s="1">
        <f>Meta!F3</f>
        <v>0.46899999999999997</v>
      </c>
      <c r="G2" s="1">
        <f>Meta!I3</f>
        <v>1.978852107996969</v>
      </c>
      <c r="H2" s="1">
        <f>Meta!E3</f>
        <v>0.95</v>
      </c>
      <c r="I2" s="13"/>
      <c r="J2" s="1">
        <f>Meta!X2</f>
        <v>0.49399999999999999</v>
      </c>
      <c r="K2" s="1">
        <f>Meta!D2</f>
        <v>8.8999999999999996E-2</v>
      </c>
      <c r="L2" s="29"/>
      <c r="N2" s="22">
        <f>Meta!T3</f>
        <v>27786</v>
      </c>
      <c r="O2" s="22">
        <f>Meta!U3</f>
        <v>12781</v>
      </c>
      <c r="P2" s="1">
        <f>Meta!V3</f>
        <v>7.0999999999999994E-2</v>
      </c>
      <c r="Q2" s="1">
        <f>Meta!X3</f>
        <v>0.51400000000000001</v>
      </c>
      <c r="R2" s="22">
        <f>Meta!W3</f>
        <v>404</v>
      </c>
      <c r="T2" s="12">
        <f>IRR(S5:S69)+1</f>
        <v>1.0233378314481614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1179.2598666256229</v>
      </c>
      <c r="D5" s="5">
        <f>IF(A5&lt;startage,1,0)*(C5*(1-initialunempprob))+IF(A5=startage,1,0)*(C5*(1-unempprob))+IF(A5&gt;startage,1,0)*(C5*(1-unempprob)+unempprob*300*52)</f>
        <v>1074.3057384959425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82.184388994939596</v>
      </c>
      <c r="G5" s="5">
        <f>D5-F5</f>
        <v>992.1213495010029</v>
      </c>
      <c r="H5" s="22">
        <f>0.1*Grade8!H5</f>
        <v>542.48144502038281</v>
      </c>
      <c r="I5" s="5">
        <f>G5+IF(A5&lt;startage,1,0)*(H5*(1-initialunempprob))+IF(A5&gt;=startage,1,0)*(H5*(1-unempprob))</f>
        <v>1486.3219459145716</v>
      </c>
      <c r="J5" s="26">
        <f t="shared" ref="J5:J36" si="0">(F5-(IF(A5&gt;startage,1,0)*(unempprob*300*52)))/(IF(A5&lt;startage,1,0)*((C5+H5)*(1-initialunempprob))+IF(A5&gt;=startage,1,0)*((C5+H5)*(1-unempprob)))</f>
        <v>5.2396593603608814E-2</v>
      </c>
      <c r="L5" s="22">
        <f>0.1*Grade8!L5</f>
        <v>1777.7444553162677</v>
      </c>
      <c r="M5" s="5"/>
      <c r="N5" s="5">
        <f>L5-Grade8!L5</f>
        <v>-15999.700097846409</v>
      </c>
      <c r="O5" s="5"/>
      <c r="P5" s="22"/>
      <c r="Q5" s="22">
        <f>0.05*feel*Grade8!G5</f>
        <v>135.41642825225404</v>
      </c>
      <c r="R5" s="22">
        <f>hstuition</f>
        <v>11298</v>
      </c>
      <c r="S5" s="22">
        <f t="shared" ref="S5:S36" si="1">IF(A5&lt;startage,1,0)*(N5-Q5-R5)+IF(A5&gt;=startage,1,0)*completionprob*(N5*spart+O5+P5)</f>
        <v>-27433.116526098664</v>
      </c>
      <c r="T5" s="22">
        <f t="shared" ref="T5:T36" si="2">S5/sreturn^(A5-startage+1)</f>
        <v>-27433.116526098664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12579.009770061162</v>
      </c>
      <c r="D6" s="5">
        <f t="shared" ref="D6:D36" si="5">IF(A6&lt;startage,1,0)*(C6*(1-initialunempprob))+IF(A6=startage,1,0)*(C6*(1-unempprob))+IF(A6&gt;startage,1,0)*(C6*(1-unempprob)+unempprob*300*52)</f>
        <v>11522.372949376026</v>
      </c>
      <c r="E6" s="5">
        <f t="shared" ref="E6:E56" si="6">IF(D6-9500&gt;0,1,0)*(D6-9500)</f>
        <v>2022.3729493760256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1285.9361205024711</v>
      </c>
      <c r="G6" s="5">
        <f t="shared" ref="G6:G56" si="8">D6-F6</f>
        <v>10236.436828873555</v>
      </c>
      <c r="H6" s="22">
        <f t="shared" ref="H6:H36" si="9">benefits*B6/expnorm</f>
        <v>5786.1827843162591</v>
      </c>
      <c r="I6" s="5">
        <f t="shared" ref="I6:I36" si="10">G6+IF(A6&lt;startage,1,0)*(H6*(1-initialunempprob))+IF(A6&gt;=startage,1,0)*(H6*(1-unempprob))</f>
        <v>15536.580259307248</v>
      </c>
      <c r="J6" s="26">
        <f t="shared" si="0"/>
        <v>7.6441365338531866E-2</v>
      </c>
      <c r="L6" s="22">
        <f t="shared" ref="L6:L36" si="11">(sincome+sbenefits)*(1-sunemp)*B6/expnorm</f>
        <v>19044.749654458628</v>
      </c>
      <c r="M6" s="5">
        <f>scrimecost*Meta!O3</f>
        <v>877.48800000000006</v>
      </c>
      <c r="N6" s="5">
        <f>L6-Grade8!L6</f>
        <v>822.86898746688166</v>
      </c>
      <c r="O6" s="5">
        <f>Grade8!M6-M6</f>
        <v>43.440000000000055</v>
      </c>
      <c r="P6" s="22">
        <f t="shared" ref="P6:P37" si="12">(spart-initialspart)*(L6*J6+nptrans)</f>
        <v>160.19613332234715</v>
      </c>
      <c r="S6" s="22">
        <f t="shared" si="1"/>
        <v>595.26125323630822</v>
      </c>
      <c r="T6" s="22">
        <f t="shared" si="2"/>
        <v>581.68596424695158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12893.485014312691</v>
      </c>
      <c r="D7" s="5">
        <f t="shared" si="5"/>
        <v>13120.832273110425</v>
      </c>
      <c r="E7" s="5">
        <f t="shared" si="6"/>
        <v>3620.8322731104254</v>
      </c>
      <c r="F7" s="5">
        <f t="shared" si="7"/>
        <v>1727.9101235150326</v>
      </c>
      <c r="G7" s="5">
        <f t="shared" si="8"/>
        <v>11392.922149595393</v>
      </c>
      <c r="H7" s="22">
        <f t="shared" si="9"/>
        <v>5930.8373539241647</v>
      </c>
      <c r="I7" s="5">
        <f t="shared" si="10"/>
        <v>16825.56916578993</v>
      </c>
      <c r="J7" s="26">
        <f t="shared" si="0"/>
        <v>2.4213199771922045E-2</v>
      </c>
      <c r="L7" s="22">
        <f t="shared" si="11"/>
        <v>19520.868395820093</v>
      </c>
      <c r="M7" s="5">
        <f>scrimecost*Meta!O4</f>
        <v>1063.732</v>
      </c>
      <c r="N7" s="5">
        <f>L7-Grade8!L7</f>
        <v>843.44071215355507</v>
      </c>
      <c r="O7" s="5">
        <f>Grade8!M7-M7</f>
        <v>52.660000000000082</v>
      </c>
      <c r="P7" s="22">
        <f t="shared" si="12"/>
        <v>140.53325372378794</v>
      </c>
      <c r="S7" s="22">
        <f t="shared" si="1"/>
        <v>595.38569078217949</v>
      </c>
      <c r="T7" s="22">
        <f t="shared" si="2"/>
        <v>568.53909436418417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13215.822139670508</v>
      </c>
      <c r="D8" s="5">
        <f t="shared" si="5"/>
        <v>13416.093079938186</v>
      </c>
      <c r="E8" s="5">
        <f t="shared" si="6"/>
        <v>3916.0930799381858</v>
      </c>
      <c r="F8" s="5">
        <f t="shared" si="7"/>
        <v>1809.5497366029085</v>
      </c>
      <c r="G8" s="5">
        <f t="shared" si="8"/>
        <v>11606.543343335277</v>
      </c>
      <c r="H8" s="22">
        <f t="shared" si="9"/>
        <v>6079.1082877722683</v>
      </c>
      <c r="I8" s="5">
        <f t="shared" si="10"/>
        <v>17175.006534934677</v>
      </c>
      <c r="J8" s="26">
        <f t="shared" si="0"/>
        <v>2.8241785855811285E-2</v>
      </c>
      <c r="L8" s="22">
        <f t="shared" si="11"/>
        <v>20008.890105715596</v>
      </c>
      <c r="M8" s="5">
        <f>scrimecost*Meta!O5</f>
        <v>1168.3679999999999</v>
      </c>
      <c r="N8" s="5">
        <f>L8-Grade8!L8</f>
        <v>864.5267299573934</v>
      </c>
      <c r="O8" s="5">
        <f>Grade8!M8-M8</f>
        <v>57.839999999999918</v>
      </c>
      <c r="P8" s="22">
        <f t="shared" si="12"/>
        <v>142.38173579156174</v>
      </c>
      <c r="S8" s="22">
        <f t="shared" si="1"/>
        <v>612.35905124017881</v>
      </c>
      <c r="T8" s="22">
        <f t="shared" si="2"/>
        <v>571.41159970709521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13546.217693162271</v>
      </c>
      <c r="D9" s="5">
        <f t="shared" si="5"/>
        <v>13718.735406936639</v>
      </c>
      <c r="E9" s="5">
        <f t="shared" si="6"/>
        <v>4218.7354069366393</v>
      </c>
      <c r="F9" s="5">
        <f t="shared" si="7"/>
        <v>1893.2303400179808</v>
      </c>
      <c r="G9" s="5">
        <f t="shared" si="8"/>
        <v>11825.505066918658</v>
      </c>
      <c r="H9" s="22">
        <f t="shared" si="9"/>
        <v>6231.0859949665755</v>
      </c>
      <c r="I9" s="5">
        <f t="shared" si="10"/>
        <v>17533.179838308042</v>
      </c>
      <c r="J9" s="26">
        <f t="shared" si="0"/>
        <v>3.2172113742532461E-2</v>
      </c>
      <c r="L9" s="22">
        <f t="shared" si="11"/>
        <v>20509.112358358481</v>
      </c>
      <c r="M9" s="5">
        <f>scrimecost*Meta!O6</f>
        <v>1366.732</v>
      </c>
      <c r="N9" s="5">
        <f>L9-Grade8!L9</f>
        <v>886.13989820632924</v>
      </c>
      <c r="O9" s="5">
        <f>Grade8!M9-M9</f>
        <v>67.660000000000082</v>
      </c>
      <c r="P9" s="22">
        <f t="shared" si="12"/>
        <v>144.27642991102985</v>
      </c>
      <c r="S9" s="22">
        <f t="shared" si="1"/>
        <v>634.04172070962898</v>
      </c>
      <c r="T9" s="22">
        <f t="shared" si="2"/>
        <v>578.15158028251813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13884.873135491325</v>
      </c>
      <c r="D10" s="5">
        <f t="shared" si="5"/>
        <v>14028.943792110054</v>
      </c>
      <c r="E10" s="5">
        <f t="shared" si="6"/>
        <v>4528.9437921100543</v>
      </c>
      <c r="F10" s="5">
        <f t="shared" si="7"/>
        <v>1979.00295851843</v>
      </c>
      <c r="G10" s="5">
        <f t="shared" si="8"/>
        <v>12049.940833591625</v>
      </c>
      <c r="H10" s="22">
        <f t="shared" si="9"/>
        <v>6386.8631448407386</v>
      </c>
      <c r="I10" s="5">
        <f t="shared" si="10"/>
        <v>17900.307474265741</v>
      </c>
      <c r="J10" s="26">
        <f t="shared" si="0"/>
        <v>3.6006579973479974E-2</v>
      </c>
      <c r="L10" s="22">
        <f t="shared" si="11"/>
        <v>21021.840167317445</v>
      </c>
      <c r="M10" s="5">
        <f>scrimecost*Meta!O7</f>
        <v>1470.9639999999999</v>
      </c>
      <c r="N10" s="5">
        <f>L10-Grade8!L10</f>
        <v>908.29339566149065</v>
      </c>
      <c r="O10" s="5">
        <f>Grade8!M10-M10</f>
        <v>72.820000000000164</v>
      </c>
      <c r="P10" s="22">
        <f t="shared" si="12"/>
        <v>146.21849138348472</v>
      </c>
      <c r="S10" s="22">
        <f t="shared" si="1"/>
        <v>651.60623191581658</v>
      </c>
      <c r="T10" s="22">
        <f t="shared" si="2"/>
        <v>580.61744540269399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14231.994963878607</v>
      </c>
      <c r="D11" s="5">
        <f t="shared" si="5"/>
        <v>14346.907386912804</v>
      </c>
      <c r="E11" s="5">
        <f t="shared" si="6"/>
        <v>4846.9073869128042</v>
      </c>
      <c r="F11" s="5">
        <f t="shared" si="7"/>
        <v>2066.9198924813904</v>
      </c>
      <c r="G11" s="5">
        <f t="shared" si="8"/>
        <v>12279.987494431414</v>
      </c>
      <c r="H11" s="22">
        <f t="shared" si="9"/>
        <v>6546.5347234617566</v>
      </c>
      <c r="I11" s="5">
        <f t="shared" si="10"/>
        <v>18276.613301122383</v>
      </c>
      <c r="J11" s="26">
        <f t="shared" si="0"/>
        <v>3.9747522637819006E-2</v>
      </c>
      <c r="L11" s="22">
        <f t="shared" si="11"/>
        <v>21547.386171500377</v>
      </c>
      <c r="M11" s="5">
        <f>scrimecost*Meta!O8</f>
        <v>1406.3239999999998</v>
      </c>
      <c r="N11" s="5">
        <f>L11-Grade8!L11</f>
        <v>931.0007305530271</v>
      </c>
      <c r="O11" s="5">
        <f>Grade8!M11-M11</f>
        <v>69.620000000000118</v>
      </c>
      <c r="P11" s="22">
        <f t="shared" si="12"/>
        <v>148.20910439275093</v>
      </c>
      <c r="S11" s="22">
        <f t="shared" si="1"/>
        <v>661.54530590215666</v>
      </c>
      <c r="T11" s="22">
        <f t="shared" si="2"/>
        <v>576.03041321242563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14587.794837975573</v>
      </c>
      <c r="D12" s="5">
        <f t="shared" si="5"/>
        <v>14672.820071585626</v>
      </c>
      <c r="E12" s="5">
        <f t="shared" si="6"/>
        <v>5172.8200715856256</v>
      </c>
      <c r="F12" s="5">
        <f t="shared" si="7"/>
        <v>2157.0347497934254</v>
      </c>
      <c r="G12" s="5">
        <f t="shared" si="8"/>
        <v>12515.7853217922</v>
      </c>
      <c r="H12" s="22">
        <f t="shared" si="9"/>
        <v>6710.1980915483</v>
      </c>
      <c r="I12" s="5">
        <f t="shared" si="10"/>
        <v>18662.326773650442</v>
      </c>
      <c r="J12" s="26">
        <f t="shared" si="0"/>
        <v>4.3397222798149789E-2</v>
      </c>
      <c r="L12" s="22">
        <f t="shared" si="11"/>
        <v>22086.070825787883</v>
      </c>
      <c r="M12" s="5">
        <f>scrimecost*Meta!O9</f>
        <v>1259.268</v>
      </c>
      <c r="N12" s="5">
        <f>L12-Grade8!L12</f>
        <v>954.27574881684632</v>
      </c>
      <c r="O12" s="5">
        <f>Grade8!M12-M12</f>
        <v>62.339999999999918</v>
      </c>
      <c r="P12" s="22">
        <f t="shared" si="12"/>
        <v>150.24948272724879</v>
      </c>
      <c r="S12" s="22">
        <f t="shared" si="1"/>
        <v>667.93285673815217</v>
      </c>
      <c r="T12" s="22">
        <f t="shared" si="2"/>
        <v>568.32871522163055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14952.489708924963</v>
      </c>
      <c r="D13" s="5">
        <f t="shared" si="5"/>
        <v>15006.880573375265</v>
      </c>
      <c r="E13" s="5">
        <f t="shared" si="6"/>
        <v>5506.8805733752652</v>
      </c>
      <c r="F13" s="5">
        <f t="shared" si="7"/>
        <v>2249.4024785382608</v>
      </c>
      <c r="G13" s="5">
        <f t="shared" si="8"/>
        <v>12757.478094837004</v>
      </c>
      <c r="H13" s="22">
        <f t="shared" si="9"/>
        <v>6877.9530438370084</v>
      </c>
      <c r="I13" s="5">
        <f t="shared" si="10"/>
        <v>19057.683082991705</v>
      </c>
      <c r="J13" s="26">
        <f t="shared" si="0"/>
        <v>4.6957905881399316E-2</v>
      </c>
      <c r="L13" s="22">
        <f t="shared" si="11"/>
        <v>22638.222596432584</v>
      </c>
      <c r="M13" s="5">
        <f>scrimecost*Meta!O10</f>
        <v>1159.884</v>
      </c>
      <c r="N13" s="5">
        <f>L13-Grade8!L13</f>
        <v>978.13264253727539</v>
      </c>
      <c r="O13" s="5">
        <f>Grade8!M13-M13</f>
        <v>57.420000000000073</v>
      </c>
      <c r="P13" s="22">
        <f t="shared" si="12"/>
        <v>152.34087052010909</v>
      </c>
      <c r="S13" s="22">
        <f t="shared" si="1"/>
        <v>676.89499634505523</v>
      </c>
      <c r="T13" s="22">
        <f t="shared" si="2"/>
        <v>562.81940930633994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15326.301951648085</v>
      </c>
      <c r="D14" s="5">
        <f t="shared" si="5"/>
        <v>15349.292587709646</v>
      </c>
      <c r="E14" s="5">
        <f t="shared" si="6"/>
        <v>5849.2925877096459</v>
      </c>
      <c r="F14" s="5">
        <f t="shared" si="7"/>
        <v>2344.0794005017169</v>
      </c>
      <c r="G14" s="5">
        <f t="shared" si="8"/>
        <v>13005.21318720793</v>
      </c>
      <c r="H14" s="22">
        <f t="shared" si="9"/>
        <v>7049.9018699329326</v>
      </c>
      <c r="I14" s="5">
        <f t="shared" si="10"/>
        <v>19462.923300066497</v>
      </c>
      <c r="J14" s="26">
        <f t="shared" si="0"/>
        <v>5.0431743035789095E-2</v>
      </c>
      <c r="L14" s="22">
        <f t="shared" si="11"/>
        <v>23204.178161343396</v>
      </c>
      <c r="M14" s="5">
        <f>scrimecost*Meta!O11</f>
        <v>1085.548</v>
      </c>
      <c r="N14" s="5">
        <f>L14-Grade8!L14</f>
        <v>1002.5859586007027</v>
      </c>
      <c r="O14" s="5">
        <f>Grade8!M14-M14</f>
        <v>53.740000000000009</v>
      </c>
      <c r="P14" s="22">
        <f t="shared" si="12"/>
        <v>154.4845430077909</v>
      </c>
      <c r="S14" s="22">
        <f t="shared" si="1"/>
        <v>687.37603944212447</v>
      </c>
      <c r="T14" s="22">
        <f t="shared" si="2"/>
        <v>558.49992865094669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15709.459500439283</v>
      </c>
      <c r="D15" s="5">
        <f t="shared" si="5"/>
        <v>15700.264902402383</v>
      </c>
      <c r="E15" s="5">
        <f t="shared" si="6"/>
        <v>6200.2649024023831</v>
      </c>
      <c r="F15" s="5">
        <f t="shared" si="7"/>
        <v>2441.123245514259</v>
      </c>
      <c r="G15" s="5">
        <f t="shared" si="8"/>
        <v>13259.141656888125</v>
      </c>
      <c r="H15" s="22">
        <f t="shared" si="9"/>
        <v>7226.1494166812545</v>
      </c>
      <c r="I15" s="5">
        <f t="shared" si="10"/>
        <v>19878.294522568154</v>
      </c>
      <c r="J15" s="26">
        <f t="shared" si="0"/>
        <v>5.3820852454705935E-2</v>
      </c>
      <c r="L15" s="22">
        <f t="shared" si="11"/>
        <v>23784.282615376978</v>
      </c>
      <c r="M15" s="5">
        <f>scrimecost*Meta!O12</f>
        <v>1039.492</v>
      </c>
      <c r="N15" s="5">
        <f>L15-Grade8!L15</f>
        <v>1027.6506075657198</v>
      </c>
      <c r="O15" s="5">
        <f>Grade8!M15-M15</f>
        <v>51.460000000000036</v>
      </c>
      <c r="P15" s="22">
        <f t="shared" si="12"/>
        <v>156.68180730766477</v>
      </c>
      <c r="S15" s="22">
        <f t="shared" si="1"/>
        <v>699.53650861662254</v>
      </c>
      <c r="T15" s="22">
        <f t="shared" si="2"/>
        <v>555.41817608728138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16102.195987950266</v>
      </c>
      <c r="D16" s="5">
        <f t="shared" si="5"/>
        <v>16060.011524962445</v>
      </c>
      <c r="E16" s="5">
        <f t="shared" si="6"/>
        <v>6560.011524962445</v>
      </c>
      <c r="F16" s="5">
        <f t="shared" si="7"/>
        <v>2540.5931866521159</v>
      </c>
      <c r="G16" s="5">
        <f t="shared" si="8"/>
        <v>13519.41833831033</v>
      </c>
      <c r="H16" s="22">
        <f t="shared" si="9"/>
        <v>7406.8031520982868</v>
      </c>
      <c r="I16" s="5">
        <f t="shared" si="10"/>
        <v>20304.050025632361</v>
      </c>
      <c r="J16" s="26">
        <f t="shared" si="0"/>
        <v>5.7127300668283379E-2</v>
      </c>
      <c r="L16" s="22">
        <f t="shared" si="11"/>
        <v>24378.8896807614</v>
      </c>
      <c r="M16" s="5">
        <f>scrimecost*Meta!O13</f>
        <v>879.91199999999992</v>
      </c>
      <c r="N16" s="5">
        <f>L16-Grade8!L16</f>
        <v>1053.3418727548597</v>
      </c>
      <c r="O16" s="5">
        <f>Grade8!M16-M16</f>
        <v>43.560000000000059</v>
      </c>
      <c r="P16" s="22">
        <f t="shared" si="12"/>
        <v>158.93400321503549</v>
      </c>
      <c r="S16" s="22">
        <f t="shared" si="1"/>
        <v>706.71613952048176</v>
      </c>
      <c r="T16" s="22">
        <f t="shared" si="2"/>
        <v>548.32201451515925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16504.750887649025</v>
      </c>
      <c r="D17" s="5">
        <f t="shared" si="5"/>
        <v>16428.751813086506</v>
      </c>
      <c r="E17" s="5">
        <f t="shared" si="6"/>
        <v>6928.7518130865064</v>
      </c>
      <c r="F17" s="5">
        <f t="shared" si="7"/>
        <v>2642.5498763184191</v>
      </c>
      <c r="G17" s="5">
        <f t="shared" si="8"/>
        <v>13786.201936768088</v>
      </c>
      <c r="H17" s="22">
        <f t="shared" si="9"/>
        <v>7591.9732309007431</v>
      </c>
      <c r="I17" s="5">
        <f t="shared" si="10"/>
        <v>20740.449416273168</v>
      </c>
      <c r="J17" s="26">
        <f t="shared" si="0"/>
        <v>6.0353103803480891E-2</v>
      </c>
      <c r="L17" s="22">
        <f t="shared" si="11"/>
        <v>24988.361922780437</v>
      </c>
      <c r="M17" s="5">
        <f>scrimecost*Meta!O14</f>
        <v>879.91199999999992</v>
      </c>
      <c r="N17" s="5">
        <f>L17-Grade8!L17</f>
        <v>1079.6754195737376</v>
      </c>
      <c r="O17" s="5">
        <f>Grade8!M17-M17</f>
        <v>43.560000000000059</v>
      </c>
      <c r="P17" s="22">
        <f t="shared" si="12"/>
        <v>161.24250402009048</v>
      </c>
      <c r="S17" s="22">
        <f t="shared" si="1"/>
        <v>721.76788619694207</v>
      </c>
      <c r="T17" s="22">
        <f t="shared" si="2"/>
        <v>547.22911835654929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16917.369659840246</v>
      </c>
      <c r="D18" s="5">
        <f t="shared" si="5"/>
        <v>16806.710608413665</v>
      </c>
      <c r="E18" s="5">
        <f t="shared" si="6"/>
        <v>7306.7106084136649</v>
      </c>
      <c r="F18" s="5">
        <f t="shared" si="7"/>
        <v>2747.0554832263783</v>
      </c>
      <c r="G18" s="5">
        <f t="shared" si="8"/>
        <v>14059.655125187286</v>
      </c>
      <c r="H18" s="22">
        <f t="shared" si="9"/>
        <v>7781.7725616732614</v>
      </c>
      <c r="I18" s="5">
        <f t="shared" si="10"/>
        <v>21187.758791679993</v>
      </c>
      <c r="J18" s="26">
        <f t="shared" si="0"/>
        <v>6.3500228813429635E-2</v>
      </c>
      <c r="L18" s="22">
        <f t="shared" si="11"/>
        <v>25613.070970849945</v>
      </c>
      <c r="M18" s="5">
        <f>scrimecost*Meta!O15</f>
        <v>879.91199999999992</v>
      </c>
      <c r="N18" s="5">
        <f>L18-Grade8!L18</f>
        <v>1106.6673050630779</v>
      </c>
      <c r="O18" s="5">
        <f>Grade8!M18-M18</f>
        <v>43.560000000000059</v>
      </c>
      <c r="P18" s="22">
        <f t="shared" si="12"/>
        <v>163.60871734527183</v>
      </c>
      <c r="S18" s="22">
        <f t="shared" si="1"/>
        <v>737.19592654030919</v>
      </c>
      <c r="T18" s="22">
        <f t="shared" si="2"/>
        <v>546.17968228695565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17340.30390133625</v>
      </c>
      <c r="D19" s="5">
        <f t="shared" si="5"/>
        <v>17194.118373624005</v>
      </c>
      <c r="E19" s="5">
        <f t="shared" si="6"/>
        <v>7694.1183736240055</v>
      </c>
      <c r="F19" s="5">
        <f t="shared" si="7"/>
        <v>2854.1737303070377</v>
      </c>
      <c r="G19" s="5">
        <f t="shared" si="8"/>
        <v>14339.944643316969</v>
      </c>
      <c r="H19" s="22">
        <f t="shared" si="9"/>
        <v>7976.3168757150925</v>
      </c>
      <c r="I19" s="5">
        <f t="shared" si="10"/>
        <v>21646.250901471994</v>
      </c>
      <c r="J19" s="26">
        <f t="shared" si="0"/>
        <v>6.6570594676794298E-2</v>
      </c>
      <c r="L19" s="22">
        <f t="shared" si="11"/>
        <v>26253.39774512119</v>
      </c>
      <c r="M19" s="5">
        <f>scrimecost*Meta!O16</f>
        <v>879.91199999999992</v>
      </c>
      <c r="N19" s="5">
        <f>L19-Grade8!L19</f>
        <v>1134.3339876896534</v>
      </c>
      <c r="O19" s="5">
        <f>Grade8!M19-M19</f>
        <v>43.560000000000059</v>
      </c>
      <c r="P19" s="22">
        <f t="shared" si="12"/>
        <v>166.0340860035827</v>
      </c>
      <c r="S19" s="22">
        <f t="shared" si="1"/>
        <v>753.0096678922614</v>
      </c>
      <c r="T19" s="22">
        <f t="shared" si="2"/>
        <v>545.1727452802694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17773.811498869658</v>
      </c>
      <c r="D20" s="5">
        <f t="shared" si="5"/>
        <v>17591.211332964609</v>
      </c>
      <c r="E20" s="5">
        <f t="shared" si="6"/>
        <v>8091.211332964609</v>
      </c>
      <c r="F20" s="5">
        <f t="shared" si="7"/>
        <v>2963.9699335647147</v>
      </c>
      <c r="G20" s="5">
        <f t="shared" si="8"/>
        <v>14627.241399399894</v>
      </c>
      <c r="H20" s="22">
        <f t="shared" si="9"/>
        <v>8175.7247976079689</v>
      </c>
      <c r="I20" s="5">
        <f t="shared" si="10"/>
        <v>22116.205314008796</v>
      </c>
      <c r="J20" s="26">
        <f t="shared" si="0"/>
        <v>6.9566073567881803E-2</v>
      </c>
      <c r="L20" s="22">
        <f t="shared" si="11"/>
        <v>26909.732688749216</v>
      </c>
      <c r="M20" s="5">
        <f>scrimecost*Meta!O17</f>
        <v>879.91199999999992</v>
      </c>
      <c r="N20" s="5">
        <f>L20-Grade8!L20</f>
        <v>1162.6923373818863</v>
      </c>
      <c r="O20" s="5">
        <f>Grade8!M20-M20</f>
        <v>43.560000000000059</v>
      </c>
      <c r="P20" s="22">
        <f t="shared" si="12"/>
        <v>168.52008887835137</v>
      </c>
      <c r="S20" s="22">
        <f t="shared" si="1"/>
        <v>769.21875277800882</v>
      </c>
      <c r="T20" s="22">
        <f t="shared" si="2"/>
        <v>544.20736827605162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18218.156786341402</v>
      </c>
      <c r="D21" s="5">
        <f t="shared" si="5"/>
        <v>17998.231616288725</v>
      </c>
      <c r="E21" s="5">
        <f t="shared" si="6"/>
        <v>8498.2316162887255</v>
      </c>
      <c r="F21" s="5">
        <f t="shared" si="7"/>
        <v>3076.5110419038328</v>
      </c>
      <c r="G21" s="5">
        <f t="shared" si="8"/>
        <v>14921.720574384894</v>
      </c>
      <c r="H21" s="22">
        <f t="shared" si="9"/>
        <v>8380.1179175481702</v>
      </c>
      <c r="I21" s="5">
        <f t="shared" si="10"/>
        <v>22597.908586859019</v>
      </c>
      <c r="J21" s="26">
        <f t="shared" si="0"/>
        <v>7.2488491998211044E-2</v>
      </c>
      <c r="L21" s="22">
        <f t="shared" si="11"/>
        <v>27582.476005967954</v>
      </c>
      <c r="M21" s="5">
        <f>scrimecost*Meta!O18</f>
        <v>694.072</v>
      </c>
      <c r="N21" s="5">
        <f>L21-Grade8!L21</f>
        <v>1191.7596458164444</v>
      </c>
      <c r="O21" s="5">
        <f>Grade8!M21-M21</f>
        <v>34.360000000000014</v>
      </c>
      <c r="P21" s="22">
        <f t="shared" si="12"/>
        <v>171.06824182498929</v>
      </c>
      <c r="S21" s="22">
        <f t="shared" si="1"/>
        <v>777.09306478590963</v>
      </c>
      <c r="T21" s="22">
        <f t="shared" si="2"/>
        <v>537.24026866361714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18673.610705999934</v>
      </c>
      <c r="D22" s="5">
        <f t="shared" si="5"/>
        <v>18415.427406695941</v>
      </c>
      <c r="E22" s="5">
        <f t="shared" si="6"/>
        <v>8915.4274066959406</v>
      </c>
      <c r="F22" s="5">
        <f t="shared" si="7"/>
        <v>3212.6370482862249</v>
      </c>
      <c r="G22" s="5">
        <f t="shared" si="8"/>
        <v>15202.790358409715</v>
      </c>
      <c r="H22" s="22">
        <f t="shared" si="9"/>
        <v>8589.6208654868733</v>
      </c>
      <c r="I22" s="5">
        <f t="shared" si="10"/>
        <v>23070.883071195691</v>
      </c>
      <c r="J22" s="26">
        <f t="shared" si="0"/>
        <v>7.6171381036295102E-2</v>
      </c>
      <c r="L22" s="22">
        <f t="shared" si="11"/>
        <v>28272.037906117148</v>
      </c>
      <c r="M22" s="5">
        <f>scrimecost*Meta!O19</f>
        <v>694.072</v>
      </c>
      <c r="N22" s="5">
        <f>L22-Grade8!L22</f>
        <v>1221.5536369618567</v>
      </c>
      <c r="O22" s="5">
        <f>Grade8!M22-M22</f>
        <v>34.360000000000014</v>
      </c>
      <c r="P22" s="22">
        <f t="shared" si="12"/>
        <v>174.15040344038869</v>
      </c>
      <c r="S22" s="22">
        <f t="shared" si="1"/>
        <v>794.56952419684387</v>
      </c>
      <c r="T22" s="22">
        <f t="shared" si="2"/>
        <v>536.79492152060743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19140.450973649928</v>
      </c>
      <c r="D23" s="5">
        <f t="shared" si="5"/>
        <v>18843.053091863338</v>
      </c>
      <c r="E23" s="5">
        <f t="shared" si="6"/>
        <v>9343.0530918633376</v>
      </c>
      <c r="F23" s="5">
        <f t="shared" si="7"/>
        <v>3352.2568344933798</v>
      </c>
      <c r="G23" s="5">
        <f t="shared" si="8"/>
        <v>15490.796257369959</v>
      </c>
      <c r="H23" s="22">
        <f t="shared" si="9"/>
        <v>8804.3613871240432</v>
      </c>
      <c r="I23" s="5">
        <f t="shared" si="10"/>
        <v>23555.591287975582</v>
      </c>
      <c r="J23" s="26">
        <f t="shared" si="0"/>
        <v>7.9767984086705754E-2</v>
      </c>
      <c r="L23" s="22">
        <f t="shared" si="11"/>
        <v>28978.838853770078</v>
      </c>
      <c r="M23" s="5">
        <f>scrimecost*Meta!O20</f>
        <v>694.072</v>
      </c>
      <c r="N23" s="5">
        <f>L23-Grade8!L23</f>
        <v>1252.0924778859007</v>
      </c>
      <c r="O23" s="5">
        <f>Grade8!M23-M23</f>
        <v>34.360000000000014</v>
      </c>
      <c r="P23" s="22">
        <f t="shared" si="12"/>
        <v>177.31167113077501</v>
      </c>
      <c r="S23" s="22">
        <f t="shared" si="1"/>
        <v>812.48484452592163</v>
      </c>
      <c r="T23" s="22">
        <f t="shared" si="2"/>
        <v>536.38019498220115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19618.962247991181</v>
      </c>
      <c r="D24" s="5">
        <f t="shared" si="5"/>
        <v>19281.369419159924</v>
      </c>
      <c r="E24" s="5">
        <f t="shared" si="6"/>
        <v>9781.3694191599243</v>
      </c>
      <c r="F24" s="5">
        <f t="shared" si="7"/>
        <v>3495.3671153557152</v>
      </c>
      <c r="G24" s="5">
        <f t="shared" si="8"/>
        <v>15786.002303804209</v>
      </c>
      <c r="H24" s="22">
        <f t="shared" si="9"/>
        <v>9024.4704218021452</v>
      </c>
      <c r="I24" s="5">
        <f t="shared" si="10"/>
        <v>24052.417210174972</v>
      </c>
      <c r="J24" s="26">
        <f t="shared" si="0"/>
        <v>8.3276865111496623E-2</v>
      </c>
      <c r="L24" s="22">
        <f t="shared" si="11"/>
        <v>29703.309825114327</v>
      </c>
      <c r="M24" s="5">
        <f>scrimecost*Meta!O21</f>
        <v>694.072</v>
      </c>
      <c r="N24" s="5">
        <f>L24-Grade8!L24</f>
        <v>1283.3947898330443</v>
      </c>
      <c r="O24" s="5">
        <f>Grade8!M24-M24</f>
        <v>34.360000000000014</v>
      </c>
      <c r="P24" s="22">
        <f t="shared" si="12"/>
        <v>180.55197051342091</v>
      </c>
      <c r="S24" s="22">
        <f t="shared" si="1"/>
        <v>830.84804786322536</v>
      </c>
      <c r="T24" s="22">
        <f t="shared" si="2"/>
        <v>535.99413700432694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20109.43630419096</v>
      </c>
      <c r="D25" s="5">
        <f t="shared" si="5"/>
        <v>19730.643654638923</v>
      </c>
      <c r="E25" s="5">
        <f t="shared" si="6"/>
        <v>10230.643654638923</v>
      </c>
      <c r="F25" s="5">
        <f t="shared" si="7"/>
        <v>3642.0551532396084</v>
      </c>
      <c r="G25" s="5">
        <f t="shared" si="8"/>
        <v>16088.588501399314</v>
      </c>
      <c r="H25" s="22">
        <f t="shared" si="9"/>
        <v>9250.0821823471979</v>
      </c>
      <c r="I25" s="5">
        <f t="shared" si="10"/>
        <v>24561.66378042935</v>
      </c>
      <c r="J25" s="26">
        <f t="shared" si="0"/>
        <v>8.6700163672268224E-2</v>
      </c>
      <c r="L25" s="22">
        <f t="shared" si="11"/>
        <v>30445.892570742184</v>
      </c>
      <c r="M25" s="5">
        <f>scrimecost*Meta!O22</f>
        <v>694.072</v>
      </c>
      <c r="N25" s="5">
        <f>L25-Grade8!L25</f>
        <v>1315.4796595788757</v>
      </c>
      <c r="O25" s="5">
        <f>Grade8!M25-M25</f>
        <v>34.360000000000014</v>
      </c>
      <c r="P25" s="22">
        <f t="shared" si="12"/>
        <v>183.87327738063303</v>
      </c>
      <c r="S25" s="22">
        <f t="shared" si="1"/>
        <v>849.67033128396633</v>
      </c>
      <c r="T25" s="22">
        <f t="shared" si="2"/>
        <v>535.63612498615339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20612.172211795732</v>
      </c>
      <c r="D26" s="5">
        <f t="shared" si="5"/>
        <v>20191.149746004892</v>
      </c>
      <c r="E26" s="5">
        <f t="shared" si="6"/>
        <v>10691.149746004892</v>
      </c>
      <c r="F26" s="5">
        <f t="shared" si="7"/>
        <v>3792.4103920705975</v>
      </c>
      <c r="G26" s="5">
        <f t="shared" si="8"/>
        <v>16398.739353934296</v>
      </c>
      <c r="H26" s="22">
        <f t="shared" si="9"/>
        <v>9481.3342369058773</v>
      </c>
      <c r="I26" s="5">
        <f t="shared" si="10"/>
        <v>25083.641514940078</v>
      </c>
      <c r="J26" s="26">
        <f t="shared" si="0"/>
        <v>9.0039967146191682E-2</v>
      </c>
      <c r="L26" s="22">
        <f t="shared" si="11"/>
        <v>31207.039885010738</v>
      </c>
      <c r="M26" s="5">
        <f>scrimecost*Meta!O23</f>
        <v>552.67200000000003</v>
      </c>
      <c r="N26" s="5">
        <f>L26-Grade8!L26</f>
        <v>1348.366651068347</v>
      </c>
      <c r="O26" s="5">
        <f>Grade8!M26-M26</f>
        <v>27.360000000000014</v>
      </c>
      <c r="P26" s="22">
        <f t="shared" si="12"/>
        <v>187.27761691952537</v>
      </c>
      <c r="S26" s="22">
        <f t="shared" si="1"/>
        <v>862.3131717902229</v>
      </c>
      <c r="T26" s="22">
        <f t="shared" si="2"/>
        <v>531.20896509731745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21127.476517090621</v>
      </c>
      <c r="D27" s="5">
        <f t="shared" si="5"/>
        <v>20663.16848965501</v>
      </c>
      <c r="E27" s="5">
        <f t="shared" si="6"/>
        <v>11163.16848965501</v>
      </c>
      <c r="F27" s="5">
        <f t="shared" si="7"/>
        <v>3946.5245118723606</v>
      </c>
      <c r="G27" s="5">
        <f t="shared" si="8"/>
        <v>16716.643977782649</v>
      </c>
      <c r="H27" s="22">
        <f t="shared" si="9"/>
        <v>9718.3675928285229</v>
      </c>
      <c r="I27" s="5">
        <f t="shared" si="10"/>
        <v>25618.668692813575</v>
      </c>
      <c r="J27" s="26">
        <f t="shared" si="0"/>
        <v>9.3298311998799913E-2</v>
      </c>
      <c r="L27" s="22">
        <f t="shared" si="11"/>
        <v>31987.215882136003</v>
      </c>
      <c r="M27" s="5">
        <f>scrimecost*Meta!O24</f>
        <v>552.67200000000003</v>
      </c>
      <c r="N27" s="5">
        <f>L27-Grade8!L27</f>
        <v>1382.0758173450522</v>
      </c>
      <c r="O27" s="5">
        <f>Grade8!M27-M27</f>
        <v>27.360000000000014</v>
      </c>
      <c r="P27" s="22">
        <f t="shared" si="12"/>
        <v>190.76706494689</v>
      </c>
      <c r="S27" s="22">
        <f t="shared" si="1"/>
        <v>882.08833330913444</v>
      </c>
      <c r="T27" s="22">
        <f t="shared" si="2"/>
        <v>530.99865895160212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21655.663430017885</v>
      </c>
      <c r="D28" s="5">
        <f t="shared" si="5"/>
        <v>21146.987701896385</v>
      </c>
      <c r="E28" s="5">
        <f t="shared" si="6"/>
        <v>11646.987701896385</v>
      </c>
      <c r="F28" s="5">
        <f t="shared" si="7"/>
        <v>4104.4914846691699</v>
      </c>
      <c r="G28" s="5">
        <f t="shared" si="8"/>
        <v>17042.496217227213</v>
      </c>
      <c r="H28" s="22">
        <f t="shared" si="9"/>
        <v>9961.3267826492356</v>
      </c>
      <c r="I28" s="5">
        <f t="shared" si="10"/>
        <v>26167.071550133915</v>
      </c>
      <c r="J28" s="26">
        <f t="shared" si="0"/>
        <v>9.6477185025734852E-2</v>
      </c>
      <c r="L28" s="22">
        <f t="shared" si="11"/>
        <v>32786.896279189401</v>
      </c>
      <c r="M28" s="5">
        <f>scrimecost*Meta!O25</f>
        <v>552.67200000000003</v>
      </c>
      <c r="N28" s="5">
        <f>L28-Grade8!L28</f>
        <v>1416.627712778678</v>
      </c>
      <c r="O28" s="5">
        <f>Grade8!M28-M28</f>
        <v>27.360000000000014</v>
      </c>
      <c r="P28" s="22">
        <f t="shared" si="12"/>
        <v>194.34374917493884</v>
      </c>
      <c r="S28" s="22">
        <f t="shared" si="1"/>
        <v>902.35787386602033</v>
      </c>
      <c r="T28" s="22">
        <f t="shared" si="2"/>
        <v>530.81248455284617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22197.055015768332</v>
      </c>
      <c r="D29" s="5">
        <f t="shared" si="5"/>
        <v>21642.902394443794</v>
      </c>
      <c r="E29" s="5">
        <f t="shared" si="6"/>
        <v>12142.902394443794</v>
      </c>
      <c r="F29" s="5">
        <f t="shared" si="7"/>
        <v>4266.407631785899</v>
      </c>
      <c r="G29" s="5">
        <f t="shared" si="8"/>
        <v>17376.494762657894</v>
      </c>
      <c r="H29" s="22">
        <f t="shared" si="9"/>
        <v>10210.359952215467</v>
      </c>
      <c r="I29" s="5">
        <f t="shared" si="10"/>
        <v>26729.184478887262</v>
      </c>
      <c r="J29" s="26">
        <f t="shared" si="0"/>
        <v>9.9578524564207918E-2</v>
      </c>
      <c r="L29" s="22">
        <f t="shared" si="11"/>
        <v>33606.568686169136</v>
      </c>
      <c r="M29" s="5">
        <f>scrimecost*Meta!O26</f>
        <v>552.67200000000003</v>
      </c>
      <c r="N29" s="5">
        <f>L29-Grade8!L29</f>
        <v>1452.0434055981459</v>
      </c>
      <c r="O29" s="5">
        <f>Grade8!M29-M29</f>
        <v>27.360000000000014</v>
      </c>
      <c r="P29" s="22">
        <f t="shared" si="12"/>
        <v>198.00985050868886</v>
      </c>
      <c r="S29" s="22">
        <f t="shared" si="1"/>
        <v>923.13415293682897</v>
      </c>
      <c r="T29" s="22">
        <f t="shared" si="2"/>
        <v>530.64992296818264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22751.981391162539</v>
      </c>
      <c r="D30" s="5">
        <f t="shared" si="5"/>
        <v>22151.214954304887</v>
      </c>
      <c r="E30" s="5">
        <f t="shared" si="6"/>
        <v>12651.214954304887</v>
      </c>
      <c r="F30" s="5">
        <f t="shared" si="7"/>
        <v>4432.3716825805459</v>
      </c>
      <c r="G30" s="5">
        <f t="shared" si="8"/>
        <v>17718.843271724341</v>
      </c>
      <c r="H30" s="22">
        <f t="shared" si="9"/>
        <v>10465.618951020853</v>
      </c>
      <c r="I30" s="5">
        <f t="shared" si="10"/>
        <v>27305.350230859443</v>
      </c>
      <c r="J30" s="26">
        <f t="shared" si="0"/>
        <v>0.10260422167491338</v>
      </c>
      <c r="L30" s="22">
        <f t="shared" si="11"/>
        <v>34446.732903323362</v>
      </c>
      <c r="M30" s="5">
        <f>scrimecost*Meta!O27</f>
        <v>552.67200000000003</v>
      </c>
      <c r="N30" s="5">
        <f>L30-Grade8!L30</f>
        <v>1488.3444907380981</v>
      </c>
      <c r="O30" s="5">
        <f>Grade8!M30-M30</f>
        <v>27.360000000000014</v>
      </c>
      <c r="P30" s="22">
        <f t="shared" si="12"/>
        <v>201.76760437578264</v>
      </c>
      <c r="S30" s="22">
        <f t="shared" si="1"/>
        <v>944.42983898440684</v>
      </c>
      <c r="T30" s="22">
        <f t="shared" si="2"/>
        <v>530.5104671503301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23320.780925941599</v>
      </c>
      <c r="D31" s="5">
        <f t="shared" si="5"/>
        <v>22672.235328162507</v>
      </c>
      <c r="E31" s="5">
        <f t="shared" si="6"/>
        <v>13172.235328162507</v>
      </c>
      <c r="F31" s="5">
        <f t="shared" si="7"/>
        <v>4602.4848346450581</v>
      </c>
      <c r="G31" s="5">
        <f t="shared" si="8"/>
        <v>18069.750493517451</v>
      </c>
      <c r="H31" s="22">
        <f t="shared" si="9"/>
        <v>10727.259424796373</v>
      </c>
      <c r="I31" s="5">
        <f t="shared" si="10"/>
        <v>27895.920126630932</v>
      </c>
      <c r="J31" s="26">
        <f t="shared" si="0"/>
        <v>0.10555612129511377</v>
      </c>
      <c r="L31" s="22">
        <f t="shared" si="11"/>
        <v>35307.90122590644</v>
      </c>
      <c r="M31" s="5">
        <f>scrimecost*Meta!O28</f>
        <v>474.29599999999999</v>
      </c>
      <c r="N31" s="5">
        <f>L31-Grade8!L31</f>
        <v>1525.553103006554</v>
      </c>
      <c r="O31" s="5">
        <f>Grade8!M31-M31</f>
        <v>23.479999999999961</v>
      </c>
      <c r="P31" s="22">
        <f t="shared" si="12"/>
        <v>205.61930208955371</v>
      </c>
      <c r="S31" s="22">
        <f t="shared" si="1"/>
        <v>962.57191718317631</v>
      </c>
      <c r="T31" s="22">
        <f t="shared" si="2"/>
        <v>528.37032037749691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23903.80044909014</v>
      </c>
      <c r="D32" s="5">
        <f t="shared" si="5"/>
        <v>23206.281211366571</v>
      </c>
      <c r="E32" s="5">
        <f t="shared" si="6"/>
        <v>13706.281211366571</v>
      </c>
      <c r="F32" s="5">
        <f t="shared" si="7"/>
        <v>4776.8508155111858</v>
      </c>
      <c r="G32" s="5">
        <f t="shared" si="8"/>
        <v>18429.430395855386</v>
      </c>
      <c r="H32" s="22">
        <f t="shared" si="9"/>
        <v>10995.440910416282</v>
      </c>
      <c r="I32" s="5">
        <f t="shared" si="10"/>
        <v>28501.2542697967</v>
      </c>
      <c r="J32" s="26">
        <f t="shared" si="0"/>
        <v>0.10843602336360204</v>
      </c>
      <c r="L32" s="22">
        <f t="shared" si="11"/>
        <v>36190.5987565541</v>
      </c>
      <c r="M32" s="5">
        <f>scrimecost*Meta!O29</f>
        <v>474.29599999999999</v>
      </c>
      <c r="N32" s="5">
        <f>L32-Grade8!L32</f>
        <v>1563.691930581721</v>
      </c>
      <c r="O32" s="5">
        <f>Grade8!M32-M32</f>
        <v>23.479999999999961</v>
      </c>
      <c r="P32" s="22">
        <f t="shared" si="12"/>
        <v>209.56729224616913</v>
      </c>
      <c r="S32" s="22">
        <f t="shared" si="1"/>
        <v>984.94569733691492</v>
      </c>
      <c r="T32" s="22">
        <f t="shared" si="2"/>
        <v>528.32174374139584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24501.395460317392</v>
      </c>
      <c r="D33" s="5">
        <f t="shared" si="5"/>
        <v>23753.678241650734</v>
      </c>
      <c r="E33" s="5">
        <f t="shared" si="6"/>
        <v>14253.678241650734</v>
      </c>
      <c r="F33" s="5">
        <f t="shared" si="7"/>
        <v>4955.5759458989651</v>
      </c>
      <c r="G33" s="5">
        <f t="shared" si="8"/>
        <v>18798.102295751771</v>
      </c>
      <c r="H33" s="22">
        <f t="shared" si="9"/>
        <v>11270.326933176688</v>
      </c>
      <c r="I33" s="5">
        <f t="shared" si="10"/>
        <v>29121.721766541617</v>
      </c>
      <c r="J33" s="26">
        <f t="shared" si="0"/>
        <v>0.11124568391822472</v>
      </c>
      <c r="L33" s="22">
        <f t="shared" si="11"/>
        <v>37095.363725467956</v>
      </c>
      <c r="M33" s="5">
        <f>scrimecost*Meta!O30</f>
        <v>474.29599999999999</v>
      </c>
      <c r="N33" s="5">
        <f>L33-Grade8!L33</f>
        <v>1602.7842288462707</v>
      </c>
      <c r="O33" s="5">
        <f>Grade8!M33-M33</f>
        <v>23.479999999999961</v>
      </c>
      <c r="P33" s="22">
        <f t="shared" si="12"/>
        <v>213.61398215669993</v>
      </c>
      <c r="S33" s="22">
        <f t="shared" si="1"/>
        <v>1007.8788219944988</v>
      </c>
      <c r="T33" s="22">
        <f t="shared" si="2"/>
        <v>528.29376805527738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25113.930346825324</v>
      </c>
      <c r="D34" s="5">
        <f t="shared" si="5"/>
        <v>24314.760197691998</v>
      </c>
      <c r="E34" s="5">
        <f t="shared" si="6"/>
        <v>14814.760197691998</v>
      </c>
      <c r="F34" s="5">
        <f t="shared" si="7"/>
        <v>5138.7692045464373</v>
      </c>
      <c r="G34" s="5">
        <f t="shared" si="8"/>
        <v>19175.990993145562</v>
      </c>
      <c r="H34" s="22">
        <f t="shared" si="9"/>
        <v>11552.085106506103</v>
      </c>
      <c r="I34" s="5">
        <f t="shared" si="10"/>
        <v>29757.700950705155</v>
      </c>
      <c r="J34" s="26">
        <f t="shared" si="0"/>
        <v>0.11398681616663703</v>
      </c>
      <c r="L34" s="22">
        <f t="shared" si="11"/>
        <v>38022.74781860465</v>
      </c>
      <c r="M34" s="5">
        <f>scrimecost*Meta!O31</f>
        <v>474.29599999999999</v>
      </c>
      <c r="N34" s="5">
        <f>L34-Grade8!L34</f>
        <v>1642.8538345674096</v>
      </c>
      <c r="O34" s="5">
        <f>Grade8!M34-M34</f>
        <v>23.479999999999961</v>
      </c>
      <c r="P34" s="22">
        <f t="shared" si="12"/>
        <v>217.76183931499392</v>
      </c>
      <c r="S34" s="22">
        <f t="shared" si="1"/>
        <v>1031.3852747685103</v>
      </c>
      <c r="T34" s="22">
        <f t="shared" si="2"/>
        <v>528.28595516409371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25741.778605495958</v>
      </c>
      <c r="D35" s="5">
        <f t="shared" si="5"/>
        <v>24889.869202634301</v>
      </c>
      <c r="E35" s="5">
        <f t="shared" si="6"/>
        <v>15389.869202634301</v>
      </c>
      <c r="F35" s="5">
        <f t="shared" si="7"/>
        <v>5326.5422946600993</v>
      </c>
      <c r="G35" s="5">
        <f t="shared" si="8"/>
        <v>19563.326907974202</v>
      </c>
      <c r="H35" s="22">
        <f t="shared" si="9"/>
        <v>11840.887234168758</v>
      </c>
      <c r="I35" s="5">
        <f t="shared" si="10"/>
        <v>30409.579614472786</v>
      </c>
      <c r="J35" s="26">
        <f t="shared" si="0"/>
        <v>0.11666109153094179</v>
      </c>
      <c r="L35" s="22">
        <f t="shared" si="11"/>
        <v>38973.316514069767</v>
      </c>
      <c r="M35" s="5">
        <f>scrimecost*Meta!O32</f>
        <v>474.29599999999999</v>
      </c>
      <c r="N35" s="5">
        <f>L35-Grade8!L35</f>
        <v>1683.9251804316082</v>
      </c>
      <c r="O35" s="5">
        <f>Grade8!M35-M35</f>
        <v>23.479999999999961</v>
      </c>
      <c r="P35" s="22">
        <f t="shared" si="12"/>
        <v>222.01339290224539</v>
      </c>
      <c r="S35" s="22">
        <f t="shared" si="1"/>
        <v>1055.4793888618874</v>
      </c>
      <c r="T35" s="22">
        <f t="shared" si="2"/>
        <v>528.29787695663288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26385.323070633352</v>
      </c>
      <c r="D36" s="5">
        <f t="shared" si="5"/>
        <v>25479.355932700153</v>
      </c>
      <c r="E36" s="5">
        <f t="shared" si="6"/>
        <v>15979.355932700153</v>
      </c>
      <c r="F36" s="5">
        <f t="shared" si="7"/>
        <v>5519.0097120266</v>
      </c>
      <c r="G36" s="5">
        <f t="shared" si="8"/>
        <v>19960.346220673553</v>
      </c>
      <c r="H36" s="22">
        <f t="shared" si="9"/>
        <v>12136.909415022976</v>
      </c>
      <c r="I36" s="5">
        <f t="shared" si="10"/>
        <v>31077.7552448346</v>
      </c>
      <c r="J36" s="26">
        <f t="shared" si="0"/>
        <v>0.11927014066684885</v>
      </c>
      <c r="L36" s="22">
        <f t="shared" si="11"/>
        <v>39947.649426921504</v>
      </c>
      <c r="M36" s="5">
        <f>scrimecost*Meta!O33</f>
        <v>365.21600000000001</v>
      </c>
      <c r="N36" s="5">
        <f>L36-Grade8!L36</f>
        <v>1726.0233099423785</v>
      </c>
      <c r="O36" s="5">
        <f>Grade8!M36-M36</f>
        <v>18.079999999999984</v>
      </c>
      <c r="P36" s="22">
        <f t="shared" si="12"/>
        <v>226.37123532917803</v>
      </c>
      <c r="S36" s="22">
        <f t="shared" si="1"/>
        <v>1075.0458558075825</v>
      </c>
      <c r="T36" s="22">
        <f t="shared" si="2"/>
        <v>525.81996040388685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27044.956147399193</v>
      </c>
      <c r="D37" s="5">
        <f t="shared" ref="D37:D56" si="15">IF(A37&lt;startage,1,0)*(C37*(1-initialunempprob))+IF(A37=startage,1,0)*(C37*(1-unempprob))+IF(A37&gt;startage,1,0)*(C37*(1-unempprob)+unempprob*300*52)</f>
        <v>26083.579831017661</v>
      </c>
      <c r="E37" s="5">
        <f t="shared" si="6"/>
        <v>16583.579831017661</v>
      </c>
      <c r="F37" s="5">
        <f t="shared" si="7"/>
        <v>5716.2888148272668</v>
      </c>
      <c r="G37" s="5">
        <f t="shared" si="8"/>
        <v>20367.291016190393</v>
      </c>
      <c r="H37" s="22">
        <f t="shared" ref="H37:H56" si="16">benefits*B37/expnorm</f>
        <v>12440.332150398553</v>
      </c>
      <c r="I37" s="5">
        <f t="shared" ref="I37:I56" si="17">G37+IF(A37&lt;startage,1,0)*(H37*(1-initialunempprob))+IF(A37&gt;=startage,1,0)*(H37*(1-unempprob))</f>
        <v>31762.635265955469</v>
      </c>
      <c r="J37" s="26">
        <f t="shared" ref="J37:J56" si="18">(F37-(IF(A37&gt;startage,1,0)*(unempprob*300*52)))/(IF(A37&lt;startage,1,0)*((C37+H37)*(1-initialunempprob))+IF(A37&gt;=startage,1,0)*((C37+H37)*(1-unempprob)))</f>
        <v>0.1218155544579777</v>
      </c>
      <c r="L37" s="22">
        <f t="shared" ref="L37:L56" si="19">(sincome+sbenefits)*(1-sunemp)*B37/expnorm</f>
        <v>40946.34066259455</v>
      </c>
      <c r="M37" s="5">
        <f>scrimecost*Meta!O34</f>
        <v>365.21600000000001</v>
      </c>
      <c r="N37" s="5">
        <f>L37-Grade8!L37</f>
        <v>1769.1738926909529</v>
      </c>
      <c r="O37" s="5">
        <f>Grade8!M37-M37</f>
        <v>18.079999999999984</v>
      </c>
      <c r="P37" s="22">
        <f t="shared" si="12"/>
        <v>230.83802381678407</v>
      </c>
      <c r="S37" s="22">
        <f t="shared" ref="S37:S68" si="20">IF(A37&lt;startage,1,0)*(N37-Q37-R37)+IF(A37&gt;=startage,1,0)*completionprob*(N37*spart+O37+P37)</f>
        <v>1100.3597344269372</v>
      </c>
      <c r="T37" s="22">
        <f t="shared" ref="T37:T68" si="21">S37/sreturn^(A37-startage+1)</f>
        <v>525.92732904055765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27721.080051084169</v>
      </c>
      <c r="D38" s="5">
        <f t="shared" si="15"/>
        <v>26702.909326793102</v>
      </c>
      <c r="E38" s="5">
        <f t="shared" si="6"/>
        <v>17202.909326793102</v>
      </c>
      <c r="F38" s="5">
        <f t="shared" si="7"/>
        <v>5918.4998951979478</v>
      </c>
      <c r="G38" s="5">
        <f t="shared" si="8"/>
        <v>20784.409431595155</v>
      </c>
      <c r="H38" s="22">
        <f t="shared" si="16"/>
        <v>12751.340454158515</v>
      </c>
      <c r="I38" s="5">
        <f t="shared" si="17"/>
        <v>32464.637287604353</v>
      </c>
      <c r="J38" s="26">
        <f t="shared" si="18"/>
        <v>0.12429888498590824</v>
      </c>
      <c r="L38" s="22">
        <f t="shared" si="19"/>
        <v>41969.9991791594</v>
      </c>
      <c r="M38" s="5">
        <f>scrimecost*Meta!O35</f>
        <v>365.21600000000001</v>
      </c>
      <c r="N38" s="5">
        <f>L38-Grade8!L38</f>
        <v>1813.4032400082215</v>
      </c>
      <c r="O38" s="5">
        <f>Grade8!M38-M38</f>
        <v>18.079999999999984</v>
      </c>
      <c r="P38" s="22">
        <f t="shared" ref="P38:P56" si="22">(spart-initialspart)*(L38*J38+nptrans)</f>
        <v>235.41648201658018</v>
      </c>
      <c r="S38" s="22">
        <f t="shared" si="20"/>
        <v>1126.3064600117657</v>
      </c>
      <c r="T38" s="22">
        <f t="shared" si="21"/>
        <v>526.05190102681456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28414.107052361269</v>
      </c>
      <c r="D39" s="5">
        <f t="shared" si="15"/>
        <v>27337.722059962925</v>
      </c>
      <c r="E39" s="5">
        <f t="shared" si="6"/>
        <v>17837.722059962925</v>
      </c>
      <c r="F39" s="5">
        <f t="shared" si="7"/>
        <v>6125.7662525778951</v>
      </c>
      <c r="G39" s="5">
        <f t="shared" si="8"/>
        <v>21211.955807385031</v>
      </c>
      <c r="H39" s="22">
        <f t="shared" si="16"/>
        <v>13070.123965512475</v>
      </c>
      <c r="I39" s="5">
        <f t="shared" si="17"/>
        <v>33184.189359794458</v>
      </c>
      <c r="J39" s="26">
        <f t="shared" si="18"/>
        <v>0.12672164647657222</v>
      </c>
      <c r="L39" s="22">
        <f t="shared" si="19"/>
        <v>43019.249158638391</v>
      </c>
      <c r="M39" s="5">
        <f>scrimecost*Meta!O36</f>
        <v>365.21600000000001</v>
      </c>
      <c r="N39" s="5">
        <f>L39-Grade8!L39</f>
        <v>1858.7383210084299</v>
      </c>
      <c r="O39" s="5">
        <f>Grade8!M39-M39</f>
        <v>18.079999999999984</v>
      </c>
      <c r="P39" s="22">
        <f t="shared" si="22"/>
        <v>240.10940167137122</v>
      </c>
      <c r="S39" s="22">
        <f t="shared" si="20"/>
        <v>1152.9018537362188</v>
      </c>
      <c r="T39" s="22">
        <f t="shared" si="21"/>
        <v>526.19331594990581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29124.459728670303</v>
      </c>
      <c r="D40" s="5">
        <f t="shared" si="15"/>
        <v>27988.405111462002</v>
      </c>
      <c r="E40" s="5">
        <f t="shared" si="6"/>
        <v>18488.405111462002</v>
      </c>
      <c r="F40" s="5">
        <f t="shared" si="7"/>
        <v>6338.2142688923432</v>
      </c>
      <c r="G40" s="5">
        <f t="shared" si="8"/>
        <v>21650.19084256966</v>
      </c>
      <c r="H40" s="22">
        <f t="shared" si="16"/>
        <v>13396.877064650287</v>
      </c>
      <c r="I40" s="5">
        <f t="shared" si="17"/>
        <v>33921.73023378932</v>
      </c>
      <c r="J40" s="26">
        <f t="shared" si="18"/>
        <v>0.12908531622356151</v>
      </c>
      <c r="L40" s="22">
        <f t="shared" si="19"/>
        <v>44094.730387604344</v>
      </c>
      <c r="M40" s="5">
        <f>scrimecost*Meta!O37</f>
        <v>365.21600000000001</v>
      </c>
      <c r="N40" s="5">
        <f>L40-Grade8!L40</f>
        <v>1905.2067790336368</v>
      </c>
      <c r="O40" s="5">
        <f>Grade8!M40-M40</f>
        <v>18.079999999999984</v>
      </c>
      <c r="P40" s="22">
        <f t="shared" si="22"/>
        <v>244.91964431753206</v>
      </c>
      <c r="S40" s="22">
        <f t="shared" si="20"/>
        <v>1180.16213230378</v>
      </c>
      <c r="T40" s="22">
        <f t="shared" si="21"/>
        <v>526.35122166834492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29852.571221887054</v>
      </c>
      <c r="D41" s="5">
        <f t="shared" si="15"/>
        <v>28655.355239248544</v>
      </c>
      <c r="E41" s="5">
        <f t="shared" si="6"/>
        <v>19155.355239248544</v>
      </c>
      <c r="F41" s="5">
        <f t="shared" si="7"/>
        <v>6555.9734856146497</v>
      </c>
      <c r="G41" s="5">
        <f t="shared" si="8"/>
        <v>22099.381753633894</v>
      </c>
      <c r="H41" s="22">
        <f t="shared" si="16"/>
        <v>13731.798991266542</v>
      </c>
      <c r="I41" s="5">
        <f t="shared" si="17"/>
        <v>34677.709629634046</v>
      </c>
      <c r="J41" s="26">
        <f t="shared" si="18"/>
        <v>0.13139133548891682</v>
      </c>
      <c r="L41" s="22">
        <f t="shared" si="19"/>
        <v>45197.09864729445</v>
      </c>
      <c r="M41" s="5">
        <f>scrimecost*Meta!O38</f>
        <v>221.79600000000002</v>
      </c>
      <c r="N41" s="5">
        <f>L41-Grade8!L41</f>
        <v>1952.8369485094736</v>
      </c>
      <c r="O41" s="5">
        <f>Grade8!M41-M41</f>
        <v>10.97999999999999</v>
      </c>
      <c r="P41" s="22">
        <f t="shared" si="22"/>
        <v>249.85014302984689</v>
      </c>
      <c r="S41" s="22">
        <f t="shared" si="20"/>
        <v>1201.3589178355303</v>
      </c>
      <c r="T41" s="22">
        <f t="shared" si="21"/>
        <v>523.58561560432793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30598.885502434234</v>
      </c>
      <c r="D42" s="5">
        <f t="shared" si="15"/>
        <v>29338.97912022976</v>
      </c>
      <c r="E42" s="5">
        <f t="shared" si="6"/>
        <v>19838.97912022976</v>
      </c>
      <c r="F42" s="5">
        <f t="shared" si="7"/>
        <v>6779.1766827550164</v>
      </c>
      <c r="G42" s="5">
        <f t="shared" si="8"/>
        <v>22559.802437474744</v>
      </c>
      <c r="H42" s="22">
        <f t="shared" si="16"/>
        <v>14075.093966048207</v>
      </c>
      <c r="I42" s="5">
        <f t="shared" si="17"/>
        <v>35452.588510374902</v>
      </c>
      <c r="J42" s="26">
        <f t="shared" si="18"/>
        <v>0.13364111038194645</v>
      </c>
      <c r="L42" s="22">
        <f t="shared" si="19"/>
        <v>46327.026113476815</v>
      </c>
      <c r="M42" s="5">
        <f>scrimecost*Meta!O39</f>
        <v>221.79600000000002</v>
      </c>
      <c r="N42" s="5">
        <f>L42-Grade8!L42</f>
        <v>2001.6578722222257</v>
      </c>
      <c r="O42" s="5">
        <f>Grade8!M42-M42</f>
        <v>10.97999999999999</v>
      </c>
      <c r="P42" s="22">
        <f t="shared" si="22"/>
        <v>254.90390420996962</v>
      </c>
      <c r="S42" s="22">
        <f t="shared" si="20"/>
        <v>1229.9992480055839</v>
      </c>
      <c r="T42" s="22">
        <f t="shared" si="21"/>
        <v>523.84251930683206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31363.857639995083</v>
      </c>
      <c r="D43" s="5">
        <f t="shared" si="15"/>
        <v>30039.693598235499</v>
      </c>
      <c r="E43" s="5">
        <f t="shared" si="6"/>
        <v>20539.693598235499</v>
      </c>
      <c r="F43" s="5">
        <f t="shared" si="7"/>
        <v>7007.959959823891</v>
      </c>
      <c r="G43" s="5">
        <f t="shared" si="8"/>
        <v>23031.733638411606</v>
      </c>
      <c r="H43" s="22">
        <f t="shared" si="16"/>
        <v>14426.971315199411</v>
      </c>
      <c r="I43" s="5">
        <f t="shared" si="17"/>
        <v>36246.83936313427</v>
      </c>
      <c r="J43" s="26">
        <f t="shared" si="18"/>
        <v>0.13583601271660953</v>
      </c>
      <c r="L43" s="22">
        <f t="shared" si="19"/>
        <v>47485.20176631373</v>
      </c>
      <c r="M43" s="5">
        <f>scrimecost*Meta!O40</f>
        <v>221.79600000000002</v>
      </c>
      <c r="N43" s="5">
        <f>L43-Grade8!L43</f>
        <v>2051.699319027779</v>
      </c>
      <c r="O43" s="5">
        <f>Grade8!M43-M43</f>
        <v>10.97999999999999</v>
      </c>
      <c r="P43" s="22">
        <f t="shared" si="22"/>
        <v>260.08400941959547</v>
      </c>
      <c r="S43" s="22">
        <f t="shared" si="20"/>
        <v>1259.3555864298801</v>
      </c>
      <c r="T43" s="22">
        <f t="shared" si="21"/>
        <v>524.11337624119903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32147.954080994958</v>
      </c>
      <c r="D44" s="5">
        <f t="shared" si="15"/>
        <v>30757.925938191383</v>
      </c>
      <c r="E44" s="5">
        <f t="shared" si="6"/>
        <v>21257.925938191383</v>
      </c>
      <c r="F44" s="5">
        <f t="shared" si="7"/>
        <v>7242.4628188194865</v>
      </c>
      <c r="G44" s="5">
        <f t="shared" si="8"/>
        <v>23515.463119371896</v>
      </c>
      <c r="H44" s="22">
        <f t="shared" si="16"/>
        <v>14787.645598079393</v>
      </c>
      <c r="I44" s="5">
        <f t="shared" si="17"/>
        <v>37060.946487212619</v>
      </c>
      <c r="J44" s="26">
        <f t="shared" si="18"/>
        <v>0.13797738084798802</v>
      </c>
      <c r="L44" s="22">
        <f t="shared" si="19"/>
        <v>48672.331810471565</v>
      </c>
      <c r="M44" s="5">
        <f>scrimecost*Meta!O41</f>
        <v>221.79600000000002</v>
      </c>
      <c r="N44" s="5">
        <f>L44-Grade8!L44</f>
        <v>2102.9918020034675</v>
      </c>
      <c r="O44" s="5">
        <f>Grade8!M44-M44</f>
        <v>10.97999999999999</v>
      </c>
      <c r="P44" s="22">
        <f t="shared" si="22"/>
        <v>265.39361725946179</v>
      </c>
      <c r="S44" s="22">
        <f t="shared" si="20"/>
        <v>1289.4458333147818</v>
      </c>
      <c r="T44" s="22">
        <f t="shared" si="21"/>
        <v>524.39790037562784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32951.652933019832</v>
      </c>
      <c r="D45" s="5">
        <f t="shared" si="15"/>
        <v>31494.114086646168</v>
      </c>
      <c r="E45" s="5">
        <f t="shared" si="6"/>
        <v>21994.114086646168</v>
      </c>
      <c r="F45" s="5">
        <f t="shared" si="7"/>
        <v>7482.8282492899743</v>
      </c>
      <c r="G45" s="5">
        <f t="shared" si="8"/>
        <v>24011.285837356194</v>
      </c>
      <c r="H45" s="22">
        <f t="shared" si="16"/>
        <v>15157.336738031379</v>
      </c>
      <c r="I45" s="5">
        <f t="shared" si="17"/>
        <v>37895.406289392937</v>
      </c>
      <c r="J45" s="26">
        <f t="shared" si="18"/>
        <v>0.14006652048835744</v>
      </c>
      <c r="L45" s="22">
        <f t="shared" si="19"/>
        <v>49889.140105733357</v>
      </c>
      <c r="M45" s="5">
        <f>scrimecost*Meta!O42</f>
        <v>221.79600000000002</v>
      </c>
      <c r="N45" s="5">
        <f>L45-Grade8!L45</f>
        <v>2155.5665970535629</v>
      </c>
      <c r="O45" s="5">
        <f>Grade8!M45-M45</f>
        <v>10.97999999999999</v>
      </c>
      <c r="P45" s="22">
        <f t="shared" si="22"/>
        <v>270.83596529532497</v>
      </c>
      <c r="S45" s="22">
        <f t="shared" si="20"/>
        <v>1320.2883363718136</v>
      </c>
      <c r="T45" s="22">
        <f t="shared" si="21"/>
        <v>524.6958122537128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33775.444256345327</v>
      </c>
      <c r="D46" s="5">
        <f t="shared" si="15"/>
        <v>32248.706938812324</v>
      </c>
      <c r="E46" s="5">
        <f t="shared" si="6"/>
        <v>22748.706938812324</v>
      </c>
      <c r="F46" s="5">
        <f t="shared" si="7"/>
        <v>7729.2028155222233</v>
      </c>
      <c r="G46" s="5">
        <f t="shared" si="8"/>
        <v>24519.504123290099</v>
      </c>
      <c r="H46" s="22">
        <f t="shared" si="16"/>
        <v>15536.270156482162</v>
      </c>
      <c r="I46" s="5">
        <f t="shared" si="17"/>
        <v>38750.727586627763</v>
      </c>
      <c r="J46" s="26">
        <f t="shared" si="18"/>
        <v>0.14210470550335191</v>
      </c>
      <c r="L46" s="22">
        <f t="shared" si="19"/>
        <v>51136.368608376681</v>
      </c>
      <c r="M46" s="5">
        <f>scrimecost*Meta!O43</f>
        <v>110.69600000000001</v>
      </c>
      <c r="N46" s="5">
        <f>L46-Grade8!L46</f>
        <v>2209.4557619798943</v>
      </c>
      <c r="O46" s="5">
        <f>Grade8!M46-M46</f>
        <v>5.480000000000004</v>
      </c>
      <c r="P46" s="22">
        <f t="shared" si="22"/>
        <v>276.4143720320846</v>
      </c>
      <c r="S46" s="22">
        <f t="shared" si="20"/>
        <v>1346.6769020052627</v>
      </c>
      <c r="T46" s="22">
        <f t="shared" si="21"/>
        <v>522.9777265776936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34619.830362753957</v>
      </c>
      <c r="D47" s="5">
        <f t="shared" si="15"/>
        <v>33022.164612282628</v>
      </c>
      <c r="E47" s="5">
        <f t="shared" si="6"/>
        <v>23522.164612282628</v>
      </c>
      <c r="F47" s="5">
        <f t="shared" si="7"/>
        <v>7981.7367459102779</v>
      </c>
      <c r="G47" s="5">
        <f t="shared" si="8"/>
        <v>25040.427866372349</v>
      </c>
      <c r="H47" s="22">
        <f t="shared" si="16"/>
        <v>15924.676910394215</v>
      </c>
      <c r="I47" s="5">
        <f t="shared" si="17"/>
        <v>39627.431916293448</v>
      </c>
      <c r="J47" s="26">
        <f t="shared" si="18"/>
        <v>0.14409317868871235</v>
      </c>
      <c r="L47" s="22">
        <f t="shared" si="19"/>
        <v>52414.777823586097</v>
      </c>
      <c r="M47" s="5">
        <f>scrimecost*Meta!O44</f>
        <v>110.69600000000001</v>
      </c>
      <c r="N47" s="5">
        <f>L47-Grade8!L47</f>
        <v>2264.6921560293849</v>
      </c>
      <c r="O47" s="5">
        <f>Grade8!M47-M47</f>
        <v>5.480000000000004</v>
      </c>
      <c r="P47" s="22">
        <f t="shared" si="22"/>
        <v>282.1322389372632</v>
      </c>
      <c r="S47" s="22">
        <f t="shared" si="20"/>
        <v>1379.0808067795488</v>
      </c>
      <c r="T47" s="22">
        <f t="shared" si="21"/>
        <v>523.3478762486418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35485.326121822807</v>
      </c>
      <c r="D48" s="5">
        <f t="shared" si="15"/>
        <v>33814.958727589692</v>
      </c>
      <c r="E48" s="5">
        <f t="shared" si="6"/>
        <v>24314.958727589692</v>
      </c>
      <c r="F48" s="5">
        <f t="shared" si="7"/>
        <v>8240.5840245580348</v>
      </c>
      <c r="G48" s="5">
        <f t="shared" si="8"/>
        <v>25574.374703031659</v>
      </c>
      <c r="H48" s="22">
        <f t="shared" si="16"/>
        <v>16322.79383315407</v>
      </c>
      <c r="I48" s="5">
        <f t="shared" si="17"/>
        <v>40526.053854200785</v>
      </c>
      <c r="J48" s="26">
        <f t="shared" si="18"/>
        <v>0.14603315252808843</v>
      </c>
      <c r="L48" s="22">
        <f t="shared" si="19"/>
        <v>53725.147269175752</v>
      </c>
      <c r="M48" s="5">
        <f>scrimecost*Meta!O45</f>
        <v>110.69600000000001</v>
      </c>
      <c r="N48" s="5">
        <f>L48-Grade8!L48</f>
        <v>2321.3094599301185</v>
      </c>
      <c r="O48" s="5">
        <f>Grade8!M48-M48</f>
        <v>5.480000000000004</v>
      </c>
      <c r="P48" s="22">
        <f t="shared" si="22"/>
        <v>287.99305251507138</v>
      </c>
      <c r="S48" s="22">
        <f t="shared" si="20"/>
        <v>1412.2948091731946</v>
      </c>
      <c r="T48" s="22">
        <f t="shared" si="21"/>
        <v>523.72955793291521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36372.459274868379</v>
      </c>
      <c r="D49" s="5">
        <f t="shared" si="15"/>
        <v>34627.57269577944</v>
      </c>
      <c r="E49" s="5">
        <f t="shared" si="6"/>
        <v>25127.57269577944</v>
      </c>
      <c r="F49" s="5">
        <f t="shared" si="7"/>
        <v>8505.9024851719878</v>
      </c>
      <c r="G49" s="5">
        <f t="shared" si="8"/>
        <v>26121.670210607452</v>
      </c>
      <c r="H49" s="22">
        <f t="shared" si="16"/>
        <v>16730.863678982922</v>
      </c>
      <c r="I49" s="5">
        <f t="shared" si="17"/>
        <v>41447.141340555812</v>
      </c>
      <c r="J49" s="26">
        <f t="shared" si="18"/>
        <v>0.14792580993235782</v>
      </c>
      <c r="L49" s="22">
        <f t="shared" si="19"/>
        <v>55068.275950905147</v>
      </c>
      <c r="M49" s="5">
        <f>scrimecost*Meta!O46</f>
        <v>110.69600000000001</v>
      </c>
      <c r="N49" s="5">
        <f>L49-Grade8!L49</f>
        <v>2379.3421964283916</v>
      </c>
      <c r="O49" s="5">
        <f>Grade8!M49-M49</f>
        <v>5.480000000000004</v>
      </c>
      <c r="P49" s="22">
        <f t="shared" si="22"/>
        <v>294.00038643232477</v>
      </c>
      <c r="S49" s="22">
        <f t="shared" si="20"/>
        <v>1446.3391616266922</v>
      </c>
      <c r="T49" s="22">
        <f t="shared" si="21"/>
        <v>524.12254107824378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37281.770756740079</v>
      </c>
      <c r="D50" s="5">
        <f t="shared" si="15"/>
        <v>35460.502013173915</v>
      </c>
      <c r="E50" s="5">
        <f t="shared" si="6"/>
        <v>25960.502013173915</v>
      </c>
      <c r="F50" s="5">
        <f t="shared" si="7"/>
        <v>8777.8539073012835</v>
      </c>
      <c r="G50" s="5">
        <f t="shared" si="8"/>
        <v>26682.648105872631</v>
      </c>
      <c r="H50" s="22">
        <f t="shared" si="16"/>
        <v>17149.135270957493</v>
      </c>
      <c r="I50" s="5">
        <f t="shared" si="17"/>
        <v>42391.256014069695</v>
      </c>
      <c r="J50" s="26">
        <f t="shared" si="18"/>
        <v>0.14977230496091321</v>
      </c>
      <c r="L50" s="22">
        <f t="shared" si="19"/>
        <v>56444.982849677763</v>
      </c>
      <c r="M50" s="5">
        <f>scrimecost*Meta!O47</f>
        <v>110.69600000000001</v>
      </c>
      <c r="N50" s="5">
        <f>L50-Grade8!L50</f>
        <v>2438.8257513390854</v>
      </c>
      <c r="O50" s="5">
        <f>Grade8!M50-M50</f>
        <v>5.480000000000004</v>
      </c>
      <c r="P50" s="22">
        <f t="shared" si="22"/>
        <v>300.15790369750931</v>
      </c>
      <c r="S50" s="22">
        <f t="shared" si="20"/>
        <v>1481.2346228915092</v>
      </c>
      <c r="T50" s="22">
        <f t="shared" si="21"/>
        <v>524.52660044292145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38213.81502565858</v>
      </c>
      <c r="D51" s="5">
        <f t="shared" si="15"/>
        <v>36314.254563503258</v>
      </c>
      <c r="E51" s="5">
        <f t="shared" si="6"/>
        <v>26814.254563503258</v>
      </c>
      <c r="F51" s="5">
        <f t="shared" si="7"/>
        <v>9056.6041149838129</v>
      </c>
      <c r="G51" s="5">
        <f t="shared" si="8"/>
        <v>27257.650448519445</v>
      </c>
      <c r="H51" s="22">
        <f t="shared" si="16"/>
        <v>17577.86365273143</v>
      </c>
      <c r="I51" s="5">
        <f t="shared" si="17"/>
        <v>43358.973554421435</v>
      </c>
      <c r="J51" s="26">
        <f t="shared" si="18"/>
        <v>0.15157376352535751</v>
      </c>
      <c r="L51" s="22">
        <f t="shared" si="19"/>
        <v>57856.10742091971</v>
      </c>
      <c r="M51" s="5">
        <f>scrimecost*Meta!O48</f>
        <v>55.348000000000006</v>
      </c>
      <c r="N51" s="5">
        <f>L51-Grade8!L51</f>
        <v>2499.7963951225756</v>
      </c>
      <c r="O51" s="5">
        <f>Grade8!M51-M51</f>
        <v>2.740000000000002</v>
      </c>
      <c r="P51" s="22">
        <f t="shared" si="22"/>
        <v>306.46935889432359</v>
      </c>
      <c r="S51" s="22">
        <f t="shared" si="20"/>
        <v>1514.3994706879612</v>
      </c>
      <c r="T51" s="22">
        <f t="shared" si="21"/>
        <v>524.04077731915447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39169.16040130004</v>
      </c>
      <c r="D52" s="5">
        <f t="shared" si="15"/>
        <v>37189.350927590836</v>
      </c>
      <c r="E52" s="5">
        <f t="shared" si="6"/>
        <v>27689.350927590836</v>
      </c>
      <c r="F52" s="5">
        <f t="shared" si="7"/>
        <v>9342.3230778584075</v>
      </c>
      <c r="G52" s="5">
        <f t="shared" si="8"/>
        <v>27847.027849732429</v>
      </c>
      <c r="H52" s="22">
        <f t="shared" si="16"/>
        <v>18017.31024404971</v>
      </c>
      <c r="I52" s="5">
        <f t="shared" si="17"/>
        <v>44350.884033281967</v>
      </c>
      <c r="J52" s="26">
        <f t="shared" si="18"/>
        <v>0.15333128407603494</v>
      </c>
      <c r="L52" s="22">
        <f t="shared" si="19"/>
        <v>59302.510106442693</v>
      </c>
      <c r="M52" s="5">
        <f>scrimecost*Meta!O49</f>
        <v>55.348000000000006</v>
      </c>
      <c r="N52" s="5">
        <f>L52-Grade8!L52</f>
        <v>2562.2913050006173</v>
      </c>
      <c r="O52" s="5">
        <f>Grade8!M52-M52</f>
        <v>2.740000000000002</v>
      </c>
      <c r="P52" s="22">
        <f t="shared" si="22"/>
        <v>312.93860047105824</v>
      </c>
      <c r="S52" s="22">
        <f t="shared" si="20"/>
        <v>1551.0615146793066</v>
      </c>
      <c r="T52" s="22">
        <f t="shared" si="21"/>
        <v>524.48687592129772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40148.389411332544</v>
      </c>
      <c r="D53" s="5">
        <f t="shared" si="15"/>
        <v>38086.324700780613</v>
      </c>
      <c r="E53" s="5">
        <f t="shared" si="6"/>
        <v>28586.324700780613</v>
      </c>
      <c r="F53" s="5">
        <f t="shared" si="7"/>
        <v>9635.1850148048707</v>
      </c>
      <c r="G53" s="5">
        <f t="shared" si="8"/>
        <v>28451.139685975744</v>
      </c>
      <c r="H53" s="22">
        <f t="shared" si="16"/>
        <v>18467.743000150957</v>
      </c>
      <c r="I53" s="5">
        <f t="shared" si="17"/>
        <v>45367.592274114024</v>
      </c>
      <c r="J53" s="26">
        <f t="shared" si="18"/>
        <v>0.15504593827181781</v>
      </c>
      <c r="L53" s="22">
        <f t="shared" si="19"/>
        <v>60785.07285910377</v>
      </c>
      <c r="M53" s="5">
        <f>scrimecost*Meta!O50</f>
        <v>55.348000000000006</v>
      </c>
      <c r="N53" s="5">
        <f>L53-Grade8!L53</f>
        <v>2626.3485876256527</v>
      </c>
      <c r="O53" s="5">
        <f>Grade8!M53-M53</f>
        <v>2.740000000000002</v>
      </c>
      <c r="P53" s="22">
        <f t="shared" si="22"/>
        <v>319.56957308721132</v>
      </c>
      <c r="S53" s="22">
        <f t="shared" si="20"/>
        <v>1588.6401097704568</v>
      </c>
      <c r="T53" s="22">
        <f t="shared" si="21"/>
        <v>524.94293721471274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41152.099146615859</v>
      </c>
      <c r="D54" s="5">
        <f t="shared" si="15"/>
        <v>39005.722818300128</v>
      </c>
      <c r="E54" s="5">
        <f t="shared" si="6"/>
        <v>29505.722818300128</v>
      </c>
      <c r="F54" s="5">
        <f t="shared" si="7"/>
        <v>9935.3685001749909</v>
      </c>
      <c r="G54" s="5">
        <f t="shared" si="8"/>
        <v>29070.354318125137</v>
      </c>
      <c r="H54" s="22">
        <f t="shared" si="16"/>
        <v>18929.43657515473</v>
      </c>
      <c r="I54" s="5">
        <f t="shared" si="17"/>
        <v>46409.718220966868</v>
      </c>
      <c r="J54" s="26">
        <f t="shared" si="18"/>
        <v>0.15671877163355713</v>
      </c>
      <c r="L54" s="22">
        <f t="shared" si="19"/>
        <v>62304.699680581354</v>
      </c>
      <c r="M54" s="5">
        <f>scrimecost*Meta!O51</f>
        <v>55.348000000000006</v>
      </c>
      <c r="N54" s="5">
        <f>L54-Grade8!L54</f>
        <v>2692.0073023162913</v>
      </c>
      <c r="O54" s="5">
        <f>Grade8!M54-M54</f>
        <v>2.740000000000002</v>
      </c>
      <c r="P54" s="22">
        <f t="shared" si="22"/>
        <v>326.36632001876808</v>
      </c>
      <c r="S54" s="22">
        <f t="shared" si="20"/>
        <v>1627.1581697388744</v>
      </c>
      <c r="T54" s="22">
        <f t="shared" si="21"/>
        <v>525.40876670077466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42180.901625281243</v>
      </c>
      <c r="D55" s="5">
        <f t="shared" si="15"/>
        <v>39948.105888757622</v>
      </c>
      <c r="E55" s="5">
        <f t="shared" si="6"/>
        <v>30448.105888757622</v>
      </c>
      <c r="F55" s="5">
        <f t="shared" si="7"/>
        <v>10243.056572679363</v>
      </c>
      <c r="G55" s="5">
        <f t="shared" si="8"/>
        <v>29705.049316078257</v>
      </c>
      <c r="H55" s="22">
        <f t="shared" si="16"/>
        <v>19402.672489533594</v>
      </c>
      <c r="I55" s="5">
        <f t="shared" si="17"/>
        <v>47477.897316491028</v>
      </c>
      <c r="J55" s="26">
        <f t="shared" si="18"/>
        <v>0.15835080418159553</v>
      </c>
      <c r="L55" s="22">
        <f t="shared" si="19"/>
        <v>63862.317172595882</v>
      </c>
      <c r="M55" s="5">
        <f>scrimecost*Meta!O52</f>
        <v>55.348000000000006</v>
      </c>
      <c r="N55" s="5">
        <f>L55-Grade8!L55</f>
        <v>2759.307484874189</v>
      </c>
      <c r="O55" s="5">
        <f>Grade8!M55-M55</f>
        <v>2.740000000000002</v>
      </c>
      <c r="P55" s="22">
        <f t="shared" si="22"/>
        <v>333.33298562361381</v>
      </c>
      <c r="S55" s="22">
        <f t="shared" si="20"/>
        <v>1666.6391812064994</v>
      </c>
      <c r="T55" s="22">
        <f t="shared" si="21"/>
        <v>525.88417436965335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43235.424165913282</v>
      </c>
      <c r="D56" s="5">
        <f t="shared" si="15"/>
        <v>40914.048535976566</v>
      </c>
      <c r="E56" s="5">
        <f t="shared" si="6"/>
        <v>31414.048535976566</v>
      </c>
      <c r="F56" s="5">
        <f t="shared" si="7"/>
        <v>10558.436846996348</v>
      </c>
      <c r="G56" s="5">
        <f t="shared" si="8"/>
        <v>30355.611688980218</v>
      </c>
      <c r="H56" s="22">
        <f t="shared" si="16"/>
        <v>19887.739301771937</v>
      </c>
      <c r="I56" s="5">
        <f t="shared" si="17"/>
        <v>48572.780889403308</v>
      </c>
      <c r="J56" s="26">
        <f t="shared" si="18"/>
        <v>0.15994303105773053</v>
      </c>
      <c r="L56" s="22">
        <f t="shared" si="19"/>
        <v>65458.87510191078</v>
      </c>
      <c r="M56" s="5">
        <f>scrimecost*Meta!O53</f>
        <v>15.352</v>
      </c>
      <c r="N56" s="5">
        <f>L56-Grade8!L56</f>
        <v>2828.2901719960355</v>
      </c>
      <c r="O56" s="5">
        <f>Grade8!M56-M56</f>
        <v>0.75999999999999801</v>
      </c>
      <c r="P56" s="22">
        <f t="shared" si="22"/>
        <v>340.47381786858068</v>
      </c>
      <c r="S56" s="22">
        <f t="shared" si="20"/>
        <v>1705.2262179608158</v>
      </c>
      <c r="T56" s="22">
        <f t="shared" si="21"/>
        <v>525.7889875703687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15.352</v>
      </c>
      <c r="N57" s="5">
        <f>L57-Grade8!L57</f>
        <v>0</v>
      </c>
      <c r="O57" s="5">
        <f>Grade8!M57-M57</f>
        <v>0.75999999999999801</v>
      </c>
      <c r="S57" s="22">
        <f t="shared" si="20"/>
        <v>0.72199999999999809</v>
      </c>
      <c r="T57" s="22">
        <f t="shared" si="21"/>
        <v>0.21754427179145266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15.352</v>
      </c>
      <c r="N58" s="5">
        <f>L58-Grade8!L58</f>
        <v>0</v>
      </c>
      <c r="O58" s="5">
        <f>Grade8!M58-M58</f>
        <v>0.75999999999999801</v>
      </c>
      <c r="S58" s="22">
        <f t="shared" si="20"/>
        <v>0.72199999999999809</v>
      </c>
      <c r="T58" s="22">
        <f t="shared" si="21"/>
        <v>0.21258304452948654</v>
      </c>
    </row>
    <row r="59" spans="1:20" x14ac:dyDescent="0.2">
      <c r="A59" s="5">
        <v>68</v>
      </c>
      <c r="H59" s="21"/>
      <c r="I59" s="5"/>
      <c r="M59" s="5">
        <f>scrimecost*Meta!O56</f>
        <v>15.352</v>
      </c>
      <c r="N59" s="5">
        <f>L59-Grade8!L59</f>
        <v>0</v>
      </c>
      <c r="O59" s="5">
        <f>Grade8!M59-M59</f>
        <v>0.75999999999999801</v>
      </c>
      <c r="S59" s="22">
        <f t="shared" si="20"/>
        <v>0.72199999999999809</v>
      </c>
      <c r="T59" s="22">
        <f t="shared" si="21"/>
        <v>0.20773496102323591</v>
      </c>
    </row>
    <row r="60" spans="1:20" x14ac:dyDescent="0.2">
      <c r="A60" s="5">
        <v>69</v>
      </c>
      <c r="H60" s="21"/>
      <c r="I60" s="5"/>
      <c r="M60" s="5">
        <f>scrimecost*Meta!O57</f>
        <v>15.352</v>
      </c>
      <c r="N60" s="5">
        <f>L60-Grade8!L60</f>
        <v>0</v>
      </c>
      <c r="O60" s="5">
        <f>Grade8!M60-M60</f>
        <v>0.75999999999999801</v>
      </c>
      <c r="S60" s="22">
        <f t="shared" si="20"/>
        <v>0.72199999999999809</v>
      </c>
      <c r="T60" s="22">
        <f t="shared" si="21"/>
        <v>0.2029974409616645</v>
      </c>
    </row>
    <row r="61" spans="1:20" x14ac:dyDescent="0.2">
      <c r="A61" s="5">
        <v>70</v>
      </c>
      <c r="H61" s="21"/>
      <c r="I61" s="5"/>
      <c r="M61" s="5">
        <f>scrimecost*Meta!O58</f>
        <v>15.352</v>
      </c>
      <c r="N61" s="5">
        <f>L61-Grade8!L61</f>
        <v>0</v>
      </c>
      <c r="O61" s="5">
        <f>Grade8!M61-M61</f>
        <v>0.75999999999999801</v>
      </c>
      <c r="S61" s="22">
        <f t="shared" si="20"/>
        <v>0.72199999999999809</v>
      </c>
      <c r="T61" s="22">
        <f t="shared" si="21"/>
        <v>0.19836796287927286</v>
      </c>
    </row>
    <row r="62" spans="1:20" x14ac:dyDescent="0.2">
      <c r="A62" s="5">
        <v>71</v>
      </c>
      <c r="H62" s="21"/>
      <c r="I62" s="5"/>
      <c r="M62" s="5">
        <f>scrimecost*Meta!O59</f>
        <v>15.352</v>
      </c>
      <c r="N62" s="5">
        <f>L62-Grade8!L62</f>
        <v>0</v>
      </c>
      <c r="O62" s="5">
        <f>Grade8!M62-M62</f>
        <v>0.75999999999999801</v>
      </c>
      <c r="S62" s="22">
        <f t="shared" si="20"/>
        <v>0.72199999999999809</v>
      </c>
      <c r="T62" s="22">
        <f t="shared" si="21"/>
        <v>0.19384406281409083</v>
      </c>
    </row>
    <row r="63" spans="1:20" x14ac:dyDescent="0.2">
      <c r="A63" s="5">
        <v>72</v>
      </c>
      <c r="H63" s="21"/>
      <c r="M63" s="5">
        <f>scrimecost*Meta!O60</f>
        <v>15.352</v>
      </c>
      <c r="N63" s="5">
        <f>L63-Grade8!L63</f>
        <v>0</v>
      </c>
      <c r="O63" s="5">
        <f>Grade8!M63-M63</f>
        <v>0.75999999999999801</v>
      </c>
      <c r="S63" s="22">
        <f t="shared" si="20"/>
        <v>0.72199999999999809</v>
      </c>
      <c r="T63" s="22">
        <f t="shared" si="21"/>
        <v>0.18942333299627484</v>
      </c>
    </row>
    <row r="64" spans="1:20" x14ac:dyDescent="0.2">
      <c r="A64" s="5">
        <v>73</v>
      </c>
      <c r="H64" s="21"/>
      <c r="M64" s="5">
        <f>scrimecost*Meta!O61</f>
        <v>15.352</v>
      </c>
      <c r="N64" s="5">
        <f>L64-Grade8!L64</f>
        <v>0</v>
      </c>
      <c r="O64" s="5">
        <f>Grade8!M64-M64</f>
        <v>0.75999999999999801</v>
      </c>
      <c r="S64" s="22">
        <f t="shared" si="20"/>
        <v>0.72199999999999809</v>
      </c>
      <c r="T64" s="22">
        <f t="shared" si="21"/>
        <v>0.18510342056661311</v>
      </c>
    </row>
    <row r="65" spans="1:20" x14ac:dyDescent="0.2">
      <c r="A65" s="5">
        <v>74</v>
      </c>
      <c r="H65" s="21"/>
      <c r="M65" s="5">
        <f>scrimecost*Meta!O62</f>
        <v>15.352</v>
      </c>
      <c r="N65" s="5">
        <f>L65-Grade8!L65</f>
        <v>0</v>
      </c>
      <c r="O65" s="5">
        <f>Grade8!M65-M65</f>
        <v>0.75999999999999801</v>
      </c>
      <c r="S65" s="22">
        <f t="shared" si="20"/>
        <v>0.72199999999999809</v>
      </c>
      <c r="T65" s="22">
        <f t="shared" si="21"/>
        <v>0.18088202632425571</v>
      </c>
    </row>
    <row r="66" spans="1:20" x14ac:dyDescent="0.2">
      <c r="A66" s="5">
        <v>75</v>
      </c>
      <c r="H66" s="21"/>
      <c r="M66" s="5">
        <f>scrimecost*Meta!O63</f>
        <v>15.352</v>
      </c>
      <c r="N66" s="5">
        <f>L66-Grade8!L66</f>
        <v>0</v>
      </c>
      <c r="O66" s="5">
        <f>Grade8!M66-M66</f>
        <v>0.75999999999999801</v>
      </c>
      <c r="S66" s="22">
        <f t="shared" si="20"/>
        <v>0.72199999999999809</v>
      </c>
      <c r="T66" s="22">
        <f t="shared" si="21"/>
        <v>0.17675690350300369</v>
      </c>
    </row>
    <row r="67" spans="1:20" x14ac:dyDescent="0.2">
      <c r="A67" s="5">
        <v>76</v>
      </c>
      <c r="H67" s="21"/>
      <c r="M67" s="5">
        <f>scrimecost*Meta!O64</f>
        <v>15.352</v>
      </c>
      <c r="N67" s="5">
        <f>L67-Grade8!L67</f>
        <v>0</v>
      </c>
      <c r="O67" s="5">
        <f>Grade8!M67-M67</f>
        <v>0.75999999999999801</v>
      </c>
      <c r="S67" s="22">
        <f t="shared" si="20"/>
        <v>0.72199999999999809</v>
      </c>
      <c r="T67" s="22">
        <f t="shared" si="21"/>
        <v>0.17272585657550529</v>
      </c>
    </row>
    <row r="68" spans="1:20" x14ac:dyDescent="0.2">
      <c r="A68" s="5">
        <v>77</v>
      </c>
      <c r="H68" s="21"/>
      <c r="M68" s="5">
        <f>scrimecost*Meta!O65</f>
        <v>15.352</v>
      </c>
      <c r="N68" s="5">
        <f>L68-Grade8!L68</f>
        <v>0</v>
      </c>
      <c r="O68" s="5">
        <f>Grade8!M68-M68</f>
        <v>0.75999999999999801</v>
      </c>
      <c r="S68" s="22">
        <f t="shared" si="20"/>
        <v>0.72199999999999809</v>
      </c>
      <c r="T68" s="22">
        <f t="shared" si="21"/>
        <v>0.16878674008472336</v>
      </c>
    </row>
    <row r="69" spans="1:20" x14ac:dyDescent="0.2">
      <c r="A69" s="5">
        <v>78</v>
      </c>
      <c r="H69" s="21"/>
      <c r="M69" s="5">
        <f>scrimecost*Meta!O66</f>
        <v>15.352</v>
      </c>
      <c r="N69" s="5">
        <f>L69-Grade8!L69</f>
        <v>0</v>
      </c>
      <c r="O69" s="5">
        <f>Grade8!M69-M69</f>
        <v>0.75999999999999801</v>
      </c>
      <c r="S69" s="22">
        <f>IF(A69&lt;startage,1,0)*(N69-Q69-R69)+IF(A69&gt;=startage,1,0)*completionprob*(N69*spart+O69+P69)</f>
        <v>0.72199999999999809</v>
      </c>
      <c r="T69" s="22">
        <f>S69/sreturn^(A69-startage+1)</f>
        <v>0.16493745750205219</v>
      </c>
    </row>
    <row r="70" spans="1:20" x14ac:dyDescent="0.2">
      <c r="A70" s="5">
        <v>79</v>
      </c>
      <c r="H70" s="21"/>
      <c r="M70" s="5"/>
      <c r="S70" s="22">
        <f>SUM(T5:T69)</f>
        <v>-3.911769519415742E-10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26159</v>
      </c>
      <c r="D2" s="7">
        <f>Meta!C4</f>
        <v>12033</v>
      </c>
      <c r="E2" s="1">
        <f>Meta!D4</f>
        <v>7.9000000000000001E-2</v>
      </c>
      <c r="F2" s="1">
        <f>Meta!F4</f>
        <v>0.48899999999999999</v>
      </c>
      <c r="G2" s="1">
        <f>Meta!I4</f>
        <v>1.9496869757628374</v>
      </c>
      <c r="H2" s="1">
        <f>Meta!E4</f>
        <v>0.95</v>
      </c>
      <c r="I2" s="13"/>
      <c r="J2" s="1">
        <f>Meta!X3</f>
        <v>0.51400000000000001</v>
      </c>
      <c r="K2" s="1">
        <f>Meta!D3</f>
        <v>8.4000000000000005E-2</v>
      </c>
      <c r="L2" s="29"/>
      <c r="N2" s="22">
        <f>Meta!T4</f>
        <v>29200</v>
      </c>
      <c r="O2" s="22">
        <f>Meta!U4</f>
        <v>13432</v>
      </c>
      <c r="P2" s="1">
        <f>Meta!V4</f>
        <v>6.7000000000000004E-2</v>
      </c>
      <c r="Q2" s="1">
        <f>Meta!X4</f>
        <v>0.53600000000000003</v>
      </c>
      <c r="R2" s="22">
        <f>Meta!W4</f>
        <v>385</v>
      </c>
      <c r="T2" s="12">
        <f>IRR(S5:S69)+1</f>
        <v>1.0254617280824108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1257.9009770061164</v>
      </c>
      <c r="D6" s="5">
        <f t="shared" ref="D6:D36" si="0">IF(A6&lt;startage,1,0)*(C6*(1-initialunempprob))+IF(A6=startage,1,0)*(C6*(1-unempprob))+IF(A6&gt;startage,1,0)*(C6*(1-unempprob)+unempprob*300*52)</f>
        <v>1152.2372949376027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88.146153062726597</v>
      </c>
      <c r="G6" s="5">
        <f t="shared" ref="G6:G56" si="3">D6-F6</f>
        <v>1064.091141874876</v>
      </c>
      <c r="H6" s="22">
        <f>0.1*Grade9!H6</f>
        <v>578.61827843162598</v>
      </c>
      <c r="I6" s="5">
        <f t="shared" ref="I6:I36" si="4">G6+IF(A6&lt;startage,1,0)*(H6*(1-initialunempprob))+IF(A6&gt;=startage,1,0)*(H6*(1-unempprob))</f>
        <v>1594.1054849182456</v>
      </c>
      <c r="J6" s="26">
        <f t="shared" ref="J6:J37" si="5">(F6-(IF(A6&gt;startage,1,0)*(unempprob*300*52)))/(IF(A6&lt;startage,1,0)*((C6+H6)*(1-initialunempprob))+IF(A6&gt;=startage,1,0)*((C6+H6)*(1-unempprob)))</f>
        <v>5.2397721644378406E-2</v>
      </c>
      <c r="L6" s="22">
        <f>0.1*Grade9!L6</f>
        <v>1904.4749654458628</v>
      </c>
      <c r="M6" s="5">
        <f>scrimecost*Meta!O3</f>
        <v>836.22</v>
      </c>
      <c r="N6" s="5">
        <f>L6-Grade9!L6</f>
        <v>-17140.274689012767</v>
      </c>
      <c r="O6" s="5"/>
      <c r="P6" s="22"/>
      <c r="Q6" s="22">
        <f>0.05*feel*Grade9!G6</f>
        <v>143.31011560422979</v>
      </c>
      <c r="R6" s="22">
        <f>hstuition</f>
        <v>11298</v>
      </c>
      <c r="S6" s="22">
        <f t="shared" ref="S6:S37" si="6">IF(A6&lt;startage,1,0)*(N6-Q6-R6)+IF(A6&gt;=startage,1,0)*completionprob*(N6*spart+O6+P6)</f>
        <v>-28581.584804616996</v>
      </c>
      <c r="T6" s="22">
        <f t="shared" ref="T6:T37" si="7">S6/sreturn^(A6-startage+1)</f>
        <v>-28581.584804616996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13417.025566252752</v>
      </c>
      <c r="D7" s="5">
        <f t="shared" si="0"/>
        <v>12357.080546518786</v>
      </c>
      <c r="E7" s="5">
        <f t="shared" si="1"/>
        <v>2857.0805465187859</v>
      </c>
      <c r="F7" s="5">
        <f t="shared" si="2"/>
        <v>1516.7327711124444</v>
      </c>
      <c r="G7" s="5">
        <f t="shared" si="3"/>
        <v>10840.347775406342</v>
      </c>
      <c r="H7" s="22">
        <f t="shared" ref="H7:H36" si="10">benefits*B7/expnorm</f>
        <v>6171.759954077731</v>
      </c>
      <c r="I7" s="5">
        <f t="shared" si="4"/>
        <v>16524.538693111932</v>
      </c>
      <c r="J7" s="26">
        <f t="shared" si="5"/>
        <v>8.4070170670626373E-2</v>
      </c>
      <c r="L7" s="22">
        <f t="shared" ref="L7:L36" si="11">(sincome+sbenefits)*(1-sunemp)*B7/expnorm</f>
        <v>20401.04719088936</v>
      </c>
      <c r="M7" s="5">
        <f>scrimecost*Meta!O4</f>
        <v>1013.705</v>
      </c>
      <c r="N7" s="5">
        <f>L7-Grade9!L7</f>
        <v>880.17879506926693</v>
      </c>
      <c r="O7" s="5">
        <f>Grade9!M7-M7</f>
        <v>50.02699999999993</v>
      </c>
      <c r="P7" s="22">
        <f t="shared" ref="P7:P38" si="12">(spart-initialspart)*(L7*J7+nptrans)</f>
        <v>181.92062942234674</v>
      </c>
      <c r="Q7" s="22"/>
      <c r="R7" s="22"/>
      <c r="S7" s="22">
        <f t="shared" si="6"/>
        <v>668.53729040050018</v>
      </c>
      <c r="T7" s="22">
        <f t="shared" si="7"/>
        <v>651.93782672967143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13752.45120540907</v>
      </c>
      <c r="D8" s="5">
        <f t="shared" si="0"/>
        <v>13898.407560181753</v>
      </c>
      <c r="E8" s="5">
        <f t="shared" si="1"/>
        <v>4398.4075601817531</v>
      </c>
      <c r="F8" s="5">
        <f t="shared" si="2"/>
        <v>1942.9096903902546</v>
      </c>
      <c r="G8" s="5">
        <f t="shared" si="3"/>
        <v>11955.497869791499</v>
      </c>
      <c r="H8" s="22">
        <f t="shared" si="10"/>
        <v>6326.0539529296739</v>
      </c>
      <c r="I8" s="5">
        <f t="shared" si="4"/>
        <v>17781.793560439728</v>
      </c>
      <c r="J8" s="26">
        <f t="shared" si="5"/>
        <v>3.8421914282546994E-2</v>
      </c>
      <c r="L8" s="22">
        <f t="shared" si="11"/>
        <v>20911.07337066159</v>
      </c>
      <c r="M8" s="5">
        <f>scrimecost*Meta!O5</f>
        <v>1113.42</v>
      </c>
      <c r="N8" s="5">
        <f>L8-Grade9!L8</f>
        <v>902.18326494599387</v>
      </c>
      <c r="O8" s="5">
        <f>Grade9!M8-M8</f>
        <v>54.947999999999865</v>
      </c>
      <c r="P8" s="22">
        <f t="shared" si="12"/>
        <v>161.86375630927958</v>
      </c>
      <c r="Q8" s="22"/>
      <c r="R8" s="22"/>
      <c r="S8" s="22">
        <f t="shared" si="6"/>
        <v>665.36288700431544</v>
      </c>
      <c r="T8" s="22">
        <f t="shared" si="7"/>
        <v>632.73179729168658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14096.262485544297</v>
      </c>
      <c r="D9" s="5">
        <f t="shared" si="0"/>
        <v>14215.057749186299</v>
      </c>
      <c r="E9" s="5">
        <f t="shared" si="1"/>
        <v>4715.0577491862987</v>
      </c>
      <c r="F9" s="5">
        <f t="shared" si="2"/>
        <v>2030.4634676500116</v>
      </c>
      <c r="G9" s="5">
        <f t="shared" si="3"/>
        <v>12184.594281536287</v>
      </c>
      <c r="H9" s="22">
        <f t="shared" si="10"/>
        <v>6484.2053017529151</v>
      </c>
      <c r="I9" s="5">
        <f t="shared" si="4"/>
        <v>18156.547364450722</v>
      </c>
      <c r="J9" s="26">
        <f t="shared" si="5"/>
        <v>4.2103922613828865E-2</v>
      </c>
      <c r="L9" s="22">
        <f t="shared" si="11"/>
        <v>21433.850204928127</v>
      </c>
      <c r="M9" s="5">
        <f>scrimecost*Meta!O6</f>
        <v>1302.4549999999999</v>
      </c>
      <c r="N9" s="5">
        <f>L9-Grade9!L9</f>
        <v>924.73784656964563</v>
      </c>
      <c r="O9" s="5">
        <f>Grade9!M9-M9</f>
        <v>64.277000000000044</v>
      </c>
      <c r="P9" s="22">
        <f t="shared" si="12"/>
        <v>164.0418817475834</v>
      </c>
      <c r="Q9" s="22"/>
      <c r="R9" s="22"/>
      <c r="S9" s="22">
        <f t="shared" si="6"/>
        <v>687.77944913346778</v>
      </c>
      <c r="T9" s="22">
        <f t="shared" si="7"/>
        <v>637.80926800061741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14448.669047682903</v>
      </c>
      <c r="D10" s="5">
        <f t="shared" si="0"/>
        <v>14539.624192915953</v>
      </c>
      <c r="E10" s="5">
        <f t="shared" si="1"/>
        <v>5039.6241929159532</v>
      </c>
      <c r="F10" s="5">
        <f t="shared" si="2"/>
        <v>2120.2060893412608</v>
      </c>
      <c r="G10" s="5">
        <f t="shared" si="3"/>
        <v>12419.418103574691</v>
      </c>
      <c r="H10" s="22">
        <f t="shared" si="10"/>
        <v>6646.3104342967381</v>
      </c>
      <c r="I10" s="5">
        <f t="shared" si="4"/>
        <v>18540.670013561987</v>
      </c>
      <c r="J10" s="26">
        <f t="shared" si="5"/>
        <v>4.5696125863859891E-2</v>
      </c>
      <c r="L10" s="22">
        <f t="shared" si="11"/>
        <v>21969.696460051331</v>
      </c>
      <c r="M10" s="5">
        <f>scrimecost*Meta!O7</f>
        <v>1401.7850000000001</v>
      </c>
      <c r="N10" s="5">
        <f>L10-Grade9!L10</f>
        <v>947.85629273388622</v>
      </c>
      <c r="O10" s="5">
        <f>Grade9!M10-M10</f>
        <v>69.17899999999986</v>
      </c>
      <c r="P10" s="22">
        <f t="shared" si="12"/>
        <v>166.2744603218448</v>
      </c>
      <c r="Q10" s="22"/>
      <c r="R10" s="22"/>
      <c r="S10" s="22">
        <f t="shared" si="6"/>
        <v>706.32921156584734</v>
      </c>
      <c r="T10" s="22">
        <f t="shared" si="7"/>
        <v>638.74768919323185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14809.885773874974</v>
      </c>
      <c r="D11" s="5">
        <f t="shared" si="0"/>
        <v>14872.304797738851</v>
      </c>
      <c r="E11" s="5">
        <f t="shared" si="1"/>
        <v>5372.3047977388505</v>
      </c>
      <c r="F11" s="5">
        <f t="shared" si="2"/>
        <v>2212.1922765747922</v>
      </c>
      <c r="G11" s="5">
        <f t="shared" si="3"/>
        <v>12660.112521164057</v>
      </c>
      <c r="H11" s="22">
        <f t="shared" si="10"/>
        <v>6812.4681951541561</v>
      </c>
      <c r="I11" s="5">
        <f t="shared" si="4"/>
        <v>18934.395728901036</v>
      </c>
      <c r="J11" s="26">
        <f t="shared" si="5"/>
        <v>4.9200714400475562E-2</v>
      </c>
      <c r="L11" s="22">
        <f t="shared" si="11"/>
        <v>22518.938871552615</v>
      </c>
      <c r="M11" s="5">
        <f>scrimecost*Meta!O8</f>
        <v>1340.1849999999999</v>
      </c>
      <c r="N11" s="5">
        <f>L11-Grade9!L11</f>
        <v>971.55270005223792</v>
      </c>
      <c r="O11" s="5">
        <f>Grade9!M11-M11</f>
        <v>66.138999999999896</v>
      </c>
      <c r="P11" s="22">
        <f t="shared" si="12"/>
        <v>168.56285336046275</v>
      </c>
      <c r="Q11" s="22"/>
      <c r="R11" s="22"/>
      <c r="S11" s="22">
        <f t="shared" si="6"/>
        <v>717.68139555903906</v>
      </c>
      <c r="T11" s="22">
        <f t="shared" si="7"/>
        <v>632.89899501672744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15180.132918221849</v>
      </c>
      <c r="D12" s="5">
        <f t="shared" si="0"/>
        <v>15213.302417682324</v>
      </c>
      <c r="E12" s="5">
        <f t="shared" si="1"/>
        <v>5713.3024176823237</v>
      </c>
      <c r="F12" s="5">
        <f t="shared" si="2"/>
        <v>2306.4781184891626</v>
      </c>
      <c r="G12" s="5">
        <f t="shared" si="3"/>
        <v>12906.824299193162</v>
      </c>
      <c r="H12" s="22">
        <f t="shared" si="10"/>
        <v>6982.7799000330097</v>
      </c>
      <c r="I12" s="5">
        <f t="shared" si="4"/>
        <v>19337.964587123563</v>
      </c>
      <c r="J12" s="26">
        <f t="shared" si="5"/>
        <v>5.2619825167905518E-2</v>
      </c>
      <c r="L12" s="22">
        <f t="shared" si="11"/>
        <v>23081.912343341428</v>
      </c>
      <c r="M12" s="5">
        <f>scrimecost*Meta!O9</f>
        <v>1200.0450000000001</v>
      </c>
      <c r="N12" s="5">
        <f>L12-Grade9!L12</f>
        <v>995.84151755354469</v>
      </c>
      <c r="O12" s="5">
        <f>Grade9!M12-M12</f>
        <v>59.222999999999956</v>
      </c>
      <c r="P12" s="22">
        <f t="shared" si="12"/>
        <v>170.90845622504619</v>
      </c>
      <c r="Q12" s="22"/>
      <c r="R12" s="22"/>
      <c r="S12" s="22">
        <f t="shared" si="6"/>
        <v>725.70738415205881</v>
      </c>
      <c r="T12" s="22">
        <f t="shared" si="7"/>
        <v>624.08652208763181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15559.636241177392</v>
      </c>
      <c r="D13" s="5">
        <f t="shared" si="0"/>
        <v>15562.824978124378</v>
      </c>
      <c r="E13" s="5">
        <f t="shared" si="1"/>
        <v>6062.8249781243776</v>
      </c>
      <c r="F13" s="5">
        <f t="shared" si="2"/>
        <v>2403.1211064513905</v>
      </c>
      <c r="G13" s="5">
        <f t="shared" si="3"/>
        <v>13159.703871672988</v>
      </c>
      <c r="H13" s="22">
        <f t="shared" si="10"/>
        <v>7157.3493975338342</v>
      </c>
      <c r="I13" s="5">
        <f t="shared" si="4"/>
        <v>19751.62266680165</v>
      </c>
      <c r="J13" s="26">
        <f t="shared" si="5"/>
        <v>5.5955542989788325E-2</v>
      </c>
      <c r="L13" s="22">
        <f t="shared" si="11"/>
        <v>23658.960151924959</v>
      </c>
      <c r="M13" s="5">
        <f>scrimecost*Meta!O10</f>
        <v>1105.335</v>
      </c>
      <c r="N13" s="5">
        <f>L13-Grade9!L13</f>
        <v>1020.7375554923747</v>
      </c>
      <c r="O13" s="5">
        <f>Grade9!M13-M13</f>
        <v>54.548999999999978</v>
      </c>
      <c r="P13" s="22">
        <f t="shared" si="12"/>
        <v>173.31269916124413</v>
      </c>
      <c r="Q13" s="22"/>
      <c r="R13" s="22"/>
      <c r="S13" s="22">
        <f t="shared" si="6"/>
        <v>736.22817745989914</v>
      </c>
      <c r="T13" s="22">
        <f t="shared" si="7"/>
        <v>617.41366892870985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15948.627147206829</v>
      </c>
      <c r="D14" s="5">
        <f t="shared" si="0"/>
        <v>15921.08560257749</v>
      </c>
      <c r="E14" s="5">
        <f t="shared" si="1"/>
        <v>6421.0856025774901</v>
      </c>
      <c r="F14" s="5">
        <f t="shared" si="2"/>
        <v>2502.1801691126761</v>
      </c>
      <c r="G14" s="5">
        <f t="shared" si="3"/>
        <v>13418.905433464814</v>
      </c>
      <c r="H14" s="22">
        <f t="shared" si="10"/>
        <v>7336.2831324721801</v>
      </c>
      <c r="I14" s="5">
        <f t="shared" si="4"/>
        <v>20175.62219847169</v>
      </c>
      <c r="J14" s="26">
        <f t="shared" si="5"/>
        <v>5.9209901840405775E-2</v>
      </c>
      <c r="L14" s="22">
        <f t="shared" si="11"/>
        <v>24250.434155723084</v>
      </c>
      <c r="M14" s="5">
        <f>scrimecost*Meta!O11</f>
        <v>1034.4949999999999</v>
      </c>
      <c r="N14" s="5">
        <f>L14-Grade9!L14</f>
        <v>1046.2559943796878</v>
      </c>
      <c r="O14" s="5">
        <f>Grade9!M14-M14</f>
        <v>51.053000000000111</v>
      </c>
      <c r="P14" s="22">
        <f t="shared" si="12"/>
        <v>175.77704817084708</v>
      </c>
      <c r="Q14" s="22"/>
      <c r="R14" s="22"/>
      <c r="S14" s="22">
        <f t="shared" si="6"/>
        <v>748.24209810044181</v>
      </c>
      <c r="T14" s="22">
        <f t="shared" si="7"/>
        <v>611.9085024338749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16347.342825886997</v>
      </c>
      <c r="D15" s="5">
        <f t="shared" si="0"/>
        <v>16288.302742641925</v>
      </c>
      <c r="E15" s="5">
        <f t="shared" si="1"/>
        <v>6788.3027426419249</v>
      </c>
      <c r="F15" s="5">
        <f t="shared" si="2"/>
        <v>2603.7157083404923</v>
      </c>
      <c r="G15" s="5">
        <f t="shared" si="3"/>
        <v>13684.587034301432</v>
      </c>
      <c r="H15" s="22">
        <f t="shared" si="10"/>
        <v>7519.6902107839842</v>
      </c>
      <c r="I15" s="5">
        <f t="shared" si="4"/>
        <v>20610.22171843348</v>
      </c>
      <c r="J15" s="26">
        <f t="shared" si="5"/>
        <v>6.2384886084910558E-2</v>
      </c>
      <c r="L15" s="22">
        <f t="shared" si="11"/>
        <v>24856.69500961616</v>
      </c>
      <c r="M15" s="5">
        <f>scrimecost*Meta!O12</f>
        <v>990.60500000000002</v>
      </c>
      <c r="N15" s="5">
        <f>L15-Grade9!L15</f>
        <v>1072.4123942391816</v>
      </c>
      <c r="O15" s="5">
        <f>Grade9!M15-M15</f>
        <v>48.886999999999944</v>
      </c>
      <c r="P15" s="22">
        <f t="shared" si="12"/>
        <v>178.30300590569007</v>
      </c>
      <c r="Q15" s="22"/>
      <c r="R15" s="22"/>
      <c r="S15" s="22">
        <f t="shared" si="6"/>
        <v>761.90289675699671</v>
      </c>
      <c r="T15" s="22">
        <f t="shared" si="7"/>
        <v>607.60944614090681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16756.026396534169</v>
      </c>
      <c r="D16" s="5">
        <f t="shared" si="0"/>
        <v>16664.700311207973</v>
      </c>
      <c r="E16" s="5">
        <f t="shared" si="1"/>
        <v>7164.7003112079728</v>
      </c>
      <c r="F16" s="5">
        <f t="shared" si="2"/>
        <v>2707.7896360490045</v>
      </c>
      <c r="G16" s="5">
        <f t="shared" si="3"/>
        <v>13956.910675158968</v>
      </c>
      <c r="H16" s="22">
        <f t="shared" si="10"/>
        <v>7707.6824660535831</v>
      </c>
      <c r="I16" s="5">
        <f t="shared" si="4"/>
        <v>21055.686226394319</v>
      </c>
      <c r="J16" s="26">
        <f t="shared" si="5"/>
        <v>6.5482431689305495E-2</v>
      </c>
      <c r="L16" s="22">
        <f t="shared" si="11"/>
        <v>25478.112384856558</v>
      </c>
      <c r="M16" s="5">
        <f>scrimecost*Meta!O13</f>
        <v>838.53</v>
      </c>
      <c r="N16" s="5">
        <f>L16-Grade9!L16</f>
        <v>1099.2227040951584</v>
      </c>
      <c r="O16" s="5">
        <f>Grade9!M16-M16</f>
        <v>41.381999999999948</v>
      </c>
      <c r="P16" s="22">
        <f t="shared" si="12"/>
        <v>180.89211258390415</v>
      </c>
      <c r="Q16" s="22"/>
      <c r="R16" s="22"/>
      <c r="S16" s="22">
        <f t="shared" si="6"/>
        <v>770.88460787996348</v>
      </c>
      <c r="T16" s="22">
        <f t="shared" si="7"/>
        <v>599.50776150244451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17174.927056447523</v>
      </c>
      <c r="D17" s="5">
        <f t="shared" si="0"/>
        <v>17050.507818988171</v>
      </c>
      <c r="E17" s="5">
        <f t="shared" si="1"/>
        <v>7550.5078189881715</v>
      </c>
      <c r="F17" s="5">
        <f t="shared" si="2"/>
        <v>2814.4654119502293</v>
      </c>
      <c r="G17" s="5">
        <f t="shared" si="3"/>
        <v>14236.042407037941</v>
      </c>
      <c r="H17" s="22">
        <f t="shared" si="10"/>
        <v>7900.374527704922</v>
      </c>
      <c r="I17" s="5">
        <f t="shared" si="4"/>
        <v>21512.287347054174</v>
      </c>
      <c r="J17" s="26">
        <f t="shared" si="5"/>
        <v>6.8504427400910298E-2</v>
      </c>
      <c r="L17" s="22">
        <f t="shared" si="11"/>
        <v>26115.065194477975</v>
      </c>
      <c r="M17" s="5">
        <f>scrimecost*Meta!O14</f>
        <v>838.53</v>
      </c>
      <c r="N17" s="5">
        <f>L17-Grade9!L17</f>
        <v>1126.7032716975373</v>
      </c>
      <c r="O17" s="5">
        <f>Grade9!M17-M17</f>
        <v>41.381999999999948</v>
      </c>
      <c r="P17" s="22">
        <f t="shared" si="12"/>
        <v>183.54594692907361</v>
      </c>
      <c r="Q17" s="22"/>
      <c r="R17" s="22"/>
      <c r="S17" s="22">
        <f t="shared" si="6"/>
        <v>787.39885553100578</v>
      </c>
      <c r="T17" s="22">
        <f t="shared" si="7"/>
        <v>597.14631768943514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17604.300232858714</v>
      </c>
      <c r="D18" s="5">
        <f t="shared" si="0"/>
        <v>17445.960514462877</v>
      </c>
      <c r="E18" s="5">
        <f t="shared" si="1"/>
        <v>7945.9605144628767</v>
      </c>
      <c r="F18" s="5">
        <f t="shared" si="2"/>
        <v>2923.8080822489856</v>
      </c>
      <c r="G18" s="5">
        <f t="shared" si="3"/>
        <v>14522.15243221389</v>
      </c>
      <c r="H18" s="22">
        <f t="shared" si="10"/>
        <v>8097.8838908975449</v>
      </c>
      <c r="I18" s="5">
        <f t="shared" si="4"/>
        <v>21980.303495730528</v>
      </c>
      <c r="J18" s="26">
        <f t="shared" si="5"/>
        <v>7.1452715900036948E-2</v>
      </c>
      <c r="L18" s="22">
        <f t="shared" si="11"/>
        <v>26767.941824339923</v>
      </c>
      <c r="M18" s="5">
        <f>scrimecost*Meta!O15</f>
        <v>838.53</v>
      </c>
      <c r="N18" s="5">
        <f>L18-Grade9!L18</f>
        <v>1154.8708534899779</v>
      </c>
      <c r="O18" s="5">
        <f>Grade9!M18-M18</f>
        <v>41.381999999999948</v>
      </c>
      <c r="P18" s="22">
        <f t="shared" si="12"/>
        <v>186.26612713287227</v>
      </c>
      <c r="Q18" s="22"/>
      <c r="R18" s="22"/>
      <c r="S18" s="22">
        <f t="shared" si="6"/>
        <v>804.32595937332542</v>
      </c>
      <c r="T18" s="22">
        <f t="shared" si="7"/>
        <v>594.83786828220616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18044.40773868018</v>
      </c>
      <c r="D19" s="5">
        <f t="shared" si="0"/>
        <v>17851.299527324449</v>
      </c>
      <c r="E19" s="5">
        <f t="shared" si="1"/>
        <v>8351.2995273244487</v>
      </c>
      <c r="F19" s="5">
        <f t="shared" si="2"/>
        <v>3035.8843193052103</v>
      </c>
      <c r="G19" s="5">
        <f t="shared" si="3"/>
        <v>14815.415208019238</v>
      </c>
      <c r="H19" s="22">
        <f t="shared" si="10"/>
        <v>8300.3309881699824</v>
      </c>
      <c r="I19" s="5">
        <f t="shared" si="4"/>
        <v>22460.020048123792</v>
      </c>
      <c r="J19" s="26">
        <f t="shared" si="5"/>
        <v>7.4329094923575159E-2</v>
      </c>
      <c r="L19" s="22">
        <f t="shared" si="11"/>
        <v>27437.140369948418</v>
      </c>
      <c r="M19" s="5">
        <f>scrimecost*Meta!O16</f>
        <v>838.53</v>
      </c>
      <c r="N19" s="5">
        <f>L19-Grade9!L19</f>
        <v>1183.7426248272277</v>
      </c>
      <c r="O19" s="5">
        <f>Grade9!M19-M19</f>
        <v>41.381999999999948</v>
      </c>
      <c r="P19" s="22">
        <f t="shared" si="12"/>
        <v>189.05431184176592</v>
      </c>
      <c r="Q19" s="22"/>
      <c r="R19" s="22"/>
      <c r="S19" s="22">
        <f t="shared" si="6"/>
        <v>821.67624081170186</v>
      </c>
      <c r="T19" s="22">
        <f t="shared" si="7"/>
        <v>592.58109999390035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18495.517932147181</v>
      </c>
      <c r="D20" s="5">
        <f t="shared" si="0"/>
        <v>18266.772015507555</v>
      </c>
      <c r="E20" s="5">
        <f t="shared" si="1"/>
        <v>8766.7720155075549</v>
      </c>
      <c r="F20" s="5">
        <f t="shared" si="2"/>
        <v>3164.1010630632163</v>
      </c>
      <c r="G20" s="5">
        <f t="shared" si="3"/>
        <v>15102.670952444339</v>
      </c>
      <c r="H20" s="22">
        <f t="shared" si="10"/>
        <v>8507.8392628742313</v>
      </c>
      <c r="I20" s="5">
        <f t="shared" si="4"/>
        <v>22938.390913551506</v>
      </c>
      <c r="J20" s="26">
        <f t="shared" si="5"/>
        <v>7.7671649340082444E-2</v>
      </c>
      <c r="L20" s="22">
        <f t="shared" si="11"/>
        <v>28123.06887919713</v>
      </c>
      <c r="M20" s="5">
        <f>scrimecost*Meta!O17</f>
        <v>838.53</v>
      </c>
      <c r="N20" s="5">
        <f>L20-Grade9!L20</f>
        <v>1213.3361904479134</v>
      </c>
      <c r="O20" s="5">
        <f>Grade9!M20-M20</f>
        <v>41.381999999999948</v>
      </c>
      <c r="P20" s="22">
        <f t="shared" si="12"/>
        <v>192.24403317574382</v>
      </c>
      <c r="Q20" s="22"/>
      <c r="R20" s="22"/>
      <c r="S20" s="22">
        <f t="shared" si="6"/>
        <v>839.77551969303397</v>
      </c>
      <c r="T20" s="22">
        <f t="shared" si="7"/>
        <v>590.59643408286911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18957.90588045086</v>
      </c>
      <c r="D21" s="5">
        <f t="shared" si="0"/>
        <v>18692.631315895243</v>
      </c>
      <c r="E21" s="5">
        <f t="shared" si="1"/>
        <v>9192.6313158952435</v>
      </c>
      <c r="F21" s="5">
        <f t="shared" si="2"/>
        <v>3303.1441246397972</v>
      </c>
      <c r="G21" s="5">
        <f t="shared" si="3"/>
        <v>15389.487191255446</v>
      </c>
      <c r="H21" s="22">
        <f t="shared" si="10"/>
        <v>8720.5352444460877</v>
      </c>
      <c r="I21" s="5">
        <f t="shared" si="4"/>
        <v>23421.100151390296</v>
      </c>
      <c r="J21" s="26">
        <f t="shared" si="5"/>
        <v>8.1231632447516258E-2</v>
      </c>
      <c r="L21" s="22">
        <f t="shared" si="11"/>
        <v>28826.145601177053</v>
      </c>
      <c r="M21" s="5">
        <f>scrimecost*Meta!O18</f>
        <v>661.43</v>
      </c>
      <c r="N21" s="5">
        <f>L21-Grade9!L21</f>
        <v>1243.6695952090995</v>
      </c>
      <c r="O21" s="5">
        <f>Grade9!M21-M21</f>
        <v>32.642000000000053</v>
      </c>
      <c r="P21" s="22">
        <f t="shared" si="12"/>
        <v>195.70308701577503</v>
      </c>
      <c r="Q21" s="22"/>
      <c r="R21" s="22"/>
      <c r="S21" s="22">
        <f t="shared" si="6"/>
        <v>850.20439054545989</v>
      </c>
      <c r="T21" s="22">
        <f t="shared" si="7"/>
        <v>583.08450028572076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19431.853527462132</v>
      </c>
      <c r="D22" s="5">
        <f t="shared" si="0"/>
        <v>19129.137098792624</v>
      </c>
      <c r="E22" s="5">
        <f t="shared" si="1"/>
        <v>9629.1370987926239</v>
      </c>
      <c r="F22" s="5">
        <f t="shared" si="2"/>
        <v>3445.6632627557919</v>
      </c>
      <c r="G22" s="5">
        <f t="shared" si="3"/>
        <v>15683.473836036832</v>
      </c>
      <c r="H22" s="22">
        <f t="shared" si="10"/>
        <v>8938.5486255572414</v>
      </c>
      <c r="I22" s="5">
        <f t="shared" si="4"/>
        <v>23915.87712017505</v>
      </c>
      <c r="J22" s="26">
        <f t="shared" si="5"/>
        <v>8.4704786698671167E-2</v>
      </c>
      <c r="L22" s="22">
        <f t="shared" si="11"/>
        <v>29546.799241206485</v>
      </c>
      <c r="M22" s="5">
        <f>scrimecost*Meta!O19</f>
        <v>661.43</v>
      </c>
      <c r="N22" s="5">
        <f>L22-Grade9!L22</f>
        <v>1274.7613350893371</v>
      </c>
      <c r="O22" s="5">
        <f>Grade9!M22-M22</f>
        <v>32.642000000000053</v>
      </c>
      <c r="P22" s="22">
        <f t="shared" si="12"/>
        <v>199.24861720180698</v>
      </c>
      <c r="Q22" s="22"/>
      <c r="R22" s="22"/>
      <c r="S22" s="22">
        <f t="shared" si="6"/>
        <v>869.40455816920712</v>
      </c>
      <c r="T22" s="22">
        <f t="shared" si="7"/>
        <v>581.44763720684193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19917.649865648687</v>
      </c>
      <c r="D23" s="5">
        <f t="shared" si="0"/>
        <v>19576.555526262444</v>
      </c>
      <c r="E23" s="5">
        <f t="shared" si="1"/>
        <v>10076.555526262444</v>
      </c>
      <c r="F23" s="5">
        <f t="shared" si="2"/>
        <v>3591.7453793246877</v>
      </c>
      <c r="G23" s="5">
        <f t="shared" si="3"/>
        <v>15984.810146937756</v>
      </c>
      <c r="H23" s="22">
        <f t="shared" si="10"/>
        <v>9162.0123411961722</v>
      </c>
      <c r="I23" s="5">
        <f t="shared" si="4"/>
        <v>24423.023513179432</v>
      </c>
      <c r="J23" s="26">
        <f t="shared" si="5"/>
        <v>8.8093229870529657E-2</v>
      </c>
      <c r="L23" s="22">
        <f t="shared" si="11"/>
        <v>30285.469222236643</v>
      </c>
      <c r="M23" s="5">
        <f>scrimecost*Meta!O20</f>
        <v>661.43</v>
      </c>
      <c r="N23" s="5">
        <f>L23-Grade9!L23</f>
        <v>1306.6303684665654</v>
      </c>
      <c r="O23" s="5">
        <f>Grade9!M23-M23</f>
        <v>32.642000000000053</v>
      </c>
      <c r="P23" s="22">
        <f t="shared" si="12"/>
        <v>202.88278564248975</v>
      </c>
      <c r="Q23" s="22"/>
      <c r="R23" s="22"/>
      <c r="S23" s="22">
        <f t="shared" si="6"/>
        <v>889.08472998354046</v>
      </c>
      <c r="T23" s="22">
        <f t="shared" si="7"/>
        <v>579.84563489491984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20415.591112289898</v>
      </c>
      <c r="D24" s="5">
        <f t="shared" si="0"/>
        <v>20035.159414418998</v>
      </c>
      <c r="E24" s="5">
        <f t="shared" si="1"/>
        <v>10535.159414418998</v>
      </c>
      <c r="F24" s="5">
        <f t="shared" si="2"/>
        <v>3741.479548807803</v>
      </c>
      <c r="G24" s="5">
        <f t="shared" si="3"/>
        <v>16293.679865611195</v>
      </c>
      <c r="H24" s="22">
        <f t="shared" si="10"/>
        <v>9391.0626497260746</v>
      </c>
      <c r="I24" s="5">
        <f t="shared" si="4"/>
        <v>24942.84856600891</v>
      </c>
      <c r="J24" s="26">
        <f t="shared" si="5"/>
        <v>9.1399028086976891E-2</v>
      </c>
      <c r="L24" s="22">
        <f t="shared" si="11"/>
        <v>31042.605952792554</v>
      </c>
      <c r="M24" s="5">
        <f>scrimecost*Meta!O21</f>
        <v>661.43</v>
      </c>
      <c r="N24" s="5">
        <f>L24-Grade9!L24</f>
        <v>1339.2961276782262</v>
      </c>
      <c r="O24" s="5">
        <f>Grade9!M24-M24</f>
        <v>32.642000000000053</v>
      </c>
      <c r="P24" s="22">
        <f t="shared" si="12"/>
        <v>206.60780829418951</v>
      </c>
      <c r="Q24" s="22"/>
      <c r="R24" s="22"/>
      <c r="S24" s="22">
        <f t="shared" si="6"/>
        <v>909.25690609323283</v>
      </c>
      <c r="T24" s="22">
        <f t="shared" si="7"/>
        <v>578.27763037697821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20925.980890097147</v>
      </c>
      <c r="D25" s="5">
        <f t="shared" si="0"/>
        <v>20505.228399779477</v>
      </c>
      <c r="E25" s="5">
        <f t="shared" si="1"/>
        <v>11005.228399779477</v>
      </c>
      <c r="F25" s="5">
        <f t="shared" si="2"/>
        <v>3894.9570725279991</v>
      </c>
      <c r="G25" s="5">
        <f t="shared" si="3"/>
        <v>16610.271327251477</v>
      </c>
      <c r="H25" s="22">
        <f t="shared" si="10"/>
        <v>9625.8392159692248</v>
      </c>
      <c r="I25" s="5">
        <f t="shared" si="4"/>
        <v>25475.669245159133</v>
      </c>
      <c r="J25" s="26">
        <f t="shared" si="5"/>
        <v>9.4624197078632816E-2</v>
      </c>
      <c r="L25" s="22">
        <f t="shared" si="11"/>
        <v>31818.67110161237</v>
      </c>
      <c r="M25" s="5">
        <f>scrimecost*Meta!O22</f>
        <v>661.43</v>
      </c>
      <c r="N25" s="5">
        <f>L25-Grade9!L25</f>
        <v>1372.7785308701859</v>
      </c>
      <c r="O25" s="5">
        <f>Grade9!M25-M25</f>
        <v>32.642000000000053</v>
      </c>
      <c r="P25" s="22">
        <f t="shared" si="12"/>
        <v>210.42595651218187</v>
      </c>
      <c r="Q25" s="22"/>
      <c r="R25" s="22"/>
      <c r="S25" s="22">
        <f t="shared" si="6"/>
        <v>929.93338660567144</v>
      </c>
      <c r="T25" s="22">
        <f t="shared" si="7"/>
        <v>576.74278210607474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21449.130412349576</v>
      </c>
      <c r="D26" s="5">
        <f t="shared" si="0"/>
        <v>20987.049109773961</v>
      </c>
      <c r="E26" s="5">
        <f t="shared" si="1"/>
        <v>11487.049109773961</v>
      </c>
      <c r="F26" s="5">
        <f t="shared" si="2"/>
        <v>4052.2715343411983</v>
      </c>
      <c r="G26" s="5">
        <f t="shared" si="3"/>
        <v>16934.777575432763</v>
      </c>
      <c r="H26" s="22">
        <f t="shared" si="10"/>
        <v>9866.4851963684559</v>
      </c>
      <c r="I26" s="5">
        <f t="shared" si="4"/>
        <v>26021.810441288111</v>
      </c>
      <c r="J26" s="26">
        <f t="shared" si="5"/>
        <v>9.7770703411955595E-2</v>
      </c>
      <c r="L26" s="22">
        <f t="shared" si="11"/>
        <v>32614.137879152684</v>
      </c>
      <c r="M26" s="5">
        <f>scrimecost*Meta!O23</f>
        <v>526.68000000000006</v>
      </c>
      <c r="N26" s="5">
        <f>L26-Grade9!L26</f>
        <v>1407.0979941419464</v>
      </c>
      <c r="O26" s="5">
        <f>Grade9!M26-M26</f>
        <v>25.991999999999962</v>
      </c>
      <c r="P26" s="22">
        <f t="shared" si="12"/>
        <v>214.33955843562399</v>
      </c>
      <c r="Q26" s="22"/>
      <c r="R26" s="22"/>
      <c r="S26" s="22">
        <f t="shared" si="6"/>
        <v>944.80927913092182</v>
      </c>
      <c r="T26" s="22">
        <f t="shared" si="7"/>
        <v>571.4194534436142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21985.358672658313</v>
      </c>
      <c r="D27" s="5">
        <f t="shared" si="0"/>
        <v>21480.915337518309</v>
      </c>
      <c r="E27" s="5">
        <f t="shared" si="1"/>
        <v>11980.915337518309</v>
      </c>
      <c r="F27" s="5">
        <f t="shared" si="2"/>
        <v>4213.518857699728</v>
      </c>
      <c r="G27" s="5">
        <f t="shared" si="3"/>
        <v>17267.396479818581</v>
      </c>
      <c r="H27" s="22">
        <f t="shared" si="10"/>
        <v>10113.147326277667</v>
      </c>
      <c r="I27" s="5">
        <f t="shared" si="4"/>
        <v>26581.605167320311</v>
      </c>
      <c r="J27" s="26">
        <f t="shared" si="5"/>
        <v>0.1008404656883681</v>
      </c>
      <c r="L27" s="22">
        <f t="shared" si="11"/>
        <v>33429.491326131494</v>
      </c>
      <c r="M27" s="5">
        <f>scrimecost*Meta!O24</f>
        <v>526.68000000000006</v>
      </c>
      <c r="N27" s="5">
        <f>L27-Grade9!L27</f>
        <v>1442.2754439954915</v>
      </c>
      <c r="O27" s="5">
        <f>Grade9!M27-M27</f>
        <v>25.991999999999962</v>
      </c>
      <c r="P27" s="22">
        <f t="shared" si="12"/>
        <v>218.35100040715216</v>
      </c>
      <c r="Q27" s="22"/>
      <c r="R27" s="22"/>
      <c r="S27" s="22">
        <f t="shared" si="6"/>
        <v>966.53250646929871</v>
      </c>
      <c r="T27" s="22">
        <f t="shared" si="7"/>
        <v>570.04334513109893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22534.992639474767</v>
      </c>
      <c r="D28" s="5">
        <f t="shared" si="0"/>
        <v>21987.128220956263</v>
      </c>
      <c r="E28" s="5">
        <f t="shared" si="1"/>
        <v>12487.128220956263</v>
      </c>
      <c r="F28" s="5">
        <f t="shared" si="2"/>
        <v>4378.7973641422195</v>
      </c>
      <c r="G28" s="5">
        <f t="shared" si="3"/>
        <v>17608.330856814042</v>
      </c>
      <c r="H28" s="22">
        <f t="shared" si="10"/>
        <v>10365.976009434607</v>
      </c>
      <c r="I28" s="5">
        <f t="shared" si="4"/>
        <v>27155.394761503318</v>
      </c>
      <c r="J28" s="26">
        <f t="shared" si="5"/>
        <v>0.10383535571413635</v>
      </c>
      <c r="L28" s="22">
        <f t="shared" si="11"/>
        <v>34265.228609284779</v>
      </c>
      <c r="M28" s="5">
        <f>scrimecost*Meta!O25</f>
        <v>526.68000000000006</v>
      </c>
      <c r="N28" s="5">
        <f>L28-Grade9!L28</f>
        <v>1478.332330095378</v>
      </c>
      <c r="O28" s="5">
        <f>Grade9!M28-M28</f>
        <v>25.991999999999962</v>
      </c>
      <c r="P28" s="22">
        <f t="shared" si="12"/>
        <v>222.46272842796847</v>
      </c>
      <c r="Q28" s="22"/>
      <c r="R28" s="22"/>
      <c r="S28" s="22">
        <f t="shared" si="6"/>
        <v>988.79881449113657</v>
      </c>
      <c r="T28" s="22">
        <f t="shared" si="7"/>
        <v>568.69563617331517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23098.367455461637</v>
      </c>
      <c r="D29" s="5">
        <f t="shared" si="0"/>
        <v>22505.996426480171</v>
      </c>
      <c r="E29" s="5">
        <f t="shared" si="1"/>
        <v>13005.996426480171</v>
      </c>
      <c r="F29" s="5">
        <f t="shared" si="2"/>
        <v>4548.2078332457759</v>
      </c>
      <c r="G29" s="5">
        <f t="shared" si="3"/>
        <v>17957.788593234396</v>
      </c>
      <c r="H29" s="22">
        <f t="shared" si="10"/>
        <v>10625.125409670471</v>
      </c>
      <c r="I29" s="5">
        <f t="shared" si="4"/>
        <v>27743.5290955409</v>
      </c>
      <c r="J29" s="26">
        <f t="shared" si="5"/>
        <v>0.10675719964171519</v>
      </c>
      <c r="L29" s="22">
        <f t="shared" si="11"/>
        <v>35121.859324516896</v>
      </c>
      <c r="M29" s="5">
        <f>scrimecost*Meta!O26</f>
        <v>526.68000000000006</v>
      </c>
      <c r="N29" s="5">
        <f>L29-Grade9!L29</f>
        <v>1515.2906383477603</v>
      </c>
      <c r="O29" s="5">
        <f>Grade9!M29-M29</f>
        <v>25.991999999999962</v>
      </c>
      <c r="P29" s="22">
        <f t="shared" si="12"/>
        <v>226.67724964930531</v>
      </c>
      <c r="Q29" s="22"/>
      <c r="R29" s="22"/>
      <c r="S29" s="22">
        <f t="shared" si="6"/>
        <v>1011.6217802135195</v>
      </c>
      <c r="T29" s="22">
        <f t="shared" si="7"/>
        <v>567.37562402522337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23675.82664184818</v>
      </c>
      <c r="D30" s="5">
        <f t="shared" si="0"/>
        <v>23037.836337142176</v>
      </c>
      <c r="E30" s="5">
        <f t="shared" si="1"/>
        <v>13537.836337142176</v>
      </c>
      <c r="F30" s="5">
        <f t="shared" si="2"/>
        <v>4721.8535640769205</v>
      </c>
      <c r="G30" s="5">
        <f t="shared" si="3"/>
        <v>18315.982773065254</v>
      </c>
      <c r="H30" s="22">
        <f t="shared" si="10"/>
        <v>10890.753544912235</v>
      </c>
      <c r="I30" s="5">
        <f t="shared" si="4"/>
        <v>28346.366787929423</v>
      </c>
      <c r="J30" s="26">
        <f t="shared" si="5"/>
        <v>0.10960777908325549</v>
      </c>
      <c r="L30" s="22">
        <f t="shared" si="11"/>
        <v>35999.905807629817</v>
      </c>
      <c r="M30" s="5">
        <f>scrimecost*Meta!O27</f>
        <v>526.68000000000006</v>
      </c>
      <c r="N30" s="5">
        <f>L30-Grade9!L30</f>
        <v>1553.1729043064552</v>
      </c>
      <c r="O30" s="5">
        <f>Grade9!M30-M30</f>
        <v>25.991999999999962</v>
      </c>
      <c r="P30" s="22">
        <f t="shared" si="12"/>
        <v>230.99713390117549</v>
      </c>
      <c r="Q30" s="22"/>
      <c r="R30" s="22"/>
      <c r="S30" s="22">
        <f t="shared" si="6"/>
        <v>1035.0153200789637</v>
      </c>
      <c r="T30" s="22">
        <f t="shared" si="7"/>
        <v>566.08262358447746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24267.722307894379</v>
      </c>
      <c r="D31" s="5">
        <f t="shared" si="0"/>
        <v>23582.972245570727</v>
      </c>
      <c r="E31" s="5">
        <f t="shared" si="1"/>
        <v>14082.972245570727</v>
      </c>
      <c r="F31" s="5">
        <f t="shared" si="2"/>
        <v>4899.8404381788423</v>
      </c>
      <c r="G31" s="5">
        <f t="shared" si="3"/>
        <v>18683.131807391885</v>
      </c>
      <c r="H31" s="22">
        <f t="shared" si="10"/>
        <v>11163.022383535039</v>
      </c>
      <c r="I31" s="5">
        <f t="shared" si="4"/>
        <v>28964.275422627656</v>
      </c>
      <c r="J31" s="26">
        <f t="shared" si="5"/>
        <v>0.11238883219695335</v>
      </c>
      <c r="L31" s="22">
        <f t="shared" si="11"/>
        <v>36899.903452820559</v>
      </c>
      <c r="M31" s="5">
        <f>scrimecost*Meta!O28</f>
        <v>451.98999999999995</v>
      </c>
      <c r="N31" s="5">
        <f>L31-Grade9!L31</f>
        <v>1592.0022269141191</v>
      </c>
      <c r="O31" s="5">
        <f>Grade9!M31-M31</f>
        <v>22.30600000000004</v>
      </c>
      <c r="P31" s="22">
        <f t="shared" si="12"/>
        <v>235.42501525934247</v>
      </c>
      <c r="Q31" s="22"/>
      <c r="R31" s="22"/>
      <c r="S31" s="22">
        <f t="shared" si="6"/>
        <v>1055.4919984410449</v>
      </c>
      <c r="T31" s="22">
        <f t="shared" si="7"/>
        <v>562.94832951581157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24874.415365591736</v>
      </c>
      <c r="D32" s="5">
        <f t="shared" si="0"/>
        <v>24141.73655170999</v>
      </c>
      <c r="E32" s="5">
        <f t="shared" si="1"/>
        <v>14641.73655170999</v>
      </c>
      <c r="F32" s="5">
        <f t="shared" si="2"/>
        <v>5082.276984133312</v>
      </c>
      <c r="G32" s="5">
        <f t="shared" si="3"/>
        <v>19059.459567576676</v>
      </c>
      <c r="H32" s="22">
        <f t="shared" si="10"/>
        <v>11442.097943123414</v>
      </c>
      <c r="I32" s="5">
        <f t="shared" si="4"/>
        <v>29597.631773193338</v>
      </c>
      <c r="J32" s="26">
        <f t="shared" si="5"/>
        <v>0.11510205474690248</v>
      </c>
      <c r="L32" s="22">
        <f t="shared" si="11"/>
        <v>37822.40103914107</v>
      </c>
      <c r="M32" s="5">
        <f>scrimecost*Meta!O29</f>
        <v>451.98999999999995</v>
      </c>
      <c r="N32" s="5">
        <f>L32-Grade9!L32</f>
        <v>1631.8022825869703</v>
      </c>
      <c r="O32" s="5">
        <f>Grade9!M32-M32</f>
        <v>22.30600000000004</v>
      </c>
      <c r="P32" s="22">
        <f t="shared" si="12"/>
        <v>239.96359365146358</v>
      </c>
      <c r="Q32" s="22"/>
      <c r="R32" s="22"/>
      <c r="S32" s="22">
        <f t="shared" si="6"/>
        <v>1080.0698362621758</v>
      </c>
      <c r="T32" s="22">
        <f t="shared" si="7"/>
        <v>561.75373734521872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25496.275749731529</v>
      </c>
      <c r="D33" s="5">
        <f t="shared" si="0"/>
        <v>24714.46996550274</v>
      </c>
      <c r="E33" s="5">
        <f t="shared" si="1"/>
        <v>15214.46996550274</v>
      </c>
      <c r="F33" s="5">
        <f t="shared" si="2"/>
        <v>5269.2744437366446</v>
      </c>
      <c r="G33" s="5">
        <f t="shared" si="3"/>
        <v>19445.195521766094</v>
      </c>
      <c r="H33" s="22">
        <f t="shared" si="10"/>
        <v>11728.150391701498</v>
      </c>
      <c r="I33" s="5">
        <f t="shared" si="4"/>
        <v>30246.822032523174</v>
      </c>
      <c r="J33" s="26">
        <f t="shared" si="5"/>
        <v>0.11774910113709677</v>
      </c>
      <c r="L33" s="22">
        <f t="shared" si="11"/>
        <v>38767.961065119598</v>
      </c>
      <c r="M33" s="5">
        <f>scrimecost*Meta!O30</f>
        <v>451.98999999999995</v>
      </c>
      <c r="N33" s="5">
        <f>L33-Grade9!L33</f>
        <v>1672.597339651642</v>
      </c>
      <c r="O33" s="5">
        <f>Grade9!M33-M33</f>
        <v>22.30600000000004</v>
      </c>
      <c r="P33" s="22">
        <f t="shared" si="12"/>
        <v>244.61563650338775</v>
      </c>
      <c r="Q33" s="22"/>
      <c r="R33" s="22"/>
      <c r="S33" s="22">
        <f t="shared" si="6"/>
        <v>1105.2621200288345</v>
      </c>
      <c r="T33" s="22">
        <f t="shared" si="7"/>
        <v>560.58305054531593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26133.682643474818</v>
      </c>
      <c r="D34" s="5">
        <f t="shared" si="0"/>
        <v>25301.521714640308</v>
      </c>
      <c r="E34" s="5">
        <f t="shared" si="1"/>
        <v>15801.521714640308</v>
      </c>
      <c r="F34" s="5">
        <f t="shared" si="2"/>
        <v>5460.9468398300605</v>
      </c>
      <c r="G34" s="5">
        <f t="shared" si="3"/>
        <v>19840.574874810249</v>
      </c>
      <c r="H34" s="22">
        <f t="shared" si="10"/>
        <v>12021.354151494035</v>
      </c>
      <c r="I34" s="5">
        <f t="shared" si="4"/>
        <v>30912.242048336255</v>
      </c>
      <c r="J34" s="26">
        <f t="shared" si="5"/>
        <v>0.12033158542021312</v>
      </c>
      <c r="L34" s="22">
        <f t="shared" si="11"/>
        <v>39737.160091747581</v>
      </c>
      <c r="M34" s="5">
        <f>scrimecost*Meta!O31</f>
        <v>451.98999999999995</v>
      </c>
      <c r="N34" s="5">
        <f>L34-Grade9!L34</f>
        <v>1714.4122731429306</v>
      </c>
      <c r="O34" s="5">
        <f>Grade9!M34-M34</f>
        <v>22.30600000000004</v>
      </c>
      <c r="P34" s="22">
        <f t="shared" si="12"/>
        <v>249.38398042660998</v>
      </c>
      <c r="Q34" s="22"/>
      <c r="R34" s="22"/>
      <c r="S34" s="22">
        <f t="shared" si="6"/>
        <v>1131.08421088966</v>
      </c>
      <c r="T34" s="22">
        <f t="shared" si="7"/>
        <v>559.4356781487146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26787.024709561683</v>
      </c>
      <c r="D35" s="5">
        <f t="shared" si="0"/>
        <v>25903.249757506313</v>
      </c>
      <c r="E35" s="5">
        <f t="shared" si="1"/>
        <v>16403.249757506313</v>
      </c>
      <c r="F35" s="5">
        <f t="shared" si="2"/>
        <v>5657.411045825811</v>
      </c>
      <c r="G35" s="5">
        <f t="shared" si="3"/>
        <v>20245.838711680502</v>
      </c>
      <c r="H35" s="22">
        <f t="shared" si="10"/>
        <v>12321.888005281386</v>
      </c>
      <c r="I35" s="5">
        <f t="shared" si="4"/>
        <v>31594.297564544657</v>
      </c>
      <c r="J35" s="26">
        <f t="shared" si="5"/>
        <v>0.12285108228179005</v>
      </c>
      <c r="L35" s="22">
        <f t="shared" si="11"/>
        <v>40730.589094041272</v>
      </c>
      <c r="M35" s="5">
        <f>scrimecost*Meta!O32</f>
        <v>451.98999999999995</v>
      </c>
      <c r="N35" s="5">
        <f>L35-Grade9!L35</f>
        <v>1757.2725799715045</v>
      </c>
      <c r="O35" s="5">
        <f>Grade9!M35-M35</f>
        <v>22.30600000000004</v>
      </c>
      <c r="P35" s="22">
        <f t="shared" si="12"/>
        <v>254.27153294791282</v>
      </c>
      <c r="Q35" s="22"/>
      <c r="R35" s="22"/>
      <c r="S35" s="22">
        <f t="shared" si="6"/>
        <v>1157.5518540220071</v>
      </c>
      <c r="T35" s="22">
        <f t="shared" si="7"/>
        <v>558.31104386029835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27456.700327300729</v>
      </c>
      <c r="D36" s="5">
        <f t="shared" si="0"/>
        <v>26520.021001443973</v>
      </c>
      <c r="E36" s="5">
        <f t="shared" si="1"/>
        <v>17020.021001443973</v>
      </c>
      <c r="F36" s="5">
        <f t="shared" si="2"/>
        <v>5858.7868569714574</v>
      </c>
      <c r="G36" s="5">
        <f t="shared" si="3"/>
        <v>20661.234144472517</v>
      </c>
      <c r="H36" s="22">
        <f t="shared" si="10"/>
        <v>12629.935205413421</v>
      </c>
      <c r="I36" s="5">
        <f t="shared" si="4"/>
        <v>32293.404468658278</v>
      </c>
      <c r="J36" s="26">
        <f t="shared" si="5"/>
        <v>0.12530912800040173</v>
      </c>
      <c r="L36" s="22">
        <f t="shared" si="11"/>
        <v>41748.853821392302</v>
      </c>
      <c r="M36" s="5">
        <f>scrimecost*Meta!O33</f>
        <v>348.04</v>
      </c>
      <c r="N36" s="5">
        <f>L36-Grade9!L36</f>
        <v>1801.2043944707984</v>
      </c>
      <c r="O36" s="5">
        <f>Grade9!M36-M36</f>
        <v>17.175999999999988</v>
      </c>
      <c r="P36" s="22">
        <f t="shared" si="12"/>
        <v>259.28127428224821</v>
      </c>
      <c r="Q36" s="22"/>
      <c r="R36" s="22"/>
      <c r="S36" s="22">
        <f t="shared" si="6"/>
        <v>1179.8076882326664</v>
      </c>
      <c r="T36" s="22">
        <f t="shared" si="7"/>
        <v>554.91636051930629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28143.117835483241</v>
      </c>
      <c r="D37" s="5">
        <f t="shared" ref="D37:D56" si="15">IF(A37&lt;startage,1,0)*(C37*(1-initialunempprob))+IF(A37=startage,1,0)*(C37*(1-unempprob))+IF(A37&gt;startage,1,0)*(C37*(1-unempprob)+unempprob*300*52)</f>
        <v>27152.211526480067</v>
      </c>
      <c r="E37" s="5">
        <f t="shared" si="1"/>
        <v>17652.211526480067</v>
      </c>
      <c r="F37" s="5">
        <f t="shared" si="2"/>
        <v>6065.1970633957417</v>
      </c>
      <c r="G37" s="5">
        <f t="shared" si="3"/>
        <v>21087.014463084324</v>
      </c>
      <c r="H37" s="22">
        <f t="shared" ref="H37:H56" si="16">benefits*B37/expnorm</f>
        <v>12945.683585548753</v>
      </c>
      <c r="I37" s="5">
        <f t="shared" ref="I37:I56" si="17">G37+IF(A37&lt;startage,1,0)*(H37*(1-initialunempprob))+IF(A37&gt;=startage,1,0)*(H37*(1-unempprob))</f>
        <v>33009.989045374728</v>
      </c>
      <c r="J37" s="26">
        <f t="shared" si="5"/>
        <v>0.12770722138441307</v>
      </c>
      <c r="L37" s="22">
        <f t="shared" ref="L37:L56" si="18">(sincome+sbenefits)*(1-sunemp)*B37/expnorm</f>
        <v>42792.575166927105</v>
      </c>
      <c r="M37" s="5">
        <f>scrimecost*Meta!O34</f>
        <v>348.04</v>
      </c>
      <c r="N37" s="5">
        <f>L37-Grade9!L37</f>
        <v>1846.2345043325549</v>
      </c>
      <c r="O37" s="5">
        <f>Grade9!M37-M37</f>
        <v>17.175999999999988</v>
      </c>
      <c r="P37" s="22">
        <f t="shared" si="12"/>
        <v>264.41625914994199</v>
      </c>
      <c r="Q37" s="22"/>
      <c r="R37" s="22"/>
      <c r="S37" s="22">
        <f t="shared" si="6"/>
        <v>1207.6152557985818</v>
      </c>
      <c r="T37" s="22">
        <f t="shared" si="7"/>
        <v>553.89244530182089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28846.69578137033</v>
      </c>
      <c r="D38" s="5">
        <f t="shared" si="15"/>
        <v>27800.206814642075</v>
      </c>
      <c r="E38" s="5">
        <f t="shared" si="1"/>
        <v>18300.206814642075</v>
      </c>
      <c r="F38" s="5">
        <f t="shared" si="2"/>
        <v>6276.767524980638</v>
      </c>
      <c r="G38" s="5">
        <f t="shared" si="3"/>
        <v>21523.439289661437</v>
      </c>
      <c r="H38" s="22">
        <f t="shared" si="16"/>
        <v>13269.325675187476</v>
      </c>
      <c r="I38" s="5">
        <f t="shared" si="17"/>
        <v>33744.488236509103</v>
      </c>
      <c r="J38" s="26">
        <f t="shared" ref="J38:J56" si="19">(F38-(IF(A38&gt;startage,1,0)*(unempprob*300*52)))/(IF(A38&lt;startage,1,0)*((C38+H38)*(1-initialunempprob))+IF(A38&gt;=startage,1,0)*((C38+H38)*(1-unempprob)))</f>
        <v>0.1300468246858876</v>
      </c>
      <c r="L38" s="22">
        <f t="shared" si="18"/>
        <v>43862.38954610029</v>
      </c>
      <c r="M38" s="5">
        <f>scrimecost*Meta!O35</f>
        <v>348.04</v>
      </c>
      <c r="N38" s="5">
        <f>L38-Grade9!L38</f>
        <v>1892.3903669408901</v>
      </c>
      <c r="O38" s="5">
        <f>Grade9!M38-M38</f>
        <v>17.175999999999988</v>
      </c>
      <c r="P38" s="22">
        <f t="shared" si="12"/>
        <v>269.67961863932811</v>
      </c>
      <c r="Q38" s="22"/>
      <c r="R38" s="22"/>
      <c r="S38" s="22">
        <f t="shared" ref="S38:S69" si="20">IF(A38&lt;startage,1,0)*(N38-Q38-R38)+IF(A38&gt;=startage,1,0)*completionprob*(N38*spart+O38+P38)</f>
        <v>1236.118012553663</v>
      </c>
      <c r="T38" s="22">
        <f t="shared" ref="T38:T69" si="21">S38/sreturn^(A38-startage+1)</f>
        <v>552.8882105737224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29567.863175904582</v>
      </c>
      <c r="D39" s="5">
        <f t="shared" si="15"/>
        <v>28464.401985008124</v>
      </c>
      <c r="E39" s="5">
        <f t="shared" si="1"/>
        <v>18964.401985008124</v>
      </c>
      <c r="F39" s="5">
        <f t="shared" si="2"/>
        <v>6493.6272481051528</v>
      </c>
      <c r="G39" s="5">
        <f t="shared" si="3"/>
        <v>21970.774736902971</v>
      </c>
      <c r="H39" s="22">
        <f t="shared" si="16"/>
        <v>13601.05881706716</v>
      </c>
      <c r="I39" s="5">
        <f t="shared" si="17"/>
        <v>34497.349907421827</v>
      </c>
      <c r="J39" s="26">
        <f t="shared" si="19"/>
        <v>0.13232936449220423</v>
      </c>
      <c r="L39" s="22">
        <f t="shared" si="18"/>
        <v>44958.949284752787</v>
      </c>
      <c r="M39" s="5">
        <f>scrimecost*Meta!O36</f>
        <v>348.04</v>
      </c>
      <c r="N39" s="5">
        <f>L39-Grade9!L39</f>
        <v>1939.700126114396</v>
      </c>
      <c r="O39" s="5">
        <f>Grade9!M39-M39</f>
        <v>17.175999999999988</v>
      </c>
      <c r="P39" s="22">
        <f t="shared" ref="P39:P56" si="22">(spart-initialspart)*(L39*J39+nptrans)</f>
        <v>275.07456211594894</v>
      </c>
      <c r="Q39" s="22"/>
      <c r="R39" s="22"/>
      <c r="S39" s="22">
        <f t="shared" si="20"/>
        <v>1265.3333382276019</v>
      </c>
      <c r="T39" s="22">
        <f t="shared" si="21"/>
        <v>551.90317026357388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30307.059755302194</v>
      </c>
      <c r="D40" s="5">
        <f t="shared" si="15"/>
        <v>29145.202034633323</v>
      </c>
      <c r="E40" s="5">
        <f t="shared" si="1"/>
        <v>19645.202034633323</v>
      </c>
      <c r="F40" s="5">
        <f t="shared" si="2"/>
        <v>6715.9084643077804</v>
      </c>
      <c r="G40" s="5">
        <f t="shared" si="3"/>
        <v>22429.293570325543</v>
      </c>
      <c r="H40" s="22">
        <f t="shared" si="16"/>
        <v>13941.085287493839</v>
      </c>
      <c r="I40" s="5">
        <f t="shared" si="17"/>
        <v>35269.033120107371</v>
      </c>
      <c r="J40" s="26">
        <f t="shared" si="19"/>
        <v>0.13455623259592769</v>
      </c>
      <c r="L40" s="22">
        <f t="shared" si="18"/>
        <v>46082.923016871609</v>
      </c>
      <c r="M40" s="5">
        <f>scrimecost*Meta!O37</f>
        <v>348.04</v>
      </c>
      <c r="N40" s="5">
        <f>L40-Grade9!L40</f>
        <v>1988.1926292672651</v>
      </c>
      <c r="O40" s="5">
        <f>Grade9!M40-M40</f>
        <v>17.175999999999988</v>
      </c>
      <c r="P40" s="22">
        <f t="shared" si="22"/>
        <v>280.60437917948519</v>
      </c>
      <c r="Q40" s="22"/>
      <c r="R40" s="22"/>
      <c r="S40" s="22">
        <f t="shared" si="20"/>
        <v>1295.2790470434022</v>
      </c>
      <c r="T40" s="22">
        <f t="shared" si="21"/>
        <v>550.9368503677274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31064.736249184753</v>
      </c>
      <c r="D41" s="5">
        <f t="shared" si="15"/>
        <v>29843.02208549916</v>
      </c>
      <c r="E41" s="5">
        <f t="shared" si="1"/>
        <v>20343.02208549916</v>
      </c>
      <c r="F41" s="5">
        <f t="shared" si="2"/>
        <v>6943.7467109154759</v>
      </c>
      <c r="G41" s="5">
        <f t="shared" si="3"/>
        <v>22899.275374583685</v>
      </c>
      <c r="H41" s="22">
        <f t="shared" si="16"/>
        <v>14289.612419681185</v>
      </c>
      <c r="I41" s="5">
        <f t="shared" si="17"/>
        <v>36060.008413110059</v>
      </c>
      <c r="J41" s="26">
        <f t="shared" si="19"/>
        <v>0.13672878684346285</v>
      </c>
      <c r="L41" s="22">
        <f t="shared" si="18"/>
        <v>47234.996092293397</v>
      </c>
      <c r="M41" s="5">
        <f>scrimecost*Meta!O38</f>
        <v>211.36500000000001</v>
      </c>
      <c r="N41" s="5">
        <f>L41-Grade9!L41</f>
        <v>2037.8974449989473</v>
      </c>
      <c r="O41" s="5">
        <f>Grade9!M41-M41</f>
        <v>10.431000000000012</v>
      </c>
      <c r="P41" s="22">
        <f t="shared" si="22"/>
        <v>286.27244166960992</v>
      </c>
      <c r="Q41" s="22"/>
      <c r="R41" s="22"/>
      <c r="S41" s="22">
        <f t="shared" si="20"/>
        <v>1319.5656485795935</v>
      </c>
      <c r="T41" s="22">
        <f t="shared" si="21"/>
        <v>547.33097465206583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31841.354655414365</v>
      </c>
      <c r="D42" s="5">
        <f t="shared" si="15"/>
        <v>30558.287637636633</v>
      </c>
      <c r="E42" s="5">
        <f t="shared" si="1"/>
        <v>21058.287637636633</v>
      </c>
      <c r="F42" s="5">
        <f t="shared" si="2"/>
        <v>7177.2809136883607</v>
      </c>
      <c r="G42" s="5">
        <f t="shared" si="3"/>
        <v>23381.006723948274</v>
      </c>
      <c r="H42" s="22">
        <f t="shared" si="16"/>
        <v>14646.852730173212</v>
      </c>
      <c r="I42" s="5">
        <f t="shared" si="17"/>
        <v>36870.758088437804</v>
      </c>
      <c r="J42" s="26">
        <f t="shared" si="19"/>
        <v>0.13884835196300929</v>
      </c>
      <c r="L42" s="22">
        <f t="shared" si="18"/>
        <v>48415.870994600729</v>
      </c>
      <c r="M42" s="5">
        <f>scrimecost*Meta!O39</f>
        <v>211.36500000000001</v>
      </c>
      <c r="N42" s="5">
        <f>L42-Grade9!L42</f>
        <v>2088.8448811239141</v>
      </c>
      <c r="O42" s="5">
        <f>Grade9!M42-M42</f>
        <v>10.431000000000012</v>
      </c>
      <c r="P42" s="22">
        <f t="shared" si="22"/>
        <v>292.08220572198769</v>
      </c>
      <c r="Q42" s="22"/>
      <c r="R42" s="22"/>
      <c r="S42" s="22">
        <f t="shared" si="20"/>
        <v>1351.0273589041856</v>
      </c>
      <c r="T42" s="22">
        <f t="shared" si="21"/>
        <v>546.46671261445204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32637.388521799723</v>
      </c>
      <c r="D43" s="5">
        <f t="shared" si="15"/>
        <v>31291.434828577549</v>
      </c>
      <c r="E43" s="5">
        <f t="shared" si="1"/>
        <v>21791.434828577549</v>
      </c>
      <c r="F43" s="5">
        <f t="shared" si="2"/>
        <v>7416.6534715305697</v>
      </c>
      <c r="G43" s="5">
        <f t="shared" si="3"/>
        <v>23874.781357046981</v>
      </c>
      <c r="H43" s="22">
        <f t="shared" si="16"/>
        <v>15013.024048427544</v>
      </c>
      <c r="I43" s="5">
        <f t="shared" si="17"/>
        <v>37701.776505648748</v>
      </c>
      <c r="J43" s="26">
        <f t="shared" si="19"/>
        <v>0.14091622037232293</v>
      </c>
      <c r="L43" s="22">
        <f t="shared" si="18"/>
        <v>49626.267769465747</v>
      </c>
      <c r="M43" s="5">
        <f>scrimecost*Meta!O40</f>
        <v>211.36500000000001</v>
      </c>
      <c r="N43" s="5">
        <f>L43-Grade9!L43</f>
        <v>2141.0660031520165</v>
      </c>
      <c r="O43" s="5">
        <f>Grade9!M43-M43</f>
        <v>10.431000000000012</v>
      </c>
      <c r="P43" s="22">
        <f t="shared" si="22"/>
        <v>298.03721387567498</v>
      </c>
      <c r="Q43" s="22"/>
      <c r="R43" s="22"/>
      <c r="S43" s="22">
        <f t="shared" si="20"/>
        <v>1383.275611986898</v>
      </c>
      <c r="T43" s="22">
        <f t="shared" si="21"/>
        <v>545.61817987084578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33453.323234844713</v>
      </c>
      <c r="D44" s="5">
        <f t="shared" si="15"/>
        <v>32042.910699291984</v>
      </c>
      <c r="E44" s="5">
        <f t="shared" si="1"/>
        <v>22542.910699291984</v>
      </c>
      <c r="F44" s="5">
        <f t="shared" si="2"/>
        <v>7662.0103433188324</v>
      </c>
      <c r="G44" s="5">
        <f t="shared" si="3"/>
        <v>24380.90035597315</v>
      </c>
      <c r="H44" s="22">
        <f t="shared" si="16"/>
        <v>15388.34964963823</v>
      </c>
      <c r="I44" s="5">
        <f t="shared" si="17"/>
        <v>38553.57038328996</v>
      </c>
      <c r="J44" s="26">
        <f t="shared" si="19"/>
        <v>0.14293365296677521</v>
      </c>
      <c r="L44" s="22">
        <f t="shared" si="18"/>
        <v>50866.924463702388</v>
      </c>
      <c r="M44" s="5">
        <f>scrimecost*Meta!O41</f>
        <v>211.36500000000001</v>
      </c>
      <c r="N44" s="5">
        <f>L44-Grade9!L44</f>
        <v>2194.5926532308222</v>
      </c>
      <c r="O44" s="5">
        <f>Grade9!M44-M44</f>
        <v>10.431000000000012</v>
      </c>
      <c r="P44" s="22">
        <f t="shared" si="22"/>
        <v>304.14109723320439</v>
      </c>
      <c r="Q44" s="22"/>
      <c r="R44" s="22"/>
      <c r="S44" s="22">
        <f t="shared" si="20"/>
        <v>1416.3300713966789</v>
      </c>
      <c r="T44" s="22">
        <f t="shared" si="21"/>
        <v>544.78498845031459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34289.656315715823</v>
      </c>
      <c r="D45" s="5">
        <f t="shared" si="15"/>
        <v>32813.173466774271</v>
      </c>
      <c r="E45" s="5">
        <f t="shared" si="1"/>
        <v>23313.173466774271</v>
      </c>
      <c r="F45" s="5">
        <f t="shared" si="2"/>
        <v>7913.5011369017993</v>
      </c>
      <c r="G45" s="5">
        <f t="shared" si="3"/>
        <v>24899.672329872472</v>
      </c>
      <c r="H45" s="22">
        <f t="shared" si="16"/>
        <v>15773.058390879181</v>
      </c>
      <c r="I45" s="5">
        <f t="shared" si="17"/>
        <v>39426.659107872198</v>
      </c>
      <c r="J45" s="26">
        <f t="shared" si="19"/>
        <v>0.14490187988819209</v>
      </c>
      <c r="L45" s="22">
        <f t="shared" si="18"/>
        <v>52138.597575294938</v>
      </c>
      <c r="M45" s="5">
        <f>scrimecost*Meta!O42</f>
        <v>211.36500000000001</v>
      </c>
      <c r="N45" s="5">
        <f>L45-Grade9!L45</f>
        <v>2249.4574695615811</v>
      </c>
      <c r="O45" s="5">
        <f>Grade9!M45-M45</f>
        <v>10.431000000000012</v>
      </c>
      <c r="P45" s="22">
        <f t="shared" si="22"/>
        <v>310.39757767467199</v>
      </c>
      <c r="Q45" s="22"/>
      <c r="R45" s="22"/>
      <c r="S45" s="22">
        <f t="shared" si="20"/>
        <v>1450.2108922916957</v>
      </c>
      <c r="T45" s="22">
        <f t="shared" si="21"/>
        <v>543.96676001389687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35146.897723608723</v>
      </c>
      <c r="D46" s="5">
        <f t="shared" si="15"/>
        <v>33602.692803443635</v>
      </c>
      <c r="E46" s="5">
        <f t="shared" si="1"/>
        <v>24102.692803443635</v>
      </c>
      <c r="F46" s="5">
        <f t="shared" si="2"/>
        <v>8171.2792003243467</v>
      </c>
      <c r="G46" s="5">
        <f t="shared" si="3"/>
        <v>25431.41360311929</v>
      </c>
      <c r="H46" s="22">
        <f t="shared" si="16"/>
        <v>16167.384850651164</v>
      </c>
      <c r="I46" s="5">
        <f t="shared" si="17"/>
        <v>40321.575050569008</v>
      </c>
      <c r="J46" s="26">
        <f t="shared" si="19"/>
        <v>0.14682210127494028</v>
      </c>
      <c r="L46" s="22">
        <f t="shared" si="18"/>
        <v>53442.062514677309</v>
      </c>
      <c r="M46" s="5">
        <f>scrimecost*Meta!O43</f>
        <v>105.49000000000001</v>
      </c>
      <c r="N46" s="5">
        <f>L46-Grade9!L46</f>
        <v>2305.6939063006284</v>
      </c>
      <c r="O46" s="5">
        <f>Grade9!M46-M46</f>
        <v>5.2060000000000031</v>
      </c>
      <c r="P46" s="22">
        <f t="shared" si="22"/>
        <v>316.81047012717636</v>
      </c>
      <c r="Q46" s="22"/>
      <c r="R46" s="22"/>
      <c r="S46" s="22">
        <f t="shared" si="20"/>
        <v>1479.9749837090976</v>
      </c>
      <c r="T46" s="22">
        <f t="shared" si="21"/>
        <v>541.34747766745056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36025.570166698941</v>
      </c>
      <c r="D47" s="5">
        <f t="shared" si="15"/>
        <v>34411.950123529728</v>
      </c>
      <c r="E47" s="5">
        <f t="shared" si="1"/>
        <v>24911.950123529728</v>
      </c>
      <c r="F47" s="5">
        <f t="shared" si="2"/>
        <v>8435.5017153324552</v>
      </c>
      <c r="G47" s="5">
        <f t="shared" si="3"/>
        <v>25976.448408197273</v>
      </c>
      <c r="H47" s="22">
        <f t="shared" si="16"/>
        <v>16571.569471917439</v>
      </c>
      <c r="I47" s="5">
        <f t="shared" si="17"/>
        <v>41238.863891833236</v>
      </c>
      <c r="J47" s="26">
        <f t="shared" si="19"/>
        <v>0.14869548799371901</v>
      </c>
      <c r="L47" s="22">
        <f t="shared" si="18"/>
        <v>54778.114077544233</v>
      </c>
      <c r="M47" s="5">
        <f>scrimecost*Meta!O44</f>
        <v>105.49000000000001</v>
      </c>
      <c r="N47" s="5">
        <f>L47-Grade9!L47</f>
        <v>2363.3362539581358</v>
      </c>
      <c r="O47" s="5">
        <f>Grade9!M47-M47</f>
        <v>5.2060000000000031</v>
      </c>
      <c r="P47" s="22">
        <f t="shared" si="22"/>
        <v>323.38368489099338</v>
      </c>
      <c r="Q47" s="22"/>
      <c r="R47" s="22"/>
      <c r="S47" s="22">
        <f t="shared" si="20"/>
        <v>1515.5710211619264</v>
      </c>
      <c r="T47" s="22">
        <f t="shared" si="21"/>
        <v>540.60315919738184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36926.209420866406</v>
      </c>
      <c r="D48" s="5">
        <f t="shared" si="15"/>
        <v>35241.438876617962</v>
      </c>
      <c r="E48" s="5">
        <f t="shared" si="1"/>
        <v>25741.438876617962</v>
      </c>
      <c r="F48" s="5">
        <f t="shared" si="2"/>
        <v>8706.3297932157639</v>
      </c>
      <c r="G48" s="5">
        <f t="shared" si="3"/>
        <v>26535.109083402196</v>
      </c>
      <c r="H48" s="22">
        <f t="shared" si="16"/>
        <v>16985.858708715376</v>
      </c>
      <c r="I48" s="5">
        <f t="shared" si="17"/>
        <v>42179.084954129059</v>
      </c>
      <c r="J48" s="26">
        <f t="shared" si="19"/>
        <v>0.15052318235350315</v>
      </c>
      <c r="L48" s="22">
        <f t="shared" si="18"/>
        <v>56147.566929482848</v>
      </c>
      <c r="M48" s="5">
        <f>scrimecost*Meta!O45</f>
        <v>105.49000000000001</v>
      </c>
      <c r="N48" s="5">
        <f>L48-Grade9!L48</f>
        <v>2422.4196603070959</v>
      </c>
      <c r="O48" s="5">
        <f>Grade9!M48-M48</f>
        <v>5.2060000000000031</v>
      </c>
      <c r="P48" s="22">
        <f t="shared" si="22"/>
        <v>330.12123002390581</v>
      </c>
      <c r="Q48" s="22"/>
      <c r="R48" s="22"/>
      <c r="S48" s="22">
        <f t="shared" si="20"/>
        <v>1552.0569595510835</v>
      </c>
      <c r="T48" s="22">
        <f t="shared" si="21"/>
        <v>539.87160476772306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37849.364656388068</v>
      </c>
      <c r="D49" s="5">
        <f t="shared" si="15"/>
        <v>36091.664848533415</v>
      </c>
      <c r="E49" s="5">
        <f t="shared" si="1"/>
        <v>26591.664848533415</v>
      </c>
      <c r="F49" s="5">
        <f t="shared" si="2"/>
        <v>8983.9285730461597</v>
      </c>
      <c r="G49" s="5">
        <f t="shared" si="3"/>
        <v>27107.736275487256</v>
      </c>
      <c r="H49" s="22">
        <f t="shared" si="16"/>
        <v>17410.505176433257</v>
      </c>
      <c r="I49" s="5">
        <f t="shared" si="17"/>
        <v>43142.811542982286</v>
      </c>
      <c r="J49" s="26">
        <f t="shared" si="19"/>
        <v>0.15230629880207303</v>
      </c>
      <c r="L49" s="22">
        <f t="shared" si="18"/>
        <v>57551.256102719912</v>
      </c>
      <c r="M49" s="5">
        <f>scrimecost*Meta!O46</f>
        <v>105.49000000000001</v>
      </c>
      <c r="N49" s="5">
        <f>L49-Grade9!L49</f>
        <v>2482.9801518147651</v>
      </c>
      <c r="O49" s="5">
        <f>Grade9!M49-M49</f>
        <v>5.2060000000000031</v>
      </c>
      <c r="P49" s="22">
        <f t="shared" si="22"/>
        <v>337.02721378514104</v>
      </c>
      <c r="Q49" s="22"/>
      <c r="R49" s="22"/>
      <c r="S49" s="22">
        <f t="shared" si="20"/>
        <v>1589.4550463999624</v>
      </c>
      <c r="T49" s="22">
        <f t="shared" si="21"/>
        <v>539.15250002757477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38795.59877279777</v>
      </c>
      <c r="D50" s="5">
        <f t="shared" si="15"/>
        <v>36963.146469746753</v>
      </c>
      <c r="E50" s="5">
        <f t="shared" si="1"/>
        <v>27463.146469746753</v>
      </c>
      <c r="F50" s="5">
        <f t="shared" si="2"/>
        <v>9268.4673223723148</v>
      </c>
      <c r="G50" s="5">
        <f t="shared" si="3"/>
        <v>27694.679147374438</v>
      </c>
      <c r="H50" s="22">
        <f t="shared" si="16"/>
        <v>17845.767805844091</v>
      </c>
      <c r="I50" s="5">
        <f t="shared" si="17"/>
        <v>44130.63129655685</v>
      </c>
      <c r="J50" s="26">
        <f t="shared" si="19"/>
        <v>0.15404592460555586</v>
      </c>
      <c r="L50" s="22">
        <f t="shared" si="18"/>
        <v>58990.037505287917</v>
      </c>
      <c r="M50" s="5">
        <f>scrimecost*Meta!O47</f>
        <v>105.49000000000001</v>
      </c>
      <c r="N50" s="5">
        <f>L50-Grade9!L50</f>
        <v>2545.0546556101544</v>
      </c>
      <c r="O50" s="5">
        <f>Grade9!M50-M50</f>
        <v>5.2060000000000031</v>
      </c>
      <c r="P50" s="22">
        <f t="shared" si="22"/>
        <v>344.10584714040721</v>
      </c>
      <c r="Q50" s="22"/>
      <c r="R50" s="22"/>
      <c r="S50" s="22">
        <f t="shared" si="20"/>
        <v>1627.7880854200773</v>
      </c>
      <c r="T50" s="22">
        <f t="shared" si="21"/>
        <v>538.44553843007463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39765.488742117705</v>
      </c>
      <c r="D51" s="5">
        <f t="shared" si="15"/>
        <v>37856.415131490408</v>
      </c>
      <c r="E51" s="5">
        <f t="shared" si="1"/>
        <v>28356.415131490408</v>
      </c>
      <c r="F51" s="5">
        <f t="shared" si="2"/>
        <v>9560.1195404316186</v>
      </c>
      <c r="G51" s="5">
        <f t="shared" si="3"/>
        <v>28296.295591058792</v>
      </c>
      <c r="H51" s="22">
        <f t="shared" si="16"/>
        <v>18291.912000990189</v>
      </c>
      <c r="I51" s="5">
        <f t="shared" si="17"/>
        <v>45143.146543970754</v>
      </c>
      <c r="J51" s="26">
        <f t="shared" si="19"/>
        <v>0.15574312051139269</v>
      </c>
      <c r="L51" s="22">
        <f t="shared" si="18"/>
        <v>60464.788442920093</v>
      </c>
      <c r="M51" s="5">
        <f>scrimecost*Meta!O48</f>
        <v>52.745000000000005</v>
      </c>
      <c r="N51" s="5">
        <f>L51-Grade9!L51</f>
        <v>2608.6810220003827</v>
      </c>
      <c r="O51" s="5">
        <f>Grade9!M51-M51</f>
        <v>2.6030000000000015</v>
      </c>
      <c r="P51" s="22">
        <f t="shared" si="22"/>
        <v>351.36144632955484</v>
      </c>
      <c r="Q51" s="22"/>
      <c r="R51" s="22"/>
      <c r="S51" s="22">
        <f t="shared" si="20"/>
        <v>1664.6066004156719</v>
      </c>
      <c r="T51" s="22">
        <f t="shared" si="21"/>
        <v>536.95275292005851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40759.625960670652</v>
      </c>
      <c r="D52" s="5">
        <f t="shared" si="15"/>
        <v>38772.015509777673</v>
      </c>
      <c r="E52" s="5">
        <f t="shared" si="1"/>
        <v>29272.015509777673</v>
      </c>
      <c r="F52" s="5">
        <f t="shared" si="2"/>
        <v>9859.0630639424107</v>
      </c>
      <c r="G52" s="5">
        <f t="shared" si="3"/>
        <v>28912.952445835261</v>
      </c>
      <c r="H52" s="22">
        <f t="shared" si="16"/>
        <v>18749.209801014946</v>
      </c>
      <c r="I52" s="5">
        <f t="shared" si="17"/>
        <v>46180.974672570024</v>
      </c>
      <c r="J52" s="26">
        <f t="shared" si="19"/>
        <v>0.157398921395136</v>
      </c>
      <c r="L52" s="22">
        <f t="shared" si="18"/>
        <v>61976.408153993107</v>
      </c>
      <c r="M52" s="5">
        <f>scrimecost*Meta!O49</f>
        <v>52.745000000000005</v>
      </c>
      <c r="N52" s="5">
        <f>L52-Grade9!L52</f>
        <v>2673.898047550414</v>
      </c>
      <c r="O52" s="5">
        <f>Grade9!M52-M52</f>
        <v>2.6030000000000015</v>
      </c>
      <c r="P52" s="22">
        <f t="shared" si="22"/>
        <v>358.79843549843133</v>
      </c>
      <c r="Q52" s="22"/>
      <c r="R52" s="22"/>
      <c r="S52" s="22">
        <f t="shared" si="20"/>
        <v>1704.8802495361806</v>
      </c>
      <c r="T52" s="22">
        <f t="shared" si="21"/>
        <v>536.28899394015332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41778.616609687415</v>
      </c>
      <c r="D53" s="5">
        <f t="shared" si="15"/>
        <v>39710.505897522111</v>
      </c>
      <c r="E53" s="5">
        <f t="shared" si="1"/>
        <v>30210.505897522111</v>
      </c>
      <c r="F53" s="5">
        <f t="shared" si="2"/>
        <v>10165.480175540968</v>
      </c>
      <c r="G53" s="5">
        <f t="shared" si="3"/>
        <v>29545.025721981143</v>
      </c>
      <c r="H53" s="22">
        <f t="shared" si="16"/>
        <v>19217.940046040316</v>
      </c>
      <c r="I53" s="5">
        <f t="shared" si="17"/>
        <v>47244.748504384275</v>
      </c>
      <c r="J53" s="26">
        <f t="shared" si="19"/>
        <v>0.1590143368914709</v>
      </c>
      <c r="L53" s="22">
        <f t="shared" si="18"/>
        <v>63525.818357842909</v>
      </c>
      <c r="M53" s="5">
        <f>scrimecost*Meta!O50</f>
        <v>52.745000000000005</v>
      </c>
      <c r="N53" s="5">
        <f>L53-Grade9!L53</f>
        <v>2740.7454987391393</v>
      </c>
      <c r="O53" s="5">
        <f>Grade9!M53-M53</f>
        <v>2.6030000000000015</v>
      </c>
      <c r="P53" s="22">
        <f t="shared" si="22"/>
        <v>366.42134939652954</v>
      </c>
      <c r="Q53" s="22"/>
      <c r="R53" s="22"/>
      <c r="S53" s="22">
        <f t="shared" si="20"/>
        <v>1746.1607398846727</v>
      </c>
      <c r="T53" s="22">
        <f t="shared" si="21"/>
        <v>535.63601160601024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42823.082024929601</v>
      </c>
      <c r="D54" s="5">
        <f t="shared" si="15"/>
        <v>40672.458544960165</v>
      </c>
      <c r="E54" s="5">
        <f t="shared" si="1"/>
        <v>31172.458544960165</v>
      </c>
      <c r="F54" s="5">
        <f t="shared" si="2"/>
        <v>10479.557714929495</v>
      </c>
      <c r="G54" s="5">
        <f t="shared" si="3"/>
        <v>30192.90083003067</v>
      </c>
      <c r="H54" s="22">
        <f t="shared" si="16"/>
        <v>19698.388547191327</v>
      </c>
      <c r="I54" s="5">
        <f t="shared" si="17"/>
        <v>48335.116681993881</v>
      </c>
      <c r="J54" s="26">
        <f t="shared" si="19"/>
        <v>0.16059035200984648</v>
      </c>
      <c r="L54" s="22">
        <f t="shared" si="18"/>
        <v>65113.963816789001</v>
      </c>
      <c r="M54" s="5">
        <f>scrimecost*Meta!O51</f>
        <v>52.745000000000005</v>
      </c>
      <c r="N54" s="5">
        <f>L54-Grade9!L54</f>
        <v>2809.2641362076465</v>
      </c>
      <c r="O54" s="5">
        <f>Grade9!M54-M54</f>
        <v>2.6030000000000015</v>
      </c>
      <c r="P54" s="22">
        <f t="shared" si="22"/>
        <v>374.2348361420805</v>
      </c>
      <c r="Q54" s="22"/>
      <c r="R54" s="22"/>
      <c r="S54" s="22">
        <f t="shared" si="20"/>
        <v>1788.47324249191</v>
      </c>
      <c r="T54" s="22">
        <f t="shared" si="21"/>
        <v>534.99354090703014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43893.659075552845</v>
      </c>
      <c r="D55" s="5">
        <f t="shared" si="15"/>
        <v>41658.460008584174</v>
      </c>
      <c r="E55" s="5">
        <f t="shared" si="1"/>
        <v>32158.460008584174</v>
      </c>
      <c r="F55" s="5">
        <f t="shared" si="2"/>
        <v>10801.487192802733</v>
      </c>
      <c r="G55" s="5">
        <f t="shared" si="3"/>
        <v>30856.972815781439</v>
      </c>
      <c r="H55" s="22">
        <f t="shared" si="16"/>
        <v>20190.848260871109</v>
      </c>
      <c r="I55" s="5">
        <f t="shared" si="17"/>
        <v>49452.744064043727</v>
      </c>
      <c r="J55" s="26">
        <f t="shared" si="19"/>
        <v>0.16212792773509091</v>
      </c>
      <c r="L55" s="22">
        <f t="shared" si="18"/>
        <v>66741.812912208727</v>
      </c>
      <c r="M55" s="5">
        <f>scrimecost*Meta!O52</f>
        <v>52.745000000000005</v>
      </c>
      <c r="N55" s="5">
        <f>L55-Grade9!L55</f>
        <v>2879.4957396128448</v>
      </c>
      <c r="O55" s="5">
        <f>Grade9!M55-M55</f>
        <v>2.6030000000000015</v>
      </c>
      <c r="P55" s="22">
        <f t="shared" si="22"/>
        <v>382.24366005627007</v>
      </c>
      <c r="Q55" s="22"/>
      <c r="R55" s="22"/>
      <c r="S55" s="22">
        <f t="shared" si="20"/>
        <v>1831.8435576643171</v>
      </c>
      <c r="T55" s="22">
        <f t="shared" si="21"/>
        <v>534.3613234115129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44991.000552441656</v>
      </c>
      <c r="D56" s="5">
        <f t="shared" si="15"/>
        <v>42669.111508798771</v>
      </c>
      <c r="E56" s="5">
        <f t="shared" si="1"/>
        <v>33169.111508798771</v>
      </c>
      <c r="F56" s="5">
        <f t="shared" si="2"/>
        <v>11131.464907622798</v>
      </c>
      <c r="G56" s="5">
        <f t="shared" si="3"/>
        <v>31537.646601175973</v>
      </c>
      <c r="H56" s="22">
        <f t="shared" si="16"/>
        <v>20695.619467392884</v>
      </c>
      <c r="I56" s="5">
        <f t="shared" si="17"/>
        <v>50598.312130644816</v>
      </c>
      <c r="J56" s="26">
        <f t="shared" si="19"/>
        <v>0.16362800161337809</v>
      </c>
      <c r="L56" s="22">
        <f t="shared" si="18"/>
        <v>68410.358235013933</v>
      </c>
      <c r="M56" s="5">
        <f>scrimecost*Meta!O53</f>
        <v>14.629999999999999</v>
      </c>
      <c r="N56" s="5">
        <f>L56-Grade9!L56</f>
        <v>2951.4831331031528</v>
      </c>
      <c r="O56" s="5">
        <f>Grade9!M56-M56</f>
        <v>0.72200000000000131</v>
      </c>
      <c r="P56" s="22">
        <f t="shared" si="22"/>
        <v>390.45270456831429</v>
      </c>
      <c r="Q56" s="22"/>
      <c r="R56" s="22"/>
      <c r="S56" s="22">
        <f t="shared" si="20"/>
        <v>1874.511180716024</v>
      </c>
      <c r="T56" s="22">
        <f t="shared" si="21"/>
        <v>533.23078431507849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14.629999999999999</v>
      </c>
      <c r="N57" s="5">
        <f>L57-Grade9!L57</f>
        <v>0</v>
      </c>
      <c r="O57" s="5">
        <f>Grade9!M57-M57</f>
        <v>0.72200000000000131</v>
      </c>
      <c r="Q57" s="22"/>
      <c r="R57" s="22"/>
      <c r="S57" s="22">
        <f t="shared" si="20"/>
        <v>0.68590000000000118</v>
      </c>
      <c r="T57" s="22">
        <f t="shared" si="21"/>
        <v>0.19026921451672665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14.629999999999999</v>
      </c>
      <c r="N58" s="5">
        <f>L58-Grade9!L58</f>
        <v>0</v>
      </c>
      <c r="O58" s="5">
        <f>Grade9!M58-M58</f>
        <v>0.72200000000000131</v>
      </c>
      <c r="Q58" s="22"/>
      <c r="R58" s="22"/>
      <c r="S58" s="22">
        <f t="shared" si="20"/>
        <v>0.68590000000000118</v>
      </c>
      <c r="T58" s="22">
        <f t="shared" si="21"/>
        <v>0.18554492021123556</v>
      </c>
    </row>
    <row r="59" spans="1:20" x14ac:dyDescent="0.2">
      <c r="A59" s="5">
        <v>68</v>
      </c>
      <c r="H59" s="21"/>
      <c r="I59" s="5"/>
      <c r="M59" s="5">
        <f>scrimecost*Meta!O56</f>
        <v>14.629999999999999</v>
      </c>
      <c r="N59" s="5">
        <f>L59-Grade9!L59</f>
        <v>0</v>
      </c>
      <c r="O59" s="5">
        <f>Grade9!M59-M59</f>
        <v>0.72200000000000131</v>
      </c>
      <c r="Q59" s="22"/>
      <c r="R59" s="22"/>
      <c r="S59" s="22">
        <f t="shared" si="20"/>
        <v>0.68590000000000118</v>
      </c>
      <c r="T59" s="22">
        <f t="shared" si="21"/>
        <v>0.18093792789146815</v>
      </c>
    </row>
    <row r="60" spans="1:20" x14ac:dyDescent="0.2">
      <c r="A60" s="5">
        <v>69</v>
      </c>
      <c r="H60" s="21"/>
      <c r="I60" s="5"/>
      <c r="M60" s="5">
        <f>scrimecost*Meta!O57</f>
        <v>14.629999999999999</v>
      </c>
      <c r="N60" s="5">
        <f>L60-Grade9!L60</f>
        <v>0</v>
      </c>
      <c r="O60" s="5">
        <f>Grade9!M60-M60</f>
        <v>0.72200000000000131</v>
      </c>
      <c r="Q60" s="22"/>
      <c r="R60" s="22"/>
      <c r="S60" s="22">
        <f t="shared" si="20"/>
        <v>0.68590000000000118</v>
      </c>
      <c r="T60" s="22">
        <f t="shared" si="21"/>
        <v>0.17644532500478377</v>
      </c>
    </row>
    <row r="61" spans="1:20" x14ac:dyDescent="0.2">
      <c r="A61" s="5">
        <v>70</v>
      </c>
      <c r="H61" s="21"/>
      <c r="I61" s="5"/>
      <c r="M61" s="5">
        <f>scrimecost*Meta!O58</f>
        <v>14.629999999999999</v>
      </c>
      <c r="N61" s="5">
        <f>L61-Grade9!L61</f>
        <v>0</v>
      </c>
      <c r="O61" s="5">
        <f>Grade9!M61-M61</f>
        <v>0.72200000000000131</v>
      </c>
      <c r="Q61" s="22"/>
      <c r="R61" s="22"/>
      <c r="S61" s="22">
        <f t="shared" si="20"/>
        <v>0.68590000000000118</v>
      </c>
      <c r="T61" s="22">
        <f t="shared" si="21"/>
        <v>0.17206427131584165</v>
      </c>
    </row>
    <row r="62" spans="1:20" x14ac:dyDescent="0.2">
      <c r="A62" s="5">
        <v>71</v>
      </c>
      <c r="H62" s="21"/>
      <c r="I62" s="5"/>
      <c r="M62" s="5">
        <f>scrimecost*Meta!O59</f>
        <v>14.629999999999999</v>
      </c>
      <c r="N62" s="5">
        <f>L62-Grade9!L62</f>
        <v>0</v>
      </c>
      <c r="O62" s="5">
        <f>Grade9!M62-M62</f>
        <v>0.72200000000000131</v>
      </c>
      <c r="Q62" s="22"/>
      <c r="R62" s="22"/>
      <c r="S62" s="22">
        <f t="shared" si="20"/>
        <v>0.68590000000000118</v>
      </c>
      <c r="T62" s="22">
        <f t="shared" si="21"/>
        <v>0.16779199711099677</v>
      </c>
    </row>
    <row r="63" spans="1:20" x14ac:dyDescent="0.2">
      <c r="A63" s="5">
        <v>72</v>
      </c>
      <c r="H63" s="21"/>
      <c r="M63" s="5">
        <f>scrimecost*Meta!O60</f>
        <v>14.629999999999999</v>
      </c>
      <c r="N63" s="5">
        <f>L63-Grade9!L63</f>
        <v>0</v>
      </c>
      <c r="O63" s="5">
        <f>Grade9!M63-M63</f>
        <v>0.72200000000000131</v>
      </c>
      <c r="Q63" s="22"/>
      <c r="R63" s="22"/>
      <c r="S63" s="22">
        <f t="shared" si="20"/>
        <v>0.68590000000000118</v>
      </c>
      <c r="T63" s="22">
        <f t="shared" si="21"/>
        <v>0.16362580144727962</v>
      </c>
    </row>
    <row r="64" spans="1:20" x14ac:dyDescent="0.2">
      <c r="A64" s="5">
        <v>73</v>
      </c>
      <c r="H64" s="21"/>
      <c r="M64" s="5">
        <f>scrimecost*Meta!O61</f>
        <v>14.629999999999999</v>
      </c>
      <c r="N64" s="5">
        <f>L64-Grade9!L64</f>
        <v>0</v>
      </c>
      <c r="O64" s="5">
        <f>Grade9!M64-M64</f>
        <v>0.72200000000000131</v>
      </c>
      <c r="Q64" s="22"/>
      <c r="R64" s="22"/>
      <c r="S64" s="22">
        <f t="shared" si="20"/>
        <v>0.68590000000000118</v>
      </c>
      <c r="T64" s="22">
        <f t="shared" si="21"/>
        <v>0.15956305044485278</v>
      </c>
    </row>
    <row r="65" spans="1:20" x14ac:dyDescent="0.2">
      <c r="A65" s="5">
        <v>74</v>
      </c>
      <c r="H65" s="21"/>
      <c r="M65" s="5">
        <f>scrimecost*Meta!O62</f>
        <v>14.629999999999999</v>
      </c>
      <c r="N65" s="5">
        <f>L65-Grade9!L65</f>
        <v>0</v>
      </c>
      <c r="O65" s="5">
        <f>Grade9!M65-M65</f>
        <v>0.72200000000000131</v>
      </c>
      <c r="Q65" s="22"/>
      <c r="R65" s="22"/>
      <c r="S65" s="22">
        <f t="shared" si="20"/>
        <v>0.68590000000000118</v>
      </c>
      <c r="T65" s="22">
        <f t="shared" si="21"/>
        <v>0.1556011756218654</v>
      </c>
    </row>
    <row r="66" spans="1:20" x14ac:dyDescent="0.2">
      <c r="A66" s="5">
        <v>75</v>
      </c>
      <c r="H66" s="21"/>
      <c r="M66" s="5">
        <f>scrimecost*Meta!O63</f>
        <v>14.629999999999999</v>
      </c>
      <c r="N66" s="5">
        <f>L66-Grade9!L66</f>
        <v>0</v>
      </c>
      <c r="O66" s="5">
        <f>Grade9!M66-M66</f>
        <v>0.72200000000000131</v>
      </c>
      <c r="Q66" s="22"/>
      <c r="R66" s="22"/>
      <c r="S66" s="22">
        <f t="shared" si="20"/>
        <v>0.68590000000000118</v>
      </c>
      <c r="T66" s="22">
        <f t="shared" si="21"/>
        <v>0.1517376722706521</v>
      </c>
    </row>
    <row r="67" spans="1:20" x14ac:dyDescent="0.2">
      <c r="A67" s="5">
        <v>76</v>
      </c>
      <c r="H67" s="21"/>
      <c r="M67" s="5">
        <f>scrimecost*Meta!O64</f>
        <v>14.629999999999999</v>
      </c>
      <c r="N67" s="5">
        <f>L67-Grade9!L67</f>
        <v>0</v>
      </c>
      <c r="O67" s="5">
        <f>Grade9!M67-M67</f>
        <v>0.72200000000000131</v>
      </c>
      <c r="Q67" s="22"/>
      <c r="R67" s="22"/>
      <c r="S67" s="22">
        <f t="shared" si="20"/>
        <v>0.68590000000000118</v>
      </c>
      <c r="T67" s="22">
        <f t="shared" si="21"/>
        <v>0.14797009787425019</v>
      </c>
    </row>
    <row r="68" spans="1:20" x14ac:dyDescent="0.2">
      <c r="A68" s="5">
        <v>77</v>
      </c>
      <c r="H68" s="21"/>
      <c r="M68" s="5">
        <f>scrimecost*Meta!O65</f>
        <v>14.629999999999999</v>
      </c>
      <c r="N68" s="5">
        <f>L68-Grade9!L68</f>
        <v>0</v>
      </c>
      <c r="O68" s="5">
        <f>Grade9!M68-M68</f>
        <v>0.72200000000000131</v>
      </c>
      <c r="Q68" s="22"/>
      <c r="R68" s="22"/>
      <c r="S68" s="22">
        <f t="shared" si="20"/>
        <v>0.68590000000000118</v>
      </c>
      <c r="T68" s="22">
        <f t="shared" si="21"/>
        <v>0.14429607056223431</v>
      </c>
    </row>
    <row r="69" spans="1:20" x14ac:dyDescent="0.2">
      <c r="A69" s="5">
        <v>78</v>
      </c>
      <c r="H69" s="21"/>
      <c r="M69" s="5">
        <f>scrimecost*Meta!O66</f>
        <v>14.629999999999999</v>
      </c>
      <c r="N69" s="5">
        <f>L69-Grade9!L69</f>
        <v>0</v>
      </c>
      <c r="O69" s="5">
        <f>Grade9!M69-M69</f>
        <v>0.72200000000000131</v>
      </c>
      <c r="Q69" s="22"/>
      <c r="R69" s="22"/>
      <c r="S69" s="22">
        <f t="shared" si="20"/>
        <v>0.68590000000000118</v>
      </c>
      <c r="T69" s="22">
        <f t="shared" si="21"/>
        <v>0.14071326760489103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1.0195340377494588E-8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27491</v>
      </c>
      <c r="D2" s="7">
        <f>Meta!C5</f>
        <v>12646</v>
      </c>
      <c r="E2" s="1">
        <f>Meta!D5</f>
        <v>7.3999999999999996E-2</v>
      </c>
      <c r="F2" s="1">
        <f>Meta!F5</f>
        <v>0.50900000000000001</v>
      </c>
      <c r="G2" s="1">
        <f>Meta!I5</f>
        <v>1.9210422854781857</v>
      </c>
      <c r="H2" s="1">
        <f>Meta!E5</f>
        <v>0.95</v>
      </c>
      <c r="I2" s="13"/>
      <c r="J2" s="1">
        <f>Meta!X4</f>
        <v>0.53600000000000003</v>
      </c>
      <c r="K2" s="1">
        <f>Meta!D4</f>
        <v>7.9000000000000001E-2</v>
      </c>
      <c r="L2" s="29"/>
      <c r="N2" s="22">
        <f>Meta!T5</f>
        <v>30687</v>
      </c>
      <c r="O2" s="22">
        <f>Meta!U5</f>
        <v>14116</v>
      </c>
      <c r="P2" s="1">
        <f>Meta!V5</f>
        <v>6.3E-2</v>
      </c>
      <c r="Q2" s="1">
        <f>Meta!X5</f>
        <v>0.55800000000000005</v>
      </c>
      <c r="R2" s="22">
        <f>Meta!W5</f>
        <v>366</v>
      </c>
      <c r="T2" s="12">
        <f>IRR(S5:S69)+1</f>
        <v>1.0268266910330321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1341.7025566252753</v>
      </c>
      <c r="D7" s="5">
        <f t="shared" ref="D7:D36" si="0">IF(A7&lt;startage,1,0)*(C7*(1-initialunempprob))+IF(A7=startage,1,0)*(C7*(1-unempprob))+IF(A7&gt;startage,1,0)*(C7*(1-unempprob)+unempprob*300*52)</f>
        <v>1235.7080546518787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94.531666180868712</v>
      </c>
      <c r="G7" s="5">
        <f t="shared" ref="G7:G56" si="3">D7-F7</f>
        <v>1141.1763884710099</v>
      </c>
      <c r="H7" s="22">
        <f>0.1*Grade10!H7</f>
        <v>617.17599540777314</v>
      </c>
      <c r="I7" s="5">
        <f t="shared" ref="I7:I36" si="4">G7+IF(A7&lt;startage,1,0)*(H7*(1-initialunempprob))+IF(A7&gt;=startage,1,0)*(H7*(1-unempprob))</f>
        <v>1709.595480241569</v>
      </c>
      <c r="J7" s="26">
        <f t="shared" ref="J7:J38" si="5">(F7-(IF(A7&gt;startage,1,0)*(unempprob*300*52)))/(IF(A7&lt;startage,1,0)*((C7+H7)*(1-initialunempprob))+IF(A7&gt;=startage,1,0)*((C7+H7)*(1-unempprob)))</f>
        <v>5.2397452346041061E-2</v>
      </c>
      <c r="L7" s="22">
        <f>0.1*Grade10!L7</f>
        <v>2040.104719088936</v>
      </c>
      <c r="M7" s="5">
        <f>scrimecost*Meta!O4</f>
        <v>963.678</v>
      </c>
      <c r="N7" s="5">
        <f>L7-Grade10!L7</f>
        <v>-18360.942471800423</v>
      </c>
      <c r="O7" s="5"/>
      <c r="P7" s="22"/>
      <c r="Q7" s="22">
        <f>0.05*feel*Grade10!G7</f>
        <v>151.7648688556888</v>
      </c>
      <c r="R7" s="22">
        <f>hstuition</f>
        <v>11298</v>
      </c>
      <c r="S7" s="22">
        <f t="shared" ref="S7:S38" si="6">IF(A7&lt;startage,1,0)*(N7-Q7-R7)+IF(A7&gt;=startage,1,0)*completionprob*(N7*spart+O7+P7)</f>
        <v>-29810.70734065611</v>
      </c>
      <c r="T7" s="22">
        <f t="shared" ref="T7:T38" si="7">S7/sreturn^(A7-startage+1)</f>
        <v>-29810.70734065611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14310.460632654394</v>
      </c>
      <c r="D8" s="5">
        <f t="shared" si="0"/>
        <v>13251.48654583797</v>
      </c>
      <c r="E8" s="5">
        <f t="shared" si="1"/>
        <v>3751.48654583797</v>
      </c>
      <c r="F8" s="5">
        <f t="shared" si="2"/>
        <v>1764.0360299241988</v>
      </c>
      <c r="G8" s="5">
        <f t="shared" si="3"/>
        <v>11487.450515913772</v>
      </c>
      <c r="H8" s="22">
        <f t="shared" ref="H8:H36" si="10">benefits*B8/expnorm</f>
        <v>6582.8847681258403</v>
      </c>
      <c r="I8" s="5">
        <f t="shared" si="4"/>
        <v>17583.201811198298</v>
      </c>
      <c r="J8" s="26">
        <f t="shared" si="5"/>
        <v>9.117766806870721E-2</v>
      </c>
      <c r="L8" s="22">
        <f t="shared" ref="L8:L36" si="11">(sincome+sbenefits)*(1-sunemp)*B8/expnorm</f>
        <v>21852.934377001617</v>
      </c>
      <c r="M8" s="5">
        <f>scrimecost*Meta!O5</f>
        <v>1058.472</v>
      </c>
      <c r="N8" s="5">
        <f>L8-Grade10!L8</f>
        <v>941.86100634002651</v>
      </c>
      <c r="O8" s="5">
        <f>Grade10!M8-M8</f>
        <v>54.948000000000093</v>
      </c>
      <c r="P8" s="22">
        <f t="shared" ref="P8:P39" si="12">(spart-initialspart)*(L8*J8+nptrans)</f>
        <v>188.02299113297704</v>
      </c>
      <c r="Q8" s="22"/>
      <c r="R8" s="22"/>
      <c r="S8" s="22">
        <f t="shared" si="6"/>
        <v>730.10296103717644</v>
      </c>
      <c r="T8" s="22">
        <f t="shared" si="7"/>
        <v>711.02842126421672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14668.222148470753</v>
      </c>
      <c r="D9" s="5">
        <f t="shared" si="0"/>
        <v>14737.173709483917</v>
      </c>
      <c r="E9" s="5">
        <f t="shared" si="1"/>
        <v>5237.1737094839173</v>
      </c>
      <c r="F9" s="5">
        <f t="shared" si="2"/>
        <v>2174.8285306723028</v>
      </c>
      <c r="G9" s="5">
        <f t="shared" si="3"/>
        <v>12562.345178811614</v>
      </c>
      <c r="H9" s="22">
        <f t="shared" si="10"/>
        <v>6747.4568873289854</v>
      </c>
      <c r="I9" s="5">
        <f t="shared" si="4"/>
        <v>18810.490256478253</v>
      </c>
      <c r="J9" s="26">
        <f t="shared" si="5"/>
        <v>5.1456442418265039E-2</v>
      </c>
      <c r="L9" s="22">
        <f t="shared" si="11"/>
        <v>22399.257736426654</v>
      </c>
      <c r="M9" s="5">
        <f>scrimecost*Meta!O6</f>
        <v>1238.1780000000001</v>
      </c>
      <c r="N9" s="5">
        <f>L9-Grade10!L9</f>
        <v>965.40753149852753</v>
      </c>
      <c r="O9" s="5">
        <f>Grade10!M9-M9</f>
        <v>64.276999999999816</v>
      </c>
      <c r="P9" s="22">
        <f t="shared" si="12"/>
        <v>169.5448945503791</v>
      </c>
      <c r="Q9" s="22"/>
      <c r="R9" s="22"/>
      <c r="S9" s="22">
        <f t="shared" si="6"/>
        <v>733.89333227022951</v>
      </c>
      <c r="T9" s="22">
        <f t="shared" si="7"/>
        <v>696.04712477357759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15034.927702182522</v>
      </c>
      <c r="D10" s="5">
        <f t="shared" si="0"/>
        <v>15076.743052221016</v>
      </c>
      <c r="E10" s="5">
        <f t="shared" si="1"/>
        <v>5576.7430522210161</v>
      </c>
      <c r="F10" s="5">
        <f t="shared" si="2"/>
        <v>2268.7194539391112</v>
      </c>
      <c r="G10" s="5">
        <f t="shared" si="3"/>
        <v>12808.023598281905</v>
      </c>
      <c r="H10" s="22">
        <f t="shared" si="10"/>
        <v>6916.1433095122102</v>
      </c>
      <c r="I10" s="5">
        <f t="shared" si="4"/>
        <v>19212.372302890213</v>
      </c>
      <c r="J10" s="26">
        <f t="shared" si="5"/>
        <v>5.4820502385230716E-2</v>
      </c>
      <c r="L10" s="22">
        <f t="shared" si="11"/>
        <v>22959.239179837321</v>
      </c>
      <c r="M10" s="5">
        <f>scrimecost*Meta!O7</f>
        <v>1332.606</v>
      </c>
      <c r="N10" s="5">
        <f>L10-Grade10!L10</f>
        <v>989.5427197859899</v>
      </c>
      <c r="O10" s="5">
        <f>Grade10!M10-M10</f>
        <v>69.179000000000087</v>
      </c>
      <c r="P10" s="22">
        <f t="shared" si="12"/>
        <v>171.87801457686993</v>
      </c>
      <c r="Q10" s="22"/>
      <c r="R10" s="22"/>
      <c r="S10" s="22">
        <f t="shared" si="6"/>
        <v>753.56075960657972</v>
      </c>
      <c r="T10" s="22">
        <f t="shared" si="7"/>
        <v>696.02818773878641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15410.800894737085</v>
      </c>
      <c r="D11" s="5">
        <f t="shared" si="0"/>
        <v>15424.801628526542</v>
      </c>
      <c r="E11" s="5">
        <f t="shared" si="1"/>
        <v>5924.8016285265421</v>
      </c>
      <c r="F11" s="5">
        <f t="shared" si="2"/>
        <v>2364.9576502875889</v>
      </c>
      <c r="G11" s="5">
        <f t="shared" si="3"/>
        <v>13059.843978238954</v>
      </c>
      <c r="H11" s="22">
        <f t="shared" si="10"/>
        <v>7089.0468922500149</v>
      </c>
      <c r="I11" s="5">
        <f t="shared" si="4"/>
        <v>19624.301400462467</v>
      </c>
      <c r="J11" s="26">
        <f t="shared" si="5"/>
        <v>5.8102512109099627E-2</v>
      </c>
      <c r="L11" s="22">
        <f t="shared" si="11"/>
        <v>23533.220159333254</v>
      </c>
      <c r="M11" s="5">
        <f>scrimecost*Meta!O8</f>
        <v>1274.046</v>
      </c>
      <c r="N11" s="5">
        <f>L11-Grade10!L11</f>
        <v>1014.2812877806391</v>
      </c>
      <c r="O11" s="5">
        <f>Grade10!M11-M11</f>
        <v>66.138999999999896</v>
      </c>
      <c r="P11" s="22">
        <f t="shared" si="12"/>
        <v>174.26946260402303</v>
      </c>
      <c r="Q11" s="22"/>
      <c r="R11" s="22"/>
      <c r="S11" s="22">
        <f t="shared" si="6"/>
        <v>766.05855012633856</v>
      </c>
      <c r="T11" s="22">
        <f t="shared" si="7"/>
        <v>689.08590695370856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15796.07091710551</v>
      </c>
      <c r="D12" s="5">
        <f t="shared" si="0"/>
        <v>15781.561669239702</v>
      </c>
      <c r="E12" s="5">
        <f t="shared" si="1"/>
        <v>6281.5616692397016</v>
      </c>
      <c r="F12" s="5">
        <f t="shared" si="2"/>
        <v>2463.6018015447776</v>
      </c>
      <c r="G12" s="5">
        <f t="shared" si="3"/>
        <v>13317.959867694924</v>
      </c>
      <c r="H12" s="22">
        <f t="shared" si="10"/>
        <v>7266.2730645562651</v>
      </c>
      <c r="I12" s="5">
        <f t="shared" si="4"/>
        <v>20046.528725474025</v>
      </c>
      <c r="J12" s="26">
        <f t="shared" si="5"/>
        <v>6.1304472815313163E-2</v>
      </c>
      <c r="L12" s="22">
        <f t="shared" si="11"/>
        <v>24121.550663316582</v>
      </c>
      <c r="M12" s="5">
        <f>scrimecost*Meta!O9</f>
        <v>1140.8219999999999</v>
      </c>
      <c r="N12" s="5">
        <f>L12-Grade10!L12</f>
        <v>1039.6383199751544</v>
      </c>
      <c r="O12" s="5">
        <f>Grade10!M12-M12</f>
        <v>59.223000000000184</v>
      </c>
      <c r="P12" s="22">
        <f t="shared" si="12"/>
        <v>176.72069683185495</v>
      </c>
      <c r="Q12" s="22"/>
      <c r="R12" s="22"/>
      <c r="S12" s="22">
        <f t="shared" si="6"/>
        <v>775.25878540909184</v>
      </c>
      <c r="T12" s="22">
        <f t="shared" si="7"/>
        <v>679.14256586186832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16190.972690033146</v>
      </c>
      <c r="D13" s="5">
        <f t="shared" si="0"/>
        <v>16147.240710970693</v>
      </c>
      <c r="E13" s="5">
        <f t="shared" si="1"/>
        <v>6647.2407109706928</v>
      </c>
      <c r="F13" s="5">
        <f t="shared" si="2"/>
        <v>2564.7120565833966</v>
      </c>
      <c r="G13" s="5">
        <f t="shared" si="3"/>
        <v>13582.528654387297</v>
      </c>
      <c r="H13" s="22">
        <f t="shared" si="10"/>
        <v>7447.9298911701708</v>
      </c>
      <c r="I13" s="5">
        <f t="shared" si="4"/>
        <v>20479.311733610877</v>
      </c>
      <c r="J13" s="26">
        <f t="shared" si="5"/>
        <v>6.4428336918936152E-2</v>
      </c>
      <c r="L13" s="22">
        <f t="shared" si="11"/>
        <v>24724.589429899497</v>
      </c>
      <c r="M13" s="5">
        <f>scrimecost*Meta!O10</f>
        <v>1050.7860000000001</v>
      </c>
      <c r="N13" s="5">
        <f>L13-Grade10!L13</f>
        <v>1065.6292779745381</v>
      </c>
      <c r="O13" s="5">
        <f>Grade10!M13-M13</f>
        <v>54.548999999999978</v>
      </c>
      <c r="P13" s="22">
        <f t="shared" si="12"/>
        <v>179.23321191538267</v>
      </c>
      <c r="Q13" s="22"/>
      <c r="R13" s="22"/>
      <c r="S13" s="22">
        <f t="shared" si="6"/>
        <v>786.98318157391623</v>
      </c>
      <c r="T13" s="22">
        <f t="shared" si="7"/>
        <v>671.40188595170162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16595.747007283971</v>
      </c>
      <c r="D14" s="5">
        <f t="shared" si="0"/>
        <v>16522.06172874496</v>
      </c>
      <c r="E14" s="5">
        <f t="shared" si="1"/>
        <v>7022.0617287449604</v>
      </c>
      <c r="F14" s="5">
        <f t="shared" si="2"/>
        <v>2668.3500679979816</v>
      </c>
      <c r="G14" s="5">
        <f t="shared" si="3"/>
        <v>13853.71166074698</v>
      </c>
      <c r="H14" s="22">
        <f t="shared" si="10"/>
        <v>7634.1281384494241</v>
      </c>
      <c r="I14" s="5">
        <f t="shared" si="4"/>
        <v>20922.914316951148</v>
      </c>
      <c r="J14" s="26">
        <f t="shared" si="5"/>
        <v>6.7476009215153718E-2</v>
      </c>
      <c r="L14" s="22">
        <f t="shared" si="11"/>
        <v>25342.704165646981</v>
      </c>
      <c r="M14" s="5">
        <f>scrimecost*Meta!O11</f>
        <v>983.44199999999989</v>
      </c>
      <c r="N14" s="5">
        <f>L14-Grade10!L14</f>
        <v>1092.2700099238973</v>
      </c>
      <c r="O14" s="5">
        <f>Grade10!M14-M14</f>
        <v>51.052999999999997</v>
      </c>
      <c r="P14" s="22">
        <f t="shared" si="12"/>
        <v>181.8085398759986</v>
      </c>
      <c r="Q14" s="22"/>
      <c r="R14" s="22"/>
      <c r="S14" s="22">
        <f t="shared" si="6"/>
        <v>800.23079514285666</v>
      </c>
      <c r="T14" s="22">
        <f t="shared" si="7"/>
        <v>664.86767212307825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17010.640682466073</v>
      </c>
      <c r="D15" s="5">
        <f t="shared" si="0"/>
        <v>16906.253271963586</v>
      </c>
      <c r="E15" s="5">
        <f t="shared" si="1"/>
        <v>7406.2532719635856</v>
      </c>
      <c r="F15" s="5">
        <f t="shared" si="2"/>
        <v>2774.5790296979312</v>
      </c>
      <c r="G15" s="5">
        <f t="shared" si="3"/>
        <v>14131.674242265653</v>
      </c>
      <c r="H15" s="22">
        <f t="shared" si="10"/>
        <v>7824.9813419106604</v>
      </c>
      <c r="I15" s="5">
        <f t="shared" si="4"/>
        <v>21377.606964874925</v>
      </c>
      <c r="J15" s="26">
        <f t="shared" si="5"/>
        <v>7.0449348040731843E-2</v>
      </c>
      <c r="L15" s="22">
        <f t="shared" si="11"/>
        <v>25976.27176978816</v>
      </c>
      <c r="M15" s="5">
        <f>scrimecost*Meta!O12</f>
        <v>941.71799999999996</v>
      </c>
      <c r="N15" s="5">
        <f>L15-Grade10!L15</f>
        <v>1119.5767601719999</v>
      </c>
      <c r="O15" s="5">
        <f>Grade10!M15-M15</f>
        <v>48.887000000000057</v>
      </c>
      <c r="P15" s="22">
        <f t="shared" si="12"/>
        <v>184.44825103562994</v>
      </c>
      <c r="Q15" s="22"/>
      <c r="R15" s="22"/>
      <c r="S15" s="22">
        <f t="shared" si="6"/>
        <v>815.15612905102569</v>
      </c>
      <c r="T15" s="22">
        <f t="shared" si="7"/>
        <v>659.57411853704957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17435.906699527724</v>
      </c>
      <c r="D16" s="5">
        <f t="shared" si="0"/>
        <v>17300.049603762673</v>
      </c>
      <c r="E16" s="5">
        <f t="shared" si="1"/>
        <v>7800.0496037626726</v>
      </c>
      <c r="F16" s="5">
        <f t="shared" si="2"/>
        <v>2883.463715440379</v>
      </c>
      <c r="G16" s="5">
        <f t="shared" si="3"/>
        <v>14416.585888322294</v>
      </c>
      <c r="H16" s="22">
        <f t="shared" si="10"/>
        <v>8020.6058754584255</v>
      </c>
      <c r="I16" s="5">
        <f t="shared" si="4"/>
        <v>21843.666928996798</v>
      </c>
      <c r="J16" s="26">
        <f t="shared" si="5"/>
        <v>7.3350166407149489E-2</v>
      </c>
      <c r="L16" s="22">
        <f t="shared" si="11"/>
        <v>26625.67856403286</v>
      </c>
      <c r="M16" s="5">
        <f>scrimecost*Meta!O13</f>
        <v>797.14800000000002</v>
      </c>
      <c r="N16" s="5">
        <f>L16-Grade10!L16</f>
        <v>1147.5661791763014</v>
      </c>
      <c r="O16" s="5">
        <f>Grade10!M16-M16</f>
        <v>41.381999999999948</v>
      </c>
      <c r="P16" s="22">
        <f t="shared" si="12"/>
        <v>187.153954974252</v>
      </c>
      <c r="Q16" s="22"/>
      <c r="R16" s="22"/>
      <c r="S16" s="22">
        <f t="shared" si="6"/>
        <v>825.43398880689665</v>
      </c>
      <c r="T16" s="22">
        <f t="shared" si="7"/>
        <v>650.44114578788708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17871.804367015917</v>
      </c>
      <c r="D17" s="5">
        <f t="shared" si="0"/>
        <v>17703.690843856741</v>
      </c>
      <c r="E17" s="5">
        <f t="shared" si="1"/>
        <v>8203.6908438567407</v>
      </c>
      <c r="F17" s="5">
        <f t="shared" si="2"/>
        <v>2995.070518326389</v>
      </c>
      <c r="G17" s="5">
        <f t="shared" si="3"/>
        <v>14708.620325530352</v>
      </c>
      <c r="H17" s="22">
        <f t="shared" si="10"/>
        <v>8221.1210223448852</v>
      </c>
      <c r="I17" s="5">
        <f t="shared" si="4"/>
        <v>22321.378392221715</v>
      </c>
      <c r="J17" s="26">
        <f t="shared" si="5"/>
        <v>7.6180233106093578E-2</v>
      </c>
      <c r="L17" s="22">
        <f t="shared" si="11"/>
        <v>27291.320528133678</v>
      </c>
      <c r="M17" s="5">
        <f>scrimecost*Meta!O14</f>
        <v>797.14800000000002</v>
      </c>
      <c r="N17" s="5">
        <f>L17-Grade10!L17</f>
        <v>1176.255333655703</v>
      </c>
      <c r="O17" s="5">
        <f>Grade10!M17-M17</f>
        <v>41.381999999999948</v>
      </c>
      <c r="P17" s="22">
        <f t="shared" si="12"/>
        <v>189.92730151133966</v>
      </c>
      <c r="Q17" s="22"/>
      <c r="R17" s="22"/>
      <c r="S17" s="22">
        <f t="shared" si="6"/>
        <v>843.27678880666087</v>
      </c>
      <c r="T17" s="22">
        <f t="shared" si="7"/>
        <v>647.14061281159127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18318.599476191313</v>
      </c>
      <c r="D18" s="5">
        <f t="shared" si="0"/>
        <v>18117.423114953159</v>
      </c>
      <c r="E18" s="5">
        <f t="shared" si="1"/>
        <v>8617.4231149531588</v>
      </c>
      <c r="F18" s="5">
        <f t="shared" si="2"/>
        <v>3115.3386470322066</v>
      </c>
      <c r="G18" s="5">
        <f t="shared" si="3"/>
        <v>15002.084467920951</v>
      </c>
      <c r="H18" s="22">
        <f t="shared" si="10"/>
        <v>8426.6490479035074</v>
      </c>
      <c r="I18" s="5">
        <f t="shared" si="4"/>
        <v>22805.161486279598</v>
      </c>
      <c r="J18" s="26">
        <f t="shared" si="5"/>
        <v>7.9178337989299866E-2</v>
      </c>
      <c r="L18" s="22">
        <f t="shared" si="11"/>
        <v>27973.603541337019</v>
      </c>
      <c r="M18" s="5">
        <f>scrimecost*Meta!O15</f>
        <v>797.14800000000002</v>
      </c>
      <c r="N18" s="5">
        <f>L18-Grade10!L18</f>
        <v>1205.6617169970959</v>
      </c>
      <c r="O18" s="5">
        <f>Grade10!M18-M18</f>
        <v>41.381999999999948</v>
      </c>
      <c r="P18" s="22">
        <f t="shared" si="12"/>
        <v>192.91587559144264</v>
      </c>
      <c r="Q18" s="22"/>
      <c r="R18" s="22"/>
      <c r="S18" s="22">
        <f t="shared" si="6"/>
        <v>861.70425799203099</v>
      </c>
      <c r="T18" s="22">
        <f t="shared" si="7"/>
        <v>644.0055338183663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18776.564463096096</v>
      </c>
      <c r="D19" s="5">
        <f t="shared" si="0"/>
        <v>18541.498692826986</v>
      </c>
      <c r="E19" s="5">
        <f t="shared" si="1"/>
        <v>9041.4986928269864</v>
      </c>
      <c r="F19" s="5">
        <f t="shared" si="2"/>
        <v>3253.7993232080107</v>
      </c>
      <c r="G19" s="5">
        <f t="shared" si="3"/>
        <v>15287.699369618975</v>
      </c>
      <c r="H19" s="22">
        <f t="shared" si="10"/>
        <v>8637.3152741010945</v>
      </c>
      <c r="I19" s="5">
        <f t="shared" si="4"/>
        <v>23285.85331343659</v>
      </c>
      <c r="J19" s="26">
        <f t="shared" si="5"/>
        <v>8.2701533573766639E-2</v>
      </c>
      <c r="L19" s="22">
        <f t="shared" si="11"/>
        <v>28672.943629870442</v>
      </c>
      <c r="M19" s="5">
        <f>scrimecost*Meta!O16</f>
        <v>797.14800000000002</v>
      </c>
      <c r="N19" s="5">
        <f>L19-Grade10!L19</f>
        <v>1235.8032599220242</v>
      </c>
      <c r="O19" s="5">
        <f>Grade10!M19-M19</f>
        <v>41.381999999999948</v>
      </c>
      <c r="P19" s="22">
        <f t="shared" si="12"/>
        <v>196.35652102581807</v>
      </c>
      <c r="Q19" s="22"/>
      <c r="R19" s="22"/>
      <c r="S19" s="22">
        <f t="shared" si="6"/>
        <v>880.95090305919211</v>
      </c>
      <c r="T19" s="22">
        <f t="shared" si="7"/>
        <v>641.18878311912022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19245.978574673496</v>
      </c>
      <c r="D20" s="5">
        <f t="shared" si="0"/>
        <v>18976.176160147661</v>
      </c>
      <c r="E20" s="5">
        <f t="shared" si="1"/>
        <v>9476.176160147661</v>
      </c>
      <c r="F20" s="5">
        <f t="shared" si="2"/>
        <v>3395.7215162882112</v>
      </c>
      <c r="G20" s="5">
        <f t="shared" si="3"/>
        <v>15580.45464385945</v>
      </c>
      <c r="H20" s="22">
        <f t="shared" si="10"/>
        <v>8853.2481559536227</v>
      </c>
      <c r="I20" s="5">
        <f t="shared" si="4"/>
        <v>23778.562436272507</v>
      </c>
      <c r="J20" s="26">
        <f t="shared" si="5"/>
        <v>8.6138797558612284E-2</v>
      </c>
      <c r="L20" s="22">
        <f t="shared" si="11"/>
        <v>29389.767220617199</v>
      </c>
      <c r="M20" s="5">
        <f>scrimecost*Meta!O17</f>
        <v>797.14800000000002</v>
      </c>
      <c r="N20" s="5">
        <f>L20-Grade10!L20</f>
        <v>1266.6983414200695</v>
      </c>
      <c r="O20" s="5">
        <f>Grade10!M20-M20</f>
        <v>41.381999999999948</v>
      </c>
      <c r="P20" s="22">
        <f t="shared" si="12"/>
        <v>199.88318259605282</v>
      </c>
      <c r="Q20" s="22"/>
      <c r="R20" s="22"/>
      <c r="S20" s="22">
        <f t="shared" si="6"/>
        <v>900.67871425302906</v>
      </c>
      <c r="T20" s="22">
        <f t="shared" si="7"/>
        <v>638.42070182085592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19727.12803904033</v>
      </c>
      <c r="D21" s="5">
        <f t="shared" si="0"/>
        <v>19421.720564151346</v>
      </c>
      <c r="E21" s="5">
        <f t="shared" si="1"/>
        <v>9921.7205641513465</v>
      </c>
      <c r="F21" s="5">
        <f t="shared" si="2"/>
        <v>3541.1917641954146</v>
      </c>
      <c r="G21" s="5">
        <f t="shared" si="3"/>
        <v>15880.528799955931</v>
      </c>
      <c r="H21" s="22">
        <f t="shared" si="10"/>
        <v>9074.5793598524615</v>
      </c>
      <c r="I21" s="5">
        <f t="shared" si="4"/>
        <v>24283.589287179311</v>
      </c>
      <c r="J21" s="26">
        <f t="shared" si="5"/>
        <v>8.9492225836510397E-2</v>
      </c>
      <c r="L21" s="22">
        <f t="shared" si="11"/>
        <v>30124.511401132633</v>
      </c>
      <c r="M21" s="5">
        <f>scrimecost*Meta!O18</f>
        <v>628.78800000000001</v>
      </c>
      <c r="N21" s="5">
        <f>L21-Grade10!L21</f>
        <v>1298.3657999555799</v>
      </c>
      <c r="O21" s="5">
        <f>Grade10!M21-M21</f>
        <v>32.641999999999939</v>
      </c>
      <c r="P21" s="22">
        <f t="shared" si="12"/>
        <v>203.49801070554344</v>
      </c>
      <c r="Q21" s="22"/>
      <c r="R21" s="22"/>
      <c r="S21" s="22">
        <f t="shared" si="6"/>
        <v>912.59672072671901</v>
      </c>
      <c r="T21" s="22">
        <f t="shared" si="7"/>
        <v>629.9684749103784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20220.30624001634</v>
      </c>
      <c r="D22" s="5">
        <f t="shared" si="0"/>
        <v>19878.403578255133</v>
      </c>
      <c r="E22" s="5">
        <f t="shared" si="1"/>
        <v>10378.403578255133</v>
      </c>
      <c r="F22" s="5">
        <f t="shared" si="2"/>
        <v>3690.2987683003007</v>
      </c>
      <c r="G22" s="5">
        <f t="shared" si="3"/>
        <v>16188.104809954832</v>
      </c>
      <c r="H22" s="22">
        <f t="shared" si="10"/>
        <v>9301.4438438487723</v>
      </c>
      <c r="I22" s="5">
        <f t="shared" si="4"/>
        <v>24801.241809358795</v>
      </c>
      <c r="J22" s="26">
        <f t="shared" si="5"/>
        <v>9.2763863180801334E-2</v>
      </c>
      <c r="L22" s="22">
        <f t="shared" si="11"/>
        <v>30877.624186160941</v>
      </c>
      <c r="M22" s="5">
        <f>scrimecost*Meta!O19</f>
        <v>628.78800000000001</v>
      </c>
      <c r="N22" s="5">
        <f>L22-Grade10!L22</f>
        <v>1330.8249449544564</v>
      </c>
      <c r="O22" s="5">
        <f>Grade10!M22-M22</f>
        <v>32.641999999999939</v>
      </c>
      <c r="P22" s="22">
        <f t="shared" si="12"/>
        <v>207.2032095177714</v>
      </c>
      <c r="Q22" s="22"/>
      <c r="R22" s="22"/>
      <c r="S22" s="22">
        <f t="shared" si="6"/>
        <v>933.32325236224017</v>
      </c>
      <c r="T22" s="22">
        <f t="shared" si="7"/>
        <v>627.44382525213018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20725.813896016749</v>
      </c>
      <c r="D23" s="5">
        <f t="shared" si="0"/>
        <v>20346.503667711513</v>
      </c>
      <c r="E23" s="5">
        <f t="shared" si="1"/>
        <v>10846.503667711513</v>
      </c>
      <c r="F23" s="5">
        <f t="shared" si="2"/>
        <v>3843.1334475078093</v>
      </c>
      <c r="G23" s="5">
        <f t="shared" si="3"/>
        <v>16503.370220203702</v>
      </c>
      <c r="H23" s="22">
        <f t="shared" si="10"/>
        <v>9533.9799399449948</v>
      </c>
      <c r="I23" s="5">
        <f t="shared" si="4"/>
        <v>25331.835644592767</v>
      </c>
      <c r="J23" s="26">
        <f t="shared" si="5"/>
        <v>9.59557044923047E-2</v>
      </c>
      <c r="L23" s="22">
        <f t="shared" si="11"/>
        <v>31649.564790814973</v>
      </c>
      <c r="M23" s="5">
        <f>scrimecost*Meta!O20</f>
        <v>628.78800000000001</v>
      </c>
      <c r="N23" s="5">
        <f>L23-Grade10!L23</f>
        <v>1364.0955685783301</v>
      </c>
      <c r="O23" s="5">
        <f>Grade10!M23-M23</f>
        <v>32.641999999999939</v>
      </c>
      <c r="P23" s="22">
        <f t="shared" si="12"/>
        <v>211.00103830030505</v>
      </c>
      <c r="Q23" s="22"/>
      <c r="R23" s="22"/>
      <c r="S23" s="22">
        <f t="shared" si="6"/>
        <v>954.56794728866248</v>
      </c>
      <c r="T23" s="22">
        <f t="shared" si="7"/>
        <v>624.96034637709829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21243.959243417165</v>
      </c>
      <c r="D24" s="5">
        <f t="shared" si="0"/>
        <v>20826.306259404297</v>
      </c>
      <c r="E24" s="5">
        <f t="shared" si="1"/>
        <v>11326.306259404297</v>
      </c>
      <c r="F24" s="5">
        <f t="shared" si="2"/>
        <v>3999.7889936955025</v>
      </c>
      <c r="G24" s="5">
        <f t="shared" si="3"/>
        <v>16826.517265708793</v>
      </c>
      <c r="H24" s="22">
        <f t="shared" si="10"/>
        <v>9772.3294384436176</v>
      </c>
      <c r="I24" s="5">
        <f t="shared" si="4"/>
        <v>25875.694325707584</v>
      </c>
      <c r="J24" s="26">
        <f t="shared" si="5"/>
        <v>9.9069696015722533E-2</v>
      </c>
      <c r="L24" s="22">
        <f t="shared" si="11"/>
        <v>32440.803910585342</v>
      </c>
      <c r="M24" s="5">
        <f>scrimecost*Meta!O21</f>
        <v>628.78800000000001</v>
      </c>
      <c r="N24" s="5">
        <f>L24-Grade10!L24</f>
        <v>1398.1979577927887</v>
      </c>
      <c r="O24" s="5">
        <f>Grade10!M24-M24</f>
        <v>32.641999999999939</v>
      </c>
      <c r="P24" s="22">
        <f t="shared" si="12"/>
        <v>214.89381280240192</v>
      </c>
      <c r="Q24" s="22"/>
      <c r="R24" s="22"/>
      <c r="S24" s="22">
        <f t="shared" si="6"/>
        <v>976.3437595882391</v>
      </c>
      <c r="T24" s="22">
        <f t="shared" si="7"/>
        <v>622.51700676134828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21775.058224502594</v>
      </c>
      <c r="D25" s="5">
        <f t="shared" si="0"/>
        <v>21318.103915889405</v>
      </c>
      <c r="E25" s="5">
        <f t="shared" si="1"/>
        <v>11818.103915889405</v>
      </c>
      <c r="F25" s="5">
        <f t="shared" si="2"/>
        <v>4160.3609285378907</v>
      </c>
      <c r="G25" s="5">
        <f t="shared" si="3"/>
        <v>17157.742987351514</v>
      </c>
      <c r="H25" s="22">
        <f t="shared" si="10"/>
        <v>10016.637674404707</v>
      </c>
      <c r="I25" s="5">
        <f t="shared" si="4"/>
        <v>26433.149473850273</v>
      </c>
      <c r="J25" s="26">
        <f t="shared" si="5"/>
        <v>0.10210773652637414</v>
      </c>
      <c r="L25" s="22">
        <f t="shared" si="11"/>
        <v>33251.82400834997</v>
      </c>
      <c r="M25" s="5">
        <f>scrimecost*Meta!O22</f>
        <v>628.78800000000001</v>
      </c>
      <c r="N25" s="5">
        <f>L25-Grade10!L25</f>
        <v>1433.1529067375996</v>
      </c>
      <c r="O25" s="5">
        <f>Grade10!M25-M25</f>
        <v>32.641999999999939</v>
      </c>
      <c r="P25" s="22">
        <f t="shared" si="12"/>
        <v>218.88390666705135</v>
      </c>
      <c r="Q25" s="22"/>
      <c r="R25" s="22"/>
      <c r="S25" s="22">
        <f t="shared" si="6"/>
        <v>998.66396719530019</v>
      </c>
      <c r="T25" s="22">
        <f t="shared" si="7"/>
        <v>620.11280175192303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22319.434680115159</v>
      </c>
      <c r="D26" s="5">
        <f t="shared" si="0"/>
        <v>21822.196513786639</v>
      </c>
      <c r="E26" s="5">
        <f t="shared" si="1"/>
        <v>12322.196513786639</v>
      </c>
      <c r="F26" s="5">
        <f t="shared" si="2"/>
        <v>4324.9471617513373</v>
      </c>
      <c r="G26" s="5">
        <f t="shared" si="3"/>
        <v>17497.249352035302</v>
      </c>
      <c r="H26" s="22">
        <f t="shared" si="10"/>
        <v>10267.053616264824</v>
      </c>
      <c r="I26" s="5">
        <f t="shared" si="4"/>
        <v>27004.541000696532</v>
      </c>
      <c r="J26" s="26">
        <f t="shared" si="5"/>
        <v>0.10507167848798545</v>
      </c>
      <c r="L26" s="22">
        <f t="shared" si="11"/>
        <v>34083.119608558722</v>
      </c>
      <c r="M26" s="5">
        <f>scrimecost*Meta!O23</f>
        <v>500.68800000000005</v>
      </c>
      <c r="N26" s="5">
        <f>L26-Grade10!L26</f>
        <v>1468.9817294060376</v>
      </c>
      <c r="O26" s="5">
        <f>Grade10!M26-M26</f>
        <v>25.992000000000019</v>
      </c>
      <c r="P26" s="22">
        <f t="shared" si="12"/>
        <v>222.97375287831696</v>
      </c>
      <c r="Q26" s="22"/>
      <c r="R26" s="22"/>
      <c r="S26" s="22">
        <f t="shared" si="6"/>
        <v>1015.2246799925417</v>
      </c>
      <c r="T26" s="22">
        <f t="shared" si="7"/>
        <v>613.92643571342921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22877.420547118036</v>
      </c>
      <c r="D27" s="5">
        <f t="shared" si="0"/>
        <v>22338.891426631304</v>
      </c>
      <c r="E27" s="5">
        <f t="shared" si="1"/>
        <v>12838.891426631304</v>
      </c>
      <c r="F27" s="5">
        <f t="shared" si="2"/>
        <v>4493.648050795121</v>
      </c>
      <c r="G27" s="5">
        <f t="shared" si="3"/>
        <v>17845.243375836184</v>
      </c>
      <c r="H27" s="22">
        <f t="shared" si="10"/>
        <v>10523.729956671446</v>
      </c>
      <c r="I27" s="5">
        <f t="shared" si="4"/>
        <v>27590.217315713944</v>
      </c>
      <c r="J27" s="26">
        <f t="shared" si="5"/>
        <v>0.10796332918224039</v>
      </c>
      <c r="L27" s="22">
        <f t="shared" si="11"/>
        <v>34935.197598772691</v>
      </c>
      <c r="M27" s="5">
        <f>scrimecost*Meta!O24</f>
        <v>500.68800000000005</v>
      </c>
      <c r="N27" s="5">
        <f>L27-Grade10!L27</f>
        <v>1505.7062726411968</v>
      </c>
      <c r="O27" s="5">
        <f>Grade10!M27-M27</f>
        <v>25.992000000000019</v>
      </c>
      <c r="P27" s="22">
        <f t="shared" si="12"/>
        <v>227.16584524486422</v>
      </c>
      <c r="Q27" s="22"/>
      <c r="R27" s="22"/>
      <c r="S27" s="22">
        <f t="shared" si="6"/>
        <v>1038.6748481097195</v>
      </c>
      <c r="T27" s="22">
        <f t="shared" si="7"/>
        <v>611.69739887523713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23449.356060795988</v>
      </c>
      <c r="D28" s="5">
        <f t="shared" si="0"/>
        <v>22868.503712297086</v>
      </c>
      <c r="E28" s="5">
        <f t="shared" si="1"/>
        <v>13368.503712297086</v>
      </c>
      <c r="F28" s="5">
        <f t="shared" si="2"/>
        <v>4666.5664620649986</v>
      </c>
      <c r="G28" s="5">
        <f t="shared" si="3"/>
        <v>18201.937250232088</v>
      </c>
      <c r="H28" s="22">
        <f t="shared" si="10"/>
        <v>10786.823205588229</v>
      </c>
      <c r="I28" s="5">
        <f t="shared" si="4"/>
        <v>28190.535538606789</v>
      </c>
      <c r="J28" s="26">
        <f t="shared" si="5"/>
        <v>0.11078445181078178</v>
      </c>
      <c r="L28" s="22">
        <f t="shared" si="11"/>
        <v>35808.577538742</v>
      </c>
      <c r="M28" s="5">
        <f>scrimecost*Meta!O25</f>
        <v>500.68800000000005</v>
      </c>
      <c r="N28" s="5">
        <f>L28-Grade10!L28</f>
        <v>1543.3489294572209</v>
      </c>
      <c r="O28" s="5">
        <f>Grade10!M28-M28</f>
        <v>25.992000000000019</v>
      </c>
      <c r="P28" s="22">
        <f t="shared" si="12"/>
        <v>231.46273992057513</v>
      </c>
      <c r="Q28" s="22"/>
      <c r="R28" s="22"/>
      <c r="S28" s="22">
        <f t="shared" si="6"/>
        <v>1062.7112704298193</v>
      </c>
      <c r="T28" s="22">
        <f t="shared" si="7"/>
        <v>609.50202939244878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24035.58996231588</v>
      </c>
      <c r="D29" s="5">
        <f t="shared" si="0"/>
        <v>23411.356305104509</v>
      </c>
      <c r="E29" s="5">
        <f t="shared" si="1"/>
        <v>13911.356305104509</v>
      </c>
      <c r="F29" s="5">
        <f t="shared" si="2"/>
        <v>4843.8078336166218</v>
      </c>
      <c r="G29" s="5">
        <f t="shared" si="3"/>
        <v>18567.548471487888</v>
      </c>
      <c r="H29" s="22">
        <f t="shared" si="10"/>
        <v>11056.493785727933</v>
      </c>
      <c r="I29" s="5">
        <f t="shared" si="4"/>
        <v>28805.861717071952</v>
      </c>
      <c r="J29" s="26">
        <f t="shared" si="5"/>
        <v>0.11353676657033436</v>
      </c>
      <c r="L29" s="22">
        <f t="shared" si="11"/>
        <v>36703.791977210545</v>
      </c>
      <c r="M29" s="5">
        <f>scrimecost*Meta!O26</f>
        <v>500.68800000000005</v>
      </c>
      <c r="N29" s="5">
        <f>L29-Grade10!L29</f>
        <v>1581.9326526936493</v>
      </c>
      <c r="O29" s="5">
        <f>Grade10!M29-M29</f>
        <v>25.992000000000019</v>
      </c>
      <c r="P29" s="22">
        <f t="shared" si="12"/>
        <v>235.86705696317881</v>
      </c>
      <c r="Q29" s="22"/>
      <c r="R29" s="22"/>
      <c r="S29" s="22">
        <f t="shared" si="6"/>
        <v>1087.3486033079234</v>
      </c>
      <c r="T29" s="22">
        <f t="shared" si="7"/>
        <v>607.33949138352546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24636.479711373777</v>
      </c>
      <c r="D30" s="5">
        <f t="shared" si="0"/>
        <v>23967.780212732119</v>
      </c>
      <c r="E30" s="5">
        <f t="shared" si="1"/>
        <v>14467.780212732119</v>
      </c>
      <c r="F30" s="5">
        <f t="shared" si="2"/>
        <v>5025.480239457037</v>
      </c>
      <c r="G30" s="5">
        <f t="shared" si="3"/>
        <v>18942.299973275083</v>
      </c>
      <c r="H30" s="22">
        <f t="shared" si="10"/>
        <v>11332.906130371133</v>
      </c>
      <c r="I30" s="5">
        <f t="shared" si="4"/>
        <v>29436.571049998754</v>
      </c>
      <c r="J30" s="26">
        <f t="shared" si="5"/>
        <v>0.11622195170160515</v>
      </c>
      <c r="L30" s="22">
        <f t="shared" si="11"/>
        <v>37621.386776640815</v>
      </c>
      <c r="M30" s="5">
        <f>scrimecost*Meta!O27</f>
        <v>500.68800000000005</v>
      </c>
      <c r="N30" s="5">
        <f>L30-Grade10!L30</f>
        <v>1621.4809690109978</v>
      </c>
      <c r="O30" s="5">
        <f>Grade10!M30-M30</f>
        <v>25.992000000000019</v>
      </c>
      <c r="P30" s="22">
        <f t="shared" si="12"/>
        <v>240.38148193184765</v>
      </c>
      <c r="Q30" s="22"/>
      <c r="R30" s="22"/>
      <c r="S30" s="22">
        <f t="shared" si="6"/>
        <v>1112.6018695079854</v>
      </c>
      <c r="T30" s="22">
        <f t="shared" si="7"/>
        <v>605.20897072726586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25252.391704158126</v>
      </c>
      <c r="D31" s="5">
        <f t="shared" si="0"/>
        <v>24538.114718050427</v>
      </c>
      <c r="E31" s="5">
        <f t="shared" si="1"/>
        <v>15038.114718050427</v>
      </c>
      <c r="F31" s="5">
        <f t="shared" si="2"/>
        <v>5211.694455443464</v>
      </c>
      <c r="G31" s="5">
        <f t="shared" si="3"/>
        <v>19326.420262606964</v>
      </c>
      <c r="H31" s="22">
        <f t="shared" si="10"/>
        <v>11616.228783630411</v>
      </c>
      <c r="I31" s="5">
        <f t="shared" si="4"/>
        <v>30083.048116248727</v>
      </c>
      <c r="J31" s="26">
        <f t="shared" si="5"/>
        <v>0.11884164451260108</v>
      </c>
      <c r="L31" s="22">
        <f t="shared" si="11"/>
        <v>38561.92144605684</v>
      </c>
      <c r="M31" s="5">
        <f>scrimecost*Meta!O28</f>
        <v>429.68399999999997</v>
      </c>
      <c r="N31" s="5">
        <f>L31-Grade10!L31</f>
        <v>1662.0179932362807</v>
      </c>
      <c r="O31" s="5">
        <f>Grade10!M31-M31</f>
        <v>22.305999999999983</v>
      </c>
      <c r="P31" s="22">
        <f t="shared" si="12"/>
        <v>245.00876752473317</v>
      </c>
      <c r="Q31" s="22"/>
      <c r="R31" s="22"/>
      <c r="S31" s="22">
        <f t="shared" si="6"/>
        <v>1134.9847673630491</v>
      </c>
      <c r="T31" s="22">
        <f t="shared" si="7"/>
        <v>601.25465978172883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25883.701496762074</v>
      </c>
      <c r="D32" s="5">
        <f t="shared" si="0"/>
        <v>25122.707586001685</v>
      </c>
      <c r="E32" s="5">
        <f t="shared" si="1"/>
        <v>15622.707586001685</v>
      </c>
      <c r="F32" s="5">
        <f t="shared" si="2"/>
        <v>5402.5640268295501</v>
      </c>
      <c r="G32" s="5">
        <f t="shared" si="3"/>
        <v>19720.143559172135</v>
      </c>
      <c r="H32" s="22">
        <f t="shared" si="10"/>
        <v>11906.63450322117</v>
      </c>
      <c r="I32" s="5">
        <f t="shared" si="4"/>
        <v>30745.68710915494</v>
      </c>
      <c r="J32" s="26">
        <f t="shared" si="5"/>
        <v>0.12139744237698737</v>
      </c>
      <c r="L32" s="22">
        <f t="shared" si="11"/>
        <v>39525.969482208253</v>
      </c>
      <c r="M32" s="5">
        <f>scrimecost*Meta!O29</f>
        <v>429.68399999999997</v>
      </c>
      <c r="N32" s="5">
        <f>L32-Grade10!L32</f>
        <v>1703.5684430671827</v>
      </c>
      <c r="O32" s="5">
        <f>Grade10!M32-M32</f>
        <v>22.305999999999983</v>
      </c>
      <c r="P32" s="22">
        <f t="shared" si="12"/>
        <v>249.75173525744086</v>
      </c>
      <c r="Q32" s="22"/>
      <c r="R32" s="22"/>
      <c r="S32" s="22">
        <f t="shared" si="6"/>
        <v>1161.5164801644826</v>
      </c>
      <c r="T32" s="22">
        <f t="shared" si="7"/>
        <v>599.23427946515903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26530.794034181123</v>
      </c>
      <c r="D33" s="5">
        <f t="shared" si="0"/>
        <v>25721.915275651721</v>
      </c>
      <c r="E33" s="5">
        <f t="shared" si="1"/>
        <v>16221.915275651721</v>
      </c>
      <c r="F33" s="5">
        <f t="shared" si="2"/>
        <v>5598.205337500287</v>
      </c>
      <c r="G33" s="5">
        <f t="shared" si="3"/>
        <v>20123.709938151434</v>
      </c>
      <c r="H33" s="22">
        <f t="shared" si="10"/>
        <v>12204.300365801699</v>
      </c>
      <c r="I33" s="5">
        <f t="shared" si="4"/>
        <v>31424.892076883807</v>
      </c>
      <c r="J33" s="26">
        <f t="shared" si="5"/>
        <v>0.12389090370809588</v>
      </c>
      <c r="L33" s="22">
        <f t="shared" si="11"/>
        <v>40514.118719263453</v>
      </c>
      <c r="M33" s="5">
        <f>scrimecost*Meta!O30</f>
        <v>429.68399999999997</v>
      </c>
      <c r="N33" s="5">
        <f>L33-Grade10!L33</f>
        <v>1746.1576541438553</v>
      </c>
      <c r="O33" s="5">
        <f>Grade10!M33-M33</f>
        <v>22.305999999999983</v>
      </c>
      <c r="P33" s="22">
        <f t="shared" si="12"/>
        <v>254.61327718346618</v>
      </c>
      <c r="Q33" s="22"/>
      <c r="R33" s="22"/>
      <c r="S33" s="22">
        <f t="shared" si="6"/>
        <v>1188.7114857859506</v>
      </c>
      <c r="T33" s="22">
        <f t="shared" si="7"/>
        <v>597.24233293368911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27194.063885035648</v>
      </c>
      <c r="D34" s="5">
        <f t="shared" si="0"/>
        <v>26336.103157543013</v>
      </c>
      <c r="E34" s="5">
        <f t="shared" si="1"/>
        <v>16836.103157543013</v>
      </c>
      <c r="F34" s="5">
        <f t="shared" si="2"/>
        <v>5798.7376809377938</v>
      </c>
      <c r="G34" s="5">
        <f t="shared" si="3"/>
        <v>20537.36547660522</v>
      </c>
      <c r="H34" s="22">
        <f t="shared" si="10"/>
        <v>12509.407874946739</v>
      </c>
      <c r="I34" s="5">
        <f t="shared" si="4"/>
        <v>32121.077168805903</v>
      </c>
      <c r="J34" s="26">
        <f t="shared" si="5"/>
        <v>0.12632354890917741</v>
      </c>
      <c r="L34" s="22">
        <f t="shared" si="11"/>
        <v>41526.971687245037</v>
      </c>
      <c r="M34" s="5">
        <f>scrimecost*Meta!O31</f>
        <v>429.68399999999997</v>
      </c>
      <c r="N34" s="5">
        <f>L34-Grade10!L34</f>
        <v>1789.8115954974564</v>
      </c>
      <c r="O34" s="5">
        <f>Grade10!M34-M34</f>
        <v>22.305999999999983</v>
      </c>
      <c r="P34" s="22">
        <f t="shared" si="12"/>
        <v>259.59635765764216</v>
      </c>
      <c r="Q34" s="22"/>
      <c r="R34" s="22"/>
      <c r="S34" s="22">
        <f t="shared" si="6"/>
        <v>1216.5863665479617</v>
      </c>
      <c r="T34" s="22">
        <f t="shared" si="7"/>
        <v>595.27812064972829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27873.915482161541</v>
      </c>
      <c r="D35" s="5">
        <f t="shared" si="0"/>
        <v>26965.645736481591</v>
      </c>
      <c r="E35" s="5">
        <f t="shared" si="1"/>
        <v>17465.645736481591</v>
      </c>
      <c r="F35" s="5">
        <f t="shared" si="2"/>
        <v>6004.2833329612395</v>
      </c>
      <c r="G35" s="5">
        <f t="shared" si="3"/>
        <v>20961.36240352035</v>
      </c>
      <c r="H35" s="22">
        <f t="shared" si="10"/>
        <v>12822.143071820408</v>
      </c>
      <c r="I35" s="5">
        <f t="shared" si="4"/>
        <v>32834.666888026048</v>
      </c>
      <c r="J35" s="26">
        <f t="shared" si="5"/>
        <v>0.12869686130047645</v>
      </c>
      <c r="L35" s="22">
        <f t="shared" si="11"/>
        <v>42565.145979426161</v>
      </c>
      <c r="M35" s="5">
        <f>scrimecost*Meta!O32</f>
        <v>429.68399999999997</v>
      </c>
      <c r="N35" s="5">
        <f>L35-Grade10!L35</f>
        <v>1834.556885384889</v>
      </c>
      <c r="O35" s="5">
        <f>Grade10!M35-M35</f>
        <v>22.305999999999983</v>
      </c>
      <c r="P35" s="22">
        <f t="shared" si="12"/>
        <v>264.70401514367251</v>
      </c>
      <c r="Q35" s="22"/>
      <c r="R35" s="22"/>
      <c r="S35" s="22">
        <f t="shared" si="6"/>
        <v>1245.1581193290185</v>
      </c>
      <c r="T35" s="22">
        <f t="shared" si="7"/>
        <v>593.34096127460919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28570.763369215576</v>
      </c>
      <c r="D36" s="5">
        <f t="shared" si="0"/>
        <v>27610.926879893625</v>
      </c>
      <c r="E36" s="5">
        <f t="shared" si="1"/>
        <v>18110.926879893625</v>
      </c>
      <c r="F36" s="5">
        <f t="shared" si="2"/>
        <v>6214.9676262852681</v>
      </c>
      <c r="G36" s="5">
        <f t="shared" si="3"/>
        <v>21395.959253608358</v>
      </c>
      <c r="H36" s="22">
        <f t="shared" si="10"/>
        <v>13142.696648615916</v>
      </c>
      <c r="I36" s="5">
        <f t="shared" si="4"/>
        <v>33566.096350226697</v>
      </c>
      <c r="J36" s="26">
        <f t="shared" si="5"/>
        <v>0.13101228802369497</v>
      </c>
      <c r="L36" s="22">
        <f t="shared" si="11"/>
        <v>43629.274628911808</v>
      </c>
      <c r="M36" s="5">
        <f>scrimecost*Meta!O33</f>
        <v>330.86400000000003</v>
      </c>
      <c r="N36" s="5">
        <f>L36-Grade10!L36</f>
        <v>1880.4208075195056</v>
      </c>
      <c r="O36" s="5">
        <f>Grade10!M36-M36</f>
        <v>17.175999999999988</v>
      </c>
      <c r="P36" s="22">
        <f t="shared" si="12"/>
        <v>269.93936406685361</v>
      </c>
      <c r="Q36" s="22"/>
      <c r="R36" s="22"/>
      <c r="S36" s="22">
        <f t="shared" si="6"/>
        <v>1269.5706659296009</v>
      </c>
      <c r="T36" s="22">
        <f t="shared" si="7"/>
        <v>589.16855030399131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29285.032453445969</v>
      </c>
      <c r="D37" s="5">
        <f t="shared" ref="D37:D56" si="15">IF(A37&lt;startage,1,0)*(C37*(1-initialunempprob))+IF(A37=startage,1,0)*(C37*(1-unempprob))+IF(A37&gt;startage,1,0)*(C37*(1-unempprob)+unempprob*300*52)</f>
        <v>28272.340051890969</v>
      </c>
      <c r="E37" s="5">
        <f t="shared" si="1"/>
        <v>18772.340051890969</v>
      </c>
      <c r="F37" s="5">
        <f t="shared" si="2"/>
        <v>6430.9190269424016</v>
      </c>
      <c r="G37" s="5">
        <f t="shared" si="3"/>
        <v>21841.42102494857</v>
      </c>
      <c r="H37" s="22">
        <f t="shared" ref="H37:H56" si="16">benefits*B37/expnorm</f>
        <v>13471.264064831315</v>
      </c>
      <c r="I37" s="5">
        <f t="shared" ref="I37:I56" si="17">G37+IF(A37&lt;startage,1,0)*(H37*(1-initialunempprob))+IF(A37&gt;=startage,1,0)*(H37*(1-unempprob))</f>
        <v>34315.811548982369</v>
      </c>
      <c r="J37" s="26">
        <f t="shared" si="5"/>
        <v>0.13327124092439604</v>
      </c>
      <c r="L37" s="22">
        <f t="shared" ref="L37:L56" si="18">(sincome+sbenefits)*(1-sunemp)*B37/expnorm</f>
        <v>44720.00649463461</v>
      </c>
      <c r="M37" s="5">
        <f>scrimecost*Meta!O34</f>
        <v>330.86400000000003</v>
      </c>
      <c r="N37" s="5">
        <f>L37-Grade10!L37</f>
        <v>1927.4313277075053</v>
      </c>
      <c r="O37" s="5">
        <f>Grade10!M37-M37</f>
        <v>17.175999999999988</v>
      </c>
      <c r="P37" s="22">
        <f t="shared" si="12"/>
        <v>275.30559671311437</v>
      </c>
      <c r="Q37" s="22"/>
      <c r="R37" s="22"/>
      <c r="S37" s="22">
        <f t="shared" si="6"/>
        <v>1299.5888636952072</v>
      </c>
      <c r="T37" s="22">
        <f t="shared" si="7"/>
        <v>587.3426103886934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30017.158264782109</v>
      </c>
      <c r="D38" s="5">
        <f t="shared" si="15"/>
        <v>28950.288553188235</v>
      </c>
      <c r="E38" s="5">
        <f t="shared" si="1"/>
        <v>19450.288553188235</v>
      </c>
      <c r="F38" s="5">
        <f t="shared" si="2"/>
        <v>6652.2692126159582</v>
      </c>
      <c r="G38" s="5">
        <f t="shared" si="3"/>
        <v>22298.019340572275</v>
      </c>
      <c r="H38" s="22">
        <f t="shared" si="16"/>
        <v>13808.045666452097</v>
      </c>
      <c r="I38" s="5">
        <f t="shared" si="17"/>
        <v>35084.269627706919</v>
      </c>
      <c r="J38" s="26">
        <f t="shared" si="5"/>
        <v>0.13547509741288483</v>
      </c>
      <c r="L38" s="22">
        <f t="shared" si="18"/>
        <v>45838.006657000471</v>
      </c>
      <c r="M38" s="5">
        <f>scrimecost*Meta!O35</f>
        <v>330.86400000000003</v>
      </c>
      <c r="N38" s="5">
        <f>L38-Grade10!L38</f>
        <v>1975.6171109001807</v>
      </c>
      <c r="O38" s="5">
        <f>Grade10!M38-M38</f>
        <v>17.175999999999988</v>
      </c>
      <c r="P38" s="22">
        <f t="shared" si="12"/>
        <v>280.80598517553148</v>
      </c>
      <c r="Q38" s="22"/>
      <c r="R38" s="22"/>
      <c r="S38" s="22">
        <f t="shared" si="6"/>
        <v>1330.3575164049407</v>
      </c>
      <c r="T38" s="22">
        <f t="shared" si="7"/>
        <v>585.54024016601193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30767.587221401674</v>
      </c>
      <c r="D39" s="5">
        <f t="shared" si="15"/>
        <v>29645.185767017952</v>
      </c>
      <c r="E39" s="5">
        <f t="shared" si="1"/>
        <v>20145.185767017952</v>
      </c>
      <c r="F39" s="5">
        <f t="shared" si="2"/>
        <v>6879.1531529313615</v>
      </c>
      <c r="G39" s="5">
        <f t="shared" si="3"/>
        <v>22766.032614086591</v>
      </c>
      <c r="H39" s="22">
        <f t="shared" si="16"/>
        <v>14153.246808113401</v>
      </c>
      <c r="I39" s="5">
        <f t="shared" si="17"/>
        <v>35871.939158399604</v>
      </c>
      <c r="J39" s="26">
        <f t="shared" ref="J39:J56" si="19">(F39-(IF(A39&gt;startage,1,0)*(unempprob*300*52)))/(IF(A39&lt;startage,1,0)*((C39+H39)*(1-initialunempprob))+IF(A39&gt;=startage,1,0)*((C39+H39)*(1-unempprob)))</f>
        <v>0.1376252013040935</v>
      </c>
      <c r="L39" s="22">
        <f t="shared" si="18"/>
        <v>46983.956823425484</v>
      </c>
      <c r="M39" s="5">
        <f>scrimecost*Meta!O36</f>
        <v>330.86400000000003</v>
      </c>
      <c r="N39" s="5">
        <f>L39-Grade10!L39</f>
        <v>2025.0075386726967</v>
      </c>
      <c r="O39" s="5">
        <f>Grade10!M39-M39</f>
        <v>17.175999999999988</v>
      </c>
      <c r="P39" s="22">
        <f t="shared" si="12"/>
        <v>286.44388334950924</v>
      </c>
      <c r="Q39" s="22"/>
      <c r="R39" s="22"/>
      <c r="S39" s="22">
        <f t="shared" ref="S39:S69" si="20">IF(A39&lt;startage,1,0)*(N39-Q39-R39)+IF(A39&gt;=startage,1,0)*completionprob*(N39*spart+O39+P39)</f>
        <v>1361.8953854324302</v>
      </c>
      <c r="T39" s="22">
        <f t="shared" ref="T39:T69" si="21">S39/sreturn^(A39-startage+1)</f>
        <v>583.76086679283469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31536.776901936708</v>
      </c>
      <c r="D40" s="5">
        <f t="shared" si="15"/>
        <v>30357.455411193394</v>
      </c>
      <c r="E40" s="5">
        <f t="shared" si="1"/>
        <v>20857.455411193394</v>
      </c>
      <c r="F40" s="5">
        <f t="shared" si="2"/>
        <v>7111.7091917546431</v>
      </c>
      <c r="G40" s="5">
        <f t="shared" si="3"/>
        <v>23245.746219438752</v>
      </c>
      <c r="H40" s="22">
        <f t="shared" si="16"/>
        <v>14507.077978316234</v>
      </c>
      <c r="I40" s="5">
        <f t="shared" si="17"/>
        <v>36679.300427359587</v>
      </c>
      <c r="J40" s="26">
        <f t="shared" si="19"/>
        <v>0.13972286363697992</v>
      </c>
      <c r="L40" s="22">
        <f t="shared" si="18"/>
        <v>48158.555744011115</v>
      </c>
      <c r="M40" s="5">
        <f>scrimecost*Meta!O37</f>
        <v>330.86400000000003</v>
      </c>
      <c r="N40" s="5">
        <f>L40-Grade10!L40</f>
        <v>2075.6327271395057</v>
      </c>
      <c r="O40" s="5">
        <f>Grade10!M40-M40</f>
        <v>17.175999999999988</v>
      </c>
      <c r="P40" s="22">
        <f t="shared" ref="P40:P56" si="22">(spart-initialspart)*(L40*J40+nptrans)</f>
        <v>292.2227289778362</v>
      </c>
      <c r="Q40" s="22"/>
      <c r="R40" s="22"/>
      <c r="S40" s="22">
        <f t="shared" si="20"/>
        <v>1394.2217011855962</v>
      </c>
      <c r="T40" s="22">
        <f t="shared" si="21"/>
        <v>582.00393231564681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32325.196324485121</v>
      </c>
      <c r="D41" s="5">
        <f t="shared" si="15"/>
        <v>31087.531796473224</v>
      </c>
      <c r="E41" s="5">
        <f t="shared" si="1"/>
        <v>21587.531796473224</v>
      </c>
      <c r="F41" s="5">
        <f t="shared" si="2"/>
        <v>7350.0791315485076</v>
      </c>
      <c r="G41" s="5">
        <f t="shared" si="3"/>
        <v>23737.452664924716</v>
      </c>
      <c r="H41" s="22">
        <f t="shared" si="16"/>
        <v>14869.75492777414</v>
      </c>
      <c r="I41" s="5">
        <f t="shared" si="17"/>
        <v>37506.845728043569</v>
      </c>
      <c r="J41" s="26">
        <f t="shared" si="19"/>
        <v>0.14176936347394228</v>
      </c>
      <c r="L41" s="22">
        <f t="shared" si="18"/>
        <v>49362.519637611389</v>
      </c>
      <c r="M41" s="5">
        <f>scrimecost*Meta!O38</f>
        <v>200.93400000000003</v>
      </c>
      <c r="N41" s="5">
        <f>L41-Grade10!L41</f>
        <v>2127.5235453179921</v>
      </c>
      <c r="O41" s="5">
        <f>Grade10!M41-M41</f>
        <v>10.430999999999983</v>
      </c>
      <c r="P41" s="22">
        <f t="shared" si="22"/>
        <v>298.14604574687144</v>
      </c>
      <c r="Q41" s="22"/>
      <c r="R41" s="22"/>
      <c r="S41" s="22">
        <f t="shared" si="20"/>
        <v>1420.9484248325957</v>
      </c>
      <c r="T41" s="22">
        <f t="shared" si="21"/>
        <v>577.66392469257971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33133.326232597246</v>
      </c>
      <c r="D42" s="5">
        <f t="shared" si="15"/>
        <v>31835.860091385053</v>
      </c>
      <c r="E42" s="5">
        <f t="shared" si="1"/>
        <v>22335.860091385053</v>
      </c>
      <c r="F42" s="5">
        <f t="shared" si="2"/>
        <v>7594.40831983722</v>
      </c>
      <c r="G42" s="5">
        <f t="shared" si="3"/>
        <v>24241.451771547832</v>
      </c>
      <c r="H42" s="22">
        <f t="shared" si="16"/>
        <v>15241.498800968493</v>
      </c>
      <c r="I42" s="5">
        <f t="shared" si="17"/>
        <v>38355.079661244657</v>
      </c>
      <c r="J42" s="26">
        <f t="shared" si="19"/>
        <v>0.14376594868073489</v>
      </c>
      <c r="L42" s="22">
        <f t="shared" si="18"/>
        <v>50596.582628551674</v>
      </c>
      <c r="M42" s="5">
        <f>scrimecost*Meta!O39</f>
        <v>200.93400000000003</v>
      </c>
      <c r="N42" s="5">
        <f>L42-Grade10!L42</f>
        <v>2180.7116339509448</v>
      </c>
      <c r="O42" s="5">
        <f>Grade10!M42-M42</f>
        <v>10.430999999999983</v>
      </c>
      <c r="P42" s="22">
        <f t="shared" si="22"/>
        <v>304.21744543513256</v>
      </c>
      <c r="Q42" s="22"/>
      <c r="R42" s="22"/>
      <c r="S42" s="22">
        <f t="shared" si="20"/>
        <v>1454.9112603207718</v>
      </c>
      <c r="T42" s="22">
        <f t="shared" si="21"/>
        <v>576.01830871601942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33961.659388412176</v>
      </c>
      <c r="D43" s="5">
        <f t="shared" si="15"/>
        <v>32602.896593669677</v>
      </c>
      <c r="E43" s="5">
        <f t="shared" si="1"/>
        <v>23102.896593669677</v>
      </c>
      <c r="F43" s="5">
        <f t="shared" si="2"/>
        <v>7844.8457378331495</v>
      </c>
      <c r="G43" s="5">
        <f t="shared" si="3"/>
        <v>24758.050855836525</v>
      </c>
      <c r="H43" s="22">
        <f t="shared" si="16"/>
        <v>15622.536270992701</v>
      </c>
      <c r="I43" s="5">
        <f t="shared" si="17"/>
        <v>39224.519442775767</v>
      </c>
      <c r="J43" s="26">
        <f t="shared" si="19"/>
        <v>0.14571383668736176</v>
      </c>
      <c r="L43" s="22">
        <f t="shared" si="18"/>
        <v>51861.497194265459</v>
      </c>
      <c r="M43" s="5">
        <f>scrimecost*Meta!O40</f>
        <v>200.93400000000003</v>
      </c>
      <c r="N43" s="5">
        <f>L43-Grade10!L43</f>
        <v>2235.2294247997124</v>
      </c>
      <c r="O43" s="5">
        <f>Grade10!M43-M43</f>
        <v>10.430999999999983</v>
      </c>
      <c r="P43" s="22">
        <f t="shared" si="22"/>
        <v>310.44063011560013</v>
      </c>
      <c r="Q43" s="22"/>
      <c r="R43" s="22"/>
      <c r="S43" s="22">
        <f t="shared" si="20"/>
        <v>1489.7231666961475</v>
      </c>
      <c r="T43" s="22">
        <f t="shared" si="21"/>
        <v>574.39176523089384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34810.700873122485</v>
      </c>
      <c r="D44" s="5">
        <f t="shared" si="15"/>
        <v>33389.109008511419</v>
      </c>
      <c r="E44" s="5">
        <f t="shared" si="1"/>
        <v>23889.109008511419</v>
      </c>
      <c r="F44" s="5">
        <f t="shared" si="2"/>
        <v>8101.5440912789782</v>
      </c>
      <c r="G44" s="5">
        <f t="shared" si="3"/>
        <v>25287.564917232441</v>
      </c>
      <c r="H44" s="22">
        <f t="shared" si="16"/>
        <v>16013.099677767521</v>
      </c>
      <c r="I44" s="5">
        <f t="shared" si="17"/>
        <v>40115.695218845169</v>
      </c>
      <c r="J44" s="26">
        <f t="shared" si="19"/>
        <v>0.14761421523041238</v>
      </c>
      <c r="L44" s="22">
        <f t="shared" si="18"/>
        <v>53158.034624122105</v>
      </c>
      <c r="M44" s="5">
        <f>scrimecost*Meta!O41</f>
        <v>200.93400000000003</v>
      </c>
      <c r="N44" s="5">
        <f>L44-Grade10!L44</f>
        <v>2291.1101604197174</v>
      </c>
      <c r="O44" s="5">
        <f>Grade10!M44-M44</f>
        <v>10.430999999999983</v>
      </c>
      <c r="P44" s="22">
        <f t="shared" si="22"/>
        <v>316.81939441307946</v>
      </c>
      <c r="Q44" s="22"/>
      <c r="R44" s="22"/>
      <c r="S44" s="22">
        <f t="shared" si="20"/>
        <v>1525.4053707309179</v>
      </c>
      <c r="T44" s="22">
        <f t="shared" si="21"/>
        <v>572.78383850662328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35680.968394950542</v>
      </c>
      <c r="D45" s="5">
        <f t="shared" si="15"/>
        <v>34194.976733724201</v>
      </c>
      <c r="E45" s="5">
        <f t="shared" si="1"/>
        <v>24694.976733724201</v>
      </c>
      <c r="F45" s="5">
        <f t="shared" si="2"/>
        <v>8364.6599035609506</v>
      </c>
      <c r="G45" s="5">
        <f t="shared" si="3"/>
        <v>25830.31683016325</v>
      </c>
      <c r="H45" s="22">
        <f t="shared" si="16"/>
        <v>16413.427169711707</v>
      </c>
      <c r="I45" s="5">
        <f t="shared" si="17"/>
        <v>41029.150389316288</v>
      </c>
      <c r="J45" s="26">
        <f t="shared" si="19"/>
        <v>0.14946824307729101</v>
      </c>
      <c r="L45" s="22">
        <f t="shared" si="18"/>
        <v>54486.98548972515</v>
      </c>
      <c r="M45" s="5">
        <f>scrimecost*Meta!O42</f>
        <v>200.93400000000003</v>
      </c>
      <c r="N45" s="5">
        <f>L45-Grade10!L45</f>
        <v>2348.3879144302118</v>
      </c>
      <c r="O45" s="5">
        <f>Grade10!M45-M45</f>
        <v>10.430999999999983</v>
      </c>
      <c r="P45" s="22">
        <f t="shared" si="22"/>
        <v>323.35762781799571</v>
      </c>
      <c r="Q45" s="22"/>
      <c r="R45" s="22"/>
      <c r="S45" s="22">
        <f t="shared" si="20"/>
        <v>1561.9796298665515</v>
      </c>
      <c r="T45" s="22">
        <f t="shared" si="21"/>
        <v>571.19408464324954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36572.992604824292</v>
      </c>
      <c r="D46" s="5">
        <f t="shared" si="15"/>
        <v>35020.991152067298</v>
      </c>
      <c r="E46" s="5">
        <f t="shared" si="1"/>
        <v>25520.991152067298</v>
      </c>
      <c r="F46" s="5">
        <f t="shared" si="2"/>
        <v>8634.3536111499725</v>
      </c>
      <c r="G46" s="5">
        <f t="shared" si="3"/>
        <v>26386.637540917327</v>
      </c>
      <c r="H46" s="22">
        <f t="shared" si="16"/>
        <v>16823.762848954495</v>
      </c>
      <c r="I46" s="5">
        <f t="shared" si="17"/>
        <v>41965.441939049189</v>
      </c>
      <c r="J46" s="26">
        <f t="shared" si="19"/>
        <v>0.15127705073278244</v>
      </c>
      <c r="L46" s="22">
        <f t="shared" si="18"/>
        <v>55849.160126968265</v>
      </c>
      <c r="M46" s="5">
        <f>scrimecost*Meta!O43</f>
        <v>100.28400000000001</v>
      </c>
      <c r="N46" s="5">
        <f>L46-Grade10!L46</f>
        <v>2407.097612290956</v>
      </c>
      <c r="O46" s="5">
        <f>Grade10!M46-M46</f>
        <v>5.2060000000000031</v>
      </c>
      <c r="P46" s="22">
        <f t="shared" si="22"/>
        <v>330.05931705803499</v>
      </c>
      <c r="Q46" s="22"/>
      <c r="R46" s="22"/>
      <c r="S46" s="22">
        <f t="shared" si="20"/>
        <v>1594.5044954805689</v>
      </c>
      <c r="T46" s="22">
        <f t="shared" si="21"/>
        <v>567.85432028387822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37487.317419944906</v>
      </c>
      <c r="D47" s="5">
        <f t="shared" si="15"/>
        <v>35867.655930868983</v>
      </c>
      <c r="E47" s="5">
        <f t="shared" si="1"/>
        <v>26367.655930868983</v>
      </c>
      <c r="F47" s="5">
        <f t="shared" si="2"/>
        <v>8910.7896614287238</v>
      </c>
      <c r="G47" s="5">
        <f t="shared" si="3"/>
        <v>26956.866269440259</v>
      </c>
      <c r="H47" s="22">
        <f t="shared" si="16"/>
        <v>17244.356920178361</v>
      </c>
      <c r="I47" s="5">
        <f t="shared" si="17"/>
        <v>42925.140777525419</v>
      </c>
      <c r="J47" s="26">
        <f t="shared" si="19"/>
        <v>0.15304174112838378</v>
      </c>
      <c r="L47" s="22">
        <f t="shared" si="18"/>
        <v>57245.389130142474</v>
      </c>
      <c r="M47" s="5">
        <f>scrimecost*Meta!O44</f>
        <v>100.28400000000001</v>
      </c>
      <c r="N47" s="5">
        <f>L47-Grade10!L47</f>
        <v>2467.275052598241</v>
      </c>
      <c r="O47" s="5">
        <f>Grade10!M47-M47</f>
        <v>5.2060000000000031</v>
      </c>
      <c r="P47" s="22">
        <f t="shared" si="22"/>
        <v>336.92854852907521</v>
      </c>
      <c r="Q47" s="22"/>
      <c r="R47" s="22"/>
      <c r="S47" s="22">
        <f t="shared" si="20"/>
        <v>1632.9303264849489</v>
      </c>
      <c r="T47" s="22">
        <f t="shared" si="21"/>
        <v>566.34581017515836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38424.500355443532</v>
      </c>
      <c r="D48" s="5">
        <f t="shared" si="15"/>
        <v>36735.487329140713</v>
      </c>
      <c r="E48" s="5">
        <f t="shared" si="1"/>
        <v>27235.487329140713</v>
      </c>
      <c r="F48" s="5">
        <f t="shared" si="2"/>
        <v>9194.136612964443</v>
      </c>
      <c r="G48" s="5">
        <f t="shared" si="3"/>
        <v>27541.350716176268</v>
      </c>
      <c r="H48" s="22">
        <f t="shared" si="16"/>
        <v>17675.465843182817</v>
      </c>
      <c r="I48" s="5">
        <f t="shared" si="17"/>
        <v>43908.832086963557</v>
      </c>
      <c r="J48" s="26">
        <f t="shared" si="19"/>
        <v>0.15476339029482414</v>
      </c>
      <c r="L48" s="22">
        <f t="shared" si="18"/>
        <v>58676.523858396031</v>
      </c>
      <c r="M48" s="5">
        <f>scrimecost*Meta!O45</f>
        <v>100.28400000000001</v>
      </c>
      <c r="N48" s="5">
        <f>L48-Grade10!L48</f>
        <v>2528.9569289131832</v>
      </c>
      <c r="O48" s="5">
        <f>Grade10!M48-M48</f>
        <v>5.2060000000000031</v>
      </c>
      <c r="P48" s="22">
        <f t="shared" si="22"/>
        <v>343.96951078689142</v>
      </c>
      <c r="Q48" s="22"/>
      <c r="R48" s="22"/>
      <c r="S48" s="22">
        <f t="shared" si="20"/>
        <v>1672.3168032644253</v>
      </c>
      <c r="T48" s="22">
        <f t="shared" si="21"/>
        <v>564.85300256836365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39385.112864329611</v>
      </c>
      <c r="D49" s="5">
        <f t="shared" si="15"/>
        <v>37625.01451236922</v>
      </c>
      <c r="E49" s="5">
        <f t="shared" si="1"/>
        <v>28125.01451236922</v>
      </c>
      <c r="F49" s="5">
        <f t="shared" si="2"/>
        <v>9484.5672382885496</v>
      </c>
      <c r="G49" s="5">
        <f t="shared" si="3"/>
        <v>28140.44727408067</v>
      </c>
      <c r="H49" s="22">
        <f t="shared" si="16"/>
        <v>18117.352489262386</v>
      </c>
      <c r="I49" s="5">
        <f t="shared" si="17"/>
        <v>44917.115679137642</v>
      </c>
      <c r="J49" s="26">
        <f t="shared" si="19"/>
        <v>0.15644304801818054</v>
      </c>
      <c r="L49" s="22">
        <f t="shared" si="18"/>
        <v>60143.436954855926</v>
      </c>
      <c r="M49" s="5">
        <f>scrimecost*Meta!O46</f>
        <v>100.28400000000001</v>
      </c>
      <c r="N49" s="5">
        <f>L49-Grade10!L49</f>
        <v>2592.1808521360144</v>
      </c>
      <c r="O49" s="5">
        <f>Grade10!M49-M49</f>
        <v>5.2060000000000031</v>
      </c>
      <c r="P49" s="22">
        <f t="shared" si="22"/>
        <v>351.18649710115301</v>
      </c>
      <c r="Q49" s="22"/>
      <c r="R49" s="22"/>
      <c r="S49" s="22">
        <f t="shared" si="20"/>
        <v>1712.6879419633965</v>
      </c>
      <c r="T49" s="22">
        <f t="shared" si="21"/>
        <v>563.37552939949433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40369.740685937846</v>
      </c>
      <c r="D50" s="5">
        <f t="shared" si="15"/>
        <v>38536.77987517845</v>
      </c>
      <c r="E50" s="5">
        <f t="shared" si="1"/>
        <v>29036.77987517845</v>
      </c>
      <c r="F50" s="5">
        <f t="shared" si="2"/>
        <v>9782.2586292457636</v>
      </c>
      <c r="G50" s="5">
        <f t="shared" si="3"/>
        <v>28754.521245932687</v>
      </c>
      <c r="H50" s="22">
        <f t="shared" si="16"/>
        <v>18570.286301493947</v>
      </c>
      <c r="I50" s="5">
        <f t="shared" si="17"/>
        <v>45950.606361116079</v>
      </c>
      <c r="J50" s="26">
        <f t="shared" si="19"/>
        <v>0.15808173847999171</v>
      </c>
      <c r="L50" s="22">
        <f t="shared" si="18"/>
        <v>61647.02287872733</v>
      </c>
      <c r="M50" s="5">
        <f>scrimecost*Meta!O47</f>
        <v>100.28400000000001</v>
      </c>
      <c r="N50" s="5">
        <f>L50-Grade10!L50</f>
        <v>2656.9853734394128</v>
      </c>
      <c r="O50" s="5">
        <f>Grade10!M50-M50</f>
        <v>5.2060000000000031</v>
      </c>
      <c r="P50" s="22">
        <f t="shared" si="22"/>
        <v>358.58390807327117</v>
      </c>
      <c r="Q50" s="22"/>
      <c r="R50" s="22"/>
      <c r="S50" s="22">
        <f t="shared" si="20"/>
        <v>1754.0683591298405</v>
      </c>
      <c r="T50" s="22">
        <f t="shared" si="21"/>
        <v>561.91303214548395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41378.9842030863</v>
      </c>
      <c r="D51" s="5">
        <f t="shared" si="15"/>
        <v>39471.339372057919</v>
      </c>
      <c r="E51" s="5">
        <f t="shared" si="1"/>
        <v>29971.339372057919</v>
      </c>
      <c r="F51" s="5">
        <f t="shared" si="2"/>
        <v>10087.392304976911</v>
      </c>
      <c r="G51" s="5">
        <f t="shared" si="3"/>
        <v>29383.947067081008</v>
      </c>
      <c r="H51" s="22">
        <f t="shared" si="16"/>
        <v>19034.543459031294</v>
      </c>
      <c r="I51" s="5">
        <f t="shared" si="17"/>
        <v>47009.934310143988</v>
      </c>
      <c r="J51" s="26">
        <f t="shared" si="19"/>
        <v>0.15968046088175872</v>
      </c>
      <c r="L51" s="22">
        <f t="shared" si="18"/>
        <v>63188.198450695512</v>
      </c>
      <c r="M51" s="5">
        <f>scrimecost*Meta!O48</f>
        <v>50.142000000000003</v>
      </c>
      <c r="N51" s="5">
        <f>L51-Grade10!L51</f>
        <v>2723.4100077754192</v>
      </c>
      <c r="O51" s="5">
        <f>Grade10!M51-M51</f>
        <v>2.6030000000000015</v>
      </c>
      <c r="P51" s="22">
        <f t="shared" si="22"/>
        <v>366.16625431969237</v>
      </c>
      <c r="Q51" s="22"/>
      <c r="R51" s="22"/>
      <c r="S51" s="22">
        <f t="shared" si="20"/>
        <v>1794.0104367254576</v>
      </c>
      <c r="T51" s="22">
        <f t="shared" si="21"/>
        <v>559.69368416416751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42413.45880816345</v>
      </c>
      <c r="D52" s="5">
        <f t="shared" si="15"/>
        <v>40429.262856359361</v>
      </c>
      <c r="E52" s="5">
        <f t="shared" si="1"/>
        <v>30929.262856359361</v>
      </c>
      <c r="F52" s="5">
        <f t="shared" si="2"/>
        <v>10400.154322601331</v>
      </c>
      <c r="G52" s="5">
        <f t="shared" si="3"/>
        <v>30029.10853375803</v>
      </c>
      <c r="H52" s="22">
        <f t="shared" si="16"/>
        <v>19510.407045507072</v>
      </c>
      <c r="I52" s="5">
        <f t="shared" si="17"/>
        <v>48095.745457897581</v>
      </c>
      <c r="J52" s="26">
        <f t="shared" si="19"/>
        <v>0.16124019005421431</v>
      </c>
      <c r="L52" s="22">
        <f t="shared" si="18"/>
        <v>64767.903411962885</v>
      </c>
      <c r="M52" s="5">
        <f>scrimecost*Meta!O49</f>
        <v>50.142000000000003</v>
      </c>
      <c r="N52" s="5">
        <f>L52-Grade10!L52</f>
        <v>2791.4952579697783</v>
      </c>
      <c r="O52" s="5">
        <f>Grade10!M52-M52</f>
        <v>2.6030000000000015</v>
      </c>
      <c r="P52" s="22">
        <f t="shared" si="22"/>
        <v>373.9381592222739</v>
      </c>
      <c r="Q52" s="22"/>
      <c r="R52" s="22"/>
      <c r="S52" s="22">
        <f t="shared" si="20"/>
        <v>1837.48573751094</v>
      </c>
      <c r="T52" s="22">
        <f t="shared" si="21"/>
        <v>558.28025557658088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43473.795278367536</v>
      </c>
      <c r="D53" s="5">
        <f t="shared" si="15"/>
        <v>41411.134427768338</v>
      </c>
      <c r="E53" s="5">
        <f t="shared" si="1"/>
        <v>31911.134427768338</v>
      </c>
      <c r="F53" s="5">
        <f t="shared" si="2"/>
        <v>10720.735390666363</v>
      </c>
      <c r="G53" s="5">
        <f t="shared" si="3"/>
        <v>30690.399037101975</v>
      </c>
      <c r="H53" s="22">
        <f t="shared" si="16"/>
        <v>19998.167221644751</v>
      </c>
      <c r="I53" s="5">
        <f t="shared" si="17"/>
        <v>49208.701884345021</v>
      </c>
      <c r="J53" s="26">
        <f t="shared" si="19"/>
        <v>0.16276187705173192</v>
      </c>
      <c r="L53" s="22">
        <f t="shared" si="18"/>
        <v>66387.100997261965</v>
      </c>
      <c r="M53" s="5">
        <f>scrimecost*Meta!O50</f>
        <v>50.142000000000003</v>
      </c>
      <c r="N53" s="5">
        <f>L53-Grade10!L53</f>
        <v>2861.2826394190561</v>
      </c>
      <c r="O53" s="5">
        <f>Grade10!M53-M53</f>
        <v>2.6030000000000015</v>
      </c>
      <c r="P53" s="22">
        <f t="shared" si="22"/>
        <v>381.90436174742013</v>
      </c>
      <c r="Q53" s="22"/>
      <c r="R53" s="22"/>
      <c r="S53" s="22">
        <f t="shared" si="20"/>
        <v>1882.0479208160907</v>
      </c>
      <c r="T53" s="22">
        <f t="shared" si="21"/>
        <v>556.88025554288265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44560.640160326715</v>
      </c>
      <c r="D54" s="5">
        <f t="shared" si="15"/>
        <v>42417.552788462541</v>
      </c>
      <c r="E54" s="5">
        <f t="shared" si="1"/>
        <v>32917.552788462541</v>
      </c>
      <c r="F54" s="5">
        <f t="shared" si="2"/>
        <v>11049.33098543302</v>
      </c>
      <c r="G54" s="5">
        <f t="shared" si="3"/>
        <v>31368.221803029519</v>
      </c>
      <c r="H54" s="22">
        <f t="shared" si="16"/>
        <v>20498.121402185869</v>
      </c>
      <c r="I54" s="5">
        <f t="shared" si="17"/>
        <v>50349.482221453633</v>
      </c>
      <c r="J54" s="26">
        <f t="shared" si="19"/>
        <v>0.16424644973223695</v>
      </c>
      <c r="L54" s="22">
        <f t="shared" si="18"/>
        <v>68046.77852219349</v>
      </c>
      <c r="M54" s="5">
        <f>scrimecost*Meta!O51</f>
        <v>50.142000000000003</v>
      </c>
      <c r="N54" s="5">
        <f>L54-Grade10!L54</f>
        <v>2932.8147054044894</v>
      </c>
      <c r="O54" s="5">
        <f>Grade10!M54-M54</f>
        <v>2.6030000000000015</v>
      </c>
      <c r="P54" s="22">
        <f t="shared" si="22"/>
        <v>390.06971933569486</v>
      </c>
      <c r="Q54" s="22"/>
      <c r="R54" s="22"/>
      <c r="S54" s="22">
        <f t="shared" si="20"/>
        <v>1927.72415870383</v>
      </c>
      <c r="T54" s="22">
        <f t="shared" si="21"/>
        <v>555.49337503398328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45674.65616433489</v>
      </c>
      <c r="D55" s="5">
        <f t="shared" si="15"/>
        <v>43449.13160817411</v>
      </c>
      <c r="E55" s="5">
        <f t="shared" si="1"/>
        <v>33949.13160817411</v>
      </c>
      <c r="F55" s="5">
        <f t="shared" si="2"/>
        <v>11386.141470068847</v>
      </c>
      <c r="G55" s="5">
        <f t="shared" si="3"/>
        <v>32062.990138105262</v>
      </c>
      <c r="H55" s="22">
        <f t="shared" si="16"/>
        <v>21010.574437240517</v>
      </c>
      <c r="I55" s="5">
        <f t="shared" si="17"/>
        <v>51518.782066989981</v>
      </c>
      <c r="J55" s="26">
        <f t="shared" si="19"/>
        <v>0.16569481332297356</v>
      </c>
      <c r="L55" s="22">
        <f t="shared" si="18"/>
        <v>69747.947985248349</v>
      </c>
      <c r="M55" s="5">
        <f>scrimecost*Meta!O52</f>
        <v>50.142000000000003</v>
      </c>
      <c r="N55" s="5">
        <f>L55-Grade10!L55</f>
        <v>3006.1350730396225</v>
      </c>
      <c r="O55" s="5">
        <f>Grade10!M55-M55</f>
        <v>2.6030000000000015</v>
      </c>
      <c r="P55" s="22">
        <f t="shared" si="22"/>
        <v>398.43921086367664</v>
      </c>
      <c r="Q55" s="22"/>
      <c r="R55" s="22"/>
      <c r="S55" s="22">
        <f t="shared" si="20"/>
        <v>1974.542302538797</v>
      </c>
      <c r="T55" s="22">
        <f t="shared" si="21"/>
        <v>554.11931302010817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46816.522568443259</v>
      </c>
      <c r="D56" s="5">
        <f t="shared" si="15"/>
        <v>44506.499898378461</v>
      </c>
      <c r="E56" s="5">
        <f t="shared" si="1"/>
        <v>35006.499898378461</v>
      </c>
      <c r="F56" s="5">
        <f t="shared" si="2"/>
        <v>11782.022206658414</v>
      </c>
      <c r="G56" s="5">
        <f t="shared" si="3"/>
        <v>32724.477691720047</v>
      </c>
      <c r="H56" s="22">
        <f t="shared" si="16"/>
        <v>21535.838798171528</v>
      </c>
      <c r="I56" s="5">
        <f t="shared" si="17"/>
        <v>52666.664418826884</v>
      </c>
      <c r="J56" s="26">
        <f t="shared" si="19"/>
        <v>0.16790808101752469</v>
      </c>
      <c r="L56" s="22">
        <f t="shared" si="18"/>
        <v>71491.646684879554</v>
      </c>
      <c r="M56" s="5">
        <f>scrimecost*Meta!O53</f>
        <v>13.907999999999999</v>
      </c>
      <c r="N56" s="5">
        <f>L56-Grade10!L56</f>
        <v>3081.2884498656204</v>
      </c>
      <c r="O56" s="5">
        <f>Grade10!M56-M56</f>
        <v>0.72199999999999953</v>
      </c>
      <c r="P56" s="22">
        <f t="shared" si="22"/>
        <v>408.2765544801025</v>
      </c>
      <c r="Q56" s="22"/>
      <c r="R56" s="22"/>
      <c r="S56" s="22">
        <f t="shared" si="20"/>
        <v>2021.9396340298626</v>
      </c>
      <c r="T56" s="22">
        <f t="shared" si="21"/>
        <v>552.59618325676058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13.907999999999999</v>
      </c>
      <c r="N57" s="5">
        <f>L57-Grade10!L57</f>
        <v>0</v>
      </c>
      <c r="O57" s="5">
        <f>Grade10!M57-M57</f>
        <v>0.72199999999999953</v>
      </c>
      <c r="Q57" s="22"/>
      <c r="R57" s="22"/>
      <c r="S57" s="22">
        <f t="shared" si="20"/>
        <v>0.68589999999999951</v>
      </c>
      <c r="T57" s="22">
        <f t="shared" si="21"/>
        <v>0.18255904254173563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13.907999999999999</v>
      </c>
      <c r="N58" s="5">
        <f>L58-Grade10!L58</f>
        <v>0</v>
      </c>
      <c r="O58" s="5">
        <f>Grade10!M58-M58</f>
        <v>0.72199999999999953</v>
      </c>
      <c r="Q58" s="22"/>
      <c r="R58" s="22"/>
      <c r="S58" s="22">
        <f t="shared" si="20"/>
        <v>0.68589999999999951</v>
      </c>
      <c r="T58" s="22">
        <f t="shared" si="21"/>
        <v>0.17778953754900284</v>
      </c>
    </row>
    <row r="59" spans="1:20" x14ac:dyDescent="0.2">
      <c r="A59" s="5">
        <v>68</v>
      </c>
      <c r="H59" s="21"/>
      <c r="I59" s="5"/>
      <c r="M59" s="5">
        <f>scrimecost*Meta!O56</f>
        <v>13.907999999999999</v>
      </c>
      <c r="N59" s="5">
        <f>L59-Grade10!L59</f>
        <v>0</v>
      </c>
      <c r="O59" s="5">
        <f>Grade10!M59-M59</f>
        <v>0.72199999999999953</v>
      </c>
      <c r="Q59" s="22"/>
      <c r="R59" s="22"/>
      <c r="S59" s="22">
        <f t="shared" si="20"/>
        <v>0.68589999999999951</v>
      </c>
      <c r="T59" s="22">
        <f t="shared" si="21"/>
        <v>0.17314463979324382</v>
      </c>
    </row>
    <row r="60" spans="1:20" x14ac:dyDescent="0.2">
      <c r="A60" s="5">
        <v>69</v>
      </c>
      <c r="H60" s="21"/>
      <c r="I60" s="5"/>
      <c r="M60" s="5">
        <f>scrimecost*Meta!O57</f>
        <v>13.907999999999999</v>
      </c>
      <c r="N60" s="5">
        <f>L60-Grade10!L60</f>
        <v>0</v>
      </c>
      <c r="O60" s="5">
        <f>Grade10!M60-M60</f>
        <v>0.72199999999999953</v>
      </c>
      <c r="Q60" s="22"/>
      <c r="R60" s="22"/>
      <c r="S60" s="22">
        <f t="shared" si="20"/>
        <v>0.68589999999999951</v>
      </c>
      <c r="T60" s="22">
        <f t="shared" si="21"/>
        <v>0.16862109380800455</v>
      </c>
    </row>
    <row r="61" spans="1:20" x14ac:dyDescent="0.2">
      <c r="A61" s="5">
        <v>70</v>
      </c>
      <c r="H61" s="21"/>
      <c r="I61" s="5"/>
      <c r="M61" s="5">
        <f>scrimecost*Meta!O58</f>
        <v>13.907999999999999</v>
      </c>
      <c r="N61" s="5">
        <f>L61-Grade10!L61</f>
        <v>0</v>
      </c>
      <c r="O61" s="5">
        <f>Grade10!M61-M61</f>
        <v>0.72199999999999953</v>
      </c>
      <c r="Q61" s="22"/>
      <c r="R61" s="22"/>
      <c r="S61" s="22">
        <f t="shared" si="20"/>
        <v>0.68589999999999951</v>
      </c>
      <c r="T61" s="22">
        <f t="shared" si="21"/>
        <v>0.16421572917856705</v>
      </c>
    </row>
    <row r="62" spans="1:20" x14ac:dyDescent="0.2">
      <c r="A62" s="5">
        <v>71</v>
      </c>
      <c r="H62" s="21"/>
      <c r="I62" s="5"/>
      <c r="M62" s="5">
        <f>scrimecost*Meta!O59</f>
        <v>13.907999999999999</v>
      </c>
      <c r="N62" s="5">
        <f>L62-Grade10!L62</f>
        <v>0</v>
      </c>
      <c r="O62" s="5">
        <f>Grade10!M62-M62</f>
        <v>0.72199999999999953</v>
      </c>
      <c r="Q62" s="22"/>
      <c r="R62" s="22"/>
      <c r="S62" s="22">
        <f t="shared" si="20"/>
        <v>0.68589999999999951</v>
      </c>
      <c r="T62" s="22">
        <f t="shared" si="21"/>
        <v>0.15992545831990296</v>
      </c>
    </row>
    <row r="63" spans="1:20" x14ac:dyDescent="0.2">
      <c r="A63" s="5">
        <v>72</v>
      </c>
      <c r="H63" s="21"/>
      <c r="M63" s="5">
        <f>scrimecost*Meta!O60</f>
        <v>13.907999999999999</v>
      </c>
      <c r="N63" s="5">
        <f>L63-Grade10!L63</f>
        <v>0</v>
      </c>
      <c r="O63" s="5">
        <f>Grade10!M63-M63</f>
        <v>0.72199999999999953</v>
      </c>
      <c r="Q63" s="22"/>
      <c r="R63" s="22"/>
      <c r="S63" s="22">
        <f t="shared" si="20"/>
        <v>0.68589999999999951</v>
      </c>
      <c r="T63" s="22">
        <f t="shared" si="21"/>
        <v>0.15574727431267979</v>
      </c>
    </row>
    <row r="64" spans="1:20" x14ac:dyDescent="0.2">
      <c r="A64" s="5">
        <v>73</v>
      </c>
      <c r="H64" s="21"/>
      <c r="M64" s="5">
        <f>scrimecost*Meta!O61</f>
        <v>13.907999999999999</v>
      </c>
      <c r="N64" s="5">
        <f>L64-Grade10!L64</f>
        <v>0</v>
      </c>
      <c r="O64" s="5">
        <f>Grade10!M64-M64</f>
        <v>0.72199999999999953</v>
      </c>
      <c r="Q64" s="22"/>
      <c r="R64" s="22"/>
      <c r="S64" s="22">
        <f t="shared" si="20"/>
        <v>0.68589999999999951</v>
      </c>
      <c r="T64" s="22">
        <f t="shared" si="21"/>
        <v>0.15167824879580336</v>
      </c>
    </row>
    <row r="65" spans="1:20" x14ac:dyDescent="0.2">
      <c r="A65" s="5">
        <v>74</v>
      </c>
      <c r="H65" s="21"/>
      <c r="M65" s="5">
        <f>scrimecost*Meta!O62</f>
        <v>13.907999999999999</v>
      </c>
      <c r="N65" s="5">
        <f>L65-Grade10!L65</f>
        <v>0</v>
      </c>
      <c r="O65" s="5">
        <f>Grade10!M65-M65</f>
        <v>0.72199999999999953</v>
      </c>
      <c r="Q65" s="22"/>
      <c r="R65" s="22"/>
      <c r="S65" s="22">
        <f t="shared" si="20"/>
        <v>0.68589999999999951</v>
      </c>
      <c r="T65" s="22">
        <f t="shared" si="21"/>
        <v>0.14771552991401937</v>
      </c>
    </row>
    <row r="66" spans="1:20" x14ac:dyDescent="0.2">
      <c r="A66" s="5">
        <v>75</v>
      </c>
      <c r="H66" s="21"/>
      <c r="M66" s="5">
        <f>scrimecost*Meta!O63</f>
        <v>13.907999999999999</v>
      </c>
      <c r="N66" s="5">
        <f>L66-Grade10!L66</f>
        <v>0</v>
      </c>
      <c r="O66" s="5">
        <f>Grade10!M66-M66</f>
        <v>0.72199999999999953</v>
      </c>
      <c r="Q66" s="22"/>
      <c r="R66" s="22"/>
      <c r="S66" s="22">
        <f t="shared" si="20"/>
        <v>0.68589999999999951</v>
      </c>
      <c r="T66" s="22">
        <f t="shared" si="21"/>
        <v>0.14385634031913516</v>
      </c>
    </row>
    <row r="67" spans="1:20" x14ac:dyDescent="0.2">
      <c r="A67" s="5">
        <v>76</v>
      </c>
      <c r="H67" s="21"/>
      <c r="M67" s="5">
        <f>scrimecost*Meta!O64</f>
        <v>13.907999999999999</v>
      </c>
      <c r="N67" s="5">
        <f>L67-Grade10!L67</f>
        <v>0</v>
      </c>
      <c r="O67" s="5">
        <f>Grade10!M67-M67</f>
        <v>0.72199999999999953</v>
      </c>
      <c r="Q67" s="22"/>
      <c r="R67" s="22"/>
      <c r="S67" s="22">
        <f t="shared" si="20"/>
        <v>0.68589999999999951</v>
      </c>
      <c r="T67" s="22">
        <f t="shared" si="21"/>
        <v>0.14009797522346196</v>
      </c>
    </row>
    <row r="68" spans="1:20" x14ac:dyDescent="0.2">
      <c r="A68" s="5">
        <v>77</v>
      </c>
      <c r="H68" s="21"/>
      <c r="M68" s="5">
        <f>scrimecost*Meta!O65</f>
        <v>13.907999999999999</v>
      </c>
      <c r="N68" s="5">
        <f>L68-Grade10!L68</f>
        <v>0</v>
      </c>
      <c r="O68" s="5">
        <f>Grade10!M68-M68</f>
        <v>0.72199999999999953</v>
      </c>
      <c r="Q68" s="22"/>
      <c r="R68" s="22"/>
      <c r="S68" s="22">
        <f t="shared" si="20"/>
        <v>0.68589999999999951</v>
      </c>
      <c r="T68" s="22">
        <f t="shared" si="21"/>
        <v>0.13643780050411167</v>
      </c>
    </row>
    <row r="69" spans="1:20" x14ac:dyDescent="0.2">
      <c r="A69" s="5">
        <v>78</v>
      </c>
      <c r="H69" s="21"/>
      <c r="M69" s="5">
        <f>scrimecost*Meta!O66</f>
        <v>13.907999999999999</v>
      </c>
      <c r="N69" s="5">
        <f>L69-Grade10!L69</f>
        <v>0</v>
      </c>
      <c r="O69" s="5">
        <f>Grade10!M69-M69</f>
        <v>0.72199999999999953</v>
      </c>
      <c r="Q69" s="22"/>
      <c r="R69" s="22"/>
      <c r="S69" s="22">
        <f t="shared" si="20"/>
        <v>0.68589999999999951</v>
      </c>
      <c r="T69" s="22">
        <f t="shared" si="21"/>
        <v>0.13287325085682117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-8.1845669130942156E-11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32249</v>
      </c>
      <c r="D2" s="7">
        <f>Meta!C6</f>
        <v>14835</v>
      </c>
      <c r="E2" s="1">
        <f>Meta!D6</f>
        <v>5.8999999999999997E-2</v>
      </c>
      <c r="F2" s="1">
        <f>Meta!F6</f>
        <v>0.58099999999999996</v>
      </c>
      <c r="G2" s="1">
        <f>Meta!I6</f>
        <v>1.8929079672445346</v>
      </c>
      <c r="H2" s="1">
        <f>Meta!E6</f>
        <v>0.95</v>
      </c>
      <c r="I2" s="13"/>
      <c r="J2" s="1">
        <f>Meta!X5</f>
        <v>0.55800000000000005</v>
      </c>
      <c r="K2" s="1">
        <f>Meta!D5</f>
        <v>7.3999999999999996E-2</v>
      </c>
      <c r="L2" s="29"/>
      <c r="N2" s="22">
        <f>Meta!T6</f>
        <v>32249</v>
      </c>
      <c r="O2" s="22">
        <f>Meta!U6</f>
        <v>14835</v>
      </c>
      <c r="P2" s="1">
        <f>Meta!V6</f>
        <v>5.8999999999999997E-2</v>
      </c>
      <c r="Q2" s="1">
        <f>Meta!X6</f>
        <v>0.58099999999999996</v>
      </c>
      <c r="R2" s="22">
        <f>Meta!W6</f>
        <v>349</v>
      </c>
      <c r="T2" s="12">
        <f>IRR(S5:S69)+1</f>
        <v>1.028926980220235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1431.0460632654394</v>
      </c>
      <c r="D8" s="5">
        <f t="shared" ref="D8:D36" si="0">IF(A8&lt;startage,1,0)*(C8*(1-initialunempprob))+IF(A8=startage,1,0)*(C8*(1-unempprob))+IF(A8&gt;startage,1,0)*(C8*(1-unempprob)+unempprob*300*52)</f>
        <v>1325.148654583797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101.37387207566047</v>
      </c>
      <c r="G8" s="5">
        <f t="shared" ref="G8:G56" si="3">D8-F8</f>
        <v>1223.7747825081365</v>
      </c>
      <c r="H8" s="22">
        <f>0.1*Grade11!H8</f>
        <v>658.28847681258412</v>
      </c>
      <c r="I8" s="5">
        <f t="shared" ref="I8:I36" si="4">G8+IF(A8&lt;startage,1,0)*(H8*(1-initialunempprob))+IF(A8&gt;=startage,1,0)*(H8*(1-unempprob))</f>
        <v>1833.3499120365896</v>
      </c>
      <c r="J8" s="26">
        <f t="shared" ref="J8:J39" si="5">(F8-(IF(A8&gt;startage,1,0)*(unempprob*300*52)))/(IF(A8&lt;startage,1,0)*((C8+H8)*(1-initialunempprob))+IF(A8&gt;=startage,1,0)*((C8+H8)*(1-unempprob)))</f>
        <v>5.2397077509529863E-2</v>
      </c>
      <c r="L8" s="22">
        <f>0.1*Grade11!L8</f>
        <v>2185.2934377001616</v>
      </c>
      <c r="M8" s="5">
        <f>scrimecost*Meta!O5</f>
        <v>1009.308</v>
      </c>
      <c r="N8" s="5">
        <f>L8-Grade11!L8</f>
        <v>-19667.640939301455</v>
      </c>
      <c r="O8" s="5"/>
      <c r="P8" s="22"/>
      <c r="Q8" s="22">
        <f>0.05*feel*Grade11!G8</f>
        <v>160.82430722279284</v>
      </c>
      <c r="R8" s="22">
        <f>hstuition</f>
        <v>11298</v>
      </c>
      <c r="S8" s="22">
        <f t="shared" ref="S8:S39" si="6">IF(A8&lt;startage,1,0)*(N8-Q8-R8)+IF(A8&gt;=startage,1,0)*completionprob*(N8*spart+O8+P8)</f>
        <v>-31126.465246524247</v>
      </c>
      <c r="T8" s="22">
        <f t="shared" ref="T8:T39" si="7">S8/sreturn^(A8-startage+1)</f>
        <v>-31126.465246524247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17036.750099871035</v>
      </c>
      <c r="D9" s="5">
        <f t="shared" si="0"/>
        <v>16031.581843978645</v>
      </c>
      <c r="E9" s="5">
        <f t="shared" si="1"/>
        <v>6531.5818439786453</v>
      </c>
      <c r="F9" s="5">
        <f t="shared" si="2"/>
        <v>2532.7323798600955</v>
      </c>
      <c r="G9" s="5">
        <f t="shared" si="3"/>
        <v>13498.84946411855</v>
      </c>
      <c r="H9" s="22">
        <f t="shared" ref="H9:H36" si="10">benefits*B9/expnorm</f>
        <v>7837.1480582835684</v>
      </c>
      <c r="I9" s="5">
        <f t="shared" si="4"/>
        <v>20873.605786963388</v>
      </c>
      <c r="J9" s="26">
        <f t="shared" si="5"/>
        <v>0.10820711731192668</v>
      </c>
      <c r="L9" s="22">
        <f t="shared" ref="L9:L36" si="11">(sincome+sbenefits)*(1-sunemp)*B9/expnorm</f>
        <v>23406.33816682348</v>
      </c>
      <c r="M9" s="5">
        <f>scrimecost*Meta!O6</f>
        <v>1180.6669999999999</v>
      </c>
      <c r="N9" s="5">
        <f>L9-Grade11!L9</f>
        <v>1007.0804303968252</v>
      </c>
      <c r="O9" s="5">
        <f>Grade11!M9-M9</f>
        <v>57.511000000000195</v>
      </c>
      <c r="P9" s="22">
        <f t="shared" ref="P9:P56" si="12">(spart-initialspart)*(L9*J9+nptrans)</f>
        <v>208.99484473678137</v>
      </c>
      <c r="Q9" s="22"/>
      <c r="R9" s="22"/>
      <c r="S9" s="22">
        <f t="shared" si="6"/>
        <v>809.03859605747016</v>
      </c>
      <c r="T9" s="22">
        <f t="shared" si="7"/>
        <v>786.29349954872487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17462.668852367809</v>
      </c>
      <c r="D10" s="5">
        <f t="shared" si="0"/>
        <v>17352.771390078113</v>
      </c>
      <c r="E10" s="5">
        <f t="shared" si="1"/>
        <v>7852.7713900781127</v>
      </c>
      <c r="F10" s="5">
        <f t="shared" si="2"/>
        <v>2898.0412893565981</v>
      </c>
      <c r="G10" s="5">
        <f t="shared" si="3"/>
        <v>14454.730100721514</v>
      </c>
      <c r="H10" s="22">
        <f t="shared" si="10"/>
        <v>8033.0767597406566</v>
      </c>
      <c r="I10" s="5">
        <f t="shared" si="4"/>
        <v>22013.855331637471</v>
      </c>
      <c r="J10" s="26">
        <f t="shared" si="5"/>
        <v>8.2430926281857608E-2</v>
      </c>
      <c r="L10" s="22">
        <f t="shared" si="11"/>
        <v>23991.496620994065</v>
      </c>
      <c r="M10" s="5">
        <f>scrimecost*Meta!O7</f>
        <v>1270.7090000000001</v>
      </c>
      <c r="N10" s="5">
        <f>L10-Grade11!L10</f>
        <v>1032.2574411567439</v>
      </c>
      <c r="O10" s="5">
        <f>Grade11!M10-M10</f>
        <v>61.896999999999935</v>
      </c>
      <c r="P10" s="22">
        <f t="shared" si="12"/>
        <v>196.22774965520097</v>
      </c>
      <c r="Q10" s="22"/>
      <c r="R10" s="22"/>
      <c r="S10" s="22">
        <f t="shared" si="6"/>
        <v>814.97300681890556</v>
      </c>
      <c r="T10" s="22">
        <f t="shared" si="7"/>
        <v>769.79327696359758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17899.235573677004</v>
      </c>
      <c r="D11" s="5">
        <f t="shared" si="0"/>
        <v>17763.580674830064</v>
      </c>
      <c r="E11" s="5">
        <f t="shared" si="1"/>
        <v>8263.5806748300638</v>
      </c>
      <c r="F11" s="5">
        <f t="shared" si="2"/>
        <v>3011.6300565905126</v>
      </c>
      <c r="G11" s="5">
        <f t="shared" si="3"/>
        <v>14751.950618239551</v>
      </c>
      <c r="H11" s="22">
        <f t="shared" si="10"/>
        <v>8233.903678734172</v>
      </c>
      <c r="I11" s="5">
        <f t="shared" si="4"/>
        <v>22500.053979928409</v>
      </c>
      <c r="J11" s="26">
        <f t="shared" si="5"/>
        <v>8.5039482016675605E-2</v>
      </c>
      <c r="L11" s="22">
        <f t="shared" si="11"/>
        <v>24591.284036518919</v>
      </c>
      <c r="M11" s="5">
        <f>scrimecost*Meta!O8</f>
        <v>1214.8689999999999</v>
      </c>
      <c r="N11" s="5">
        <f>L11-Grade11!L11</f>
        <v>1058.0638771856648</v>
      </c>
      <c r="O11" s="5">
        <f>Grade11!M11-M11</f>
        <v>59.177000000000135</v>
      </c>
      <c r="P11" s="22">
        <f t="shared" si="12"/>
        <v>198.84029130158103</v>
      </c>
      <c r="Q11" s="22"/>
      <c r="R11" s="22"/>
      <c r="S11" s="22">
        <f t="shared" si="6"/>
        <v>829.11478374912963</v>
      </c>
      <c r="T11" s="22">
        <f t="shared" si="7"/>
        <v>761.13377336231815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18346.716463018929</v>
      </c>
      <c r="D12" s="5">
        <f t="shared" si="0"/>
        <v>18184.660191700816</v>
      </c>
      <c r="E12" s="5">
        <f t="shared" si="1"/>
        <v>8684.6601917008156</v>
      </c>
      <c r="F12" s="5">
        <f t="shared" si="2"/>
        <v>3137.2915525903163</v>
      </c>
      <c r="G12" s="5">
        <f t="shared" si="3"/>
        <v>15047.3686391105</v>
      </c>
      <c r="H12" s="22">
        <f t="shared" si="10"/>
        <v>8439.7512707025271</v>
      </c>
      <c r="I12" s="5">
        <f t="shared" si="4"/>
        <v>22989.174584841578</v>
      </c>
      <c r="J12" s="26">
        <f t="shared" si="5"/>
        <v>8.7950715534232241E-2</v>
      </c>
      <c r="L12" s="22">
        <f t="shared" si="11"/>
        <v>25206.066137431892</v>
      </c>
      <c r="M12" s="5">
        <f>scrimecost*Meta!O9</f>
        <v>1087.8330000000001</v>
      </c>
      <c r="N12" s="5">
        <f>L12-Grade11!L12</f>
        <v>1084.5154741153092</v>
      </c>
      <c r="O12" s="5">
        <f>Grade11!M12-M12</f>
        <v>52.988999999999805</v>
      </c>
      <c r="P12" s="22">
        <f t="shared" si="12"/>
        <v>201.73050570957648</v>
      </c>
      <c r="Q12" s="22"/>
      <c r="R12" s="22"/>
      <c r="S12" s="22">
        <f t="shared" si="6"/>
        <v>840.58184636204237</v>
      </c>
      <c r="T12" s="22">
        <f t="shared" si="7"/>
        <v>749.96636322719462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18805.3843745944</v>
      </c>
      <c r="D13" s="5">
        <f t="shared" si="0"/>
        <v>18616.266696493334</v>
      </c>
      <c r="E13" s="5">
        <f t="shared" si="1"/>
        <v>9116.2666964933342</v>
      </c>
      <c r="F13" s="5">
        <f t="shared" si="2"/>
        <v>3278.2110764050735</v>
      </c>
      <c r="G13" s="5">
        <f t="shared" si="3"/>
        <v>15338.05562008826</v>
      </c>
      <c r="H13" s="22">
        <f t="shared" si="10"/>
        <v>8650.7450524700889</v>
      </c>
      <c r="I13" s="5">
        <f t="shared" si="4"/>
        <v>23478.406714462613</v>
      </c>
      <c r="J13" s="26">
        <f t="shared" si="5"/>
        <v>9.1259916427801901E-2</v>
      </c>
      <c r="L13" s="22">
        <f t="shared" si="11"/>
        <v>25836.217790867686</v>
      </c>
      <c r="M13" s="5">
        <f>scrimecost*Meta!O10</f>
        <v>1001.979</v>
      </c>
      <c r="N13" s="5">
        <f>L13-Grade11!L13</f>
        <v>1111.6283609681886</v>
      </c>
      <c r="O13" s="5">
        <f>Grade11!M13-M13</f>
        <v>48.807000000000016</v>
      </c>
      <c r="P13" s="22">
        <f t="shared" si="12"/>
        <v>204.97165475731589</v>
      </c>
      <c r="Q13" s="22"/>
      <c r="R13" s="22"/>
      <c r="S13" s="22">
        <f t="shared" si="6"/>
        <v>854.65299585584171</v>
      </c>
      <c r="T13" s="22">
        <f t="shared" si="7"/>
        <v>741.0833273304761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19275.518983959257</v>
      </c>
      <c r="D14" s="5">
        <f t="shared" si="0"/>
        <v>19058.663363905664</v>
      </c>
      <c r="E14" s="5">
        <f t="shared" si="1"/>
        <v>9558.6633639056636</v>
      </c>
      <c r="F14" s="5">
        <f t="shared" si="2"/>
        <v>3422.6535883151992</v>
      </c>
      <c r="G14" s="5">
        <f t="shared" si="3"/>
        <v>15636.009775590464</v>
      </c>
      <c r="H14" s="22">
        <f t="shared" si="10"/>
        <v>8867.013678781841</v>
      </c>
      <c r="I14" s="5">
        <f t="shared" si="4"/>
        <v>23979.86964732418</v>
      </c>
      <c r="J14" s="26">
        <f t="shared" si="5"/>
        <v>9.4488405104455206E-2</v>
      </c>
      <c r="L14" s="22">
        <f t="shared" si="11"/>
        <v>26482.123235639374</v>
      </c>
      <c r="M14" s="5">
        <f>scrimecost*Meta!O11</f>
        <v>937.76299999999992</v>
      </c>
      <c r="N14" s="5">
        <f>L14-Grade11!L14</f>
        <v>1139.4190699923929</v>
      </c>
      <c r="O14" s="5">
        <f>Grade11!M14-M14</f>
        <v>45.678999999999974</v>
      </c>
      <c r="P14" s="22">
        <f t="shared" si="12"/>
        <v>208.29383253124877</v>
      </c>
      <c r="Q14" s="22"/>
      <c r="R14" s="22"/>
      <c r="S14" s="22">
        <f t="shared" si="6"/>
        <v>870.17654658698757</v>
      </c>
      <c r="T14" s="22">
        <f t="shared" si="7"/>
        <v>733.33099605814368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19757.40695855824</v>
      </c>
      <c r="D15" s="5">
        <f t="shared" si="0"/>
        <v>19512.119948003306</v>
      </c>
      <c r="E15" s="5">
        <f t="shared" si="1"/>
        <v>10012.119948003306</v>
      </c>
      <c r="F15" s="5">
        <f t="shared" si="2"/>
        <v>3570.7071630230794</v>
      </c>
      <c r="G15" s="5">
        <f t="shared" si="3"/>
        <v>15941.412784980228</v>
      </c>
      <c r="H15" s="22">
        <f t="shared" si="10"/>
        <v>9088.6890207513861</v>
      </c>
      <c r="I15" s="5">
        <f t="shared" si="4"/>
        <v>24493.869153507283</v>
      </c>
      <c r="J15" s="26">
        <f t="shared" si="5"/>
        <v>9.763815015484871E-2</v>
      </c>
      <c r="L15" s="22">
        <f t="shared" si="11"/>
        <v>27144.176316530356</v>
      </c>
      <c r="M15" s="5">
        <f>scrimecost*Meta!O12</f>
        <v>897.97699999999998</v>
      </c>
      <c r="N15" s="5">
        <f>L15-Grade11!L15</f>
        <v>1167.9045467421965</v>
      </c>
      <c r="O15" s="5">
        <f>Grade11!M15-M15</f>
        <v>43.740999999999985</v>
      </c>
      <c r="P15" s="22">
        <f t="shared" si="12"/>
        <v>211.69906474952998</v>
      </c>
      <c r="Q15" s="22"/>
      <c r="R15" s="22"/>
      <c r="S15" s="22">
        <f t="shared" si="6"/>
        <v>887.29297608640877</v>
      </c>
      <c r="T15" s="22">
        <f t="shared" si="7"/>
        <v>726.73346021281998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20251.342132522193</v>
      </c>
      <c r="D16" s="5">
        <f t="shared" si="0"/>
        <v>19976.912946703385</v>
      </c>
      <c r="E16" s="5">
        <f t="shared" si="1"/>
        <v>10476.912946703385</v>
      </c>
      <c r="F16" s="5">
        <f t="shared" si="2"/>
        <v>3722.4620770986553</v>
      </c>
      <c r="G16" s="5">
        <f t="shared" si="3"/>
        <v>16254.450869604731</v>
      </c>
      <c r="H16" s="22">
        <f t="shared" si="10"/>
        <v>9315.9062462701713</v>
      </c>
      <c r="I16" s="5">
        <f t="shared" si="4"/>
        <v>25020.718647344962</v>
      </c>
      <c r="J16" s="26">
        <f t="shared" si="5"/>
        <v>0.10071107215523259</v>
      </c>
      <c r="L16" s="22">
        <f t="shared" si="11"/>
        <v>27822.780724443615</v>
      </c>
      <c r="M16" s="5">
        <f>scrimecost*Meta!O13</f>
        <v>760.12199999999996</v>
      </c>
      <c r="N16" s="5">
        <f>L16-Grade11!L16</f>
        <v>1197.1021604107555</v>
      </c>
      <c r="O16" s="5">
        <f>Grade11!M16-M16</f>
        <v>37.026000000000067</v>
      </c>
      <c r="P16" s="22">
        <f t="shared" si="12"/>
        <v>215.18942777326822</v>
      </c>
      <c r="Q16" s="22"/>
      <c r="R16" s="22"/>
      <c r="S16" s="22">
        <f t="shared" si="6"/>
        <v>900.34519382332121</v>
      </c>
      <c r="T16" s="22">
        <f t="shared" si="7"/>
        <v>716.6920847299325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20757.625685835246</v>
      </c>
      <c r="D17" s="5">
        <f t="shared" si="0"/>
        <v>20453.325770370968</v>
      </c>
      <c r="E17" s="5">
        <f t="shared" si="1"/>
        <v>10953.325770370968</v>
      </c>
      <c r="F17" s="5">
        <f t="shared" si="2"/>
        <v>3878.010864026121</v>
      </c>
      <c r="G17" s="5">
        <f t="shared" si="3"/>
        <v>16575.314906344847</v>
      </c>
      <c r="H17" s="22">
        <f t="shared" si="10"/>
        <v>9548.8039024269256</v>
      </c>
      <c r="I17" s="5">
        <f t="shared" si="4"/>
        <v>25560.739378528582</v>
      </c>
      <c r="J17" s="26">
        <f t="shared" si="5"/>
        <v>0.10370904483853392</v>
      </c>
      <c r="L17" s="22">
        <f t="shared" si="11"/>
        <v>28518.350242554705</v>
      </c>
      <c r="M17" s="5">
        <f>scrimecost*Meta!O14</f>
        <v>760.12199999999996</v>
      </c>
      <c r="N17" s="5">
        <f>L17-Grade11!L17</f>
        <v>1227.0297144210272</v>
      </c>
      <c r="O17" s="5">
        <f>Grade11!M17-M17</f>
        <v>37.026000000000067</v>
      </c>
      <c r="P17" s="22">
        <f t="shared" si="12"/>
        <v>218.76704987259993</v>
      </c>
      <c r="Q17" s="22"/>
      <c r="R17" s="22"/>
      <c r="S17" s="22">
        <f t="shared" si="6"/>
        <v>920.26244825365586</v>
      </c>
      <c r="T17" s="22">
        <f t="shared" si="7"/>
        <v>711.95198131346785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21276.566327981123</v>
      </c>
      <c r="D18" s="5">
        <f t="shared" si="0"/>
        <v>20941.648914630241</v>
      </c>
      <c r="E18" s="5">
        <f t="shared" si="1"/>
        <v>11441.648914630241</v>
      </c>
      <c r="F18" s="5">
        <f t="shared" si="2"/>
        <v>4037.4483706267738</v>
      </c>
      <c r="G18" s="5">
        <f t="shared" si="3"/>
        <v>16904.200544003466</v>
      </c>
      <c r="H18" s="22">
        <f t="shared" si="10"/>
        <v>9787.5239999875957</v>
      </c>
      <c r="I18" s="5">
        <f t="shared" si="4"/>
        <v>26114.260627991796</v>
      </c>
      <c r="J18" s="26">
        <f t="shared" si="5"/>
        <v>0.10663389623687675</v>
      </c>
      <c r="L18" s="22">
        <f t="shared" si="11"/>
        <v>29231.30899861857</v>
      </c>
      <c r="M18" s="5">
        <f>scrimecost*Meta!O15</f>
        <v>760.12199999999996</v>
      </c>
      <c r="N18" s="5">
        <f>L18-Grade11!L18</f>
        <v>1257.7054572815505</v>
      </c>
      <c r="O18" s="5">
        <f>Grade11!M18-M18</f>
        <v>37.026000000000067</v>
      </c>
      <c r="P18" s="22">
        <f t="shared" si="12"/>
        <v>222.4341125244149</v>
      </c>
      <c r="Q18" s="22"/>
      <c r="R18" s="22"/>
      <c r="S18" s="22">
        <f t="shared" si="6"/>
        <v>940.6776340447459</v>
      </c>
      <c r="T18" s="22">
        <f t="shared" si="7"/>
        <v>707.28633106468772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21808.480486180655</v>
      </c>
      <c r="D19" s="5">
        <f t="shared" si="0"/>
        <v>21442.180137495998</v>
      </c>
      <c r="E19" s="5">
        <f t="shared" si="1"/>
        <v>11942.180137495998</v>
      </c>
      <c r="F19" s="5">
        <f t="shared" si="2"/>
        <v>4200.8718148924436</v>
      </c>
      <c r="G19" s="5">
        <f t="shared" si="3"/>
        <v>17241.308322603552</v>
      </c>
      <c r="H19" s="22">
        <f t="shared" si="10"/>
        <v>10032.212099987286</v>
      </c>
      <c r="I19" s="5">
        <f t="shared" si="4"/>
        <v>26681.619908691588</v>
      </c>
      <c r="J19" s="26">
        <f t="shared" si="5"/>
        <v>0.10948740979623557</v>
      </c>
      <c r="L19" s="22">
        <f t="shared" si="11"/>
        <v>29962.091723584032</v>
      </c>
      <c r="M19" s="5">
        <f>scrimecost*Meta!O16</f>
        <v>760.12199999999996</v>
      </c>
      <c r="N19" s="5">
        <f>L19-Grade11!L19</f>
        <v>1289.1480937135893</v>
      </c>
      <c r="O19" s="5">
        <f>Grade11!M19-M19</f>
        <v>37.026000000000067</v>
      </c>
      <c r="P19" s="22">
        <f t="shared" si="12"/>
        <v>226.19285174252531</v>
      </c>
      <c r="Q19" s="22"/>
      <c r="R19" s="22"/>
      <c r="S19" s="22">
        <f t="shared" si="6"/>
        <v>961.60319948061465</v>
      </c>
      <c r="T19" s="22">
        <f t="shared" si="7"/>
        <v>702.69326527552926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22353.692498335167</v>
      </c>
      <c r="D20" s="5">
        <f t="shared" si="0"/>
        <v>21955.224640933397</v>
      </c>
      <c r="E20" s="5">
        <f t="shared" si="1"/>
        <v>12455.224640933397</v>
      </c>
      <c r="F20" s="5">
        <f t="shared" si="2"/>
        <v>4368.3808452647536</v>
      </c>
      <c r="G20" s="5">
        <f t="shared" si="3"/>
        <v>17586.843795668643</v>
      </c>
      <c r="H20" s="22">
        <f t="shared" si="10"/>
        <v>10283.017402486968</v>
      </c>
      <c r="I20" s="5">
        <f t="shared" si="4"/>
        <v>27263.16317140888</v>
      </c>
      <c r="J20" s="26">
        <f t="shared" si="5"/>
        <v>0.11227132546390271</v>
      </c>
      <c r="L20" s="22">
        <f t="shared" si="11"/>
        <v>30711.144016673632</v>
      </c>
      <c r="M20" s="5">
        <f>scrimecost*Meta!O17</f>
        <v>760.12199999999996</v>
      </c>
      <c r="N20" s="5">
        <f>L20-Grade11!L20</f>
        <v>1321.3767960564328</v>
      </c>
      <c r="O20" s="5">
        <f>Grade11!M20-M20</f>
        <v>37.026000000000067</v>
      </c>
      <c r="P20" s="22">
        <f t="shared" si="12"/>
        <v>230.04555944108844</v>
      </c>
      <c r="Q20" s="22"/>
      <c r="R20" s="22"/>
      <c r="S20" s="22">
        <f t="shared" si="6"/>
        <v>983.05190405238193</v>
      </c>
      <c r="T20" s="22">
        <f t="shared" si="7"/>
        <v>698.1709669176638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22912.534810793546</v>
      </c>
      <c r="D21" s="5">
        <f t="shared" si="0"/>
        <v>22481.095256956731</v>
      </c>
      <c r="E21" s="5">
        <f t="shared" si="1"/>
        <v>12981.095256956731</v>
      </c>
      <c r="F21" s="5">
        <f t="shared" si="2"/>
        <v>4540.0776013963723</v>
      </c>
      <c r="G21" s="5">
        <f t="shared" si="3"/>
        <v>17941.017655560358</v>
      </c>
      <c r="H21" s="22">
        <f t="shared" si="10"/>
        <v>10540.09283754914</v>
      </c>
      <c r="I21" s="5">
        <f t="shared" si="4"/>
        <v>27859.245015694098</v>
      </c>
      <c r="J21" s="26">
        <f t="shared" si="5"/>
        <v>0.11498734074943164</v>
      </c>
      <c r="L21" s="22">
        <f t="shared" si="11"/>
        <v>31478.922617090469</v>
      </c>
      <c r="M21" s="5">
        <f>scrimecost*Meta!O18</f>
        <v>599.58199999999999</v>
      </c>
      <c r="N21" s="5">
        <f>L21-Grade11!L21</f>
        <v>1354.4112159578362</v>
      </c>
      <c r="O21" s="5">
        <f>Grade11!M21-M21</f>
        <v>29.206000000000017</v>
      </c>
      <c r="P21" s="22">
        <f t="shared" si="12"/>
        <v>233.99458483211563</v>
      </c>
      <c r="Q21" s="22"/>
      <c r="R21" s="22"/>
      <c r="S21" s="22">
        <f t="shared" si="6"/>
        <v>997.6078262384375</v>
      </c>
      <c r="T21" s="22">
        <f t="shared" si="7"/>
        <v>688.58986846964808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23485.348181063382</v>
      </c>
      <c r="D22" s="5">
        <f t="shared" si="0"/>
        <v>23020.112638380644</v>
      </c>
      <c r="E22" s="5">
        <f t="shared" si="1"/>
        <v>13520.112638380644</v>
      </c>
      <c r="F22" s="5">
        <f t="shared" si="2"/>
        <v>4716.0667764312802</v>
      </c>
      <c r="G22" s="5">
        <f t="shared" si="3"/>
        <v>18304.045861949366</v>
      </c>
      <c r="H22" s="22">
        <f t="shared" si="10"/>
        <v>10803.595158487869</v>
      </c>
      <c r="I22" s="5">
        <f t="shared" si="4"/>
        <v>28470.22890608645</v>
      </c>
      <c r="J22" s="26">
        <f t="shared" si="5"/>
        <v>0.11763711175970372</v>
      </c>
      <c r="L22" s="22">
        <f t="shared" si="11"/>
        <v>32265.89568251773</v>
      </c>
      <c r="M22" s="5">
        <f>scrimecost*Meta!O19</f>
        <v>599.58199999999999</v>
      </c>
      <c r="N22" s="5">
        <f>L22-Grade11!L22</f>
        <v>1388.2714963567887</v>
      </c>
      <c r="O22" s="5">
        <f>Grade11!M22-M22</f>
        <v>29.206000000000017</v>
      </c>
      <c r="P22" s="22">
        <f t="shared" si="12"/>
        <v>238.04233585791852</v>
      </c>
      <c r="Q22" s="22"/>
      <c r="R22" s="22"/>
      <c r="S22" s="22">
        <f t="shared" si="6"/>
        <v>1020.1423714791521</v>
      </c>
      <c r="T22" s="22">
        <f t="shared" si="7"/>
        <v>684.34801503035681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24072.481885589965</v>
      </c>
      <c r="D23" s="5">
        <f t="shared" si="0"/>
        <v>23572.605454340159</v>
      </c>
      <c r="E23" s="5">
        <f t="shared" si="1"/>
        <v>14072.605454340159</v>
      </c>
      <c r="F23" s="5">
        <f t="shared" si="2"/>
        <v>4896.4556808420621</v>
      </c>
      <c r="G23" s="5">
        <f t="shared" si="3"/>
        <v>18676.149773498095</v>
      </c>
      <c r="H23" s="22">
        <f t="shared" si="10"/>
        <v>11073.685037450066</v>
      </c>
      <c r="I23" s="5">
        <f t="shared" si="4"/>
        <v>29096.487393738607</v>
      </c>
      <c r="J23" s="26">
        <f t="shared" si="5"/>
        <v>0.12022225420874973</v>
      </c>
      <c r="L23" s="22">
        <f t="shared" si="11"/>
        <v>33072.543074580673</v>
      </c>
      <c r="M23" s="5">
        <f>scrimecost*Meta!O20</f>
        <v>599.58199999999999</v>
      </c>
      <c r="N23" s="5">
        <f>L23-Grade11!L23</f>
        <v>1422.9782837657003</v>
      </c>
      <c r="O23" s="5">
        <f>Grade11!M23-M23</f>
        <v>29.206000000000017</v>
      </c>
      <c r="P23" s="22">
        <f t="shared" si="12"/>
        <v>242.19128065936647</v>
      </c>
      <c r="Q23" s="22"/>
      <c r="R23" s="22"/>
      <c r="S23" s="22">
        <f t="shared" si="6"/>
        <v>1043.2402803508764</v>
      </c>
      <c r="T23" s="22">
        <f t="shared" si="7"/>
        <v>680.16772080013141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24674.293932729717</v>
      </c>
      <c r="D24" s="5">
        <f t="shared" si="0"/>
        <v>24138.910590698666</v>
      </c>
      <c r="E24" s="5">
        <f t="shared" si="1"/>
        <v>14638.910590698666</v>
      </c>
      <c r="F24" s="5">
        <f t="shared" si="2"/>
        <v>5081.3543078631146</v>
      </c>
      <c r="G24" s="5">
        <f t="shared" si="3"/>
        <v>19057.556282835551</v>
      </c>
      <c r="H24" s="22">
        <f t="shared" si="10"/>
        <v>11350.527163386318</v>
      </c>
      <c r="I24" s="5">
        <f t="shared" si="4"/>
        <v>29738.402343582078</v>
      </c>
      <c r="J24" s="26">
        <f t="shared" si="5"/>
        <v>0.12274434440294091</v>
      </c>
      <c r="L24" s="22">
        <f t="shared" si="11"/>
        <v>33899.356651445189</v>
      </c>
      <c r="M24" s="5">
        <f>scrimecost*Meta!O21</f>
        <v>599.58199999999999</v>
      </c>
      <c r="N24" s="5">
        <f>L24-Grade11!L24</f>
        <v>1458.5527408598464</v>
      </c>
      <c r="O24" s="5">
        <f>Grade11!M24-M24</f>
        <v>29.206000000000017</v>
      </c>
      <c r="P24" s="22">
        <f t="shared" si="12"/>
        <v>246.44394908085064</v>
      </c>
      <c r="Q24" s="22"/>
      <c r="R24" s="22"/>
      <c r="S24" s="22">
        <f t="shared" si="6"/>
        <v>1066.9156369444001</v>
      </c>
      <c r="T24" s="22">
        <f t="shared" si="7"/>
        <v>676.04747531768965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25291.151281047958</v>
      </c>
      <c r="D25" s="5">
        <f t="shared" si="0"/>
        <v>24719.37335546613</v>
      </c>
      <c r="E25" s="5">
        <f t="shared" si="1"/>
        <v>15219.37335546613</v>
      </c>
      <c r="F25" s="5">
        <f t="shared" si="2"/>
        <v>5270.8754005596911</v>
      </c>
      <c r="G25" s="5">
        <f t="shared" si="3"/>
        <v>19448.497954906437</v>
      </c>
      <c r="H25" s="22">
        <f t="shared" si="10"/>
        <v>11634.290342470975</v>
      </c>
      <c r="I25" s="5">
        <f t="shared" si="4"/>
        <v>30396.365167171625</v>
      </c>
      <c r="J25" s="26">
        <f t="shared" si="5"/>
        <v>0.12520492020215182</v>
      </c>
      <c r="L25" s="22">
        <f t="shared" si="11"/>
        <v>34746.84056773132</v>
      </c>
      <c r="M25" s="5">
        <f>scrimecost*Meta!O22</f>
        <v>599.58199999999999</v>
      </c>
      <c r="N25" s="5">
        <f>L25-Grade11!L25</f>
        <v>1495.0165593813508</v>
      </c>
      <c r="O25" s="5">
        <f>Grade11!M25-M25</f>
        <v>29.206000000000017</v>
      </c>
      <c r="P25" s="22">
        <f t="shared" si="12"/>
        <v>250.80293421287192</v>
      </c>
      <c r="Q25" s="22"/>
      <c r="R25" s="22"/>
      <c r="S25" s="22">
        <f t="shared" si="6"/>
        <v>1091.1828774527648</v>
      </c>
      <c r="T25" s="22">
        <f t="shared" si="7"/>
        <v>671.98580974604317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25923.430063074156</v>
      </c>
      <c r="D26" s="5">
        <f t="shared" si="0"/>
        <v>25314.347689352784</v>
      </c>
      <c r="E26" s="5">
        <f t="shared" si="1"/>
        <v>15814.347689352784</v>
      </c>
      <c r="F26" s="5">
        <f t="shared" si="2"/>
        <v>5465.1345205736834</v>
      </c>
      <c r="G26" s="5">
        <f t="shared" si="3"/>
        <v>19849.213168779101</v>
      </c>
      <c r="H26" s="22">
        <f t="shared" si="10"/>
        <v>11925.147601032748</v>
      </c>
      <c r="I26" s="5">
        <f t="shared" si="4"/>
        <v>31070.777061350916</v>
      </c>
      <c r="J26" s="26">
        <f t="shared" si="5"/>
        <v>0.12760548195747956</v>
      </c>
      <c r="L26" s="22">
        <f t="shared" si="11"/>
        <v>35615.511581924598</v>
      </c>
      <c r="M26" s="5">
        <f>scrimecost*Meta!O23</f>
        <v>477.43200000000002</v>
      </c>
      <c r="N26" s="5">
        <f>L26-Grade11!L26</f>
        <v>1532.3919733658768</v>
      </c>
      <c r="O26" s="5">
        <f>Grade11!M26-M26</f>
        <v>23.256000000000029</v>
      </c>
      <c r="P26" s="22">
        <f t="shared" si="12"/>
        <v>255.27089397319372</v>
      </c>
      <c r="Q26" s="22"/>
      <c r="R26" s="22"/>
      <c r="S26" s="22">
        <f t="shared" si="6"/>
        <v>1110.4042989738296</v>
      </c>
      <c r="T26" s="22">
        <f t="shared" si="7"/>
        <v>664.59816656955411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26571.515814651011</v>
      </c>
      <c r="D27" s="5">
        <f t="shared" si="0"/>
        <v>25924.196381586604</v>
      </c>
      <c r="E27" s="5">
        <f t="shared" si="1"/>
        <v>16424.196381586604</v>
      </c>
      <c r="F27" s="5">
        <f t="shared" si="2"/>
        <v>5664.2501185880265</v>
      </c>
      <c r="G27" s="5">
        <f t="shared" si="3"/>
        <v>20259.946262998579</v>
      </c>
      <c r="H27" s="22">
        <f t="shared" si="10"/>
        <v>12223.276291058568</v>
      </c>
      <c r="I27" s="5">
        <f t="shared" si="4"/>
        <v>31762.049252884692</v>
      </c>
      <c r="J27" s="26">
        <f t="shared" si="5"/>
        <v>0.12994749342609199</v>
      </c>
      <c r="L27" s="22">
        <f t="shared" si="11"/>
        <v>36505.899371472711</v>
      </c>
      <c r="M27" s="5">
        <f>scrimecost*Meta!O24</f>
        <v>477.43200000000002</v>
      </c>
      <c r="N27" s="5">
        <f>L27-Grade11!L27</f>
        <v>1570.7017727000202</v>
      </c>
      <c r="O27" s="5">
        <f>Grade11!M27-M27</f>
        <v>23.256000000000029</v>
      </c>
      <c r="P27" s="22">
        <f t="shared" si="12"/>
        <v>259.85055272752362</v>
      </c>
      <c r="Q27" s="22"/>
      <c r="R27" s="22"/>
      <c r="S27" s="22">
        <f t="shared" si="6"/>
        <v>1135.9000685329236</v>
      </c>
      <c r="T27" s="22">
        <f t="shared" si="7"/>
        <v>660.7445273987372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27235.803710017288</v>
      </c>
      <c r="D28" s="5">
        <f t="shared" si="0"/>
        <v>26549.291291126272</v>
      </c>
      <c r="E28" s="5">
        <f t="shared" si="1"/>
        <v>17049.291291126272</v>
      </c>
      <c r="F28" s="5">
        <f t="shared" si="2"/>
        <v>5868.3436065527276</v>
      </c>
      <c r="G28" s="5">
        <f t="shared" si="3"/>
        <v>20680.947684573544</v>
      </c>
      <c r="H28" s="22">
        <f t="shared" si="10"/>
        <v>12528.858198335032</v>
      </c>
      <c r="I28" s="5">
        <f t="shared" si="4"/>
        <v>32470.603249206812</v>
      </c>
      <c r="J28" s="26">
        <f t="shared" si="5"/>
        <v>0.13223238266376267</v>
      </c>
      <c r="L28" s="22">
        <f t="shared" si="11"/>
        <v>37418.546855759538</v>
      </c>
      <c r="M28" s="5">
        <f>scrimecost*Meta!O25</f>
        <v>477.43200000000002</v>
      </c>
      <c r="N28" s="5">
        <f>L28-Grade11!L28</f>
        <v>1609.9693170175378</v>
      </c>
      <c r="O28" s="5">
        <f>Grade11!M28-M28</f>
        <v>23.256000000000029</v>
      </c>
      <c r="P28" s="22">
        <f t="shared" si="12"/>
        <v>264.54470295071172</v>
      </c>
      <c r="Q28" s="22"/>
      <c r="R28" s="22"/>
      <c r="S28" s="22">
        <f t="shared" si="6"/>
        <v>1162.0332323310063</v>
      </c>
      <c r="T28" s="22">
        <f t="shared" si="7"/>
        <v>656.94262590193034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27916.698802767714</v>
      </c>
      <c r="D29" s="5">
        <f t="shared" si="0"/>
        <v>27190.013573404423</v>
      </c>
      <c r="E29" s="5">
        <f t="shared" si="1"/>
        <v>17690.013573404423</v>
      </c>
      <c r="F29" s="5">
        <f t="shared" si="2"/>
        <v>6077.5394317165446</v>
      </c>
      <c r="G29" s="5">
        <f t="shared" si="3"/>
        <v>21112.474141687879</v>
      </c>
      <c r="H29" s="22">
        <f t="shared" si="10"/>
        <v>12842.079653293405</v>
      </c>
      <c r="I29" s="5">
        <f t="shared" si="4"/>
        <v>33196.871095436974</v>
      </c>
      <c r="J29" s="26">
        <f t="shared" si="5"/>
        <v>0.13446154289563647</v>
      </c>
      <c r="L29" s="22">
        <f t="shared" si="11"/>
        <v>38354.010527153521</v>
      </c>
      <c r="M29" s="5">
        <f>scrimecost*Meta!O26</f>
        <v>477.43200000000002</v>
      </c>
      <c r="N29" s="5">
        <f>L29-Grade11!L29</f>
        <v>1650.2185499429761</v>
      </c>
      <c r="O29" s="5">
        <f>Grade11!M29-M29</f>
        <v>23.256000000000029</v>
      </c>
      <c r="P29" s="22">
        <f t="shared" si="12"/>
        <v>269.35620692947953</v>
      </c>
      <c r="Q29" s="22"/>
      <c r="R29" s="22"/>
      <c r="S29" s="22">
        <f t="shared" si="6"/>
        <v>1188.8197252240313</v>
      </c>
      <c r="T29" s="22">
        <f t="shared" si="7"/>
        <v>653.19122356780099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28614.616272836905</v>
      </c>
      <c r="D30" s="5">
        <f t="shared" si="0"/>
        <v>27846.753912739532</v>
      </c>
      <c r="E30" s="5">
        <f t="shared" si="1"/>
        <v>18346.753912739532</v>
      </c>
      <c r="F30" s="5">
        <f t="shared" si="2"/>
        <v>6291.9651525094578</v>
      </c>
      <c r="G30" s="5">
        <f t="shared" si="3"/>
        <v>21554.788760230076</v>
      </c>
      <c r="H30" s="22">
        <f t="shared" si="10"/>
        <v>13163.131644625739</v>
      </c>
      <c r="I30" s="5">
        <f t="shared" si="4"/>
        <v>33941.295637822899</v>
      </c>
      <c r="J30" s="26">
        <f t="shared" si="5"/>
        <v>0.13663633336575726</v>
      </c>
      <c r="L30" s="22">
        <f t="shared" si="11"/>
        <v>39312.86079033235</v>
      </c>
      <c r="M30" s="5">
        <f>scrimecost*Meta!O27</f>
        <v>477.43200000000002</v>
      </c>
      <c r="N30" s="5">
        <f>L30-Grade11!L30</f>
        <v>1691.4740136915352</v>
      </c>
      <c r="O30" s="5">
        <f>Grade11!M30-M30</f>
        <v>23.256000000000029</v>
      </c>
      <c r="P30" s="22">
        <f t="shared" si="12"/>
        <v>274.28799850771645</v>
      </c>
      <c r="Q30" s="22"/>
      <c r="R30" s="22"/>
      <c r="S30" s="22">
        <f t="shared" si="6"/>
        <v>1216.2758804393734</v>
      </c>
      <c r="T30" s="22">
        <f t="shared" si="7"/>
        <v>649.48911587971963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29329.981679657827</v>
      </c>
      <c r="D31" s="5">
        <f t="shared" si="0"/>
        <v>28519.912760558018</v>
      </c>
      <c r="E31" s="5">
        <f t="shared" si="1"/>
        <v>19019.912760558018</v>
      </c>
      <c r="F31" s="5">
        <f t="shared" si="2"/>
        <v>6511.7515163221924</v>
      </c>
      <c r="G31" s="5">
        <f t="shared" si="3"/>
        <v>22008.161244235824</v>
      </c>
      <c r="H31" s="22">
        <f t="shared" si="10"/>
        <v>13492.209935741383</v>
      </c>
      <c r="I31" s="5">
        <f t="shared" si="4"/>
        <v>34704.330793768466</v>
      </c>
      <c r="J31" s="26">
        <f t="shared" si="5"/>
        <v>0.13875808016587507</v>
      </c>
      <c r="L31" s="22">
        <f t="shared" si="11"/>
        <v>40295.682310090662</v>
      </c>
      <c r="M31" s="5">
        <f>scrimecost*Meta!O28</f>
        <v>409.726</v>
      </c>
      <c r="N31" s="5">
        <f>L31-Grade11!L31</f>
        <v>1733.7608640338221</v>
      </c>
      <c r="O31" s="5">
        <f>Grade11!M31-M31</f>
        <v>19.95799999999997</v>
      </c>
      <c r="P31" s="22">
        <f t="shared" si="12"/>
        <v>279.34308487540932</v>
      </c>
      <c r="Q31" s="22"/>
      <c r="R31" s="22"/>
      <c r="S31" s="22">
        <f t="shared" si="6"/>
        <v>1241.2853395351067</v>
      </c>
      <c r="T31" s="22">
        <f t="shared" si="7"/>
        <v>644.20909787976257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30063.231221649272</v>
      </c>
      <c r="D32" s="5">
        <f t="shared" si="0"/>
        <v>29209.900579571968</v>
      </c>
      <c r="E32" s="5">
        <f t="shared" si="1"/>
        <v>19709.900579571968</v>
      </c>
      <c r="F32" s="5">
        <f t="shared" si="2"/>
        <v>6737.0325392302475</v>
      </c>
      <c r="G32" s="5">
        <f t="shared" si="3"/>
        <v>22472.86804034172</v>
      </c>
      <c r="H32" s="22">
        <f t="shared" si="10"/>
        <v>13829.515184134916</v>
      </c>
      <c r="I32" s="5">
        <f t="shared" si="4"/>
        <v>35486.441828612675</v>
      </c>
      <c r="J32" s="26">
        <f t="shared" si="5"/>
        <v>0.14082807704403882</v>
      </c>
      <c r="L32" s="22">
        <f t="shared" si="11"/>
        <v>41303.074367842921</v>
      </c>
      <c r="M32" s="5">
        <f>scrimecost*Meta!O29</f>
        <v>409.726</v>
      </c>
      <c r="N32" s="5">
        <f>L32-Grade11!L32</f>
        <v>1777.1048856346679</v>
      </c>
      <c r="O32" s="5">
        <f>Grade11!M32-M32</f>
        <v>19.95799999999997</v>
      </c>
      <c r="P32" s="22">
        <f t="shared" si="12"/>
        <v>284.52454840229456</v>
      </c>
      <c r="Q32" s="22"/>
      <c r="R32" s="22"/>
      <c r="S32" s="22">
        <f t="shared" si="6"/>
        <v>1270.1314626082346</v>
      </c>
      <c r="T32" s="22">
        <f t="shared" si="7"/>
        <v>640.64781105066265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30814.812002190502</v>
      </c>
      <c r="D33" s="5">
        <f t="shared" si="0"/>
        <v>29917.138094061265</v>
      </c>
      <c r="E33" s="5">
        <f t="shared" si="1"/>
        <v>20417.138094061265</v>
      </c>
      <c r="F33" s="5">
        <f t="shared" si="2"/>
        <v>6967.9455877110031</v>
      </c>
      <c r="G33" s="5">
        <f t="shared" si="3"/>
        <v>22949.192506350264</v>
      </c>
      <c r="H33" s="22">
        <f t="shared" si="10"/>
        <v>14175.25306373829</v>
      </c>
      <c r="I33" s="5">
        <f t="shared" si="4"/>
        <v>36288.105639327994</v>
      </c>
      <c r="J33" s="26">
        <f t="shared" si="5"/>
        <v>0.14284758619346685</v>
      </c>
      <c r="L33" s="22">
        <f t="shared" si="11"/>
        <v>42335.651227038994</v>
      </c>
      <c r="M33" s="5">
        <f>scrimecost*Meta!O30</f>
        <v>409.726</v>
      </c>
      <c r="N33" s="5">
        <f>L33-Grade11!L33</f>
        <v>1821.5325077755406</v>
      </c>
      <c r="O33" s="5">
        <f>Grade11!M33-M33</f>
        <v>19.95799999999997</v>
      </c>
      <c r="P33" s="22">
        <f t="shared" si="12"/>
        <v>289.83554851735192</v>
      </c>
      <c r="Q33" s="22"/>
      <c r="R33" s="22"/>
      <c r="S33" s="22">
        <f t="shared" si="6"/>
        <v>1299.6987387581937</v>
      </c>
      <c r="T33" s="22">
        <f t="shared" si="7"/>
        <v>637.1311147055236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31585.182302245263</v>
      </c>
      <c r="D34" s="5">
        <f t="shared" si="0"/>
        <v>30642.056546412794</v>
      </c>
      <c r="E34" s="5">
        <f t="shared" si="1"/>
        <v>21142.056546412794</v>
      </c>
      <c r="F34" s="5">
        <f t="shared" si="2"/>
        <v>7204.6314624037768</v>
      </c>
      <c r="G34" s="5">
        <f t="shared" si="3"/>
        <v>23437.425084009017</v>
      </c>
      <c r="H34" s="22">
        <f t="shared" si="10"/>
        <v>14529.634390331745</v>
      </c>
      <c r="I34" s="5">
        <f t="shared" si="4"/>
        <v>37109.811045311188</v>
      </c>
      <c r="J34" s="26">
        <f t="shared" si="5"/>
        <v>0.14481783902217713</v>
      </c>
      <c r="L34" s="22">
        <f t="shared" si="11"/>
        <v>43394.042507714956</v>
      </c>
      <c r="M34" s="5">
        <f>scrimecost*Meta!O31</f>
        <v>409.726</v>
      </c>
      <c r="N34" s="5">
        <f>L34-Grade11!L34</f>
        <v>1867.0708204699185</v>
      </c>
      <c r="O34" s="5">
        <f>Grade11!M34-M34</f>
        <v>19.95799999999997</v>
      </c>
      <c r="P34" s="22">
        <f t="shared" si="12"/>
        <v>295.27932363528566</v>
      </c>
      <c r="Q34" s="22"/>
      <c r="R34" s="22"/>
      <c r="S34" s="22">
        <f t="shared" si="6"/>
        <v>1330.0051968118928</v>
      </c>
      <c r="T34" s="22">
        <f t="shared" si="7"/>
        <v>633.65796717613387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32374.811859801386</v>
      </c>
      <c r="D35" s="5">
        <f t="shared" si="0"/>
        <v>31385.097960073108</v>
      </c>
      <c r="E35" s="5">
        <f t="shared" si="1"/>
        <v>21885.097960073108</v>
      </c>
      <c r="F35" s="5">
        <f t="shared" si="2"/>
        <v>7447.2344839638699</v>
      </c>
      <c r="G35" s="5">
        <f t="shared" si="3"/>
        <v>23937.86347610924</v>
      </c>
      <c r="H35" s="22">
        <f t="shared" si="10"/>
        <v>14892.875250090037</v>
      </c>
      <c r="I35" s="5">
        <f t="shared" si="4"/>
        <v>37952.059086443965</v>
      </c>
      <c r="J35" s="26">
        <f t="shared" si="5"/>
        <v>0.14674003690384568</v>
      </c>
      <c r="L35" s="22">
        <f t="shared" si="11"/>
        <v>44478.893570407832</v>
      </c>
      <c r="M35" s="5">
        <f>scrimecost*Meta!O32</f>
        <v>409.726</v>
      </c>
      <c r="N35" s="5">
        <f>L35-Grade11!L35</f>
        <v>1913.7475909816712</v>
      </c>
      <c r="O35" s="5">
        <f>Grade11!M35-M35</f>
        <v>19.95799999999997</v>
      </c>
      <c r="P35" s="22">
        <f t="shared" si="12"/>
        <v>300.85919313116784</v>
      </c>
      <c r="Q35" s="22"/>
      <c r="R35" s="22"/>
      <c r="S35" s="22">
        <f t="shared" si="6"/>
        <v>1361.0693163169428</v>
      </c>
      <c r="T35" s="22">
        <f t="shared" si="7"/>
        <v>630.22735527060638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33184.182156296418</v>
      </c>
      <c r="D36" s="5">
        <f t="shared" si="0"/>
        <v>32146.715409074932</v>
      </c>
      <c r="E36" s="5">
        <f t="shared" si="1"/>
        <v>22646.715409074932</v>
      </c>
      <c r="F36" s="5">
        <f t="shared" si="2"/>
        <v>7695.9025810629646</v>
      </c>
      <c r="G36" s="5">
        <f t="shared" si="3"/>
        <v>24450.812828011967</v>
      </c>
      <c r="H36" s="22">
        <f t="shared" si="10"/>
        <v>15265.197131342289</v>
      </c>
      <c r="I36" s="5">
        <f t="shared" si="4"/>
        <v>38815.363328605061</v>
      </c>
      <c r="J36" s="26">
        <f t="shared" si="5"/>
        <v>0.14861535191035158</v>
      </c>
      <c r="L36" s="22">
        <f t="shared" si="11"/>
        <v>45590.865909668035</v>
      </c>
      <c r="M36" s="5">
        <f>scrimecost*Meta!O33</f>
        <v>315.49599999999998</v>
      </c>
      <c r="N36" s="5">
        <f>L36-Grade11!L36</f>
        <v>1961.5912807562272</v>
      </c>
      <c r="O36" s="5">
        <f>Grade11!M36-M36</f>
        <v>15.368000000000052</v>
      </c>
      <c r="P36" s="22">
        <f t="shared" si="12"/>
        <v>306.57855936444702</v>
      </c>
      <c r="Q36" s="22"/>
      <c r="R36" s="22"/>
      <c r="S36" s="22">
        <f t="shared" si="6"/>
        <v>1388.5495388096242</v>
      </c>
      <c r="T36" s="22">
        <f t="shared" si="7"/>
        <v>624.8759783926622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34013.786710203829</v>
      </c>
      <c r="D37" s="5">
        <f t="shared" ref="D37:D56" si="15">IF(A37&lt;startage,1,0)*(C37*(1-initialunempprob))+IF(A37=startage,1,0)*(C37*(1-unempprob))+IF(A37&gt;startage,1,0)*(C37*(1-unempprob)+unempprob*300*52)</f>
        <v>32927.373294301804</v>
      </c>
      <c r="E37" s="5">
        <f t="shared" si="1"/>
        <v>23427.373294301804</v>
      </c>
      <c r="F37" s="5">
        <f t="shared" si="2"/>
        <v>7950.7873805895388</v>
      </c>
      <c r="G37" s="5">
        <f t="shared" si="3"/>
        <v>24976.585913712264</v>
      </c>
      <c r="H37" s="22">
        <f t="shared" ref="H37:H56" si="16">benefits*B37/expnorm</f>
        <v>15646.827059625843</v>
      </c>
      <c r="I37" s="5">
        <f t="shared" ref="I37:I56" si="17">G37+IF(A37&lt;startage,1,0)*(H37*(1-initialunempprob))+IF(A37&gt;=startage,1,0)*(H37*(1-unempprob))</f>
        <v>39700.250176820184</v>
      </c>
      <c r="J37" s="26">
        <f t="shared" si="5"/>
        <v>0.15044492752645494</v>
      </c>
      <c r="L37" s="22">
        <f t="shared" ref="L37:L56" si="18">(sincome+sbenefits)*(1-sunemp)*B37/expnorm</f>
        <v>46730.637557409726</v>
      </c>
      <c r="M37" s="5">
        <f>scrimecost*Meta!O34</f>
        <v>315.49599999999998</v>
      </c>
      <c r="N37" s="5">
        <f>L37-Grade11!L37</f>
        <v>2010.6310627751154</v>
      </c>
      <c r="O37" s="5">
        <f>Grade11!M37-M37</f>
        <v>15.368000000000052</v>
      </c>
      <c r="P37" s="22">
        <f t="shared" si="12"/>
        <v>312.44090975355817</v>
      </c>
      <c r="Q37" s="22"/>
      <c r="R37" s="22"/>
      <c r="S37" s="22">
        <f t="shared" si="6"/>
        <v>1421.1862793646053</v>
      </c>
      <c r="T37" s="22">
        <f t="shared" si="7"/>
        <v>621.58267610515179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34864.131377958925</v>
      </c>
      <c r="D38" s="5">
        <f t="shared" si="15"/>
        <v>33727.547626659354</v>
      </c>
      <c r="E38" s="5">
        <f t="shared" si="1"/>
        <v>24227.547626659354</v>
      </c>
      <c r="F38" s="5">
        <f t="shared" si="2"/>
        <v>8212.0443001042786</v>
      </c>
      <c r="G38" s="5">
        <f t="shared" si="3"/>
        <v>25515.503326555074</v>
      </c>
      <c r="H38" s="22">
        <f t="shared" si="16"/>
        <v>16037.997736116491</v>
      </c>
      <c r="I38" s="5">
        <f t="shared" si="17"/>
        <v>40607.259196240695</v>
      </c>
      <c r="J38" s="26">
        <f t="shared" si="5"/>
        <v>0.15222987934704357</v>
      </c>
      <c r="L38" s="22">
        <f t="shared" si="18"/>
        <v>47898.903496344974</v>
      </c>
      <c r="M38" s="5">
        <f>scrimecost*Meta!O35</f>
        <v>315.49599999999998</v>
      </c>
      <c r="N38" s="5">
        <f>L38-Grade11!L38</f>
        <v>2060.896839344503</v>
      </c>
      <c r="O38" s="5">
        <f>Grade11!M38-M38</f>
        <v>15.368000000000052</v>
      </c>
      <c r="P38" s="22">
        <f t="shared" si="12"/>
        <v>318.44981890239717</v>
      </c>
      <c r="Q38" s="22"/>
      <c r="R38" s="22"/>
      <c r="S38" s="22">
        <f t="shared" si="6"/>
        <v>1454.6389384334755</v>
      </c>
      <c r="T38" s="22">
        <f t="shared" si="7"/>
        <v>618.32748188152777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35735.7346624079</v>
      </c>
      <c r="D39" s="5">
        <f t="shared" si="15"/>
        <v>34547.72631732584</v>
      </c>
      <c r="E39" s="5">
        <f t="shared" si="1"/>
        <v>25047.72631732584</v>
      </c>
      <c r="F39" s="5">
        <f t="shared" si="2"/>
        <v>8479.832642606887</v>
      </c>
      <c r="G39" s="5">
        <f t="shared" si="3"/>
        <v>26067.893674718951</v>
      </c>
      <c r="H39" s="22">
        <f t="shared" si="16"/>
        <v>16438.947679519399</v>
      </c>
      <c r="I39" s="5">
        <f t="shared" si="17"/>
        <v>41536.943441146708</v>
      </c>
      <c r="J39" s="26">
        <f t="shared" si="5"/>
        <v>0.153971295757374</v>
      </c>
      <c r="L39" s="22">
        <f t="shared" si="18"/>
        <v>49096.376083753581</v>
      </c>
      <c r="M39" s="5">
        <f>scrimecost*Meta!O36</f>
        <v>315.49599999999998</v>
      </c>
      <c r="N39" s="5">
        <f>L39-Grade11!L39</f>
        <v>2112.4192603280972</v>
      </c>
      <c r="O39" s="5">
        <f>Grade11!M39-M39</f>
        <v>15.368000000000052</v>
      </c>
      <c r="P39" s="22">
        <f t="shared" si="12"/>
        <v>324.60895077995713</v>
      </c>
      <c r="Q39" s="22"/>
      <c r="R39" s="22"/>
      <c r="S39" s="22">
        <f t="shared" si="6"/>
        <v>1488.9279139790524</v>
      </c>
      <c r="T39" s="22">
        <f t="shared" si="7"/>
        <v>615.10953228499682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36629.128028968102</v>
      </c>
      <c r="D40" s="5">
        <f t="shared" si="15"/>
        <v>35388.409475258988</v>
      </c>
      <c r="E40" s="5">
        <f t="shared" si="1"/>
        <v>25888.409475258988</v>
      </c>
      <c r="F40" s="5">
        <f t="shared" si="2"/>
        <v>8754.3156936720588</v>
      </c>
      <c r="G40" s="5">
        <f t="shared" si="3"/>
        <v>26634.093781586929</v>
      </c>
      <c r="H40" s="22">
        <f t="shared" si="16"/>
        <v>16849.921371507389</v>
      </c>
      <c r="I40" s="5">
        <f t="shared" si="17"/>
        <v>42489.869792175385</v>
      </c>
      <c r="J40" s="26">
        <f t="shared" ref="J40:J56" si="19">(F40-(IF(A40&gt;startage,1,0)*(unempprob*300*52)))/(IF(A40&lt;startage,1,0)*((C40+H40)*(1-initialunempprob))+IF(A40&gt;=startage,1,0)*((C40+H40)*(1-unempprob)))</f>
        <v>0.15567023859672066</v>
      </c>
      <c r="L40" s="22">
        <f t="shared" si="18"/>
        <v>50323.785485847438</v>
      </c>
      <c r="M40" s="5">
        <f>scrimecost*Meta!O37</f>
        <v>315.49599999999998</v>
      </c>
      <c r="N40" s="5">
        <f>L40-Grade11!L40</f>
        <v>2165.2297418363232</v>
      </c>
      <c r="O40" s="5">
        <f>Grade11!M40-M40</f>
        <v>15.368000000000052</v>
      </c>
      <c r="P40" s="22">
        <f t="shared" si="12"/>
        <v>330.92206095445607</v>
      </c>
      <c r="Q40" s="22"/>
      <c r="R40" s="22"/>
      <c r="S40" s="22">
        <f t="shared" ref="S40:S69" si="20">IF(A40&lt;startage,1,0)*(N40-Q40-R40)+IF(A40&gt;=startage,1,0)*completionprob*(N40*spart+O40+P40)</f>
        <v>1524.0741139132917</v>
      </c>
      <c r="T40" s="22">
        <f t="shared" ref="T40:T69" si="21">S40/sreturn^(A40-startage+1)</f>
        <v>611.92798735967108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37544.856229692297</v>
      </c>
      <c r="D41" s="5">
        <f t="shared" si="15"/>
        <v>36250.109712140453</v>
      </c>
      <c r="E41" s="5">
        <f t="shared" si="1"/>
        <v>26750.109712140453</v>
      </c>
      <c r="F41" s="5">
        <f t="shared" si="2"/>
        <v>9035.6608210138584</v>
      </c>
      <c r="G41" s="5">
        <f t="shared" si="3"/>
        <v>27214.448891126594</v>
      </c>
      <c r="H41" s="22">
        <f t="shared" si="16"/>
        <v>17271.16940579507</v>
      </c>
      <c r="I41" s="5">
        <f t="shared" si="17"/>
        <v>43466.619301979757</v>
      </c>
      <c r="J41" s="26">
        <f t="shared" si="19"/>
        <v>0.15732774380583936</v>
      </c>
      <c r="L41" s="22">
        <f t="shared" si="18"/>
        <v>51581.880122993614</v>
      </c>
      <c r="M41" s="5">
        <f>scrimecost*Meta!O38</f>
        <v>191.60100000000003</v>
      </c>
      <c r="N41" s="5">
        <f>L41-Grade11!L41</f>
        <v>2219.3604853822253</v>
      </c>
      <c r="O41" s="5">
        <f>Grade11!M41-M41</f>
        <v>9.3329999999999984</v>
      </c>
      <c r="P41" s="22">
        <f t="shared" si="12"/>
        <v>337.39299888331738</v>
      </c>
      <c r="Q41" s="22"/>
      <c r="R41" s="22"/>
      <c r="S41" s="22">
        <f t="shared" si="20"/>
        <v>1554.3657188458708</v>
      </c>
      <c r="T41" s="22">
        <f t="shared" si="21"/>
        <v>606.5448003853802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38483.477635434603</v>
      </c>
      <c r="D42" s="5">
        <f t="shared" si="15"/>
        <v>37133.352454943968</v>
      </c>
      <c r="E42" s="5">
        <f t="shared" si="1"/>
        <v>27633.352454943968</v>
      </c>
      <c r="F42" s="5">
        <f t="shared" si="2"/>
        <v>9324.0395765392059</v>
      </c>
      <c r="G42" s="5">
        <f t="shared" si="3"/>
        <v>27809.312878404762</v>
      </c>
      <c r="H42" s="22">
        <f t="shared" si="16"/>
        <v>17702.948640939947</v>
      </c>
      <c r="I42" s="5">
        <f t="shared" si="17"/>
        <v>44467.787549529254</v>
      </c>
      <c r="J42" s="26">
        <f t="shared" si="19"/>
        <v>0.15894482205863819</v>
      </c>
      <c r="L42" s="22">
        <f t="shared" si="18"/>
        <v>52871.427126068455</v>
      </c>
      <c r="M42" s="5">
        <f>scrimecost*Meta!O39</f>
        <v>191.60100000000003</v>
      </c>
      <c r="N42" s="5">
        <f>L42-Grade11!L42</f>
        <v>2274.8444975167804</v>
      </c>
      <c r="O42" s="5">
        <f>Grade11!M42-M42</f>
        <v>9.3329999999999984</v>
      </c>
      <c r="P42" s="22">
        <f t="shared" si="12"/>
        <v>344.02571026040039</v>
      </c>
      <c r="Q42" s="22"/>
      <c r="R42" s="22"/>
      <c r="S42" s="22">
        <f t="shared" si="20"/>
        <v>1591.2911951517674</v>
      </c>
      <c r="T42" s="22">
        <f t="shared" si="21"/>
        <v>603.4965324704292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39445.564576320467</v>
      </c>
      <c r="D43" s="5">
        <f t="shared" si="15"/>
        <v>38038.676266317561</v>
      </c>
      <c r="E43" s="5">
        <f t="shared" si="1"/>
        <v>28538.676266317561</v>
      </c>
      <c r="F43" s="5">
        <f t="shared" si="2"/>
        <v>9619.6278009526832</v>
      </c>
      <c r="G43" s="5">
        <f t="shared" si="3"/>
        <v>28419.048465364878</v>
      </c>
      <c r="H43" s="22">
        <f t="shared" si="16"/>
        <v>18145.522356963444</v>
      </c>
      <c r="I43" s="5">
        <f t="shared" si="17"/>
        <v>45493.98500326748</v>
      </c>
      <c r="J43" s="26">
        <f t="shared" si="19"/>
        <v>0.16052245937844181</v>
      </c>
      <c r="L43" s="22">
        <f t="shared" si="18"/>
        <v>54193.212804220166</v>
      </c>
      <c r="M43" s="5">
        <f>scrimecost*Meta!O40</f>
        <v>191.60100000000003</v>
      </c>
      <c r="N43" s="5">
        <f>L43-Grade11!L43</f>
        <v>2331.7156099547065</v>
      </c>
      <c r="O43" s="5">
        <f>Grade11!M43-M43</f>
        <v>9.3329999999999984</v>
      </c>
      <c r="P43" s="22">
        <f t="shared" si="12"/>
        <v>350.82423942191036</v>
      </c>
      <c r="Q43" s="22"/>
      <c r="R43" s="22"/>
      <c r="S43" s="22">
        <f t="shared" si="20"/>
        <v>1629.1398083653148</v>
      </c>
      <c r="T43" s="22">
        <f t="shared" si="21"/>
        <v>600.48051549877573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40431.703690728471</v>
      </c>
      <c r="D44" s="5">
        <f t="shared" si="15"/>
        <v>38966.633172975497</v>
      </c>
      <c r="E44" s="5">
        <f t="shared" si="1"/>
        <v>29466.633172975497</v>
      </c>
      <c r="F44" s="5">
        <f t="shared" si="2"/>
        <v>9922.6057309765001</v>
      </c>
      <c r="G44" s="5">
        <f t="shared" si="3"/>
        <v>29044.027441998995</v>
      </c>
      <c r="H44" s="22">
        <f t="shared" si="16"/>
        <v>18599.160415887527</v>
      </c>
      <c r="I44" s="5">
        <f t="shared" si="17"/>
        <v>46545.83739334916</v>
      </c>
      <c r="J44" s="26">
        <f t="shared" si="19"/>
        <v>0.16206161773922589</v>
      </c>
      <c r="L44" s="22">
        <f t="shared" si="18"/>
        <v>55548.043124325653</v>
      </c>
      <c r="M44" s="5">
        <f>scrimecost*Meta!O41</f>
        <v>191.60100000000003</v>
      </c>
      <c r="N44" s="5">
        <f>L44-Grade11!L44</f>
        <v>2390.0085002035485</v>
      </c>
      <c r="O44" s="5">
        <f>Grade11!M44-M44</f>
        <v>9.3329999999999984</v>
      </c>
      <c r="P44" s="22">
        <f t="shared" si="12"/>
        <v>357.79273181245804</v>
      </c>
      <c r="Q44" s="22"/>
      <c r="R44" s="22"/>
      <c r="S44" s="22">
        <f t="shared" si="20"/>
        <v>1667.9346369091836</v>
      </c>
      <c r="T44" s="22">
        <f t="shared" si="21"/>
        <v>597.49604676156127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41442.496282996683</v>
      </c>
      <c r="D45" s="5">
        <f t="shared" si="15"/>
        <v>39917.789002299884</v>
      </c>
      <c r="E45" s="5">
        <f t="shared" si="1"/>
        <v>30417.789002299884</v>
      </c>
      <c r="F45" s="5">
        <f t="shared" si="2"/>
        <v>10233.158109250911</v>
      </c>
      <c r="G45" s="5">
        <f t="shared" si="3"/>
        <v>29684.630893048972</v>
      </c>
      <c r="H45" s="22">
        <f t="shared" si="16"/>
        <v>19064.139426284717</v>
      </c>
      <c r="I45" s="5">
        <f t="shared" si="17"/>
        <v>47623.986093182888</v>
      </c>
      <c r="J45" s="26">
        <f t="shared" si="19"/>
        <v>0.16356323565218595</v>
      </c>
      <c r="L45" s="22">
        <f t="shared" si="18"/>
        <v>56936.744202433809</v>
      </c>
      <c r="M45" s="5">
        <f>scrimecost*Meta!O42</f>
        <v>191.60100000000003</v>
      </c>
      <c r="N45" s="5">
        <f>L45-Grade11!L45</f>
        <v>2449.758712708659</v>
      </c>
      <c r="O45" s="5">
        <f>Grade11!M45-M45</f>
        <v>9.3329999999999984</v>
      </c>
      <c r="P45" s="22">
        <f t="shared" si="12"/>
        <v>364.93543651276957</v>
      </c>
      <c r="Q45" s="22"/>
      <c r="R45" s="22"/>
      <c r="S45" s="22">
        <f t="shared" si="20"/>
        <v>1707.6993361666755</v>
      </c>
      <c r="T45" s="22">
        <f t="shared" si="21"/>
        <v>594.54244252719388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42478.558690071601</v>
      </c>
      <c r="D46" s="5">
        <f t="shared" si="15"/>
        <v>40892.723727357377</v>
      </c>
      <c r="E46" s="5">
        <f t="shared" si="1"/>
        <v>31392.723727357377</v>
      </c>
      <c r="F46" s="5">
        <f t="shared" si="2"/>
        <v>10551.474296982184</v>
      </c>
      <c r="G46" s="5">
        <f t="shared" si="3"/>
        <v>30341.249430375196</v>
      </c>
      <c r="H46" s="22">
        <f t="shared" si="16"/>
        <v>19540.742911941834</v>
      </c>
      <c r="I46" s="5">
        <f t="shared" si="17"/>
        <v>48729.088510512462</v>
      </c>
      <c r="J46" s="26">
        <f t="shared" si="19"/>
        <v>0.16502822873800063</v>
      </c>
      <c r="L46" s="22">
        <f t="shared" si="18"/>
        <v>58360.162807494642</v>
      </c>
      <c r="M46" s="5">
        <f>scrimecost*Meta!O43</f>
        <v>95.626000000000005</v>
      </c>
      <c r="N46" s="5">
        <f>L46-Grade11!L46</f>
        <v>2511.0026805263769</v>
      </c>
      <c r="O46" s="5">
        <f>Grade11!M46-M46</f>
        <v>4.6580000000000013</v>
      </c>
      <c r="P46" s="22">
        <f t="shared" si="12"/>
        <v>372.25670883058871</v>
      </c>
      <c r="Q46" s="22"/>
      <c r="R46" s="22"/>
      <c r="S46" s="22">
        <f t="shared" si="20"/>
        <v>1744.0169029055926</v>
      </c>
      <c r="T46" s="22">
        <f t="shared" si="21"/>
        <v>590.11626888801447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43540.522657323381</v>
      </c>
      <c r="D47" s="5">
        <f t="shared" si="15"/>
        <v>41892.031820541306</v>
      </c>
      <c r="E47" s="5">
        <f t="shared" si="1"/>
        <v>32392.031820541306</v>
      </c>
      <c r="F47" s="5">
        <f t="shared" si="2"/>
        <v>10877.748389406737</v>
      </c>
      <c r="G47" s="5">
        <f t="shared" si="3"/>
        <v>31014.283431134569</v>
      </c>
      <c r="H47" s="22">
        <f t="shared" si="16"/>
        <v>20029.261484740375</v>
      </c>
      <c r="I47" s="5">
        <f t="shared" si="17"/>
        <v>49861.818488275261</v>
      </c>
      <c r="J47" s="26">
        <f t="shared" si="19"/>
        <v>0.16645749028513696</v>
      </c>
      <c r="L47" s="22">
        <f t="shared" si="18"/>
        <v>59819.166877682001</v>
      </c>
      <c r="M47" s="5">
        <f>scrimecost*Meta!O44</f>
        <v>95.626000000000005</v>
      </c>
      <c r="N47" s="5">
        <f>L47-Grade11!L47</f>
        <v>2573.7777475395269</v>
      </c>
      <c r="O47" s="5">
        <f>Grade11!M47-M47</f>
        <v>4.6580000000000013</v>
      </c>
      <c r="P47" s="22">
        <f t="shared" si="12"/>
        <v>379.76101295635351</v>
      </c>
      <c r="Q47" s="22"/>
      <c r="R47" s="22"/>
      <c r="S47" s="22">
        <f t="shared" si="20"/>
        <v>1785.7946900629772</v>
      </c>
      <c r="T47" s="22">
        <f t="shared" si="21"/>
        <v>587.26466417410222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44629.035723756468</v>
      </c>
      <c r="D48" s="5">
        <f t="shared" si="15"/>
        <v>42916.322616054837</v>
      </c>
      <c r="E48" s="5">
        <f t="shared" si="1"/>
        <v>33416.322616054837</v>
      </c>
      <c r="F48" s="5">
        <f t="shared" si="2"/>
        <v>11212.179334141903</v>
      </c>
      <c r="G48" s="5">
        <f t="shared" si="3"/>
        <v>31704.143281912933</v>
      </c>
      <c r="H48" s="22">
        <f t="shared" si="16"/>
        <v>20529.993021858889</v>
      </c>
      <c r="I48" s="5">
        <f t="shared" si="17"/>
        <v>51022.866715482145</v>
      </c>
      <c r="J48" s="26">
        <f t="shared" si="19"/>
        <v>0.16785189179453816</v>
      </c>
      <c r="L48" s="22">
        <f t="shared" si="18"/>
        <v>61314.646049624054</v>
      </c>
      <c r="M48" s="5">
        <f>scrimecost*Meta!O45</f>
        <v>95.626000000000005</v>
      </c>
      <c r="N48" s="5">
        <f>L48-Grade11!L48</f>
        <v>2638.1221912280234</v>
      </c>
      <c r="O48" s="5">
        <f>Grade11!M48-M48</f>
        <v>4.6580000000000013</v>
      </c>
      <c r="P48" s="22">
        <f t="shared" si="12"/>
        <v>387.45292468526225</v>
      </c>
      <c r="Q48" s="22"/>
      <c r="R48" s="22"/>
      <c r="S48" s="22">
        <f t="shared" si="20"/>
        <v>1828.6169218993064</v>
      </c>
      <c r="T48" s="22">
        <f t="shared" si="21"/>
        <v>584.44079363887738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45744.761616850381</v>
      </c>
      <c r="D49" s="5">
        <f t="shared" si="15"/>
        <v>43966.220681456216</v>
      </c>
      <c r="E49" s="5">
        <f t="shared" si="1"/>
        <v>34466.220681456216</v>
      </c>
      <c r="F49" s="5">
        <f t="shared" si="2"/>
        <v>11554.971052495453</v>
      </c>
      <c r="G49" s="5">
        <f t="shared" si="3"/>
        <v>32411.249628960762</v>
      </c>
      <c r="H49" s="22">
        <f t="shared" si="16"/>
        <v>21043.242847405356</v>
      </c>
      <c r="I49" s="5">
        <f t="shared" si="17"/>
        <v>52212.941148369202</v>
      </c>
      <c r="J49" s="26">
        <f t="shared" si="19"/>
        <v>0.16921228351102727</v>
      </c>
      <c r="L49" s="22">
        <f t="shared" si="18"/>
        <v>62847.51220086465</v>
      </c>
      <c r="M49" s="5">
        <f>scrimecost*Meta!O46</f>
        <v>95.626000000000005</v>
      </c>
      <c r="N49" s="5">
        <f>L49-Grade11!L49</f>
        <v>2704.0752460087242</v>
      </c>
      <c r="O49" s="5">
        <f>Grade11!M49-M49</f>
        <v>4.6580000000000013</v>
      </c>
      <c r="P49" s="22">
        <f t="shared" si="12"/>
        <v>395.33713420739394</v>
      </c>
      <c r="Q49" s="22"/>
      <c r="R49" s="22"/>
      <c r="S49" s="22">
        <f t="shared" si="20"/>
        <v>1872.5097095315393</v>
      </c>
      <c r="T49" s="22">
        <f t="shared" si="21"/>
        <v>581.6440776935716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46888.380657271635</v>
      </c>
      <c r="D50" s="5">
        <f t="shared" si="15"/>
        <v>45042.366198492615</v>
      </c>
      <c r="E50" s="5">
        <f t="shared" si="1"/>
        <v>35542.366198492615</v>
      </c>
      <c r="F50" s="5">
        <f t="shared" si="2"/>
        <v>12010.5691836571</v>
      </c>
      <c r="G50" s="5">
        <f t="shared" si="3"/>
        <v>33031.797014835516</v>
      </c>
      <c r="H50" s="22">
        <f t="shared" si="16"/>
        <v>21569.323918590489</v>
      </c>
      <c r="I50" s="5">
        <f t="shared" si="17"/>
        <v>53328.530822229164</v>
      </c>
      <c r="J50" s="26">
        <f t="shared" si="19"/>
        <v>0.17215760613989006</v>
      </c>
      <c r="L50" s="22">
        <f t="shared" si="18"/>
        <v>64418.700005886261</v>
      </c>
      <c r="M50" s="5">
        <f>scrimecost*Meta!O47</f>
        <v>95.626000000000005</v>
      </c>
      <c r="N50" s="5">
        <f>L50-Grade11!L50</f>
        <v>2771.6771271589314</v>
      </c>
      <c r="O50" s="5">
        <f>Grade11!M50-M50</f>
        <v>4.6580000000000013</v>
      </c>
      <c r="P50" s="22">
        <f t="shared" si="12"/>
        <v>405.81589122411174</v>
      </c>
      <c r="Q50" s="22"/>
      <c r="R50" s="22"/>
      <c r="S50" s="22">
        <f t="shared" si="20"/>
        <v>1919.777386998278</v>
      </c>
      <c r="T50" s="22">
        <f t="shared" si="21"/>
        <v>579.56152785063296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48060.590173703422</v>
      </c>
      <c r="D51" s="5">
        <f t="shared" si="15"/>
        <v>46145.415353454926</v>
      </c>
      <c r="E51" s="5">
        <f t="shared" si="1"/>
        <v>36645.415353454926</v>
      </c>
      <c r="F51" s="5">
        <f t="shared" si="2"/>
        <v>12481.019648248526</v>
      </c>
      <c r="G51" s="5">
        <f t="shared" si="3"/>
        <v>33664.3957052064</v>
      </c>
      <c r="H51" s="22">
        <f t="shared" si="16"/>
        <v>22108.557016555249</v>
      </c>
      <c r="I51" s="5">
        <f t="shared" si="17"/>
        <v>54468.547857784892</v>
      </c>
      <c r="J51" s="26">
        <f t="shared" si="19"/>
        <v>0.17508352876313601</v>
      </c>
      <c r="L51" s="22">
        <f t="shared" si="18"/>
        <v>66029.167506033409</v>
      </c>
      <c r="M51" s="5">
        <f>scrimecost*Meta!O48</f>
        <v>47.813000000000002</v>
      </c>
      <c r="N51" s="5">
        <f>L51-Grade11!L51</f>
        <v>2840.9690553378969</v>
      </c>
      <c r="O51" s="5">
        <f>Grade11!M51-M51</f>
        <v>2.3290000000000006</v>
      </c>
      <c r="P51" s="22">
        <f t="shared" si="12"/>
        <v>416.63625190971442</v>
      </c>
      <c r="Q51" s="22"/>
      <c r="R51" s="22"/>
      <c r="S51" s="22">
        <f t="shared" si="20"/>
        <v>1966.0898594079806</v>
      </c>
      <c r="T51" s="22">
        <f t="shared" si="21"/>
        <v>576.85609370525458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49262.104928046014</v>
      </c>
      <c r="D52" s="5">
        <f t="shared" si="15"/>
        <v>47276.040737291303</v>
      </c>
      <c r="E52" s="5">
        <f t="shared" si="1"/>
        <v>37776.040737291303</v>
      </c>
      <c r="F52" s="5">
        <f t="shared" si="2"/>
        <v>12963.231374454739</v>
      </c>
      <c r="G52" s="5">
        <f t="shared" si="3"/>
        <v>34312.80936283656</v>
      </c>
      <c r="H52" s="22">
        <f t="shared" si="16"/>
        <v>22661.270941969135</v>
      </c>
      <c r="I52" s="5">
        <f t="shared" si="17"/>
        <v>55637.065319229514</v>
      </c>
      <c r="J52" s="26">
        <f t="shared" si="19"/>
        <v>0.17793808741996128</v>
      </c>
      <c r="L52" s="22">
        <f t="shared" si="18"/>
        <v>67679.896693684248</v>
      </c>
      <c r="M52" s="5">
        <f>scrimecost*Meta!O49</f>
        <v>47.813000000000002</v>
      </c>
      <c r="N52" s="5">
        <f>L52-Grade11!L52</f>
        <v>2911.993281721363</v>
      </c>
      <c r="O52" s="5">
        <f>Grade11!M52-M52</f>
        <v>2.3290000000000006</v>
      </c>
      <c r="P52" s="22">
        <f t="shared" si="12"/>
        <v>427.72712161245721</v>
      </c>
      <c r="Q52" s="22"/>
      <c r="R52" s="22"/>
      <c r="S52" s="22">
        <f t="shared" si="20"/>
        <v>2015.8280073779406</v>
      </c>
      <c r="T52" s="22">
        <f t="shared" si="21"/>
        <v>574.82154953791348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50493.657551247146</v>
      </c>
      <c r="D53" s="5">
        <f t="shared" si="15"/>
        <v>48434.93175572357</v>
      </c>
      <c r="E53" s="5">
        <f t="shared" si="1"/>
        <v>38934.93175572357</v>
      </c>
      <c r="F53" s="5">
        <f t="shared" si="2"/>
        <v>13457.498393816102</v>
      </c>
      <c r="G53" s="5">
        <f t="shared" si="3"/>
        <v>34977.433361907468</v>
      </c>
      <c r="H53" s="22">
        <f t="shared" si="16"/>
        <v>23227.802715518355</v>
      </c>
      <c r="I53" s="5">
        <f t="shared" si="17"/>
        <v>56834.795717210247</v>
      </c>
      <c r="J53" s="26">
        <f t="shared" si="19"/>
        <v>0.18072302269491283</v>
      </c>
      <c r="L53" s="22">
        <f t="shared" si="18"/>
        <v>69371.89411102634</v>
      </c>
      <c r="M53" s="5">
        <f>scrimecost*Meta!O50</f>
        <v>47.813000000000002</v>
      </c>
      <c r="N53" s="5">
        <f>L53-Grade11!L53</f>
        <v>2984.7931137643754</v>
      </c>
      <c r="O53" s="5">
        <f>Grade11!M53-M53</f>
        <v>2.3290000000000006</v>
      </c>
      <c r="P53" s="22">
        <f t="shared" si="12"/>
        <v>439.09526305776859</v>
      </c>
      <c r="Q53" s="22"/>
      <c r="R53" s="22"/>
      <c r="S53" s="22">
        <f t="shared" si="20"/>
        <v>2066.8096090471267</v>
      </c>
      <c r="T53" s="22">
        <f t="shared" si="21"/>
        <v>572.7900733441295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51755.998990028333</v>
      </c>
      <c r="D54" s="5">
        <f t="shared" si="15"/>
        <v>49622.795049616667</v>
      </c>
      <c r="E54" s="5">
        <f t="shared" si="1"/>
        <v>40122.795049616667</v>
      </c>
      <c r="F54" s="5">
        <f t="shared" si="2"/>
        <v>13964.122088661508</v>
      </c>
      <c r="G54" s="5">
        <f t="shared" si="3"/>
        <v>35658.672960955155</v>
      </c>
      <c r="H54" s="22">
        <f t="shared" si="16"/>
        <v>23808.497783406314</v>
      </c>
      <c r="I54" s="5">
        <f t="shared" si="17"/>
        <v>58062.469375140499</v>
      </c>
      <c r="J54" s="26">
        <f t="shared" si="19"/>
        <v>0.1834400327192558</v>
      </c>
      <c r="L54" s="22">
        <f t="shared" si="18"/>
        <v>71106.19146380201</v>
      </c>
      <c r="M54" s="5">
        <f>scrimecost*Meta!O51</f>
        <v>47.813000000000002</v>
      </c>
      <c r="N54" s="5">
        <f>L54-Grade11!L54</f>
        <v>3059.4129416085198</v>
      </c>
      <c r="O54" s="5">
        <f>Grade11!M54-M54</f>
        <v>2.3290000000000006</v>
      </c>
      <c r="P54" s="22">
        <f t="shared" si="12"/>
        <v>450.74760803921299</v>
      </c>
      <c r="Q54" s="22"/>
      <c r="R54" s="22"/>
      <c r="S54" s="22">
        <f t="shared" si="20"/>
        <v>2119.0657507580745</v>
      </c>
      <c r="T54" s="22">
        <f t="shared" si="21"/>
        <v>570.76178546562232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53049.898964779029</v>
      </c>
      <c r="D55" s="5">
        <f t="shared" si="15"/>
        <v>50840.354925857071</v>
      </c>
      <c r="E55" s="5">
        <f t="shared" si="1"/>
        <v>41340.354925857071</v>
      </c>
      <c r="F55" s="5">
        <f t="shared" si="2"/>
        <v>14483.41137587804</v>
      </c>
      <c r="G55" s="5">
        <f t="shared" si="3"/>
        <v>36356.943549979027</v>
      </c>
      <c r="H55" s="22">
        <f t="shared" si="16"/>
        <v>24403.710227991469</v>
      </c>
      <c r="I55" s="5">
        <f t="shared" si="17"/>
        <v>59320.834874519001</v>
      </c>
      <c r="J55" s="26">
        <f t="shared" si="19"/>
        <v>0.18609077420641965</v>
      </c>
      <c r="L55" s="22">
        <f t="shared" si="18"/>
        <v>72883.846250397037</v>
      </c>
      <c r="M55" s="5">
        <f>scrimecost*Meta!O52</f>
        <v>47.813000000000002</v>
      </c>
      <c r="N55" s="5">
        <f>L55-Grade11!L55</f>
        <v>3135.8982651486876</v>
      </c>
      <c r="O55" s="5">
        <f>Grade11!M55-M55</f>
        <v>2.3290000000000006</v>
      </c>
      <c r="P55" s="22">
        <f t="shared" si="12"/>
        <v>462.69126164519315</v>
      </c>
      <c r="Q55" s="22"/>
      <c r="R55" s="22"/>
      <c r="S55" s="22">
        <f t="shared" si="20"/>
        <v>2172.6282960117514</v>
      </c>
      <c r="T55" s="22">
        <f t="shared" si="21"/>
        <v>568.73680207233951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54376.146438898511</v>
      </c>
      <c r="D56" s="5">
        <f t="shared" si="15"/>
        <v>52088.353799003504</v>
      </c>
      <c r="E56" s="5">
        <f t="shared" si="1"/>
        <v>42588.353799003504</v>
      </c>
      <c r="F56" s="5">
        <f t="shared" si="2"/>
        <v>15015.682895274995</v>
      </c>
      <c r="G56" s="5">
        <f t="shared" si="3"/>
        <v>37072.670903728511</v>
      </c>
      <c r="H56" s="22">
        <f t="shared" si="16"/>
        <v>25013.802983691257</v>
      </c>
      <c r="I56" s="5">
        <f t="shared" si="17"/>
        <v>60610.659511381986</v>
      </c>
      <c r="J56" s="26">
        <f t="shared" si="19"/>
        <v>0.18867686346218929</v>
      </c>
      <c r="L56" s="22">
        <f t="shared" si="18"/>
        <v>74705.942406656977</v>
      </c>
      <c r="M56" s="5">
        <f>scrimecost*Meta!O53</f>
        <v>13.262</v>
      </c>
      <c r="N56" s="5">
        <f>L56-Grade11!L56</f>
        <v>3214.2957217774238</v>
      </c>
      <c r="O56" s="5">
        <f>Grade11!M56-M56</f>
        <v>0.64599999999999902</v>
      </c>
      <c r="P56" s="22">
        <f t="shared" si="12"/>
        <v>474.93350659132301</v>
      </c>
      <c r="Q56" s="22"/>
      <c r="R56" s="22"/>
      <c r="S56" s="22">
        <f t="shared" si="20"/>
        <v>2225.9310548968056</v>
      </c>
      <c r="T56" s="22">
        <f t="shared" si="21"/>
        <v>566.30846514163045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13.262</v>
      </c>
      <c r="N57" s="5">
        <f>L57-Grade11!L57</f>
        <v>0</v>
      </c>
      <c r="O57" s="5">
        <f>Grade11!M57-M57</f>
        <v>0.64599999999999902</v>
      </c>
      <c r="Q57" s="22"/>
      <c r="R57" s="22"/>
      <c r="S57" s="22">
        <f t="shared" si="20"/>
        <v>0.61369999999999902</v>
      </c>
      <c r="T57" s="22">
        <f t="shared" si="21"/>
        <v>0.15174448390569997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13.262</v>
      </c>
      <c r="N58" s="5">
        <f>L58-Grade11!L58</f>
        <v>0</v>
      </c>
      <c r="O58" s="5">
        <f>Grade11!M58-M58</f>
        <v>0.64599999999999902</v>
      </c>
      <c r="Q58" s="22"/>
      <c r="R58" s="22"/>
      <c r="S58" s="22">
        <f t="shared" si="20"/>
        <v>0.61369999999999902</v>
      </c>
      <c r="T58" s="22">
        <f t="shared" si="21"/>
        <v>0.14747837973227224</v>
      </c>
    </row>
    <row r="59" spans="1:20" x14ac:dyDescent="0.2">
      <c r="A59" s="5">
        <v>68</v>
      </c>
      <c r="H59" s="21"/>
      <c r="I59" s="5"/>
      <c r="M59" s="5">
        <f>scrimecost*Meta!O56</f>
        <v>13.262</v>
      </c>
      <c r="N59" s="5">
        <f>L59-Grade11!L59</f>
        <v>0</v>
      </c>
      <c r="O59" s="5">
        <f>Grade11!M59-M59</f>
        <v>0.64599999999999902</v>
      </c>
      <c r="Q59" s="22"/>
      <c r="R59" s="22"/>
      <c r="S59" s="22">
        <f t="shared" si="20"/>
        <v>0.61369999999999902</v>
      </c>
      <c r="T59" s="22">
        <f t="shared" si="21"/>
        <v>0.14333221168008003</v>
      </c>
    </row>
    <row r="60" spans="1:20" x14ac:dyDescent="0.2">
      <c r="A60" s="5">
        <v>69</v>
      </c>
      <c r="H60" s="21"/>
      <c r="I60" s="5"/>
      <c r="M60" s="5">
        <f>scrimecost*Meta!O57</f>
        <v>13.262</v>
      </c>
      <c r="N60" s="5">
        <f>L60-Grade11!L60</f>
        <v>0</v>
      </c>
      <c r="O60" s="5">
        <f>Grade11!M60-M60</f>
        <v>0.64599999999999902</v>
      </c>
      <c r="Q60" s="22"/>
      <c r="R60" s="22"/>
      <c r="S60" s="22">
        <f t="shared" si="20"/>
        <v>0.61369999999999902</v>
      </c>
      <c r="T60" s="22">
        <f t="shared" si="21"/>
        <v>0.13930260789682153</v>
      </c>
    </row>
    <row r="61" spans="1:20" x14ac:dyDescent="0.2">
      <c r="A61" s="5">
        <v>70</v>
      </c>
      <c r="H61" s="21"/>
      <c r="I61" s="5"/>
      <c r="M61" s="5">
        <f>scrimecost*Meta!O58</f>
        <v>13.262</v>
      </c>
      <c r="N61" s="5">
        <f>L61-Grade11!L61</f>
        <v>0</v>
      </c>
      <c r="O61" s="5">
        <f>Grade11!M61-M61</f>
        <v>0.64599999999999902</v>
      </c>
      <c r="Q61" s="22"/>
      <c r="R61" s="22"/>
      <c r="S61" s="22">
        <f t="shared" si="20"/>
        <v>0.61369999999999902</v>
      </c>
      <c r="T61" s="22">
        <f t="shared" si="21"/>
        <v>0.13538629132555621</v>
      </c>
    </row>
    <row r="62" spans="1:20" x14ac:dyDescent="0.2">
      <c r="A62" s="5">
        <v>71</v>
      </c>
      <c r="H62" s="21"/>
      <c r="I62" s="5"/>
      <c r="M62" s="5">
        <f>scrimecost*Meta!O59</f>
        <v>13.262</v>
      </c>
      <c r="N62" s="5">
        <f>L62-Grade11!L62</f>
        <v>0</v>
      </c>
      <c r="O62" s="5">
        <f>Grade11!M62-M62</f>
        <v>0.64599999999999902</v>
      </c>
      <c r="Q62" s="22"/>
      <c r="R62" s="22"/>
      <c r="S62" s="22">
        <f t="shared" si="20"/>
        <v>0.61369999999999902</v>
      </c>
      <c r="T62" s="22">
        <f t="shared" si="21"/>
        <v>0.13158007703965313</v>
      </c>
    </row>
    <row r="63" spans="1:20" x14ac:dyDescent="0.2">
      <c r="A63" s="5">
        <v>72</v>
      </c>
      <c r="H63" s="21"/>
      <c r="M63" s="5">
        <f>scrimecost*Meta!O60</f>
        <v>13.262</v>
      </c>
      <c r="N63" s="5">
        <f>L63-Grade11!L63</f>
        <v>0</v>
      </c>
      <c r="O63" s="5">
        <f>Grade11!M63-M63</f>
        <v>0.64599999999999902</v>
      </c>
      <c r="Q63" s="22"/>
      <c r="R63" s="22"/>
      <c r="S63" s="22">
        <f t="shared" si="20"/>
        <v>0.61369999999999902</v>
      </c>
      <c r="T63" s="22">
        <f t="shared" si="21"/>
        <v>0.1278808696526641</v>
      </c>
    </row>
    <row r="64" spans="1:20" x14ac:dyDescent="0.2">
      <c r="A64" s="5">
        <v>73</v>
      </c>
      <c r="H64" s="21"/>
      <c r="M64" s="5">
        <f>scrimecost*Meta!O61</f>
        <v>13.262</v>
      </c>
      <c r="N64" s="5">
        <f>L64-Grade11!L64</f>
        <v>0</v>
      </c>
      <c r="O64" s="5">
        <f>Grade11!M64-M64</f>
        <v>0.64599999999999902</v>
      </c>
      <c r="Q64" s="22"/>
      <c r="R64" s="22"/>
      <c r="S64" s="22">
        <f t="shared" si="20"/>
        <v>0.61369999999999902</v>
      </c>
      <c r="T64" s="22">
        <f t="shared" si="21"/>
        <v>0.12428566080101432</v>
      </c>
    </row>
    <row r="65" spans="1:20" x14ac:dyDescent="0.2">
      <c r="A65" s="5">
        <v>74</v>
      </c>
      <c r="H65" s="21"/>
      <c r="M65" s="5">
        <f>scrimecost*Meta!O62</f>
        <v>13.262</v>
      </c>
      <c r="N65" s="5">
        <f>L65-Grade11!L65</f>
        <v>0</v>
      </c>
      <c r="O65" s="5">
        <f>Grade11!M65-M65</f>
        <v>0.64599999999999902</v>
      </c>
      <c r="Q65" s="22"/>
      <c r="R65" s="22"/>
      <c r="S65" s="22">
        <f t="shared" si="20"/>
        <v>0.61369999999999902</v>
      </c>
      <c r="T65" s="22">
        <f t="shared" si="21"/>
        <v>0.12079152669746479</v>
      </c>
    </row>
    <row r="66" spans="1:20" x14ac:dyDescent="0.2">
      <c r="A66" s="5">
        <v>75</v>
      </c>
      <c r="H66" s="21"/>
      <c r="M66" s="5">
        <f>scrimecost*Meta!O63</f>
        <v>13.262</v>
      </c>
      <c r="N66" s="5">
        <f>L66-Grade11!L66</f>
        <v>0</v>
      </c>
      <c r="O66" s="5">
        <f>Grade11!M66-M66</f>
        <v>0.64599999999999902</v>
      </c>
      <c r="Q66" s="22"/>
      <c r="R66" s="22"/>
      <c r="S66" s="22">
        <f t="shared" si="20"/>
        <v>0.61369999999999902</v>
      </c>
      <c r="T66" s="22">
        <f t="shared" si="21"/>
        <v>0.11739562575335535</v>
      </c>
    </row>
    <row r="67" spans="1:20" x14ac:dyDescent="0.2">
      <c r="A67" s="5">
        <v>76</v>
      </c>
      <c r="H67" s="21"/>
      <c r="M67" s="5">
        <f>scrimecost*Meta!O64</f>
        <v>13.262</v>
      </c>
      <c r="N67" s="5">
        <f>L67-Grade11!L67</f>
        <v>0</v>
      </c>
      <c r="O67" s="5">
        <f>Grade11!M67-M67</f>
        <v>0.64599999999999902</v>
      </c>
      <c r="Q67" s="22"/>
      <c r="R67" s="22"/>
      <c r="S67" s="22">
        <f t="shared" si="20"/>
        <v>0.61369999999999902</v>
      </c>
      <c r="T67" s="22">
        <f t="shared" si="21"/>
        <v>0.1140951962676959</v>
      </c>
    </row>
    <row r="68" spans="1:20" x14ac:dyDescent="0.2">
      <c r="A68" s="5">
        <v>77</v>
      </c>
      <c r="H68" s="21"/>
      <c r="M68" s="5">
        <f>scrimecost*Meta!O65</f>
        <v>13.262</v>
      </c>
      <c r="N68" s="5">
        <f>L68-Grade11!L68</f>
        <v>0</v>
      </c>
      <c r="O68" s="5">
        <f>Grade11!M68-M68</f>
        <v>0.64599999999999902</v>
      </c>
      <c r="Q68" s="22"/>
      <c r="R68" s="22"/>
      <c r="S68" s="22">
        <f t="shared" si="20"/>
        <v>0.61369999999999902</v>
      </c>
      <c r="T68" s="22">
        <f t="shared" si="21"/>
        <v>0.11088755418122537</v>
      </c>
    </row>
    <row r="69" spans="1:20" x14ac:dyDescent="0.2">
      <c r="A69" s="5">
        <v>78</v>
      </c>
      <c r="H69" s="21"/>
      <c r="M69" s="5">
        <f>scrimecost*Meta!O66</f>
        <v>13.262</v>
      </c>
      <c r="N69" s="5">
        <f>L69-Grade11!L69</f>
        <v>0</v>
      </c>
      <c r="O69" s="5">
        <f>Grade11!M69-M69</f>
        <v>0.64599999999999902</v>
      </c>
      <c r="Q69" s="22"/>
      <c r="R69" s="22"/>
      <c r="S69" s="22">
        <f t="shared" si="20"/>
        <v>0.61369999999999902</v>
      </c>
      <c r="T69" s="22">
        <f t="shared" si="21"/>
        <v>0.10777009089361289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-1.2470333099479092E-10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33585</v>
      </c>
      <c r="D2" s="7">
        <f>Meta!C7</f>
        <v>15366</v>
      </c>
      <c r="E2" s="1">
        <f>Meta!D7</f>
        <v>5.7000000000000002E-2</v>
      </c>
      <c r="F2" s="1">
        <f>Meta!F7</f>
        <v>0.58799999999999997</v>
      </c>
      <c r="G2" s="1">
        <f>Meta!I7</f>
        <v>1.8652741552202943</v>
      </c>
      <c r="H2" s="1">
        <f>Meta!E7</f>
        <v>0.64800000000000002</v>
      </c>
      <c r="I2" s="13"/>
      <c r="J2" s="1">
        <f>Meta!X6</f>
        <v>0.58099999999999996</v>
      </c>
      <c r="K2" s="1">
        <f>Meta!D6</f>
        <v>5.8999999999999997E-2</v>
      </c>
      <c r="L2" s="29"/>
      <c r="N2" s="22">
        <f>Meta!T7</f>
        <v>33585</v>
      </c>
      <c r="O2" s="22">
        <f>Meta!U7</f>
        <v>15366</v>
      </c>
      <c r="P2" s="1">
        <f>Meta!V7</f>
        <v>5.7000000000000002E-2</v>
      </c>
      <c r="Q2" s="1">
        <f>Meta!X7</f>
        <v>0.58799999999999997</v>
      </c>
      <c r="R2" s="22">
        <f>Meta!W7</f>
        <v>343</v>
      </c>
      <c r="T2" s="12">
        <f>IRR(S5:S69)+1</f>
        <v>0.99860404079105836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1703.6750099871035</v>
      </c>
      <c r="D9" s="5">
        <f t="shared" ref="D9:D36" si="0">IF(A9&lt;startage,1,0)*(C9*(1-initialunempprob))+IF(A9=startage,1,0)*(C9*(1-unempprob))+IF(A9&gt;startage,1,0)*(C9*(1-unempprob)+unempprob*300*52)</f>
        <v>1603.1581843978645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122.64160110643662</v>
      </c>
      <c r="G9" s="5">
        <f t="shared" ref="G9:G56" si="3">D9-F9</f>
        <v>1480.5165832914279</v>
      </c>
      <c r="H9" s="22">
        <f>0.1*Grade12!H9</f>
        <v>783.71480582835693</v>
      </c>
      <c r="I9" s="5">
        <f t="shared" ref="I9:I36" si="4">G9+IF(A9&lt;startage,1,0)*(H9*(1-initialunempprob))+IF(A9&gt;=startage,1,0)*(H9*(1-unempprob))</f>
        <v>2217.9922155759118</v>
      </c>
      <c r="J9" s="26">
        <f t="shared" ref="J9:J56" si="5">(F9-(IF(A9&gt;startage,1,0)*(unempprob*300*52)))/(IF(A9&lt;startage,1,0)*((C9+H9)*(1-initialunempprob))+IF(A9&gt;=startage,1,0)*((C9+H9)*(1-unempprob)))</f>
        <v>5.239674836462492E-2</v>
      </c>
      <c r="L9" s="22">
        <f>0.1*Grade12!L9</f>
        <v>2340.633816682348</v>
      </c>
      <c r="M9" s="5">
        <f>scrimecost*Meta!O6</f>
        <v>1160.3689999999999</v>
      </c>
      <c r="N9" s="5">
        <f>L9-Grade12!L9</f>
        <v>-21065.704350141132</v>
      </c>
      <c r="O9" s="5"/>
      <c r="P9" s="22"/>
      <c r="Q9" s="22">
        <f>0.05*feel*Grade12!G9</f>
        <v>188.98389249765972</v>
      </c>
      <c r="R9" s="22">
        <f>coltuition</f>
        <v>8279</v>
      </c>
      <c r="S9" s="22">
        <f t="shared" ref="S9:S40" si="6">IF(A9&lt;startage,1,0)*(N9-Q9-R9)+IF(A9&gt;=startage,1,0)*completionprob*(N9*spart+O9+P9)</f>
        <v>-29533.688242638793</v>
      </c>
      <c r="T9" s="22">
        <f t="shared" ref="T9:T40" si="7">S9/sreturn^(A9-startage+1)</f>
        <v>-29533.688242638793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18005.396100088845</v>
      </c>
      <c r="D10" s="5">
        <f t="shared" si="0"/>
        <v>16979.088522383779</v>
      </c>
      <c r="E10" s="5">
        <f t="shared" si="1"/>
        <v>7479.0885223837795</v>
      </c>
      <c r="F10" s="5">
        <f t="shared" si="2"/>
        <v>2794.7179764391149</v>
      </c>
      <c r="G10" s="5">
        <f t="shared" si="3"/>
        <v>14184.370545944665</v>
      </c>
      <c r="H10" s="22">
        <f t="shared" ref="H10:H36" si="10">benefits*B10/expnorm</f>
        <v>8237.9311143059458</v>
      </c>
      <c r="I10" s="5">
        <f t="shared" si="4"/>
        <v>21952.739586735173</v>
      </c>
      <c r="J10" s="26">
        <f t="shared" si="5"/>
        <v>0.11292949868910269</v>
      </c>
      <c r="L10" s="22">
        <f t="shared" ref="L10:L36" si="11">(sincome+sbenefits)*(1-sunemp)*B10/expnorm</f>
        <v>24747.457563174285</v>
      </c>
      <c r="M10" s="5">
        <f>scrimecost*Meta!O7</f>
        <v>1248.8630000000001</v>
      </c>
      <c r="N10" s="5">
        <f>L10-Grade12!L10</f>
        <v>755.96094218021972</v>
      </c>
      <c r="O10" s="5">
        <f>Grade12!M10-M10</f>
        <v>21.846000000000004</v>
      </c>
      <c r="P10" s="22">
        <f t="shared" ref="P10:P56" si="12">(spart-initialspart)*(L10*J10+nptrans)</f>
        <v>65.441025835073859</v>
      </c>
      <c r="Q10" s="22"/>
      <c r="R10" s="22"/>
      <c r="S10" s="22">
        <f t="shared" si="6"/>
        <v>344.60125477440391</v>
      </c>
      <c r="T10" s="22">
        <f t="shared" si="7"/>
        <v>345.08297653334461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18455.531002591066</v>
      </c>
      <c r="D11" s="5">
        <f t="shared" si="0"/>
        <v>18292.765735443376</v>
      </c>
      <c r="E11" s="5">
        <f t="shared" si="1"/>
        <v>8792.7657354433759</v>
      </c>
      <c r="F11" s="5">
        <f t="shared" si="2"/>
        <v>3172.5880126222619</v>
      </c>
      <c r="G11" s="5">
        <f t="shared" si="3"/>
        <v>15120.177722821114</v>
      </c>
      <c r="H11" s="22">
        <f t="shared" si="10"/>
        <v>8443.8793921635934</v>
      </c>
      <c r="I11" s="5">
        <f t="shared" si="4"/>
        <v>23082.755989631383</v>
      </c>
      <c r="J11" s="26">
        <f t="shared" si="5"/>
        <v>9.0017150908683452E-2</v>
      </c>
      <c r="L11" s="22">
        <f t="shared" si="11"/>
        <v>25366.144002253641</v>
      </c>
      <c r="M11" s="5">
        <f>scrimecost*Meta!O8</f>
        <v>1193.9829999999999</v>
      </c>
      <c r="N11" s="5">
        <f>L11-Grade12!L11</f>
        <v>774.85996573472221</v>
      </c>
      <c r="O11" s="5">
        <f>Grade12!M11-M11</f>
        <v>20.885999999999967</v>
      </c>
      <c r="P11" s="22">
        <f t="shared" si="12"/>
        <v>61.861716088355884</v>
      </c>
      <c r="Q11" s="22"/>
      <c r="R11" s="22"/>
      <c r="S11" s="22">
        <f t="shared" si="6"/>
        <v>348.86076360936136</v>
      </c>
      <c r="T11" s="22">
        <f t="shared" si="7"/>
        <v>349.83679768035159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18916.919277655841</v>
      </c>
      <c r="D12" s="5">
        <f t="shared" si="0"/>
        <v>18727.854878829457</v>
      </c>
      <c r="E12" s="5">
        <f t="shared" si="1"/>
        <v>9227.8548788294574</v>
      </c>
      <c r="F12" s="5">
        <f t="shared" si="2"/>
        <v>3314.6446179378181</v>
      </c>
      <c r="G12" s="5">
        <f t="shared" si="3"/>
        <v>15413.210260891639</v>
      </c>
      <c r="H12" s="22">
        <f t="shared" si="10"/>
        <v>8654.9763769676829</v>
      </c>
      <c r="I12" s="5">
        <f t="shared" si="4"/>
        <v>23574.852984372163</v>
      </c>
      <c r="J12" s="26">
        <f t="shared" si="5"/>
        <v>9.3285263693379084E-2</v>
      </c>
      <c r="L12" s="22">
        <f t="shared" si="11"/>
        <v>26000.29760230998</v>
      </c>
      <c r="M12" s="5">
        <f>scrimecost*Meta!O9</f>
        <v>1069.1310000000001</v>
      </c>
      <c r="N12" s="5">
        <f>L12-Grade12!L12</f>
        <v>794.23146487808845</v>
      </c>
      <c r="O12" s="5">
        <f>Grade12!M12-M12</f>
        <v>18.701999999999998</v>
      </c>
      <c r="P12" s="22">
        <f t="shared" si="12"/>
        <v>62.85611232556478</v>
      </c>
      <c r="Q12" s="22"/>
      <c r="R12" s="22"/>
      <c r="S12" s="22">
        <f t="shared" si="6"/>
        <v>355.47090646067471</v>
      </c>
      <c r="T12" s="22">
        <f t="shared" si="7"/>
        <v>356.96374104846149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19389.842259597237</v>
      </c>
      <c r="D13" s="5">
        <f t="shared" si="0"/>
        <v>19173.821250800193</v>
      </c>
      <c r="E13" s="5">
        <f t="shared" si="1"/>
        <v>9673.8212508001925</v>
      </c>
      <c r="F13" s="5">
        <f t="shared" si="2"/>
        <v>3460.2526383862628</v>
      </c>
      <c r="G13" s="5">
        <f t="shared" si="3"/>
        <v>15713.56861241393</v>
      </c>
      <c r="H13" s="22">
        <f t="shared" si="10"/>
        <v>8871.3507863918749</v>
      </c>
      <c r="I13" s="5">
        <f t="shared" si="4"/>
        <v>24079.252403981467</v>
      </c>
      <c r="J13" s="26">
        <f t="shared" si="5"/>
        <v>9.6473666410155243E-2</v>
      </c>
      <c r="L13" s="22">
        <f t="shared" si="11"/>
        <v>26650.30504236773</v>
      </c>
      <c r="M13" s="5">
        <f>scrimecost*Meta!O10</f>
        <v>984.75300000000004</v>
      </c>
      <c r="N13" s="5">
        <f>L13-Grade12!L13</f>
        <v>814.08725150004466</v>
      </c>
      <c r="O13" s="5">
        <f>Grade12!M13-M13</f>
        <v>17.225999999999999</v>
      </c>
      <c r="P13" s="22">
        <f t="shared" si="12"/>
        <v>63.875368468703904</v>
      </c>
      <c r="Q13" s="22"/>
      <c r="R13" s="22"/>
      <c r="S13" s="22">
        <f t="shared" si="6"/>
        <v>362.74046768327315</v>
      </c>
      <c r="T13" s="22">
        <f t="shared" si="7"/>
        <v>364.77303978334538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19874.588316087164</v>
      </c>
      <c r="D14" s="5">
        <f t="shared" si="0"/>
        <v>19630.936782070195</v>
      </c>
      <c r="E14" s="5">
        <f t="shared" si="1"/>
        <v>10130.936782070195</v>
      </c>
      <c r="F14" s="5">
        <f t="shared" si="2"/>
        <v>3609.5008593459188</v>
      </c>
      <c r="G14" s="5">
        <f t="shared" si="3"/>
        <v>16021.435922724277</v>
      </c>
      <c r="H14" s="22">
        <f t="shared" si="10"/>
        <v>9093.1345560516711</v>
      </c>
      <c r="I14" s="5">
        <f t="shared" si="4"/>
        <v>24596.261809081003</v>
      </c>
      <c r="J14" s="26">
        <f t="shared" si="5"/>
        <v>9.9584303207010089E-2</v>
      </c>
      <c r="L14" s="22">
        <f t="shared" si="11"/>
        <v>27316.562668426919</v>
      </c>
      <c r="M14" s="5">
        <f>scrimecost*Meta!O11</f>
        <v>921.64099999999996</v>
      </c>
      <c r="N14" s="5">
        <f>L14-Grade12!L14</f>
        <v>834.43943278754523</v>
      </c>
      <c r="O14" s="5">
        <f>Grade12!M14-M14</f>
        <v>16.121999999999957</v>
      </c>
      <c r="P14" s="22">
        <f t="shared" si="12"/>
        <v>64.920106015421496</v>
      </c>
      <c r="Q14" s="22"/>
      <c r="R14" s="22"/>
      <c r="S14" s="22">
        <f t="shared" si="6"/>
        <v>370.45673513643476</v>
      </c>
      <c r="T14" s="22">
        <f t="shared" si="7"/>
        <v>373.05331160862016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20371.453023989343</v>
      </c>
      <c r="D15" s="5">
        <f t="shared" si="0"/>
        <v>20099.480201621951</v>
      </c>
      <c r="E15" s="5">
        <f t="shared" si="1"/>
        <v>10599.480201621951</v>
      </c>
      <c r="F15" s="5">
        <f t="shared" si="2"/>
        <v>3762.480285829567</v>
      </c>
      <c r="G15" s="5">
        <f t="shared" si="3"/>
        <v>16336.999915792385</v>
      </c>
      <c r="H15" s="22">
        <f t="shared" si="10"/>
        <v>9320.4629199529609</v>
      </c>
      <c r="I15" s="5">
        <f t="shared" si="4"/>
        <v>25126.196449308027</v>
      </c>
      <c r="J15" s="26">
        <f t="shared" si="5"/>
        <v>0.10261907081369777</v>
      </c>
      <c r="L15" s="22">
        <f t="shared" si="11"/>
        <v>27999.476735137592</v>
      </c>
      <c r="M15" s="5">
        <f>scrimecost*Meta!O12</f>
        <v>882.53899999999999</v>
      </c>
      <c r="N15" s="5">
        <f>L15-Grade12!L15</f>
        <v>855.30041860723577</v>
      </c>
      <c r="O15" s="5">
        <f>Grade12!M15-M15</f>
        <v>15.437999999999988</v>
      </c>
      <c r="P15" s="22">
        <f t="shared" si="12"/>
        <v>65.990962000807031</v>
      </c>
      <c r="Q15" s="22"/>
      <c r="R15" s="22"/>
      <c r="S15" s="22">
        <f t="shared" si="6"/>
        <v>378.65595407592639</v>
      </c>
      <c r="T15" s="22">
        <f t="shared" si="7"/>
        <v>381.84303717852328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20880.739349589072</v>
      </c>
      <c r="D16" s="5">
        <f t="shared" si="0"/>
        <v>20579.737206662496</v>
      </c>
      <c r="E16" s="5">
        <f t="shared" si="1"/>
        <v>11079.737206662496</v>
      </c>
      <c r="F16" s="5">
        <f t="shared" si="2"/>
        <v>3919.2841979753048</v>
      </c>
      <c r="G16" s="5">
        <f t="shared" si="3"/>
        <v>16660.453008687189</v>
      </c>
      <c r="H16" s="22">
        <f t="shared" si="10"/>
        <v>9553.4744929517856</v>
      </c>
      <c r="I16" s="5">
        <f t="shared" si="4"/>
        <v>25669.379455540722</v>
      </c>
      <c r="J16" s="26">
        <f t="shared" si="5"/>
        <v>0.10557981969827104</v>
      </c>
      <c r="L16" s="22">
        <f t="shared" si="11"/>
        <v>28699.463653516028</v>
      </c>
      <c r="M16" s="5">
        <f>scrimecost*Meta!O13</f>
        <v>747.05399999999997</v>
      </c>
      <c r="N16" s="5">
        <f>L16-Grade12!L16</f>
        <v>876.68292907241266</v>
      </c>
      <c r="O16" s="5">
        <f>Grade12!M16-M16</f>
        <v>13.067999999999984</v>
      </c>
      <c r="P16" s="22">
        <f t="shared" si="12"/>
        <v>67.088589385827206</v>
      </c>
      <c r="Q16" s="22"/>
      <c r="R16" s="22"/>
      <c r="S16" s="22">
        <f t="shared" si="6"/>
        <v>385.97870628890291</v>
      </c>
      <c r="T16" s="22">
        <f t="shared" si="7"/>
        <v>389.77152891314711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21402.757833328804</v>
      </c>
      <c r="D17" s="5">
        <f t="shared" si="0"/>
        <v>21072.000636829063</v>
      </c>
      <c r="E17" s="5">
        <f t="shared" si="1"/>
        <v>11572.000636829063</v>
      </c>
      <c r="F17" s="5">
        <f t="shared" si="2"/>
        <v>4080.008207924689</v>
      </c>
      <c r="G17" s="5">
        <f t="shared" si="3"/>
        <v>16991.992428904374</v>
      </c>
      <c r="H17" s="22">
        <f t="shared" si="10"/>
        <v>9792.3113552755804</v>
      </c>
      <c r="I17" s="5">
        <f t="shared" si="4"/>
        <v>26226.142036929246</v>
      </c>
      <c r="J17" s="26">
        <f t="shared" si="5"/>
        <v>0.10846835519541574</v>
      </c>
      <c r="L17" s="22">
        <f t="shared" si="11"/>
        <v>29416.950244853932</v>
      </c>
      <c r="M17" s="5">
        <f>scrimecost*Meta!O14</f>
        <v>747.05399999999997</v>
      </c>
      <c r="N17" s="5">
        <f>L17-Grade12!L17</f>
        <v>898.60000229922662</v>
      </c>
      <c r="O17" s="5">
        <f>Grade12!M17-M17</f>
        <v>13.067999999999984</v>
      </c>
      <c r="P17" s="22">
        <f t="shared" si="12"/>
        <v>68.213657455472884</v>
      </c>
      <c r="Q17" s="22"/>
      <c r="R17" s="22"/>
      <c r="S17" s="22">
        <f t="shared" si="6"/>
        <v>395.05868130720694</v>
      </c>
      <c r="T17" s="22">
        <f t="shared" si="7"/>
        <v>399.49841186040499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21937.82677916202</v>
      </c>
      <c r="D18" s="5">
        <f t="shared" si="0"/>
        <v>21576.570652749786</v>
      </c>
      <c r="E18" s="5">
        <f t="shared" si="1"/>
        <v>12076.570652749786</v>
      </c>
      <c r="F18" s="5">
        <f t="shared" si="2"/>
        <v>4244.7503181228049</v>
      </c>
      <c r="G18" s="5">
        <f t="shared" si="3"/>
        <v>17331.82033462698</v>
      </c>
      <c r="H18" s="22">
        <f t="shared" si="10"/>
        <v>10037.119139157468</v>
      </c>
      <c r="I18" s="5">
        <f t="shared" si="4"/>
        <v>26796.823682852475</v>
      </c>
      <c r="J18" s="26">
        <f t="shared" si="5"/>
        <v>0.11128643860726423</v>
      </c>
      <c r="L18" s="22">
        <f t="shared" si="11"/>
        <v>30152.374000975276</v>
      </c>
      <c r="M18" s="5">
        <f>scrimecost*Meta!O15</f>
        <v>747.05399999999997</v>
      </c>
      <c r="N18" s="5">
        <f>L18-Grade12!L18</f>
        <v>921.06500235670683</v>
      </c>
      <c r="O18" s="5">
        <f>Grade12!M18-M18</f>
        <v>13.067999999999984</v>
      </c>
      <c r="P18" s="22">
        <f t="shared" si="12"/>
        <v>69.366852226859692</v>
      </c>
      <c r="Q18" s="22"/>
      <c r="R18" s="22"/>
      <c r="S18" s="22">
        <f t="shared" si="6"/>
        <v>404.3656557009669</v>
      </c>
      <c r="T18" s="22">
        <f t="shared" si="7"/>
        <v>409.48159908078014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22486.272448641066</v>
      </c>
      <c r="D19" s="5">
        <f t="shared" si="0"/>
        <v>22093.754919068524</v>
      </c>
      <c r="E19" s="5">
        <f t="shared" si="1"/>
        <v>12593.754919068524</v>
      </c>
      <c r="F19" s="5">
        <f t="shared" si="2"/>
        <v>4413.6109810758735</v>
      </c>
      <c r="G19" s="5">
        <f t="shared" si="3"/>
        <v>17680.143937992652</v>
      </c>
      <c r="H19" s="22">
        <f t="shared" si="10"/>
        <v>10288.047117636404</v>
      </c>
      <c r="I19" s="5">
        <f t="shared" si="4"/>
        <v>27381.772369923783</v>
      </c>
      <c r="J19" s="26">
        <f t="shared" si="5"/>
        <v>0.11403578827736029</v>
      </c>
      <c r="L19" s="22">
        <f t="shared" si="11"/>
        <v>30906.183350999654</v>
      </c>
      <c r="M19" s="5">
        <f>scrimecost*Meta!O16</f>
        <v>747.05399999999997</v>
      </c>
      <c r="N19" s="5">
        <f>L19-Grade12!L19</f>
        <v>944.0916274156225</v>
      </c>
      <c r="O19" s="5">
        <f>Grade12!M19-M19</f>
        <v>13.067999999999984</v>
      </c>
      <c r="P19" s="22">
        <f t="shared" si="12"/>
        <v>70.548876867531192</v>
      </c>
      <c r="Q19" s="22"/>
      <c r="R19" s="22"/>
      <c r="S19" s="22">
        <f t="shared" si="6"/>
        <v>413.90530445457028</v>
      </c>
      <c r="T19" s="22">
        <f t="shared" si="7"/>
        <v>419.72786430344956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23048.429259857094</v>
      </c>
      <c r="D20" s="5">
        <f t="shared" si="0"/>
        <v>22623.868792045239</v>
      </c>
      <c r="E20" s="5">
        <f t="shared" si="1"/>
        <v>13123.868792045239</v>
      </c>
      <c r="F20" s="5">
        <f t="shared" si="2"/>
        <v>4586.6931606027701</v>
      </c>
      <c r="G20" s="5">
        <f t="shared" si="3"/>
        <v>18037.175631442471</v>
      </c>
      <c r="H20" s="22">
        <f t="shared" si="10"/>
        <v>10545.248295577314</v>
      </c>
      <c r="I20" s="5">
        <f t="shared" si="4"/>
        <v>27981.344774171877</v>
      </c>
      <c r="J20" s="26">
        <f t="shared" si="5"/>
        <v>0.11671808063842963</v>
      </c>
      <c r="L20" s="22">
        <f t="shared" si="11"/>
        <v>31678.837934774645</v>
      </c>
      <c r="M20" s="5">
        <f>scrimecost*Meta!O17</f>
        <v>747.05399999999997</v>
      </c>
      <c r="N20" s="5">
        <f>L20-Grade12!L20</f>
        <v>967.69391810101297</v>
      </c>
      <c r="O20" s="5">
        <f>Grade12!M20-M20</f>
        <v>13.067999999999984</v>
      </c>
      <c r="P20" s="22">
        <f t="shared" si="12"/>
        <v>71.760452124219469</v>
      </c>
      <c r="Q20" s="22"/>
      <c r="R20" s="22"/>
      <c r="S20" s="22">
        <f t="shared" si="6"/>
        <v>423.68344442701454</v>
      </c>
      <c r="T20" s="22">
        <f t="shared" si="7"/>
        <v>430.24416030504136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23624.639991353521</v>
      </c>
      <c r="D21" s="5">
        <f t="shared" si="0"/>
        <v>23167.235511846371</v>
      </c>
      <c r="E21" s="5">
        <f t="shared" si="1"/>
        <v>13667.235511846371</v>
      </c>
      <c r="F21" s="5">
        <f t="shared" si="2"/>
        <v>4764.1023946178402</v>
      </c>
      <c r="G21" s="5">
        <f t="shared" si="3"/>
        <v>18403.133117228532</v>
      </c>
      <c r="H21" s="22">
        <f t="shared" si="10"/>
        <v>10808.879502966747</v>
      </c>
      <c r="I21" s="5">
        <f t="shared" si="4"/>
        <v>28595.906488526176</v>
      </c>
      <c r="J21" s="26">
        <f t="shared" si="5"/>
        <v>0.11933495123459488</v>
      </c>
      <c r="L21" s="22">
        <f t="shared" si="11"/>
        <v>32470.808883144011</v>
      </c>
      <c r="M21" s="5">
        <f>scrimecost*Meta!O18</f>
        <v>589.274</v>
      </c>
      <c r="N21" s="5">
        <f>L21-Grade12!L21</f>
        <v>991.88626605354148</v>
      </c>
      <c r="O21" s="5">
        <f>Grade12!M21-M21</f>
        <v>10.307999999999993</v>
      </c>
      <c r="P21" s="22">
        <f t="shared" si="12"/>
        <v>73.002316762324952</v>
      </c>
      <c r="Q21" s="22"/>
      <c r="R21" s="22"/>
      <c r="S21" s="22">
        <f t="shared" si="6"/>
        <v>431.91755789877118</v>
      </c>
      <c r="T21" s="22">
        <f t="shared" si="7"/>
        <v>439.21891027385317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24215.255991137357</v>
      </c>
      <c r="D22" s="5">
        <f t="shared" si="0"/>
        <v>23724.186399642527</v>
      </c>
      <c r="E22" s="5">
        <f t="shared" si="1"/>
        <v>14224.186399642527</v>
      </c>
      <c r="F22" s="5">
        <f t="shared" si="2"/>
        <v>4945.9468594832852</v>
      </c>
      <c r="G22" s="5">
        <f t="shared" si="3"/>
        <v>18778.239540159244</v>
      </c>
      <c r="H22" s="22">
        <f t="shared" si="10"/>
        <v>11079.101490540914</v>
      </c>
      <c r="I22" s="5">
        <f t="shared" si="4"/>
        <v>29225.832245739322</v>
      </c>
      <c r="J22" s="26">
        <f t="shared" si="5"/>
        <v>0.12188799571865849</v>
      </c>
      <c r="L22" s="22">
        <f t="shared" si="11"/>
        <v>33282.579105222605</v>
      </c>
      <c r="M22" s="5">
        <f>scrimecost*Meta!O19</f>
        <v>589.274</v>
      </c>
      <c r="N22" s="5">
        <f>L22-Grade12!L22</f>
        <v>1016.6834227048748</v>
      </c>
      <c r="O22" s="5">
        <f>Grade12!M22-M22</f>
        <v>10.307999999999993</v>
      </c>
      <c r="P22" s="22">
        <f t="shared" si="12"/>
        <v>74.275228016383068</v>
      </c>
      <c r="Q22" s="22"/>
      <c r="R22" s="22"/>
      <c r="S22" s="22">
        <f t="shared" si="6"/>
        <v>442.19071620731847</v>
      </c>
      <c r="T22" s="22">
        <f t="shared" si="7"/>
        <v>450.29432374297869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24820.637390915792</v>
      </c>
      <c r="D23" s="5">
        <f t="shared" si="0"/>
        <v>24295.06105963359</v>
      </c>
      <c r="E23" s="5">
        <f t="shared" si="1"/>
        <v>14795.06105963359</v>
      </c>
      <c r="F23" s="5">
        <f t="shared" si="2"/>
        <v>5132.3374359703666</v>
      </c>
      <c r="G23" s="5">
        <f t="shared" si="3"/>
        <v>19162.723623663223</v>
      </c>
      <c r="H23" s="22">
        <f t="shared" si="10"/>
        <v>11356.079027804439</v>
      </c>
      <c r="I23" s="5">
        <f t="shared" si="4"/>
        <v>29871.506146882806</v>
      </c>
      <c r="J23" s="26">
        <f t="shared" si="5"/>
        <v>0.12437877082506199</v>
      </c>
      <c r="L23" s="22">
        <f t="shared" si="11"/>
        <v>34114.643582853176</v>
      </c>
      <c r="M23" s="5">
        <f>scrimecost*Meta!O20</f>
        <v>589.274</v>
      </c>
      <c r="N23" s="5">
        <f>L23-Grade12!L23</f>
        <v>1042.1005082725023</v>
      </c>
      <c r="O23" s="5">
        <f>Grade12!M23-M23</f>
        <v>10.307999999999993</v>
      </c>
      <c r="P23" s="22">
        <f t="shared" si="12"/>
        <v>75.579962051792634</v>
      </c>
      <c r="Q23" s="22"/>
      <c r="R23" s="22"/>
      <c r="S23" s="22">
        <f t="shared" si="6"/>
        <v>452.72070347358351</v>
      </c>
      <c r="T23" s="22">
        <f t="shared" si="7"/>
        <v>461.66174500771223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25441.15332568868</v>
      </c>
      <c r="D24" s="5">
        <f t="shared" si="0"/>
        <v>24880.207586124423</v>
      </c>
      <c r="E24" s="5">
        <f t="shared" si="1"/>
        <v>15380.207586124423</v>
      </c>
      <c r="F24" s="5">
        <f t="shared" si="2"/>
        <v>5323.3877768696238</v>
      </c>
      <c r="G24" s="5">
        <f t="shared" si="3"/>
        <v>19556.819809254797</v>
      </c>
      <c r="H24" s="22">
        <f t="shared" si="10"/>
        <v>11639.981003499546</v>
      </c>
      <c r="I24" s="5">
        <f t="shared" si="4"/>
        <v>30533.321895554869</v>
      </c>
      <c r="J24" s="26">
        <f t="shared" si="5"/>
        <v>0.12680879531911421</v>
      </c>
      <c r="L24" s="22">
        <f t="shared" si="11"/>
        <v>34967.509672424494</v>
      </c>
      <c r="M24" s="5">
        <f>scrimecost*Meta!O21</f>
        <v>589.274</v>
      </c>
      <c r="N24" s="5">
        <f>L24-Grade12!L24</f>
        <v>1068.1530209793054</v>
      </c>
      <c r="O24" s="5">
        <f>Grade12!M24-M24</f>
        <v>10.307999999999993</v>
      </c>
      <c r="P24" s="22">
        <f t="shared" si="12"/>
        <v>76.917314438087445</v>
      </c>
      <c r="Q24" s="22"/>
      <c r="R24" s="22"/>
      <c r="S24" s="22">
        <f t="shared" si="6"/>
        <v>463.51394042149957</v>
      </c>
      <c r="T24" s="22">
        <f t="shared" si="7"/>
        <v>473.32889162446156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26077.182158830903</v>
      </c>
      <c r="D25" s="5">
        <f t="shared" si="0"/>
        <v>25479.982775777542</v>
      </c>
      <c r="E25" s="5">
        <f t="shared" si="1"/>
        <v>15979.982775777542</v>
      </c>
      <c r="F25" s="5">
        <f t="shared" si="2"/>
        <v>5519.2143762913674</v>
      </c>
      <c r="G25" s="5">
        <f t="shared" si="3"/>
        <v>19960.768399486173</v>
      </c>
      <c r="H25" s="22">
        <f t="shared" si="10"/>
        <v>11930.980528587039</v>
      </c>
      <c r="I25" s="5">
        <f t="shared" si="4"/>
        <v>31211.683037943752</v>
      </c>
      <c r="J25" s="26">
        <f t="shared" si="5"/>
        <v>0.12917955092306765</v>
      </c>
      <c r="L25" s="22">
        <f t="shared" si="11"/>
        <v>35841.697414235117</v>
      </c>
      <c r="M25" s="5">
        <f>scrimecost*Meta!O22</f>
        <v>589.274</v>
      </c>
      <c r="N25" s="5">
        <f>L25-Grade12!L25</f>
        <v>1094.856846503797</v>
      </c>
      <c r="O25" s="5">
        <f>Grade12!M25-M25</f>
        <v>10.307999999999993</v>
      </c>
      <c r="P25" s="22">
        <f t="shared" si="12"/>
        <v>78.288100634039651</v>
      </c>
      <c r="Q25" s="22"/>
      <c r="R25" s="22"/>
      <c r="S25" s="22">
        <f t="shared" si="6"/>
        <v>474.57700829312046</v>
      </c>
      <c r="T25" s="22">
        <f t="shared" si="7"/>
        <v>485.30368514527299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26729.111712801674</v>
      </c>
      <c r="D26" s="5">
        <f t="shared" si="0"/>
        <v>26094.752345171979</v>
      </c>
      <c r="E26" s="5">
        <f t="shared" si="1"/>
        <v>16594.752345171979</v>
      </c>
      <c r="F26" s="5">
        <f t="shared" si="2"/>
        <v>5719.936640698651</v>
      </c>
      <c r="G26" s="5">
        <f t="shared" si="3"/>
        <v>20374.815704473327</v>
      </c>
      <c r="H26" s="22">
        <f t="shared" si="10"/>
        <v>12229.255041801713</v>
      </c>
      <c r="I26" s="5">
        <f t="shared" si="4"/>
        <v>31907.00320889234</v>
      </c>
      <c r="J26" s="26">
        <f t="shared" si="5"/>
        <v>0.13149248321960758</v>
      </c>
      <c r="L26" s="22">
        <f t="shared" si="11"/>
        <v>36737.739849590995</v>
      </c>
      <c r="M26" s="5">
        <f>scrimecost*Meta!O23</f>
        <v>469.22400000000005</v>
      </c>
      <c r="N26" s="5">
        <f>L26-Grade12!L26</f>
        <v>1122.2282676663963</v>
      </c>
      <c r="O26" s="5">
        <f>Grade12!M26-M26</f>
        <v>8.20799999999997</v>
      </c>
      <c r="P26" s="22">
        <f t="shared" si="12"/>
        <v>79.693156484890622</v>
      </c>
      <c r="Q26" s="22"/>
      <c r="R26" s="22"/>
      <c r="S26" s="22">
        <f t="shared" si="6"/>
        <v>484.55585286153007</v>
      </c>
      <c r="T26" s="22">
        <f t="shared" si="7"/>
        <v>496.20075361133547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27397.339505621712</v>
      </c>
      <c r="D27" s="5">
        <f t="shared" si="0"/>
        <v>26724.891153801273</v>
      </c>
      <c r="E27" s="5">
        <f t="shared" si="1"/>
        <v>17224.891153801273</v>
      </c>
      <c r="F27" s="5">
        <f t="shared" si="2"/>
        <v>5925.6769617161153</v>
      </c>
      <c r="G27" s="5">
        <f t="shared" si="3"/>
        <v>20799.214192085157</v>
      </c>
      <c r="H27" s="22">
        <f t="shared" si="10"/>
        <v>12534.986417846752</v>
      </c>
      <c r="I27" s="5">
        <f t="shared" si="4"/>
        <v>32619.706384114645</v>
      </c>
      <c r="J27" s="26">
        <f t="shared" si="5"/>
        <v>0.13374900253330499</v>
      </c>
      <c r="L27" s="22">
        <f t="shared" si="11"/>
        <v>37656.183345830759</v>
      </c>
      <c r="M27" s="5">
        <f>scrimecost*Meta!O24</f>
        <v>469.22400000000005</v>
      </c>
      <c r="N27" s="5">
        <f>L27-Grade12!L27</f>
        <v>1150.283974358048</v>
      </c>
      <c r="O27" s="5">
        <f>Grade12!M27-M27</f>
        <v>8.20799999999997</v>
      </c>
      <c r="P27" s="22">
        <f t="shared" si="12"/>
        <v>81.133338732012874</v>
      </c>
      <c r="Q27" s="22"/>
      <c r="R27" s="22"/>
      <c r="S27" s="22">
        <f t="shared" si="6"/>
        <v>496.17898854414517</v>
      </c>
      <c r="T27" s="22">
        <f t="shared" si="7"/>
        <v>508.81350068975115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28082.272993262257</v>
      </c>
      <c r="D28" s="5">
        <f t="shared" si="0"/>
        <v>27370.783432646309</v>
      </c>
      <c r="E28" s="5">
        <f t="shared" si="1"/>
        <v>17870.783432646309</v>
      </c>
      <c r="F28" s="5">
        <f t="shared" si="2"/>
        <v>6136.5607907590202</v>
      </c>
      <c r="G28" s="5">
        <f t="shared" si="3"/>
        <v>21234.222641887289</v>
      </c>
      <c r="H28" s="22">
        <f t="shared" si="10"/>
        <v>12848.361078292923</v>
      </c>
      <c r="I28" s="5">
        <f t="shared" si="4"/>
        <v>33350.227138717513</v>
      </c>
      <c r="J28" s="26">
        <f t="shared" si="5"/>
        <v>0.13595048479057084</v>
      </c>
      <c r="L28" s="22">
        <f t="shared" si="11"/>
        <v>38597.587929476533</v>
      </c>
      <c r="M28" s="5">
        <f>scrimecost*Meta!O25</f>
        <v>469.22400000000005</v>
      </c>
      <c r="N28" s="5">
        <f>L28-Grade12!L28</f>
        <v>1179.041073716995</v>
      </c>
      <c r="O28" s="5">
        <f>Grade12!M28-M28</f>
        <v>8.20799999999997</v>
      </c>
      <c r="P28" s="22">
        <f t="shared" si="12"/>
        <v>82.60952553531321</v>
      </c>
      <c r="Q28" s="22"/>
      <c r="R28" s="22"/>
      <c r="S28" s="22">
        <f t="shared" si="6"/>
        <v>508.09270261882722</v>
      </c>
      <c r="T28" s="22">
        <f t="shared" si="7"/>
        <v>521.75893521717592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28784.329818093811</v>
      </c>
      <c r="D29" s="5">
        <f t="shared" si="0"/>
        <v>28032.823018462463</v>
      </c>
      <c r="E29" s="5">
        <f t="shared" si="1"/>
        <v>18532.823018462463</v>
      </c>
      <c r="F29" s="5">
        <f t="shared" si="2"/>
        <v>6352.716715527994</v>
      </c>
      <c r="G29" s="5">
        <f t="shared" si="3"/>
        <v>21680.10630293447</v>
      </c>
      <c r="H29" s="22">
        <f t="shared" si="10"/>
        <v>13169.570105250245</v>
      </c>
      <c r="I29" s="5">
        <f t="shared" si="4"/>
        <v>34099.010912185448</v>
      </c>
      <c r="J29" s="26">
        <f t="shared" si="5"/>
        <v>0.13809827235863503</v>
      </c>
      <c r="L29" s="22">
        <f t="shared" si="11"/>
        <v>39562.527627713447</v>
      </c>
      <c r="M29" s="5">
        <f>scrimecost*Meta!O26</f>
        <v>469.22400000000005</v>
      </c>
      <c r="N29" s="5">
        <f>L29-Grade12!L29</f>
        <v>1208.5171005599259</v>
      </c>
      <c r="O29" s="5">
        <f>Grade12!M29-M29</f>
        <v>8.20799999999997</v>
      </c>
      <c r="P29" s="22">
        <f t="shared" si="12"/>
        <v>84.122617008696054</v>
      </c>
      <c r="Q29" s="22"/>
      <c r="R29" s="22"/>
      <c r="S29" s="22">
        <f t="shared" si="6"/>
        <v>520.30425954538021</v>
      </c>
      <c r="T29" s="22">
        <f t="shared" si="7"/>
        <v>535.04585009040136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29503.938063546153</v>
      </c>
      <c r="D30" s="5">
        <f t="shared" si="0"/>
        <v>28711.413593924022</v>
      </c>
      <c r="E30" s="5">
        <f t="shared" si="1"/>
        <v>19211.413593924022</v>
      </c>
      <c r="F30" s="5">
        <f t="shared" si="2"/>
        <v>6574.276538416193</v>
      </c>
      <c r="G30" s="5">
        <f t="shared" si="3"/>
        <v>22137.137055507828</v>
      </c>
      <c r="H30" s="22">
        <f t="shared" si="10"/>
        <v>13498.809357881501</v>
      </c>
      <c r="I30" s="5">
        <f t="shared" si="4"/>
        <v>34866.514279990079</v>
      </c>
      <c r="J30" s="26">
        <f t="shared" si="5"/>
        <v>0.14019367486406353</v>
      </c>
      <c r="L30" s="22">
        <f t="shared" si="11"/>
        <v>40551.590818406272</v>
      </c>
      <c r="M30" s="5">
        <f>scrimecost*Meta!O27</f>
        <v>469.22400000000005</v>
      </c>
      <c r="N30" s="5">
        <f>L30-Grade12!L30</f>
        <v>1238.7300280739219</v>
      </c>
      <c r="O30" s="5">
        <f>Grade12!M30-M30</f>
        <v>8.20799999999997</v>
      </c>
      <c r="P30" s="22">
        <f t="shared" si="12"/>
        <v>85.673535768913425</v>
      </c>
      <c r="Q30" s="22"/>
      <c r="R30" s="22"/>
      <c r="S30" s="22">
        <f t="shared" si="6"/>
        <v>532.82110539509392</v>
      </c>
      <c r="T30" s="22">
        <f t="shared" si="7"/>
        <v>548.68327062623086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30241.536515134805</v>
      </c>
      <c r="D31" s="5">
        <f t="shared" si="0"/>
        <v>29406.968933772121</v>
      </c>
      <c r="E31" s="5">
        <f t="shared" si="1"/>
        <v>19906.968933772121</v>
      </c>
      <c r="F31" s="5">
        <f t="shared" si="2"/>
        <v>6801.3753568765969</v>
      </c>
      <c r="G31" s="5">
        <f t="shared" si="3"/>
        <v>22605.593576895524</v>
      </c>
      <c r="H31" s="22">
        <f t="shared" si="10"/>
        <v>13836.279591828536</v>
      </c>
      <c r="I31" s="5">
        <f t="shared" si="4"/>
        <v>35653.205231989836</v>
      </c>
      <c r="J31" s="26">
        <f t="shared" si="5"/>
        <v>0.14223796999131083</v>
      </c>
      <c r="L31" s="22">
        <f t="shared" si="11"/>
        <v>41565.380588866428</v>
      </c>
      <c r="M31" s="5">
        <f>scrimecost*Meta!O28</f>
        <v>402.68199999999996</v>
      </c>
      <c r="N31" s="5">
        <f>L31-Grade12!L31</f>
        <v>1269.6982787757661</v>
      </c>
      <c r="O31" s="5">
        <f>Grade12!M31-M31</f>
        <v>7.0440000000000396</v>
      </c>
      <c r="P31" s="22">
        <f t="shared" si="12"/>
        <v>87.263227498136246</v>
      </c>
      <c r="Q31" s="22"/>
      <c r="R31" s="22"/>
      <c r="S31" s="22">
        <f t="shared" si="6"/>
        <v>544.8966003910499</v>
      </c>
      <c r="T31" s="22">
        <f t="shared" si="7"/>
        <v>561.90264811838176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30997.574928013171</v>
      </c>
      <c r="D32" s="5">
        <f t="shared" si="0"/>
        <v>30119.913157116418</v>
      </c>
      <c r="E32" s="5">
        <f t="shared" si="1"/>
        <v>20619.913157116418</v>
      </c>
      <c r="F32" s="5">
        <f t="shared" si="2"/>
        <v>7034.1516457985108</v>
      </c>
      <c r="G32" s="5">
        <f t="shared" si="3"/>
        <v>23085.761511317905</v>
      </c>
      <c r="H32" s="22">
        <f t="shared" si="10"/>
        <v>14182.18658162425</v>
      </c>
      <c r="I32" s="5">
        <f t="shared" si="4"/>
        <v>36459.563457789569</v>
      </c>
      <c r="J32" s="26">
        <f t="shared" si="5"/>
        <v>0.14423240426179601</v>
      </c>
      <c r="L32" s="22">
        <f t="shared" si="11"/>
        <v>42604.515103588092</v>
      </c>
      <c r="M32" s="5">
        <f>scrimecost*Meta!O29</f>
        <v>402.68199999999996</v>
      </c>
      <c r="N32" s="5">
        <f>L32-Grade12!L32</f>
        <v>1301.440735745171</v>
      </c>
      <c r="O32" s="5">
        <f>Grade12!M32-M32</f>
        <v>7.0440000000000396</v>
      </c>
      <c r="P32" s="22">
        <f t="shared" si="12"/>
        <v>88.892661520589655</v>
      </c>
      <c r="Q32" s="22"/>
      <c r="R32" s="22"/>
      <c r="S32" s="22">
        <f t="shared" si="6"/>
        <v>558.04711156191013</v>
      </c>
      <c r="T32" s="22">
        <f t="shared" si="7"/>
        <v>576.26802917746716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31772.514301213501</v>
      </c>
      <c r="D33" s="5">
        <f t="shared" si="0"/>
        <v>30850.680986044332</v>
      </c>
      <c r="E33" s="5">
        <f t="shared" si="1"/>
        <v>21350.680986044332</v>
      </c>
      <c r="F33" s="5">
        <f t="shared" si="2"/>
        <v>7272.7473419434737</v>
      </c>
      <c r="G33" s="5">
        <f t="shared" si="3"/>
        <v>23577.933644100856</v>
      </c>
      <c r="H33" s="22">
        <f t="shared" si="10"/>
        <v>14536.741246164856</v>
      </c>
      <c r="I33" s="5">
        <f t="shared" si="4"/>
        <v>37286.080639234315</v>
      </c>
      <c r="J33" s="26">
        <f t="shared" si="5"/>
        <v>0.1461781937939767</v>
      </c>
      <c r="L33" s="22">
        <f t="shared" si="11"/>
        <v>43669.627981177786</v>
      </c>
      <c r="M33" s="5">
        <f>scrimecost*Meta!O30</f>
        <v>402.68199999999996</v>
      </c>
      <c r="N33" s="5">
        <f>L33-Grade12!L33</f>
        <v>1333.9767541387919</v>
      </c>
      <c r="O33" s="5">
        <f>Grade12!M33-M33</f>
        <v>7.0440000000000396</v>
      </c>
      <c r="P33" s="22">
        <f t="shared" si="12"/>
        <v>90.562831393604398</v>
      </c>
      <c r="Q33" s="22"/>
      <c r="R33" s="22"/>
      <c r="S33" s="22">
        <f t="shared" si="6"/>
        <v>571.52638551203461</v>
      </c>
      <c r="T33" s="22">
        <f t="shared" si="7"/>
        <v>591.01244710122626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32566.827158743836</v>
      </c>
      <c r="D34" s="5">
        <f t="shared" si="0"/>
        <v>31599.718010695437</v>
      </c>
      <c r="E34" s="5">
        <f t="shared" si="1"/>
        <v>22099.718010695437</v>
      </c>
      <c r="F34" s="5">
        <f t="shared" si="2"/>
        <v>7517.3079304920593</v>
      </c>
      <c r="G34" s="5">
        <f t="shared" si="3"/>
        <v>24082.410080203379</v>
      </c>
      <c r="H34" s="22">
        <f t="shared" si="10"/>
        <v>14900.159777318977</v>
      </c>
      <c r="I34" s="5">
        <f t="shared" si="4"/>
        <v>38133.260750215173</v>
      </c>
      <c r="J34" s="26">
        <f t="shared" si="5"/>
        <v>0.14807652504488464</v>
      </c>
      <c r="L34" s="22">
        <f t="shared" si="11"/>
        <v>44761.36868070723</v>
      </c>
      <c r="M34" s="5">
        <f>scrimecost*Meta!O31</f>
        <v>402.68199999999996</v>
      </c>
      <c r="N34" s="5">
        <f>L34-Grade12!L34</f>
        <v>1367.3261729922742</v>
      </c>
      <c r="O34" s="5">
        <f>Grade12!M34-M34</f>
        <v>7.0440000000000396</v>
      </c>
      <c r="P34" s="22">
        <f t="shared" si="12"/>
        <v>92.274755513444489</v>
      </c>
      <c r="Q34" s="22"/>
      <c r="R34" s="22"/>
      <c r="S34" s="22">
        <f t="shared" si="6"/>
        <v>585.34264131092038</v>
      </c>
      <c r="T34" s="22">
        <f t="shared" si="7"/>
        <v>606.14591996516481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33380.997837712428</v>
      </c>
      <c r="D35" s="5">
        <f t="shared" si="0"/>
        <v>32367.480960962817</v>
      </c>
      <c r="E35" s="5">
        <f t="shared" si="1"/>
        <v>22867.480960962817</v>
      </c>
      <c r="F35" s="5">
        <f t="shared" si="2"/>
        <v>7767.9825337543598</v>
      </c>
      <c r="G35" s="5">
        <f t="shared" si="3"/>
        <v>24599.498427208458</v>
      </c>
      <c r="H35" s="22">
        <f t="shared" si="10"/>
        <v>15272.66377175195</v>
      </c>
      <c r="I35" s="5">
        <f t="shared" si="4"/>
        <v>39001.620363970549</v>
      </c>
      <c r="J35" s="26">
        <f t="shared" si="5"/>
        <v>0.14992855553357537</v>
      </c>
      <c r="L35" s="22">
        <f t="shared" si="11"/>
        <v>45880.402897724904</v>
      </c>
      <c r="M35" s="5">
        <f>scrimecost*Meta!O32</f>
        <v>402.68199999999996</v>
      </c>
      <c r="N35" s="5">
        <f>L35-Grade12!L35</f>
        <v>1401.5093273170714</v>
      </c>
      <c r="O35" s="5">
        <f>Grade12!M35-M35</f>
        <v>7.0440000000000396</v>
      </c>
      <c r="P35" s="22">
        <f t="shared" si="12"/>
        <v>94.029477736280612</v>
      </c>
      <c r="Q35" s="22"/>
      <c r="R35" s="22"/>
      <c r="S35" s="22">
        <f t="shared" si="6"/>
        <v>599.50430350476972</v>
      </c>
      <c r="T35" s="22">
        <f t="shared" si="7"/>
        <v>621.67873064979551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34215.522783655237</v>
      </c>
      <c r="D36" s="5">
        <f t="shared" si="0"/>
        <v>33154.437984986886</v>
      </c>
      <c r="E36" s="5">
        <f t="shared" si="1"/>
        <v>23654.437984986886</v>
      </c>
      <c r="F36" s="5">
        <f t="shared" si="2"/>
        <v>8024.9240020982179</v>
      </c>
      <c r="G36" s="5">
        <f t="shared" si="3"/>
        <v>25129.513982888668</v>
      </c>
      <c r="H36" s="22">
        <f t="shared" si="10"/>
        <v>15654.480366045746</v>
      </c>
      <c r="I36" s="5">
        <f t="shared" si="4"/>
        <v>39891.688968069808</v>
      </c>
      <c r="J36" s="26">
        <f t="shared" si="5"/>
        <v>0.15173541454693212</v>
      </c>
      <c r="L36" s="22">
        <f t="shared" si="11"/>
        <v>47027.412970168029</v>
      </c>
      <c r="M36" s="5">
        <f>scrimecost*Meta!O33</f>
        <v>310.072</v>
      </c>
      <c r="N36" s="5">
        <f>L36-Grade12!L36</f>
        <v>1436.5470604999937</v>
      </c>
      <c r="O36" s="5">
        <f>Grade12!M36-M36</f>
        <v>5.4239999999999782</v>
      </c>
      <c r="P36" s="22">
        <f t="shared" si="12"/>
        <v>95.828068014687602</v>
      </c>
      <c r="Q36" s="22"/>
      <c r="R36" s="22"/>
      <c r="S36" s="22">
        <f t="shared" si="6"/>
        <v>612.97024725346705</v>
      </c>
      <c r="T36" s="22">
        <f t="shared" si="7"/>
        <v>636.53132363458747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35070.910853246613</v>
      </c>
      <c r="D37" s="5">
        <f t="shared" ref="D37:D56" si="15">IF(A37&lt;startage,1,0)*(C37*(1-initialunempprob))+IF(A37=startage,1,0)*(C37*(1-unempprob))+IF(A37&gt;startage,1,0)*(C37*(1-unempprob)+unempprob*300*52)</f>
        <v>33961.068934611554</v>
      </c>
      <c r="E37" s="5">
        <f t="shared" si="1"/>
        <v>24461.068934611554</v>
      </c>
      <c r="F37" s="5">
        <f t="shared" si="2"/>
        <v>8288.2890071506718</v>
      </c>
      <c r="G37" s="5">
        <f t="shared" si="3"/>
        <v>25672.779927460884</v>
      </c>
      <c r="H37" s="22">
        <f t="shared" ref="H37:H56" si="16">benefits*B37/expnorm</f>
        <v>16045.842375196888</v>
      </c>
      <c r="I37" s="5">
        <f t="shared" ref="I37:I56" si="17">G37+IF(A37&lt;startage,1,0)*(H37*(1-initialunempprob))+IF(A37&gt;=startage,1,0)*(H37*(1-unempprob))</f>
        <v>40804.009287271547</v>
      </c>
      <c r="J37" s="26">
        <f t="shared" si="5"/>
        <v>0.15349820382825582</v>
      </c>
      <c r="L37" s="22">
        <f t="shared" ref="L37:L56" si="18">(sincome+sbenefits)*(1-sunemp)*B37/expnorm</f>
        <v>48203.09829442222</v>
      </c>
      <c r="M37" s="5">
        <f>scrimecost*Meta!O34</f>
        <v>310.072</v>
      </c>
      <c r="N37" s="5">
        <f>L37-Grade12!L37</f>
        <v>1472.4607370124941</v>
      </c>
      <c r="O37" s="5">
        <f>Grade12!M37-M37</f>
        <v>5.4239999999999782</v>
      </c>
      <c r="P37" s="22">
        <f t="shared" si="12"/>
        <v>97.671623050054791</v>
      </c>
      <c r="Q37" s="22"/>
      <c r="R37" s="22"/>
      <c r="S37" s="22">
        <f t="shared" si="6"/>
        <v>627.84884359588398</v>
      </c>
      <c r="T37" s="22">
        <f t="shared" si="7"/>
        <v>652.89322912850071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35947.683624577774</v>
      </c>
      <c r="D38" s="5">
        <f t="shared" si="15"/>
        <v>34787.865657976836</v>
      </c>
      <c r="E38" s="5">
        <f t="shared" si="1"/>
        <v>25287.865657976836</v>
      </c>
      <c r="F38" s="5">
        <f t="shared" si="2"/>
        <v>8558.2381373294374</v>
      </c>
      <c r="G38" s="5">
        <f t="shared" si="3"/>
        <v>26229.627520647398</v>
      </c>
      <c r="H38" s="22">
        <f t="shared" si="16"/>
        <v>16446.988434576811</v>
      </c>
      <c r="I38" s="5">
        <f t="shared" si="17"/>
        <v>41739.137614453328</v>
      </c>
      <c r="J38" s="26">
        <f t="shared" si="5"/>
        <v>0.15521799824905941</v>
      </c>
      <c r="L38" s="22">
        <f t="shared" si="18"/>
        <v>49408.175751782772</v>
      </c>
      <c r="M38" s="5">
        <f>scrimecost*Meta!O35</f>
        <v>310.072</v>
      </c>
      <c r="N38" s="5">
        <f>L38-Grade12!L38</f>
        <v>1509.2722554377979</v>
      </c>
      <c r="O38" s="5">
        <f>Grade12!M38-M38</f>
        <v>5.4239999999999782</v>
      </c>
      <c r="P38" s="22">
        <f t="shared" si="12"/>
        <v>99.561266961306146</v>
      </c>
      <c r="Q38" s="22"/>
      <c r="R38" s="22"/>
      <c r="S38" s="22">
        <f t="shared" si="6"/>
        <v>643.09940484685785</v>
      </c>
      <c r="T38" s="22">
        <f t="shared" si="7"/>
        <v>669.68697871019867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36846.375715192225</v>
      </c>
      <c r="D39" s="5">
        <f t="shared" si="15"/>
        <v>35635.332299426263</v>
      </c>
      <c r="E39" s="5">
        <f t="shared" si="1"/>
        <v>26135.332299426263</v>
      </c>
      <c r="F39" s="5">
        <f t="shared" si="2"/>
        <v>8834.9359957626748</v>
      </c>
      <c r="G39" s="5">
        <f t="shared" si="3"/>
        <v>26800.396303663591</v>
      </c>
      <c r="H39" s="22">
        <f t="shared" si="16"/>
        <v>16858.163145441231</v>
      </c>
      <c r="I39" s="5">
        <f t="shared" si="17"/>
        <v>42697.644149814674</v>
      </c>
      <c r="J39" s="26">
        <f t="shared" si="5"/>
        <v>0.15689584646447755</v>
      </c>
      <c r="L39" s="22">
        <f t="shared" si="18"/>
        <v>50643.38014557735</v>
      </c>
      <c r="M39" s="5">
        <f>scrimecost*Meta!O36</f>
        <v>310.072</v>
      </c>
      <c r="N39" s="5">
        <f>L39-Grade12!L39</f>
        <v>1547.004061823769</v>
      </c>
      <c r="O39" s="5">
        <f>Grade12!M39-M39</f>
        <v>5.4239999999999782</v>
      </c>
      <c r="P39" s="22">
        <f t="shared" si="12"/>
        <v>101.49815197033881</v>
      </c>
      <c r="Q39" s="22"/>
      <c r="R39" s="22"/>
      <c r="S39" s="22">
        <f t="shared" si="6"/>
        <v>658.73123012911924</v>
      </c>
      <c r="T39" s="22">
        <f t="shared" si="7"/>
        <v>686.92398634769552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37767.535108072021</v>
      </c>
      <c r="D40" s="5">
        <f t="shared" si="15"/>
        <v>36503.985606911912</v>
      </c>
      <c r="E40" s="5">
        <f t="shared" si="1"/>
        <v>27003.985606911912</v>
      </c>
      <c r="F40" s="5">
        <f t="shared" si="2"/>
        <v>9118.5513006567398</v>
      </c>
      <c r="G40" s="5">
        <f t="shared" si="3"/>
        <v>27385.434306255171</v>
      </c>
      <c r="H40" s="22">
        <f t="shared" si="16"/>
        <v>17279.617224077258</v>
      </c>
      <c r="I40" s="5">
        <f t="shared" si="17"/>
        <v>43680.113348560022</v>
      </c>
      <c r="J40" s="26">
        <f t="shared" si="5"/>
        <v>0.15853277155269038</v>
      </c>
      <c r="L40" s="22">
        <f t="shared" si="18"/>
        <v>51909.464649216767</v>
      </c>
      <c r="M40" s="5">
        <f>scrimecost*Meta!O37</f>
        <v>310.072</v>
      </c>
      <c r="N40" s="5">
        <f>L40-Grade12!L40</f>
        <v>1585.6791633693283</v>
      </c>
      <c r="O40" s="5">
        <f>Grade12!M40-M40</f>
        <v>5.4239999999999782</v>
      </c>
      <c r="P40" s="22">
        <f t="shared" si="12"/>
        <v>103.48345910459726</v>
      </c>
      <c r="Q40" s="22"/>
      <c r="R40" s="22"/>
      <c r="S40" s="22">
        <f t="shared" si="6"/>
        <v>674.75385104341387</v>
      </c>
      <c r="T40" s="22">
        <f t="shared" si="7"/>
        <v>704.61596771148413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38711.723485773837</v>
      </c>
      <c r="D41" s="5">
        <f t="shared" si="15"/>
        <v>37394.355247084721</v>
      </c>
      <c r="E41" s="5">
        <f t="shared" si="1"/>
        <v>27894.355247084721</v>
      </c>
      <c r="F41" s="5">
        <f t="shared" si="2"/>
        <v>9409.2569881731615</v>
      </c>
      <c r="G41" s="5">
        <f t="shared" si="3"/>
        <v>27985.098258911559</v>
      </c>
      <c r="H41" s="22">
        <f t="shared" si="16"/>
        <v>17711.607654679192</v>
      </c>
      <c r="I41" s="5">
        <f t="shared" si="17"/>
        <v>44687.144277274041</v>
      </c>
      <c r="J41" s="26">
        <f t="shared" si="5"/>
        <v>0.16012977163875172</v>
      </c>
      <c r="L41" s="22">
        <f t="shared" si="18"/>
        <v>53207.201265447206</v>
      </c>
      <c r="M41" s="5">
        <f>scrimecost*Meta!O38</f>
        <v>188.30700000000002</v>
      </c>
      <c r="N41" s="5">
        <f>L41-Grade12!L41</f>
        <v>1625.3211424535912</v>
      </c>
      <c r="O41" s="5">
        <f>Grade12!M41-M41</f>
        <v>3.2940000000000111</v>
      </c>
      <c r="P41" s="22">
        <f t="shared" si="12"/>
        <v>105.51839891721224</v>
      </c>
      <c r="Q41" s="22"/>
      <c r="R41" s="22"/>
      <c r="S41" s="22">
        <f t="shared" ref="S41:S69" si="19">IF(A41&lt;startage,1,0)*(N41-Q41-R41)+IF(A41&gt;=startage,1,0)*completionprob*(N41*spart+O41+P41)</f>
        <v>689.79679748059061</v>
      </c>
      <c r="T41" s="22">
        <f t="shared" ref="T41:T69" si="20">S41/sreturn^(A41-startage+1)</f>
        <v>721.33160897543746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39679.516572918175</v>
      </c>
      <c r="D42" s="5">
        <f t="shared" si="15"/>
        <v>38306.984128261836</v>
      </c>
      <c r="E42" s="5">
        <f t="shared" si="1"/>
        <v>28806.984128261836</v>
      </c>
      <c r="F42" s="5">
        <f t="shared" si="2"/>
        <v>9707.2303178774891</v>
      </c>
      <c r="G42" s="5">
        <f t="shared" si="3"/>
        <v>28599.753810384347</v>
      </c>
      <c r="H42" s="22">
        <f t="shared" si="16"/>
        <v>18154.397846046173</v>
      </c>
      <c r="I42" s="5">
        <f t="shared" si="17"/>
        <v>45719.35097920589</v>
      </c>
      <c r="J42" s="26">
        <f t="shared" si="5"/>
        <v>0.16168782050320174</v>
      </c>
      <c r="L42" s="22">
        <f t="shared" si="18"/>
        <v>54537.381297083375</v>
      </c>
      <c r="M42" s="5">
        <f>scrimecost*Meta!O39</f>
        <v>188.30700000000002</v>
      </c>
      <c r="N42" s="5">
        <f>L42-Grade12!L42</f>
        <v>1665.9541710149206</v>
      </c>
      <c r="O42" s="5">
        <f>Grade12!M42-M42</f>
        <v>3.2940000000000111</v>
      </c>
      <c r="P42" s="22">
        <f t="shared" si="12"/>
        <v>107.60421222514252</v>
      </c>
      <c r="Q42" s="22"/>
      <c r="R42" s="22"/>
      <c r="S42" s="22">
        <f t="shared" si="19"/>
        <v>706.63056357868129</v>
      </c>
      <c r="T42" s="22">
        <f t="shared" si="20"/>
        <v>739.96791403950442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40671.504487241131</v>
      </c>
      <c r="D43" s="5">
        <f t="shared" si="15"/>
        <v>39242.428731468382</v>
      </c>
      <c r="E43" s="5">
        <f t="shared" si="1"/>
        <v>29742.428731468382</v>
      </c>
      <c r="F43" s="5">
        <f t="shared" si="2"/>
        <v>10012.652980824427</v>
      </c>
      <c r="G43" s="5">
        <f t="shared" si="3"/>
        <v>29229.775750643956</v>
      </c>
      <c r="H43" s="22">
        <f t="shared" si="16"/>
        <v>18608.257792197321</v>
      </c>
      <c r="I43" s="5">
        <f t="shared" si="17"/>
        <v>46777.362848686025</v>
      </c>
      <c r="J43" s="26">
        <f t="shared" si="5"/>
        <v>0.16320786817583594</v>
      </c>
      <c r="L43" s="22">
        <f t="shared" si="18"/>
        <v>55900.815829510459</v>
      </c>
      <c r="M43" s="5">
        <f>scrimecost*Meta!O40</f>
        <v>188.30700000000002</v>
      </c>
      <c r="N43" s="5">
        <f>L43-Grade12!L43</f>
        <v>1707.6030252902929</v>
      </c>
      <c r="O43" s="5">
        <f>Grade12!M43-M43</f>
        <v>3.2940000000000111</v>
      </c>
      <c r="P43" s="22">
        <f t="shared" si="12"/>
        <v>109.74217086577109</v>
      </c>
      <c r="Q43" s="22"/>
      <c r="R43" s="22"/>
      <c r="S43" s="22">
        <f t="shared" si="19"/>
        <v>723.88517382922828</v>
      </c>
      <c r="T43" s="22">
        <f t="shared" si="20"/>
        <v>759.09622804432865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41688.292099422157</v>
      </c>
      <c r="D44" s="5">
        <f t="shared" si="15"/>
        <v>40201.259449755089</v>
      </c>
      <c r="E44" s="5">
        <f t="shared" si="1"/>
        <v>30701.259449755089</v>
      </c>
      <c r="F44" s="5">
        <f t="shared" si="2"/>
        <v>10325.711210345036</v>
      </c>
      <c r="G44" s="5">
        <f t="shared" si="3"/>
        <v>29875.548239410055</v>
      </c>
      <c r="H44" s="22">
        <f t="shared" si="16"/>
        <v>19073.464237002259</v>
      </c>
      <c r="I44" s="5">
        <f t="shared" si="17"/>
        <v>47861.825014903181</v>
      </c>
      <c r="J44" s="26">
        <f t="shared" si="5"/>
        <v>0.16469084151499125</v>
      </c>
      <c r="L44" s="22">
        <f t="shared" si="18"/>
        <v>57298.336225248211</v>
      </c>
      <c r="M44" s="5">
        <f>scrimecost*Meta!O41</f>
        <v>188.30700000000002</v>
      </c>
      <c r="N44" s="5">
        <f>L44-Grade12!L44</f>
        <v>1750.2931009225576</v>
      </c>
      <c r="O44" s="5">
        <f>Grade12!M44-M44</f>
        <v>3.2940000000000111</v>
      </c>
      <c r="P44" s="22">
        <f t="shared" si="12"/>
        <v>111.93357847241535</v>
      </c>
      <c r="Q44" s="22"/>
      <c r="R44" s="22"/>
      <c r="S44" s="22">
        <f t="shared" si="19"/>
        <v>741.5711493360418</v>
      </c>
      <c r="T44" s="22">
        <f t="shared" si="20"/>
        <v>778.72955535120877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42730.499401907706</v>
      </c>
      <c r="D45" s="5">
        <f t="shared" si="15"/>
        <v>41184.060935998961</v>
      </c>
      <c r="E45" s="5">
        <f t="shared" si="1"/>
        <v>31684.060935998961</v>
      </c>
      <c r="F45" s="5">
        <f t="shared" si="2"/>
        <v>10646.595895603661</v>
      </c>
      <c r="G45" s="5">
        <f t="shared" si="3"/>
        <v>30537.465040395298</v>
      </c>
      <c r="H45" s="22">
        <f t="shared" si="16"/>
        <v>19550.30084292731</v>
      </c>
      <c r="I45" s="5">
        <f t="shared" si="17"/>
        <v>48973.398735275754</v>
      </c>
      <c r="J45" s="26">
        <f t="shared" si="5"/>
        <v>0.16613764477270374</v>
      </c>
      <c r="L45" s="22">
        <f t="shared" si="18"/>
        <v>58730.794630879413</v>
      </c>
      <c r="M45" s="5">
        <f>scrimecost*Meta!O42</f>
        <v>188.30700000000002</v>
      </c>
      <c r="N45" s="5">
        <f>L45-Grade12!L45</f>
        <v>1794.0504284456038</v>
      </c>
      <c r="O45" s="5">
        <f>Grade12!M45-M45</f>
        <v>3.2940000000000111</v>
      </c>
      <c r="P45" s="22">
        <f t="shared" si="12"/>
        <v>114.17977126922572</v>
      </c>
      <c r="Q45" s="22"/>
      <c r="R45" s="22"/>
      <c r="S45" s="22">
        <f t="shared" si="19"/>
        <v>759.69927423051604</v>
      </c>
      <c r="T45" s="22">
        <f t="shared" si="20"/>
        <v>798.8812440626956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43798.761886955399</v>
      </c>
      <c r="D46" s="5">
        <f t="shared" si="15"/>
        <v>42191.432459398937</v>
      </c>
      <c r="E46" s="5">
        <f t="shared" si="1"/>
        <v>32691.432459398937</v>
      </c>
      <c r="F46" s="5">
        <f t="shared" si="2"/>
        <v>10975.502697993754</v>
      </c>
      <c r="G46" s="5">
        <f t="shared" si="3"/>
        <v>31215.929761405183</v>
      </c>
      <c r="H46" s="22">
        <f t="shared" si="16"/>
        <v>20039.058364000495</v>
      </c>
      <c r="I46" s="5">
        <f t="shared" si="17"/>
        <v>50112.761798657652</v>
      </c>
      <c r="J46" s="26">
        <f t="shared" si="5"/>
        <v>0.16754916014608182</v>
      </c>
      <c r="L46" s="22">
        <f t="shared" si="18"/>
        <v>60199.064496651408</v>
      </c>
      <c r="M46" s="5">
        <f>scrimecost*Meta!O43</f>
        <v>93.982000000000014</v>
      </c>
      <c r="N46" s="5">
        <f>L46-Grade12!L46</f>
        <v>1838.9016891567662</v>
      </c>
      <c r="O46" s="5">
        <f>Grade12!M46-M46</f>
        <v>1.6439999999999912</v>
      </c>
      <c r="P46" s="22">
        <f t="shared" si="12"/>
        <v>116.4821188859564</v>
      </c>
      <c r="Q46" s="22"/>
      <c r="R46" s="22"/>
      <c r="S46" s="22">
        <f t="shared" si="19"/>
        <v>777.21140224736757</v>
      </c>
      <c r="T46" s="22">
        <f t="shared" si="20"/>
        <v>818.43907871012289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44893.730934129278</v>
      </c>
      <c r="D47" s="5">
        <f t="shared" si="15"/>
        <v>43223.988270883907</v>
      </c>
      <c r="E47" s="5">
        <f t="shared" si="1"/>
        <v>33723.988270883907</v>
      </c>
      <c r="F47" s="5">
        <f t="shared" si="2"/>
        <v>11312.632170443596</v>
      </c>
      <c r="G47" s="5">
        <f t="shared" si="3"/>
        <v>31911.356100440309</v>
      </c>
      <c r="H47" s="22">
        <f t="shared" si="16"/>
        <v>20540.034823100505</v>
      </c>
      <c r="I47" s="5">
        <f t="shared" si="17"/>
        <v>51280.608938624086</v>
      </c>
      <c r="J47" s="26">
        <f t="shared" si="5"/>
        <v>0.16892624831523112</v>
      </c>
      <c r="L47" s="22">
        <f t="shared" si="18"/>
        <v>61704.041109067679</v>
      </c>
      <c r="M47" s="5">
        <f>scrimecost*Meta!O44</f>
        <v>93.982000000000014</v>
      </c>
      <c r="N47" s="5">
        <f>L47-Grade12!L47</f>
        <v>1884.8742313856783</v>
      </c>
      <c r="O47" s="5">
        <f>Grade12!M47-M47</f>
        <v>1.6439999999999912</v>
      </c>
      <c r="P47" s="22">
        <f t="shared" si="12"/>
        <v>118.84202519310526</v>
      </c>
      <c r="Q47" s="22"/>
      <c r="R47" s="22"/>
      <c r="S47" s="22">
        <f t="shared" si="19"/>
        <v>796.25726346462886</v>
      </c>
      <c r="T47" s="22">
        <f t="shared" si="20"/>
        <v>839.6673812435746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46016.074207482496</v>
      </c>
      <c r="D48" s="5">
        <f t="shared" si="15"/>
        <v>44282.357977655985</v>
      </c>
      <c r="E48" s="5">
        <f t="shared" si="1"/>
        <v>34782.357977655985</v>
      </c>
      <c r="F48" s="5">
        <f t="shared" si="2"/>
        <v>11686.425677470279</v>
      </c>
      <c r="G48" s="5">
        <f t="shared" si="3"/>
        <v>32595.932300185705</v>
      </c>
      <c r="H48" s="22">
        <f t="shared" si="16"/>
        <v>21053.535693678012</v>
      </c>
      <c r="I48" s="5">
        <f t="shared" si="17"/>
        <v>52449.416459324071</v>
      </c>
      <c r="J48" s="26">
        <f t="shared" si="5"/>
        <v>0.17071618844392192</v>
      </c>
      <c r="L48" s="22">
        <f t="shared" si="18"/>
        <v>63246.642136794362</v>
      </c>
      <c r="M48" s="5">
        <f>scrimecost*Meta!O45</f>
        <v>93.982000000000014</v>
      </c>
      <c r="N48" s="5">
        <f>L48-Grade12!L48</f>
        <v>1931.9960871703079</v>
      </c>
      <c r="O48" s="5">
        <f>Grade12!M48-M48</f>
        <v>1.6439999999999912</v>
      </c>
      <c r="P48" s="22">
        <f t="shared" si="12"/>
        <v>121.45857974229205</v>
      </c>
      <c r="Q48" s="22"/>
      <c r="R48" s="22"/>
      <c r="S48" s="22">
        <f t="shared" si="19"/>
        <v>815.90734879098443</v>
      </c>
      <c r="T48" s="22">
        <f t="shared" si="20"/>
        <v>861.59149068063266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47166.476062669564</v>
      </c>
      <c r="D49" s="5">
        <f t="shared" si="15"/>
        <v>45367.186927097391</v>
      </c>
      <c r="E49" s="5">
        <f t="shared" si="1"/>
        <v>35867.186927097391</v>
      </c>
      <c r="F49" s="5">
        <f t="shared" si="2"/>
        <v>12149.105224407038</v>
      </c>
      <c r="G49" s="5">
        <f t="shared" si="3"/>
        <v>33218.081702690353</v>
      </c>
      <c r="H49" s="22">
        <f t="shared" si="16"/>
        <v>21579.874086019965</v>
      </c>
      <c r="I49" s="5">
        <f t="shared" si="17"/>
        <v>53567.902965807181</v>
      </c>
      <c r="J49" s="26">
        <f t="shared" si="5"/>
        <v>0.17368943264854547</v>
      </c>
      <c r="L49" s="22">
        <f t="shared" si="18"/>
        <v>64827.808190214222</v>
      </c>
      <c r="M49" s="5">
        <f>scrimecost*Meta!O46</f>
        <v>93.982000000000014</v>
      </c>
      <c r="N49" s="5">
        <f>L49-Grade12!L49</f>
        <v>1980.2959893495718</v>
      </c>
      <c r="O49" s="5">
        <f>Grade12!M49-M49</f>
        <v>1.6439999999999912</v>
      </c>
      <c r="P49" s="22">
        <f t="shared" si="12"/>
        <v>124.69733657084937</v>
      </c>
      <c r="Q49" s="22"/>
      <c r="R49" s="22"/>
      <c r="S49" s="22">
        <f t="shared" si="19"/>
        <v>836.40948514384161</v>
      </c>
      <c r="T49" s="22">
        <f t="shared" si="20"/>
        <v>884.47627187114347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48345.637964236295</v>
      </c>
      <c r="D50" s="5">
        <f t="shared" si="15"/>
        <v>46479.136600274818</v>
      </c>
      <c r="E50" s="5">
        <f t="shared" si="1"/>
        <v>36979.136600274818</v>
      </c>
      <c r="F50" s="5">
        <f t="shared" si="2"/>
        <v>12623.351760017209</v>
      </c>
      <c r="G50" s="5">
        <f t="shared" si="3"/>
        <v>33855.784840257606</v>
      </c>
      <c r="H50" s="22">
        <f t="shared" si="16"/>
        <v>22119.370938170465</v>
      </c>
      <c r="I50" s="5">
        <f t="shared" si="17"/>
        <v>54714.351634952356</v>
      </c>
      <c r="J50" s="26">
        <f t="shared" si="5"/>
        <v>0.17659015870183667</v>
      </c>
      <c r="L50" s="22">
        <f t="shared" si="18"/>
        <v>66448.503394969564</v>
      </c>
      <c r="M50" s="5">
        <f>scrimecost*Meta!O47</f>
        <v>93.982000000000014</v>
      </c>
      <c r="N50" s="5">
        <f>L50-Grade12!L50</f>
        <v>2029.803389083303</v>
      </c>
      <c r="O50" s="5">
        <f>Grade12!M50-M50</f>
        <v>1.6439999999999912</v>
      </c>
      <c r="P50" s="22">
        <f t="shared" si="12"/>
        <v>128.01706232012057</v>
      </c>
      <c r="Q50" s="22"/>
      <c r="R50" s="22"/>
      <c r="S50" s="22">
        <f t="shared" si="19"/>
        <v>857.42417490551475</v>
      </c>
      <c r="T50" s="22">
        <f t="shared" si="20"/>
        <v>907.9661176490597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49554.278913342205</v>
      </c>
      <c r="D51" s="5">
        <f t="shared" si="15"/>
        <v>47618.885015281696</v>
      </c>
      <c r="E51" s="5">
        <f t="shared" si="1"/>
        <v>38118.885015281696</v>
      </c>
      <c r="F51" s="5">
        <f t="shared" si="2"/>
        <v>13109.454459017645</v>
      </c>
      <c r="G51" s="5">
        <f t="shared" si="3"/>
        <v>34509.430556264051</v>
      </c>
      <c r="H51" s="22">
        <f t="shared" si="16"/>
        <v>22672.355211624723</v>
      </c>
      <c r="I51" s="5">
        <f t="shared" si="17"/>
        <v>55889.461520826168</v>
      </c>
      <c r="J51" s="26">
        <f t="shared" si="5"/>
        <v>0.17942013533919404</v>
      </c>
      <c r="L51" s="22">
        <f t="shared" si="18"/>
        <v>68109.715979843808</v>
      </c>
      <c r="M51" s="5">
        <f>scrimecost*Meta!O48</f>
        <v>46.991000000000007</v>
      </c>
      <c r="N51" s="5">
        <f>L51-Grade12!L51</f>
        <v>2080.5484738103987</v>
      </c>
      <c r="O51" s="5">
        <f>Grade12!M51-M51</f>
        <v>0.82199999999999562</v>
      </c>
      <c r="P51" s="22">
        <f t="shared" si="12"/>
        <v>131.41978121312363</v>
      </c>
      <c r="Q51" s="22"/>
      <c r="R51" s="22"/>
      <c r="S51" s="22">
        <f t="shared" si="19"/>
        <v>878.43157591123725</v>
      </c>
      <c r="T51" s="22">
        <f t="shared" si="20"/>
        <v>931.51217924402567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50793.135886175762</v>
      </c>
      <c r="D52" s="5">
        <f t="shared" si="15"/>
        <v>48787.127140663739</v>
      </c>
      <c r="E52" s="5">
        <f t="shared" si="1"/>
        <v>39287.127140663739</v>
      </c>
      <c r="F52" s="5">
        <f t="shared" si="2"/>
        <v>13607.709725493085</v>
      </c>
      <c r="G52" s="5">
        <f t="shared" si="3"/>
        <v>35179.417415170654</v>
      </c>
      <c r="H52" s="22">
        <f t="shared" si="16"/>
        <v>23239.16409191534</v>
      </c>
      <c r="I52" s="5">
        <f t="shared" si="17"/>
        <v>57093.949153846814</v>
      </c>
      <c r="J52" s="26">
        <f t="shared" si="5"/>
        <v>0.18218108815612802</v>
      </c>
      <c r="L52" s="22">
        <f t="shared" si="18"/>
        <v>69812.458879339902</v>
      </c>
      <c r="M52" s="5">
        <f>scrimecost*Meta!O49</f>
        <v>46.991000000000007</v>
      </c>
      <c r="N52" s="5">
        <f>L52-Grade12!L52</f>
        <v>2132.5621856556536</v>
      </c>
      <c r="O52" s="5">
        <f>Grade12!M52-M52</f>
        <v>0.82199999999999562</v>
      </c>
      <c r="P52" s="22">
        <f t="shared" si="12"/>
        <v>134.9075680784517</v>
      </c>
      <c r="Q52" s="22"/>
      <c r="R52" s="22"/>
      <c r="S52" s="22">
        <f t="shared" si="19"/>
        <v>900.51013434209631</v>
      </c>
      <c r="T52" s="22">
        <f t="shared" si="20"/>
        <v>956.2597687667693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52062.964283330155</v>
      </c>
      <c r="D53" s="5">
        <f t="shared" si="15"/>
        <v>49984.575319180331</v>
      </c>
      <c r="E53" s="5">
        <f t="shared" si="1"/>
        <v>40484.575319180331</v>
      </c>
      <c r="F53" s="5">
        <f t="shared" si="2"/>
        <v>14118.421373630412</v>
      </c>
      <c r="G53" s="5">
        <f t="shared" si="3"/>
        <v>35866.153945549915</v>
      </c>
      <c r="H53" s="22">
        <f t="shared" si="16"/>
        <v>23820.143194213226</v>
      </c>
      <c r="I53" s="5">
        <f t="shared" si="17"/>
        <v>58328.54897769299</v>
      </c>
      <c r="J53" s="26">
        <f t="shared" si="5"/>
        <v>0.18487470066045383</v>
      </c>
      <c r="L53" s="22">
        <f t="shared" si="18"/>
        <v>71557.770351323401</v>
      </c>
      <c r="M53" s="5">
        <f>scrimecost*Meta!O50</f>
        <v>46.991000000000007</v>
      </c>
      <c r="N53" s="5">
        <f>L53-Grade12!L53</f>
        <v>2185.8762402970606</v>
      </c>
      <c r="O53" s="5">
        <f>Grade12!M53-M53</f>
        <v>0.82199999999999562</v>
      </c>
      <c r="P53" s="22">
        <f t="shared" si="12"/>
        <v>138.48254961541301</v>
      </c>
      <c r="Q53" s="22"/>
      <c r="R53" s="22"/>
      <c r="S53" s="22">
        <f t="shared" si="19"/>
        <v>923.14065673373477</v>
      </c>
      <c r="T53" s="22">
        <f t="shared" si="20"/>
        <v>981.66168264183318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53364.538390413392</v>
      </c>
      <c r="D54" s="5">
        <f t="shared" si="15"/>
        <v>51211.959702159824</v>
      </c>
      <c r="E54" s="5">
        <f t="shared" si="1"/>
        <v>41711.959702159824</v>
      </c>
      <c r="F54" s="5">
        <f t="shared" si="2"/>
        <v>14641.900812971164</v>
      </c>
      <c r="G54" s="5">
        <f t="shared" si="3"/>
        <v>36570.058889188658</v>
      </c>
      <c r="H54" s="22">
        <f t="shared" si="16"/>
        <v>24415.646774068551</v>
      </c>
      <c r="I54" s="5">
        <f t="shared" si="17"/>
        <v>59594.013797135296</v>
      </c>
      <c r="J54" s="26">
        <f t="shared" si="5"/>
        <v>0.1875026152988204</v>
      </c>
      <c r="L54" s="22">
        <f t="shared" si="18"/>
        <v>73346.714610106472</v>
      </c>
      <c r="M54" s="5">
        <f>scrimecost*Meta!O51</f>
        <v>46.991000000000007</v>
      </c>
      <c r="N54" s="5">
        <f>L54-Grade12!L54</f>
        <v>2240.523146304462</v>
      </c>
      <c r="O54" s="5">
        <f>Grade12!M54-M54</f>
        <v>0.82199999999999562</v>
      </c>
      <c r="P54" s="22">
        <f t="shared" si="12"/>
        <v>142.14690569079826</v>
      </c>
      <c r="Q54" s="22"/>
      <c r="R54" s="22"/>
      <c r="S54" s="22">
        <f t="shared" si="19"/>
        <v>946.33694218514859</v>
      </c>
      <c r="T54" s="22">
        <f t="shared" si="20"/>
        <v>1007.7352167765321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54698.651850173737</v>
      </c>
      <c r="D55" s="5">
        <f t="shared" si="15"/>
        <v>52470.02869471383</v>
      </c>
      <c r="E55" s="5">
        <f t="shared" si="1"/>
        <v>42970.02869471383</v>
      </c>
      <c r="F55" s="5">
        <f t="shared" si="2"/>
        <v>15178.467238295447</v>
      </c>
      <c r="G55" s="5">
        <f t="shared" si="3"/>
        <v>37291.561456418385</v>
      </c>
      <c r="H55" s="22">
        <f t="shared" si="16"/>
        <v>25026.037943420266</v>
      </c>
      <c r="I55" s="5">
        <f t="shared" si="17"/>
        <v>60891.115237063699</v>
      </c>
      <c r="J55" s="26">
        <f t="shared" si="5"/>
        <v>0.19006643445820251</v>
      </c>
      <c r="L55" s="22">
        <f t="shared" si="18"/>
        <v>75180.382475359133</v>
      </c>
      <c r="M55" s="5">
        <f>scrimecost*Meta!O52</f>
        <v>46.991000000000007</v>
      </c>
      <c r="N55" s="5">
        <f>L55-Grade12!L55</f>
        <v>2296.5362249620957</v>
      </c>
      <c r="O55" s="5">
        <f>Grade12!M55-M55</f>
        <v>0.82199999999999562</v>
      </c>
      <c r="P55" s="22">
        <f t="shared" si="12"/>
        <v>145.9028706680682</v>
      </c>
      <c r="Q55" s="22"/>
      <c r="R55" s="22"/>
      <c r="S55" s="22">
        <f t="shared" si="19"/>
        <v>970.11313477286569</v>
      </c>
      <c r="T55" s="22">
        <f t="shared" si="20"/>
        <v>1034.4981242588519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56066.11814642806</v>
      </c>
      <c r="D56" s="5">
        <f t="shared" si="15"/>
        <v>53759.549412081651</v>
      </c>
      <c r="E56" s="5">
        <f t="shared" si="1"/>
        <v>44259.549412081651</v>
      </c>
      <c r="F56" s="5">
        <f t="shared" si="2"/>
        <v>15728.447824252824</v>
      </c>
      <c r="G56" s="5">
        <f t="shared" si="3"/>
        <v>38031.101587828831</v>
      </c>
      <c r="H56" s="22">
        <f t="shared" si="16"/>
        <v>25651.688892005765</v>
      </c>
      <c r="I56" s="5">
        <f t="shared" si="17"/>
        <v>62220.644212990264</v>
      </c>
      <c r="J56" s="26">
        <f t="shared" si="5"/>
        <v>0.19256772144296552</v>
      </c>
      <c r="L56" s="22">
        <f t="shared" si="18"/>
        <v>77059.892037243102</v>
      </c>
      <c r="M56" s="5">
        <f>scrimecost*Meta!O53</f>
        <v>13.033999999999999</v>
      </c>
      <c r="N56" s="5">
        <f>L56-Grade12!L56</f>
        <v>2353.9496305861248</v>
      </c>
      <c r="O56" s="5">
        <f>Grade12!M56-M56</f>
        <v>0.22800000000000153</v>
      </c>
      <c r="P56" s="22">
        <f t="shared" si="12"/>
        <v>149.75273476976992</v>
      </c>
      <c r="Q56" s="22"/>
      <c r="R56" s="22"/>
      <c r="S56" s="22">
        <f t="shared" si="19"/>
        <v>994.09882017525854</v>
      </c>
      <c r="T56" s="22">
        <f t="shared" si="20"/>
        <v>1061.5575956119242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13.033999999999999</v>
      </c>
      <c r="N57" s="5">
        <f>L57-Grade12!L57</f>
        <v>0</v>
      </c>
      <c r="O57" s="5">
        <f>Grade12!M57-M57</f>
        <v>0.22800000000000153</v>
      </c>
      <c r="Q57" s="22"/>
      <c r="R57" s="22"/>
      <c r="S57" s="22">
        <f t="shared" si="19"/>
        <v>0.14774400000000099</v>
      </c>
      <c r="T57" s="22">
        <f t="shared" si="20"/>
        <v>0.15799034139942697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13.033999999999999</v>
      </c>
      <c r="N58" s="5">
        <f>L58-Grade12!L58</f>
        <v>0</v>
      </c>
      <c r="O58" s="5">
        <f>Grade12!M58-M58</f>
        <v>0.22800000000000153</v>
      </c>
      <c r="Q58" s="22"/>
      <c r="R58" s="22"/>
      <c r="S58" s="22">
        <f t="shared" si="19"/>
        <v>0.14774400000000099</v>
      </c>
      <c r="T58" s="22">
        <f t="shared" si="20"/>
        <v>0.15821119777792272</v>
      </c>
    </row>
    <row r="59" spans="1:20" x14ac:dyDescent="0.2">
      <c r="A59" s="5">
        <v>68</v>
      </c>
      <c r="H59" s="21"/>
      <c r="I59" s="5"/>
      <c r="M59" s="5">
        <f>scrimecost*Meta!O56</f>
        <v>13.033999999999999</v>
      </c>
      <c r="N59" s="5">
        <f>L59-Grade12!L59</f>
        <v>0</v>
      </c>
      <c r="O59" s="5">
        <f>Grade12!M59-M59</f>
        <v>0.22800000000000153</v>
      </c>
      <c r="Q59" s="22"/>
      <c r="R59" s="22"/>
      <c r="S59" s="22">
        <f t="shared" si="19"/>
        <v>0.14774400000000099</v>
      </c>
      <c r="T59" s="22">
        <f t="shared" si="20"/>
        <v>0.15843236289389886</v>
      </c>
    </row>
    <row r="60" spans="1:20" x14ac:dyDescent="0.2">
      <c r="A60" s="5">
        <v>69</v>
      </c>
      <c r="H60" s="21"/>
      <c r="I60" s="5"/>
      <c r="M60" s="5">
        <f>scrimecost*Meta!O57</f>
        <v>13.033999999999999</v>
      </c>
      <c r="N60" s="5">
        <f>L60-Grade12!L60</f>
        <v>0</v>
      </c>
      <c r="O60" s="5">
        <f>Grade12!M60-M60</f>
        <v>0.22800000000000153</v>
      </c>
      <c r="Q60" s="22"/>
      <c r="R60" s="22"/>
      <c r="S60" s="22">
        <f t="shared" si="19"/>
        <v>0.14774400000000099</v>
      </c>
      <c r="T60" s="22">
        <f t="shared" si="20"/>
        <v>0.15865383717894274</v>
      </c>
    </row>
    <row r="61" spans="1:20" x14ac:dyDescent="0.2">
      <c r="A61" s="5">
        <v>70</v>
      </c>
      <c r="H61" s="21"/>
      <c r="I61" s="5"/>
      <c r="M61" s="5">
        <f>scrimecost*Meta!O58</f>
        <v>13.033999999999999</v>
      </c>
      <c r="N61" s="5">
        <f>L61-Grade12!L61</f>
        <v>0</v>
      </c>
      <c r="O61" s="5">
        <f>Grade12!M61-M61</f>
        <v>0.22800000000000153</v>
      </c>
      <c r="Q61" s="22"/>
      <c r="R61" s="22"/>
      <c r="S61" s="22">
        <f t="shared" si="19"/>
        <v>0.14774400000000099</v>
      </c>
      <c r="T61" s="22">
        <f t="shared" si="20"/>
        <v>0.15887562106524508</v>
      </c>
    </row>
    <row r="62" spans="1:20" x14ac:dyDescent="0.2">
      <c r="A62" s="5">
        <v>71</v>
      </c>
      <c r="H62" s="21"/>
      <c r="I62" s="5"/>
      <c r="M62" s="5">
        <f>scrimecost*Meta!O59</f>
        <v>13.033999999999999</v>
      </c>
      <c r="N62" s="5">
        <f>L62-Grade12!L62</f>
        <v>0</v>
      </c>
      <c r="O62" s="5">
        <f>Grade12!M62-M62</f>
        <v>0.22800000000000153</v>
      </c>
      <c r="Q62" s="22"/>
      <c r="R62" s="22"/>
      <c r="S62" s="22">
        <f t="shared" si="19"/>
        <v>0.14774400000000099</v>
      </c>
      <c r="T62" s="22">
        <f t="shared" si="20"/>
        <v>0.1590977149856008</v>
      </c>
    </row>
    <row r="63" spans="1:20" x14ac:dyDescent="0.2">
      <c r="A63" s="5">
        <v>72</v>
      </c>
      <c r="H63" s="21"/>
      <c r="M63" s="5">
        <f>scrimecost*Meta!O60</f>
        <v>13.033999999999999</v>
      </c>
      <c r="N63" s="5">
        <f>L63-Grade12!L63</f>
        <v>0</v>
      </c>
      <c r="O63" s="5">
        <f>Grade12!M63-M63</f>
        <v>0.22800000000000153</v>
      </c>
      <c r="Q63" s="22"/>
      <c r="R63" s="22"/>
      <c r="S63" s="22">
        <f t="shared" si="19"/>
        <v>0.14774400000000099</v>
      </c>
      <c r="T63" s="22">
        <f t="shared" si="20"/>
        <v>0.15932011937340979</v>
      </c>
    </row>
    <row r="64" spans="1:20" x14ac:dyDescent="0.2">
      <c r="A64" s="5">
        <v>73</v>
      </c>
      <c r="H64" s="21"/>
      <c r="M64" s="5">
        <f>scrimecost*Meta!O61</f>
        <v>13.033999999999999</v>
      </c>
      <c r="N64" s="5">
        <f>L64-Grade12!L64</f>
        <v>0</v>
      </c>
      <c r="O64" s="5">
        <f>Grade12!M64-M64</f>
        <v>0.22800000000000153</v>
      </c>
      <c r="Q64" s="22"/>
      <c r="R64" s="22"/>
      <c r="S64" s="22">
        <f t="shared" si="19"/>
        <v>0.14774400000000099</v>
      </c>
      <c r="T64" s="22">
        <f t="shared" si="20"/>
        <v>0.15954283466267782</v>
      </c>
    </row>
    <row r="65" spans="1:20" x14ac:dyDescent="0.2">
      <c r="A65" s="5">
        <v>74</v>
      </c>
      <c r="H65" s="21"/>
      <c r="M65" s="5">
        <f>scrimecost*Meta!O62</f>
        <v>13.033999999999999</v>
      </c>
      <c r="N65" s="5">
        <f>L65-Grade12!L65</f>
        <v>0</v>
      </c>
      <c r="O65" s="5">
        <f>Grade12!M65-M65</f>
        <v>0.22800000000000153</v>
      </c>
      <c r="Q65" s="22"/>
      <c r="R65" s="22"/>
      <c r="S65" s="22">
        <f t="shared" si="19"/>
        <v>0.14774400000000099</v>
      </c>
      <c r="T65" s="22">
        <f t="shared" si="20"/>
        <v>0.15976586128801731</v>
      </c>
    </row>
    <row r="66" spans="1:20" x14ac:dyDescent="0.2">
      <c r="A66" s="5">
        <v>75</v>
      </c>
      <c r="H66" s="21"/>
      <c r="M66" s="5">
        <f>scrimecost*Meta!O63</f>
        <v>13.033999999999999</v>
      </c>
      <c r="N66" s="5">
        <f>L66-Grade12!L66</f>
        <v>0</v>
      </c>
      <c r="O66" s="5">
        <f>Grade12!M66-M66</f>
        <v>0.22800000000000153</v>
      </c>
      <c r="Q66" s="22"/>
      <c r="R66" s="22"/>
      <c r="S66" s="22">
        <f t="shared" si="19"/>
        <v>0.14774400000000099</v>
      </c>
      <c r="T66" s="22">
        <f t="shared" si="20"/>
        <v>0.15998919968464828</v>
      </c>
    </row>
    <row r="67" spans="1:20" x14ac:dyDescent="0.2">
      <c r="A67" s="5">
        <v>76</v>
      </c>
      <c r="H67" s="21"/>
      <c r="M67" s="5">
        <f>scrimecost*Meta!O64</f>
        <v>13.033999999999999</v>
      </c>
      <c r="N67" s="5">
        <f>L67-Grade12!L67</f>
        <v>0</v>
      </c>
      <c r="O67" s="5">
        <f>Grade12!M67-M67</f>
        <v>0.22800000000000153</v>
      </c>
      <c r="Q67" s="22"/>
      <c r="R67" s="22"/>
      <c r="S67" s="22">
        <f t="shared" si="19"/>
        <v>0.14774400000000099</v>
      </c>
      <c r="T67" s="22">
        <f t="shared" si="20"/>
        <v>0.16021285028839916</v>
      </c>
    </row>
    <row r="68" spans="1:20" x14ac:dyDescent="0.2">
      <c r="A68" s="5">
        <v>77</v>
      </c>
      <c r="H68" s="21"/>
      <c r="M68" s="5">
        <f>scrimecost*Meta!O65</f>
        <v>13.033999999999999</v>
      </c>
      <c r="N68" s="5">
        <f>L68-Grade12!L68</f>
        <v>0</v>
      </c>
      <c r="O68" s="5">
        <f>Grade12!M68-M68</f>
        <v>0.22800000000000153</v>
      </c>
      <c r="Q68" s="22"/>
      <c r="R68" s="22"/>
      <c r="S68" s="22">
        <f t="shared" si="19"/>
        <v>0.14774400000000099</v>
      </c>
      <c r="T68" s="22">
        <f t="shared" si="20"/>
        <v>0.1604368135357076</v>
      </c>
    </row>
    <row r="69" spans="1:20" x14ac:dyDescent="0.2">
      <c r="A69" s="5">
        <v>78</v>
      </c>
      <c r="H69" s="21"/>
      <c r="M69" s="5">
        <f>scrimecost*Meta!O66</f>
        <v>13.033999999999999</v>
      </c>
      <c r="N69" s="5">
        <f>L69-Grade12!L69</f>
        <v>0</v>
      </c>
      <c r="O69" s="5">
        <f>Grade12!M69-M69</f>
        <v>0.22800000000000153</v>
      </c>
      <c r="Q69" s="22"/>
      <c r="R69" s="22"/>
      <c r="S69" s="22">
        <f t="shared" si="19"/>
        <v>0.14774400000000099</v>
      </c>
      <c r="T69" s="22">
        <f t="shared" si="20"/>
        <v>0.16066108986362132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1.9920945448781424E-9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34977</v>
      </c>
      <c r="D2" s="7">
        <f>Meta!C8</f>
        <v>15917</v>
      </c>
      <c r="E2" s="1">
        <f>Meta!D8</f>
        <v>5.6000000000000001E-2</v>
      </c>
      <c r="F2" s="1">
        <f>Meta!F8</f>
        <v>0.59399999999999997</v>
      </c>
      <c r="G2" s="1">
        <f>Meta!I8</f>
        <v>1.8381311833585117</v>
      </c>
      <c r="H2" s="1">
        <f>Meta!E8</f>
        <v>0.64800000000000002</v>
      </c>
      <c r="I2" s="13"/>
      <c r="J2" s="1">
        <f>Meta!X7</f>
        <v>0.58799999999999997</v>
      </c>
      <c r="K2" s="1">
        <f>Meta!D7</f>
        <v>5.7000000000000002E-2</v>
      </c>
      <c r="L2" s="29"/>
      <c r="N2" s="22">
        <f>Meta!T8</f>
        <v>34977</v>
      </c>
      <c r="O2" s="22">
        <f>Meta!U8</f>
        <v>15917</v>
      </c>
      <c r="P2" s="1">
        <f>Meta!V8</f>
        <v>5.6000000000000001E-2</v>
      </c>
      <c r="Q2" s="1">
        <f>Meta!X8</f>
        <v>0.59399999999999997</v>
      </c>
      <c r="R2" s="22">
        <f>Meta!W8</f>
        <v>338</v>
      </c>
      <c r="T2" s="12">
        <f>IRR(S5:S69)+1</f>
        <v>0.99639573052503538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1800.5396100088847</v>
      </c>
      <c r="D10" s="5">
        <f t="shared" ref="D10:D36" si="0">IF(A10&lt;startage,1,0)*(C10*(1-initialunempprob))+IF(A10=startage,1,0)*(C10*(1-unempprob))+IF(A10&gt;startage,1,0)*(C10*(1-unempprob)+unempprob*300*52)</f>
        <v>1697.9088522383781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129.89002719623593</v>
      </c>
      <c r="G10" s="5">
        <f t="shared" ref="G10:G56" si="3">D10-F10</f>
        <v>1568.0188250421422</v>
      </c>
      <c r="H10" s="22">
        <f>0.1*Grade13!H10</f>
        <v>823.79311143059465</v>
      </c>
      <c r="I10" s="5">
        <f t="shared" ref="I10:I36" si="4">G10+IF(A10&lt;startage,1,0)*(H10*(1-initialunempprob))+IF(A10&gt;=startage,1,0)*(H10*(1-unempprob))</f>
        <v>2344.8557291211928</v>
      </c>
      <c r="J10" s="26">
        <f t="shared" ref="J10:J56" si="5">(F10-(IF(A10&gt;startage,1,0)*(unempprob*300*52)))/(IF(A10&lt;startage,1,0)*((C10+H10)*(1-initialunempprob))+IF(A10&gt;=startage,1,0)*((C10+H10)*(1-unempprob)))</f>
        <v>5.2486210700496416E-2</v>
      </c>
      <c r="L10" s="22">
        <f>0.1*Grade13!L10</f>
        <v>2474.7457563174285</v>
      </c>
      <c r="M10" s="5">
        <f>scrimecost*Meta!O7</f>
        <v>1230.6579999999999</v>
      </c>
      <c r="N10" s="5">
        <f>L10-Grade13!L10</f>
        <v>-22272.711806856856</v>
      </c>
      <c r="O10" s="5"/>
      <c r="P10" s="22"/>
      <c r="Q10" s="22">
        <f>0.05*feel*Grade13!G10</f>
        <v>198.58118764322532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-30750.29299450008</v>
      </c>
      <c r="T10" s="22">
        <f t="shared" ref="T10:T41" si="7">S10/sreturn^(A10-startage+1)</f>
        <v>-30750.29299450008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19028.565706661011</v>
      </c>
      <c r="D11" s="5">
        <f t="shared" si="0"/>
        <v>17962.966027087994</v>
      </c>
      <c r="E11" s="5">
        <f t="shared" si="1"/>
        <v>8462.966027087994</v>
      </c>
      <c r="F11" s="5">
        <f t="shared" si="2"/>
        <v>3066.7601064898304</v>
      </c>
      <c r="G11" s="5">
        <f t="shared" si="3"/>
        <v>14896.205920598164</v>
      </c>
      <c r="H11" s="22">
        <f t="shared" ref="H11:H36" si="10">benefits*B11/expnorm</f>
        <v>8659.3384324820126</v>
      </c>
      <c r="I11" s="5">
        <f t="shared" si="4"/>
        <v>23070.621400861182</v>
      </c>
      <c r="J11" s="26">
        <f t="shared" si="5"/>
        <v>0.11733233895779954</v>
      </c>
      <c r="L11" s="22">
        <f t="shared" ref="L11:L36" si="11">(sincome+sbenefits)*(1-sunemp)*B11/expnorm</f>
        <v>26137.381507351012</v>
      </c>
      <c r="M11" s="5">
        <f>scrimecost*Meta!O8</f>
        <v>1176.578</v>
      </c>
      <c r="N11" s="5">
        <f>L11-Grade13!L11</f>
        <v>771.23750509737147</v>
      </c>
      <c r="O11" s="5">
        <f>Grade13!M11-M11</f>
        <v>17.404999999999973</v>
      </c>
      <c r="P11" s="22">
        <f t="shared" ref="P11:P56" si="12">(spart-initialspart)*(L11*J11+nptrans)</f>
        <v>57.724560638939032</v>
      </c>
      <c r="Q11" s="22"/>
      <c r="R11" s="22"/>
      <c r="S11" s="22">
        <f t="shared" si="6"/>
        <v>345.5425258560719</v>
      </c>
      <c r="T11" s="22">
        <f t="shared" si="7"/>
        <v>346.79245933138793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19504.279849327537</v>
      </c>
      <c r="D12" s="5">
        <f t="shared" si="0"/>
        <v>19285.640177765192</v>
      </c>
      <c r="E12" s="5">
        <f t="shared" si="1"/>
        <v>9785.6401777651918</v>
      </c>
      <c r="F12" s="5">
        <f t="shared" si="2"/>
        <v>3496.761518040335</v>
      </c>
      <c r="G12" s="5">
        <f t="shared" si="3"/>
        <v>15788.878659724856</v>
      </c>
      <c r="H12" s="22">
        <f t="shared" si="10"/>
        <v>8875.8218932940617</v>
      </c>
      <c r="I12" s="5">
        <f t="shared" si="4"/>
        <v>24167.654526994451</v>
      </c>
      <c r="J12" s="26">
        <f t="shared" si="5"/>
        <v>9.7912714328330167E-2</v>
      </c>
      <c r="L12" s="22">
        <f t="shared" si="11"/>
        <v>26790.816045034786</v>
      </c>
      <c r="M12" s="5">
        <f>scrimecost*Meta!O9</f>
        <v>1053.546</v>
      </c>
      <c r="N12" s="5">
        <f>L12-Grade13!L12</f>
        <v>790.51844272480594</v>
      </c>
      <c r="O12" s="5">
        <f>Grade13!M12-M12</f>
        <v>15.585000000000036</v>
      </c>
      <c r="P12" s="22">
        <f t="shared" si="12"/>
        <v>55.062969108242058</v>
      </c>
      <c r="Q12" s="22"/>
      <c r="R12" s="22"/>
      <c r="S12" s="22">
        <f t="shared" si="6"/>
        <v>350.05991880823137</v>
      </c>
      <c r="T12" s="22">
        <f t="shared" si="7"/>
        <v>352.59704785826949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19991.886845560726</v>
      </c>
      <c r="D13" s="5">
        <f t="shared" si="0"/>
        <v>19745.941182209324</v>
      </c>
      <c r="E13" s="5">
        <f t="shared" si="1"/>
        <v>10245.941182209324</v>
      </c>
      <c r="F13" s="5">
        <f t="shared" si="2"/>
        <v>3647.0497959913446</v>
      </c>
      <c r="G13" s="5">
        <f t="shared" si="3"/>
        <v>16098.89138621798</v>
      </c>
      <c r="H13" s="22">
        <f t="shared" si="10"/>
        <v>9097.717440626413</v>
      </c>
      <c r="I13" s="5">
        <f t="shared" si="4"/>
        <v>24687.136650169312</v>
      </c>
      <c r="J13" s="26">
        <f t="shared" si="5"/>
        <v>0.1009974714643834</v>
      </c>
      <c r="L13" s="22">
        <f t="shared" si="11"/>
        <v>27460.586446160654</v>
      </c>
      <c r="M13" s="5">
        <f>scrimecost*Meta!O10</f>
        <v>970.39800000000002</v>
      </c>
      <c r="N13" s="5">
        <f>L13-Grade13!L13</f>
        <v>810.28140379292381</v>
      </c>
      <c r="O13" s="5">
        <f>Grade13!M13-M13</f>
        <v>14.355000000000018</v>
      </c>
      <c r="P13" s="22">
        <f t="shared" si="12"/>
        <v>55.964698775948115</v>
      </c>
      <c r="Q13" s="22"/>
      <c r="R13" s="22"/>
      <c r="S13" s="22">
        <f t="shared" si="6"/>
        <v>357.45420050355631</v>
      </c>
      <c r="T13" s="22">
        <f t="shared" si="7"/>
        <v>361.34731417867113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20491.684016699743</v>
      </c>
      <c r="D14" s="5">
        <f t="shared" si="0"/>
        <v>20217.749711764554</v>
      </c>
      <c r="E14" s="5">
        <f t="shared" si="1"/>
        <v>10717.749711764554</v>
      </c>
      <c r="F14" s="5">
        <f t="shared" si="2"/>
        <v>3801.095280891127</v>
      </c>
      <c r="G14" s="5">
        <f t="shared" si="3"/>
        <v>16416.654430873426</v>
      </c>
      <c r="H14" s="22">
        <f t="shared" si="10"/>
        <v>9325.1603766420722</v>
      </c>
      <c r="I14" s="5">
        <f t="shared" si="4"/>
        <v>25219.60582642354</v>
      </c>
      <c r="J14" s="26">
        <f t="shared" si="5"/>
        <v>0.10400699062150845</v>
      </c>
      <c r="L14" s="22">
        <f t="shared" si="11"/>
        <v>28147.101107314673</v>
      </c>
      <c r="M14" s="5">
        <f>scrimecost*Meta!O11</f>
        <v>908.2059999999999</v>
      </c>
      <c r="N14" s="5">
        <f>L14-Grade13!L14</f>
        <v>830.53843888775373</v>
      </c>
      <c r="O14" s="5">
        <f>Grade13!M14-M14</f>
        <v>13.435000000000059</v>
      </c>
      <c r="P14" s="22">
        <f t="shared" si="12"/>
        <v>56.888971685346817</v>
      </c>
      <c r="Q14" s="22"/>
      <c r="R14" s="22"/>
      <c r="S14" s="22">
        <f t="shared" si="6"/>
        <v>365.25414524126785</v>
      </c>
      <c r="T14" s="22">
        <f t="shared" si="7"/>
        <v>370.56783620011419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21003.976117117236</v>
      </c>
      <c r="D15" s="5">
        <f t="shared" si="0"/>
        <v>20701.35345455867</v>
      </c>
      <c r="E15" s="5">
        <f t="shared" si="1"/>
        <v>11201.35345455867</v>
      </c>
      <c r="F15" s="5">
        <f t="shared" si="2"/>
        <v>3958.9919029134057</v>
      </c>
      <c r="G15" s="5">
        <f t="shared" si="3"/>
        <v>16742.361551645263</v>
      </c>
      <c r="H15" s="22">
        <f t="shared" si="10"/>
        <v>9558.2893860581225</v>
      </c>
      <c r="I15" s="5">
        <f t="shared" si="4"/>
        <v>25765.386732084131</v>
      </c>
      <c r="J15" s="26">
        <f t="shared" si="5"/>
        <v>0.10694310687236219</v>
      </c>
      <c r="L15" s="22">
        <f t="shared" si="11"/>
        <v>28850.778634997536</v>
      </c>
      <c r="M15" s="5">
        <f>scrimecost*Meta!O12</f>
        <v>869.67399999999998</v>
      </c>
      <c r="N15" s="5">
        <f>L15-Grade13!L15</f>
        <v>851.30189985994366</v>
      </c>
      <c r="O15" s="5">
        <f>Grade13!M15-M15</f>
        <v>12.865000000000009</v>
      </c>
      <c r="P15" s="22">
        <f t="shared" si="12"/>
        <v>57.836351417480479</v>
      </c>
      <c r="Q15" s="22"/>
      <c r="R15" s="22"/>
      <c r="S15" s="22">
        <f t="shared" si="6"/>
        <v>373.49079259741802</v>
      </c>
      <c r="T15" s="22">
        <f t="shared" si="7"/>
        <v>380.29499535111034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21529.075520045164</v>
      </c>
      <c r="D16" s="5">
        <f t="shared" si="0"/>
        <v>21197.047290922634</v>
      </c>
      <c r="E16" s="5">
        <f t="shared" si="1"/>
        <v>11697.047290922634</v>
      </c>
      <c r="F16" s="5">
        <f t="shared" si="2"/>
        <v>4120.8359404862404</v>
      </c>
      <c r="G16" s="5">
        <f t="shared" si="3"/>
        <v>17076.211350436395</v>
      </c>
      <c r="H16" s="22">
        <f t="shared" si="10"/>
        <v>9797.2466207095749</v>
      </c>
      <c r="I16" s="5">
        <f t="shared" si="4"/>
        <v>26324.812160386231</v>
      </c>
      <c r="J16" s="26">
        <f t="shared" si="5"/>
        <v>0.1098076105317317</v>
      </c>
      <c r="L16" s="22">
        <f t="shared" si="11"/>
        <v>29572.048100872467</v>
      </c>
      <c r="M16" s="5">
        <f>scrimecost*Meta!O13</f>
        <v>736.16399999999999</v>
      </c>
      <c r="N16" s="5">
        <f>L16-Grade13!L16</f>
        <v>872.58444735643934</v>
      </c>
      <c r="O16" s="5">
        <f>Grade13!M16-M16</f>
        <v>10.889999999999986</v>
      </c>
      <c r="P16" s="22">
        <f t="shared" si="12"/>
        <v>58.807415642917491</v>
      </c>
      <c r="Q16" s="22"/>
      <c r="R16" s="22"/>
      <c r="S16" s="22">
        <f t="shared" si="6"/>
        <v>381.03215013747234</v>
      </c>
      <c r="T16" s="22">
        <f t="shared" si="7"/>
        <v>389.37716049648088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22067.302408046289</v>
      </c>
      <c r="D17" s="5">
        <f t="shared" si="0"/>
        <v>21705.133473195696</v>
      </c>
      <c r="E17" s="5">
        <f t="shared" si="1"/>
        <v>12205.133473195696</v>
      </c>
      <c r="F17" s="5">
        <f t="shared" si="2"/>
        <v>4286.7260789983948</v>
      </c>
      <c r="G17" s="5">
        <f t="shared" si="3"/>
        <v>17418.4073941973</v>
      </c>
      <c r="H17" s="22">
        <f t="shared" si="10"/>
        <v>10042.177786227314</v>
      </c>
      <c r="I17" s="5">
        <f t="shared" si="4"/>
        <v>26898.223224395886</v>
      </c>
      <c r="J17" s="26">
        <f t="shared" si="5"/>
        <v>0.11260224824818971</v>
      </c>
      <c r="L17" s="22">
        <f t="shared" si="11"/>
        <v>30311.34930339428</v>
      </c>
      <c r="M17" s="5">
        <f>scrimecost*Meta!O14</f>
        <v>736.16399999999999</v>
      </c>
      <c r="N17" s="5">
        <f>L17-Grade13!L17</f>
        <v>894.39905854034805</v>
      </c>
      <c r="O17" s="5">
        <f>Grade13!M17-M17</f>
        <v>10.889999999999986</v>
      </c>
      <c r="P17" s="22">
        <f t="shared" si="12"/>
        <v>59.802756473990428</v>
      </c>
      <c r="Q17" s="22"/>
      <c r="R17" s="22"/>
      <c r="S17" s="22">
        <f t="shared" si="6"/>
        <v>390.0738366160283</v>
      </c>
      <c r="T17" s="22">
        <f t="shared" si="7"/>
        <v>400.05878923172708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22618.984968247445</v>
      </c>
      <c r="D18" s="5">
        <f t="shared" si="0"/>
        <v>22225.921810025586</v>
      </c>
      <c r="E18" s="5">
        <f t="shared" si="1"/>
        <v>12725.921810025586</v>
      </c>
      <c r="F18" s="5">
        <f t="shared" si="2"/>
        <v>4456.7634709733538</v>
      </c>
      <c r="G18" s="5">
        <f t="shared" si="3"/>
        <v>17769.158339052232</v>
      </c>
      <c r="H18" s="22">
        <f t="shared" si="10"/>
        <v>10293.232230882999</v>
      </c>
      <c r="I18" s="5">
        <f t="shared" si="4"/>
        <v>27485.969565005784</v>
      </c>
      <c r="J18" s="26">
        <f t="shared" si="5"/>
        <v>0.11532872406912437</v>
      </c>
      <c r="L18" s="22">
        <f t="shared" si="11"/>
        <v>31069.133035979135</v>
      </c>
      <c r="M18" s="5">
        <f>scrimecost*Meta!O15</f>
        <v>736.16399999999999</v>
      </c>
      <c r="N18" s="5">
        <f>L18-Grade13!L18</f>
        <v>916.75903500385903</v>
      </c>
      <c r="O18" s="5">
        <f>Grade13!M18-M18</f>
        <v>10.889999999999986</v>
      </c>
      <c r="P18" s="22">
        <f t="shared" si="12"/>
        <v>60.822980825840176</v>
      </c>
      <c r="Q18" s="22"/>
      <c r="R18" s="22"/>
      <c r="S18" s="22">
        <f t="shared" si="6"/>
        <v>399.34156525654987</v>
      </c>
      <c r="T18" s="22">
        <f t="shared" si="7"/>
        <v>411.04526735902436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23184.45959245363</v>
      </c>
      <c r="D19" s="5">
        <f t="shared" si="0"/>
        <v>22759.729855276222</v>
      </c>
      <c r="E19" s="5">
        <f t="shared" si="1"/>
        <v>13259.729855276222</v>
      </c>
      <c r="F19" s="5">
        <f t="shared" si="2"/>
        <v>4631.0517977476866</v>
      </c>
      <c r="G19" s="5">
        <f t="shared" si="3"/>
        <v>18128.678057528537</v>
      </c>
      <c r="H19" s="22">
        <f t="shared" si="10"/>
        <v>10550.56303665507</v>
      </c>
      <c r="I19" s="5">
        <f t="shared" si="4"/>
        <v>28088.409564130925</v>
      </c>
      <c r="J19" s="26">
        <f t="shared" si="5"/>
        <v>0.11798870047979232</v>
      </c>
      <c r="L19" s="22">
        <f t="shared" si="11"/>
        <v>31845.861361878615</v>
      </c>
      <c r="M19" s="5">
        <f>scrimecost*Meta!O16</f>
        <v>736.16399999999999</v>
      </c>
      <c r="N19" s="5">
        <f>L19-Grade13!L19</f>
        <v>939.67801087896078</v>
      </c>
      <c r="O19" s="5">
        <f>Grade13!M19-M19</f>
        <v>10.889999999999986</v>
      </c>
      <c r="P19" s="22">
        <f t="shared" si="12"/>
        <v>61.868710786486169</v>
      </c>
      <c r="Q19" s="22"/>
      <c r="R19" s="22"/>
      <c r="S19" s="22">
        <f t="shared" si="6"/>
        <v>408.84098711308553</v>
      </c>
      <c r="T19" s="22">
        <f t="shared" si="7"/>
        <v>422.34533991864635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23764.071082264971</v>
      </c>
      <c r="D20" s="5">
        <f t="shared" si="0"/>
        <v>23306.883101658128</v>
      </c>
      <c r="E20" s="5">
        <f t="shared" si="1"/>
        <v>13806.883101658128</v>
      </c>
      <c r="F20" s="5">
        <f t="shared" si="2"/>
        <v>4809.6973326913785</v>
      </c>
      <c r="G20" s="5">
        <f t="shared" si="3"/>
        <v>18497.185768966749</v>
      </c>
      <c r="H20" s="22">
        <f t="shared" si="10"/>
        <v>10814.327112571447</v>
      </c>
      <c r="I20" s="5">
        <f t="shared" si="4"/>
        <v>28705.910563234196</v>
      </c>
      <c r="J20" s="26">
        <f t="shared" si="5"/>
        <v>0.12058379941702937</v>
      </c>
      <c r="L20" s="22">
        <f t="shared" si="11"/>
        <v>32642.007895925573</v>
      </c>
      <c r="M20" s="5">
        <f>scrimecost*Meta!O17</f>
        <v>736.16399999999999</v>
      </c>
      <c r="N20" s="5">
        <f>L20-Grade13!L20</f>
        <v>963.16996115092843</v>
      </c>
      <c r="O20" s="5">
        <f>Grade13!M20-M20</f>
        <v>10.889999999999986</v>
      </c>
      <c r="P20" s="22">
        <f t="shared" si="12"/>
        <v>62.940583996148327</v>
      </c>
      <c r="Q20" s="22"/>
      <c r="R20" s="22"/>
      <c r="S20" s="22">
        <f t="shared" si="6"/>
        <v>418.57789451603031</v>
      </c>
      <c r="T20" s="22">
        <f t="shared" si="7"/>
        <v>433.96800297770261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24358.172859321592</v>
      </c>
      <c r="D21" s="5">
        <f t="shared" si="0"/>
        <v>23867.715179199582</v>
      </c>
      <c r="E21" s="5">
        <f t="shared" si="1"/>
        <v>14367.715179199582</v>
      </c>
      <c r="F21" s="5">
        <f t="shared" si="2"/>
        <v>4992.8090060086633</v>
      </c>
      <c r="G21" s="5">
        <f t="shared" si="3"/>
        <v>18874.906173190917</v>
      </c>
      <c r="H21" s="22">
        <f t="shared" si="10"/>
        <v>11084.685290385733</v>
      </c>
      <c r="I21" s="5">
        <f t="shared" si="4"/>
        <v>29338.849087315048</v>
      </c>
      <c r="J21" s="26">
        <f t="shared" si="5"/>
        <v>0.12311560325823626</v>
      </c>
      <c r="L21" s="22">
        <f t="shared" si="11"/>
        <v>33458.058093323714</v>
      </c>
      <c r="M21" s="5">
        <f>scrimecost*Meta!O18</f>
        <v>580.68399999999997</v>
      </c>
      <c r="N21" s="5">
        <f>L21-Grade13!L21</f>
        <v>987.24921017970337</v>
      </c>
      <c r="O21" s="5">
        <f>Grade13!M21-M21</f>
        <v>8.5900000000000318</v>
      </c>
      <c r="P21" s="22">
        <f t="shared" si="12"/>
        <v>64.039254036052029</v>
      </c>
      <c r="Q21" s="22"/>
      <c r="R21" s="22"/>
      <c r="S21" s="22">
        <f t="shared" si="6"/>
        <v>427.06782460405174</v>
      </c>
      <c r="T21" s="22">
        <f t="shared" si="7"/>
        <v>444.37172293417638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24967.127180804629</v>
      </c>
      <c r="D22" s="5">
        <f t="shared" si="0"/>
        <v>24442.568058679568</v>
      </c>
      <c r="E22" s="5">
        <f t="shared" si="1"/>
        <v>14942.568058679568</v>
      </c>
      <c r="F22" s="5">
        <f t="shared" si="2"/>
        <v>5180.4984711588786</v>
      </c>
      <c r="G22" s="5">
        <f t="shared" si="3"/>
        <v>19262.069587520687</v>
      </c>
      <c r="H22" s="22">
        <f t="shared" si="10"/>
        <v>11361.802422645376</v>
      </c>
      <c r="I22" s="5">
        <f t="shared" si="4"/>
        <v>29987.611074497923</v>
      </c>
      <c r="J22" s="26">
        <f t="shared" si="5"/>
        <v>0.12558565578624292</v>
      </c>
      <c r="L22" s="22">
        <f t="shared" si="11"/>
        <v>34294.509545656809</v>
      </c>
      <c r="M22" s="5">
        <f>scrimecost*Meta!O19</f>
        <v>580.68399999999997</v>
      </c>
      <c r="N22" s="5">
        <f>L22-Grade13!L22</f>
        <v>1011.9304404342038</v>
      </c>
      <c r="O22" s="5">
        <f>Grade13!M22-M22</f>
        <v>8.5900000000000318</v>
      </c>
      <c r="P22" s="22">
        <f t="shared" si="12"/>
        <v>65.165390826953328</v>
      </c>
      <c r="Q22" s="22"/>
      <c r="R22" s="22"/>
      <c r="S22" s="22">
        <f t="shared" si="6"/>
        <v>437.297662944276</v>
      </c>
      <c r="T22" s="22">
        <f t="shared" si="7"/>
        <v>456.6619858630587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25591.305360324746</v>
      </c>
      <c r="D23" s="5">
        <f t="shared" si="0"/>
        <v>25031.792260146558</v>
      </c>
      <c r="E23" s="5">
        <f t="shared" si="1"/>
        <v>15531.792260146558</v>
      </c>
      <c r="F23" s="5">
        <f t="shared" si="2"/>
        <v>5372.8801729378511</v>
      </c>
      <c r="G23" s="5">
        <f t="shared" si="3"/>
        <v>19658.912087208708</v>
      </c>
      <c r="H23" s="22">
        <f t="shared" si="10"/>
        <v>11645.84748321151</v>
      </c>
      <c r="I23" s="5">
        <f t="shared" si="4"/>
        <v>30652.592111360373</v>
      </c>
      <c r="J23" s="26">
        <f t="shared" si="5"/>
        <v>0.12799546313063975</v>
      </c>
      <c r="L23" s="22">
        <f t="shared" si="11"/>
        <v>35151.872284298224</v>
      </c>
      <c r="M23" s="5">
        <f>scrimecost*Meta!O20</f>
        <v>580.68399999999997</v>
      </c>
      <c r="N23" s="5">
        <f>L23-Grade13!L23</f>
        <v>1037.2287014450485</v>
      </c>
      <c r="O23" s="5">
        <f>Grade13!M23-M23</f>
        <v>8.5900000000000318</v>
      </c>
      <c r="P23" s="22">
        <f t="shared" si="12"/>
        <v>66.319681037627163</v>
      </c>
      <c r="Q23" s="22"/>
      <c r="R23" s="22"/>
      <c r="S23" s="22">
        <f t="shared" si="6"/>
        <v>447.78324724299887</v>
      </c>
      <c r="T23" s="22">
        <f t="shared" si="7"/>
        <v>469.30338646544681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26231.087994332862</v>
      </c>
      <c r="D24" s="5">
        <f t="shared" si="0"/>
        <v>25635.747066650219</v>
      </c>
      <c r="E24" s="5">
        <f t="shared" si="1"/>
        <v>16135.747066650219</v>
      </c>
      <c r="F24" s="5">
        <f t="shared" si="2"/>
        <v>5570.071417261297</v>
      </c>
      <c r="G24" s="5">
        <f t="shared" si="3"/>
        <v>20065.675649388922</v>
      </c>
      <c r="H24" s="22">
        <f t="shared" si="10"/>
        <v>11936.993670291797</v>
      </c>
      <c r="I24" s="5">
        <f t="shared" si="4"/>
        <v>31334.19767414438</v>
      </c>
      <c r="J24" s="26">
        <f t="shared" si="5"/>
        <v>0.13034649468614884</v>
      </c>
      <c r="L24" s="22">
        <f t="shared" si="11"/>
        <v>36030.669091405674</v>
      </c>
      <c r="M24" s="5">
        <f>scrimecost*Meta!O21</f>
        <v>580.68399999999997</v>
      </c>
      <c r="N24" s="5">
        <f>L24-Grade13!L24</f>
        <v>1063.1594189811804</v>
      </c>
      <c r="O24" s="5">
        <f>Grade13!M24-M24</f>
        <v>8.5900000000000318</v>
      </c>
      <c r="P24" s="22">
        <f t="shared" si="12"/>
        <v>67.502828503567841</v>
      </c>
      <c r="Q24" s="22"/>
      <c r="R24" s="22"/>
      <c r="S24" s="22">
        <f t="shared" si="6"/>
        <v>458.53097114919609</v>
      </c>
      <c r="T24" s="22">
        <f t="shared" si="7"/>
        <v>482.30599900434908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26886.865194191181</v>
      </c>
      <c r="D25" s="5">
        <f t="shared" si="0"/>
        <v>26254.800743316471</v>
      </c>
      <c r="E25" s="5">
        <f t="shared" si="1"/>
        <v>16754.800743316471</v>
      </c>
      <c r="F25" s="5">
        <f t="shared" si="2"/>
        <v>5772.1924426928281</v>
      </c>
      <c r="G25" s="5">
        <f t="shared" si="3"/>
        <v>20482.608300623644</v>
      </c>
      <c r="H25" s="22">
        <f t="shared" si="10"/>
        <v>12235.418512049089</v>
      </c>
      <c r="I25" s="5">
        <f t="shared" si="4"/>
        <v>32032.843375997982</v>
      </c>
      <c r="J25" s="26">
        <f t="shared" si="5"/>
        <v>0.13264018400859667</v>
      </c>
      <c r="L25" s="22">
        <f t="shared" si="11"/>
        <v>36931.435818690814</v>
      </c>
      <c r="M25" s="5">
        <f>scrimecost*Meta!O22</f>
        <v>580.68399999999997</v>
      </c>
      <c r="N25" s="5">
        <f>L25-Grade13!L25</f>
        <v>1089.7384044556966</v>
      </c>
      <c r="O25" s="5">
        <f>Grade13!M25-M25</f>
        <v>8.5900000000000318</v>
      </c>
      <c r="P25" s="22">
        <f t="shared" si="12"/>
        <v>68.715554656157039</v>
      </c>
      <c r="Q25" s="22"/>
      <c r="R25" s="22"/>
      <c r="S25" s="22">
        <f t="shared" si="6"/>
        <v>469.54738815304086</v>
      </c>
      <c r="T25" s="22">
        <f t="shared" si="7"/>
        <v>495.68018692998072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27559.036824045965</v>
      </c>
      <c r="D26" s="5">
        <f t="shared" si="0"/>
        <v>26889.330761899389</v>
      </c>
      <c r="E26" s="5">
        <f t="shared" si="1"/>
        <v>17389.330761899389</v>
      </c>
      <c r="F26" s="5">
        <f t="shared" si="2"/>
        <v>5979.3664937601507</v>
      </c>
      <c r="G26" s="5">
        <f t="shared" si="3"/>
        <v>20909.96426813924</v>
      </c>
      <c r="H26" s="22">
        <f t="shared" si="10"/>
        <v>12541.30397485032</v>
      </c>
      <c r="I26" s="5">
        <f t="shared" si="4"/>
        <v>32748.95522039794</v>
      </c>
      <c r="J26" s="26">
        <f t="shared" si="5"/>
        <v>0.13487792968903364</v>
      </c>
      <c r="L26" s="22">
        <f t="shared" si="11"/>
        <v>37854.721714158091</v>
      </c>
      <c r="M26" s="5">
        <f>scrimecost*Meta!O23</f>
        <v>462.38400000000001</v>
      </c>
      <c r="N26" s="5">
        <f>L26-Grade13!L26</f>
        <v>1116.9818645670966</v>
      </c>
      <c r="O26" s="5">
        <f>Grade13!M26-M26</f>
        <v>6.8400000000000318</v>
      </c>
      <c r="P26" s="22">
        <f t="shared" si="12"/>
        <v>69.95859896256097</v>
      </c>
      <c r="Q26" s="22"/>
      <c r="R26" s="22"/>
      <c r="S26" s="22">
        <f t="shared" si="6"/>
        <v>479.70521558198982</v>
      </c>
      <c r="T26" s="22">
        <f t="shared" si="7"/>
        <v>508.23516775033789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28248.012744647112</v>
      </c>
      <c r="D27" s="5">
        <f t="shared" si="0"/>
        <v>27539.724030946873</v>
      </c>
      <c r="E27" s="5">
        <f t="shared" si="1"/>
        <v>18039.724030946873</v>
      </c>
      <c r="F27" s="5">
        <f t="shared" si="2"/>
        <v>6191.719896104154</v>
      </c>
      <c r="G27" s="5">
        <f t="shared" si="3"/>
        <v>21348.004134842718</v>
      </c>
      <c r="H27" s="22">
        <f t="shared" si="10"/>
        <v>12854.836574221577</v>
      </c>
      <c r="I27" s="5">
        <f t="shared" si="4"/>
        <v>33482.969860907891</v>
      </c>
      <c r="J27" s="26">
        <f t="shared" si="5"/>
        <v>0.13706109620653309</v>
      </c>
      <c r="L27" s="22">
        <f t="shared" si="11"/>
        <v>38801.089757012036</v>
      </c>
      <c r="M27" s="5">
        <f>scrimecost*Meta!O24</f>
        <v>462.38400000000001</v>
      </c>
      <c r="N27" s="5">
        <f>L27-Grade13!L27</f>
        <v>1144.9064111812768</v>
      </c>
      <c r="O27" s="5">
        <f>Grade13!M27-M27</f>
        <v>6.8400000000000318</v>
      </c>
      <c r="P27" s="22">
        <f t="shared" si="12"/>
        <v>71.232719376624971</v>
      </c>
      <c r="Q27" s="22"/>
      <c r="R27" s="22"/>
      <c r="S27" s="22">
        <f t="shared" si="6"/>
        <v>491.27933869666055</v>
      </c>
      <c r="T27" s="22">
        <f t="shared" si="7"/>
        <v>522.38044930655815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28954.213063263287</v>
      </c>
      <c r="D28" s="5">
        <f t="shared" si="0"/>
        <v>28206.377131720539</v>
      </c>
      <c r="E28" s="5">
        <f t="shared" si="1"/>
        <v>18706.377131720539</v>
      </c>
      <c r="F28" s="5">
        <f t="shared" si="2"/>
        <v>6409.382133506756</v>
      </c>
      <c r="G28" s="5">
        <f t="shared" si="3"/>
        <v>21796.994998213784</v>
      </c>
      <c r="H28" s="22">
        <f t="shared" si="10"/>
        <v>13176.207488577114</v>
      </c>
      <c r="I28" s="5">
        <f t="shared" si="4"/>
        <v>34235.334867430582</v>
      </c>
      <c r="J28" s="26">
        <f t="shared" si="5"/>
        <v>0.13919101476019108</v>
      </c>
      <c r="L28" s="22">
        <f t="shared" si="11"/>
        <v>39771.117000937338</v>
      </c>
      <c r="M28" s="5">
        <f>scrimecost*Meta!O25</f>
        <v>462.38400000000001</v>
      </c>
      <c r="N28" s="5">
        <f>L28-Grade13!L28</f>
        <v>1173.5290714608054</v>
      </c>
      <c r="O28" s="5">
        <f>Grade13!M28-M28</f>
        <v>6.8400000000000318</v>
      </c>
      <c r="P28" s="22">
        <f t="shared" si="12"/>
        <v>72.538692801040597</v>
      </c>
      <c r="Q28" s="22"/>
      <c r="R28" s="22"/>
      <c r="S28" s="22">
        <f t="shared" si="6"/>
        <v>503.14281488919585</v>
      </c>
      <c r="T28" s="22">
        <f t="shared" si="7"/>
        <v>536.93020021962172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29678.06838984487</v>
      </c>
      <c r="D29" s="5">
        <f t="shared" si="0"/>
        <v>28889.696560013555</v>
      </c>
      <c r="E29" s="5">
        <f t="shared" si="1"/>
        <v>19389.696560013555</v>
      </c>
      <c r="F29" s="5">
        <f t="shared" si="2"/>
        <v>6632.4859268444252</v>
      </c>
      <c r="G29" s="5">
        <f t="shared" si="3"/>
        <v>22257.210633169132</v>
      </c>
      <c r="H29" s="22">
        <f t="shared" si="10"/>
        <v>13505.612675791543</v>
      </c>
      <c r="I29" s="5">
        <f t="shared" si="4"/>
        <v>35006.508999116348</v>
      </c>
      <c r="J29" s="26">
        <f t="shared" si="5"/>
        <v>0.14126898408083308</v>
      </c>
      <c r="L29" s="22">
        <f t="shared" si="11"/>
        <v>40765.394925960769</v>
      </c>
      <c r="M29" s="5">
        <f>scrimecost*Meta!O26</f>
        <v>462.38400000000001</v>
      </c>
      <c r="N29" s="5">
        <f>L29-Grade13!L29</f>
        <v>1202.8672982473217</v>
      </c>
      <c r="O29" s="5">
        <f>Grade13!M29-M29</f>
        <v>6.8400000000000318</v>
      </c>
      <c r="P29" s="22">
        <f t="shared" si="12"/>
        <v>73.877315561066609</v>
      </c>
      <c r="Q29" s="22"/>
      <c r="R29" s="22"/>
      <c r="S29" s="22">
        <f t="shared" si="6"/>
        <v>515.30287798654433</v>
      </c>
      <c r="T29" s="22">
        <f t="shared" si="7"/>
        <v>551.89602606782216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30420.020099590991</v>
      </c>
      <c r="D30" s="5">
        <f t="shared" si="0"/>
        <v>29590.098974013894</v>
      </c>
      <c r="E30" s="5">
        <f t="shared" si="1"/>
        <v>20090.098974013894</v>
      </c>
      <c r="F30" s="5">
        <f t="shared" si="2"/>
        <v>6861.1673150155366</v>
      </c>
      <c r="G30" s="5">
        <f t="shared" si="3"/>
        <v>22728.931658998357</v>
      </c>
      <c r="H30" s="22">
        <f t="shared" si="10"/>
        <v>13843.252992686332</v>
      </c>
      <c r="I30" s="5">
        <f t="shared" si="4"/>
        <v>35796.962484094256</v>
      </c>
      <c r="J30" s="26">
        <f t="shared" si="5"/>
        <v>0.14329627122292279</v>
      </c>
      <c r="L30" s="22">
        <f t="shared" si="11"/>
        <v>41784.52979910979</v>
      </c>
      <c r="M30" s="5">
        <f>scrimecost*Meta!O27</f>
        <v>462.38400000000001</v>
      </c>
      <c r="N30" s="5">
        <f>L30-Grade13!L30</f>
        <v>1232.9389807035186</v>
      </c>
      <c r="O30" s="5">
        <f>Grade13!M30-M30</f>
        <v>6.8400000000000318</v>
      </c>
      <c r="P30" s="22">
        <f t="shared" si="12"/>
        <v>75.249403890093291</v>
      </c>
      <c r="Q30" s="22"/>
      <c r="R30" s="22"/>
      <c r="S30" s="22">
        <f t="shared" si="6"/>
        <v>527.76694266133325</v>
      </c>
      <c r="T30" s="22">
        <f t="shared" si="7"/>
        <v>567.28986557831877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31180.520602080764</v>
      </c>
      <c r="D31" s="5">
        <f t="shared" si="0"/>
        <v>30308.011448364239</v>
      </c>
      <c r="E31" s="5">
        <f t="shared" si="1"/>
        <v>20808.011448364239</v>
      </c>
      <c r="F31" s="5">
        <f t="shared" si="2"/>
        <v>7095.5657378909236</v>
      </c>
      <c r="G31" s="5">
        <f t="shared" si="3"/>
        <v>23212.445710473316</v>
      </c>
      <c r="H31" s="22">
        <f t="shared" si="10"/>
        <v>14189.334317503488</v>
      </c>
      <c r="I31" s="5">
        <f t="shared" si="4"/>
        <v>36607.177306196609</v>
      </c>
      <c r="J31" s="26">
        <f t="shared" si="5"/>
        <v>0.14527411233715667</v>
      </c>
      <c r="L31" s="22">
        <f t="shared" si="11"/>
        <v>42829.143044087527</v>
      </c>
      <c r="M31" s="5">
        <f>scrimecost*Meta!O28</f>
        <v>396.81199999999995</v>
      </c>
      <c r="N31" s="5">
        <f>L31-Grade13!L31</f>
        <v>1263.7624552210982</v>
      </c>
      <c r="O31" s="5">
        <f>Grade13!M31-M31</f>
        <v>5.8700000000000045</v>
      </c>
      <c r="P31" s="22">
        <f t="shared" si="12"/>
        <v>76.655794427345612</v>
      </c>
      <c r="Q31" s="22"/>
      <c r="R31" s="22"/>
      <c r="S31" s="22">
        <f t="shared" si="6"/>
        <v>539.91404895298331</v>
      </c>
      <c r="T31" s="22">
        <f t="shared" si="7"/>
        <v>582.44592520579192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31960.033617132776</v>
      </c>
      <c r="D32" s="5">
        <f t="shared" si="0"/>
        <v>31043.871734573338</v>
      </c>
      <c r="E32" s="5">
        <f t="shared" si="1"/>
        <v>21543.871734573338</v>
      </c>
      <c r="F32" s="5">
        <f t="shared" si="2"/>
        <v>7335.8241213381953</v>
      </c>
      <c r="G32" s="5">
        <f t="shared" si="3"/>
        <v>23708.047613235143</v>
      </c>
      <c r="H32" s="22">
        <f t="shared" si="10"/>
        <v>14544.067675441072</v>
      </c>
      <c r="I32" s="5">
        <f t="shared" si="4"/>
        <v>37437.647498851511</v>
      </c>
      <c r="J32" s="26">
        <f t="shared" si="5"/>
        <v>0.14720371342421407</v>
      </c>
      <c r="L32" s="22">
        <f t="shared" si="11"/>
        <v>43899.871620189711</v>
      </c>
      <c r="M32" s="5">
        <f>scrimecost*Meta!O29</f>
        <v>396.81199999999995</v>
      </c>
      <c r="N32" s="5">
        <f>L32-Grade13!L32</f>
        <v>1295.3565166016197</v>
      </c>
      <c r="O32" s="5">
        <f>Grade13!M32-M32</f>
        <v>5.8700000000000045</v>
      </c>
      <c r="P32" s="22">
        <f t="shared" si="12"/>
        <v>78.097344728029228</v>
      </c>
      <c r="Q32" s="22"/>
      <c r="R32" s="22"/>
      <c r="S32" s="22">
        <f t="shared" si="6"/>
        <v>553.00910690192552</v>
      </c>
      <c r="T32" s="22">
        <f t="shared" si="7"/>
        <v>598.73053610614068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32759.034457561098</v>
      </c>
      <c r="D33" s="5">
        <f t="shared" si="0"/>
        <v>31798.128527937672</v>
      </c>
      <c r="E33" s="5">
        <f t="shared" si="1"/>
        <v>22298.128527937672</v>
      </c>
      <c r="F33" s="5">
        <f t="shared" si="2"/>
        <v>7582.0889643716491</v>
      </c>
      <c r="G33" s="5">
        <f t="shared" si="3"/>
        <v>24216.039563566024</v>
      </c>
      <c r="H33" s="22">
        <f t="shared" si="10"/>
        <v>14907.6693673271</v>
      </c>
      <c r="I33" s="5">
        <f t="shared" si="4"/>
        <v>38288.879446322804</v>
      </c>
      <c r="J33" s="26">
        <f t="shared" si="5"/>
        <v>0.14908625107012374</v>
      </c>
      <c r="L33" s="22">
        <f t="shared" si="11"/>
        <v>44997.368410694457</v>
      </c>
      <c r="M33" s="5">
        <f>scrimecost*Meta!O30</f>
        <v>396.81199999999995</v>
      </c>
      <c r="N33" s="5">
        <f>L33-Grade13!L33</f>
        <v>1327.7404295166707</v>
      </c>
      <c r="O33" s="5">
        <f>Grade13!M33-M33</f>
        <v>5.8700000000000045</v>
      </c>
      <c r="P33" s="22">
        <f t="shared" si="12"/>
        <v>79.574933786229963</v>
      </c>
      <c r="Q33" s="22"/>
      <c r="R33" s="22"/>
      <c r="S33" s="22">
        <f t="shared" si="6"/>
        <v>566.43154129959771</v>
      </c>
      <c r="T33" s="22">
        <f t="shared" si="7"/>
        <v>615.48106389026282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33578.010319000125</v>
      </c>
      <c r="D34" s="5">
        <f t="shared" si="0"/>
        <v>32571.241741136113</v>
      </c>
      <c r="E34" s="5">
        <f t="shared" si="1"/>
        <v>23071.241741136113</v>
      </c>
      <c r="F34" s="5">
        <f t="shared" si="2"/>
        <v>7834.5104284809404</v>
      </c>
      <c r="G34" s="5">
        <f t="shared" si="3"/>
        <v>24736.731312655174</v>
      </c>
      <c r="H34" s="22">
        <f t="shared" si="10"/>
        <v>15280.361101510278</v>
      </c>
      <c r="I34" s="5">
        <f t="shared" si="4"/>
        <v>39161.392192480875</v>
      </c>
      <c r="J34" s="26">
        <f t="shared" si="5"/>
        <v>0.15092287316369418</v>
      </c>
      <c r="L34" s="22">
        <f t="shared" si="11"/>
        <v>46122.302620961818</v>
      </c>
      <c r="M34" s="5">
        <f>scrimecost*Meta!O31</f>
        <v>396.81199999999995</v>
      </c>
      <c r="N34" s="5">
        <f>L34-Grade13!L34</f>
        <v>1360.9339402545884</v>
      </c>
      <c r="O34" s="5">
        <f>Grade13!M34-M34</f>
        <v>5.8700000000000045</v>
      </c>
      <c r="P34" s="22">
        <f t="shared" si="12"/>
        <v>81.089462570885715</v>
      </c>
      <c r="Q34" s="22"/>
      <c r="R34" s="22"/>
      <c r="S34" s="22">
        <f t="shared" si="6"/>
        <v>580.18953655720816</v>
      </c>
      <c r="T34" s="22">
        <f t="shared" si="7"/>
        <v>632.71087827259726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34417.460576975129</v>
      </c>
      <c r="D35" s="5">
        <f t="shared" si="0"/>
        <v>33363.682784664517</v>
      </c>
      <c r="E35" s="5">
        <f t="shared" si="1"/>
        <v>23863.682784664517</v>
      </c>
      <c r="F35" s="5">
        <f t="shared" si="2"/>
        <v>8093.2424291929647</v>
      </c>
      <c r="G35" s="5">
        <f t="shared" si="3"/>
        <v>25270.440355471554</v>
      </c>
      <c r="H35" s="22">
        <f t="shared" si="10"/>
        <v>15662.370129048033</v>
      </c>
      <c r="I35" s="5">
        <f t="shared" si="4"/>
        <v>40055.717757292892</v>
      </c>
      <c r="J35" s="26">
        <f t="shared" si="5"/>
        <v>0.15271469959644585</v>
      </c>
      <c r="L35" s="22">
        <f t="shared" si="11"/>
        <v>47275.360186485857</v>
      </c>
      <c r="M35" s="5">
        <f>scrimecost*Meta!O32</f>
        <v>396.81199999999995</v>
      </c>
      <c r="N35" s="5">
        <f>L35-Grade13!L35</f>
        <v>1394.9572887609538</v>
      </c>
      <c r="O35" s="5">
        <f>Grade13!M35-M35</f>
        <v>5.8700000000000045</v>
      </c>
      <c r="P35" s="22">
        <f t="shared" si="12"/>
        <v>82.641854575157851</v>
      </c>
      <c r="Q35" s="22"/>
      <c r="R35" s="22"/>
      <c r="S35" s="22">
        <f t="shared" si="6"/>
        <v>594.29148169625853</v>
      </c>
      <c r="T35" s="22">
        <f t="shared" si="7"/>
        <v>650.43373276124021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35277.8970913995</v>
      </c>
      <c r="D36" s="5">
        <f t="shared" si="0"/>
        <v>34175.934854281128</v>
      </c>
      <c r="E36" s="5">
        <f t="shared" si="1"/>
        <v>24675.934854281128</v>
      </c>
      <c r="F36" s="5">
        <f t="shared" si="2"/>
        <v>8358.4427299227882</v>
      </c>
      <c r="G36" s="5">
        <f t="shared" si="3"/>
        <v>25817.492124358338</v>
      </c>
      <c r="H36" s="22">
        <f t="shared" si="10"/>
        <v>16053.929382274233</v>
      </c>
      <c r="I36" s="5">
        <f t="shared" si="4"/>
        <v>40972.401461225214</v>
      </c>
      <c r="J36" s="26">
        <f t="shared" si="5"/>
        <v>0.15446282294547187</v>
      </c>
      <c r="L36" s="22">
        <f t="shared" si="11"/>
        <v>48457.244191147998</v>
      </c>
      <c r="M36" s="5">
        <f>scrimecost*Meta!O33</f>
        <v>305.55200000000002</v>
      </c>
      <c r="N36" s="5">
        <f>L36-Grade13!L36</f>
        <v>1429.8312209799697</v>
      </c>
      <c r="O36" s="5">
        <f>Grade13!M36-M36</f>
        <v>4.5199999999999818</v>
      </c>
      <c r="P36" s="22">
        <f t="shared" si="12"/>
        <v>84.233056379536805</v>
      </c>
      <c r="Q36" s="22"/>
      <c r="R36" s="22"/>
      <c r="S36" s="22">
        <f t="shared" si="6"/>
        <v>607.87117546378192</v>
      </c>
      <c r="T36" s="22">
        <f t="shared" si="7"/>
        <v>667.7028706438166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36159.844518684484</v>
      </c>
      <c r="D37" s="5">
        <f t="shared" ref="D37:D56" si="15">IF(A37&lt;startage,1,0)*(C37*(1-initialunempprob))+IF(A37=startage,1,0)*(C37*(1-unempprob))+IF(A37&gt;startage,1,0)*(C37*(1-unempprob)+unempprob*300*52)</f>
        <v>35008.493225638151</v>
      </c>
      <c r="E37" s="5">
        <f t="shared" si="1"/>
        <v>25508.493225638151</v>
      </c>
      <c r="F37" s="5">
        <f t="shared" si="2"/>
        <v>8630.273038170857</v>
      </c>
      <c r="G37" s="5">
        <f t="shared" si="3"/>
        <v>26378.220187467294</v>
      </c>
      <c r="H37" s="22">
        <f t="shared" ref="H37:H56" si="16">benefits*B37/expnorm</f>
        <v>16455.277616831088</v>
      </c>
      <c r="I37" s="5">
        <f t="shared" ref="I37:I56" si="17">G37+IF(A37&lt;startage,1,0)*(H37*(1-initialunempprob))+IF(A37&gt;=startage,1,0)*(H37*(1-unempprob))</f>
        <v>41912.002257755841</v>
      </c>
      <c r="J37" s="26">
        <f t="shared" si="5"/>
        <v>0.15616830913964355</v>
      </c>
      <c r="L37" s="22">
        <f t="shared" ref="L37:L56" si="18">(sincome+sbenefits)*(1-sunemp)*B37/expnorm</f>
        <v>49668.675295926696</v>
      </c>
      <c r="M37" s="5">
        <f>scrimecost*Meta!O34</f>
        <v>305.55200000000002</v>
      </c>
      <c r="N37" s="5">
        <f>L37-Grade13!L37</f>
        <v>1465.5770015044764</v>
      </c>
      <c r="O37" s="5">
        <f>Grade13!M37-M37</f>
        <v>4.5199999999999818</v>
      </c>
      <c r="P37" s="22">
        <f t="shared" si="12"/>
        <v>85.864038229025212</v>
      </c>
      <c r="Q37" s="22"/>
      <c r="R37" s="22"/>
      <c r="S37" s="22">
        <f t="shared" si="6"/>
        <v>622.6870315754993</v>
      </c>
      <c r="T37" s="22">
        <f t="shared" si="7"/>
        <v>686.45118056038189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37063.84063165159</v>
      </c>
      <c r="D38" s="5">
        <f t="shared" si="15"/>
        <v>35861.865556279095</v>
      </c>
      <c r="E38" s="5">
        <f t="shared" si="1"/>
        <v>26361.865556279095</v>
      </c>
      <c r="F38" s="5">
        <f t="shared" si="2"/>
        <v>8908.8991041251247</v>
      </c>
      <c r="G38" s="5">
        <f t="shared" si="3"/>
        <v>26952.966452153971</v>
      </c>
      <c r="H38" s="22">
        <f t="shared" si="16"/>
        <v>16866.659557251864</v>
      </c>
      <c r="I38" s="5">
        <f t="shared" si="17"/>
        <v>42875.093074199729</v>
      </c>
      <c r="J38" s="26">
        <f t="shared" si="5"/>
        <v>0.15783219810956708</v>
      </c>
      <c r="L38" s="22">
        <f t="shared" si="18"/>
        <v>50910.392178324859</v>
      </c>
      <c r="M38" s="5">
        <f>scrimecost*Meta!O35</f>
        <v>305.55200000000002</v>
      </c>
      <c r="N38" s="5">
        <f>L38-Grade13!L38</f>
        <v>1502.216426542087</v>
      </c>
      <c r="O38" s="5">
        <f>Grade13!M38-M38</f>
        <v>4.5199999999999818</v>
      </c>
      <c r="P38" s="22">
        <f t="shared" si="12"/>
        <v>87.535794624750807</v>
      </c>
      <c r="Q38" s="22"/>
      <c r="R38" s="22"/>
      <c r="S38" s="22">
        <f t="shared" si="6"/>
        <v>637.87328409000634</v>
      </c>
      <c r="T38" s="22">
        <f t="shared" si="7"/>
        <v>705.73619306432647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37990.436647442883</v>
      </c>
      <c r="D39" s="5">
        <f t="shared" si="15"/>
        <v>36736.572195186076</v>
      </c>
      <c r="E39" s="5">
        <f t="shared" si="1"/>
        <v>27236.572195186076</v>
      </c>
      <c r="F39" s="5">
        <f t="shared" si="2"/>
        <v>9194.4908217282536</v>
      </c>
      <c r="G39" s="5">
        <f t="shared" si="3"/>
        <v>27542.081373457822</v>
      </c>
      <c r="H39" s="22">
        <f t="shared" si="16"/>
        <v>17288.32604618316</v>
      </c>
      <c r="I39" s="5">
        <f t="shared" si="17"/>
        <v>43862.261161054725</v>
      </c>
      <c r="J39" s="26">
        <f t="shared" si="5"/>
        <v>0.15945550442168771</v>
      </c>
      <c r="L39" s="22">
        <f t="shared" si="18"/>
        <v>52183.151982782976</v>
      </c>
      <c r="M39" s="5">
        <f>scrimecost*Meta!O36</f>
        <v>305.55200000000002</v>
      </c>
      <c r="N39" s="5">
        <f>L39-Grade13!L39</f>
        <v>1539.7718372056261</v>
      </c>
      <c r="O39" s="5">
        <f>Grade13!M39-M39</f>
        <v>4.5199999999999818</v>
      </c>
      <c r="P39" s="22">
        <f t="shared" si="12"/>
        <v>89.249344930369602</v>
      </c>
      <c r="Q39" s="22"/>
      <c r="R39" s="22"/>
      <c r="S39" s="22">
        <f t="shared" si="6"/>
        <v>653.43919291737143</v>
      </c>
      <c r="T39" s="22">
        <f t="shared" si="7"/>
        <v>725.57331017918136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38940.197563628957</v>
      </c>
      <c r="D40" s="5">
        <f t="shared" si="15"/>
        <v>37633.146500065734</v>
      </c>
      <c r="E40" s="5">
        <f t="shared" si="1"/>
        <v>28133.146500065734</v>
      </c>
      <c r="F40" s="5">
        <f t="shared" si="2"/>
        <v>9487.2223322714617</v>
      </c>
      <c r="G40" s="5">
        <f t="shared" si="3"/>
        <v>28145.92416779427</v>
      </c>
      <c r="H40" s="22">
        <f t="shared" si="16"/>
        <v>17720.53419733774</v>
      </c>
      <c r="I40" s="5">
        <f t="shared" si="17"/>
        <v>44874.108450081098</v>
      </c>
      <c r="J40" s="26">
        <f t="shared" si="5"/>
        <v>0.16103921789692735</v>
      </c>
      <c r="L40" s="22">
        <f t="shared" si="18"/>
        <v>53487.730782352563</v>
      </c>
      <c r="M40" s="5">
        <f>scrimecost*Meta!O37</f>
        <v>305.55200000000002</v>
      </c>
      <c r="N40" s="5">
        <f>L40-Grade13!L40</f>
        <v>1578.2661331357958</v>
      </c>
      <c r="O40" s="5">
        <f>Grade13!M40-M40</f>
        <v>4.5199999999999818</v>
      </c>
      <c r="P40" s="22">
        <f t="shared" si="12"/>
        <v>91.005733993628866</v>
      </c>
      <c r="Q40" s="22"/>
      <c r="R40" s="22"/>
      <c r="S40" s="22">
        <f t="shared" si="6"/>
        <v>669.39424946543693</v>
      </c>
      <c r="T40" s="22">
        <f t="shared" si="7"/>
        <v>745.97837606591179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39913.702502719672</v>
      </c>
      <c r="D41" s="5">
        <f t="shared" si="15"/>
        <v>38552.135162567371</v>
      </c>
      <c r="E41" s="5">
        <f t="shared" si="1"/>
        <v>29052.135162567371</v>
      </c>
      <c r="F41" s="5">
        <f t="shared" si="2"/>
        <v>9787.272130578247</v>
      </c>
      <c r="G41" s="5">
        <f t="shared" si="3"/>
        <v>28764.863031989124</v>
      </c>
      <c r="H41" s="22">
        <f t="shared" si="16"/>
        <v>18163.547552271182</v>
      </c>
      <c r="I41" s="5">
        <f t="shared" si="17"/>
        <v>45911.251921333118</v>
      </c>
      <c r="J41" s="26">
        <f t="shared" si="5"/>
        <v>0.16258430421423425</v>
      </c>
      <c r="L41" s="22">
        <f t="shared" si="18"/>
        <v>54824.924051911359</v>
      </c>
      <c r="M41" s="5">
        <f>scrimecost*Meta!O38</f>
        <v>185.56200000000001</v>
      </c>
      <c r="N41" s="5">
        <f>L41-Grade13!L41</f>
        <v>1617.7227864641536</v>
      </c>
      <c r="O41" s="5">
        <f>Grade13!M41-M41</f>
        <v>2.7450000000000045</v>
      </c>
      <c r="P41" s="22">
        <f t="shared" si="12"/>
        <v>92.806032783469547</v>
      </c>
      <c r="Q41" s="22"/>
      <c r="R41" s="22"/>
      <c r="S41" s="22">
        <f t="shared" si="6"/>
        <v>684.59798242717864</v>
      </c>
      <c r="T41" s="22">
        <f t="shared" si="7"/>
        <v>765.68126087863936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40911.545065287675</v>
      </c>
      <c r="D42" s="5">
        <f t="shared" si="15"/>
        <v>39494.09854163156</v>
      </c>
      <c r="E42" s="5">
        <f t="shared" si="1"/>
        <v>29994.09854163156</v>
      </c>
      <c r="F42" s="5">
        <f t="shared" si="2"/>
        <v>10094.823173842704</v>
      </c>
      <c r="G42" s="5">
        <f t="shared" si="3"/>
        <v>29399.275367788854</v>
      </c>
      <c r="H42" s="22">
        <f t="shared" si="16"/>
        <v>18617.636241077962</v>
      </c>
      <c r="I42" s="5">
        <f t="shared" si="17"/>
        <v>46974.323979366454</v>
      </c>
      <c r="J42" s="26">
        <f t="shared" si="5"/>
        <v>0.16409170549941174</v>
      </c>
      <c r="L42" s="22">
        <f t="shared" si="18"/>
        <v>56195.547153209154</v>
      </c>
      <c r="M42" s="5">
        <f>scrimecost*Meta!O39</f>
        <v>185.56200000000001</v>
      </c>
      <c r="N42" s="5">
        <f>L42-Grade13!L42</f>
        <v>1658.1658561257791</v>
      </c>
      <c r="O42" s="5">
        <f>Grade13!M42-M42</f>
        <v>2.7450000000000045</v>
      </c>
      <c r="P42" s="22">
        <f t="shared" si="12"/>
        <v>94.651339043056296</v>
      </c>
      <c r="Q42" s="22"/>
      <c r="R42" s="22"/>
      <c r="S42" s="22">
        <f t="shared" ref="S42:S69" si="19">IF(A42&lt;startage,1,0)*(N42-Q42-R42)+IF(A42&gt;=startage,1,0)*completionprob*(N42*spart+O42+P42)</f>
        <v>701.36076371298634</v>
      </c>
      <c r="T42" s="22">
        <f t="shared" ref="T42:T69" si="20">S42/sreturn^(A42-startage+1)</f>
        <v>787.26693576106686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41934.333691919863</v>
      </c>
      <c r="D43" s="5">
        <f t="shared" si="15"/>
        <v>40459.611005172344</v>
      </c>
      <c r="E43" s="5">
        <f t="shared" si="1"/>
        <v>30959.611005172344</v>
      </c>
      <c r="F43" s="5">
        <f t="shared" si="2"/>
        <v>10410.062993188771</v>
      </c>
      <c r="G43" s="5">
        <f t="shared" si="3"/>
        <v>30049.548011983574</v>
      </c>
      <c r="H43" s="22">
        <f t="shared" si="16"/>
        <v>19083.077147104908</v>
      </c>
      <c r="I43" s="5">
        <f t="shared" si="17"/>
        <v>48063.972838850605</v>
      </c>
      <c r="J43" s="26">
        <f t="shared" si="5"/>
        <v>0.16556234089958491</v>
      </c>
      <c r="L43" s="22">
        <f t="shared" si="18"/>
        <v>57600.435832039373</v>
      </c>
      <c r="M43" s="5">
        <f>scrimecost*Meta!O40</f>
        <v>185.56200000000001</v>
      </c>
      <c r="N43" s="5">
        <f>L43-Grade13!L43</f>
        <v>1699.6200025289145</v>
      </c>
      <c r="O43" s="5">
        <f>Grade13!M43-M43</f>
        <v>2.7450000000000045</v>
      </c>
      <c r="P43" s="22">
        <f t="shared" si="12"/>
        <v>96.542777959132692</v>
      </c>
      <c r="Q43" s="22"/>
      <c r="R43" s="22"/>
      <c r="S43" s="22">
        <f t="shared" si="19"/>
        <v>718.54261453092749</v>
      </c>
      <c r="T43" s="22">
        <f t="shared" si="20"/>
        <v>809.47085664910469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42982.692034217856</v>
      </c>
      <c r="D44" s="5">
        <f t="shared" si="15"/>
        <v>41449.261280301653</v>
      </c>
      <c r="E44" s="5">
        <f t="shared" si="1"/>
        <v>31949.261280301653</v>
      </c>
      <c r="F44" s="5">
        <f t="shared" si="2"/>
        <v>10733.18380801849</v>
      </c>
      <c r="G44" s="5">
        <f t="shared" si="3"/>
        <v>30716.077472283163</v>
      </c>
      <c r="H44" s="22">
        <f t="shared" si="16"/>
        <v>19560.154075782531</v>
      </c>
      <c r="I44" s="5">
        <f t="shared" si="17"/>
        <v>49180.86291982187</v>
      </c>
      <c r="J44" s="26">
        <f t="shared" si="5"/>
        <v>0.16699710714365629</v>
      </c>
      <c r="L44" s="22">
        <f t="shared" si="18"/>
        <v>59040.446727840354</v>
      </c>
      <c r="M44" s="5">
        <f>scrimecost*Meta!O41</f>
        <v>185.56200000000001</v>
      </c>
      <c r="N44" s="5">
        <f>L44-Grade13!L44</f>
        <v>1742.1105025921424</v>
      </c>
      <c r="O44" s="5">
        <f>Grade13!M44-M44</f>
        <v>2.7450000000000045</v>
      </c>
      <c r="P44" s="22">
        <f t="shared" si="12"/>
        <v>98.481502848111006</v>
      </c>
      <c r="Q44" s="22"/>
      <c r="R44" s="22"/>
      <c r="S44" s="22">
        <f t="shared" si="19"/>
        <v>736.15401161932277</v>
      </c>
      <c r="T44" s="22">
        <f t="shared" si="20"/>
        <v>832.31076681578645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44057.2593350733</v>
      </c>
      <c r="D45" s="5">
        <f t="shared" si="15"/>
        <v>42463.652812309192</v>
      </c>
      <c r="E45" s="5">
        <f t="shared" si="1"/>
        <v>32963.652812309192</v>
      </c>
      <c r="F45" s="5">
        <f t="shared" si="2"/>
        <v>11064.382643218951</v>
      </c>
      <c r="G45" s="5">
        <f t="shared" si="3"/>
        <v>31399.27016909024</v>
      </c>
      <c r="H45" s="22">
        <f t="shared" si="16"/>
        <v>20049.157927677094</v>
      </c>
      <c r="I45" s="5">
        <f t="shared" si="17"/>
        <v>50325.675252817411</v>
      </c>
      <c r="J45" s="26">
        <f t="shared" si="5"/>
        <v>0.16839687908909179</v>
      </c>
      <c r="L45" s="22">
        <f t="shared" si="18"/>
        <v>60516.457896036358</v>
      </c>
      <c r="M45" s="5">
        <f>scrimecost*Meta!O42</f>
        <v>185.56200000000001</v>
      </c>
      <c r="N45" s="5">
        <f>L45-Grade13!L45</f>
        <v>1785.6632651569453</v>
      </c>
      <c r="O45" s="5">
        <f>Grade13!M45-M45</f>
        <v>2.7450000000000045</v>
      </c>
      <c r="P45" s="22">
        <f t="shared" si="12"/>
        <v>100.46869585931377</v>
      </c>
      <c r="Q45" s="22"/>
      <c r="R45" s="22"/>
      <c r="S45" s="22">
        <f t="shared" si="19"/>
        <v>754.20569363492552</v>
      </c>
      <c r="T45" s="22">
        <f t="shared" si="20"/>
        <v>855.8049188846735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45158.69081845013</v>
      </c>
      <c r="D46" s="5">
        <f t="shared" si="15"/>
        <v>43503.404132616917</v>
      </c>
      <c r="E46" s="5">
        <f t="shared" si="1"/>
        <v>34003.404132616917</v>
      </c>
      <c r="F46" s="5">
        <f t="shared" si="2"/>
        <v>11403.861449299424</v>
      </c>
      <c r="G46" s="5">
        <f t="shared" si="3"/>
        <v>32099.542683317493</v>
      </c>
      <c r="H46" s="22">
        <f t="shared" si="16"/>
        <v>20550.386875869015</v>
      </c>
      <c r="I46" s="5">
        <f t="shared" si="17"/>
        <v>51499.107894137844</v>
      </c>
      <c r="J46" s="26">
        <f t="shared" si="5"/>
        <v>0.16976251025537034</v>
      </c>
      <c r="L46" s="22">
        <f t="shared" si="18"/>
        <v>62029.369343437262</v>
      </c>
      <c r="M46" s="5">
        <f>scrimecost*Meta!O43</f>
        <v>92.612000000000009</v>
      </c>
      <c r="N46" s="5">
        <f>L46-Grade13!L46</f>
        <v>1830.3048467858534</v>
      </c>
      <c r="O46" s="5">
        <f>Grade13!M46-M46</f>
        <v>1.3700000000000045</v>
      </c>
      <c r="P46" s="22">
        <f t="shared" si="12"/>
        <v>102.50556869579664</v>
      </c>
      <c r="Q46" s="22"/>
      <c r="R46" s="22"/>
      <c r="S46" s="22">
        <f t="shared" si="19"/>
        <v>771.81766770091281</v>
      </c>
      <c r="T46" s="22">
        <f t="shared" si="20"/>
        <v>878.95740543928139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46287.658088911376</v>
      </c>
      <c r="D47" s="5">
        <f t="shared" si="15"/>
        <v>44569.149235932338</v>
      </c>
      <c r="E47" s="5">
        <f t="shared" si="1"/>
        <v>35069.149235932338</v>
      </c>
      <c r="F47" s="5">
        <f t="shared" si="2"/>
        <v>11808.742149125143</v>
      </c>
      <c r="G47" s="5">
        <f t="shared" si="3"/>
        <v>32760.407086807194</v>
      </c>
      <c r="H47" s="22">
        <f t="shared" si="16"/>
        <v>21064.146547765744</v>
      </c>
      <c r="I47" s="5">
        <f t="shared" si="17"/>
        <v>52644.961427898059</v>
      </c>
      <c r="J47" s="26">
        <f t="shared" si="5"/>
        <v>0.17199000212193619</v>
      </c>
      <c r="L47" s="22">
        <f t="shared" si="18"/>
        <v>63580.103577023197</v>
      </c>
      <c r="M47" s="5">
        <f>scrimecost*Meta!O44</f>
        <v>92.612000000000009</v>
      </c>
      <c r="N47" s="5">
        <f>L47-Grade13!L47</f>
        <v>1876.0624679555185</v>
      </c>
      <c r="O47" s="5">
        <f>Grade13!M47-M47</f>
        <v>1.3700000000000045</v>
      </c>
      <c r="P47" s="22">
        <f t="shared" si="12"/>
        <v>104.93485289475095</v>
      </c>
      <c r="Q47" s="22"/>
      <c r="R47" s="22"/>
      <c r="S47" s="22">
        <f t="shared" si="19"/>
        <v>791.00450134149321</v>
      </c>
      <c r="T47" s="22">
        <f t="shared" si="20"/>
        <v>904.06615415791759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47444.849541134165</v>
      </c>
      <c r="D48" s="5">
        <f t="shared" si="15"/>
        <v>45661.537966830649</v>
      </c>
      <c r="E48" s="5">
        <f t="shared" si="1"/>
        <v>36161.537966830649</v>
      </c>
      <c r="F48" s="5">
        <f t="shared" si="2"/>
        <v>12274.645942853273</v>
      </c>
      <c r="G48" s="5">
        <f t="shared" si="3"/>
        <v>33386.892023977372</v>
      </c>
      <c r="H48" s="22">
        <f t="shared" si="16"/>
        <v>21590.750211459886</v>
      </c>
      <c r="I48" s="5">
        <f t="shared" si="17"/>
        <v>53768.560223595501</v>
      </c>
      <c r="J48" s="26">
        <f t="shared" si="5"/>
        <v>0.17494422037374324</v>
      </c>
      <c r="L48" s="22">
        <f t="shared" si="18"/>
        <v>65169.606166448772</v>
      </c>
      <c r="M48" s="5">
        <f>scrimecost*Meta!O45</f>
        <v>92.612000000000009</v>
      </c>
      <c r="N48" s="5">
        <f>L48-Grade13!L48</f>
        <v>1922.9640296544094</v>
      </c>
      <c r="O48" s="5">
        <f>Grade13!M48-M48</f>
        <v>1.3700000000000045</v>
      </c>
      <c r="P48" s="22">
        <f t="shared" si="12"/>
        <v>107.73027565711972</v>
      </c>
      <c r="Q48" s="22"/>
      <c r="R48" s="22"/>
      <c r="S48" s="22">
        <f t="shared" si="19"/>
        <v>810.86890920815165</v>
      </c>
      <c r="T48" s="22">
        <f t="shared" si="20"/>
        <v>930.12227804318525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48630.970779662501</v>
      </c>
      <c r="D49" s="5">
        <f t="shared" si="15"/>
        <v>46781.236416001397</v>
      </c>
      <c r="E49" s="5">
        <f t="shared" si="1"/>
        <v>37281.236416001397</v>
      </c>
      <c r="F49" s="5">
        <f t="shared" si="2"/>
        <v>12752.197331424595</v>
      </c>
      <c r="G49" s="5">
        <f t="shared" si="3"/>
        <v>34029.039084576798</v>
      </c>
      <c r="H49" s="22">
        <f t="shared" si="16"/>
        <v>22130.518966746378</v>
      </c>
      <c r="I49" s="5">
        <f t="shared" si="17"/>
        <v>54920.248989185377</v>
      </c>
      <c r="J49" s="26">
        <f t="shared" si="5"/>
        <v>0.1778263845218476</v>
      </c>
      <c r="L49" s="22">
        <f t="shared" si="18"/>
        <v>66798.846320609984</v>
      </c>
      <c r="M49" s="5">
        <f>scrimecost*Meta!O46</f>
        <v>92.612000000000009</v>
      </c>
      <c r="N49" s="5">
        <f>L49-Grade13!L49</f>
        <v>1971.038130395762</v>
      </c>
      <c r="O49" s="5">
        <f>Grade13!M49-M49</f>
        <v>1.3700000000000045</v>
      </c>
      <c r="P49" s="22">
        <f t="shared" si="12"/>
        <v>110.59558398854766</v>
      </c>
      <c r="Q49" s="22"/>
      <c r="R49" s="22"/>
      <c r="S49" s="22">
        <f t="shared" si="19"/>
        <v>831.22992727147243</v>
      </c>
      <c r="T49" s="22">
        <f t="shared" si="20"/>
        <v>956.92678486898399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49846.745049154073</v>
      </c>
      <c r="D50" s="5">
        <f t="shared" si="15"/>
        <v>47928.927326401441</v>
      </c>
      <c r="E50" s="5">
        <f t="shared" si="1"/>
        <v>38428.927326401441</v>
      </c>
      <c r="F50" s="5">
        <f t="shared" si="2"/>
        <v>13241.687504710215</v>
      </c>
      <c r="G50" s="5">
        <f t="shared" si="3"/>
        <v>34687.239821691226</v>
      </c>
      <c r="H50" s="22">
        <f t="shared" si="16"/>
        <v>22683.78194091504</v>
      </c>
      <c r="I50" s="5">
        <f t="shared" si="17"/>
        <v>56100.729973915018</v>
      </c>
      <c r="J50" s="26">
        <f t="shared" si="5"/>
        <v>0.18063825198341296</v>
      </c>
      <c r="L50" s="22">
        <f t="shared" si="18"/>
        <v>68468.817478625235</v>
      </c>
      <c r="M50" s="5">
        <f>scrimecost*Meta!O47</f>
        <v>92.612000000000009</v>
      </c>
      <c r="N50" s="5">
        <f>L50-Grade13!L50</f>
        <v>2020.3140836556704</v>
      </c>
      <c r="O50" s="5">
        <f>Grade13!M50-M50</f>
        <v>1.3700000000000045</v>
      </c>
      <c r="P50" s="22">
        <f t="shared" si="12"/>
        <v>113.5325250282614</v>
      </c>
      <c r="Q50" s="22"/>
      <c r="R50" s="22"/>
      <c r="S50" s="22">
        <f t="shared" si="19"/>
        <v>852.09997078638492</v>
      </c>
      <c r="T50" s="22">
        <f t="shared" si="20"/>
        <v>984.50116035839505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51092.913675382923</v>
      </c>
      <c r="D51" s="5">
        <f t="shared" si="15"/>
        <v>49105.310509561474</v>
      </c>
      <c r="E51" s="5">
        <f t="shared" si="1"/>
        <v>39605.310509561474</v>
      </c>
      <c r="F51" s="5">
        <f t="shared" si="2"/>
        <v>13743.414932327969</v>
      </c>
      <c r="G51" s="5">
        <f t="shared" si="3"/>
        <v>35361.895577233503</v>
      </c>
      <c r="H51" s="22">
        <f t="shared" si="16"/>
        <v>23250.876489437913</v>
      </c>
      <c r="I51" s="5">
        <f t="shared" si="17"/>
        <v>57310.722983262895</v>
      </c>
      <c r="J51" s="26">
        <f t="shared" si="5"/>
        <v>0.18338153731176934</v>
      </c>
      <c r="L51" s="22">
        <f t="shared" si="18"/>
        <v>70180.537915590859</v>
      </c>
      <c r="M51" s="5">
        <f>scrimecost*Meta!O48</f>
        <v>46.306000000000004</v>
      </c>
      <c r="N51" s="5">
        <f>L51-Grade13!L51</f>
        <v>2070.8219357470516</v>
      </c>
      <c r="O51" s="5">
        <f>Grade13!M51-M51</f>
        <v>0.68500000000000227</v>
      </c>
      <c r="P51" s="22">
        <f t="shared" si="12"/>
        <v>116.54288959396791</v>
      </c>
      <c r="Q51" s="22"/>
      <c r="R51" s="22"/>
      <c r="S51" s="22">
        <f t="shared" si="19"/>
        <v>873.04788538916023</v>
      </c>
      <c r="T51" s="22">
        <f t="shared" si="20"/>
        <v>1012.3528008438772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52370.236517267491</v>
      </c>
      <c r="D52" s="5">
        <f t="shared" si="15"/>
        <v>50311.103272300505</v>
      </c>
      <c r="E52" s="5">
        <f t="shared" si="1"/>
        <v>40811.103272300505</v>
      </c>
      <c r="F52" s="5">
        <f t="shared" si="2"/>
        <v>14257.685545636165</v>
      </c>
      <c r="G52" s="5">
        <f t="shared" si="3"/>
        <v>36053.417726664338</v>
      </c>
      <c r="H52" s="22">
        <f t="shared" si="16"/>
        <v>23832.148401673858</v>
      </c>
      <c r="I52" s="5">
        <f t="shared" si="17"/>
        <v>58550.965817844459</v>
      </c>
      <c r="J52" s="26">
        <f t="shared" si="5"/>
        <v>0.1860579132418731</v>
      </c>
      <c r="L52" s="22">
        <f t="shared" si="18"/>
        <v>71935.051363480627</v>
      </c>
      <c r="M52" s="5">
        <f>scrimecost*Meta!O49</f>
        <v>46.306000000000004</v>
      </c>
      <c r="N52" s="5">
        <f>L52-Grade13!L52</f>
        <v>2122.592484140725</v>
      </c>
      <c r="O52" s="5">
        <f>Grade13!M52-M52</f>
        <v>0.68500000000000227</v>
      </c>
      <c r="P52" s="22">
        <f t="shared" si="12"/>
        <v>119.62851327381709</v>
      </c>
      <c r="Q52" s="22"/>
      <c r="R52" s="22"/>
      <c r="S52" s="22">
        <f t="shared" si="19"/>
        <v>894.97447485700809</v>
      </c>
      <c r="T52" s="22">
        <f t="shared" si="20"/>
        <v>1041.53199393209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53679.492430199178</v>
      </c>
      <c r="D53" s="5">
        <f t="shared" si="15"/>
        <v>51547.040854108018</v>
      </c>
      <c r="E53" s="5">
        <f t="shared" si="1"/>
        <v>42047.040854108018</v>
      </c>
      <c r="F53" s="5">
        <f t="shared" si="2"/>
        <v>14784.81292427707</v>
      </c>
      <c r="G53" s="5">
        <f t="shared" si="3"/>
        <v>36762.227929830944</v>
      </c>
      <c r="H53" s="22">
        <f t="shared" si="16"/>
        <v>24427.952111715706</v>
      </c>
      <c r="I53" s="5">
        <f t="shared" si="17"/>
        <v>59822.21472329057</v>
      </c>
      <c r="J53" s="26">
        <f t="shared" si="5"/>
        <v>0.18866901171026706</v>
      </c>
      <c r="L53" s="22">
        <f t="shared" si="18"/>
        <v>73733.427647567631</v>
      </c>
      <c r="M53" s="5">
        <f>scrimecost*Meta!O50</f>
        <v>46.306000000000004</v>
      </c>
      <c r="N53" s="5">
        <f>L53-Grade13!L53</f>
        <v>2175.6572962442297</v>
      </c>
      <c r="O53" s="5">
        <f>Grade13!M53-M53</f>
        <v>0.68500000000000227</v>
      </c>
      <c r="P53" s="22">
        <f t="shared" si="12"/>
        <v>122.79127754566251</v>
      </c>
      <c r="Q53" s="22"/>
      <c r="R53" s="22"/>
      <c r="S53" s="22">
        <f t="shared" si="19"/>
        <v>917.44922906154818</v>
      </c>
      <c r="T53" s="22">
        <f t="shared" si="20"/>
        <v>1071.5492783240506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55021.479740954157</v>
      </c>
      <c r="D54" s="5">
        <f t="shared" si="15"/>
        <v>52813.876875460723</v>
      </c>
      <c r="E54" s="5">
        <f t="shared" si="1"/>
        <v>43313.876875460723</v>
      </c>
      <c r="F54" s="5">
        <f t="shared" si="2"/>
        <v>15325.118487383997</v>
      </c>
      <c r="G54" s="5">
        <f t="shared" si="3"/>
        <v>37488.758388076727</v>
      </c>
      <c r="H54" s="22">
        <f t="shared" si="16"/>
        <v>25038.650914508598</v>
      </c>
      <c r="I54" s="5">
        <f t="shared" si="17"/>
        <v>61125.244851372845</v>
      </c>
      <c r="J54" s="26">
        <f t="shared" si="5"/>
        <v>0.19121642485016363</v>
      </c>
      <c r="L54" s="22">
        <f t="shared" si="18"/>
        <v>75576.763338756835</v>
      </c>
      <c r="M54" s="5">
        <f>scrimecost*Meta!O51</f>
        <v>46.306000000000004</v>
      </c>
      <c r="N54" s="5">
        <f>L54-Grade13!L54</f>
        <v>2230.048728650363</v>
      </c>
      <c r="O54" s="5">
        <f>Grade13!M54-M54</f>
        <v>0.68500000000000227</v>
      </c>
      <c r="P54" s="22">
        <f t="shared" si="12"/>
        <v>126.0331109243041</v>
      </c>
      <c r="Q54" s="22"/>
      <c r="R54" s="22"/>
      <c r="S54" s="22">
        <f t="shared" si="19"/>
        <v>940.48585212121759</v>
      </c>
      <c r="T54" s="22">
        <f t="shared" si="20"/>
        <v>1102.4287152556867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56397.016734477998</v>
      </c>
      <c r="D55" s="5">
        <f t="shared" si="15"/>
        <v>54112.383797347225</v>
      </c>
      <c r="E55" s="5">
        <f t="shared" si="1"/>
        <v>44612.383797347225</v>
      </c>
      <c r="F55" s="5">
        <f t="shared" si="2"/>
        <v>15878.931689568592</v>
      </c>
      <c r="G55" s="5">
        <f t="shared" si="3"/>
        <v>38233.452107778634</v>
      </c>
      <c r="H55" s="22">
        <f t="shared" si="16"/>
        <v>25664.61718737131</v>
      </c>
      <c r="I55" s="5">
        <f t="shared" si="17"/>
        <v>62460.850732657149</v>
      </c>
      <c r="J55" s="26">
        <f t="shared" si="5"/>
        <v>0.19370170596225775</v>
      </c>
      <c r="L55" s="22">
        <f t="shared" si="18"/>
        <v>77466.182422225727</v>
      </c>
      <c r="M55" s="5">
        <f>scrimecost*Meta!O52</f>
        <v>46.306000000000004</v>
      </c>
      <c r="N55" s="5">
        <f>L55-Grade13!L55</f>
        <v>2285.7999468665948</v>
      </c>
      <c r="O55" s="5">
        <f>Grade13!M55-M55</f>
        <v>0.68500000000000227</v>
      </c>
      <c r="P55" s="22">
        <f t="shared" si="12"/>
        <v>129.35599013741162</v>
      </c>
      <c r="Q55" s="22"/>
      <c r="R55" s="22"/>
      <c r="S55" s="22">
        <f t="shared" si="19"/>
        <v>964.09839075735749</v>
      </c>
      <c r="T55" s="22">
        <f t="shared" si="20"/>
        <v>1134.1950567120912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57806.942152839947</v>
      </c>
      <c r="D56" s="5">
        <f t="shared" si="15"/>
        <v>55443.353392280907</v>
      </c>
      <c r="E56" s="5">
        <f t="shared" si="1"/>
        <v>45943.353392280907</v>
      </c>
      <c r="F56" s="5">
        <f t="shared" si="2"/>
        <v>16446.590221807804</v>
      </c>
      <c r="G56" s="5">
        <f t="shared" si="3"/>
        <v>38996.763170473103</v>
      </c>
      <c r="H56" s="22">
        <f t="shared" si="16"/>
        <v>26306.232617055593</v>
      </c>
      <c r="I56" s="5">
        <f t="shared" si="17"/>
        <v>63829.846760973582</v>
      </c>
      <c r="J56" s="26">
        <f t="shared" si="5"/>
        <v>0.19612637046186182</v>
      </c>
      <c r="L56" s="22">
        <f t="shared" si="18"/>
        <v>79402.836982781388</v>
      </c>
      <c r="M56" s="5">
        <f>scrimecost*Meta!O53</f>
        <v>12.843999999999999</v>
      </c>
      <c r="N56" s="5">
        <f>L56-Grade13!L56</f>
        <v>2342.9449455382855</v>
      </c>
      <c r="O56" s="5">
        <f>Grade13!M56-M56</f>
        <v>0.1899999999999995</v>
      </c>
      <c r="P56" s="22">
        <f t="shared" si="12"/>
        <v>132.76194133084695</v>
      </c>
      <c r="Q56" s="22"/>
      <c r="R56" s="22"/>
      <c r="S56" s="22">
        <f t="shared" si="19"/>
        <v>987.98048285942139</v>
      </c>
      <c r="T56" s="22">
        <f t="shared" si="20"/>
        <v>1166.4950483110238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12.843999999999999</v>
      </c>
      <c r="N57" s="5">
        <f>L57-Grade13!L57</f>
        <v>0</v>
      </c>
      <c r="O57" s="5">
        <f>Grade13!M57-M57</f>
        <v>0.1899999999999995</v>
      </c>
      <c r="Q57" s="22"/>
      <c r="R57" s="22"/>
      <c r="S57" s="22">
        <f t="shared" si="19"/>
        <v>0.12311999999999969</v>
      </c>
      <c r="T57" s="22">
        <f t="shared" si="20"/>
        <v>0.14589193453319993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12.843999999999999</v>
      </c>
      <c r="N58" s="5">
        <f>L58-Grade13!L58</f>
        <v>0</v>
      </c>
      <c r="O58" s="5">
        <f>Grade13!M58-M58</f>
        <v>0.1899999999999995</v>
      </c>
      <c r="Q58" s="22"/>
      <c r="R58" s="22"/>
      <c r="S58" s="22">
        <f t="shared" si="19"/>
        <v>0.12311999999999969</v>
      </c>
      <c r="T58" s="22">
        <f t="shared" si="20"/>
        <v>0.14641967048205276</v>
      </c>
    </row>
    <row r="59" spans="1:20" x14ac:dyDescent="0.2">
      <c r="A59" s="5">
        <v>68</v>
      </c>
      <c r="H59" s="21"/>
      <c r="I59" s="5"/>
      <c r="M59" s="5">
        <f>scrimecost*Meta!O56</f>
        <v>12.843999999999999</v>
      </c>
      <c r="N59" s="5">
        <f>L59-Grade13!L59</f>
        <v>0</v>
      </c>
      <c r="O59" s="5">
        <f>Grade13!M59-M59</f>
        <v>0.1899999999999995</v>
      </c>
      <c r="Q59" s="22"/>
      <c r="R59" s="22"/>
      <c r="S59" s="22">
        <f t="shared" si="19"/>
        <v>0.12311999999999969</v>
      </c>
      <c r="T59" s="22">
        <f t="shared" si="20"/>
        <v>0.14694931541396625</v>
      </c>
    </row>
    <row r="60" spans="1:20" x14ac:dyDescent="0.2">
      <c r="A60" s="5">
        <v>69</v>
      </c>
      <c r="H60" s="21"/>
      <c r="I60" s="5"/>
      <c r="M60" s="5">
        <f>scrimecost*Meta!O57</f>
        <v>12.843999999999999</v>
      </c>
      <c r="N60" s="5">
        <f>L60-Grade13!L60</f>
        <v>0</v>
      </c>
      <c r="O60" s="5">
        <f>Grade13!M60-M60</f>
        <v>0.1899999999999995</v>
      </c>
      <c r="Q60" s="22"/>
      <c r="R60" s="22"/>
      <c r="S60" s="22">
        <f t="shared" si="19"/>
        <v>0.12311999999999969</v>
      </c>
      <c r="T60" s="22">
        <f t="shared" si="20"/>
        <v>0.14748087623431863</v>
      </c>
    </row>
    <row r="61" spans="1:20" x14ac:dyDescent="0.2">
      <c r="A61" s="5">
        <v>70</v>
      </c>
      <c r="H61" s="21"/>
      <c r="I61" s="5"/>
      <c r="M61" s="5">
        <f>scrimecost*Meta!O58</f>
        <v>12.843999999999999</v>
      </c>
      <c r="N61" s="5">
        <f>L61-Grade13!L61</f>
        <v>0</v>
      </c>
      <c r="O61" s="5">
        <f>Grade13!M61-M61</f>
        <v>0.1899999999999995</v>
      </c>
      <c r="Q61" s="22"/>
      <c r="R61" s="22"/>
      <c r="S61" s="22">
        <f t="shared" si="19"/>
        <v>0.12311999999999969</v>
      </c>
      <c r="T61" s="22">
        <f t="shared" si="20"/>
        <v>0.14801435987346698</v>
      </c>
    </row>
    <row r="62" spans="1:20" x14ac:dyDescent="0.2">
      <c r="A62" s="5">
        <v>71</v>
      </c>
      <c r="H62" s="21"/>
      <c r="I62" s="5"/>
      <c r="M62" s="5">
        <f>scrimecost*Meta!O59</f>
        <v>12.843999999999999</v>
      </c>
      <c r="N62" s="5">
        <f>L62-Grade13!L62</f>
        <v>0</v>
      </c>
      <c r="O62" s="5">
        <f>Grade13!M62-M62</f>
        <v>0.1899999999999995</v>
      </c>
      <c r="Q62" s="22"/>
      <c r="R62" s="22"/>
      <c r="S62" s="22">
        <f t="shared" si="19"/>
        <v>0.12311999999999969</v>
      </c>
      <c r="T62" s="22">
        <f t="shared" si="20"/>
        <v>0.14854977328683766</v>
      </c>
    </row>
    <row r="63" spans="1:20" x14ac:dyDescent="0.2">
      <c r="A63" s="5">
        <v>72</v>
      </c>
      <c r="H63" s="21"/>
      <c r="M63" s="5">
        <f>scrimecost*Meta!O60</f>
        <v>12.843999999999999</v>
      </c>
      <c r="N63" s="5">
        <f>L63-Grade13!L63</f>
        <v>0</v>
      </c>
      <c r="O63" s="5">
        <f>Grade13!M63-M63</f>
        <v>0.1899999999999995</v>
      </c>
      <c r="Q63" s="22"/>
      <c r="R63" s="22"/>
      <c r="S63" s="22">
        <f t="shared" si="19"/>
        <v>0.12311999999999969</v>
      </c>
      <c r="T63" s="22">
        <f t="shared" si="20"/>
        <v>0.14908712345501685</v>
      </c>
    </row>
    <row r="64" spans="1:20" x14ac:dyDescent="0.2">
      <c r="A64" s="5">
        <v>73</v>
      </c>
      <c r="H64" s="21"/>
      <c r="M64" s="5">
        <f>scrimecost*Meta!O61</f>
        <v>12.843999999999999</v>
      </c>
      <c r="N64" s="5">
        <f>L64-Grade13!L64</f>
        <v>0</v>
      </c>
      <c r="O64" s="5">
        <f>Grade13!M64-M64</f>
        <v>0.1899999999999995</v>
      </c>
      <c r="Q64" s="22"/>
      <c r="R64" s="22"/>
      <c r="S64" s="22">
        <f t="shared" si="19"/>
        <v>0.12311999999999969</v>
      </c>
      <c r="T64" s="22">
        <f t="shared" si="20"/>
        <v>0.14962641738384175</v>
      </c>
    </row>
    <row r="65" spans="1:20" x14ac:dyDescent="0.2">
      <c r="A65" s="5">
        <v>74</v>
      </c>
      <c r="H65" s="21"/>
      <c r="M65" s="5">
        <f>scrimecost*Meta!O62</f>
        <v>12.843999999999999</v>
      </c>
      <c r="N65" s="5">
        <f>L65-Grade13!L65</f>
        <v>0</v>
      </c>
      <c r="O65" s="5">
        <f>Grade13!M65-M65</f>
        <v>0.1899999999999995</v>
      </c>
      <c r="Q65" s="22"/>
      <c r="R65" s="22"/>
      <c r="S65" s="22">
        <f t="shared" si="19"/>
        <v>0.12311999999999969</v>
      </c>
      <c r="T65" s="22">
        <f t="shared" si="20"/>
        <v>0.15016766210449176</v>
      </c>
    </row>
    <row r="66" spans="1:20" x14ac:dyDescent="0.2">
      <c r="A66" s="5">
        <v>75</v>
      </c>
      <c r="H66" s="21"/>
      <c r="M66" s="5">
        <f>scrimecost*Meta!O63</f>
        <v>12.843999999999999</v>
      </c>
      <c r="N66" s="5">
        <f>L66-Grade13!L66</f>
        <v>0</v>
      </c>
      <c r="O66" s="5">
        <f>Grade13!M66-M66</f>
        <v>0.1899999999999995</v>
      </c>
      <c r="Q66" s="22"/>
      <c r="R66" s="22"/>
      <c r="S66" s="22">
        <f t="shared" si="19"/>
        <v>0.12311999999999969</v>
      </c>
      <c r="T66" s="22">
        <f t="shared" si="20"/>
        <v>0.15071086467358027</v>
      </c>
    </row>
    <row r="67" spans="1:20" x14ac:dyDescent="0.2">
      <c r="A67" s="5">
        <v>76</v>
      </c>
      <c r="H67" s="21"/>
      <c r="M67" s="5">
        <f>scrimecost*Meta!O64</f>
        <v>12.843999999999999</v>
      </c>
      <c r="N67" s="5">
        <f>L67-Grade13!L67</f>
        <v>0</v>
      </c>
      <c r="O67" s="5">
        <f>Grade13!M67-M67</f>
        <v>0.1899999999999995</v>
      </c>
      <c r="Q67" s="22"/>
      <c r="R67" s="22"/>
      <c r="S67" s="22">
        <f t="shared" si="19"/>
        <v>0.12311999999999969</v>
      </c>
      <c r="T67" s="22">
        <f t="shared" si="20"/>
        <v>0.15125603217324657</v>
      </c>
    </row>
    <row r="68" spans="1:20" x14ac:dyDescent="0.2">
      <c r="A68" s="5">
        <v>77</v>
      </c>
      <c r="H68" s="21"/>
      <c r="M68" s="5">
        <f>scrimecost*Meta!O65</f>
        <v>12.843999999999999</v>
      </c>
      <c r="N68" s="5">
        <f>L68-Grade13!L68</f>
        <v>0</v>
      </c>
      <c r="O68" s="5">
        <f>Grade13!M68-M68</f>
        <v>0.1899999999999995</v>
      </c>
      <c r="Q68" s="22"/>
      <c r="R68" s="22"/>
      <c r="S68" s="22">
        <f t="shared" si="19"/>
        <v>0.12311999999999969</v>
      </c>
      <c r="T68" s="22">
        <f t="shared" si="20"/>
        <v>0.15180317171124824</v>
      </c>
    </row>
    <row r="69" spans="1:20" x14ac:dyDescent="0.2">
      <c r="A69" s="5">
        <v>78</v>
      </c>
      <c r="H69" s="21"/>
      <c r="M69" s="5">
        <f>scrimecost*Meta!O66</f>
        <v>12.843999999999999</v>
      </c>
      <c r="N69" s="5">
        <f>L69-Grade13!L69</f>
        <v>0</v>
      </c>
      <c r="O69" s="5">
        <f>Grade13!M69-M69</f>
        <v>0.1899999999999995</v>
      </c>
      <c r="Q69" s="22"/>
      <c r="R69" s="22"/>
      <c r="S69" s="22">
        <f t="shared" si="19"/>
        <v>0.12311999999999969</v>
      </c>
      <c r="T69" s="22">
        <f t="shared" si="20"/>
        <v>0.15235229042105378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-2.4857144120815633E-11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2015-04-20T20:29:55Z</dcterms:modified>
</cp:coreProperties>
</file>