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40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L31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O68" i="59" s="1"/>
  <c r="Q2" i="59"/>
  <c r="P2" i="59"/>
  <c r="L29" i="59"/>
  <c r="N29" i="59"/>
  <c r="O2" i="59"/>
  <c r="N2" i="59"/>
  <c r="K2" i="59"/>
  <c r="J2" i="59"/>
  <c r="H2" i="59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K2" i="57"/>
  <c r="J2" i="57"/>
  <c r="H2" i="57"/>
  <c r="F2" i="57"/>
  <c r="E2" i="57"/>
  <c r="D2" i="57"/>
  <c r="C2" i="57"/>
  <c r="B2" i="57"/>
  <c r="B17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26" i="56"/>
  <c r="Q2" i="56"/>
  <c r="P2" i="56"/>
  <c r="O2" i="56"/>
  <c r="N2" i="56"/>
  <c r="L49" i="56"/>
  <c r="K2" i="56"/>
  <c r="J2" i="56"/>
  <c r="H2" i="56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3" i="55"/>
  <c r="O63" i="56" s="1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26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38" i="52"/>
  <c r="K2" i="52"/>
  <c r="R2" i="1"/>
  <c r="M29" i="1"/>
  <c r="S2" i="4"/>
  <c r="F2" i="1"/>
  <c r="E2" i="1"/>
  <c r="Q2" i="1"/>
  <c r="P2" i="1"/>
  <c r="O2" i="1"/>
  <c r="L31" i="1"/>
  <c r="N2" i="1"/>
  <c r="D2" i="1"/>
  <c r="C2" i="1"/>
  <c r="B7" i="50"/>
  <c r="B3" i="50"/>
  <c r="K3" i="50"/>
  <c r="B4" i="50"/>
  <c r="B5" i="50"/>
  <c r="B6" i="50"/>
  <c r="B8" i="50"/>
  <c r="N10" i="50"/>
  <c r="N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14" i="59"/>
  <c r="M22" i="59"/>
  <c r="M26" i="59"/>
  <c r="M30" i="59"/>
  <c r="O30" i="59"/>
  <c r="B41" i="59"/>
  <c r="B54" i="59"/>
  <c r="M66" i="59"/>
  <c r="M62" i="59"/>
  <c r="O62" i="60" s="1"/>
  <c r="S62" i="60" s="1"/>
  <c r="M58" i="59"/>
  <c r="M67" i="59"/>
  <c r="M63" i="59"/>
  <c r="M59" i="59"/>
  <c r="M56" i="59"/>
  <c r="M55" i="59"/>
  <c r="O55" i="60" s="1"/>
  <c r="M54" i="59"/>
  <c r="M53" i="59"/>
  <c r="O53" i="60" s="1"/>
  <c r="M52" i="59"/>
  <c r="M51" i="59"/>
  <c r="M50" i="59"/>
  <c r="M49" i="59"/>
  <c r="M48" i="59"/>
  <c r="M47" i="59"/>
  <c r="M46" i="59"/>
  <c r="M45" i="59"/>
  <c r="M44" i="59"/>
  <c r="M43" i="59"/>
  <c r="M42" i="59"/>
  <c r="M41" i="59"/>
  <c r="M40" i="59"/>
  <c r="M39" i="59"/>
  <c r="M69" i="59"/>
  <c r="M65" i="59"/>
  <c r="M61" i="59"/>
  <c r="M57" i="59"/>
  <c r="M20" i="59"/>
  <c r="O20" i="59"/>
  <c r="M24" i="59"/>
  <c r="M28" i="59"/>
  <c r="M33" i="59"/>
  <c r="M35" i="59"/>
  <c r="M37" i="59"/>
  <c r="B22" i="59"/>
  <c r="M64" i="59"/>
  <c r="M45" i="58"/>
  <c r="M37" i="58"/>
  <c r="O37" i="59" s="1"/>
  <c r="M59" i="57"/>
  <c r="M49" i="57"/>
  <c r="M28" i="54"/>
  <c r="B29" i="60"/>
  <c r="B48" i="60"/>
  <c r="M13" i="59"/>
  <c r="M21" i="59"/>
  <c r="M23" i="58"/>
  <c r="M13" i="58"/>
  <c r="O13" i="59" s="1"/>
  <c r="S13" i="59" s="1"/>
  <c r="M35" i="58"/>
  <c r="M63" i="58"/>
  <c r="O63" i="59" s="1"/>
  <c r="M42" i="58"/>
  <c r="M42" i="56"/>
  <c r="M23" i="59"/>
  <c r="B34" i="57"/>
  <c r="M29" i="59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47" i="60"/>
  <c r="O47" i="60"/>
  <c r="B16" i="57"/>
  <c r="B29" i="57"/>
  <c r="B55" i="57"/>
  <c r="B28" i="57"/>
  <c r="B13" i="57"/>
  <c r="B39" i="57"/>
  <c r="B52" i="1"/>
  <c r="B35" i="1"/>
  <c r="B55" i="1"/>
  <c r="B10" i="1"/>
  <c r="B20" i="1"/>
  <c r="M10" i="56"/>
  <c r="M25" i="56"/>
  <c r="M16" i="56"/>
  <c r="O16" i="57" s="1"/>
  <c r="M15" i="59"/>
  <c r="M24" i="60"/>
  <c r="O24" i="60"/>
  <c r="M61" i="60"/>
  <c r="M16" i="60"/>
  <c r="M59" i="60"/>
  <c r="M54" i="60"/>
  <c r="M52" i="60"/>
  <c r="M45" i="60"/>
  <c r="O45" i="61" s="1"/>
  <c r="M43" i="60"/>
  <c r="M37" i="60"/>
  <c r="M34" i="60"/>
  <c r="M30" i="60"/>
  <c r="M21" i="60"/>
  <c r="O21" i="60" s="1"/>
  <c r="S21" i="60" s="1"/>
  <c r="M18" i="60"/>
  <c r="M13" i="60"/>
  <c r="M58" i="60"/>
  <c r="O58" i="60"/>
  <c r="S58" i="60" s="1"/>
  <c r="M60" i="60"/>
  <c r="M63" i="60"/>
  <c r="O63" i="60" s="1"/>
  <c r="S63" i="60" s="1"/>
  <c r="M55" i="60"/>
  <c r="M50" i="60"/>
  <c r="O50" i="60" s="1"/>
  <c r="M48" i="60"/>
  <c r="M57" i="60"/>
  <c r="M35" i="60"/>
  <c r="M32" i="60"/>
  <c r="M27" i="60"/>
  <c r="M15" i="60"/>
  <c r="M14" i="60"/>
  <c r="M66" i="60"/>
  <c r="M68" i="60"/>
  <c r="O68" i="60"/>
  <c r="S68" i="60" s="1"/>
  <c r="M67" i="60"/>
  <c r="M53" i="60"/>
  <c r="M44" i="60"/>
  <c r="M69" i="60"/>
  <c r="O69" i="60" s="1"/>
  <c r="S69" i="60" s="1"/>
  <c r="M31" i="60"/>
  <c r="M65" i="60"/>
  <c r="M41" i="60"/>
  <c r="M39" i="60"/>
  <c r="M20" i="60"/>
  <c r="M64" i="60"/>
  <c r="M51" i="60"/>
  <c r="M46" i="60"/>
  <c r="M38" i="60"/>
  <c r="M29" i="60"/>
  <c r="O29" i="60"/>
  <c r="M23" i="60"/>
  <c r="O23" i="60"/>
  <c r="M40" i="60"/>
  <c r="O40" i="61" s="1"/>
  <c r="O40" i="60"/>
  <c r="M19" i="60"/>
  <c r="M49" i="60"/>
  <c r="M36" i="60"/>
  <c r="O36" i="60"/>
  <c r="M28" i="60"/>
  <c r="O28" i="60"/>
  <c r="M25" i="60"/>
  <c r="M42" i="60"/>
  <c r="O42" i="60" s="1"/>
  <c r="M32" i="59"/>
  <c r="O32" i="60" s="1"/>
  <c r="M25" i="59"/>
  <c r="M19" i="59"/>
  <c r="M16" i="59"/>
  <c r="M12" i="59"/>
  <c r="M36" i="59"/>
  <c r="M38" i="59"/>
  <c r="O38" i="60" s="1"/>
  <c r="M27" i="59"/>
  <c r="O27" i="60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5" i="57"/>
  <c r="M18" i="59"/>
  <c r="M31" i="59"/>
  <c r="O31" i="60" s="1"/>
  <c r="S31" i="60" s="1"/>
  <c r="M9" i="56"/>
  <c r="M17" i="57"/>
  <c r="M38" i="58"/>
  <c r="M48" i="58"/>
  <c r="M16" i="57"/>
  <c r="M48" i="57"/>
  <c r="O48" i="58" s="1"/>
  <c r="M55" i="57"/>
  <c r="M43" i="57"/>
  <c r="M11" i="57"/>
  <c r="M63" i="57"/>
  <c r="O63" i="58" s="1"/>
  <c r="M46" i="57"/>
  <c r="O46" i="58" s="1"/>
  <c r="M27" i="57"/>
  <c r="M23" i="52"/>
  <c r="M29" i="52"/>
  <c r="M17" i="58"/>
  <c r="O17" i="59" s="1"/>
  <c r="M59" i="58"/>
  <c r="M33" i="58"/>
  <c r="O33" i="59" s="1"/>
  <c r="M15" i="58"/>
  <c r="O15" i="59" s="1"/>
  <c r="M44" i="58"/>
  <c r="O44" i="59" s="1"/>
  <c r="M57" i="58"/>
  <c r="O57" i="59" s="1"/>
  <c r="S57" i="59"/>
  <c r="M28" i="58"/>
  <c r="O28" i="59"/>
  <c r="M58" i="58"/>
  <c r="O58" i="59"/>
  <c r="S58" i="59" s="1"/>
  <c r="M47" i="58"/>
  <c r="O47" i="59"/>
  <c r="M69" i="58"/>
  <c r="M19" i="58"/>
  <c r="M50" i="58"/>
  <c r="M34" i="58"/>
  <c r="O34" i="59" s="1"/>
  <c r="M26" i="58"/>
  <c r="O26" i="58" s="1"/>
  <c r="M12" i="58"/>
  <c r="M20" i="58"/>
  <c r="M18" i="58"/>
  <c r="O18" i="59" s="1"/>
  <c r="M53" i="58"/>
  <c r="M41" i="58"/>
  <c r="M29" i="58"/>
  <c r="O29" i="59" s="1"/>
  <c r="M22" i="58"/>
  <c r="O22" i="59" s="1"/>
  <c r="M62" i="58"/>
  <c r="M56" i="58"/>
  <c r="M36" i="58"/>
  <c r="M55" i="58"/>
  <c r="O55" i="59"/>
  <c r="M39" i="58"/>
  <c r="M31" i="58"/>
  <c r="O31" i="59" s="1"/>
  <c r="M11" i="58"/>
  <c r="M65" i="58"/>
  <c r="O65" i="59"/>
  <c r="S65" i="59" s="1"/>
  <c r="M24" i="58"/>
  <c r="O24" i="59" s="1"/>
  <c r="M66" i="58"/>
  <c r="O66" i="59" s="1"/>
  <c r="S66" i="59" s="1"/>
  <c r="M49" i="58"/>
  <c r="M61" i="58"/>
  <c r="M25" i="58"/>
  <c r="M60" i="58"/>
  <c r="M52" i="58"/>
  <c r="M40" i="58"/>
  <c r="O40" i="59" s="1"/>
  <c r="M32" i="58"/>
  <c r="O32" i="59" s="1"/>
  <c r="M21" i="58"/>
  <c r="M67" i="58"/>
  <c r="O67" i="59"/>
  <c r="S67" i="59" s="1"/>
  <c r="M51" i="58"/>
  <c r="O51" i="59" s="1"/>
  <c r="M43" i="58"/>
  <c r="M27" i="58"/>
  <c r="M68" i="58"/>
  <c r="M54" i="58"/>
  <c r="O54" i="59" s="1"/>
  <c r="M46" i="58"/>
  <c r="O46" i="59"/>
  <c r="M30" i="58"/>
  <c r="M16" i="58"/>
  <c r="M14" i="58"/>
  <c r="O14" i="59"/>
  <c r="M60" i="59"/>
  <c r="B44" i="53"/>
  <c r="B41" i="53"/>
  <c r="M38" i="53"/>
  <c r="B19" i="59"/>
  <c r="O18" i="60"/>
  <c r="O61" i="60"/>
  <c r="B7" i="52"/>
  <c r="B56" i="59"/>
  <c r="B45" i="59"/>
  <c r="B15" i="52"/>
  <c r="B33" i="59"/>
  <c r="B49" i="59"/>
  <c r="B38" i="58"/>
  <c r="B30" i="59"/>
  <c r="B24" i="59"/>
  <c r="B39" i="59"/>
  <c r="M63" i="1"/>
  <c r="M39" i="1"/>
  <c r="B49" i="53"/>
  <c r="B17" i="53"/>
  <c r="B20" i="53"/>
  <c r="B52" i="53"/>
  <c r="B18" i="53"/>
  <c r="B50" i="53"/>
  <c r="B14" i="53"/>
  <c r="B12" i="53"/>
  <c r="B8" i="53"/>
  <c r="B9" i="53"/>
  <c r="M63" i="53"/>
  <c r="B36" i="53"/>
  <c r="M18" i="53"/>
  <c r="M68" i="53"/>
  <c r="B42" i="53"/>
  <c r="B28" i="53"/>
  <c r="M24" i="53"/>
  <c r="B25" i="53"/>
  <c r="B39" i="52"/>
  <c r="B51" i="59"/>
  <c r="B43" i="59"/>
  <c r="B35" i="59"/>
  <c r="B13" i="59"/>
  <c r="B11" i="53"/>
  <c r="B34" i="53"/>
  <c r="B41" i="52"/>
  <c r="B33" i="53"/>
  <c r="B17" i="59"/>
  <c r="B16" i="59"/>
  <c r="B37" i="59"/>
  <c r="B47" i="59"/>
  <c r="S63" i="59"/>
  <c r="M16" i="53"/>
  <c r="M42" i="53"/>
  <c r="O42" i="53" s="1"/>
  <c r="M20" i="53"/>
  <c r="M45" i="53"/>
  <c r="M61" i="53"/>
  <c r="M31" i="53"/>
  <c r="M57" i="53"/>
  <c r="M30" i="53"/>
  <c r="M12" i="53"/>
  <c r="M27" i="53"/>
  <c r="M13" i="53"/>
  <c r="M69" i="53"/>
  <c r="M39" i="53"/>
  <c r="M40" i="53"/>
  <c r="O40" i="54" s="1"/>
  <c r="M49" i="53"/>
  <c r="M37" i="53"/>
  <c r="M21" i="53"/>
  <c r="O21" i="53" s="1"/>
  <c r="M33" i="53"/>
  <c r="M23" i="53"/>
  <c r="M17" i="53"/>
  <c r="M36" i="53"/>
  <c r="M10" i="53"/>
  <c r="M52" i="53"/>
  <c r="O52" i="53"/>
  <c r="M14" i="53"/>
  <c r="M51" i="53"/>
  <c r="M47" i="53"/>
  <c r="M48" i="53"/>
  <c r="M67" i="53"/>
  <c r="M56" i="53"/>
  <c r="M58" i="53"/>
  <c r="M62" i="53"/>
  <c r="M26" i="53"/>
  <c r="M9" i="53"/>
  <c r="O9" i="53" s="1"/>
  <c r="M53" i="53"/>
  <c r="M44" i="53"/>
  <c r="M43" i="53"/>
  <c r="M8" i="53"/>
  <c r="M41" i="53"/>
  <c r="M28" i="53"/>
  <c r="M25" i="53"/>
  <c r="M29" i="53"/>
  <c r="M55" i="53"/>
  <c r="M65" i="53"/>
  <c r="M35" i="53"/>
  <c r="M34" i="53"/>
  <c r="M60" i="53"/>
  <c r="M54" i="53"/>
  <c r="M59" i="53"/>
  <c r="M64" i="53"/>
  <c r="M22" i="53"/>
  <c r="M15" i="53"/>
  <c r="M6" i="53"/>
  <c r="M50" i="53"/>
  <c r="M32" i="53"/>
  <c r="M19" i="53"/>
  <c r="M7" i="53"/>
  <c r="M46" i="53"/>
  <c r="M11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M57" i="52"/>
  <c r="M24" i="52"/>
  <c r="O24" i="53" s="1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O19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M61" i="1"/>
  <c r="B15" i="53"/>
  <c r="B10" i="53"/>
  <c r="B55" i="53"/>
  <c r="B47" i="53"/>
  <c r="B39" i="53"/>
  <c r="B31" i="53"/>
  <c r="B23" i="53"/>
  <c r="B16" i="53"/>
  <c r="B32" i="53"/>
  <c r="B48" i="53"/>
  <c r="B30" i="53"/>
  <c r="B46" i="53"/>
  <c r="B13" i="53"/>
  <c r="B53" i="53"/>
  <c r="B45" i="53"/>
  <c r="B37" i="53"/>
  <c r="B29" i="53"/>
  <c r="B21" i="53"/>
  <c r="B51" i="53"/>
  <c r="B43" i="53"/>
  <c r="B35" i="53"/>
  <c r="B27" i="53"/>
  <c r="B19" i="53"/>
  <c r="B24" i="53"/>
  <c r="B40" i="53"/>
  <c r="B56" i="53"/>
  <c r="B22" i="53"/>
  <c r="B38" i="53"/>
  <c r="B54" i="53"/>
  <c r="B7" i="53"/>
  <c r="M17" i="60"/>
  <c r="M22" i="60"/>
  <c r="O22" i="60"/>
  <c r="M62" i="60"/>
  <c r="M56" i="60"/>
  <c r="M26" i="60"/>
  <c r="M33" i="60"/>
  <c r="O33" i="60" s="1"/>
  <c r="M12" i="1"/>
  <c r="M44" i="1"/>
  <c r="M58" i="1"/>
  <c r="M42" i="1"/>
  <c r="M26" i="1"/>
  <c r="O26" i="52"/>
  <c r="M57" i="1"/>
  <c r="M41" i="1"/>
  <c r="M9" i="1"/>
  <c r="M48" i="1"/>
  <c r="M32" i="1"/>
  <c r="M55" i="1"/>
  <c r="M54" i="1"/>
  <c r="M22" i="1"/>
  <c r="M6" i="1"/>
  <c r="M53" i="1"/>
  <c r="M21" i="1"/>
  <c r="O21" i="52" s="1"/>
  <c r="M69" i="1"/>
  <c r="M66" i="1"/>
  <c r="M50" i="1"/>
  <c r="M34" i="1"/>
  <c r="M18" i="1"/>
  <c r="M65" i="1"/>
  <c r="M49" i="1"/>
  <c r="M33" i="1"/>
  <c r="M17" i="1"/>
  <c r="M5" i="1"/>
  <c r="M56" i="1"/>
  <c r="M40" i="1"/>
  <c r="M24" i="1"/>
  <c r="O24" i="52"/>
  <c r="O17" i="60"/>
  <c r="M9" i="52"/>
  <c r="M30" i="52"/>
  <c r="M16" i="52"/>
  <c r="O16" i="53"/>
  <c r="M21" i="52"/>
  <c r="M67" i="52"/>
  <c r="O67" i="53" s="1"/>
  <c r="S67" i="53" s="1"/>
  <c r="M47" i="52"/>
  <c r="O47" i="53"/>
  <c r="M12" i="52"/>
  <c r="M39" i="52"/>
  <c r="M34" i="52"/>
  <c r="M15" i="52"/>
  <c r="O15" i="53" s="1"/>
  <c r="M66" i="52"/>
  <c r="M45" i="52"/>
  <c r="O45" i="53"/>
  <c r="M42" i="52"/>
  <c r="M13" i="52"/>
  <c r="O13" i="53" s="1"/>
  <c r="S13" i="53" s="1"/>
  <c r="M19" i="52"/>
  <c r="O19" i="53"/>
  <c r="M11" i="52"/>
  <c r="O11" i="53"/>
  <c r="M41" i="52"/>
  <c r="O41" i="53"/>
  <c r="M8" i="52"/>
  <c r="O8" i="53"/>
  <c r="M37" i="52"/>
  <c r="O37" i="53"/>
  <c r="M65" i="52"/>
  <c r="M33" i="52"/>
  <c r="M55" i="52"/>
  <c r="M53" i="52"/>
  <c r="M10" i="52"/>
  <c r="M54" i="52"/>
  <c r="M69" i="52"/>
  <c r="O69" i="52" s="1"/>
  <c r="S69" i="52" s="1"/>
  <c r="M25" i="52"/>
  <c r="O25" i="53"/>
  <c r="M44" i="52"/>
  <c r="M40" i="52"/>
  <c r="O40" i="53" s="1"/>
  <c r="M64" i="52"/>
  <c r="O64" i="53" s="1"/>
  <c r="M68" i="52"/>
  <c r="O68" i="53"/>
  <c r="S68" i="53" s="1"/>
  <c r="M20" i="52"/>
  <c r="M7" i="52"/>
  <c r="O7" i="53"/>
  <c r="M50" i="52"/>
  <c r="O50" i="53"/>
  <c r="M59" i="52"/>
  <c r="M17" i="52"/>
  <c r="O17" i="53" s="1"/>
  <c r="M48" i="52"/>
  <c r="O48" i="53" s="1"/>
  <c r="M18" i="52"/>
  <c r="O18" i="53" s="1"/>
  <c r="S18" i="53" s="1"/>
  <c r="M28" i="52"/>
  <c r="M60" i="52"/>
  <c r="O60" i="53" s="1"/>
  <c r="M38" i="52"/>
  <c r="O38" i="53"/>
  <c r="M36" i="52"/>
  <c r="M14" i="52"/>
  <c r="O14" i="53" s="1"/>
  <c r="M58" i="52"/>
  <c r="O58" i="53" s="1"/>
  <c r="M51" i="52"/>
  <c r="O51" i="53" s="1"/>
  <c r="M27" i="52"/>
  <c r="M26" i="52"/>
  <c r="O26" i="53"/>
  <c r="M62" i="52"/>
  <c r="M43" i="52"/>
  <c r="O43" i="53" s="1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M16" i="54"/>
  <c r="M25" i="54"/>
  <c r="M12" i="54"/>
  <c r="M20" i="54"/>
  <c r="M19" i="54"/>
  <c r="M33" i="54"/>
  <c r="M52" i="54"/>
  <c r="O52" i="54"/>
  <c r="M54" i="54"/>
  <c r="B54" i="61"/>
  <c r="B32" i="61"/>
  <c r="B45" i="61"/>
  <c r="B39" i="61"/>
  <c r="B56" i="54"/>
  <c r="M56" i="52"/>
  <c r="O56" i="53"/>
  <c r="B19" i="54"/>
  <c r="B18" i="54"/>
  <c r="M32" i="52"/>
  <c r="M61" i="52"/>
  <c r="B44" i="54"/>
  <c r="B38" i="54"/>
  <c r="B42" i="54"/>
  <c r="B8" i="54"/>
  <c r="B53" i="54"/>
  <c r="M6" i="52"/>
  <c r="M22" i="52"/>
  <c r="O22" i="53" s="1"/>
  <c r="O50" i="59"/>
  <c r="M31" i="52"/>
  <c r="O31" i="53" s="1"/>
  <c r="M63" i="52"/>
  <c r="O63" i="53" s="1"/>
  <c r="S63" i="53" s="1"/>
  <c r="M59" i="54"/>
  <c r="Q10" i="50"/>
  <c r="N9" i="50"/>
  <c r="Q9" i="50"/>
  <c r="B11" i="55"/>
  <c r="B42" i="55"/>
  <c r="M69" i="55"/>
  <c r="B24" i="54"/>
  <c r="M35" i="52"/>
  <c r="O35" i="53"/>
  <c r="M52" i="52"/>
  <c r="B44" i="55"/>
  <c r="M56" i="54"/>
  <c r="O56" i="54"/>
  <c r="O65" i="52"/>
  <c r="S65" i="52"/>
  <c r="Q6" i="50"/>
  <c r="Q5" i="50"/>
  <c r="B54" i="54"/>
  <c r="M49" i="52"/>
  <c r="M46" i="52"/>
  <c r="O9" i="52"/>
  <c r="O15" i="60"/>
  <c r="O32" i="52"/>
  <c r="O57" i="52"/>
  <c r="S57" i="52" s="1"/>
  <c r="O66" i="60"/>
  <c r="S66" i="60" s="1"/>
  <c r="O55" i="53"/>
  <c r="O53" i="53"/>
  <c r="O10" i="53"/>
  <c r="O42" i="59"/>
  <c r="B42" i="56"/>
  <c r="B46" i="56"/>
  <c r="B12" i="56"/>
  <c r="B37" i="56"/>
  <c r="B53" i="56"/>
  <c r="B33" i="56"/>
  <c r="B17" i="56"/>
  <c r="B23" i="56"/>
  <c r="B41" i="56"/>
  <c r="B26" i="56"/>
  <c r="B39" i="56"/>
  <c r="B44" i="56"/>
  <c r="B40" i="52"/>
  <c r="B47" i="52"/>
  <c r="B23" i="52"/>
  <c r="B26" i="52"/>
  <c r="B12" i="52"/>
  <c r="B34" i="52"/>
  <c r="B16" i="52"/>
  <c r="B11" i="52"/>
  <c r="B49" i="52"/>
  <c r="B30" i="52"/>
  <c r="B33" i="52"/>
  <c r="B17" i="52"/>
  <c r="O65" i="60"/>
  <c r="S65" i="60" s="1"/>
  <c r="M36" i="56"/>
  <c r="M33" i="56"/>
  <c r="M30" i="56"/>
  <c r="M66" i="56"/>
  <c r="M17" i="56"/>
  <c r="B13" i="56"/>
  <c r="B25" i="56"/>
  <c r="B51" i="56"/>
  <c r="B54" i="56"/>
  <c r="B45" i="56"/>
  <c r="B52" i="56"/>
  <c r="B47" i="56"/>
  <c r="B24" i="56"/>
  <c r="B48" i="56"/>
  <c r="B35" i="56"/>
  <c r="B50" i="56"/>
  <c r="B21" i="52"/>
  <c r="B37" i="52"/>
  <c r="B32" i="52"/>
  <c r="B19" i="52"/>
  <c r="B31" i="52"/>
  <c r="B50" i="52"/>
  <c r="B56" i="52"/>
  <c r="B16" i="56"/>
  <c r="B27" i="52"/>
  <c r="B54" i="52"/>
  <c r="B24" i="52"/>
  <c r="B52" i="52"/>
  <c r="B25" i="52"/>
  <c r="M40" i="56"/>
  <c r="M41" i="56"/>
  <c r="M39" i="56"/>
  <c r="M63" i="56"/>
  <c r="O63" i="57"/>
  <c r="B55" i="52"/>
  <c r="O43" i="60"/>
  <c r="O32" i="53"/>
  <c r="B34" i="56"/>
  <c r="B55" i="56"/>
  <c r="B40" i="56"/>
  <c r="B15" i="56"/>
  <c r="B28" i="56"/>
  <c r="B19" i="56"/>
  <c r="B11" i="56"/>
  <c r="B38" i="56"/>
  <c r="B27" i="56"/>
  <c r="B14" i="56"/>
  <c r="B56" i="56"/>
  <c r="B30" i="56"/>
  <c r="B9" i="52"/>
  <c r="B44" i="52"/>
  <c r="B53" i="52"/>
  <c r="B6" i="52"/>
  <c r="B13" i="52"/>
  <c r="B29" i="52"/>
  <c r="B14" i="52"/>
  <c r="B10" i="52"/>
  <c r="B43" i="52"/>
  <c r="B36" i="52"/>
  <c r="B8" i="52"/>
  <c r="B35" i="52"/>
  <c r="B18" i="52"/>
  <c r="M55" i="56"/>
  <c r="O55" i="57"/>
  <c r="M52" i="56"/>
  <c r="O23" i="59"/>
  <c r="B46" i="52"/>
  <c r="O27" i="53"/>
  <c r="M12" i="55"/>
  <c r="B49" i="61"/>
  <c r="M56" i="55"/>
  <c r="O56" i="55"/>
  <c r="B48" i="61"/>
  <c r="M31" i="1"/>
  <c r="M51" i="1"/>
  <c r="B12" i="55"/>
  <c r="B29" i="55"/>
  <c r="B43" i="55"/>
  <c r="B41" i="55"/>
  <c r="M68" i="55"/>
  <c r="M52" i="55"/>
  <c r="O52" i="55" s="1"/>
  <c r="M28" i="55"/>
  <c r="M8" i="55"/>
  <c r="M27" i="55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B34" i="61"/>
  <c r="B40" i="61"/>
  <c r="B35" i="55"/>
  <c r="M50" i="55"/>
  <c r="M7" i="1"/>
  <c r="M67" i="1"/>
  <c r="M27" i="1"/>
  <c r="O27" i="52"/>
  <c r="M47" i="1"/>
  <c r="O47" i="52"/>
  <c r="M45" i="1"/>
  <c r="O45" i="52"/>
  <c r="M30" i="1"/>
  <c r="M19" i="1"/>
  <c r="O19" i="52" s="1"/>
  <c r="M52" i="1"/>
  <c r="O52" i="52" s="1"/>
  <c r="M68" i="1"/>
  <c r="M13" i="1"/>
  <c r="O13" i="52"/>
  <c r="M10" i="1"/>
  <c r="O10" i="52"/>
  <c r="M25" i="1"/>
  <c r="O25" i="52"/>
  <c r="M64" i="1"/>
  <c r="O64" i="52"/>
  <c r="S64" i="52" s="1"/>
  <c r="M16" i="1"/>
  <c r="O16" i="52" s="1"/>
  <c r="M38" i="1"/>
  <c r="O38" i="52" s="1"/>
  <c r="M37" i="1"/>
  <c r="O37" i="52"/>
  <c r="M60" i="1"/>
  <c r="O60" i="52" s="1"/>
  <c r="S60" i="52" s="1"/>
  <c r="M14" i="1"/>
  <c r="O14" i="52" s="1"/>
  <c r="M11" i="1"/>
  <c r="M15" i="1"/>
  <c r="O15" i="52"/>
  <c r="M59" i="1"/>
  <c r="O59" i="52"/>
  <c r="S59" i="52" s="1"/>
  <c r="M23" i="1"/>
  <c r="O23" i="52" s="1"/>
  <c r="M46" i="1"/>
  <c r="M8" i="1"/>
  <c r="O8" i="52"/>
  <c r="M20" i="1"/>
  <c r="O20" i="52"/>
  <c r="M35" i="1"/>
  <c r="O35" i="52"/>
  <c r="M28" i="1"/>
  <c r="O28" i="52"/>
  <c r="M43" i="1"/>
  <c r="O43" i="52"/>
  <c r="M36" i="1"/>
  <c r="O36" i="52"/>
  <c r="M62" i="1"/>
  <c r="O62" i="52"/>
  <c r="S62" i="52" s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S61" i="60"/>
  <c r="B22" i="61"/>
  <c r="B42" i="61"/>
  <c r="O63" i="52"/>
  <c r="S63" i="52" s="1"/>
  <c r="B29" i="61"/>
  <c r="B10" i="55"/>
  <c r="B30" i="55"/>
  <c r="B20" i="55"/>
  <c r="O39" i="59"/>
  <c r="O25" i="54"/>
  <c r="O59" i="58"/>
  <c r="S59" i="58" s="1"/>
  <c r="O60" i="60"/>
  <c r="S60" i="60" s="1"/>
  <c r="O62" i="59"/>
  <c r="S62" i="59" s="1"/>
  <c r="O16" i="58"/>
  <c r="O49" i="58"/>
  <c r="O34" i="60"/>
  <c r="S68" i="59"/>
  <c r="I8" i="4"/>
  <c r="G2" i="57"/>
  <c r="H29" i="57"/>
  <c r="I5" i="4"/>
  <c r="G2" i="54"/>
  <c r="I4" i="4"/>
  <c r="G2" i="53"/>
  <c r="I2" i="4"/>
  <c r="G2" i="1"/>
  <c r="I11" i="4"/>
  <c r="G2" i="60"/>
  <c r="I7" i="4"/>
  <c r="G2" i="56"/>
  <c r="I3" i="4"/>
  <c r="G2" i="52"/>
  <c r="I12" i="4"/>
  <c r="G2" i="61"/>
  <c r="I10" i="4"/>
  <c r="G2" i="59"/>
  <c r="I9" i="4"/>
  <c r="G2" i="58"/>
  <c r="I6" i="4"/>
  <c r="G2" i="55"/>
  <c r="K8" i="50"/>
  <c r="K9" i="50"/>
  <c r="K7" i="50"/>
  <c r="K10" i="50"/>
  <c r="L37" i="1"/>
  <c r="L50" i="56"/>
  <c r="N50" i="57"/>
  <c r="L31" i="56"/>
  <c r="L25" i="56"/>
  <c r="L22" i="56"/>
  <c r="L37" i="56"/>
  <c r="L15" i="56"/>
  <c r="L10" i="56"/>
  <c r="L47" i="56"/>
  <c r="M34" i="61"/>
  <c r="M19" i="61"/>
  <c r="M36" i="61"/>
  <c r="M31" i="61"/>
  <c r="O31" i="61" s="1"/>
  <c r="M55" i="61"/>
  <c r="O55" i="61" s="1"/>
  <c r="M59" i="61"/>
  <c r="O59" i="61" s="1"/>
  <c r="S59" i="61"/>
  <c r="M51" i="61"/>
  <c r="M52" i="61"/>
  <c r="O52" i="61" s="1"/>
  <c r="M56" i="61"/>
  <c r="M44" i="61"/>
  <c r="M20" i="61"/>
  <c r="M49" i="61"/>
  <c r="M54" i="61"/>
  <c r="M17" i="61"/>
  <c r="O17" i="61"/>
  <c r="M29" i="61"/>
  <c r="O29" i="61"/>
  <c r="M21" i="61"/>
  <c r="O21" i="61"/>
  <c r="M16" i="61"/>
  <c r="M41" i="61"/>
  <c r="M23" i="61"/>
  <c r="O23" i="61" s="1"/>
  <c r="M26" i="61"/>
  <c r="M35" i="61"/>
  <c r="M48" i="61"/>
  <c r="M58" i="61"/>
  <c r="O58" i="61" s="1"/>
  <c r="S58" i="61" s="1"/>
  <c r="M42" i="61"/>
  <c r="O42" i="61"/>
  <c r="M18" i="61"/>
  <c r="O18" i="61"/>
  <c r="M62" i="61"/>
  <c r="M32" i="61"/>
  <c r="O32" i="61" s="1"/>
  <c r="M53" i="61"/>
  <c r="O53" i="61" s="1"/>
  <c r="M66" i="61"/>
  <c r="M14" i="61"/>
  <c r="M15" i="61"/>
  <c r="O15" i="61" s="1"/>
  <c r="M67" i="61"/>
  <c r="M22" i="61"/>
  <c r="O22" i="61"/>
  <c r="M65" i="61"/>
  <c r="O65" i="61"/>
  <c r="S65" i="61" s="1"/>
  <c r="M47" i="61"/>
  <c r="O47" i="61" s="1"/>
  <c r="M61" i="61"/>
  <c r="O61" i="61" s="1"/>
  <c r="S61" i="61"/>
  <c r="M43" i="61"/>
  <c r="O43" i="61"/>
  <c r="M30" i="61"/>
  <c r="M28" i="61"/>
  <c r="O28" i="61" s="1"/>
  <c r="M60" i="61"/>
  <c r="O60" i="61" s="1"/>
  <c r="S60" i="61" s="1"/>
  <c r="M33" i="61"/>
  <c r="O33" i="61"/>
  <c r="M45" i="61"/>
  <c r="M37" i="61"/>
  <c r="O37" i="61" s="1"/>
  <c r="M39" i="61"/>
  <c r="M68" i="61"/>
  <c r="O68" i="61" s="1"/>
  <c r="S68" i="61" s="1"/>
  <c r="M63" i="61"/>
  <c r="O63" i="61"/>
  <c r="S63" i="61" s="1"/>
  <c r="M46" i="61"/>
  <c r="O46" i="61" s="1"/>
  <c r="M25" i="61"/>
  <c r="O25" i="61" s="1"/>
  <c r="M38" i="61"/>
  <c r="M69" i="61"/>
  <c r="M50" i="61"/>
  <c r="O50" i="61"/>
  <c r="M57" i="61"/>
  <c r="O57" i="61"/>
  <c r="S57" i="61" s="1"/>
  <c r="M64" i="61"/>
  <c r="O64" i="61" s="1"/>
  <c r="S64" i="61" s="1"/>
  <c r="M24" i="61"/>
  <c r="O24" i="61"/>
  <c r="M27" i="61"/>
  <c r="O27" i="61"/>
  <c r="H39" i="52"/>
  <c r="C39" i="52"/>
  <c r="H42" i="53"/>
  <c r="H51" i="52"/>
  <c r="O36" i="53"/>
  <c r="O59" i="54"/>
  <c r="O59" i="53"/>
  <c r="S59" i="53"/>
  <c r="M20" i="57"/>
  <c r="O20" i="58" s="1"/>
  <c r="B27" i="57"/>
  <c r="B11" i="57"/>
  <c r="B38" i="57"/>
  <c r="M31" i="56"/>
  <c r="O31" i="57"/>
  <c r="M43" i="56"/>
  <c r="M59" i="56"/>
  <c r="M60" i="56"/>
  <c r="O60" i="57"/>
  <c r="S60" i="57" s="1"/>
  <c r="M54" i="56"/>
  <c r="M12" i="56"/>
  <c r="M29" i="56"/>
  <c r="M57" i="56"/>
  <c r="M45" i="56"/>
  <c r="M37" i="56"/>
  <c r="M14" i="56"/>
  <c r="M69" i="56"/>
  <c r="M51" i="56"/>
  <c r="M58" i="56"/>
  <c r="M64" i="56"/>
  <c r="M24" i="56"/>
  <c r="M15" i="56"/>
  <c r="M11" i="56"/>
  <c r="O11" i="57" s="1"/>
  <c r="M38" i="56"/>
  <c r="M49" i="56"/>
  <c r="O49" i="57" s="1"/>
  <c r="M47" i="56"/>
  <c r="M28" i="56"/>
  <c r="M23" i="56"/>
  <c r="M56" i="56"/>
  <c r="M22" i="56"/>
  <c r="M67" i="56"/>
  <c r="O67" i="57" s="1"/>
  <c r="S67" i="57"/>
  <c r="M44" i="56"/>
  <c r="M21" i="56"/>
  <c r="M27" i="56"/>
  <c r="M53" i="56"/>
  <c r="M46" i="56"/>
  <c r="M61" i="56"/>
  <c r="O61" i="57" s="1"/>
  <c r="S61" i="57"/>
  <c r="M18" i="56"/>
  <c r="M50" i="56"/>
  <c r="O50" i="57" s="1"/>
  <c r="M20" i="56"/>
  <c r="M35" i="56"/>
  <c r="M65" i="56"/>
  <c r="M34" i="56"/>
  <c r="M48" i="56"/>
  <c r="M62" i="56"/>
  <c r="M68" i="56"/>
  <c r="M13" i="56"/>
  <c r="M32" i="56"/>
  <c r="M19" i="56"/>
  <c r="O26" i="57"/>
  <c r="O49" i="59"/>
  <c r="O59" i="60"/>
  <c r="S59" i="60" s="1"/>
  <c r="O59" i="59"/>
  <c r="S59" i="59" s="1"/>
  <c r="B44" i="58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28" i="57"/>
  <c r="O28" i="58" s="1"/>
  <c r="M66" i="57"/>
  <c r="O66" i="57" s="1"/>
  <c r="S66" i="57"/>
  <c r="M41" i="57"/>
  <c r="O41" i="58"/>
  <c r="M22" i="57"/>
  <c r="M25" i="57"/>
  <c r="M34" i="57"/>
  <c r="O34" i="58"/>
  <c r="M56" i="57"/>
  <c r="O56" i="58"/>
  <c r="M40" i="57"/>
  <c r="O40" i="58"/>
  <c r="M58" i="57"/>
  <c r="O58" i="58"/>
  <c r="S58" i="58" s="1"/>
  <c r="M39" i="57"/>
  <c r="O39" i="58" s="1"/>
  <c r="M10" i="57"/>
  <c r="M68" i="57"/>
  <c r="O68" i="58"/>
  <c r="S68" i="58" s="1"/>
  <c r="M65" i="57"/>
  <c r="O65" i="58" s="1"/>
  <c r="S65" i="58"/>
  <c r="M29" i="57"/>
  <c r="M64" i="57"/>
  <c r="O64" i="58" s="1"/>
  <c r="S64" i="58" s="1"/>
  <c r="M53" i="57"/>
  <c r="O53" i="58"/>
  <c r="M61" i="57"/>
  <c r="M33" i="57"/>
  <c r="M35" i="57"/>
  <c r="O35" i="58"/>
  <c r="M21" i="57"/>
  <c r="O21" i="58"/>
  <c r="M37" i="57"/>
  <c r="O37" i="58"/>
  <c r="M62" i="57"/>
  <c r="O62" i="58"/>
  <c r="S62" i="58" s="1"/>
  <c r="M52" i="57"/>
  <c r="O52" i="58" s="1"/>
  <c r="M69" i="57"/>
  <c r="O69" i="58" s="1"/>
  <c r="S69" i="58"/>
  <c r="M67" i="57"/>
  <c r="O67" i="58"/>
  <c r="S67" i="58" s="1"/>
  <c r="M47" i="57"/>
  <c r="M30" i="57"/>
  <c r="O30" i="57"/>
  <c r="M50" i="57"/>
  <c r="O50" i="58"/>
  <c r="M12" i="57"/>
  <c r="O12" i="58"/>
  <c r="M45" i="57"/>
  <c r="O45" i="58"/>
  <c r="M38" i="57"/>
  <c r="O38" i="58"/>
  <c r="M14" i="57"/>
  <c r="O14" i="58"/>
  <c r="M23" i="57"/>
  <c r="O23" i="58"/>
  <c r="M31" i="57"/>
  <c r="O31" i="58"/>
  <c r="M36" i="57"/>
  <c r="M13" i="57"/>
  <c r="M32" i="57"/>
  <c r="M60" i="57"/>
  <c r="O60" i="58"/>
  <c r="S60" i="58" s="1"/>
  <c r="M44" i="57"/>
  <c r="O44" i="58" s="1"/>
  <c r="M51" i="57"/>
  <c r="O51" i="58" s="1"/>
  <c r="M57" i="57"/>
  <c r="O57" i="58" s="1"/>
  <c r="S57" i="58"/>
  <c r="M19" i="57"/>
  <c r="O19" i="58"/>
  <c r="M24" i="57"/>
  <c r="O24" i="58"/>
  <c r="M54" i="57"/>
  <c r="M42" i="57"/>
  <c r="O42" i="58" s="1"/>
  <c r="M18" i="57"/>
  <c r="L27" i="56"/>
  <c r="L28" i="56"/>
  <c r="L13" i="56"/>
  <c r="L36" i="56"/>
  <c r="L18" i="56"/>
  <c r="L19" i="1"/>
  <c r="L15" i="1"/>
  <c r="O7" i="52"/>
  <c r="H35" i="61"/>
  <c r="L11" i="56"/>
  <c r="L40" i="56"/>
  <c r="O49" i="53"/>
  <c r="L45" i="56"/>
  <c r="O40" i="52"/>
  <c r="O42" i="52"/>
  <c r="L43" i="56"/>
  <c r="L30" i="56"/>
  <c r="L42" i="56"/>
  <c r="L34" i="56"/>
  <c r="L32" i="56"/>
  <c r="L40" i="1"/>
  <c r="O31" i="52"/>
  <c r="L26" i="56"/>
  <c r="L33" i="56"/>
  <c r="O56" i="52"/>
  <c r="L50" i="1"/>
  <c r="O67" i="52"/>
  <c r="S67" i="52" s="1"/>
  <c r="L52" i="56"/>
  <c r="L41" i="56"/>
  <c r="N41" i="56"/>
  <c r="C24" i="61"/>
  <c r="L49" i="1"/>
  <c r="L28" i="1"/>
  <c r="L5" i="1"/>
  <c r="L5" i="52"/>
  <c r="N5" i="52"/>
  <c r="L11" i="1"/>
  <c r="L21" i="1"/>
  <c r="L7" i="1"/>
  <c r="O52" i="56"/>
  <c r="C29" i="57"/>
  <c r="D29" i="57"/>
  <c r="E29" i="57"/>
  <c r="F29" i="57"/>
  <c r="O41" i="57"/>
  <c r="L29" i="57"/>
  <c r="H24" i="57"/>
  <c r="L24" i="57"/>
  <c r="C24" i="57"/>
  <c r="D24" i="57"/>
  <c r="C14" i="57"/>
  <c r="D14" i="57"/>
  <c r="L14" i="57"/>
  <c r="N14" i="57"/>
  <c r="H14" i="57"/>
  <c r="H21" i="1"/>
  <c r="H33" i="1"/>
  <c r="H55" i="1"/>
  <c r="H18" i="1"/>
  <c r="H22" i="1"/>
  <c r="H23" i="1"/>
  <c r="H39" i="1"/>
  <c r="H15" i="1"/>
  <c r="H51" i="1"/>
  <c r="H43" i="1"/>
  <c r="H26" i="1"/>
  <c r="H17" i="1"/>
  <c r="H54" i="1"/>
  <c r="H27" i="1"/>
  <c r="H46" i="1"/>
  <c r="H5" i="1"/>
  <c r="H5" i="52"/>
  <c r="H29" i="1"/>
  <c r="H34" i="1"/>
  <c r="H42" i="1"/>
  <c r="H8" i="1"/>
  <c r="H9" i="1"/>
  <c r="H45" i="1"/>
  <c r="H31" i="1"/>
  <c r="H20" i="1"/>
  <c r="H37" i="1"/>
  <c r="H53" i="1"/>
  <c r="H38" i="1"/>
  <c r="H24" i="1"/>
  <c r="H30" i="1"/>
  <c r="H12" i="1"/>
  <c r="H52" i="1"/>
  <c r="H35" i="1"/>
  <c r="H10" i="1"/>
  <c r="H47" i="1"/>
  <c r="H41" i="1"/>
  <c r="H28" i="1"/>
  <c r="H6" i="1"/>
  <c r="H40" i="1"/>
  <c r="H13" i="1"/>
  <c r="H50" i="1"/>
  <c r="H56" i="1"/>
  <c r="H25" i="1"/>
  <c r="H7" i="1"/>
  <c r="H36" i="1"/>
  <c r="H19" i="1"/>
  <c r="H49" i="1"/>
  <c r="H11" i="1"/>
  <c r="H48" i="1"/>
  <c r="H44" i="1"/>
  <c r="H32" i="1"/>
  <c r="H14" i="1"/>
  <c r="L6" i="1"/>
  <c r="H16" i="1"/>
  <c r="O36" i="57"/>
  <c r="O30" i="58"/>
  <c r="C50" i="57"/>
  <c r="D50" i="57"/>
  <c r="L50" i="57"/>
  <c r="H50" i="57"/>
  <c r="L33" i="57"/>
  <c r="C33" i="57"/>
  <c r="D33" i="57"/>
  <c r="H33" i="57"/>
  <c r="O66" i="58"/>
  <c r="S66" i="58" s="1"/>
  <c r="H56" i="57"/>
  <c r="L56" i="57"/>
  <c r="C56" i="57"/>
  <c r="D56" i="57"/>
  <c r="H46" i="57"/>
  <c r="C46" i="57"/>
  <c r="D46" i="57"/>
  <c r="L46" i="57"/>
  <c r="L20" i="57"/>
  <c r="C20" i="57"/>
  <c r="D20" i="57"/>
  <c r="H20" i="57"/>
  <c r="L53" i="57"/>
  <c r="C53" i="57"/>
  <c r="D53" i="57"/>
  <c r="H53" i="57"/>
  <c r="L36" i="57"/>
  <c r="H36" i="57"/>
  <c r="C36" i="57"/>
  <c r="D36" i="57"/>
  <c r="O52" i="57"/>
  <c r="O34" i="57"/>
  <c r="O53" i="57"/>
  <c r="O37" i="57"/>
  <c r="L11" i="57"/>
  <c r="C11" i="57"/>
  <c r="H11" i="57"/>
  <c r="H11" i="58"/>
  <c r="O25" i="57"/>
  <c r="O25" i="58"/>
  <c r="L22" i="57"/>
  <c r="H22" i="57"/>
  <c r="C22" i="57"/>
  <c r="D22" i="57"/>
  <c r="H25" i="57"/>
  <c r="L25" i="57"/>
  <c r="C25" i="57"/>
  <c r="D25" i="57"/>
  <c r="H21" i="57"/>
  <c r="C21" i="57"/>
  <c r="D21" i="57"/>
  <c r="L21" i="57"/>
  <c r="H18" i="57"/>
  <c r="C18" i="57"/>
  <c r="D18" i="57"/>
  <c r="L18" i="57"/>
  <c r="H19" i="57"/>
  <c r="C19" i="57"/>
  <c r="D19" i="57"/>
  <c r="L19" i="57"/>
  <c r="C47" i="57"/>
  <c r="D47" i="57"/>
  <c r="L47" i="57"/>
  <c r="H47" i="57"/>
  <c r="H52" i="57"/>
  <c r="C52" i="57"/>
  <c r="D52" i="57"/>
  <c r="L52" i="57"/>
  <c r="C23" i="57"/>
  <c r="D23" i="57"/>
  <c r="H23" i="57"/>
  <c r="L23" i="57"/>
  <c r="N23" i="57"/>
  <c r="C26" i="57"/>
  <c r="D26" i="57"/>
  <c r="L26" i="57"/>
  <c r="H26" i="57"/>
  <c r="O68" i="57"/>
  <c r="S68" i="57"/>
  <c r="O65" i="57"/>
  <c r="S65" i="57"/>
  <c r="O27" i="57"/>
  <c r="O27" i="56"/>
  <c r="O45" i="57"/>
  <c r="C27" i="57"/>
  <c r="D27" i="57"/>
  <c r="L27" i="57"/>
  <c r="H27" i="57"/>
  <c r="O40" i="57"/>
  <c r="L54" i="56"/>
  <c r="L38" i="56"/>
  <c r="L23" i="56"/>
  <c r="L51" i="56"/>
  <c r="L12" i="56"/>
  <c r="L21" i="56"/>
  <c r="L53" i="56"/>
  <c r="L14" i="56"/>
  <c r="L20" i="56"/>
  <c r="L16" i="56"/>
  <c r="L56" i="1"/>
  <c r="L23" i="1"/>
  <c r="L9" i="1"/>
  <c r="L47" i="1"/>
  <c r="L20" i="1"/>
  <c r="L43" i="1"/>
  <c r="L34" i="1"/>
  <c r="L25" i="1"/>
  <c r="L53" i="1"/>
  <c r="L13" i="1"/>
  <c r="L35" i="1"/>
  <c r="L51" i="1"/>
  <c r="L48" i="1"/>
  <c r="H31" i="59"/>
  <c r="H44" i="59"/>
  <c r="H32" i="59"/>
  <c r="H37" i="59"/>
  <c r="H39" i="59"/>
  <c r="H52" i="59"/>
  <c r="H36" i="59"/>
  <c r="H40" i="59"/>
  <c r="H38" i="59"/>
  <c r="H45" i="59"/>
  <c r="H35" i="59"/>
  <c r="H14" i="59"/>
  <c r="H26" i="59"/>
  <c r="H21" i="59"/>
  <c r="C30" i="59"/>
  <c r="C22" i="59"/>
  <c r="C23" i="59"/>
  <c r="C48" i="59"/>
  <c r="C42" i="59"/>
  <c r="C14" i="59"/>
  <c r="C41" i="59"/>
  <c r="C31" i="59"/>
  <c r="D31" i="59"/>
  <c r="C27" i="59"/>
  <c r="C26" i="59"/>
  <c r="C29" i="59"/>
  <c r="C51" i="59"/>
  <c r="C21" i="59"/>
  <c r="C19" i="59"/>
  <c r="C18" i="59"/>
  <c r="C50" i="59"/>
  <c r="C40" i="59"/>
  <c r="C52" i="59"/>
  <c r="C34" i="59"/>
  <c r="C33" i="59"/>
  <c r="H30" i="59"/>
  <c r="H33" i="59"/>
  <c r="H54" i="59"/>
  <c r="H34" i="59"/>
  <c r="H23" i="59"/>
  <c r="H41" i="59"/>
  <c r="H20" i="59"/>
  <c r="C20" i="59"/>
  <c r="L20" i="59"/>
  <c r="C54" i="59"/>
  <c r="C56" i="59"/>
  <c r="C37" i="59"/>
  <c r="C39" i="59"/>
  <c r="C17" i="59"/>
  <c r="C32" i="59"/>
  <c r="H22" i="59"/>
  <c r="H56" i="59"/>
  <c r="H19" i="59"/>
  <c r="H53" i="59"/>
  <c r="L44" i="59"/>
  <c r="N44" i="59"/>
  <c r="H55" i="59"/>
  <c r="H25" i="59"/>
  <c r="C38" i="59"/>
  <c r="C28" i="59"/>
  <c r="C49" i="59"/>
  <c r="C35" i="59"/>
  <c r="C43" i="59"/>
  <c r="H17" i="59"/>
  <c r="H18" i="59"/>
  <c r="H43" i="59"/>
  <c r="H28" i="59"/>
  <c r="H27" i="59"/>
  <c r="H50" i="59"/>
  <c r="H51" i="59"/>
  <c r="H29" i="59"/>
  <c r="H49" i="59"/>
  <c r="C53" i="59"/>
  <c r="C16" i="59"/>
  <c r="C25" i="59"/>
  <c r="C45" i="59"/>
  <c r="C47" i="59"/>
  <c r="C55" i="59"/>
  <c r="H42" i="59"/>
  <c r="C36" i="59"/>
  <c r="C15" i="59"/>
  <c r="H48" i="59"/>
  <c r="H46" i="59"/>
  <c r="C13" i="59"/>
  <c r="H47" i="59"/>
  <c r="C24" i="59"/>
  <c r="H16" i="59"/>
  <c r="H24" i="59"/>
  <c r="C46" i="59"/>
  <c r="H15" i="59"/>
  <c r="H13" i="59"/>
  <c r="H13" i="60"/>
  <c r="C44" i="59"/>
  <c r="C55" i="60"/>
  <c r="D55" i="60"/>
  <c r="C24" i="60"/>
  <c r="D24" i="60"/>
  <c r="C21" i="60"/>
  <c r="D21" i="60"/>
  <c r="C48" i="60"/>
  <c r="D48" i="60"/>
  <c r="C52" i="60"/>
  <c r="D52" i="60"/>
  <c r="C46" i="60"/>
  <c r="D46" i="60"/>
  <c r="C37" i="60"/>
  <c r="D37" i="60"/>
  <c r="C26" i="60"/>
  <c r="D26" i="60"/>
  <c r="C56" i="60"/>
  <c r="D56" i="60"/>
  <c r="C45" i="60"/>
  <c r="D45" i="60"/>
  <c r="C44" i="60"/>
  <c r="D44" i="60"/>
  <c r="C38" i="60"/>
  <c r="D38" i="60"/>
  <c r="C51" i="60"/>
  <c r="D51" i="60"/>
  <c r="C18" i="60"/>
  <c r="D18" i="60"/>
  <c r="C16" i="60"/>
  <c r="D16" i="60"/>
  <c r="C36" i="60"/>
  <c r="D36" i="60"/>
  <c r="C54" i="60"/>
  <c r="D54" i="60"/>
  <c r="C39" i="60"/>
  <c r="D39" i="60"/>
  <c r="C23" i="60"/>
  <c r="D23" i="60"/>
  <c r="C27" i="60"/>
  <c r="D27" i="60"/>
  <c r="C28" i="60"/>
  <c r="D28" i="60"/>
  <c r="C29" i="60"/>
  <c r="D29" i="60"/>
  <c r="C43" i="60"/>
  <c r="D43" i="60"/>
  <c r="C50" i="60"/>
  <c r="D50" i="60"/>
  <c r="C17" i="60"/>
  <c r="D17" i="60"/>
  <c r="C20" i="60"/>
  <c r="D20" i="60"/>
  <c r="C41" i="60"/>
  <c r="D41" i="60"/>
  <c r="C22" i="60"/>
  <c r="D22" i="60"/>
  <c r="C15" i="60"/>
  <c r="D15" i="60"/>
  <c r="C49" i="60"/>
  <c r="D49" i="60"/>
  <c r="C42" i="60"/>
  <c r="D42" i="60"/>
  <c r="C35" i="60"/>
  <c r="D35" i="60"/>
  <c r="C53" i="60"/>
  <c r="D53" i="60"/>
  <c r="C34" i="60"/>
  <c r="D34" i="60"/>
  <c r="C40" i="60"/>
  <c r="D40" i="60"/>
  <c r="C30" i="60"/>
  <c r="D30" i="60"/>
  <c r="C47" i="60"/>
  <c r="D47" i="60"/>
  <c r="C14" i="60"/>
  <c r="C19" i="60"/>
  <c r="D19" i="60"/>
  <c r="C31" i="60"/>
  <c r="D31" i="60"/>
  <c r="C25" i="60"/>
  <c r="D25" i="60"/>
  <c r="C33" i="60"/>
  <c r="D33" i="60"/>
  <c r="C32" i="60"/>
  <c r="D32" i="60"/>
  <c r="L39" i="57"/>
  <c r="H34" i="57"/>
  <c r="L34" i="57"/>
  <c r="C13" i="57"/>
  <c r="D13" i="57"/>
  <c r="H55" i="57"/>
  <c r="H28" i="57"/>
  <c r="L13" i="57"/>
  <c r="L28" i="57"/>
  <c r="H16" i="57"/>
  <c r="H13" i="57"/>
  <c r="L16" i="57"/>
  <c r="C16" i="57"/>
  <c r="D16" i="57"/>
  <c r="C28" i="57"/>
  <c r="D28" i="57"/>
  <c r="C17" i="57"/>
  <c r="D17" i="57"/>
  <c r="C34" i="57"/>
  <c r="D34" i="57"/>
  <c r="C55" i="57"/>
  <c r="D55" i="57"/>
  <c r="H17" i="57"/>
  <c r="C39" i="57"/>
  <c r="D39" i="57"/>
  <c r="L55" i="57"/>
  <c r="H39" i="57"/>
  <c r="L17" i="57"/>
  <c r="N17" i="57"/>
  <c r="H44" i="57"/>
  <c r="C44" i="57"/>
  <c r="D44" i="57"/>
  <c r="L44" i="57"/>
  <c r="H35" i="57"/>
  <c r="C35" i="57"/>
  <c r="D35" i="57"/>
  <c r="L35" i="57"/>
  <c r="H51" i="57"/>
  <c r="C51" i="57"/>
  <c r="D51" i="57"/>
  <c r="L51" i="57"/>
  <c r="H45" i="57"/>
  <c r="C45" i="57"/>
  <c r="D45" i="57"/>
  <c r="L45" i="57"/>
  <c r="H44" i="58"/>
  <c r="L44" i="58"/>
  <c r="C44" i="58"/>
  <c r="D44" i="58"/>
  <c r="O56" i="57"/>
  <c r="O56" i="56"/>
  <c r="O69" i="56"/>
  <c r="H16" i="61"/>
  <c r="H25" i="61"/>
  <c r="H32" i="61"/>
  <c r="H56" i="61"/>
  <c r="H23" i="61"/>
  <c r="C36" i="61"/>
  <c r="C49" i="61"/>
  <c r="H18" i="61"/>
  <c r="C48" i="61"/>
  <c r="C33" i="61"/>
  <c r="H20" i="61"/>
  <c r="C22" i="61"/>
  <c r="C43" i="61"/>
  <c r="H49" i="61"/>
  <c r="H31" i="61"/>
  <c r="C19" i="61"/>
  <c r="H36" i="61"/>
  <c r="H22" i="61"/>
  <c r="C47" i="61"/>
  <c r="C51" i="61"/>
  <c r="C38" i="61"/>
  <c r="C30" i="61"/>
  <c r="C21" i="61"/>
  <c r="C55" i="61"/>
  <c r="C17" i="61"/>
  <c r="C46" i="61"/>
  <c r="H38" i="61"/>
  <c r="C29" i="61"/>
  <c r="C16" i="61"/>
  <c r="H40" i="61"/>
  <c r="H44" i="61"/>
  <c r="H28" i="61"/>
  <c r="C23" i="61"/>
  <c r="H47" i="61"/>
  <c r="C18" i="61"/>
  <c r="H48" i="61"/>
  <c r="C39" i="61"/>
  <c r="C42" i="61"/>
  <c r="C54" i="61"/>
  <c r="C45" i="61"/>
  <c r="H39" i="61"/>
  <c r="H43" i="61"/>
  <c r="H15" i="61"/>
  <c r="L26" i="61"/>
  <c r="C50" i="61"/>
  <c r="C53" i="61"/>
  <c r="C41" i="61"/>
  <c r="C44" i="61"/>
  <c r="C34" i="61"/>
  <c r="C26" i="61"/>
  <c r="C32" i="61"/>
  <c r="H46" i="61"/>
  <c r="H37" i="61"/>
  <c r="H51" i="61"/>
  <c r="C31" i="61"/>
  <c r="H41" i="61"/>
  <c r="H45" i="61"/>
  <c r="H19" i="61"/>
  <c r="C56" i="61"/>
  <c r="H33" i="61"/>
  <c r="H21" i="61"/>
  <c r="C28" i="61"/>
  <c r="H26" i="61"/>
  <c r="H30" i="61"/>
  <c r="H29" i="61"/>
  <c r="C52" i="61"/>
  <c r="C27" i="61"/>
  <c r="H42" i="61"/>
  <c r="C40" i="61"/>
  <c r="H55" i="61"/>
  <c r="C25" i="61"/>
  <c r="C20" i="61"/>
  <c r="H50" i="61"/>
  <c r="H27" i="61"/>
  <c r="C35" i="61"/>
  <c r="H53" i="61"/>
  <c r="H52" i="61"/>
  <c r="H17" i="61"/>
  <c r="H54" i="61"/>
  <c r="L36" i="61"/>
  <c r="C15" i="61"/>
  <c r="H34" i="61"/>
  <c r="C37" i="61"/>
  <c r="L31" i="57"/>
  <c r="C31" i="57"/>
  <c r="D31" i="57"/>
  <c r="H31" i="57"/>
  <c r="L15" i="57"/>
  <c r="H15" i="57"/>
  <c r="C15" i="57"/>
  <c r="D15" i="57"/>
  <c r="L12" i="57"/>
  <c r="C12" i="57"/>
  <c r="D12" i="57"/>
  <c r="H12" i="57"/>
  <c r="H37" i="57"/>
  <c r="C37" i="57"/>
  <c r="D37" i="57"/>
  <c r="L37" i="57"/>
  <c r="O44" i="57"/>
  <c r="O38" i="57"/>
  <c r="O64" i="57"/>
  <c r="S64" i="57"/>
  <c r="O14" i="57"/>
  <c r="O59" i="57"/>
  <c r="S59" i="57" s="1"/>
  <c r="L38" i="57"/>
  <c r="C38" i="57"/>
  <c r="D38" i="57"/>
  <c r="H38" i="57"/>
  <c r="O39" i="57"/>
  <c r="L22" i="1"/>
  <c r="L27" i="1"/>
  <c r="L29" i="1"/>
  <c r="L36" i="1"/>
  <c r="L32" i="1"/>
  <c r="L18" i="1"/>
  <c r="N18" i="52"/>
  <c r="L54" i="1"/>
  <c r="L24" i="1"/>
  <c r="L41" i="1"/>
  <c r="L12" i="1"/>
  <c r="L45" i="1"/>
  <c r="L39" i="1"/>
  <c r="L54" i="55"/>
  <c r="L13" i="55"/>
  <c r="N13" i="55"/>
  <c r="L45" i="55"/>
  <c r="N45" i="56"/>
  <c r="L12" i="55"/>
  <c r="L17" i="55"/>
  <c r="L35" i="55"/>
  <c r="L42" i="55"/>
  <c r="L33" i="55"/>
  <c r="N33" i="56"/>
  <c r="L19" i="55"/>
  <c r="L11" i="55"/>
  <c r="L16" i="55"/>
  <c r="L34" i="55"/>
  <c r="N34" i="56"/>
  <c r="L32" i="55"/>
  <c r="H55" i="55"/>
  <c r="H23" i="55"/>
  <c r="H37" i="55"/>
  <c r="H39" i="55"/>
  <c r="H33" i="55"/>
  <c r="H48" i="55"/>
  <c r="H17" i="55"/>
  <c r="H11" i="55"/>
  <c r="H20" i="55"/>
  <c r="H24" i="55"/>
  <c r="H31" i="55"/>
  <c r="L9" i="55"/>
  <c r="H32" i="55"/>
  <c r="L27" i="55"/>
  <c r="N27" i="56"/>
  <c r="L14" i="55"/>
  <c r="L31" i="55"/>
  <c r="L41" i="55"/>
  <c r="L56" i="55"/>
  <c r="L39" i="55"/>
  <c r="H49" i="55"/>
  <c r="H15" i="55"/>
  <c r="H18" i="55"/>
  <c r="H40" i="55"/>
  <c r="H52" i="55"/>
  <c r="H56" i="55"/>
  <c r="H53" i="55"/>
  <c r="H36" i="55"/>
  <c r="H9" i="55"/>
  <c r="H9" i="56"/>
  <c r="L22" i="55"/>
  <c r="N22" i="55"/>
  <c r="L37" i="55"/>
  <c r="H10" i="55"/>
  <c r="L15" i="55"/>
  <c r="L21" i="55"/>
  <c r="L55" i="55"/>
  <c r="L50" i="55"/>
  <c r="L26" i="55"/>
  <c r="L23" i="55"/>
  <c r="L18" i="55"/>
  <c r="N18" i="56"/>
  <c r="H43" i="55"/>
  <c r="H34" i="55"/>
  <c r="H45" i="55"/>
  <c r="H47" i="55"/>
  <c r="H16" i="55"/>
  <c r="H27" i="55"/>
  <c r="H12" i="55"/>
  <c r="H29" i="55"/>
  <c r="H41" i="55"/>
  <c r="L24" i="55"/>
  <c r="L29" i="55"/>
  <c r="N29" i="55"/>
  <c r="L52" i="55"/>
  <c r="L36" i="55"/>
  <c r="N36" i="56"/>
  <c r="L53" i="55"/>
  <c r="L48" i="55"/>
  <c r="L10" i="55"/>
  <c r="L30" i="55"/>
  <c r="L20" i="55"/>
  <c r="N20" i="56"/>
  <c r="L49" i="55"/>
  <c r="N49" i="56"/>
  <c r="L46" i="55"/>
  <c r="H21" i="55"/>
  <c r="H46" i="55"/>
  <c r="H26" i="55"/>
  <c r="H50" i="55"/>
  <c r="H35" i="55"/>
  <c r="H22" i="55"/>
  <c r="H30" i="55"/>
  <c r="H38" i="55"/>
  <c r="H14" i="55"/>
  <c r="H13" i="55"/>
  <c r="H25" i="55"/>
  <c r="L51" i="55"/>
  <c r="L43" i="55"/>
  <c r="L28" i="55"/>
  <c r="L44" i="55"/>
  <c r="H19" i="55"/>
  <c r="H28" i="55"/>
  <c r="L38" i="55"/>
  <c r="H54" i="55"/>
  <c r="H51" i="55"/>
  <c r="L25" i="55"/>
  <c r="L47" i="55"/>
  <c r="N47" i="56"/>
  <c r="H42" i="55"/>
  <c r="L40" i="55"/>
  <c r="H44" i="55"/>
  <c r="L28" i="52"/>
  <c r="L12" i="52"/>
  <c r="H11" i="52"/>
  <c r="L56" i="52"/>
  <c r="C31" i="52"/>
  <c r="C50" i="52"/>
  <c r="L45" i="52"/>
  <c r="H25" i="52"/>
  <c r="C34" i="52"/>
  <c r="H20" i="52"/>
  <c r="L9" i="52"/>
  <c r="H17" i="52"/>
  <c r="H37" i="52"/>
  <c r="H6" i="52"/>
  <c r="H6" i="53"/>
  <c r="L36" i="52"/>
  <c r="L19" i="52"/>
  <c r="H41" i="52"/>
  <c r="H44" i="52"/>
  <c r="L41" i="52"/>
  <c r="H34" i="52"/>
  <c r="L22" i="52"/>
  <c r="C41" i="52"/>
  <c r="L32" i="52"/>
  <c r="H9" i="52"/>
  <c r="L37" i="52"/>
  <c r="C56" i="52"/>
  <c r="C52" i="52"/>
  <c r="C49" i="52"/>
  <c r="C11" i="52"/>
  <c r="C36" i="52"/>
  <c r="C24" i="52"/>
  <c r="C33" i="52"/>
  <c r="L52" i="52"/>
  <c r="L8" i="52"/>
  <c r="N8" i="53"/>
  <c r="H45" i="52"/>
  <c r="H21" i="52"/>
  <c r="L50" i="52"/>
  <c r="L38" i="52"/>
  <c r="L16" i="52"/>
  <c r="H38" i="52"/>
  <c r="H54" i="52"/>
  <c r="H56" i="52"/>
  <c r="H43" i="52"/>
  <c r="C23" i="52"/>
  <c r="C18" i="52"/>
  <c r="C51" i="52"/>
  <c r="L46" i="52"/>
  <c r="C37" i="52"/>
  <c r="C30" i="52"/>
  <c r="H35" i="52"/>
  <c r="C46" i="52"/>
  <c r="C13" i="52"/>
  <c r="H53" i="52"/>
  <c r="C35" i="52"/>
  <c r="L42" i="52"/>
  <c r="L18" i="52"/>
  <c r="H28" i="52"/>
  <c r="C43" i="52"/>
  <c r="C20" i="52"/>
  <c r="C48" i="52"/>
  <c r="L29" i="52"/>
  <c r="L30" i="52"/>
  <c r="N30" i="52"/>
  <c r="H52" i="52"/>
  <c r="H23" i="52"/>
  <c r="C47" i="52"/>
  <c r="C26" i="52"/>
  <c r="H22" i="52"/>
  <c r="H7" i="52"/>
  <c r="H46" i="52"/>
  <c r="C54" i="52"/>
  <c r="C15" i="52"/>
  <c r="L39" i="52"/>
  <c r="H33" i="52"/>
  <c r="C53" i="52"/>
  <c r="C29" i="52"/>
  <c r="L49" i="52"/>
  <c r="L51" i="52"/>
  <c r="H36" i="52"/>
  <c r="H13" i="52"/>
  <c r="C28" i="52"/>
  <c r="L48" i="52"/>
  <c r="L27" i="52"/>
  <c r="L53" i="52"/>
  <c r="H12" i="52"/>
  <c r="H15" i="52"/>
  <c r="L26" i="52"/>
  <c r="N26" i="53"/>
  <c r="C25" i="52"/>
  <c r="H29" i="52"/>
  <c r="C21" i="52"/>
  <c r="L55" i="52"/>
  <c r="N55" i="52"/>
  <c r="C10" i="52"/>
  <c r="L43" i="52"/>
  <c r="C44" i="52"/>
  <c r="L6" i="52"/>
  <c r="C14" i="52"/>
  <c r="C7" i="52"/>
  <c r="L11" i="52"/>
  <c r="H16" i="52"/>
  <c r="C55" i="52"/>
  <c r="H26" i="52"/>
  <c r="C22" i="52"/>
  <c r="L20" i="52"/>
  <c r="N20" i="53"/>
  <c r="L44" i="52"/>
  <c r="H10" i="52"/>
  <c r="H27" i="52"/>
  <c r="L40" i="52"/>
  <c r="N40" i="52"/>
  <c r="L23" i="52"/>
  <c r="H32" i="52"/>
  <c r="L24" i="52"/>
  <c r="L17" i="52"/>
  <c r="N17" i="52"/>
  <c r="H14" i="52"/>
  <c r="H47" i="52"/>
  <c r="C8" i="52"/>
  <c r="C9" i="52"/>
  <c r="L33" i="52"/>
  <c r="L34" i="52"/>
  <c r="L7" i="52"/>
  <c r="C17" i="52"/>
  <c r="L35" i="52"/>
  <c r="L10" i="52"/>
  <c r="H31" i="52"/>
  <c r="C27" i="52"/>
  <c r="C6" i="52"/>
  <c r="L47" i="52"/>
  <c r="H19" i="52"/>
  <c r="L31" i="52"/>
  <c r="C12" i="52"/>
  <c r="C16" i="52"/>
  <c r="L14" i="52"/>
  <c r="H49" i="52"/>
  <c r="H55" i="52"/>
  <c r="H40" i="52"/>
  <c r="C32" i="52"/>
  <c r="L21" i="52"/>
  <c r="N21" i="53"/>
  <c r="C45" i="52"/>
  <c r="H30" i="52"/>
  <c r="C40" i="52"/>
  <c r="L54" i="52"/>
  <c r="L15" i="52"/>
  <c r="H18" i="52"/>
  <c r="H50" i="52"/>
  <c r="L25" i="52"/>
  <c r="N25" i="53"/>
  <c r="L13" i="52"/>
  <c r="H48" i="52"/>
  <c r="H8" i="52"/>
  <c r="H24" i="52"/>
  <c r="C42" i="52"/>
  <c r="H42" i="52"/>
  <c r="C38" i="52"/>
  <c r="C19" i="52"/>
  <c r="L26" i="53"/>
  <c r="L49" i="53"/>
  <c r="C49" i="53"/>
  <c r="D49" i="53"/>
  <c r="L14" i="53"/>
  <c r="N14" i="54"/>
  <c r="C18" i="53"/>
  <c r="D18" i="53"/>
  <c r="H41" i="53"/>
  <c r="H28" i="53"/>
  <c r="L11" i="53"/>
  <c r="C44" i="53"/>
  <c r="D44" i="53"/>
  <c r="C12" i="53"/>
  <c r="D12" i="53"/>
  <c r="L12" i="53"/>
  <c r="P12" i="53"/>
  <c r="H17" i="53"/>
  <c r="H9" i="53"/>
  <c r="H36" i="53"/>
  <c r="L41" i="53"/>
  <c r="L36" i="53"/>
  <c r="L42" i="53"/>
  <c r="H34" i="53"/>
  <c r="H12" i="53"/>
  <c r="H18" i="53"/>
  <c r="L25" i="53"/>
  <c r="L20" i="53"/>
  <c r="H44" i="53"/>
  <c r="H49" i="53"/>
  <c r="C20" i="53"/>
  <c r="D20" i="53"/>
  <c r="C9" i="53"/>
  <c r="D9" i="53"/>
  <c r="H11" i="53"/>
  <c r="L8" i="53"/>
  <c r="C17" i="53"/>
  <c r="D17" i="53"/>
  <c r="H25" i="53"/>
  <c r="H33" i="53"/>
  <c r="C41" i="53"/>
  <c r="D41" i="53"/>
  <c r="C52" i="53"/>
  <c r="D52" i="53"/>
  <c r="C11" i="53"/>
  <c r="D11" i="53"/>
  <c r="C25" i="53"/>
  <c r="D25" i="53"/>
  <c r="L18" i="53"/>
  <c r="C36" i="53"/>
  <c r="D36" i="53"/>
  <c r="L50" i="53"/>
  <c r="N50" i="53"/>
  <c r="C42" i="53"/>
  <c r="D42" i="53"/>
  <c r="H14" i="53"/>
  <c r="L34" i="53"/>
  <c r="L44" i="53"/>
  <c r="N44" i="53"/>
  <c r="C50" i="53"/>
  <c r="D50" i="53"/>
  <c r="H52" i="53"/>
  <c r="C26" i="53"/>
  <c r="D26" i="53"/>
  <c r="C33" i="53"/>
  <c r="D33" i="53"/>
  <c r="C38" i="53"/>
  <c r="D38" i="53"/>
  <c r="C40" i="53"/>
  <c r="D40" i="53"/>
  <c r="L43" i="53"/>
  <c r="C22" i="53"/>
  <c r="D22" i="53"/>
  <c r="C19" i="53"/>
  <c r="D19" i="53"/>
  <c r="C34" i="53"/>
  <c r="D34" i="53"/>
  <c r="C28" i="53"/>
  <c r="D28" i="53"/>
  <c r="C14" i="53"/>
  <c r="D14" i="53"/>
  <c r="L33" i="53"/>
  <c r="L38" i="53"/>
  <c r="N38" i="54"/>
  <c r="C43" i="53"/>
  <c r="D43" i="53"/>
  <c r="H46" i="53"/>
  <c r="C47" i="53"/>
  <c r="D47" i="53"/>
  <c r="H22" i="53"/>
  <c r="H51" i="53"/>
  <c r="C30" i="53"/>
  <c r="D30" i="53"/>
  <c r="H23" i="53"/>
  <c r="C55" i="53"/>
  <c r="D55" i="53"/>
  <c r="L17" i="53"/>
  <c r="H8" i="53"/>
  <c r="C8" i="53"/>
  <c r="D8" i="53"/>
  <c r="L29" i="53"/>
  <c r="C46" i="53"/>
  <c r="D46" i="53"/>
  <c r="H19" i="53"/>
  <c r="C45" i="53"/>
  <c r="D45" i="53"/>
  <c r="H30" i="53"/>
  <c r="L23" i="53"/>
  <c r="L9" i="53"/>
  <c r="L52" i="53"/>
  <c r="L40" i="53"/>
  <c r="N40" i="53"/>
  <c r="H29" i="53"/>
  <c r="L46" i="53"/>
  <c r="L47" i="53"/>
  <c r="L19" i="53"/>
  <c r="N19" i="53"/>
  <c r="L51" i="53"/>
  <c r="L45" i="53"/>
  <c r="C23" i="53"/>
  <c r="D23" i="53"/>
  <c r="L55" i="53"/>
  <c r="H13" i="53"/>
  <c r="H32" i="53"/>
  <c r="L15" i="53"/>
  <c r="H24" i="53"/>
  <c r="H37" i="53"/>
  <c r="C16" i="53"/>
  <c r="D16" i="53"/>
  <c r="L7" i="53"/>
  <c r="H53" i="53"/>
  <c r="H48" i="53"/>
  <c r="L10" i="53"/>
  <c r="H20" i="53"/>
  <c r="H43" i="53"/>
  <c r="H45" i="53"/>
  <c r="H35" i="53"/>
  <c r="L32" i="53"/>
  <c r="C15" i="53"/>
  <c r="D15" i="53"/>
  <c r="L37" i="53"/>
  <c r="C7" i="53"/>
  <c r="L56" i="53"/>
  <c r="H27" i="53"/>
  <c r="L53" i="53"/>
  <c r="C48" i="53"/>
  <c r="D48" i="53"/>
  <c r="L31" i="53"/>
  <c r="N31" i="53"/>
  <c r="L28" i="53"/>
  <c r="H38" i="53"/>
  <c r="H40" i="53"/>
  <c r="H47" i="53"/>
  <c r="L30" i="53"/>
  <c r="L54" i="53"/>
  <c r="L35" i="53"/>
  <c r="L13" i="53"/>
  <c r="L39" i="53"/>
  <c r="L24" i="53"/>
  <c r="H7" i="53"/>
  <c r="H7" i="54"/>
  <c r="H56" i="53"/>
  <c r="C21" i="53"/>
  <c r="D21" i="53"/>
  <c r="C53" i="53"/>
  <c r="D53" i="53"/>
  <c r="H10" i="53"/>
  <c r="H50" i="53"/>
  <c r="C51" i="53"/>
  <c r="D51" i="53"/>
  <c r="C54" i="53"/>
  <c r="D54" i="53"/>
  <c r="C13" i="53"/>
  <c r="D13" i="53"/>
  <c r="E13" i="53"/>
  <c r="F13" i="53"/>
  <c r="C39" i="53"/>
  <c r="D39" i="53"/>
  <c r="C24" i="53"/>
  <c r="D24" i="53"/>
  <c r="L16" i="53"/>
  <c r="C56" i="53"/>
  <c r="D56" i="53"/>
  <c r="L27" i="53"/>
  <c r="L21" i="53"/>
  <c r="L48" i="53"/>
  <c r="N48" i="53"/>
  <c r="H31" i="53"/>
  <c r="H39" i="53"/>
  <c r="H21" i="53"/>
  <c r="C29" i="53"/>
  <c r="D29" i="53"/>
  <c r="L22" i="53"/>
  <c r="H15" i="53"/>
  <c r="H16" i="53"/>
  <c r="C27" i="53"/>
  <c r="D27" i="53"/>
  <c r="C35" i="53"/>
  <c r="D35" i="53"/>
  <c r="C10" i="53"/>
  <c r="D10" i="53"/>
  <c r="H55" i="53"/>
  <c r="C32" i="53"/>
  <c r="D32" i="53"/>
  <c r="C37" i="53"/>
  <c r="D37" i="53"/>
  <c r="E37" i="53"/>
  <c r="H26" i="53"/>
  <c r="H54" i="53"/>
  <c r="C31" i="53"/>
  <c r="D31" i="53"/>
  <c r="C30" i="57"/>
  <c r="D30" i="57"/>
  <c r="H30" i="57"/>
  <c r="L30" i="57"/>
  <c r="L49" i="57"/>
  <c r="N49" i="58"/>
  <c r="C49" i="57"/>
  <c r="D49" i="57"/>
  <c r="H49" i="57"/>
  <c r="O62" i="57"/>
  <c r="S62" i="57"/>
  <c r="O35" i="57"/>
  <c r="O21" i="57"/>
  <c r="O57" i="57"/>
  <c r="S57" i="57"/>
  <c r="L10" i="57"/>
  <c r="N10" i="57"/>
  <c r="N40" i="56"/>
  <c r="L42" i="57"/>
  <c r="H42" i="57"/>
  <c r="C42" i="57"/>
  <c r="D42" i="57"/>
  <c r="L54" i="57"/>
  <c r="N54" i="57"/>
  <c r="H54" i="57"/>
  <c r="C54" i="57"/>
  <c r="D54" i="57"/>
  <c r="H43" i="57"/>
  <c r="L43" i="57"/>
  <c r="C43" i="57"/>
  <c r="D43" i="57"/>
  <c r="O33" i="58"/>
  <c r="O33" i="57"/>
  <c r="H41" i="57"/>
  <c r="C41" i="57"/>
  <c r="D41" i="57"/>
  <c r="L41" i="57"/>
  <c r="L48" i="57"/>
  <c r="N48" i="58"/>
  <c r="H48" i="57"/>
  <c r="C48" i="57"/>
  <c r="D48" i="57"/>
  <c r="E48" i="57"/>
  <c r="F48" i="57"/>
  <c r="J48" i="57"/>
  <c r="H32" i="57"/>
  <c r="L32" i="57"/>
  <c r="C32" i="57"/>
  <c r="D32" i="57"/>
  <c r="L40" i="57"/>
  <c r="N40" i="57"/>
  <c r="H40" i="57"/>
  <c r="C40" i="57"/>
  <c r="D40" i="57"/>
  <c r="O28" i="57"/>
  <c r="O28" i="56"/>
  <c r="O58" i="57"/>
  <c r="S58" i="57" s="1"/>
  <c r="O12" i="57"/>
  <c r="O12" i="56"/>
  <c r="O43" i="57"/>
  <c r="H24" i="61"/>
  <c r="N37" i="56"/>
  <c r="L16" i="1"/>
  <c r="L14" i="1"/>
  <c r="L17" i="1"/>
  <c r="L55" i="1"/>
  <c r="L52" i="1"/>
  <c r="N52" i="52"/>
  <c r="L26" i="1"/>
  <c r="L10" i="1"/>
  <c r="L44" i="1"/>
  <c r="N44" i="52"/>
  <c r="L38" i="1"/>
  <c r="L46" i="1"/>
  <c r="L8" i="1"/>
  <c r="L30" i="1"/>
  <c r="L42" i="1"/>
  <c r="N42" i="52"/>
  <c r="L51" i="58"/>
  <c r="L17" i="58"/>
  <c r="H16" i="58"/>
  <c r="C40" i="58"/>
  <c r="D40" i="58"/>
  <c r="L19" i="58"/>
  <c r="C30" i="58"/>
  <c r="D30" i="58"/>
  <c r="L31" i="58"/>
  <c r="L27" i="58"/>
  <c r="N27" i="58"/>
  <c r="L47" i="58"/>
  <c r="C46" i="58"/>
  <c r="D46" i="58"/>
  <c r="H23" i="58"/>
  <c r="H43" i="58"/>
  <c r="H56" i="58"/>
  <c r="H48" i="58"/>
  <c r="C16" i="58"/>
  <c r="D16" i="58"/>
  <c r="E16" i="58"/>
  <c r="F16" i="58"/>
  <c r="H21" i="58"/>
  <c r="H28" i="58"/>
  <c r="H30" i="58"/>
  <c r="C27" i="58"/>
  <c r="D27" i="58"/>
  <c r="H46" i="58"/>
  <c r="C23" i="58"/>
  <c r="D23" i="58"/>
  <c r="C43" i="58"/>
  <c r="D43" i="58"/>
  <c r="C56" i="58"/>
  <c r="D56" i="58"/>
  <c r="E56" i="58"/>
  <c r="H20" i="58"/>
  <c r="C39" i="58"/>
  <c r="D39" i="58"/>
  <c r="H40" i="58"/>
  <c r="H19" i="58"/>
  <c r="H31" i="58"/>
  <c r="H47" i="58"/>
  <c r="L33" i="58"/>
  <c r="C48" i="58"/>
  <c r="D48" i="58"/>
  <c r="L53" i="58"/>
  <c r="N53" i="58"/>
  <c r="C17" i="58"/>
  <c r="D17" i="58"/>
  <c r="L16" i="58"/>
  <c r="L21" i="58"/>
  <c r="L40" i="58"/>
  <c r="N40" i="58"/>
  <c r="L28" i="58"/>
  <c r="C19" i="58"/>
  <c r="D19" i="58"/>
  <c r="L30" i="58"/>
  <c r="N30" i="58"/>
  <c r="C47" i="58"/>
  <c r="D47" i="58"/>
  <c r="E47" i="58"/>
  <c r="F47" i="58"/>
  <c r="J47" i="58"/>
  <c r="L46" i="58"/>
  <c r="H33" i="58"/>
  <c r="L56" i="58"/>
  <c r="P56" i="58"/>
  <c r="L48" i="58"/>
  <c r="C53" i="58"/>
  <c r="D53" i="58"/>
  <c r="L20" i="58"/>
  <c r="N20" i="58"/>
  <c r="L39" i="58"/>
  <c r="H55" i="58"/>
  <c r="H54" i="58"/>
  <c r="H52" i="58"/>
  <c r="H29" i="58"/>
  <c r="H25" i="58"/>
  <c r="H45" i="58"/>
  <c r="H36" i="58"/>
  <c r="H35" i="58"/>
  <c r="H18" i="58"/>
  <c r="H14" i="58"/>
  <c r="H32" i="58"/>
  <c r="H24" i="58"/>
  <c r="H50" i="58"/>
  <c r="L22" i="58"/>
  <c r="C13" i="58"/>
  <c r="D13" i="58"/>
  <c r="H12" i="58"/>
  <c r="H12" i="59"/>
  <c r="L15" i="58"/>
  <c r="N15" i="58"/>
  <c r="L26" i="58"/>
  <c r="C20" i="58"/>
  <c r="D20" i="58"/>
  <c r="C55" i="58"/>
  <c r="D55" i="58"/>
  <c r="C29" i="58"/>
  <c r="D29" i="58"/>
  <c r="C25" i="58"/>
  <c r="D25" i="58"/>
  <c r="L45" i="58"/>
  <c r="L35" i="58"/>
  <c r="N35" i="58"/>
  <c r="C14" i="58"/>
  <c r="D14" i="58"/>
  <c r="E14" i="58"/>
  <c r="F14" i="58"/>
  <c r="J14" i="58"/>
  <c r="L38" i="58"/>
  <c r="C22" i="58"/>
  <c r="D22" i="58"/>
  <c r="H38" i="58"/>
  <c r="L37" i="58"/>
  <c r="C42" i="58"/>
  <c r="D42" i="58"/>
  <c r="L13" i="58"/>
  <c r="C41" i="58"/>
  <c r="D41" i="58"/>
  <c r="L34" i="58"/>
  <c r="C28" i="58"/>
  <c r="D28" i="58"/>
  <c r="C33" i="58"/>
  <c r="D33" i="58"/>
  <c r="L43" i="58"/>
  <c r="L54" i="58"/>
  <c r="L52" i="58"/>
  <c r="N52" i="58"/>
  <c r="C36" i="58"/>
  <c r="D36" i="58"/>
  <c r="C35" i="58"/>
  <c r="D35" i="58"/>
  <c r="E35" i="58"/>
  <c r="F35" i="58"/>
  <c r="J35" i="58"/>
  <c r="C18" i="58"/>
  <c r="D18" i="58"/>
  <c r="E18" i="58"/>
  <c r="F18" i="58"/>
  <c r="L32" i="58"/>
  <c r="C50" i="58"/>
  <c r="D50" i="58"/>
  <c r="C51" i="58"/>
  <c r="D51" i="58"/>
  <c r="H51" i="58"/>
  <c r="H37" i="58"/>
  <c r="C49" i="58"/>
  <c r="D49" i="58"/>
  <c r="H42" i="58"/>
  <c r="H13" i="58"/>
  <c r="H41" i="58"/>
  <c r="C15" i="58"/>
  <c r="D15" i="58"/>
  <c r="C34" i="58"/>
  <c r="D34" i="58"/>
  <c r="H26" i="58"/>
  <c r="H27" i="58"/>
  <c r="L23" i="58"/>
  <c r="H39" i="58"/>
  <c r="C54" i="58"/>
  <c r="D54" i="58"/>
  <c r="E54" i="58"/>
  <c r="F54" i="58"/>
  <c r="L25" i="58"/>
  <c r="L36" i="58"/>
  <c r="L18" i="58"/>
  <c r="C32" i="58"/>
  <c r="D32" i="58"/>
  <c r="E32" i="58"/>
  <c r="C24" i="58"/>
  <c r="D24" i="58"/>
  <c r="L50" i="58"/>
  <c r="H22" i="58"/>
  <c r="H17" i="58"/>
  <c r="C37" i="58"/>
  <c r="D37" i="58"/>
  <c r="H49" i="58"/>
  <c r="L42" i="58"/>
  <c r="L41" i="58"/>
  <c r="C12" i="58"/>
  <c r="H15" i="58"/>
  <c r="C26" i="58"/>
  <c r="D26" i="58"/>
  <c r="C31" i="58"/>
  <c r="D31" i="58"/>
  <c r="E31" i="58"/>
  <c r="L14" i="58"/>
  <c r="N14" i="58"/>
  <c r="L12" i="58"/>
  <c r="C45" i="58"/>
  <c r="D45" i="58"/>
  <c r="L55" i="58"/>
  <c r="L24" i="58"/>
  <c r="N24" i="58"/>
  <c r="C52" i="58"/>
  <c r="D52" i="58"/>
  <c r="L49" i="58"/>
  <c r="H34" i="58"/>
  <c r="H53" i="58"/>
  <c r="L29" i="58"/>
  <c r="C21" i="58"/>
  <c r="D21" i="58"/>
  <c r="C38" i="58"/>
  <c r="D38" i="58"/>
  <c r="E38" i="58"/>
  <c r="H30" i="56"/>
  <c r="H16" i="56"/>
  <c r="H32" i="56"/>
  <c r="H36" i="56"/>
  <c r="H51" i="56"/>
  <c r="H10" i="56"/>
  <c r="H10" i="57"/>
  <c r="H22" i="56"/>
  <c r="H20" i="56"/>
  <c r="H31" i="56"/>
  <c r="H14" i="56"/>
  <c r="H42" i="56"/>
  <c r="H46" i="56"/>
  <c r="H21" i="56"/>
  <c r="H55" i="56"/>
  <c r="H40" i="56"/>
  <c r="H18" i="56"/>
  <c r="H25" i="56"/>
  <c r="H38" i="56"/>
  <c r="H34" i="56"/>
  <c r="H19" i="56"/>
  <c r="H15" i="56"/>
  <c r="H50" i="56"/>
  <c r="H53" i="56"/>
  <c r="H33" i="56"/>
  <c r="H41" i="56"/>
  <c r="H11" i="56"/>
  <c r="H12" i="56"/>
  <c r="H52" i="56"/>
  <c r="H47" i="56"/>
  <c r="H35" i="56"/>
  <c r="H44" i="56"/>
  <c r="H28" i="56"/>
  <c r="H56" i="56"/>
  <c r="H48" i="56"/>
  <c r="H49" i="56"/>
  <c r="H17" i="56"/>
  <c r="H26" i="56"/>
  <c r="H39" i="56"/>
  <c r="H37" i="56"/>
  <c r="H29" i="56"/>
  <c r="H45" i="56"/>
  <c r="L19" i="56"/>
  <c r="N19" i="57"/>
  <c r="H27" i="56"/>
  <c r="L39" i="56"/>
  <c r="H13" i="56"/>
  <c r="L17" i="56"/>
  <c r="N17" i="56"/>
  <c r="L48" i="56"/>
  <c r="N48" i="56"/>
  <c r="H23" i="56"/>
  <c r="L44" i="56"/>
  <c r="N44" i="57"/>
  <c r="L56" i="56"/>
  <c r="L29" i="56"/>
  <c r="H54" i="56"/>
  <c r="H43" i="56"/>
  <c r="H24" i="56"/>
  <c r="L53" i="54"/>
  <c r="N53" i="54"/>
  <c r="H15" i="54"/>
  <c r="L37" i="54"/>
  <c r="H31" i="54"/>
  <c r="H53" i="54"/>
  <c r="H37" i="54"/>
  <c r="L26" i="54"/>
  <c r="H14" i="54"/>
  <c r="L21" i="54"/>
  <c r="N21" i="54"/>
  <c r="L29" i="54"/>
  <c r="L20" i="54"/>
  <c r="N20" i="54"/>
  <c r="C10" i="54"/>
  <c r="D10" i="54"/>
  <c r="E10" i="54"/>
  <c r="F10" i="54"/>
  <c r="J10" i="54"/>
  <c r="H28" i="54"/>
  <c r="L36" i="54"/>
  <c r="L14" i="54"/>
  <c r="L22" i="54"/>
  <c r="L41" i="54"/>
  <c r="L43" i="54"/>
  <c r="L28" i="54"/>
  <c r="H34" i="54"/>
  <c r="L49" i="54"/>
  <c r="N49" i="54"/>
  <c r="L38" i="54"/>
  <c r="H21" i="54"/>
  <c r="L51" i="54"/>
  <c r="L10" i="54"/>
  <c r="L25" i="54"/>
  <c r="L34" i="54"/>
  <c r="L44" i="54"/>
  <c r="L31" i="54"/>
  <c r="H26" i="54"/>
  <c r="H29" i="54"/>
  <c r="H22" i="54"/>
  <c r="H20" i="54"/>
  <c r="H43" i="54"/>
  <c r="H49" i="54"/>
  <c r="L24" i="54"/>
  <c r="N24" i="55"/>
  <c r="L19" i="54"/>
  <c r="N19" i="55"/>
  <c r="L47" i="54"/>
  <c r="L18" i="54"/>
  <c r="H35" i="54"/>
  <c r="L56" i="54"/>
  <c r="N56" i="55"/>
  <c r="L32" i="54"/>
  <c r="H50" i="54"/>
  <c r="H12" i="54"/>
  <c r="L30" i="54"/>
  <c r="H16" i="54"/>
  <c r="H45" i="54"/>
  <c r="L33" i="54"/>
  <c r="N33" i="55"/>
  <c r="H46" i="54"/>
  <c r="L15" i="54"/>
  <c r="H36" i="54"/>
  <c r="H51" i="54"/>
  <c r="H41" i="54"/>
  <c r="L54" i="54"/>
  <c r="H8" i="54"/>
  <c r="H8" i="55"/>
  <c r="H56" i="54"/>
  <c r="L23" i="54"/>
  <c r="H55" i="54"/>
  <c r="L45" i="54"/>
  <c r="L39" i="54"/>
  <c r="N39" i="55"/>
  <c r="L40" i="54"/>
  <c r="L27" i="54"/>
  <c r="L48" i="54"/>
  <c r="H44" i="54"/>
  <c r="H19" i="54"/>
  <c r="H54" i="54"/>
  <c r="H18" i="54"/>
  <c r="H30" i="54"/>
  <c r="L11" i="54"/>
  <c r="L55" i="54"/>
  <c r="L17" i="54"/>
  <c r="C39" i="54"/>
  <c r="D39" i="54"/>
  <c r="E39" i="54"/>
  <c r="F39" i="54"/>
  <c r="J39" i="54"/>
  <c r="P39" i="54"/>
  <c r="L52" i="54"/>
  <c r="H48" i="54"/>
  <c r="L46" i="54"/>
  <c r="N46" i="54"/>
  <c r="H10" i="54"/>
  <c r="L13" i="54"/>
  <c r="L42" i="54"/>
  <c r="H47" i="54"/>
  <c r="L35" i="54"/>
  <c r="N35" i="54"/>
  <c r="H32" i="54"/>
  <c r="L9" i="54"/>
  <c r="H23" i="54"/>
  <c r="L16" i="54"/>
  <c r="N16" i="54"/>
  <c r="H17" i="54"/>
  <c r="H33" i="54"/>
  <c r="H40" i="54"/>
  <c r="H52" i="54"/>
  <c r="H13" i="54"/>
  <c r="H42" i="54"/>
  <c r="H11" i="54"/>
  <c r="H27" i="54"/>
  <c r="H38" i="54"/>
  <c r="L12" i="54"/>
  <c r="N12" i="54"/>
  <c r="L8" i="54"/>
  <c r="L8" i="55"/>
  <c r="N8" i="55"/>
  <c r="H25" i="54"/>
  <c r="H9" i="54"/>
  <c r="H39" i="54"/>
  <c r="H24" i="54"/>
  <c r="L50" i="54"/>
  <c r="N50" i="54"/>
  <c r="J29" i="57"/>
  <c r="P29" i="57"/>
  <c r="G29" i="57"/>
  <c r="I29" i="57"/>
  <c r="N9" i="54"/>
  <c r="E21" i="58"/>
  <c r="F21" i="58"/>
  <c r="J21" i="58"/>
  <c r="N42" i="58"/>
  <c r="N18" i="58"/>
  <c r="N39" i="58"/>
  <c r="F56" i="58"/>
  <c r="J56" i="58"/>
  <c r="J16" i="58"/>
  <c r="E31" i="53"/>
  <c r="F31" i="53"/>
  <c r="J31" i="53"/>
  <c r="E29" i="53"/>
  <c r="F29" i="53"/>
  <c r="J29" i="53"/>
  <c r="N16" i="53"/>
  <c r="N24" i="53"/>
  <c r="N37" i="53"/>
  <c r="S37" i="53"/>
  <c r="E43" i="53"/>
  <c r="F43" i="53"/>
  <c r="J43" i="53"/>
  <c r="E36" i="53"/>
  <c r="F36" i="53"/>
  <c r="J36" i="53"/>
  <c r="P36" i="53"/>
  <c r="E20" i="53"/>
  <c r="F20" i="53"/>
  <c r="J20" i="53"/>
  <c r="P20" i="53"/>
  <c r="N42" i="53"/>
  <c r="N13" i="52"/>
  <c r="N15" i="52"/>
  <c r="N35" i="52"/>
  <c r="N53" i="52"/>
  <c r="N16" i="52"/>
  <c r="N32" i="52"/>
  <c r="N38" i="57"/>
  <c r="E37" i="57"/>
  <c r="F37" i="57"/>
  <c r="J37" i="57"/>
  <c r="P37" i="57"/>
  <c r="E45" i="57"/>
  <c r="F45" i="57"/>
  <c r="J45" i="57"/>
  <c r="P45" i="57"/>
  <c r="E42" i="60"/>
  <c r="F42" i="60"/>
  <c r="E56" i="60"/>
  <c r="F56" i="60"/>
  <c r="E24" i="60"/>
  <c r="F24" i="60"/>
  <c r="N52" i="54"/>
  <c r="N32" i="54"/>
  <c r="N47" i="54"/>
  <c r="N34" i="54"/>
  <c r="N44" i="56"/>
  <c r="F38" i="58"/>
  <c r="J38" i="58"/>
  <c r="N55" i="58"/>
  <c r="F31" i="58"/>
  <c r="J31" i="58"/>
  <c r="N41" i="58"/>
  <c r="F32" i="58"/>
  <c r="J32" i="58"/>
  <c r="J54" i="58"/>
  <c r="P54" i="58"/>
  <c r="J18" i="58"/>
  <c r="P18" i="58"/>
  <c r="N34" i="58"/>
  <c r="N37" i="58"/>
  <c r="E29" i="58"/>
  <c r="F29" i="58"/>
  <c r="J29" i="58"/>
  <c r="E40" i="58"/>
  <c r="F40" i="58"/>
  <c r="J40" i="58"/>
  <c r="N41" i="57"/>
  <c r="S41" i="57"/>
  <c r="E54" i="57"/>
  <c r="F54" i="57"/>
  <c r="J54" i="57"/>
  <c r="F37" i="53"/>
  <c r="J37" i="53"/>
  <c r="P37" i="53"/>
  <c r="E35" i="53"/>
  <c r="F35" i="53"/>
  <c r="J35" i="53"/>
  <c r="P35" i="53"/>
  <c r="N22" i="53"/>
  <c r="E56" i="53"/>
  <c r="F56" i="53"/>
  <c r="J56" i="53"/>
  <c r="J13" i="53"/>
  <c r="N35" i="53"/>
  <c r="E48" i="53"/>
  <c r="F48" i="53"/>
  <c r="J48" i="53"/>
  <c r="C7" i="54"/>
  <c r="D7" i="54"/>
  <c r="D7" i="53"/>
  <c r="N10" i="53"/>
  <c r="E16" i="53"/>
  <c r="F16" i="53"/>
  <c r="J16" i="53"/>
  <c r="P16" i="53"/>
  <c r="S16" i="53"/>
  <c r="N45" i="53"/>
  <c r="N46" i="53"/>
  <c r="N9" i="53"/>
  <c r="E30" i="53"/>
  <c r="F30" i="53"/>
  <c r="J30" i="53"/>
  <c r="P30" i="53"/>
  <c r="E14" i="53"/>
  <c r="F14" i="53"/>
  <c r="J14" i="53"/>
  <c r="E22" i="53"/>
  <c r="F22" i="53"/>
  <c r="J22" i="53"/>
  <c r="P22" i="53"/>
  <c r="E33" i="53"/>
  <c r="F33" i="53"/>
  <c r="J33" i="53"/>
  <c r="P33" i="53"/>
  <c r="E11" i="53"/>
  <c r="F11" i="53"/>
  <c r="J11" i="53"/>
  <c r="P11" i="53"/>
  <c r="E9" i="53"/>
  <c r="F9" i="53"/>
  <c r="J9" i="53"/>
  <c r="P9" i="53"/>
  <c r="E12" i="53"/>
  <c r="F12" i="53"/>
  <c r="J12" i="53"/>
  <c r="N49" i="53"/>
  <c r="N47" i="52"/>
  <c r="N10" i="52"/>
  <c r="N34" i="52"/>
  <c r="N43" i="52"/>
  <c r="N49" i="52"/>
  <c r="N39" i="52"/>
  <c r="N19" i="52"/>
  <c r="N56" i="52"/>
  <c r="N40" i="55"/>
  <c r="N25" i="55"/>
  <c r="N38" i="55"/>
  <c r="N28" i="55"/>
  <c r="N53" i="55"/>
  <c r="N26" i="55"/>
  <c r="N37" i="55"/>
  <c r="N34" i="55"/>
  <c r="N12" i="55"/>
  <c r="N25" i="56"/>
  <c r="N26" i="56"/>
  <c r="N28" i="56"/>
  <c r="E38" i="57"/>
  <c r="F38" i="57"/>
  <c r="J38" i="57"/>
  <c r="P38" i="57"/>
  <c r="N37" i="57"/>
  <c r="E12" i="57"/>
  <c r="F12" i="57"/>
  <c r="J12" i="57"/>
  <c r="N15" i="57"/>
  <c r="E51" i="57"/>
  <c r="F51" i="57"/>
  <c r="J51" i="57"/>
  <c r="E39" i="57"/>
  <c r="F39" i="57"/>
  <c r="J39" i="57"/>
  <c r="P39" i="57"/>
  <c r="E17" i="57"/>
  <c r="F17" i="57"/>
  <c r="J17" i="57"/>
  <c r="E33" i="60"/>
  <c r="F33" i="60"/>
  <c r="E25" i="60"/>
  <c r="F25" i="60"/>
  <c r="E47" i="60"/>
  <c r="F47" i="60"/>
  <c r="E35" i="60"/>
  <c r="F35" i="60"/>
  <c r="E15" i="60"/>
  <c r="F15" i="60"/>
  <c r="E41" i="60"/>
  <c r="F41" i="60"/>
  <c r="E17" i="60"/>
  <c r="F17" i="60"/>
  <c r="E50" i="60"/>
  <c r="F50" i="60"/>
  <c r="E28" i="60"/>
  <c r="F28" i="60"/>
  <c r="E27" i="60"/>
  <c r="F27" i="60"/>
  <c r="E16" i="60"/>
  <c r="F16" i="60"/>
  <c r="E45" i="60"/>
  <c r="F45" i="60"/>
  <c r="E46" i="60"/>
  <c r="F46" i="60"/>
  <c r="N14" i="56"/>
  <c r="N27" i="57"/>
  <c r="S27" i="57"/>
  <c r="E18" i="57"/>
  <c r="F18" i="57"/>
  <c r="J18" i="57"/>
  <c r="E22" i="57"/>
  <c r="F22" i="57"/>
  <c r="J22" i="57"/>
  <c r="P22" i="57"/>
  <c r="N53" i="57"/>
  <c r="N56" i="57"/>
  <c r="N33" i="57"/>
  <c r="N23" i="54"/>
  <c r="N33" i="54"/>
  <c r="N51" i="54"/>
  <c r="N41" i="54"/>
  <c r="E26" i="58"/>
  <c r="F26" i="58"/>
  <c r="J26" i="58"/>
  <c r="E51" i="58"/>
  <c r="F51" i="58"/>
  <c r="J51" i="58"/>
  <c r="E55" i="58"/>
  <c r="F55" i="58"/>
  <c r="J55" i="58"/>
  <c r="P55" i="58"/>
  <c r="N21" i="58"/>
  <c r="E43" i="57"/>
  <c r="F43" i="57"/>
  <c r="J43" i="57"/>
  <c r="N42" i="57"/>
  <c r="E30" i="57"/>
  <c r="F30" i="57"/>
  <c r="J30" i="57"/>
  <c r="P30" i="57"/>
  <c r="E27" i="53"/>
  <c r="F27" i="53"/>
  <c r="J27" i="53"/>
  <c r="E53" i="53"/>
  <c r="F53" i="53"/>
  <c r="J53" i="53"/>
  <c r="P53" i="53"/>
  <c r="N53" i="53"/>
  <c r="E46" i="53"/>
  <c r="F46" i="53"/>
  <c r="J46" i="53"/>
  <c r="P46" i="53"/>
  <c r="E28" i="53"/>
  <c r="F28" i="53"/>
  <c r="J28" i="53"/>
  <c r="P28" i="53"/>
  <c r="N34" i="53"/>
  <c r="E17" i="53"/>
  <c r="F17" i="53"/>
  <c r="E44" i="53"/>
  <c r="F44" i="53"/>
  <c r="J44" i="53"/>
  <c r="N23" i="52"/>
  <c r="N36" i="52"/>
  <c r="N45" i="52"/>
  <c r="N46" i="55"/>
  <c r="N48" i="55"/>
  <c r="N14" i="55"/>
  <c r="N42" i="55"/>
  <c r="E44" i="58"/>
  <c r="F44" i="58"/>
  <c r="J44" i="58"/>
  <c r="P44" i="58"/>
  <c r="E38" i="60"/>
  <c r="F38" i="60"/>
  <c r="E52" i="60"/>
  <c r="F52" i="60"/>
  <c r="N53" i="56"/>
  <c r="N23" i="56"/>
  <c r="E27" i="57"/>
  <c r="F27" i="57"/>
  <c r="N26" i="57"/>
  <c r="S26" i="57"/>
  <c r="E23" i="57"/>
  <c r="F23" i="57"/>
  <c r="J23" i="57"/>
  <c r="E19" i="57"/>
  <c r="F19" i="57"/>
  <c r="J19" i="57"/>
  <c r="P19" i="57"/>
  <c r="E25" i="57"/>
  <c r="F25" i="57"/>
  <c r="N36" i="57"/>
  <c r="E46" i="57"/>
  <c r="F46" i="57"/>
  <c r="J46" i="57"/>
  <c r="P46" i="57"/>
  <c r="N8" i="54"/>
  <c r="N13" i="54"/>
  <c r="N11" i="54"/>
  <c r="N27" i="54"/>
  <c r="N24" i="54"/>
  <c r="N22" i="54"/>
  <c r="N36" i="54"/>
  <c r="N37" i="54"/>
  <c r="N19" i="56"/>
  <c r="N29" i="58"/>
  <c r="P29" i="58"/>
  <c r="E52" i="58"/>
  <c r="F52" i="58"/>
  <c r="J52" i="58"/>
  <c r="N12" i="58"/>
  <c r="L12" i="59"/>
  <c r="N12" i="59"/>
  <c r="N50" i="58"/>
  <c r="N36" i="58"/>
  <c r="N23" i="58"/>
  <c r="S23" i="58"/>
  <c r="E15" i="58"/>
  <c r="F15" i="58"/>
  <c r="E49" i="58"/>
  <c r="F49" i="58"/>
  <c r="J49" i="58"/>
  <c r="P49" i="58"/>
  <c r="E50" i="58"/>
  <c r="F50" i="58"/>
  <c r="E36" i="58"/>
  <c r="F36" i="58"/>
  <c r="J36" i="58"/>
  <c r="P36" i="58"/>
  <c r="E33" i="58"/>
  <c r="F33" i="58"/>
  <c r="N13" i="58"/>
  <c r="E22" i="58"/>
  <c r="F22" i="58"/>
  <c r="E20" i="58"/>
  <c r="F20" i="58"/>
  <c r="E13" i="58"/>
  <c r="F13" i="58"/>
  <c r="E19" i="58"/>
  <c r="F19" i="58"/>
  <c r="J19" i="58"/>
  <c r="P19" i="58"/>
  <c r="P16" i="58"/>
  <c r="N16" i="58"/>
  <c r="N33" i="58"/>
  <c r="E43" i="58"/>
  <c r="F43" i="58"/>
  <c r="E46" i="58"/>
  <c r="F46" i="58"/>
  <c r="J46" i="58"/>
  <c r="P46" i="58"/>
  <c r="E30" i="58"/>
  <c r="F30" i="58"/>
  <c r="N17" i="58"/>
  <c r="E32" i="57"/>
  <c r="F32" i="57"/>
  <c r="J32" i="57"/>
  <c r="N43" i="57"/>
  <c r="E24" i="53"/>
  <c r="F24" i="53"/>
  <c r="J24" i="53"/>
  <c r="P24" i="53"/>
  <c r="E51" i="53"/>
  <c r="F51" i="53"/>
  <c r="G51" i="53"/>
  <c r="I51" i="53"/>
  <c r="E21" i="53"/>
  <c r="F21" i="53"/>
  <c r="J21" i="53"/>
  <c r="P21" i="53"/>
  <c r="S21" i="53"/>
  <c r="N39" i="53"/>
  <c r="N30" i="53"/>
  <c r="N28" i="53"/>
  <c r="E15" i="53"/>
  <c r="F15" i="53"/>
  <c r="J15" i="53"/>
  <c r="P15" i="53"/>
  <c r="S15" i="53"/>
  <c r="N29" i="53"/>
  <c r="P29" i="53"/>
  <c r="E55" i="53"/>
  <c r="F55" i="53"/>
  <c r="J55" i="53"/>
  <c r="P55" i="53"/>
  <c r="E34" i="53"/>
  <c r="F34" i="53"/>
  <c r="E40" i="53"/>
  <c r="F40" i="53"/>
  <c r="J40" i="53"/>
  <c r="N18" i="53"/>
  <c r="E41" i="53"/>
  <c r="F41" i="53"/>
  <c r="J41" i="53"/>
  <c r="P41" i="53"/>
  <c r="N36" i="53"/>
  <c r="N11" i="53"/>
  <c r="P14" i="53"/>
  <c r="N25" i="52"/>
  <c r="N21" i="52"/>
  <c r="N31" i="52"/>
  <c r="N20" i="52"/>
  <c r="N6" i="52"/>
  <c r="L6" i="53"/>
  <c r="N6" i="53"/>
  <c r="N26" i="52"/>
  <c r="N27" i="52"/>
  <c r="N38" i="52"/>
  <c r="N12" i="52"/>
  <c r="N52" i="55"/>
  <c r="N18" i="55"/>
  <c r="N55" i="55"/>
  <c r="N27" i="55"/>
  <c r="L9" i="56"/>
  <c r="N9" i="56"/>
  <c r="N9" i="55"/>
  <c r="N32" i="55"/>
  <c r="N35" i="55"/>
  <c r="N54" i="55"/>
  <c r="N42" i="56"/>
  <c r="N52" i="56"/>
  <c r="E15" i="57"/>
  <c r="F15" i="57"/>
  <c r="E31" i="57"/>
  <c r="F31" i="57"/>
  <c r="N50" i="56"/>
  <c r="N30" i="56"/>
  <c r="N44" i="58"/>
  <c r="E44" i="57"/>
  <c r="F44" i="57"/>
  <c r="E55" i="57"/>
  <c r="F55" i="57"/>
  <c r="E16" i="57"/>
  <c r="F16" i="57"/>
  <c r="N28" i="57"/>
  <c r="S28" i="57"/>
  <c r="E13" i="57"/>
  <c r="F13" i="57"/>
  <c r="E32" i="60"/>
  <c r="F32" i="60"/>
  <c r="E19" i="60"/>
  <c r="F19" i="60"/>
  <c r="E30" i="60"/>
  <c r="F30" i="60"/>
  <c r="E34" i="60"/>
  <c r="F34" i="60"/>
  <c r="E49" i="60"/>
  <c r="F49" i="60"/>
  <c r="E22" i="60"/>
  <c r="F22" i="60"/>
  <c r="E20" i="60"/>
  <c r="F20" i="60"/>
  <c r="E29" i="60"/>
  <c r="F29" i="60"/>
  <c r="E54" i="60"/>
  <c r="F54" i="60"/>
  <c r="E51" i="60"/>
  <c r="F51" i="60"/>
  <c r="E26" i="60"/>
  <c r="F26" i="60"/>
  <c r="E48" i="60"/>
  <c r="F48" i="60"/>
  <c r="E55" i="60"/>
  <c r="F55" i="60"/>
  <c r="N16" i="56"/>
  <c r="N21" i="56"/>
  <c r="N38" i="56"/>
  <c r="E26" i="57"/>
  <c r="F26" i="57"/>
  <c r="N52" i="57"/>
  <c r="N47" i="57"/>
  <c r="N21" i="57"/>
  <c r="N25" i="57"/>
  <c r="N22" i="57"/>
  <c r="E20" i="57"/>
  <c r="F20" i="57"/>
  <c r="N31" i="56"/>
  <c r="E14" i="57"/>
  <c r="F14" i="57"/>
  <c r="G14" i="57"/>
  <c r="J14" i="57"/>
  <c r="N45" i="54"/>
  <c r="N15" i="54"/>
  <c r="N19" i="54"/>
  <c r="N25" i="54"/>
  <c r="E45" i="58"/>
  <c r="F45" i="58"/>
  <c r="E34" i="58"/>
  <c r="F34" i="58"/>
  <c r="E41" i="58"/>
  <c r="F41" i="58"/>
  <c r="P35" i="58"/>
  <c r="E48" i="58"/>
  <c r="F48" i="58"/>
  <c r="E27" i="58"/>
  <c r="F27" i="58"/>
  <c r="N31" i="58"/>
  <c r="P31" i="58"/>
  <c r="E41" i="57"/>
  <c r="F41" i="57"/>
  <c r="E49" i="57"/>
  <c r="F49" i="57"/>
  <c r="G49" i="57"/>
  <c r="J49" i="57"/>
  <c r="P49" i="57"/>
  <c r="E32" i="53"/>
  <c r="F32" i="53"/>
  <c r="G32" i="53"/>
  <c r="J32" i="53"/>
  <c r="P32" i="53"/>
  <c r="I32" i="53"/>
  <c r="E54" i="53"/>
  <c r="F54" i="53"/>
  <c r="N51" i="53"/>
  <c r="N23" i="53"/>
  <c r="N17" i="53"/>
  <c r="E26" i="53"/>
  <c r="F26" i="53"/>
  <c r="E52" i="53"/>
  <c r="F52" i="53"/>
  <c r="E18" i="53"/>
  <c r="F18" i="53"/>
  <c r="D6" i="52"/>
  <c r="C6" i="53"/>
  <c r="D6" i="53"/>
  <c r="N46" i="52"/>
  <c r="N41" i="52"/>
  <c r="N9" i="52"/>
  <c r="N43" i="55"/>
  <c r="N36" i="55"/>
  <c r="N11" i="55"/>
  <c r="P12" i="57"/>
  <c r="N12" i="57"/>
  <c r="E28" i="57"/>
  <c r="F28" i="57"/>
  <c r="N39" i="57"/>
  <c r="E43" i="60"/>
  <c r="F43" i="60"/>
  <c r="E18" i="60"/>
  <c r="F18" i="60"/>
  <c r="N42" i="54"/>
  <c r="N17" i="54"/>
  <c r="N40" i="54"/>
  <c r="N54" i="54"/>
  <c r="N18" i="54"/>
  <c r="N28" i="54"/>
  <c r="N29" i="54"/>
  <c r="N26" i="54"/>
  <c r="N56" i="56"/>
  <c r="N39" i="56"/>
  <c r="D12" i="58"/>
  <c r="C12" i="59"/>
  <c r="D12" i="59"/>
  <c r="E37" i="58"/>
  <c r="F37" i="58"/>
  <c r="E24" i="58"/>
  <c r="F24" i="58"/>
  <c r="N25" i="58"/>
  <c r="P32" i="58"/>
  <c r="N32" i="58"/>
  <c r="E28" i="58"/>
  <c r="F28" i="58"/>
  <c r="E42" i="58"/>
  <c r="F42" i="58"/>
  <c r="P38" i="58"/>
  <c r="N38" i="58"/>
  <c r="E25" i="58"/>
  <c r="F25" i="58"/>
  <c r="N26" i="58"/>
  <c r="N22" i="58"/>
  <c r="E53" i="58"/>
  <c r="F53" i="58"/>
  <c r="N46" i="58"/>
  <c r="N28" i="58"/>
  <c r="E17" i="58"/>
  <c r="F17" i="58"/>
  <c r="G17" i="58"/>
  <c r="J17" i="58"/>
  <c r="P17" i="58"/>
  <c r="E39" i="58"/>
  <c r="F39" i="58"/>
  <c r="J39" i="58"/>
  <c r="P39" i="58"/>
  <c r="E23" i="58"/>
  <c r="F23" i="58"/>
  <c r="G23" i="58"/>
  <c r="J23" i="58"/>
  <c r="P23" i="58"/>
  <c r="P47" i="58"/>
  <c r="N47" i="58"/>
  <c r="N19" i="58"/>
  <c r="N51" i="58"/>
  <c r="P51" i="58"/>
  <c r="N43" i="56"/>
  <c r="E40" i="57"/>
  <c r="F40" i="57"/>
  <c r="P32" i="57"/>
  <c r="N48" i="57"/>
  <c r="E42" i="57"/>
  <c r="F42" i="57"/>
  <c r="N10" i="56"/>
  <c r="N30" i="57"/>
  <c r="S30" i="57"/>
  <c r="E10" i="53"/>
  <c r="F10" i="53"/>
  <c r="N27" i="53"/>
  <c r="P27" i="53"/>
  <c r="E39" i="53"/>
  <c r="F39" i="53"/>
  <c r="N13" i="53"/>
  <c r="P13" i="53"/>
  <c r="N56" i="53"/>
  <c r="P56" i="53"/>
  <c r="N32" i="53"/>
  <c r="L7" i="54"/>
  <c r="N7" i="54"/>
  <c r="N7" i="53"/>
  <c r="S7" i="53"/>
  <c r="N15" i="53"/>
  <c r="E23" i="53"/>
  <c r="F23" i="53"/>
  <c r="N47" i="53"/>
  <c r="N52" i="53"/>
  <c r="E45" i="53"/>
  <c r="F45" i="53"/>
  <c r="E8" i="53"/>
  <c r="F8" i="53"/>
  <c r="E47" i="53"/>
  <c r="F47" i="53"/>
  <c r="N33" i="53"/>
  <c r="E19" i="53"/>
  <c r="F19" i="53"/>
  <c r="E38" i="53"/>
  <c r="F38" i="53"/>
  <c r="E50" i="53"/>
  <c r="F50" i="53"/>
  <c r="E42" i="53"/>
  <c r="F42" i="53"/>
  <c r="E25" i="53"/>
  <c r="F25" i="53"/>
  <c r="N41" i="53"/>
  <c r="N12" i="53"/>
  <c r="E49" i="53"/>
  <c r="F49" i="53"/>
  <c r="N14" i="52"/>
  <c r="N7" i="52"/>
  <c r="N24" i="52"/>
  <c r="N11" i="52"/>
  <c r="N48" i="52"/>
  <c r="N51" i="52"/>
  <c r="N29" i="52"/>
  <c r="N50" i="52"/>
  <c r="N37" i="52"/>
  <c r="N22" i="52"/>
  <c r="N28" i="52"/>
  <c r="N47" i="55"/>
  <c r="N44" i="55"/>
  <c r="N49" i="55"/>
  <c r="N23" i="55"/>
  <c r="N41" i="55"/>
  <c r="N17" i="55"/>
  <c r="N45" i="55"/>
  <c r="N11" i="56"/>
  <c r="N31" i="57"/>
  <c r="P51" i="57"/>
  <c r="N51" i="57"/>
  <c r="E35" i="57"/>
  <c r="F35" i="57"/>
  <c r="J35" i="57"/>
  <c r="P35" i="57"/>
  <c r="E34" i="57"/>
  <c r="F34" i="57"/>
  <c r="N16" i="57"/>
  <c r="N13" i="57"/>
  <c r="N34" i="57"/>
  <c r="E31" i="60"/>
  <c r="F31" i="60"/>
  <c r="C14" i="61"/>
  <c r="D14" i="61"/>
  <c r="D14" i="60"/>
  <c r="E40" i="60"/>
  <c r="F40" i="60"/>
  <c r="G40" i="60"/>
  <c r="E53" i="60"/>
  <c r="F53" i="60"/>
  <c r="G53" i="60"/>
  <c r="E23" i="60"/>
  <c r="F23" i="60"/>
  <c r="E39" i="60"/>
  <c r="F39" i="60"/>
  <c r="G39" i="60"/>
  <c r="E36" i="60"/>
  <c r="F36" i="60"/>
  <c r="E44" i="60"/>
  <c r="F44" i="60"/>
  <c r="E37" i="60"/>
  <c r="F37" i="60"/>
  <c r="G37" i="60"/>
  <c r="E21" i="60"/>
  <c r="F21" i="60"/>
  <c r="C13" i="60"/>
  <c r="D13" i="60"/>
  <c r="D13" i="59"/>
  <c r="N12" i="56"/>
  <c r="N54" i="56"/>
  <c r="E52" i="57"/>
  <c r="F52" i="57"/>
  <c r="E47" i="57"/>
  <c r="F47" i="57"/>
  <c r="P18" i="57"/>
  <c r="N18" i="57"/>
  <c r="E21" i="57"/>
  <c r="F21" i="57"/>
  <c r="C11" i="58"/>
  <c r="D11" i="58"/>
  <c r="D11" i="57"/>
  <c r="E36" i="57"/>
  <c r="F36" i="57"/>
  <c r="E53" i="57"/>
  <c r="F53" i="57"/>
  <c r="N20" i="57"/>
  <c r="E56" i="57"/>
  <c r="F56" i="57"/>
  <c r="E33" i="57"/>
  <c r="F33" i="57"/>
  <c r="J33" i="57"/>
  <c r="P33" i="57"/>
  <c r="S33" i="57"/>
  <c r="E50" i="57"/>
  <c r="F50" i="57"/>
  <c r="G50" i="57"/>
  <c r="J50" i="57"/>
  <c r="P50" i="57"/>
  <c r="N13" i="56"/>
  <c r="E24" i="57"/>
  <c r="F24" i="57"/>
  <c r="G39" i="58"/>
  <c r="I39" i="58"/>
  <c r="I23" i="58"/>
  <c r="I17" i="58"/>
  <c r="G40" i="53"/>
  <c r="I40" i="53"/>
  <c r="G21" i="53"/>
  <c r="I21" i="53"/>
  <c r="G24" i="53"/>
  <c r="I24" i="53"/>
  <c r="I49" i="57"/>
  <c r="I14" i="57"/>
  <c r="G28" i="53"/>
  <c r="I28" i="53"/>
  <c r="G27" i="53"/>
  <c r="I27" i="53"/>
  <c r="G46" i="57"/>
  <c r="I46" i="57"/>
  <c r="G46" i="53"/>
  <c r="I46" i="53"/>
  <c r="G53" i="53"/>
  <c r="I53" i="53"/>
  <c r="G30" i="57"/>
  <c r="I30" i="57"/>
  <c r="G18" i="57"/>
  <c r="I18" i="57"/>
  <c r="G44" i="60"/>
  <c r="G36" i="60"/>
  <c r="G23" i="60"/>
  <c r="J26" i="57"/>
  <c r="P26" i="57"/>
  <c r="G26" i="57"/>
  <c r="I26" i="57"/>
  <c r="I50" i="57"/>
  <c r="J18" i="53"/>
  <c r="P18" i="53"/>
  <c r="G18" i="53"/>
  <c r="I18" i="53"/>
  <c r="J20" i="57"/>
  <c r="P20" i="57"/>
  <c r="G20" i="57"/>
  <c r="I20" i="57"/>
  <c r="J31" i="57"/>
  <c r="P31" i="57"/>
  <c r="G31" i="57"/>
  <c r="I31" i="57"/>
  <c r="S31" i="57"/>
  <c r="J15" i="57"/>
  <c r="P15" i="57"/>
  <c r="G15" i="57"/>
  <c r="I15" i="57"/>
  <c r="G41" i="53"/>
  <c r="I41" i="53"/>
  <c r="G55" i="53"/>
  <c r="I55" i="53"/>
  <c r="G23" i="57"/>
  <c r="I23" i="57"/>
  <c r="G33" i="60"/>
  <c r="G39" i="57"/>
  <c r="I39" i="57"/>
  <c r="G48" i="57"/>
  <c r="I48" i="57"/>
  <c r="G32" i="57"/>
  <c r="I32" i="57"/>
  <c r="G19" i="57"/>
  <c r="I19" i="57"/>
  <c r="G44" i="53"/>
  <c r="I44" i="53"/>
  <c r="G50" i="60"/>
  <c r="G47" i="60"/>
  <c r="G25" i="60"/>
  <c r="G17" i="57"/>
  <c r="I17" i="57"/>
  <c r="G51" i="57"/>
  <c r="I51" i="57"/>
  <c r="G38" i="57"/>
  <c r="I38" i="57"/>
  <c r="G56" i="60"/>
  <c r="G37" i="57"/>
  <c r="I37" i="57"/>
  <c r="G26" i="60"/>
  <c r="G29" i="60"/>
  <c r="G22" i="60"/>
  <c r="G19" i="60"/>
  <c r="J30" i="58"/>
  <c r="G30" i="58"/>
  <c r="I30" i="58"/>
  <c r="J33" i="58"/>
  <c r="P33" i="58"/>
  <c r="G33" i="58"/>
  <c r="I33" i="58"/>
  <c r="J15" i="58"/>
  <c r="P15" i="58"/>
  <c r="G15" i="58"/>
  <c r="I15" i="58"/>
  <c r="E11" i="58"/>
  <c r="F11" i="58"/>
  <c r="J11" i="58"/>
  <c r="J42" i="57"/>
  <c r="P42" i="57"/>
  <c r="G42" i="57"/>
  <c r="I42" i="57"/>
  <c r="J25" i="58"/>
  <c r="P25" i="58"/>
  <c r="S25" i="58"/>
  <c r="G25" i="58"/>
  <c r="I25" i="58"/>
  <c r="G18" i="60"/>
  <c r="J53" i="57"/>
  <c r="P53" i="57"/>
  <c r="G53" i="57"/>
  <c r="I53" i="57"/>
  <c r="J52" i="57"/>
  <c r="P52" i="57"/>
  <c r="G52" i="57"/>
  <c r="I52" i="57"/>
  <c r="J34" i="57"/>
  <c r="P34" i="57"/>
  <c r="S34" i="57"/>
  <c r="G34" i="57"/>
  <c r="I34" i="57"/>
  <c r="J42" i="53"/>
  <c r="P42" i="53"/>
  <c r="S42" i="53"/>
  <c r="G42" i="53"/>
  <c r="I42" i="53"/>
  <c r="J8" i="53"/>
  <c r="P8" i="53"/>
  <c r="G8" i="53"/>
  <c r="I8" i="53"/>
  <c r="J40" i="57"/>
  <c r="G40" i="57"/>
  <c r="I40" i="57"/>
  <c r="E12" i="58"/>
  <c r="F12" i="58"/>
  <c r="J12" i="58"/>
  <c r="P12" i="58"/>
  <c r="G43" i="60"/>
  <c r="J28" i="57"/>
  <c r="P28" i="57"/>
  <c r="G28" i="57"/>
  <c r="I28" i="57"/>
  <c r="J41" i="57"/>
  <c r="P41" i="57"/>
  <c r="G41" i="57"/>
  <c r="I41" i="57"/>
  <c r="J41" i="58"/>
  <c r="P41" i="58"/>
  <c r="S41" i="58"/>
  <c r="G41" i="58"/>
  <c r="I41" i="58"/>
  <c r="G48" i="60"/>
  <c r="G51" i="60"/>
  <c r="G49" i="60"/>
  <c r="G32" i="60"/>
  <c r="J16" i="57"/>
  <c r="P16" i="57"/>
  <c r="G16" i="57"/>
  <c r="I16" i="57"/>
  <c r="G52" i="60"/>
  <c r="J47" i="57"/>
  <c r="P47" i="57"/>
  <c r="G47" i="57"/>
  <c r="I47" i="57"/>
  <c r="E13" i="59"/>
  <c r="F13" i="59"/>
  <c r="J13" i="59"/>
  <c r="J19" i="53"/>
  <c r="P19" i="53"/>
  <c r="G19" i="53"/>
  <c r="I19" i="53"/>
  <c r="J53" i="58"/>
  <c r="P53" i="58"/>
  <c r="G53" i="58"/>
  <c r="I53" i="58"/>
  <c r="J21" i="57"/>
  <c r="P21" i="57"/>
  <c r="G21" i="57"/>
  <c r="I21" i="57"/>
  <c r="J56" i="57"/>
  <c r="P56" i="57"/>
  <c r="G56" i="57"/>
  <c r="I56" i="57"/>
  <c r="J50" i="53"/>
  <c r="P50" i="53"/>
  <c r="S50" i="53"/>
  <c r="G50" i="53"/>
  <c r="I50" i="53"/>
  <c r="J45" i="53"/>
  <c r="P45" i="53"/>
  <c r="S45" i="53"/>
  <c r="G45" i="53"/>
  <c r="I45" i="53"/>
  <c r="J23" i="53"/>
  <c r="P23" i="53"/>
  <c r="G23" i="53"/>
  <c r="I23" i="53"/>
  <c r="J10" i="53"/>
  <c r="P10" i="53"/>
  <c r="S10" i="53"/>
  <c r="G10" i="53"/>
  <c r="I10" i="53"/>
  <c r="J24" i="58"/>
  <c r="G24" i="58"/>
  <c r="I24" i="58"/>
  <c r="J34" i="58"/>
  <c r="P34" i="58"/>
  <c r="S34" i="58"/>
  <c r="G34" i="58"/>
  <c r="I34" i="58"/>
  <c r="G55" i="60"/>
  <c r="G54" i="60"/>
  <c r="G34" i="60"/>
  <c r="J13" i="57"/>
  <c r="P13" i="57"/>
  <c r="G13" i="57"/>
  <c r="I13" i="57"/>
  <c r="J55" i="57"/>
  <c r="P55" i="57"/>
  <c r="G55" i="57"/>
  <c r="I55" i="57"/>
  <c r="J43" i="58"/>
  <c r="P43" i="58"/>
  <c r="G43" i="58"/>
  <c r="I43" i="58"/>
  <c r="J50" i="58"/>
  <c r="P50" i="58"/>
  <c r="G50" i="58"/>
  <c r="I50" i="58"/>
  <c r="S16" i="57"/>
  <c r="J25" i="53"/>
  <c r="P25" i="53"/>
  <c r="G25" i="53"/>
  <c r="I25" i="53"/>
  <c r="J28" i="58"/>
  <c r="P28" i="58"/>
  <c r="G28" i="58"/>
  <c r="I28" i="58"/>
  <c r="J48" i="58"/>
  <c r="P48" i="58"/>
  <c r="G48" i="58"/>
  <c r="I48" i="58"/>
  <c r="J24" i="57"/>
  <c r="P24" i="57"/>
  <c r="G24" i="57"/>
  <c r="I24" i="57"/>
  <c r="J36" i="57"/>
  <c r="P36" i="57"/>
  <c r="G36" i="57"/>
  <c r="I36" i="57"/>
  <c r="G33" i="57"/>
  <c r="I33" i="57"/>
  <c r="E14" i="60"/>
  <c r="F14" i="60"/>
  <c r="J49" i="53"/>
  <c r="P49" i="53"/>
  <c r="S49" i="53"/>
  <c r="G49" i="53"/>
  <c r="I49" i="53"/>
  <c r="J38" i="53"/>
  <c r="P38" i="53"/>
  <c r="G38" i="53"/>
  <c r="I38" i="53"/>
  <c r="J42" i="58"/>
  <c r="P42" i="58"/>
  <c r="S42" i="58"/>
  <c r="G42" i="58"/>
  <c r="I42" i="58"/>
  <c r="J37" i="58"/>
  <c r="P37" i="58"/>
  <c r="G37" i="58"/>
  <c r="I37" i="58"/>
  <c r="E6" i="53"/>
  <c r="F6" i="53"/>
  <c r="J6" i="53"/>
  <c r="J27" i="58"/>
  <c r="P27" i="58"/>
  <c r="G27" i="58"/>
  <c r="I27" i="58"/>
  <c r="J45" i="58"/>
  <c r="P45" i="58"/>
  <c r="G45" i="58"/>
  <c r="I45" i="58"/>
  <c r="G20" i="60"/>
  <c r="G30" i="60"/>
  <c r="J44" i="57"/>
  <c r="P44" i="57"/>
  <c r="G44" i="57"/>
  <c r="I44" i="57"/>
  <c r="J20" i="58"/>
  <c r="G20" i="58"/>
  <c r="I20" i="58"/>
  <c r="J27" i="57"/>
  <c r="P27" i="57"/>
  <c r="G27" i="57"/>
  <c r="I27" i="57"/>
  <c r="E11" i="57"/>
  <c r="F11" i="57"/>
  <c r="J11" i="57"/>
  <c r="P11" i="57"/>
  <c r="E12" i="59"/>
  <c r="F12" i="59"/>
  <c r="J12" i="59"/>
  <c r="S39" i="57"/>
  <c r="S25" i="53"/>
  <c r="S21" i="57"/>
  <c r="S36" i="53"/>
  <c r="G15" i="53"/>
  <c r="I15" i="53"/>
  <c r="S16" i="58"/>
  <c r="G52" i="58"/>
  <c r="I52" i="58"/>
  <c r="S53" i="53"/>
  <c r="G55" i="58"/>
  <c r="I55" i="58"/>
  <c r="G26" i="58"/>
  <c r="I26" i="58"/>
  <c r="G39" i="54"/>
  <c r="I39" i="54"/>
  <c r="G22" i="57"/>
  <c r="I22" i="57"/>
  <c r="G46" i="60"/>
  <c r="G45" i="60"/>
  <c r="G28" i="60"/>
  <c r="G17" i="60"/>
  <c r="G15" i="60"/>
  <c r="S37" i="57"/>
  <c r="G11" i="53"/>
  <c r="I11" i="53"/>
  <c r="G22" i="53"/>
  <c r="I22" i="53"/>
  <c r="G30" i="53"/>
  <c r="I30" i="53"/>
  <c r="G16" i="53"/>
  <c r="I16" i="53"/>
  <c r="E7" i="53"/>
  <c r="F7" i="53"/>
  <c r="J7" i="53"/>
  <c r="P7" i="53"/>
  <c r="S35" i="53"/>
  <c r="G56" i="53"/>
  <c r="I56" i="53"/>
  <c r="G35" i="53"/>
  <c r="I35" i="53"/>
  <c r="G40" i="58"/>
  <c r="I40" i="58"/>
  <c r="G47" i="58"/>
  <c r="I47" i="58"/>
  <c r="G14" i="58"/>
  <c r="I14" i="58"/>
  <c r="G18" i="58"/>
  <c r="I18" i="58"/>
  <c r="G32" i="58"/>
  <c r="I32" i="58"/>
  <c r="G31" i="58"/>
  <c r="I31" i="58"/>
  <c r="G38" i="58"/>
  <c r="I38" i="58"/>
  <c r="G10" i="54"/>
  <c r="I10" i="54"/>
  <c r="G45" i="57"/>
  <c r="I45" i="57"/>
  <c r="G20" i="53"/>
  <c r="I20" i="53"/>
  <c r="G43" i="53"/>
  <c r="I43" i="53"/>
  <c r="S24" i="53"/>
  <c r="G31" i="53"/>
  <c r="I31" i="53"/>
  <c r="G56" i="58"/>
  <c r="I56" i="58"/>
  <c r="G35" i="58"/>
  <c r="I35" i="58"/>
  <c r="G21" i="58"/>
  <c r="I21" i="58"/>
  <c r="E7" i="54"/>
  <c r="F7" i="54"/>
  <c r="S39" i="58"/>
  <c r="E13" i="60"/>
  <c r="F13" i="60"/>
  <c r="J13" i="60"/>
  <c r="E14" i="61"/>
  <c r="F14" i="61"/>
  <c r="S56" i="53"/>
  <c r="S27" i="53"/>
  <c r="S46" i="58"/>
  <c r="E6" i="52"/>
  <c r="F6" i="52"/>
  <c r="J6" i="52"/>
  <c r="S50" i="57"/>
  <c r="S44" i="58"/>
  <c r="S11" i="53"/>
  <c r="G46" i="58"/>
  <c r="I46" i="58"/>
  <c r="G19" i="58"/>
  <c r="I19" i="58"/>
  <c r="G36" i="58"/>
  <c r="I36" i="58"/>
  <c r="G49" i="58"/>
  <c r="I49" i="58"/>
  <c r="G38" i="60"/>
  <c r="G44" i="58"/>
  <c r="I44" i="58"/>
  <c r="G43" i="57"/>
  <c r="I43" i="57"/>
  <c r="G51" i="58"/>
  <c r="I51" i="58"/>
  <c r="G16" i="60"/>
  <c r="G27" i="60"/>
  <c r="G41" i="60"/>
  <c r="G35" i="60"/>
  <c r="G12" i="57"/>
  <c r="I12" i="57"/>
  <c r="G12" i="53"/>
  <c r="I12" i="53"/>
  <c r="G9" i="53"/>
  <c r="I9" i="53"/>
  <c r="G33" i="53"/>
  <c r="I33" i="53"/>
  <c r="G14" i="53"/>
  <c r="I14" i="53"/>
  <c r="G48" i="53"/>
  <c r="I48" i="53"/>
  <c r="G13" i="53"/>
  <c r="I13" i="53"/>
  <c r="G37" i="53"/>
  <c r="I37" i="53"/>
  <c r="G54" i="57"/>
  <c r="I54" i="57"/>
  <c r="G29" i="58"/>
  <c r="I29" i="58"/>
  <c r="G54" i="58"/>
  <c r="I54" i="58"/>
  <c r="G24" i="60"/>
  <c r="G42" i="60"/>
  <c r="G36" i="53"/>
  <c r="I36" i="53"/>
  <c r="G29" i="53"/>
  <c r="I29" i="53"/>
  <c r="G16" i="58"/>
  <c r="I16" i="58"/>
  <c r="S9" i="53"/>
  <c r="S22" i="53"/>
  <c r="S38" i="57"/>
  <c r="S49" i="58"/>
  <c r="G12" i="58"/>
  <c r="Q12" i="59"/>
  <c r="S12" i="59"/>
  <c r="G7" i="53"/>
  <c r="I7" i="53"/>
  <c r="G13" i="59"/>
  <c r="G14" i="61"/>
  <c r="G6" i="53"/>
  <c r="I6" i="53"/>
  <c r="G14" i="60"/>
  <c r="G6" i="52"/>
  <c r="Q6" i="53"/>
  <c r="G12" i="59"/>
  <c r="I12" i="59"/>
  <c r="G11" i="58"/>
  <c r="I11" i="58"/>
  <c r="I13" i="59"/>
  <c r="Q13" i="60"/>
  <c r="Q14" i="61"/>
  <c r="I6" i="52"/>
  <c r="N30" i="55"/>
  <c r="N30" i="54"/>
  <c r="N31" i="55"/>
  <c r="N31" i="54"/>
  <c r="L24" i="61"/>
  <c r="L31" i="61"/>
  <c r="N31" i="61"/>
  <c r="L34" i="61"/>
  <c r="L23" i="61"/>
  <c r="L51" i="61"/>
  <c r="L27" i="61"/>
  <c r="L46" i="61"/>
  <c r="L39" i="61"/>
  <c r="L33" i="61"/>
  <c r="L15" i="61"/>
  <c r="L42" i="61"/>
  <c r="L56" i="61"/>
  <c r="L50" i="61"/>
  <c r="L43" i="61"/>
  <c r="L25" i="61"/>
  <c r="L17" i="61"/>
  <c r="L41" i="61"/>
  <c r="L16" i="61"/>
  <c r="L37" i="61"/>
  <c r="L54" i="61"/>
  <c r="L53" i="61"/>
  <c r="L19" i="61"/>
  <c r="L52" i="61"/>
  <c r="L29" i="61"/>
  <c r="L38" i="61"/>
  <c r="L35" i="61"/>
  <c r="L47" i="61"/>
  <c r="L49" i="61"/>
  <c r="L32" i="61"/>
  <c r="L40" i="61"/>
  <c r="L22" i="61"/>
  <c r="L18" i="61"/>
  <c r="P6" i="52"/>
  <c r="S36" i="57"/>
  <c r="S48" i="58"/>
  <c r="S50" i="58"/>
  <c r="N16" i="55"/>
  <c r="N20" i="55"/>
  <c r="P31" i="53"/>
  <c r="N8" i="52"/>
  <c r="N14" i="53"/>
  <c r="S14" i="53"/>
  <c r="P40" i="53"/>
  <c r="N38" i="53"/>
  <c r="S38" i="53"/>
  <c r="N49" i="57"/>
  <c r="S49" i="57"/>
  <c r="P44" i="53"/>
  <c r="N39" i="54"/>
  <c r="L48" i="61"/>
  <c r="L44" i="61"/>
  <c r="L45" i="59"/>
  <c r="N45" i="59"/>
  <c r="L13" i="59"/>
  <c r="L37" i="59"/>
  <c r="N37" i="59"/>
  <c r="N32" i="56"/>
  <c r="N32" i="57"/>
  <c r="N22" i="56"/>
  <c r="S19" i="53"/>
  <c r="L52" i="59"/>
  <c r="N52" i="59"/>
  <c r="L40" i="59"/>
  <c r="N40" i="59"/>
  <c r="L19" i="59"/>
  <c r="N19" i="59"/>
  <c r="L18" i="59"/>
  <c r="N18" i="59"/>
  <c r="L46" i="59"/>
  <c r="N46" i="59"/>
  <c r="L53" i="59"/>
  <c r="N53" i="59"/>
  <c r="L35" i="59"/>
  <c r="N35" i="59"/>
  <c r="L54" i="59"/>
  <c r="N54" i="59"/>
  <c r="L21" i="59"/>
  <c r="N21" i="59"/>
  <c r="L49" i="59"/>
  <c r="N49" i="59"/>
  <c r="L24" i="59"/>
  <c r="N24" i="59"/>
  <c r="L36" i="59"/>
  <c r="N36" i="59"/>
  <c r="L15" i="59"/>
  <c r="N15" i="59"/>
  <c r="L14" i="59"/>
  <c r="N14" i="59"/>
  <c r="L25" i="59"/>
  <c r="N25" i="59"/>
  <c r="L27" i="59"/>
  <c r="N27" i="59"/>
  <c r="L50" i="59"/>
  <c r="N50" i="59"/>
  <c r="L56" i="59"/>
  <c r="N56" i="59"/>
  <c r="L41" i="59"/>
  <c r="N41" i="59"/>
  <c r="L55" i="59"/>
  <c r="N55" i="59"/>
  <c r="L32" i="59"/>
  <c r="N32" i="59"/>
  <c r="L28" i="59"/>
  <c r="N28" i="59"/>
  <c r="L26" i="59"/>
  <c r="N26" i="59"/>
  <c r="L23" i="59"/>
  <c r="N23" i="59"/>
  <c r="L51" i="59"/>
  <c r="N51" i="59"/>
  <c r="L47" i="59"/>
  <c r="N47" i="59"/>
  <c r="L38" i="59"/>
  <c r="N38" i="59"/>
  <c r="L43" i="59"/>
  <c r="N43" i="59"/>
  <c r="L42" i="59"/>
  <c r="N42" i="59"/>
  <c r="L34" i="59"/>
  <c r="N34" i="59"/>
  <c r="L33" i="59"/>
  <c r="N33" i="59"/>
  <c r="L31" i="59"/>
  <c r="N31" i="59"/>
  <c r="L48" i="59"/>
  <c r="N48" i="59"/>
  <c r="L39" i="59"/>
  <c r="N39" i="59"/>
  <c r="L22" i="59"/>
  <c r="N22" i="59"/>
  <c r="L55" i="60"/>
  <c r="N55" i="60"/>
  <c r="L25" i="60"/>
  <c r="N25" i="60"/>
  <c r="L24" i="60"/>
  <c r="N24" i="60"/>
  <c r="L21" i="60"/>
  <c r="N21" i="60"/>
  <c r="L56" i="60"/>
  <c r="N56" i="60"/>
  <c r="L19" i="60"/>
  <c r="N19" i="60"/>
  <c r="L37" i="60"/>
  <c r="N37" i="60"/>
  <c r="L43" i="60"/>
  <c r="L41" i="60"/>
  <c r="N41" i="60"/>
  <c r="L29" i="60"/>
  <c r="N29" i="60"/>
  <c r="L27" i="60"/>
  <c r="N27" i="60"/>
  <c r="L26" i="60"/>
  <c r="N26" i="60"/>
  <c r="L40" i="60"/>
  <c r="N40" i="60"/>
  <c r="L50" i="60"/>
  <c r="N50" i="60"/>
  <c r="L32" i="60"/>
  <c r="N32" i="60"/>
  <c r="L52" i="60"/>
  <c r="N52" i="60"/>
  <c r="L18" i="60"/>
  <c r="N18" i="60"/>
  <c r="L35" i="60"/>
  <c r="N35" i="60"/>
  <c r="L36" i="60"/>
  <c r="N36" i="60"/>
  <c r="L42" i="60"/>
  <c r="N42" i="60"/>
  <c r="L34" i="60"/>
  <c r="N34" i="60"/>
  <c r="L39" i="60"/>
  <c r="N39" i="60"/>
  <c r="L28" i="60"/>
  <c r="N28" i="60"/>
  <c r="L46" i="60"/>
  <c r="N46" i="60"/>
  <c r="L47" i="60"/>
  <c r="N47" i="60"/>
  <c r="L17" i="60"/>
  <c r="L30" i="60"/>
  <c r="L33" i="60"/>
  <c r="N33" i="60"/>
  <c r="L16" i="60"/>
  <c r="N16" i="60"/>
  <c r="L14" i="60"/>
  <c r="L15" i="60"/>
  <c r="N15" i="60"/>
  <c r="L48" i="60"/>
  <c r="N48" i="60"/>
  <c r="L51" i="60"/>
  <c r="N51" i="60"/>
  <c r="L38" i="60"/>
  <c r="N38" i="60"/>
  <c r="L49" i="60"/>
  <c r="N49" i="60"/>
  <c r="L20" i="60"/>
  <c r="N20" i="60"/>
  <c r="L23" i="60"/>
  <c r="N23" i="60"/>
  <c r="S6" i="53"/>
  <c r="P13" i="59"/>
  <c r="P48" i="57"/>
  <c r="N50" i="55"/>
  <c r="N48" i="54"/>
  <c r="N44" i="54"/>
  <c r="N54" i="58"/>
  <c r="N51" i="56"/>
  <c r="N51" i="55"/>
  <c r="L28" i="61"/>
  <c r="N28" i="61"/>
  <c r="L21" i="61"/>
  <c r="N21" i="61"/>
  <c r="L20" i="61"/>
  <c r="N20" i="61"/>
  <c r="L45" i="60"/>
  <c r="N45" i="60"/>
  <c r="L16" i="59"/>
  <c r="N16" i="59"/>
  <c r="L17" i="59"/>
  <c r="N17" i="59"/>
  <c r="S8" i="53"/>
  <c r="N10" i="55"/>
  <c r="N10" i="54"/>
  <c r="N29" i="57"/>
  <c r="N29" i="56"/>
  <c r="N20" i="59"/>
  <c r="P20" i="58"/>
  <c r="P24" i="58"/>
  <c r="P40" i="57"/>
  <c r="P30" i="58"/>
  <c r="S30" i="58"/>
  <c r="N21" i="55"/>
  <c r="N56" i="58"/>
  <c r="P26" i="58"/>
  <c r="S26" i="58"/>
  <c r="N56" i="54"/>
  <c r="N43" i="58"/>
  <c r="N55" i="54"/>
  <c r="N55" i="53"/>
  <c r="S55" i="53"/>
  <c r="N43" i="53"/>
  <c r="N43" i="54"/>
  <c r="N54" i="52"/>
  <c r="N54" i="53"/>
  <c r="N15" i="55"/>
  <c r="N15" i="56"/>
  <c r="L30" i="61"/>
  <c r="N30" i="61"/>
  <c r="L45" i="61"/>
  <c r="N45" i="61"/>
  <c r="L55" i="61"/>
  <c r="N55" i="61"/>
  <c r="N45" i="57"/>
  <c r="S45" i="57"/>
  <c r="N45" i="58"/>
  <c r="L22" i="60"/>
  <c r="N22" i="60"/>
  <c r="L53" i="60"/>
  <c r="N53" i="60"/>
  <c r="L44" i="60"/>
  <c r="N44" i="60"/>
  <c r="L54" i="60"/>
  <c r="N54" i="60"/>
  <c r="L30" i="59"/>
  <c r="N30" i="59"/>
  <c r="N11" i="57"/>
  <c r="S11" i="57"/>
  <c r="L11" i="58"/>
  <c r="N11" i="58"/>
  <c r="S32" i="53"/>
  <c r="P14" i="57"/>
  <c r="S14" i="57"/>
  <c r="P23" i="57"/>
  <c r="P54" i="57"/>
  <c r="P21" i="58"/>
  <c r="S21" i="58"/>
  <c r="P14" i="58"/>
  <c r="O20" i="57"/>
  <c r="O32" i="58"/>
  <c r="O46" i="53"/>
  <c r="S46" i="53" s="1"/>
  <c r="O46" i="52"/>
  <c r="O16" i="54"/>
  <c r="O54" i="53"/>
  <c r="O54" i="52"/>
  <c r="O39" i="53"/>
  <c r="O39" i="52"/>
  <c r="O48" i="52"/>
  <c r="P17" i="57"/>
  <c r="P40" i="58"/>
  <c r="P43" i="53"/>
  <c r="P10" i="54"/>
  <c r="O22" i="58"/>
  <c r="O22" i="57"/>
  <c r="S22" i="57" s="1"/>
  <c r="O12" i="55"/>
  <c r="O12" i="54"/>
  <c r="P52" i="58"/>
  <c r="S52" i="58"/>
  <c r="P43" i="57"/>
  <c r="S43" i="57"/>
  <c r="P48" i="53"/>
  <c r="S48" i="53"/>
  <c r="O33" i="54"/>
  <c r="O30" i="61"/>
  <c r="O62" i="61"/>
  <c r="S62" i="61" s="1"/>
  <c r="O36" i="61"/>
  <c r="L35" i="56"/>
  <c r="L46" i="56"/>
  <c r="L33" i="1"/>
  <c r="N33" i="52"/>
  <c r="O30" i="60"/>
  <c r="M42" i="55"/>
  <c r="O42" i="56" s="1"/>
  <c r="S42" i="56" s="1"/>
  <c r="M41" i="55"/>
  <c r="O41" i="56" s="1"/>
  <c r="S41" i="56" s="1"/>
  <c r="M22" i="55"/>
  <c r="O22" i="56" s="1"/>
  <c r="S22" i="56" s="1"/>
  <c r="M66" i="55"/>
  <c r="O66" i="56" s="1"/>
  <c r="S66" i="56" s="1"/>
  <c r="M29" i="54"/>
  <c r="O29" i="54" s="1"/>
  <c r="S29" i="54" s="1"/>
  <c r="M13" i="54"/>
  <c r="O13" i="54" s="1"/>
  <c r="S13" i="54" s="1"/>
  <c r="M51" i="54"/>
  <c r="M36" i="54"/>
  <c r="M48" i="54"/>
  <c r="O62" i="53"/>
  <c r="S62" i="53" s="1"/>
  <c r="O21" i="59"/>
  <c r="O61" i="54"/>
  <c r="O44" i="53"/>
  <c r="S44" i="53" s="1"/>
  <c r="O44" i="52"/>
  <c r="O28" i="55"/>
  <c r="S60" i="53"/>
  <c r="S64" i="53"/>
  <c r="S58" i="53"/>
  <c r="M42" i="54"/>
  <c r="M43" i="54"/>
  <c r="M69" i="54"/>
  <c r="M7" i="54"/>
  <c r="M9" i="54"/>
  <c r="M38" i="54"/>
  <c r="O38" i="54" s="1"/>
  <c r="S38" i="54" s="1"/>
  <c r="M8" i="54"/>
  <c r="O8" i="54" s="1"/>
  <c r="M60" i="54"/>
  <c r="M68" i="54"/>
  <c r="M26" i="54"/>
  <c r="M47" i="54"/>
  <c r="M57" i="54"/>
  <c r="M32" i="54"/>
  <c r="M39" i="54"/>
  <c r="M30" i="54"/>
  <c r="M18" i="54"/>
  <c r="O18" i="55" s="1"/>
  <c r="S18" i="55" s="1"/>
  <c r="M35" i="54"/>
  <c r="M50" i="54"/>
  <c r="M53" i="54"/>
  <c r="M10" i="54"/>
  <c r="M34" i="54"/>
  <c r="M44" i="54"/>
  <c r="M21" i="54"/>
  <c r="M49" i="54"/>
  <c r="M22" i="54"/>
  <c r="M27" i="54"/>
  <c r="M65" i="54"/>
  <c r="M62" i="54"/>
  <c r="M55" i="54"/>
  <c r="M17" i="54"/>
  <c r="M66" i="54"/>
  <c r="M41" i="54"/>
  <c r="M14" i="54"/>
  <c r="M23" i="54"/>
  <c r="O23" i="54" s="1"/>
  <c r="S23" i="54" s="1"/>
  <c r="M37" i="54"/>
  <c r="M31" i="54"/>
  <c r="O31" i="54" s="1"/>
  <c r="S31" i="54" s="1"/>
  <c r="M46" i="54"/>
  <c r="O46" i="54" s="1"/>
  <c r="S46" i="54" s="1"/>
  <c r="M64" i="54"/>
  <c r="O64" i="54" s="1"/>
  <c r="S64" i="54" s="1"/>
  <c r="M24" i="54"/>
  <c r="M11" i="54"/>
  <c r="M58" i="54"/>
  <c r="O58" i="54" s="1"/>
  <c r="S58" i="54" s="1"/>
  <c r="M45" i="54"/>
  <c r="M63" i="54"/>
  <c r="M67" i="54"/>
  <c r="M15" i="54"/>
  <c r="O15" i="54" s="1"/>
  <c r="S15" i="54" s="1"/>
  <c r="M60" i="55"/>
  <c r="O60" i="56"/>
  <c r="M18" i="55"/>
  <c r="O18" i="56" s="1"/>
  <c r="S18" i="56" s="1"/>
  <c r="M9" i="55"/>
  <c r="M36" i="55"/>
  <c r="O36" i="56" s="1"/>
  <c r="S36" i="56" s="1"/>
  <c r="M37" i="55"/>
  <c r="O37" i="56" s="1"/>
  <c r="S37" i="56" s="1"/>
  <c r="M55" i="55"/>
  <c r="O55" i="56" s="1"/>
  <c r="S55" i="56" s="1"/>
  <c r="M57" i="55"/>
  <c r="O57" i="56" s="1"/>
  <c r="S57" i="56" s="1"/>
  <c r="M31" i="55"/>
  <c r="M54" i="55"/>
  <c r="O54" i="56" s="1"/>
  <c r="S54" i="56" s="1"/>
  <c r="M20" i="55"/>
  <c r="O20" i="56" s="1"/>
  <c r="S20" i="56" s="1"/>
  <c r="M21" i="55"/>
  <c r="O21" i="56" s="1"/>
  <c r="S21" i="56" s="1"/>
  <c r="M16" i="55"/>
  <c r="O16" i="56" s="1"/>
  <c r="S16" i="56" s="1"/>
  <c r="M61" i="55"/>
  <c r="O61" i="56" s="1"/>
  <c r="S61" i="56" s="1"/>
  <c r="M29" i="55"/>
  <c r="M65" i="55"/>
  <c r="O65" i="56" s="1"/>
  <c r="S65" i="56" s="1"/>
  <c r="M14" i="55"/>
  <c r="O14" i="56"/>
  <c r="M30" i="55"/>
  <c r="M13" i="55"/>
  <c r="O13" i="56" s="1"/>
  <c r="S13" i="56" s="1"/>
  <c r="M43" i="55"/>
  <c r="O43" i="56" s="1"/>
  <c r="S43" i="56" s="1"/>
  <c r="M44" i="55"/>
  <c r="O44" i="56" s="1"/>
  <c r="S44" i="56" s="1"/>
  <c r="M45" i="55"/>
  <c r="M62" i="55"/>
  <c r="O62" i="56" s="1"/>
  <c r="S62" i="56" s="1"/>
  <c r="M26" i="55"/>
  <c r="M10" i="55"/>
  <c r="O10" i="56" s="1"/>
  <c r="S10" i="56" s="1"/>
  <c r="M53" i="55"/>
  <c r="O53" i="56" s="1"/>
  <c r="S53" i="56" s="1"/>
  <c r="M17" i="55"/>
  <c r="O17" i="56" s="1"/>
  <c r="S17" i="56" s="1"/>
  <c r="M15" i="55"/>
  <c r="M64" i="55"/>
  <c r="M39" i="55"/>
  <c r="O39" i="56" s="1"/>
  <c r="S39" i="56" s="1"/>
  <c r="M47" i="55"/>
  <c r="O47" i="56" s="1"/>
  <c r="S47" i="56" s="1"/>
  <c r="M59" i="55"/>
  <c r="O59" i="56" s="1"/>
  <c r="S59" i="56" s="1"/>
  <c r="M23" i="55"/>
  <c r="O23" i="55" s="1"/>
  <c r="S23" i="55" s="1"/>
  <c r="M38" i="55"/>
  <c r="O38" i="56" s="1"/>
  <c r="S38" i="56" s="1"/>
  <c r="M51" i="55"/>
  <c r="O51" i="56" s="1"/>
  <c r="S51" i="56" s="1"/>
  <c r="M35" i="55"/>
  <c r="O35" i="56" s="1"/>
  <c r="S35" i="56" s="1"/>
  <c r="M40" i="55"/>
  <c r="M34" i="55"/>
  <c r="O34" i="56"/>
  <c r="M25" i="55"/>
  <c r="M33" i="55"/>
  <c r="O33" i="56" s="1"/>
  <c r="S33" i="56" s="1"/>
  <c r="M58" i="55"/>
  <c r="M48" i="55"/>
  <c r="M46" i="55"/>
  <c r="O46" i="55" s="1"/>
  <c r="S46" i="55" s="1"/>
  <c r="M49" i="55"/>
  <c r="O49" i="56" s="1"/>
  <c r="S49" i="56" s="1"/>
  <c r="M11" i="55"/>
  <c r="O11" i="56" s="1"/>
  <c r="S11" i="56" s="1"/>
  <c r="M32" i="55"/>
  <c r="O32" i="56" s="1"/>
  <c r="S32" i="56" s="1"/>
  <c r="M19" i="55"/>
  <c r="M67" i="55"/>
  <c r="O67" i="56"/>
  <c r="M24" i="55"/>
  <c r="L55" i="56"/>
  <c r="L24" i="56"/>
  <c r="S63" i="58"/>
  <c r="O16" i="61"/>
  <c r="O19" i="54"/>
  <c r="O54" i="54"/>
  <c r="O48" i="54"/>
  <c r="O49" i="54"/>
  <c r="S63" i="57"/>
  <c r="O30" i="56"/>
  <c r="O28" i="53"/>
  <c r="S28" i="53" s="1"/>
  <c r="O35" i="59"/>
  <c r="O57" i="60"/>
  <c r="S57" i="60"/>
  <c r="O46" i="60"/>
  <c r="O30" i="52"/>
  <c r="O65" i="53"/>
  <c r="S65" i="53"/>
  <c r="O49" i="52"/>
  <c r="O50" i="52"/>
  <c r="O53" i="52"/>
  <c r="O55" i="52"/>
  <c r="O41" i="52"/>
  <c r="O58" i="52"/>
  <c r="S58" i="52" s="1"/>
  <c r="O26" i="61"/>
  <c r="O55" i="58"/>
  <c r="S55" i="58" s="1"/>
  <c r="O19" i="61"/>
  <c r="O11" i="52"/>
  <c r="O20" i="53"/>
  <c r="S20" i="53" s="1"/>
  <c r="O57" i="53"/>
  <c r="S57" i="53"/>
  <c r="O43" i="54"/>
  <c r="O26" i="54"/>
  <c r="O67" i="54"/>
  <c r="S67" i="54"/>
  <c r="O14" i="54"/>
  <c r="O37" i="54"/>
  <c r="O69" i="53"/>
  <c r="S69" i="53"/>
  <c r="O45" i="54"/>
  <c r="O60" i="59"/>
  <c r="S60" i="59" s="1"/>
  <c r="O53" i="59"/>
  <c r="O38" i="59"/>
  <c r="O20" i="60"/>
  <c r="O35" i="61"/>
  <c r="O37" i="60"/>
  <c r="O48" i="60"/>
  <c r="O56" i="60"/>
  <c r="J7" i="54"/>
  <c r="G7" i="54"/>
  <c r="I7" i="54"/>
  <c r="Q7" i="54"/>
  <c r="S7" i="54"/>
  <c r="G11" i="57"/>
  <c r="I12" i="58"/>
  <c r="G13" i="60"/>
  <c r="I13" i="60"/>
  <c r="G21" i="60"/>
  <c r="G31" i="60"/>
  <c r="J34" i="53"/>
  <c r="P34" i="53"/>
  <c r="G34" i="53"/>
  <c r="I34" i="53"/>
  <c r="G35" i="57"/>
  <c r="I35" i="57"/>
  <c r="G47" i="53"/>
  <c r="I47" i="53"/>
  <c r="J47" i="53"/>
  <c r="P47" i="53"/>
  <c r="S47" i="53"/>
  <c r="J17" i="53"/>
  <c r="P17" i="53"/>
  <c r="S17" i="53"/>
  <c r="G17" i="53"/>
  <c r="I17" i="53"/>
  <c r="G54" i="53"/>
  <c r="I54" i="53"/>
  <c r="J54" i="53"/>
  <c r="P54" i="53"/>
  <c r="S54" i="53"/>
  <c r="J51" i="53"/>
  <c r="P51" i="53"/>
  <c r="S51" i="53"/>
  <c r="G13" i="58"/>
  <c r="I13" i="58"/>
  <c r="J13" i="58"/>
  <c r="P13" i="58"/>
  <c r="E31" i="59"/>
  <c r="F31" i="59"/>
  <c r="J31" i="59"/>
  <c r="P31" i="59"/>
  <c r="N6" i="50"/>
  <c r="N4" i="50"/>
  <c r="K4" i="50"/>
  <c r="N5" i="50"/>
  <c r="K5" i="50"/>
  <c r="K6" i="50"/>
  <c r="C16" i="1"/>
  <c r="D16" i="1"/>
  <c r="C8" i="1"/>
  <c r="D8" i="1"/>
  <c r="C12" i="1"/>
  <c r="D12" i="1"/>
  <c r="C25" i="1"/>
  <c r="D25" i="1"/>
  <c r="C44" i="1"/>
  <c r="D44" i="1"/>
  <c r="C29" i="1"/>
  <c r="D29" i="1"/>
  <c r="C47" i="1"/>
  <c r="D47" i="1"/>
  <c r="C11" i="1"/>
  <c r="D11" i="1"/>
  <c r="C10" i="1"/>
  <c r="D10" i="1"/>
  <c r="C27" i="1"/>
  <c r="D27" i="1"/>
  <c r="C6" i="1"/>
  <c r="D6" i="1"/>
  <c r="C31" i="1"/>
  <c r="D31" i="1"/>
  <c r="C28" i="1"/>
  <c r="D28" i="1"/>
  <c r="C24" i="1"/>
  <c r="D24" i="1"/>
  <c r="C22" i="1"/>
  <c r="D22" i="1"/>
  <c r="C40" i="1"/>
  <c r="D40" i="1"/>
  <c r="C20" i="1"/>
  <c r="D20" i="1"/>
  <c r="C5" i="1"/>
  <c r="C13" i="1"/>
  <c r="D13" i="1"/>
  <c r="C37" i="1"/>
  <c r="D37" i="1"/>
  <c r="C36" i="1"/>
  <c r="D36" i="1"/>
  <c r="C42" i="1"/>
  <c r="D42" i="1"/>
  <c r="C23" i="1"/>
  <c r="D23" i="1"/>
  <c r="C19" i="1"/>
  <c r="D19" i="1"/>
  <c r="C39" i="1"/>
  <c r="D39" i="1"/>
  <c r="C53" i="1"/>
  <c r="D53" i="1"/>
  <c r="C32" i="1"/>
  <c r="D32" i="1"/>
  <c r="C56" i="1"/>
  <c r="D56" i="1"/>
  <c r="C9" i="1"/>
  <c r="D9" i="1"/>
  <c r="C30" i="1"/>
  <c r="D30" i="1"/>
  <c r="C46" i="1"/>
  <c r="D46" i="1"/>
  <c r="C15" i="1"/>
  <c r="D15" i="1"/>
  <c r="C34" i="1"/>
  <c r="D34" i="1"/>
  <c r="C21" i="1"/>
  <c r="D21" i="1"/>
  <c r="C45" i="1"/>
  <c r="D45" i="1"/>
  <c r="C55" i="1"/>
  <c r="D55" i="1"/>
  <c r="C14" i="1"/>
  <c r="D14" i="1"/>
  <c r="C51" i="1"/>
  <c r="D51" i="1"/>
  <c r="C49" i="1"/>
  <c r="D49" i="1"/>
  <c r="C48" i="1"/>
  <c r="D48" i="1"/>
  <c r="C50" i="1"/>
  <c r="D50" i="1"/>
  <c r="C43" i="1"/>
  <c r="D43" i="1"/>
  <c r="C18" i="1"/>
  <c r="D18" i="1"/>
  <c r="C52" i="1"/>
  <c r="D52" i="1"/>
  <c r="C33" i="1"/>
  <c r="D33" i="1"/>
  <c r="C54" i="1"/>
  <c r="D54" i="1"/>
  <c r="C17" i="1"/>
  <c r="D17" i="1"/>
  <c r="C41" i="1"/>
  <c r="D41" i="1"/>
  <c r="C7" i="1"/>
  <c r="D7" i="1"/>
  <c r="C26" i="1"/>
  <c r="D26" i="1"/>
  <c r="C35" i="1"/>
  <c r="D35" i="1"/>
  <c r="C38" i="1"/>
  <c r="D38" i="1"/>
  <c r="D39" i="52"/>
  <c r="D43" i="52"/>
  <c r="D48" i="52"/>
  <c r="D26" i="52"/>
  <c r="D21" i="52"/>
  <c r="D17" i="52"/>
  <c r="D23" i="52"/>
  <c r="D51" i="52"/>
  <c r="D13" i="52"/>
  <c r="D44" i="52"/>
  <c r="D18" i="52"/>
  <c r="D46" i="52"/>
  <c r="D42" i="52"/>
  <c r="D41" i="52"/>
  <c r="D47" i="52"/>
  <c r="D45" i="52"/>
  <c r="D22" i="52"/>
  <c r="D20" i="52"/>
  <c r="C37" i="54"/>
  <c r="D37" i="54"/>
  <c r="C51" i="54"/>
  <c r="D51" i="54"/>
  <c r="C25" i="54"/>
  <c r="D25" i="54"/>
  <c r="C48" i="54"/>
  <c r="D48" i="54"/>
  <c r="C28" i="54"/>
  <c r="D28" i="54"/>
  <c r="C47" i="54"/>
  <c r="D47" i="54"/>
  <c r="C35" i="54"/>
  <c r="D35" i="54"/>
  <c r="C23" i="54"/>
  <c r="D23" i="54"/>
  <c r="C16" i="54"/>
  <c r="D16" i="54"/>
  <c r="C33" i="54"/>
  <c r="D33" i="54"/>
  <c r="C27" i="54"/>
  <c r="D27" i="54"/>
  <c r="C54" i="54"/>
  <c r="D54" i="54"/>
  <c r="C29" i="54"/>
  <c r="D29" i="54"/>
  <c r="C43" i="54"/>
  <c r="D43" i="54"/>
  <c r="C49" i="54"/>
  <c r="D49" i="54"/>
  <c r="C41" i="54"/>
  <c r="D41" i="54"/>
  <c r="C13" i="54"/>
  <c r="D13" i="54"/>
  <c r="C42" i="54"/>
  <c r="D42" i="54"/>
  <c r="C9" i="54"/>
  <c r="D9" i="54"/>
  <c r="C17" i="54"/>
  <c r="D17" i="54"/>
  <c r="C38" i="54"/>
  <c r="D38" i="54"/>
  <c r="C8" i="54"/>
  <c r="C52" i="54"/>
  <c r="D52" i="54"/>
  <c r="C31" i="54"/>
  <c r="D31" i="54"/>
  <c r="C36" i="54"/>
  <c r="D36" i="54"/>
  <c r="C22" i="54"/>
  <c r="D22" i="54"/>
  <c r="C44" i="54"/>
  <c r="D44" i="54"/>
  <c r="C24" i="54"/>
  <c r="D24" i="54"/>
  <c r="C32" i="54"/>
  <c r="D32" i="54"/>
  <c r="C50" i="54"/>
  <c r="D50" i="54"/>
  <c r="C21" i="54"/>
  <c r="D21" i="54"/>
  <c r="C19" i="54"/>
  <c r="D19" i="54"/>
  <c r="C18" i="54"/>
  <c r="D18" i="54"/>
  <c r="C46" i="54"/>
  <c r="D46" i="54"/>
  <c r="C30" i="54"/>
  <c r="D30" i="54"/>
  <c r="C14" i="54"/>
  <c r="D14" i="54"/>
  <c r="C40" i="54"/>
  <c r="D40" i="54"/>
  <c r="C12" i="54"/>
  <c r="D12" i="54"/>
  <c r="C53" i="54"/>
  <c r="D53" i="54"/>
  <c r="C26" i="54"/>
  <c r="D26" i="54"/>
  <c r="C55" i="54"/>
  <c r="D55" i="54"/>
  <c r="C11" i="54"/>
  <c r="D11" i="54"/>
  <c r="C56" i="54"/>
  <c r="D56" i="54"/>
  <c r="C45" i="54"/>
  <c r="D45" i="54"/>
  <c r="C15" i="54"/>
  <c r="D15" i="54"/>
  <c r="C34" i="54"/>
  <c r="D34" i="54"/>
  <c r="C20" i="54"/>
  <c r="D20" i="54"/>
  <c r="C46" i="55"/>
  <c r="D46" i="55"/>
  <c r="C19" i="55"/>
  <c r="D19" i="55"/>
  <c r="C20" i="55"/>
  <c r="D20" i="55"/>
  <c r="C42" i="55"/>
  <c r="D42" i="55"/>
  <c r="C24" i="55"/>
  <c r="D24" i="55"/>
  <c r="C15" i="55"/>
  <c r="D15" i="55"/>
  <c r="C44" i="55"/>
  <c r="D44" i="55"/>
  <c r="C18" i="55"/>
  <c r="D18" i="55"/>
  <c r="C33" i="55"/>
  <c r="D33" i="55"/>
  <c r="C12" i="55"/>
  <c r="D12" i="55"/>
  <c r="C49" i="55"/>
  <c r="D49" i="55"/>
  <c r="C50" i="55"/>
  <c r="D50" i="55"/>
  <c r="C38" i="55"/>
  <c r="D38" i="55"/>
  <c r="C51" i="55"/>
  <c r="D51" i="55"/>
  <c r="C39" i="55"/>
  <c r="D39" i="55"/>
  <c r="C47" i="55"/>
  <c r="D47" i="55"/>
  <c r="C41" i="55"/>
  <c r="D41" i="55"/>
  <c r="C36" i="55"/>
  <c r="D36" i="55"/>
  <c r="C25" i="55"/>
  <c r="D25" i="55"/>
  <c r="C26" i="55"/>
  <c r="D26" i="55"/>
  <c r="C28" i="55"/>
  <c r="D28" i="55"/>
  <c r="C23" i="55"/>
  <c r="D23" i="55"/>
  <c r="C16" i="55"/>
  <c r="D16" i="55"/>
  <c r="C32" i="55"/>
  <c r="D32" i="55"/>
  <c r="C9" i="55"/>
  <c r="C45" i="55"/>
  <c r="D45" i="55"/>
  <c r="C13" i="55"/>
  <c r="D13" i="55"/>
  <c r="C17" i="55"/>
  <c r="D17" i="55"/>
  <c r="C56" i="55"/>
  <c r="D56" i="55"/>
  <c r="C55" i="55"/>
  <c r="D55" i="55"/>
  <c r="C10" i="55"/>
  <c r="D10" i="55"/>
  <c r="C48" i="55"/>
  <c r="D48" i="55"/>
  <c r="C22" i="55"/>
  <c r="D22" i="55"/>
  <c r="C37" i="55"/>
  <c r="D37" i="55"/>
  <c r="C31" i="55"/>
  <c r="D31" i="55"/>
  <c r="C35" i="55"/>
  <c r="D35" i="55"/>
  <c r="C27" i="55"/>
  <c r="D27" i="55"/>
  <c r="C34" i="55"/>
  <c r="D34" i="55"/>
  <c r="C43" i="55"/>
  <c r="D43" i="55"/>
  <c r="C14" i="55"/>
  <c r="D14" i="55"/>
  <c r="C21" i="55"/>
  <c r="D21" i="55"/>
  <c r="C53" i="55"/>
  <c r="D53" i="55"/>
  <c r="C54" i="55"/>
  <c r="D54" i="55"/>
  <c r="C30" i="55"/>
  <c r="D30" i="55"/>
  <c r="C40" i="55"/>
  <c r="D40" i="55"/>
  <c r="C29" i="55"/>
  <c r="D29" i="55"/>
  <c r="C11" i="55"/>
  <c r="D11" i="55"/>
  <c r="C52" i="55"/>
  <c r="D52" i="55"/>
  <c r="C12" i="56"/>
  <c r="D12" i="56"/>
  <c r="C39" i="56"/>
  <c r="D39" i="56"/>
  <c r="C14" i="56"/>
  <c r="D14" i="56"/>
  <c r="C16" i="56"/>
  <c r="D16" i="56"/>
  <c r="C32" i="56"/>
  <c r="D32" i="56"/>
  <c r="C19" i="56"/>
  <c r="D19" i="56"/>
  <c r="C49" i="56"/>
  <c r="D49" i="56"/>
  <c r="C47" i="56"/>
  <c r="D47" i="56"/>
  <c r="C21" i="56"/>
  <c r="D21" i="56"/>
  <c r="C11" i="56"/>
  <c r="D11" i="56"/>
  <c r="C29" i="56"/>
  <c r="D29" i="56"/>
  <c r="C30" i="56"/>
  <c r="D30" i="56"/>
  <c r="C56" i="56"/>
  <c r="D56" i="56"/>
  <c r="C13" i="56"/>
  <c r="D13" i="56"/>
  <c r="C18" i="56"/>
  <c r="D18" i="56"/>
  <c r="C22" i="56"/>
  <c r="D22" i="56"/>
  <c r="C54" i="56"/>
  <c r="D54" i="56"/>
  <c r="C41" i="56"/>
  <c r="D41" i="56"/>
  <c r="C40" i="56"/>
  <c r="D40" i="56"/>
  <c r="C23" i="56"/>
  <c r="D23" i="56"/>
  <c r="C17" i="56"/>
  <c r="D17" i="56"/>
  <c r="C34" i="56"/>
  <c r="D34" i="56"/>
  <c r="C37" i="56"/>
  <c r="D37" i="56"/>
  <c r="C27" i="56"/>
  <c r="D27" i="56"/>
  <c r="C45" i="56"/>
  <c r="D45" i="56"/>
  <c r="C26" i="56"/>
  <c r="D26" i="56"/>
  <c r="C52" i="56"/>
  <c r="D52" i="56"/>
  <c r="C46" i="56"/>
  <c r="D46" i="56"/>
  <c r="C25" i="56"/>
  <c r="D25" i="56"/>
  <c r="C42" i="56"/>
  <c r="D42" i="56"/>
  <c r="C36" i="56"/>
  <c r="D36" i="56"/>
  <c r="C24" i="56"/>
  <c r="D24" i="56"/>
  <c r="C10" i="56"/>
  <c r="C48" i="56"/>
  <c r="D48" i="56"/>
  <c r="C51" i="56"/>
  <c r="D51" i="56"/>
  <c r="C38" i="56"/>
  <c r="D38" i="56"/>
  <c r="C31" i="56"/>
  <c r="D31" i="56"/>
  <c r="C44" i="56"/>
  <c r="D44" i="56"/>
  <c r="C20" i="56"/>
  <c r="D20" i="56"/>
  <c r="C43" i="56"/>
  <c r="D43" i="56"/>
  <c r="C35" i="56"/>
  <c r="D35" i="56"/>
  <c r="C53" i="56"/>
  <c r="D53" i="56"/>
  <c r="C33" i="56"/>
  <c r="D33" i="56"/>
  <c r="C55" i="56"/>
  <c r="D55" i="56"/>
  <c r="C28" i="56"/>
  <c r="D28" i="56"/>
  <c r="C15" i="56"/>
  <c r="D15" i="56"/>
  <c r="C50" i="56"/>
  <c r="D50" i="56"/>
  <c r="D30" i="59"/>
  <c r="D23" i="59"/>
  <c r="D42" i="59"/>
  <c r="D41" i="59"/>
  <c r="D27" i="59"/>
  <c r="D29" i="59"/>
  <c r="D21" i="59"/>
  <c r="D18" i="59"/>
  <c r="D40" i="59"/>
  <c r="D34" i="59"/>
  <c r="D20" i="59"/>
  <c r="D48" i="59"/>
  <c r="D51" i="59"/>
  <c r="D33" i="59"/>
  <c r="D24" i="59"/>
  <c r="D22" i="59"/>
  <c r="D26" i="59"/>
  <c r="D52" i="59"/>
  <c r="D14" i="59"/>
  <c r="D19" i="59"/>
  <c r="D44" i="59"/>
  <c r="D50" i="59"/>
  <c r="H55" i="60"/>
  <c r="J55" i="60"/>
  <c r="P55" i="60"/>
  <c r="S55" i="60"/>
  <c r="H54" i="60"/>
  <c r="J54" i="60"/>
  <c r="P54" i="60"/>
  <c r="H46" i="60"/>
  <c r="I46" i="60"/>
  <c r="H29" i="60"/>
  <c r="J29" i="60"/>
  <c r="P29" i="60"/>
  <c r="S29" i="60"/>
  <c r="H31" i="60"/>
  <c r="J31" i="60"/>
  <c r="P31" i="60"/>
  <c r="H17" i="60"/>
  <c r="I17" i="60"/>
  <c r="H18" i="60"/>
  <c r="H15" i="60"/>
  <c r="I15" i="60"/>
  <c r="H45" i="60"/>
  <c r="I45" i="60"/>
  <c r="H28" i="60"/>
  <c r="I28" i="60"/>
  <c r="H34" i="60"/>
  <c r="H47" i="60"/>
  <c r="I47" i="60"/>
  <c r="H53" i="60"/>
  <c r="J53" i="60"/>
  <c r="P53" i="60"/>
  <c r="S53" i="60"/>
  <c r="H26" i="60"/>
  <c r="J26" i="60"/>
  <c r="P26" i="60"/>
  <c r="H48" i="60"/>
  <c r="H14" i="60"/>
  <c r="H23" i="60"/>
  <c r="I23" i="60"/>
  <c r="H40" i="60"/>
  <c r="I40" i="60"/>
  <c r="H33" i="60"/>
  <c r="I33" i="60"/>
  <c r="H30" i="60"/>
  <c r="H35" i="60"/>
  <c r="I35" i="60"/>
  <c r="H37" i="60"/>
  <c r="I37" i="60"/>
  <c r="H51" i="60"/>
  <c r="H25" i="60"/>
  <c r="I25" i="60"/>
  <c r="H50" i="60"/>
  <c r="I50" i="60"/>
  <c r="H39" i="60"/>
  <c r="J39" i="60"/>
  <c r="P39" i="60"/>
  <c r="H56" i="60"/>
  <c r="I56" i="60"/>
  <c r="H49" i="60"/>
  <c r="H27" i="60"/>
  <c r="I27" i="60"/>
  <c r="H32" i="60"/>
  <c r="H52" i="60"/>
  <c r="H20" i="60"/>
  <c r="J20" i="60"/>
  <c r="P20" i="60"/>
  <c r="S20" i="60"/>
  <c r="H44" i="60"/>
  <c r="I44" i="60"/>
  <c r="H24" i="60"/>
  <c r="I24" i="60"/>
  <c r="H41" i="60"/>
  <c r="I41" i="60"/>
  <c r="H21" i="60"/>
  <c r="J21" i="60"/>
  <c r="P21" i="60"/>
  <c r="H42" i="60"/>
  <c r="I42" i="60"/>
  <c r="H38" i="60"/>
  <c r="I38" i="60"/>
  <c r="H36" i="60"/>
  <c r="J36" i="60"/>
  <c r="P36" i="60"/>
  <c r="S36" i="60"/>
  <c r="H22" i="60"/>
  <c r="H16" i="60"/>
  <c r="I16" i="60"/>
  <c r="H19" i="60"/>
  <c r="H43" i="60"/>
  <c r="D48" i="61"/>
  <c r="D51" i="61"/>
  <c r="D30" i="61"/>
  <c r="D55" i="61"/>
  <c r="D42" i="61"/>
  <c r="D45" i="61"/>
  <c r="D53" i="61"/>
  <c r="D16" i="61"/>
  <c r="D27" i="61"/>
  <c r="D29" i="61"/>
  <c r="D23" i="61"/>
  <c r="D52" i="61"/>
  <c r="D21" i="61"/>
  <c r="D39" i="61"/>
  <c r="D38" i="61"/>
  <c r="D41" i="61"/>
  <c r="D34" i="61"/>
  <c r="D32" i="61"/>
  <c r="D25" i="61"/>
  <c r="D35" i="61"/>
  <c r="D37" i="61"/>
  <c r="D17" i="61"/>
  <c r="D54" i="61"/>
  <c r="D44" i="61"/>
  <c r="D26" i="61"/>
  <c r="D31" i="61"/>
  <c r="D56" i="61"/>
  <c r="D20" i="61"/>
  <c r="D15" i="61"/>
  <c r="D33" i="61"/>
  <c r="D50" i="61"/>
  <c r="J26" i="53"/>
  <c r="P26" i="53"/>
  <c r="S26" i="53"/>
  <c r="G26" i="53"/>
  <c r="I26" i="53"/>
  <c r="G22" i="58"/>
  <c r="I22" i="58"/>
  <c r="J22" i="58"/>
  <c r="P22" i="58"/>
  <c r="S22" i="58"/>
  <c r="J25" i="57"/>
  <c r="P25" i="57"/>
  <c r="S25" i="57"/>
  <c r="G25" i="57"/>
  <c r="I25" i="57"/>
  <c r="J46" i="60"/>
  <c r="P46" i="60"/>
  <c r="S46" i="60"/>
  <c r="J17" i="60"/>
  <c r="P17" i="60"/>
  <c r="J47" i="60"/>
  <c r="P47" i="60"/>
  <c r="S47" i="60"/>
  <c r="J33" i="60"/>
  <c r="P33" i="60"/>
  <c r="S33" i="60"/>
  <c r="G39" i="53"/>
  <c r="I39" i="53"/>
  <c r="J39" i="53"/>
  <c r="P39" i="53"/>
  <c r="S39" i="53"/>
  <c r="J52" i="53"/>
  <c r="P52" i="53"/>
  <c r="S52" i="53"/>
  <c r="G52" i="53"/>
  <c r="I52" i="53"/>
  <c r="J41" i="60"/>
  <c r="P41" i="60"/>
  <c r="J45" i="60"/>
  <c r="P45" i="60"/>
  <c r="J27" i="60"/>
  <c r="P27" i="60"/>
  <c r="S27" i="60"/>
  <c r="J50" i="60"/>
  <c r="P50" i="60"/>
  <c r="S50" i="60"/>
  <c r="J24" i="60"/>
  <c r="P24" i="60"/>
  <c r="S24" i="60"/>
  <c r="J28" i="60"/>
  <c r="P28" i="60"/>
  <c r="S28" i="60"/>
  <c r="D8" i="52"/>
  <c r="J56" i="60"/>
  <c r="P56" i="60"/>
  <c r="S56" i="60"/>
  <c r="D10" i="52"/>
  <c r="D16" i="52"/>
  <c r="J42" i="60"/>
  <c r="P42" i="60"/>
  <c r="D19" i="52"/>
  <c r="D28" i="52"/>
  <c r="D36" i="52"/>
  <c r="D56" i="52"/>
  <c r="D32" i="52"/>
  <c r="D9" i="52"/>
  <c r="D55" i="52"/>
  <c r="D14" i="52"/>
  <c r="D35" i="52"/>
  <c r="D37" i="52"/>
  <c r="D24" i="52"/>
  <c r="D52" i="52"/>
  <c r="D28" i="61"/>
  <c r="D36" i="61"/>
  <c r="S60" i="56"/>
  <c r="S33" i="58"/>
  <c r="D38" i="52"/>
  <c r="D12" i="52"/>
  <c r="D25" i="52"/>
  <c r="D29" i="52"/>
  <c r="D15" i="52"/>
  <c r="D11" i="52"/>
  <c r="D50" i="52"/>
  <c r="D36" i="59"/>
  <c r="D25" i="59"/>
  <c r="D35" i="59"/>
  <c r="D32" i="59"/>
  <c r="D56" i="59"/>
  <c r="S12" i="57"/>
  <c r="D40" i="52"/>
  <c r="D27" i="52"/>
  <c r="D7" i="52"/>
  <c r="D53" i="52"/>
  <c r="D54" i="52"/>
  <c r="D30" i="52"/>
  <c r="D33" i="52"/>
  <c r="D49" i="52"/>
  <c r="D34" i="52"/>
  <c r="D31" i="52"/>
  <c r="S20" i="57"/>
  <c r="D40" i="61"/>
  <c r="D18" i="61"/>
  <c r="D49" i="61"/>
  <c r="D15" i="59"/>
  <c r="D45" i="59"/>
  <c r="D43" i="59"/>
  <c r="D38" i="59"/>
  <c r="D37" i="59"/>
  <c r="D47" i="61"/>
  <c r="D43" i="61"/>
  <c r="D55" i="59"/>
  <c r="D16" i="59"/>
  <c r="D49" i="59"/>
  <c r="D17" i="59"/>
  <c r="D54" i="59"/>
  <c r="D24" i="61"/>
  <c r="D46" i="61"/>
  <c r="D19" i="61"/>
  <c r="D22" i="61"/>
  <c r="D46" i="59"/>
  <c r="D47" i="59"/>
  <c r="D53" i="59"/>
  <c r="D28" i="59"/>
  <c r="D39" i="59"/>
  <c r="S67" i="56"/>
  <c r="S69" i="56"/>
  <c r="S40" i="57"/>
  <c r="S24" i="58"/>
  <c r="S32" i="58"/>
  <c r="S38" i="58"/>
  <c r="S35" i="58"/>
  <c r="S53" i="58"/>
  <c r="S56" i="58"/>
  <c r="S20" i="58"/>
  <c r="S44" i="57"/>
  <c r="S56" i="57"/>
  <c r="S53" i="57"/>
  <c r="S52" i="57"/>
  <c r="K12" i="50"/>
  <c r="K11" i="50"/>
  <c r="S51" i="58"/>
  <c r="S31" i="58"/>
  <c r="S12" i="58"/>
  <c r="S40" i="58"/>
  <c r="S28" i="58"/>
  <c r="S19" i="58"/>
  <c r="S45" i="58"/>
  <c r="S37" i="58"/>
  <c r="S59" i="54"/>
  <c r="S61" i="54"/>
  <c r="S42" i="60"/>
  <c r="S63" i="56"/>
  <c r="S14" i="58"/>
  <c r="S31" i="53"/>
  <c r="S40" i="53"/>
  <c r="S41" i="53"/>
  <c r="S31" i="59"/>
  <c r="O55" i="54"/>
  <c r="O55" i="55"/>
  <c r="O62" i="55"/>
  <c r="S62" i="55" s="1"/>
  <c r="O62" i="54"/>
  <c r="S62" i="54"/>
  <c r="O65" i="54"/>
  <c r="S65" i="54" s="1"/>
  <c r="O65" i="55"/>
  <c r="S65" i="55"/>
  <c r="O27" i="55"/>
  <c r="O27" i="54"/>
  <c r="O44" i="55"/>
  <c r="O44" i="54"/>
  <c r="O50" i="54"/>
  <c r="O50" i="55"/>
  <c r="O34" i="52"/>
  <c r="O34" i="53"/>
  <c r="S34" i="53"/>
  <c r="O27" i="58"/>
  <c r="S27" i="58" s="1"/>
  <c r="O27" i="59"/>
  <c r="O61" i="59"/>
  <c r="S61" i="59" s="1"/>
  <c r="O61" i="58"/>
  <c r="S61" i="58"/>
  <c r="O36" i="58"/>
  <c r="S36" i="58" s="1"/>
  <c r="O36" i="59"/>
  <c r="O29" i="58"/>
  <c r="S29" i="58"/>
  <c r="O29" i="57"/>
  <c r="S29" i="57" s="1"/>
  <c r="O54" i="58"/>
  <c r="S54" i="58"/>
  <c r="O54" i="57"/>
  <c r="S54" i="57" s="1"/>
  <c r="O47" i="58"/>
  <c r="S47" i="58"/>
  <c r="O47" i="57"/>
  <c r="S47" i="57" s="1"/>
  <c r="O17" i="58"/>
  <c r="S17" i="58"/>
  <c r="O17" i="57"/>
  <c r="S17" i="57" s="1"/>
  <c r="O15" i="58"/>
  <c r="S15" i="58"/>
  <c r="O15" i="57"/>
  <c r="S15" i="57" s="1"/>
  <c r="O16" i="59"/>
  <c r="O16" i="60"/>
  <c r="O67" i="61"/>
  <c r="S67" i="61" s="1"/>
  <c r="O67" i="60"/>
  <c r="S67" i="60"/>
  <c r="O45" i="60"/>
  <c r="S45" i="60" s="1"/>
  <c r="O45" i="59"/>
  <c r="O18" i="58"/>
  <c r="S18" i="58" s="1"/>
  <c r="O18" i="57"/>
  <c r="S18" i="57"/>
  <c r="O19" i="57"/>
  <c r="S19" i="57" s="1"/>
  <c r="O26" i="55"/>
  <c r="O26" i="56"/>
  <c r="O32" i="57"/>
  <c r="S32" i="57" s="1"/>
  <c r="O48" i="57"/>
  <c r="S48" i="57"/>
  <c r="O48" i="56"/>
  <c r="O46" i="57"/>
  <c r="S46" i="57" s="1"/>
  <c r="O46" i="56"/>
  <c r="O23" i="57"/>
  <c r="S23" i="57"/>
  <c r="O23" i="56"/>
  <c r="O24" i="57"/>
  <c r="O24" i="56"/>
  <c r="O42" i="57"/>
  <c r="S42" i="57" s="1"/>
  <c r="O68" i="52"/>
  <c r="S68" i="52"/>
  <c r="O51" i="52"/>
  <c r="O26" i="59"/>
  <c r="O38" i="55"/>
  <c r="O66" i="53"/>
  <c r="S66" i="53"/>
  <c r="O66" i="52"/>
  <c r="S66" i="52" s="1"/>
  <c r="O17" i="54"/>
  <c r="O30" i="53"/>
  <c r="S30" i="53" s="1"/>
  <c r="O30" i="54"/>
  <c r="O56" i="59"/>
  <c r="O48" i="59"/>
  <c r="O19" i="60"/>
  <c r="O51" i="60"/>
  <c r="O51" i="61"/>
  <c r="O26" i="60"/>
  <c r="S26" i="60" s="1"/>
  <c r="O13" i="55"/>
  <c r="O20" i="55"/>
  <c r="O20" i="54"/>
  <c r="O28" i="54"/>
  <c r="O18" i="54"/>
  <c r="O69" i="59"/>
  <c r="S69" i="59"/>
  <c r="O29" i="52"/>
  <c r="O29" i="53"/>
  <c r="S29" i="53"/>
  <c r="O25" i="59"/>
  <c r="O25" i="60"/>
  <c r="O54" i="61"/>
  <c r="O54" i="60"/>
  <c r="S54" i="60"/>
  <c r="O12" i="52"/>
  <c r="O12" i="53"/>
  <c r="S12" i="53"/>
  <c r="O52" i="59"/>
  <c r="O52" i="60"/>
  <c r="N24" i="56"/>
  <c r="N24" i="57"/>
  <c r="O19" i="56"/>
  <c r="O19" i="55"/>
  <c r="O25" i="55"/>
  <c r="O25" i="56"/>
  <c r="O29" i="55"/>
  <c r="O29" i="56"/>
  <c r="O63" i="55"/>
  <c r="S63" i="55"/>
  <c r="O63" i="54"/>
  <c r="S63" i="54" s="1"/>
  <c r="O24" i="55"/>
  <c r="O37" i="55"/>
  <c r="O66" i="55"/>
  <c r="S66" i="55" s="1"/>
  <c r="O66" i="54"/>
  <c r="S66" i="54"/>
  <c r="O21" i="54"/>
  <c r="O21" i="55"/>
  <c r="O53" i="54"/>
  <c r="O53" i="55"/>
  <c r="O30" i="55"/>
  <c r="O47" i="55"/>
  <c r="O47" i="54"/>
  <c r="O69" i="55"/>
  <c r="S69" i="55"/>
  <c r="O69" i="54"/>
  <c r="S69" i="54" s="1"/>
  <c r="O61" i="55"/>
  <c r="S61" i="55"/>
  <c r="O36" i="55"/>
  <c r="O36" i="54"/>
  <c r="O33" i="55"/>
  <c r="N43" i="60"/>
  <c r="N48" i="61"/>
  <c r="N18" i="61"/>
  <c r="N49" i="61"/>
  <c r="N29" i="61"/>
  <c r="N54" i="61"/>
  <c r="N17" i="61"/>
  <c r="N56" i="61"/>
  <c r="N39" i="61"/>
  <c r="N23" i="61"/>
  <c r="O54" i="55"/>
  <c r="N36" i="61"/>
  <c r="N55" i="56"/>
  <c r="N55" i="57"/>
  <c r="S55" i="57"/>
  <c r="O45" i="55"/>
  <c r="O45" i="56"/>
  <c r="O17" i="55"/>
  <c r="O39" i="54"/>
  <c r="O39" i="55"/>
  <c r="O43" i="55"/>
  <c r="O51" i="54"/>
  <c r="O51" i="55"/>
  <c r="N30" i="60"/>
  <c r="L13" i="60"/>
  <c r="N13" i="60"/>
  <c r="S13" i="60"/>
  <c r="N13" i="59"/>
  <c r="S39" i="54"/>
  <c r="N22" i="61"/>
  <c r="N47" i="61"/>
  <c r="N52" i="61"/>
  <c r="N37" i="61"/>
  <c r="N25" i="61"/>
  <c r="N42" i="61"/>
  <c r="N46" i="61"/>
  <c r="N34" i="61"/>
  <c r="N26" i="61"/>
  <c r="N31" i="60"/>
  <c r="S24" i="57"/>
  <c r="O58" i="55"/>
  <c r="S58" i="55"/>
  <c r="O58" i="56"/>
  <c r="S58" i="56" s="1"/>
  <c r="O40" i="55"/>
  <c r="O40" i="56"/>
  <c r="O64" i="55"/>
  <c r="S64" i="55" s="1"/>
  <c r="O64" i="56"/>
  <c r="S64" i="56"/>
  <c r="O31" i="55"/>
  <c r="O31" i="56"/>
  <c r="O14" i="55"/>
  <c r="O22" i="55"/>
  <c r="O22" i="54"/>
  <c r="O34" i="54"/>
  <c r="O34" i="55"/>
  <c r="O35" i="55"/>
  <c r="O35" i="54"/>
  <c r="O32" i="55"/>
  <c r="O32" i="54"/>
  <c r="O68" i="55"/>
  <c r="S68" i="55" s="1"/>
  <c r="O68" i="54"/>
  <c r="S68" i="54"/>
  <c r="O9" i="55"/>
  <c r="O9" i="54"/>
  <c r="O42" i="55"/>
  <c r="O42" i="54"/>
  <c r="N46" i="57"/>
  <c r="N46" i="56"/>
  <c r="O16" i="55"/>
  <c r="L14" i="61"/>
  <c r="N14" i="61"/>
  <c r="S14" i="61"/>
  <c r="N14" i="60"/>
  <c r="N17" i="60"/>
  <c r="S17" i="60"/>
  <c r="N40" i="61"/>
  <c r="N35" i="61"/>
  <c r="N19" i="61"/>
  <c r="N16" i="61"/>
  <c r="N43" i="61"/>
  <c r="N15" i="61"/>
  <c r="N27" i="61"/>
  <c r="O15" i="55"/>
  <c r="O15" i="56"/>
  <c r="O67" i="55"/>
  <c r="S67" i="55"/>
  <c r="O11" i="55"/>
  <c r="S11" i="55" s="1"/>
  <c r="O11" i="54"/>
  <c r="O41" i="54"/>
  <c r="O41" i="55"/>
  <c r="O49" i="55"/>
  <c r="S49" i="55" s="1"/>
  <c r="O10" i="54"/>
  <c r="S10" i="54" s="1"/>
  <c r="O10" i="55"/>
  <c r="O57" i="54"/>
  <c r="S57" i="54" s="1"/>
  <c r="O57" i="55"/>
  <c r="S57" i="55"/>
  <c r="O60" i="54"/>
  <c r="S60" i="54" s="1"/>
  <c r="O60" i="55"/>
  <c r="S60" i="55"/>
  <c r="O48" i="55"/>
  <c r="N35" i="57"/>
  <c r="S35" i="57"/>
  <c r="N35" i="56"/>
  <c r="O24" i="54"/>
  <c r="S43" i="53"/>
  <c r="O59" i="55"/>
  <c r="S59" i="55"/>
  <c r="N44" i="61"/>
  <c r="N32" i="61"/>
  <c r="N38" i="61"/>
  <c r="N53" i="61"/>
  <c r="N41" i="61"/>
  <c r="N50" i="61"/>
  <c r="N33" i="61"/>
  <c r="N51" i="61"/>
  <c r="N24" i="61"/>
  <c r="E47" i="59"/>
  <c r="F47" i="59"/>
  <c r="J47" i="59"/>
  <c r="P47" i="59"/>
  <c r="S47" i="59"/>
  <c r="G47" i="59"/>
  <c r="I47" i="59"/>
  <c r="E46" i="61"/>
  <c r="F46" i="61"/>
  <c r="J46" i="61"/>
  <c r="P46" i="61"/>
  <c r="E17" i="59"/>
  <c r="F17" i="59"/>
  <c r="J17" i="59"/>
  <c r="P17" i="59"/>
  <c r="S17" i="59"/>
  <c r="G17" i="59"/>
  <c r="I17" i="59"/>
  <c r="E43" i="61"/>
  <c r="F43" i="61"/>
  <c r="J43" i="61"/>
  <c r="P43" i="61"/>
  <c r="S43" i="61"/>
  <c r="E43" i="59"/>
  <c r="F43" i="59"/>
  <c r="J43" i="59"/>
  <c r="P43" i="59"/>
  <c r="E18" i="61"/>
  <c r="F18" i="61"/>
  <c r="J18" i="61"/>
  <c r="P18" i="61"/>
  <c r="S18" i="61"/>
  <c r="E34" i="52"/>
  <c r="F34" i="52"/>
  <c r="J34" i="52"/>
  <c r="P34" i="52"/>
  <c r="E54" i="52"/>
  <c r="F54" i="52"/>
  <c r="J54" i="52"/>
  <c r="P54" i="52"/>
  <c r="S54" i="52"/>
  <c r="E40" i="52"/>
  <c r="F40" i="52"/>
  <c r="J40" i="52"/>
  <c r="P40" i="52"/>
  <c r="S40" i="52"/>
  <c r="G35" i="59"/>
  <c r="I35" i="59"/>
  <c r="E35" i="59"/>
  <c r="F35" i="59"/>
  <c r="J35" i="59"/>
  <c r="P35" i="59"/>
  <c r="S35" i="59"/>
  <c r="E11" i="52"/>
  <c r="F11" i="52"/>
  <c r="J11" i="52"/>
  <c r="P11" i="52"/>
  <c r="S11" i="52"/>
  <c r="E12" i="52"/>
  <c r="F12" i="52"/>
  <c r="J12" i="52"/>
  <c r="P12" i="52"/>
  <c r="S12" i="52"/>
  <c r="E36" i="61"/>
  <c r="F36" i="61"/>
  <c r="J36" i="61"/>
  <c r="P36" i="61"/>
  <c r="S36" i="61"/>
  <c r="E37" i="52"/>
  <c r="F37" i="52"/>
  <c r="J37" i="52"/>
  <c r="P37" i="52"/>
  <c r="S37" i="52"/>
  <c r="E9" i="52"/>
  <c r="F9" i="52"/>
  <c r="J9" i="52"/>
  <c r="P9" i="52"/>
  <c r="S9" i="52"/>
  <c r="E28" i="52"/>
  <c r="F28" i="52"/>
  <c r="J28" i="52"/>
  <c r="P28" i="52"/>
  <c r="S28" i="52"/>
  <c r="E10" i="52"/>
  <c r="F10" i="52"/>
  <c r="J10" i="52"/>
  <c r="P10" i="52"/>
  <c r="S10" i="52"/>
  <c r="E33" i="61"/>
  <c r="F33" i="61"/>
  <c r="J33" i="61"/>
  <c r="P33" i="61"/>
  <c r="S33" i="61"/>
  <c r="E31" i="61"/>
  <c r="F31" i="61"/>
  <c r="J31" i="61"/>
  <c r="P31" i="61"/>
  <c r="S31" i="61"/>
  <c r="E17" i="61"/>
  <c r="F17" i="61"/>
  <c r="J17" i="61"/>
  <c r="P17" i="61"/>
  <c r="S17" i="61"/>
  <c r="E32" i="61"/>
  <c r="F32" i="61"/>
  <c r="J32" i="61"/>
  <c r="P32" i="61"/>
  <c r="S32" i="61"/>
  <c r="G39" i="61"/>
  <c r="I39" i="61"/>
  <c r="E39" i="61"/>
  <c r="F39" i="61"/>
  <c r="J39" i="61"/>
  <c r="P39" i="61"/>
  <c r="E29" i="61"/>
  <c r="F29" i="61"/>
  <c r="J29" i="61"/>
  <c r="P29" i="61"/>
  <c r="S29" i="61"/>
  <c r="E45" i="61"/>
  <c r="F45" i="61"/>
  <c r="J45" i="61"/>
  <c r="P45" i="61"/>
  <c r="S45" i="61"/>
  <c r="E51" i="61"/>
  <c r="F51" i="61"/>
  <c r="J51" i="61"/>
  <c r="P51" i="61"/>
  <c r="E14" i="59"/>
  <c r="F14" i="59"/>
  <c r="J14" i="59"/>
  <c r="P14" i="59"/>
  <c r="S14" i="59"/>
  <c r="E24" i="59"/>
  <c r="F24" i="59"/>
  <c r="J24" i="59"/>
  <c r="P24" i="59"/>
  <c r="S24" i="59"/>
  <c r="E20" i="59"/>
  <c r="F20" i="59"/>
  <c r="J20" i="59"/>
  <c r="P20" i="59"/>
  <c r="S20" i="59"/>
  <c r="E21" i="59"/>
  <c r="F21" i="59"/>
  <c r="J21" i="59"/>
  <c r="P21" i="59"/>
  <c r="S21" i="59"/>
  <c r="E42" i="59"/>
  <c r="F42" i="59"/>
  <c r="J42" i="59"/>
  <c r="P42" i="59"/>
  <c r="S42" i="59"/>
  <c r="E55" i="56"/>
  <c r="F55" i="56"/>
  <c r="J55" i="56"/>
  <c r="P55" i="56"/>
  <c r="G43" i="56"/>
  <c r="I43" i="56"/>
  <c r="E43" i="56"/>
  <c r="F43" i="56"/>
  <c r="J43" i="56"/>
  <c r="P43" i="56"/>
  <c r="G38" i="56"/>
  <c r="I38" i="56"/>
  <c r="E38" i="56"/>
  <c r="F38" i="56"/>
  <c r="J38" i="56"/>
  <c r="P38" i="56"/>
  <c r="G24" i="56"/>
  <c r="I24" i="56"/>
  <c r="E24" i="56"/>
  <c r="F24" i="56"/>
  <c r="J24" i="56"/>
  <c r="P24" i="56"/>
  <c r="E46" i="56"/>
  <c r="F46" i="56"/>
  <c r="J46" i="56"/>
  <c r="P46" i="56"/>
  <c r="S46" i="56"/>
  <c r="G27" i="56"/>
  <c r="I27" i="56"/>
  <c r="E27" i="56"/>
  <c r="F27" i="56"/>
  <c r="J27" i="56"/>
  <c r="P27" i="56"/>
  <c r="S27" i="56"/>
  <c r="E23" i="56"/>
  <c r="F23" i="56"/>
  <c r="J23" i="56"/>
  <c r="P23" i="56"/>
  <c r="G22" i="56"/>
  <c r="I22" i="56"/>
  <c r="E22" i="56"/>
  <c r="F22" i="56"/>
  <c r="J22" i="56"/>
  <c r="P22" i="56"/>
  <c r="G30" i="56"/>
  <c r="I30" i="56"/>
  <c r="E30" i="56"/>
  <c r="F30" i="56"/>
  <c r="J30" i="56"/>
  <c r="P30" i="56"/>
  <c r="S30" i="56"/>
  <c r="E47" i="56"/>
  <c r="F47" i="56"/>
  <c r="J47" i="56"/>
  <c r="P47" i="56"/>
  <c r="G16" i="56"/>
  <c r="I16" i="56"/>
  <c r="E16" i="56"/>
  <c r="F16" i="56"/>
  <c r="J16" i="56"/>
  <c r="P16" i="56"/>
  <c r="E11" i="55"/>
  <c r="F11" i="55"/>
  <c r="J11" i="55"/>
  <c r="P11" i="55"/>
  <c r="E54" i="55"/>
  <c r="F54" i="55"/>
  <c r="J54" i="55"/>
  <c r="P54" i="55"/>
  <c r="S54" i="55"/>
  <c r="E43" i="55"/>
  <c r="F43" i="55"/>
  <c r="J43" i="55"/>
  <c r="P43" i="55"/>
  <c r="S43" i="55"/>
  <c r="G31" i="55"/>
  <c r="I31" i="55"/>
  <c r="E31" i="55"/>
  <c r="F31" i="55"/>
  <c r="J31" i="55"/>
  <c r="P31" i="55"/>
  <c r="S31" i="55"/>
  <c r="E10" i="55"/>
  <c r="F10" i="55"/>
  <c r="J10" i="55"/>
  <c r="P10" i="55"/>
  <c r="S10" i="55"/>
  <c r="E13" i="55"/>
  <c r="F13" i="55"/>
  <c r="J13" i="55"/>
  <c r="P13" i="55"/>
  <c r="S13" i="55"/>
  <c r="E16" i="55"/>
  <c r="F16" i="55"/>
  <c r="J16" i="55"/>
  <c r="P16" i="55"/>
  <c r="S16" i="55"/>
  <c r="E25" i="55"/>
  <c r="F25" i="55"/>
  <c r="J25" i="55"/>
  <c r="P25" i="55"/>
  <c r="S25" i="55"/>
  <c r="E39" i="55"/>
  <c r="F39" i="55"/>
  <c r="J39" i="55"/>
  <c r="P39" i="55"/>
  <c r="S39" i="55"/>
  <c r="E49" i="55"/>
  <c r="F49" i="55"/>
  <c r="J49" i="55"/>
  <c r="P49" i="55"/>
  <c r="E44" i="55"/>
  <c r="F44" i="55"/>
  <c r="J44" i="55"/>
  <c r="P44" i="55"/>
  <c r="S44" i="55"/>
  <c r="E20" i="55"/>
  <c r="F20" i="55"/>
  <c r="J20" i="55"/>
  <c r="P20" i="55"/>
  <c r="S20" i="55"/>
  <c r="E15" i="54"/>
  <c r="F15" i="54"/>
  <c r="J15" i="54"/>
  <c r="P15" i="54"/>
  <c r="E55" i="54"/>
  <c r="F55" i="54"/>
  <c r="J55" i="54"/>
  <c r="P55" i="54"/>
  <c r="E40" i="54"/>
  <c r="F40" i="54"/>
  <c r="J40" i="54"/>
  <c r="P40" i="54"/>
  <c r="S40" i="54"/>
  <c r="E18" i="54"/>
  <c r="F18" i="54"/>
  <c r="J18" i="54"/>
  <c r="P18" i="54"/>
  <c r="S18" i="54"/>
  <c r="E32" i="54"/>
  <c r="F32" i="54"/>
  <c r="J32" i="54"/>
  <c r="P32" i="54"/>
  <c r="S32" i="54"/>
  <c r="E36" i="54"/>
  <c r="F36" i="54"/>
  <c r="J36" i="54"/>
  <c r="P36" i="54"/>
  <c r="S36" i="54"/>
  <c r="E38" i="54"/>
  <c r="F38" i="54"/>
  <c r="J38" i="54"/>
  <c r="P38" i="54"/>
  <c r="E13" i="54"/>
  <c r="F13" i="54"/>
  <c r="J13" i="54"/>
  <c r="P13" i="54"/>
  <c r="E29" i="54"/>
  <c r="F29" i="54"/>
  <c r="J29" i="54"/>
  <c r="P29" i="54"/>
  <c r="E16" i="54"/>
  <c r="F16" i="54"/>
  <c r="J16" i="54"/>
  <c r="P16" i="54"/>
  <c r="S16" i="54"/>
  <c r="E28" i="54"/>
  <c r="F28" i="54"/>
  <c r="J28" i="54"/>
  <c r="P28" i="54"/>
  <c r="E37" i="54"/>
  <c r="F37" i="54"/>
  <c r="J37" i="54"/>
  <c r="P37" i="54"/>
  <c r="S37" i="54"/>
  <c r="E47" i="52"/>
  <c r="F47" i="52"/>
  <c r="J47" i="52"/>
  <c r="P47" i="52"/>
  <c r="S47" i="52"/>
  <c r="E18" i="52"/>
  <c r="F18" i="52"/>
  <c r="J18" i="52"/>
  <c r="P18" i="52"/>
  <c r="E23" i="52"/>
  <c r="F23" i="52"/>
  <c r="J23" i="52"/>
  <c r="P23" i="52"/>
  <c r="S23" i="52"/>
  <c r="E48" i="52"/>
  <c r="F48" i="52"/>
  <c r="J48" i="52"/>
  <c r="P48" i="52"/>
  <c r="S48" i="52"/>
  <c r="E35" i="1"/>
  <c r="F35" i="1"/>
  <c r="J35" i="1"/>
  <c r="E17" i="1"/>
  <c r="F17" i="1"/>
  <c r="J17" i="1"/>
  <c r="E18" i="1"/>
  <c r="F18" i="1"/>
  <c r="J18" i="1"/>
  <c r="E49" i="1"/>
  <c r="F49" i="1"/>
  <c r="J49" i="1"/>
  <c r="E45" i="1"/>
  <c r="F45" i="1"/>
  <c r="J45" i="1"/>
  <c r="E46" i="1"/>
  <c r="F46" i="1"/>
  <c r="J46" i="1"/>
  <c r="E32" i="1"/>
  <c r="F32" i="1"/>
  <c r="J32" i="1"/>
  <c r="E23" i="1"/>
  <c r="F23" i="1"/>
  <c r="J23" i="1"/>
  <c r="E13" i="1"/>
  <c r="F13" i="1"/>
  <c r="J13" i="1"/>
  <c r="E22" i="1"/>
  <c r="F22" i="1"/>
  <c r="J22" i="1"/>
  <c r="E6" i="1"/>
  <c r="F6" i="1"/>
  <c r="J6" i="1"/>
  <c r="E47" i="1"/>
  <c r="F47" i="1"/>
  <c r="J47" i="1"/>
  <c r="E12" i="1"/>
  <c r="F12" i="1"/>
  <c r="J12" i="1"/>
  <c r="J35" i="60"/>
  <c r="P35" i="60"/>
  <c r="J16" i="60"/>
  <c r="P16" i="60"/>
  <c r="I53" i="60"/>
  <c r="I39" i="60"/>
  <c r="I26" i="60"/>
  <c r="I55" i="60"/>
  <c r="I11" i="57"/>
  <c r="Q11" i="58"/>
  <c r="S11" i="58"/>
  <c r="S28" i="54"/>
  <c r="S24" i="56"/>
  <c r="G39" i="59"/>
  <c r="I39" i="59"/>
  <c r="E39" i="59"/>
  <c r="F39" i="59"/>
  <c r="J39" i="59"/>
  <c r="P39" i="59"/>
  <c r="S39" i="59"/>
  <c r="E46" i="59"/>
  <c r="F46" i="59"/>
  <c r="J46" i="59"/>
  <c r="P46" i="59"/>
  <c r="S46" i="59"/>
  <c r="E49" i="59"/>
  <c r="F49" i="59"/>
  <c r="J49" i="59"/>
  <c r="P49" i="59"/>
  <c r="S49" i="59"/>
  <c r="E47" i="61"/>
  <c r="F47" i="61"/>
  <c r="J47" i="61"/>
  <c r="P47" i="61"/>
  <c r="S47" i="61"/>
  <c r="E45" i="59"/>
  <c r="F45" i="59"/>
  <c r="J45" i="59"/>
  <c r="P45" i="59"/>
  <c r="E40" i="61"/>
  <c r="F40" i="61"/>
  <c r="J40" i="61"/>
  <c r="P40" i="61"/>
  <c r="S40" i="61"/>
  <c r="E49" i="52"/>
  <c r="F49" i="52"/>
  <c r="J49" i="52"/>
  <c r="P49" i="52"/>
  <c r="S49" i="52"/>
  <c r="E53" i="52"/>
  <c r="F53" i="52"/>
  <c r="J53" i="52"/>
  <c r="P53" i="52"/>
  <c r="S53" i="52"/>
  <c r="E25" i="59"/>
  <c r="F25" i="59"/>
  <c r="J25" i="59"/>
  <c r="P25" i="59"/>
  <c r="S25" i="59"/>
  <c r="E15" i="52"/>
  <c r="F15" i="52"/>
  <c r="J15" i="52"/>
  <c r="P15" i="52"/>
  <c r="S15" i="52"/>
  <c r="E38" i="52"/>
  <c r="F38" i="52"/>
  <c r="J38" i="52"/>
  <c r="P38" i="52"/>
  <c r="S38" i="52"/>
  <c r="E28" i="61"/>
  <c r="F28" i="61"/>
  <c r="J28" i="61"/>
  <c r="P28" i="61"/>
  <c r="S28" i="61"/>
  <c r="E35" i="52"/>
  <c r="F35" i="52"/>
  <c r="J35" i="52"/>
  <c r="P35" i="52"/>
  <c r="S35" i="52"/>
  <c r="E32" i="52"/>
  <c r="F32" i="52"/>
  <c r="J32" i="52"/>
  <c r="P32" i="52"/>
  <c r="S32" i="52"/>
  <c r="E19" i="52"/>
  <c r="F19" i="52"/>
  <c r="J19" i="52"/>
  <c r="P19" i="52"/>
  <c r="S19" i="52"/>
  <c r="E15" i="61"/>
  <c r="F15" i="61"/>
  <c r="J15" i="61"/>
  <c r="P15" i="61"/>
  <c r="S15" i="61"/>
  <c r="E26" i="61"/>
  <c r="F26" i="61"/>
  <c r="J26" i="61"/>
  <c r="P26" i="61"/>
  <c r="S26" i="61"/>
  <c r="E37" i="61"/>
  <c r="F37" i="61"/>
  <c r="J37" i="61"/>
  <c r="P37" i="61"/>
  <c r="S37" i="61"/>
  <c r="G34" i="61"/>
  <c r="I34" i="61"/>
  <c r="E34" i="61"/>
  <c r="F34" i="61"/>
  <c r="J34" i="61"/>
  <c r="P34" i="61"/>
  <c r="E21" i="61"/>
  <c r="F21" i="61"/>
  <c r="J21" i="61"/>
  <c r="P21" i="61"/>
  <c r="S21" i="61"/>
  <c r="E27" i="61"/>
  <c r="F27" i="61"/>
  <c r="J27" i="61"/>
  <c r="P27" i="61"/>
  <c r="S27" i="61"/>
  <c r="E42" i="61"/>
  <c r="F42" i="61"/>
  <c r="J42" i="61"/>
  <c r="P42" i="61"/>
  <c r="S42" i="61"/>
  <c r="E48" i="61"/>
  <c r="F48" i="61"/>
  <c r="J48" i="61"/>
  <c r="P48" i="61"/>
  <c r="J22" i="60"/>
  <c r="P22" i="60"/>
  <c r="S22" i="60"/>
  <c r="I22" i="60"/>
  <c r="I49" i="60"/>
  <c r="J49" i="60"/>
  <c r="P49" i="60"/>
  <c r="I30" i="60"/>
  <c r="J30" i="60"/>
  <c r="P30" i="60"/>
  <c r="S30" i="60"/>
  <c r="H14" i="61"/>
  <c r="I14" i="60"/>
  <c r="G50" i="59"/>
  <c r="I50" i="59"/>
  <c r="E50" i="59"/>
  <c r="F50" i="59"/>
  <c r="J50" i="59"/>
  <c r="P50" i="59"/>
  <c r="S50" i="59"/>
  <c r="E52" i="59"/>
  <c r="F52" i="59"/>
  <c r="J52" i="59"/>
  <c r="P52" i="59"/>
  <c r="G33" i="59"/>
  <c r="I33" i="59"/>
  <c r="E33" i="59"/>
  <c r="F33" i="59"/>
  <c r="J33" i="59"/>
  <c r="P33" i="59"/>
  <c r="S33" i="59"/>
  <c r="E34" i="59"/>
  <c r="F34" i="59"/>
  <c r="J34" i="59"/>
  <c r="P34" i="59"/>
  <c r="S34" i="59"/>
  <c r="E29" i="59"/>
  <c r="F29" i="59"/>
  <c r="J29" i="59"/>
  <c r="P29" i="59"/>
  <c r="S29" i="59"/>
  <c r="E23" i="59"/>
  <c r="F23" i="59"/>
  <c r="J23" i="59"/>
  <c r="P23" i="59"/>
  <c r="S23" i="59"/>
  <c r="E50" i="56"/>
  <c r="F50" i="56"/>
  <c r="J50" i="56"/>
  <c r="P50" i="56"/>
  <c r="G33" i="56"/>
  <c r="I33" i="56"/>
  <c r="E33" i="56"/>
  <c r="F33" i="56"/>
  <c r="J33" i="56"/>
  <c r="P33" i="56"/>
  <c r="E20" i="56"/>
  <c r="F20" i="56"/>
  <c r="J20" i="56"/>
  <c r="P20" i="56"/>
  <c r="E51" i="56"/>
  <c r="F51" i="56"/>
  <c r="J51" i="56"/>
  <c r="P51" i="56"/>
  <c r="E36" i="56"/>
  <c r="F36" i="56"/>
  <c r="J36" i="56"/>
  <c r="P36" i="56"/>
  <c r="E52" i="56"/>
  <c r="F52" i="56"/>
  <c r="J52" i="56"/>
  <c r="P52" i="56"/>
  <c r="S52" i="56"/>
  <c r="G37" i="56"/>
  <c r="I37" i="56"/>
  <c r="E37" i="56"/>
  <c r="F37" i="56"/>
  <c r="J37" i="56"/>
  <c r="P37" i="56"/>
  <c r="E40" i="56"/>
  <c r="F40" i="56"/>
  <c r="J40" i="56"/>
  <c r="P40" i="56"/>
  <c r="S40" i="56"/>
  <c r="G18" i="56"/>
  <c r="I18" i="56"/>
  <c r="E18" i="56"/>
  <c r="F18" i="56"/>
  <c r="J18" i="56"/>
  <c r="P18" i="56"/>
  <c r="E29" i="56"/>
  <c r="F29" i="56"/>
  <c r="J29" i="56"/>
  <c r="P29" i="56"/>
  <c r="S29" i="56"/>
  <c r="E49" i="56"/>
  <c r="F49" i="56"/>
  <c r="J49" i="56"/>
  <c r="P49" i="56"/>
  <c r="E14" i="56"/>
  <c r="F14" i="56"/>
  <c r="J14" i="56"/>
  <c r="P14" i="56"/>
  <c r="S14" i="56"/>
  <c r="E29" i="55"/>
  <c r="F29" i="55"/>
  <c r="J29" i="55"/>
  <c r="P29" i="55"/>
  <c r="S29" i="55"/>
  <c r="E53" i="55"/>
  <c r="F53" i="55"/>
  <c r="J53" i="55"/>
  <c r="P53" i="55"/>
  <c r="S53" i="55"/>
  <c r="E34" i="55"/>
  <c r="F34" i="55"/>
  <c r="J34" i="55"/>
  <c r="P34" i="55"/>
  <c r="S34" i="55"/>
  <c r="E37" i="55"/>
  <c r="F37" i="55"/>
  <c r="J37" i="55"/>
  <c r="P37" i="55"/>
  <c r="S37" i="55"/>
  <c r="E55" i="55"/>
  <c r="F55" i="55"/>
  <c r="J55" i="55"/>
  <c r="P55" i="55"/>
  <c r="S55" i="55"/>
  <c r="E45" i="55"/>
  <c r="F45" i="55"/>
  <c r="J45" i="55"/>
  <c r="P45" i="55"/>
  <c r="S45" i="55"/>
  <c r="E23" i="55"/>
  <c r="F23" i="55"/>
  <c r="J23" i="55"/>
  <c r="P23" i="55"/>
  <c r="E36" i="55"/>
  <c r="F36" i="55"/>
  <c r="J36" i="55"/>
  <c r="P36" i="55"/>
  <c r="S36" i="55"/>
  <c r="E51" i="55"/>
  <c r="F51" i="55"/>
  <c r="J51" i="55"/>
  <c r="P51" i="55"/>
  <c r="S51" i="55"/>
  <c r="E12" i="55"/>
  <c r="F12" i="55"/>
  <c r="J12" i="55"/>
  <c r="P12" i="55"/>
  <c r="S12" i="55"/>
  <c r="E15" i="55"/>
  <c r="F15" i="55"/>
  <c r="J15" i="55"/>
  <c r="P15" i="55"/>
  <c r="S15" i="55"/>
  <c r="E19" i="55"/>
  <c r="F19" i="55"/>
  <c r="J19" i="55"/>
  <c r="P19" i="55"/>
  <c r="S19" i="55"/>
  <c r="E45" i="54"/>
  <c r="F45" i="54"/>
  <c r="J45" i="54"/>
  <c r="P45" i="54"/>
  <c r="S45" i="54"/>
  <c r="E26" i="54"/>
  <c r="F26" i="54"/>
  <c r="J26" i="54"/>
  <c r="P26" i="54"/>
  <c r="S26" i="54"/>
  <c r="E14" i="54"/>
  <c r="F14" i="54"/>
  <c r="J14" i="54"/>
  <c r="P14" i="54"/>
  <c r="S14" i="54"/>
  <c r="E19" i="54"/>
  <c r="F19" i="54"/>
  <c r="J19" i="54"/>
  <c r="P19" i="54"/>
  <c r="S19" i="54"/>
  <c r="E24" i="54"/>
  <c r="F24" i="54"/>
  <c r="J24" i="54"/>
  <c r="P24" i="54"/>
  <c r="S24" i="54"/>
  <c r="E31" i="54"/>
  <c r="F31" i="54"/>
  <c r="J31" i="54"/>
  <c r="P31" i="54"/>
  <c r="E17" i="54"/>
  <c r="F17" i="54"/>
  <c r="J17" i="54"/>
  <c r="P17" i="54"/>
  <c r="S17" i="54"/>
  <c r="E41" i="54"/>
  <c r="F41" i="54"/>
  <c r="J41" i="54"/>
  <c r="P41" i="54"/>
  <c r="S41" i="54"/>
  <c r="E54" i="54"/>
  <c r="F54" i="54"/>
  <c r="J54" i="54"/>
  <c r="P54" i="54"/>
  <c r="S54" i="54"/>
  <c r="E23" i="54"/>
  <c r="F23" i="54"/>
  <c r="J23" i="54"/>
  <c r="P23" i="54"/>
  <c r="E48" i="54"/>
  <c r="F48" i="54"/>
  <c r="J48" i="54"/>
  <c r="P48" i="54"/>
  <c r="S48" i="54"/>
  <c r="E20" i="52"/>
  <c r="F20" i="52"/>
  <c r="J20" i="52"/>
  <c r="P20" i="52"/>
  <c r="S20" i="52"/>
  <c r="E41" i="52"/>
  <c r="F41" i="52"/>
  <c r="J41" i="52"/>
  <c r="P41" i="52"/>
  <c r="S41" i="52"/>
  <c r="E44" i="52"/>
  <c r="F44" i="52"/>
  <c r="J44" i="52"/>
  <c r="P44" i="52"/>
  <c r="S44" i="52"/>
  <c r="E17" i="52"/>
  <c r="F17" i="52"/>
  <c r="J17" i="52"/>
  <c r="P17" i="52"/>
  <c r="E43" i="52"/>
  <c r="F43" i="52"/>
  <c r="J43" i="52"/>
  <c r="P43" i="52"/>
  <c r="S43" i="52"/>
  <c r="E26" i="1"/>
  <c r="F26" i="1"/>
  <c r="J26" i="1"/>
  <c r="E54" i="1"/>
  <c r="F54" i="1"/>
  <c r="J54" i="1"/>
  <c r="E43" i="1"/>
  <c r="F43" i="1"/>
  <c r="J43" i="1"/>
  <c r="E51" i="1"/>
  <c r="F51" i="1"/>
  <c r="J51" i="1"/>
  <c r="E21" i="1"/>
  <c r="F21" i="1"/>
  <c r="J21" i="1"/>
  <c r="E30" i="1"/>
  <c r="F30" i="1"/>
  <c r="J30" i="1"/>
  <c r="E53" i="1"/>
  <c r="F53" i="1"/>
  <c r="J53" i="1"/>
  <c r="E42" i="1"/>
  <c r="F42" i="1"/>
  <c r="J42" i="1"/>
  <c r="C5" i="52"/>
  <c r="D5" i="52"/>
  <c r="D5" i="1"/>
  <c r="E24" i="1"/>
  <c r="F24" i="1"/>
  <c r="J24" i="1"/>
  <c r="E27" i="1"/>
  <c r="F27" i="1"/>
  <c r="J27" i="1"/>
  <c r="E29" i="1"/>
  <c r="F29" i="1"/>
  <c r="J29" i="1"/>
  <c r="E8" i="1"/>
  <c r="F8" i="1"/>
  <c r="J8" i="1"/>
  <c r="G31" i="59"/>
  <c r="I31" i="59"/>
  <c r="J38" i="60"/>
  <c r="P38" i="60"/>
  <c r="S38" i="60"/>
  <c r="J40" i="60"/>
  <c r="P40" i="60"/>
  <c r="S40" i="60"/>
  <c r="I21" i="60"/>
  <c r="J44" i="60"/>
  <c r="P44" i="60"/>
  <c r="I20" i="60"/>
  <c r="J23" i="60"/>
  <c r="P23" i="60"/>
  <c r="S23" i="60"/>
  <c r="S52" i="59"/>
  <c r="S29" i="52"/>
  <c r="S51" i="61"/>
  <c r="S34" i="52"/>
  <c r="S55" i="54"/>
  <c r="E28" i="59"/>
  <c r="F28" i="59"/>
  <c r="J28" i="59"/>
  <c r="P28" i="59"/>
  <c r="S28" i="59"/>
  <c r="G28" i="59"/>
  <c r="I28" i="59"/>
  <c r="E22" i="61"/>
  <c r="F22" i="61"/>
  <c r="J22" i="61"/>
  <c r="P22" i="61"/>
  <c r="S22" i="61"/>
  <c r="G22" i="61"/>
  <c r="I22" i="61"/>
  <c r="E16" i="59"/>
  <c r="F16" i="59"/>
  <c r="J16" i="59"/>
  <c r="P16" i="59"/>
  <c r="S16" i="59"/>
  <c r="G16" i="59"/>
  <c r="I16" i="59"/>
  <c r="E37" i="59"/>
  <c r="F37" i="59"/>
  <c r="J37" i="59"/>
  <c r="P37" i="59"/>
  <c r="S37" i="59"/>
  <c r="G37" i="59"/>
  <c r="I37" i="59"/>
  <c r="E15" i="59"/>
  <c r="F15" i="59"/>
  <c r="J15" i="59"/>
  <c r="P15" i="59"/>
  <c r="S15" i="59"/>
  <c r="G15" i="59"/>
  <c r="I15" i="59"/>
  <c r="E33" i="52"/>
  <c r="F33" i="52"/>
  <c r="J33" i="52"/>
  <c r="P33" i="52"/>
  <c r="G33" i="52"/>
  <c r="I33" i="52"/>
  <c r="E7" i="52"/>
  <c r="F7" i="52"/>
  <c r="J7" i="52"/>
  <c r="P7" i="52"/>
  <c r="S7" i="52"/>
  <c r="G7" i="52"/>
  <c r="I7" i="52"/>
  <c r="E56" i="59"/>
  <c r="F56" i="59"/>
  <c r="J56" i="59"/>
  <c r="P56" i="59"/>
  <c r="S56" i="59"/>
  <c r="G56" i="59"/>
  <c r="I56" i="59"/>
  <c r="E36" i="59"/>
  <c r="F36" i="59"/>
  <c r="J36" i="59"/>
  <c r="P36" i="59"/>
  <c r="G36" i="59"/>
  <c r="I36" i="59"/>
  <c r="E29" i="52"/>
  <c r="F29" i="52"/>
  <c r="J29" i="52"/>
  <c r="P29" i="52"/>
  <c r="G29" i="52"/>
  <c r="I29" i="52"/>
  <c r="E52" i="52"/>
  <c r="F52" i="52"/>
  <c r="J52" i="52"/>
  <c r="P52" i="52"/>
  <c r="S52" i="52"/>
  <c r="G52" i="52"/>
  <c r="I52" i="52"/>
  <c r="E14" i="52"/>
  <c r="F14" i="52"/>
  <c r="J14" i="52"/>
  <c r="P14" i="52"/>
  <c r="S14" i="52"/>
  <c r="G14" i="52"/>
  <c r="I14" i="52"/>
  <c r="E56" i="52"/>
  <c r="F56" i="52"/>
  <c r="J56" i="52"/>
  <c r="P56" i="52"/>
  <c r="S56" i="52"/>
  <c r="G56" i="52"/>
  <c r="I56" i="52"/>
  <c r="E8" i="52"/>
  <c r="F8" i="52"/>
  <c r="J8" i="52"/>
  <c r="P8" i="52"/>
  <c r="S8" i="52"/>
  <c r="G8" i="52"/>
  <c r="I8" i="52"/>
  <c r="E20" i="61"/>
  <c r="F20" i="61"/>
  <c r="J20" i="61"/>
  <c r="P20" i="61"/>
  <c r="G20" i="61"/>
  <c r="I20" i="61"/>
  <c r="E44" i="61"/>
  <c r="F44" i="61"/>
  <c r="J44" i="61"/>
  <c r="P44" i="61"/>
  <c r="G44" i="61"/>
  <c r="I44" i="61"/>
  <c r="E35" i="61"/>
  <c r="F35" i="61"/>
  <c r="J35" i="61"/>
  <c r="P35" i="61"/>
  <c r="S35" i="61"/>
  <c r="E41" i="61"/>
  <c r="F41" i="61"/>
  <c r="J41" i="61"/>
  <c r="P41" i="61"/>
  <c r="G41" i="61"/>
  <c r="I41" i="61"/>
  <c r="E52" i="61"/>
  <c r="F52" i="61"/>
  <c r="J52" i="61"/>
  <c r="P52" i="61"/>
  <c r="S52" i="61"/>
  <c r="E16" i="61"/>
  <c r="F16" i="61"/>
  <c r="J16" i="61"/>
  <c r="P16" i="61"/>
  <c r="S16" i="61"/>
  <c r="G16" i="61"/>
  <c r="I16" i="61"/>
  <c r="E55" i="61"/>
  <c r="F55" i="61"/>
  <c r="J55" i="61"/>
  <c r="P55" i="61"/>
  <c r="S55" i="61"/>
  <c r="G55" i="61"/>
  <c r="I55" i="61"/>
  <c r="J43" i="60"/>
  <c r="P43" i="60"/>
  <c r="S43" i="60"/>
  <c r="I43" i="60"/>
  <c r="I52" i="60"/>
  <c r="J52" i="60"/>
  <c r="P52" i="60"/>
  <c r="S52" i="60"/>
  <c r="I51" i="60"/>
  <c r="J51" i="60"/>
  <c r="P51" i="60"/>
  <c r="S51" i="60"/>
  <c r="I48" i="60"/>
  <c r="J48" i="60"/>
  <c r="P48" i="60"/>
  <c r="S48" i="60"/>
  <c r="J34" i="60"/>
  <c r="P34" i="60"/>
  <c r="S34" i="60"/>
  <c r="I34" i="60"/>
  <c r="I18" i="60"/>
  <c r="J18" i="60"/>
  <c r="P18" i="60"/>
  <c r="S18" i="60"/>
  <c r="E44" i="59"/>
  <c r="F44" i="59"/>
  <c r="J44" i="59"/>
  <c r="P44" i="59"/>
  <c r="S44" i="59"/>
  <c r="G44" i="59"/>
  <c r="I44" i="59"/>
  <c r="E26" i="59"/>
  <c r="F26" i="59"/>
  <c r="J26" i="59"/>
  <c r="P26" i="59"/>
  <c r="S26" i="59"/>
  <c r="G26" i="59"/>
  <c r="I26" i="59"/>
  <c r="E51" i="59"/>
  <c r="F51" i="59"/>
  <c r="J51" i="59"/>
  <c r="P51" i="59"/>
  <c r="S51" i="59"/>
  <c r="G51" i="59"/>
  <c r="I51" i="59"/>
  <c r="E40" i="59"/>
  <c r="F40" i="59"/>
  <c r="J40" i="59"/>
  <c r="P40" i="59"/>
  <c r="S40" i="59"/>
  <c r="G40" i="59"/>
  <c r="I40" i="59"/>
  <c r="E27" i="59"/>
  <c r="F27" i="59"/>
  <c r="J27" i="59"/>
  <c r="P27" i="59"/>
  <c r="G27" i="59"/>
  <c r="I27" i="59"/>
  <c r="E30" i="59"/>
  <c r="F30" i="59"/>
  <c r="J30" i="59"/>
  <c r="P30" i="59"/>
  <c r="S30" i="59"/>
  <c r="G30" i="59"/>
  <c r="I30" i="59"/>
  <c r="E15" i="56"/>
  <c r="F15" i="56"/>
  <c r="J15" i="56"/>
  <c r="P15" i="56"/>
  <c r="S15" i="56"/>
  <c r="G15" i="56"/>
  <c r="I15" i="56"/>
  <c r="E53" i="56"/>
  <c r="F53" i="56"/>
  <c r="J53" i="56"/>
  <c r="P53" i="56"/>
  <c r="G53" i="56"/>
  <c r="I53" i="56"/>
  <c r="E44" i="56"/>
  <c r="F44" i="56"/>
  <c r="J44" i="56"/>
  <c r="P44" i="56"/>
  <c r="G44" i="56"/>
  <c r="I44" i="56"/>
  <c r="E48" i="56"/>
  <c r="F48" i="56"/>
  <c r="J48" i="56"/>
  <c r="P48" i="56"/>
  <c r="E42" i="56"/>
  <c r="F42" i="56"/>
  <c r="J42" i="56"/>
  <c r="P42" i="56"/>
  <c r="E26" i="56"/>
  <c r="F26" i="56"/>
  <c r="J26" i="56"/>
  <c r="P26" i="56"/>
  <c r="S26" i="56"/>
  <c r="G26" i="56"/>
  <c r="I26" i="56"/>
  <c r="E34" i="56"/>
  <c r="F34" i="56"/>
  <c r="J34" i="56"/>
  <c r="P34" i="56"/>
  <c r="S34" i="56"/>
  <c r="G34" i="56"/>
  <c r="I34" i="56"/>
  <c r="E41" i="56"/>
  <c r="F41" i="56"/>
  <c r="J41" i="56"/>
  <c r="P41" i="56"/>
  <c r="E13" i="56"/>
  <c r="F13" i="56"/>
  <c r="J13" i="56"/>
  <c r="P13" i="56"/>
  <c r="E11" i="56"/>
  <c r="F11" i="56"/>
  <c r="J11" i="56"/>
  <c r="P11" i="56"/>
  <c r="E19" i="56"/>
  <c r="F19" i="56"/>
  <c r="J19" i="56"/>
  <c r="P19" i="56"/>
  <c r="S19" i="56"/>
  <c r="G19" i="56"/>
  <c r="I19" i="56"/>
  <c r="E39" i="56"/>
  <c r="F39" i="56"/>
  <c r="J39" i="56"/>
  <c r="P39" i="56"/>
  <c r="E40" i="55"/>
  <c r="F40" i="55"/>
  <c r="J40" i="55"/>
  <c r="P40" i="55"/>
  <c r="S40" i="55"/>
  <c r="G40" i="55"/>
  <c r="I40" i="55"/>
  <c r="E21" i="55"/>
  <c r="F21" i="55"/>
  <c r="J21" i="55"/>
  <c r="P21" i="55"/>
  <c r="S21" i="55"/>
  <c r="G21" i="55"/>
  <c r="I21" i="55"/>
  <c r="E27" i="55"/>
  <c r="F27" i="55"/>
  <c r="J27" i="55"/>
  <c r="P27" i="55"/>
  <c r="S27" i="55"/>
  <c r="E22" i="55"/>
  <c r="F22" i="55"/>
  <c r="J22" i="55"/>
  <c r="P22" i="55"/>
  <c r="S22" i="55"/>
  <c r="G22" i="55"/>
  <c r="I22" i="55"/>
  <c r="E56" i="55"/>
  <c r="F56" i="55"/>
  <c r="J56" i="55"/>
  <c r="P56" i="55"/>
  <c r="S56" i="55"/>
  <c r="G56" i="55"/>
  <c r="I56" i="55"/>
  <c r="C9" i="56"/>
  <c r="D9" i="56"/>
  <c r="D9" i="55"/>
  <c r="E28" i="55"/>
  <c r="F28" i="55"/>
  <c r="J28" i="55"/>
  <c r="P28" i="55"/>
  <c r="S28" i="55"/>
  <c r="E41" i="55"/>
  <c r="F41" i="55"/>
  <c r="J41" i="55"/>
  <c r="P41" i="55"/>
  <c r="S41" i="55"/>
  <c r="G41" i="55"/>
  <c r="I41" i="55"/>
  <c r="E38" i="55"/>
  <c r="F38" i="55"/>
  <c r="J38" i="55"/>
  <c r="P38" i="55"/>
  <c r="S38" i="55"/>
  <c r="G38" i="55"/>
  <c r="I38" i="55"/>
  <c r="E33" i="55"/>
  <c r="F33" i="55"/>
  <c r="J33" i="55"/>
  <c r="P33" i="55"/>
  <c r="S33" i="55"/>
  <c r="G33" i="55"/>
  <c r="I33" i="55"/>
  <c r="E24" i="55"/>
  <c r="F24" i="55"/>
  <c r="J24" i="55"/>
  <c r="P24" i="55"/>
  <c r="S24" i="55"/>
  <c r="G24" i="55"/>
  <c r="I24" i="55"/>
  <c r="E46" i="55"/>
  <c r="F46" i="55"/>
  <c r="J46" i="55"/>
  <c r="P46" i="55"/>
  <c r="G46" i="55"/>
  <c r="I46" i="55"/>
  <c r="E20" i="54"/>
  <c r="F20" i="54"/>
  <c r="J20" i="54"/>
  <c r="P20" i="54"/>
  <c r="S20" i="54"/>
  <c r="G20" i="54"/>
  <c r="I20" i="54"/>
  <c r="E56" i="54"/>
  <c r="F56" i="54"/>
  <c r="J56" i="54"/>
  <c r="P56" i="54"/>
  <c r="S56" i="54"/>
  <c r="G56" i="54"/>
  <c r="I56" i="54"/>
  <c r="E53" i="54"/>
  <c r="F53" i="54"/>
  <c r="J53" i="54"/>
  <c r="P53" i="54"/>
  <c r="S53" i="54"/>
  <c r="G53" i="54"/>
  <c r="I53" i="54"/>
  <c r="E30" i="54"/>
  <c r="F30" i="54"/>
  <c r="J30" i="54"/>
  <c r="P30" i="54"/>
  <c r="S30" i="54"/>
  <c r="G30" i="54"/>
  <c r="I30" i="54"/>
  <c r="E21" i="54"/>
  <c r="F21" i="54"/>
  <c r="J21" i="54"/>
  <c r="P21" i="54"/>
  <c r="S21" i="54"/>
  <c r="G21" i="54"/>
  <c r="I21" i="54"/>
  <c r="E44" i="54"/>
  <c r="F44" i="54"/>
  <c r="J44" i="54"/>
  <c r="P44" i="54"/>
  <c r="S44" i="54"/>
  <c r="G44" i="54"/>
  <c r="I44" i="54"/>
  <c r="E52" i="54"/>
  <c r="F52" i="54"/>
  <c r="J52" i="54"/>
  <c r="P52" i="54"/>
  <c r="S52" i="54"/>
  <c r="E9" i="54"/>
  <c r="F9" i="54"/>
  <c r="J9" i="54"/>
  <c r="P9" i="54"/>
  <c r="S9" i="54"/>
  <c r="G9" i="54"/>
  <c r="I9" i="54"/>
  <c r="E49" i="54"/>
  <c r="F49" i="54"/>
  <c r="J49" i="54"/>
  <c r="P49" i="54"/>
  <c r="S49" i="54"/>
  <c r="E27" i="54"/>
  <c r="F27" i="54"/>
  <c r="J27" i="54"/>
  <c r="P27" i="54"/>
  <c r="S27" i="54"/>
  <c r="G27" i="54"/>
  <c r="I27" i="54"/>
  <c r="E35" i="54"/>
  <c r="F35" i="54"/>
  <c r="J35" i="54"/>
  <c r="P35" i="54"/>
  <c r="S35" i="54"/>
  <c r="G35" i="54"/>
  <c r="I35" i="54"/>
  <c r="E25" i="54"/>
  <c r="F25" i="54"/>
  <c r="J25" i="54"/>
  <c r="P25" i="54"/>
  <c r="S25" i="54"/>
  <c r="G25" i="54"/>
  <c r="I25" i="54"/>
  <c r="E22" i="52"/>
  <c r="F22" i="52"/>
  <c r="J22" i="52"/>
  <c r="P22" i="52"/>
  <c r="G22" i="52"/>
  <c r="I22" i="52"/>
  <c r="E42" i="52"/>
  <c r="F42" i="52"/>
  <c r="J42" i="52"/>
  <c r="P42" i="52"/>
  <c r="S42" i="52"/>
  <c r="G42" i="52"/>
  <c r="I42" i="52"/>
  <c r="E13" i="52"/>
  <c r="F13" i="52"/>
  <c r="J13" i="52"/>
  <c r="P13" i="52"/>
  <c r="S13" i="52"/>
  <c r="G13" i="52"/>
  <c r="I13" i="52"/>
  <c r="E21" i="52"/>
  <c r="F21" i="52"/>
  <c r="J21" i="52"/>
  <c r="P21" i="52"/>
  <c r="S21" i="52"/>
  <c r="G21" i="52"/>
  <c r="I21" i="52"/>
  <c r="E39" i="52"/>
  <c r="F39" i="52"/>
  <c r="J39" i="52"/>
  <c r="P39" i="52"/>
  <c r="S39" i="52"/>
  <c r="G39" i="52"/>
  <c r="I39" i="52"/>
  <c r="E7" i="1"/>
  <c r="F7" i="1"/>
  <c r="J7" i="1"/>
  <c r="E33" i="1"/>
  <c r="F33" i="1"/>
  <c r="J33" i="1"/>
  <c r="G33" i="1"/>
  <c r="I33" i="1"/>
  <c r="E50" i="1"/>
  <c r="F50" i="1"/>
  <c r="J50" i="1"/>
  <c r="G50" i="1"/>
  <c r="I50" i="1"/>
  <c r="E14" i="1"/>
  <c r="F14" i="1"/>
  <c r="J14" i="1"/>
  <c r="G14" i="1"/>
  <c r="I14" i="1"/>
  <c r="E34" i="1"/>
  <c r="F34" i="1"/>
  <c r="J34" i="1"/>
  <c r="G34" i="1"/>
  <c r="I34" i="1"/>
  <c r="E9" i="1"/>
  <c r="F9" i="1"/>
  <c r="J9" i="1"/>
  <c r="G9" i="1"/>
  <c r="I9" i="1"/>
  <c r="E39" i="1"/>
  <c r="F39" i="1"/>
  <c r="J39" i="1"/>
  <c r="G39" i="1"/>
  <c r="I39" i="1"/>
  <c r="E36" i="1"/>
  <c r="F36" i="1"/>
  <c r="J36" i="1"/>
  <c r="G36" i="1"/>
  <c r="I36" i="1"/>
  <c r="E20" i="1"/>
  <c r="F20" i="1"/>
  <c r="J20" i="1"/>
  <c r="G20" i="1"/>
  <c r="I20" i="1"/>
  <c r="E28" i="1"/>
  <c r="F28" i="1"/>
  <c r="J28" i="1"/>
  <c r="G28" i="1"/>
  <c r="I28" i="1"/>
  <c r="E10" i="1"/>
  <c r="F10" i="1"/>
  <c r="J10" i="1"/>
  <c r="G10" i="1"/>
  <c r="I10" i="1"/>
  <c r="E44" i="1"/>
  <c r="F44" i="1"/>
  <c r="J44" i="1"/>
  <c r="G44" i="1"/>
  <c r="I44" i="1"/>
  <c r="E16" i="1"/>
  <c r="F16" i="1"/>
  <c r="J16" i="1"/>
  <c r="G16" i="1"/>
  <c r="I16" i="1"/>
  <c r="J37" i="60"/>
  <c r="P37" i="60"/>
  <c r="S37" i="60"/>
  <c r="J14" i="60"/>
  <c r="P14" i="60"/>
  <c r="S23" i="56"/>
  <c r="S48" i="56"/>
  <c r="S45" i="59"/>
  <c r="S16" i="60"/>
  <c r="S36" i="59"/>
  <c r="S27" i="59"/>
  <c r="E53" i="59"/>
  <c r="F53" i="59"/>
  <c r="J53" i="59"/>
  <c r="P53" i="59"/>
  <c r="S53" i="59"/>
  <c r="G19" i="61"/>
  <c r="I19" i="61"/>
  <c r="E19" i="61"/>
  <c r="F19" i="61"/>
  <c r="J19" i="61"/>
  <c r="P19" i="61"/>
  <c r="S19" i="61"/>
  <c r="E24" i="61"/>
  <c r="F24" i="61"/>
  <c r="J24" i="61"/>
  <c r="P24" i="61"/>
  <c r="S24" i="61"/>
  <c r="E54" i="59"/>
  <c r="F54" i="59"/>
  <c r="J54" i="59"/>
  <c r="P54" i="59"/>
  <c r="S54" i="59"/>
  <c r="E55" i="59"/>
  <c r="F55" i="59"/>
  <c r="J55" i="59"/>
  <c r="P55" i="59"/>
  <c r="S55" i="59"/>
  <c r="E38" i="59"/>
  <c r="F38" i="59"/>
  <c r="J38" i="59"/>
  <c r="P38" i="59"/>
  <c r="S38" i="59"/>
  <c r="E49" i="61"/>
  <c r="F49" i="61"/>
  <c r="J49" i="61"/>
  <c r="P49" i="61"/>
  <c r="E31" i="52"/>
  <c r="F31" i="52"/>
  <c r="J31" i="52"/>
  <c r="P31" i="52"/>
  <c r="S31" i="52"/>
  <c r="E30" i="52"/>
  <c r="F30" i="52"/>
  <c r="J30" i="52"/>
  <c r="P30" i="52"/>
  <c r="S30" i="52"/>
  <c r="E27" i="52"/>
  <c r="F27" i="52"/>
  <c r="J27" i="52"/>
  <c r="P27" i="52"/>
  <c r="S27" i="52"/>
  <c r="E32" i="59"/>
  <c r="F32" i="59"/>
  <c r="J32" i="59"/>
  <c r="P32" i="59"/>
  <c r="S32" i="59"/>
  <c r="E50" i="52"/>
  <c r="F50" i="52"/>
  <c r="J50" i="52"/>
  <c r="P50" i="52"/>
  <c r="S50" i="52"/>
  <c r="E25" i="52"/>
  <c r="F25" i="52"/>
  <c r="J25" i="52"/>
  <c r="P25" i="52"/>
  <c r="S25" i="52"/>
  <c r="E24" i="52"/>
  <c r="F24" i="52"/>
  <c r="J24" i="52"/>
  <c r="P24" i="52"/>
  <c r="S24" i="52"/>
  <c r="E55" i="52"/>
  <c r="F55" i="52"/>
  <c r="J55" i="52"/>
  <c r="P55" i="52"/>
  <c r="S55" i="52"/>
  <c r="E36" i="52"/>
  <c r="F36" i="52"/>
  <c r="J36" i="52"/>
  <c r="P36" i="52"/>
  <c r="S36" i="52"/>
  <c r="E16" i="52"/>
  <c r="F16" i="52"/>
  <c r="J16" i="52"/>
  <c r="P16" i="52"/>
  <c r="S16" i="52"/>
  <c r="G50" i="61"/>
  <c r="I50" i="61"/>
  <c r="E50" i="61"/>
  <c r="F50" i="61"/>
  <c r="J50" i="61"/>
  <c r="P50" i="61"/>
  <c r="S50" i="61"/>
  <c r="E56" i="61"/>
  <c r="F56" i="61"/>
  <c r="J56" i="61"/>
  <c r="P56" i="61"/>
  <c r="E54" i="61"/>
  <c r="F54" i="61"/>
  <c r="J54" i="61"/>
  <c r="P54" i="61"/>
  <c r="S54" i="61"/>
  <c r="E25" i="61"/>
  <c r="F25" i="61"/>
  <c r="J25" i="61"/>
  <c r="P25" i="61"/>
  <c r="S25" i="61"/>
  <c r="G38" i="61"/>
  <c r="I38" i="61"/>
  <c r="E38" i="61"/>
  <c r="F38" i="61"/>
  <c r="J38" i="61"/>
  <c r="P38" i="61"/>
  <c r="E23" i="61"/>
  <c r="F23" i="61"/>
  <c r="J23" i="61"/>
  <c r="P23" i="61"/>
  <c r="S23" i="61"/>
  <c r="E53" i="61"/>
  <c r="F53" i="61"/>
  <c r="J53" i="61"/>
  <c r="P53" i="61"/>
  <c r="S53" i="61"/>
  <c r="E30" i="61"/>
  <c r="F30" i="61"/>
  <c r="J30" i="61"/>
  <c r="P30" i="61"/>
  <c r="S30" i="61"/>
  <c r="I19" i="60"/>
  <c r="J19" i="60"/>
  <c r="P19" i="60"/>
  <c r="S19" i="60"/>
  <c r="I32" i="60"/>
  <c r="J32" i="60"/>
  <c r="P32" i="60"/>
  <c r="S32" i="60"/>
  <c r="E19" i="59"/>
  <c r="F19" i="59"/>
  <c r="J19" i="59"/>
  <c r="P19" i="59"/>
  <c r="S19" i="59"/>
  <c r="E22" i="59"/>
  <c r="F22" i="59"/>
  <c r="J22" i="59"/>
  <c r="P22" i="59"/>
  <c r="S22" i="59"/>
  <c r="G48" i="59"/>
  <c r="I48" i="59"/>
  <c r="E48" i="59"/>
  <c r="F48" i="59"/>
  <c r="J48" i="59"/>
  <c r="P48" i="59"/>
  <c r="S48" i="59"/>
  <c r="E18" i="59"/>
  <c r="F18" i="59"/>
  <c r="J18" i="59"/>
  <c r="P18" i="59"/>
  <c r="S18" i="59"/>
  <c r="E41" i="59"/>
  <c r="F41" i="59"/>
  <c r="J41" i="59"/>
  <c r="P41" i="59"/>
  <c r="E28" i="56"/>
  <c r="F28" i="56"/>
  <c r="J28" i="56"/>
  <c r="P28" i="56"/>
  <c r="S28" i="56"/>
  <c r="E35" i="56"/>
  <c r="F35" i="56"/>
  <c r="J35" i="56"/>
  <c r="P35" i="56"/>
  <c r="E31" i="56"/>
  <c r="F31" i="56"/>
  <c r="J31" i="56"/>
  <c r="P31" i="56"/>
  <c r="S31" i="56"/>
  <c r="D10" i="56"/>
  <c r="C10" i="57"/>
  <c r="D10" i="57"/>
  <c r="E25" i="56"/>
  <c r="F25" i="56"/>
  <c r="J25" i="56"/>
  <c r="P25" i="56"/>
  <c r="S25" i="56"/>
  <c r="E45" i="56"/>
  <c r="F45" i="56"/>
  <c r="J45" i="56"/>
  <c r="P45" i="56"/>
  <c r="S45" i="56"/>
  <c r="G17" i="56"/>
  <c r="I17" i="56"/>
  <c r="E17" i="56"/>
  <c r="F17" i="56"/>
  <c r="J17" i="56"/>
  <c r="P17" i="56"/>
  <c r="G54" i="56"/>
  <c r="I54" i="56"/>
  <c r="E54" i="56"/>
  <c r="F54" i="56"/>
  <c r="J54" i="56"/>
  <c r="P54" i="56"/>
  <c r="E56" i="56"/>
  <c r="F56" i="56"/>
  <c r="J56" i="56"/>
  <c r="P56" i="56"/>
  <c r="S56" i="56"/>
  <c r="E21" i="56"/>
  <c r="F21" i="56"/>
  <c r="J21" i="56"/>
  <c r="P21" i="56"/>
  <c r="E32" i="56"/>
  <c r="F32" i="56"/>
  <c r="J32" i="56"/>
  <c r="P32" i="56"/>
  <c r="E12" i="56"/>
  <c r="F12" i="56"/>
  <c r="J12" i="56"/>
  <c r="P12" i="56"/>
  <c r="S12" i="56"/>
  <c r="E52" i="55"/>
  <c r="F52" i="55"/>
  <c r="J52" i="55"/>
  <c r="P52" i="55"/>
  <c r="S52" i="55"/>
  <c r="E30" i="55"/>
  <c r="F30" i="55"/>
  <c r="J30" i="55"/>
  <c r="P30" i="55"/>
  <c r="S30" i="55"/>
  <c r="E14" i="55"/>
  <c r="F14" i="55"/>
  <c r="J14" i="55"/>
  <c r="P14" i="55"/>
  <c r="S14" i="55"/>
  <c r="E35" i="55"/>
  <c r="F35" i="55"/>
  <c r="J35" i="55"/>
  <c r="P35" i="55"/>
  <c r="S35" i="55"/>
  <c r="E48" i="55"/>
  <c r="F48" i="55"/>
  <c r="J48" i="55"/>
  <c r="P48" i="55"/>
  <c r="S48" i="55"/>
  <c r="E17" i="55"/>
  <c r="F17" i="55"/>
  <c r="J17" i="55"/>
  <c r="P17" i="55"/>
  <c r="S17" i="55"/>
  <c r="E32" i="55"/>
  <c r="F32" i="55"/>
  <c r="J32" i="55"/>
  <c r="P32" i="55"/>
  <c r="S32" i="55"/>
  <c r="E26" i="55"/>
  <c r="F26" i="55"/>
  <c r="J26" i="55"/>
  <c r="P26" i="55"/>
  <c r="S26" i="55"/>
  <c r="E47" i="55"/>
  <c r="F47" i="55"/>
  <c r="J47" i="55"/>
  <c r="P47" i="55"/>
  <c r="S47" i="55"/>
  <c r="E50" i="55"/>
  <c r="F50" i="55"/>
  <c r="J50" i="55"/>
  <c r="P50" i="55"/>
  <c r="S50" i="55"/>
  <c r="E18" i="55"/>
  <c r="F18" i="55"/>
  <c r="J18" i="55"/>
  <c r="P18" i="55"/>
  <c r="E42" i="55"/>
  <c r="F42" i="55"/>
  <c r="J42" i="55"/>
  <c r="P42" i="55"/>
  <c r="S42" i="55"/>
  <c r="E34" i="54"/>
  <c r="F34" i="54"/>
  <c r="J34" i="54"/>
  <c r="P34" i="54"/>
  <c r="S34" i="54"/>
  <c r="E11" i="54"/>
  <c r="F11" i="54"/>
  <c r="J11" i="54"/>
  <c r="P11" i="54"/>
  <c r="S11" i="54"/>
  <c r="E12" i="54"/>
  <c r="F12" i="54"/>
  <c r="J12" i="54"/>
  <c r="P12" i="54"/>
  <c r="S12" i="54"/>
  <c r="E46" i="54"/>
  <c r="F46" i="54"/>
  <c r="J46" i="54"/>
  <c r="P46" i="54"/>
  <c r="E50" i="54"/>
  <c r="F50" i="54"/>
  <c r="J50" i="54"/>
  <c r="P50" i="54"/>
  <c r="S50" i="54"/>
  <c r="E22" i="54"/>
  <c r="F22" i="54"/>
  <c r="J22" i="54"/>
  <c r="P22" i="54"/>
  <c r="S22" i="54"/>
  <c r="D8" i="54"/>
  <c r="C8" i="55"/>
  <c r="D8" i="55"/>
  <c r="E42" i="54"/>
  <c r="F42" i="54"/>
  <c r="J42" i="54"/>
  <c r="P42" i="54"/>
  <c r="S42" i="54"/>
  <c r="E43" i="54"/>
  <c r="F43" i="54"/>
  <c r="J43" i="54"/>
  <c r="P43" i="54"/>
  <c r="S43" i="54"/>
  <c r="G33" i="54"/>
  <c r="I33" i="54"/>
  <c r="E33" i="54"/>
  <c r="F33" i="54"/>
  <c r="J33" i="54"/>
  <c r="P33" i="54"/>
  <c r="S33" i="54"/>
  <c r="E47" i="54"/>
  <c r="F47" i="54"/>
  <c r="J47" i="54"/>
  <c r="P47" i="54"/>
  <c r="S47" i="54"/>
  <c r="E51" i="54"/>
  <c r="F51" i="54"/>
  <c r="J51" i="54"/>
  <c r="P51" i="54"/>
  <c r="S51" i="54"/>
  <c r="E45" i="52"/>
  <c r="F45" i="52"/>
  <c r="J45" i="52"/>
  <c r="P45" i="52"/>
  <c r="S45" i="52"/>
  <c r="E46" i="52"/>
  <c r="F46" i="52"/>
  <c r="J46" i="52"/>
  <c r="P46" i="52"/>
  <c r="S46" i="52"/>
  <c r="E51" i="52"/>
  <c r="F51" i="52"/>
  <c r="J51" i="52"/>
  <c r="P51" i="52"/>
  <c r="S51" i="52"/>
  <c r="E26" i="52"/>
  <c r="F26" i="52"/>
  <c r="J26" i="52"/>
  <c r="P26" i="52"/>
  <c r="S26" i="52"/>
  <c r="E38" i="1"/>
  <c r="F38" i="1"/>
  <c r="J38" i="1"/>
  <c r="E41" i="1"/>
  <c r="F41" i="1"/>
  <c r="J41" i="1"/>
  <c r="E52" i="1"/>
  <c r="F52" i="1"/>
  <c r="J52" i="1"/>
  <c r="E48" i="1"/>
  <c r="F48" i="1"/>
  <c r="J48" i="1"/>
  <c r="E55" i="1"/>
  <c r="F55" i="1"/>
  <c r="J55" i="1"/>
  <c r="E15" i="1"/>
  <c r="F15" i="1"/>
  <c r="J15" i="1"/>
  <c r="E56" i="1"/>
  <c r="F56" i="1"/>
  <c r="J56" i="1"/>
  <c r="E19" i="1"/>
  <c r="F19" i="1"/>
  <c r="J19" i="1"/>
  <c r="E37" i="1"/>
  <c r="F37" i="1"/>
  <c r="J37" i="1"/>
  <c r="E40" i="1"/>
  <c r="F40" i="1"/>
  <c r="J40" i="1"/>
  <c r="E31" i="1"/>
  <c r="F31" i="1"/>
  <c r="J31" i="1"/>
  <c r="G11" i="1"/>
  <c r="I11" i="1"/>
  <c r="E11" i="1"/>
  <c r="F11" i="1"/>
  <c r="J11" i="1"/>
  <c r="E25" i="1"/>
  <c r="F25" i="1"/>
  <c r="J25" i="1"/>
  <c r="J25" i="60"/>
  <c r="P25" i="60"/>
  <c r="S25" i="60"/>
  <c r="J15" i="60"/>
  <c r="P15" i="60"/>
  <c r="S15" i="60"/>
  <c r="I31" i="60"/>
  <c r="I36" i="60"/>
  <c r="I29" i="60"/>
  <c r="I54" i="60"/>
  <c r="S46" i="61"/>
  <c r="E10" i="56"/>
  <c r="F10" i="56"/>
  <c r="J10" i="56"/>
  <c r="P10" i="56"/>
  <c r="E8" i="54"/>
  <c r="F8" i="54"/>
  <c r="J8" i="54"/>
  <c r="P8" i="54"/>
  <c r="S8" i="54"/>
  <c r="T2" i="54" s="1"/>
  <c r="T50" i="54" s="1"/>
  <c r="E5" i="52"/>
  <c r="F5" i="52"/>
  <c r="J5" i="52"/>
  <c r="G25" i="1"/>
  <c r="I25" i="1"/>
  <c r="G31" i="1"/>
  <c r="I31" i="1"/>
  <c r="G37" i="1"/>
  <c r="I37" i="1"/>
  <c r="G56" i="1"/>
  <c r="I56" i="1"/>
  <c r="G55" i="1"/>
  <c r="I55" i="1"/>
  <c r="G52" i="1"/>
  <c r="I52" i="1"/>
  <c r="G38" i="1"/>
  <c r="I38" i="1"/>
  <c r="G51" i="52"/>
  <c r="I51" i="52"/>
  <c r="G45" i="52"/>
  <c r="I45" i="52"/>
  <c r="G47" i="54"/>
  <c r="I47" i="54"/>
  <c r="G43" i="54"/>
  <c r="I43" i="54"/>
  <c r="E8" i="55"/>
  <c r="F8" i="55"/>
  <c r="J8" i="55"/>
  <c r="G8" i="55"/>
  <c r="I8" i="55"/>
  <c r="G50" i="54"/>
  <c r="I50" i="54"/>
  <c r="G12" i="54"/>
  <c r="I12" i="54"/>
  <c r="G34" i="54"/>
  <c r="I34" i="54"/>
  <c r="G18" i="55"/>
  <c r="I18" i="55"/>
  <c r="G47" i="55"/>
  <c r="I47" i="55"/>
  <c r="G32" i="55"/>
  <c r="I32" i="55"/>
  <c r="G48" i="55"/>
  <c r="I48" i="55"/>
  <c r="G14" i="55"/>
  <c r="I14" i="55"/>
  <c r="G52" i="55"/>
  <c r="I52" i="55"/>
  <c r="G32" i="56"/>
  <c r="I32" i="56"/>
  <c r="G56" i="56"/>
  <c r="I56" i="56"/>
  <c r="G25" i="56"/>
  <c r="I25" i="56"/>
  <c r="G31" i="56"/>
  <c r="I31" i="56"/>
  <c r="G28" i="56"/>
  <c r="I28" i="56"/>
  <c r="G18" i="59"/>
  <c r="I18" i="59"/>
  <c r="G22" i="59"/>
  <c r="I22" i="59"/>
  <c r="G30" i="61"/>
  <c r="I30" i="61"/>
  <c r="G23" i="61"/>
  <c r="I23" i="61"/>
  <c r="G25" i="61"/>
  <c r="I25" i="61"/>
  <c r="G56" i="61"/>
  <c r="I56" i="61"/>
  <c r="G16" i="52"/>
  <c r="I16" i="52"/>
  <c r="G55" i="52"/>
  <c r="I55" i="52"/>
  <c r="G25" i="52"/>
  <c r="I25" i="52"/>
  <c r="G32" i="59"/>
  <c r="I32" i="59"/>
  <c r="G30" i="52"/>
  <c r="I30" i="52"/>
  <c r="G49" i="61"/>
  <c r="I49" i="61"/>
  <c r="G55" i="59"/>
  <c r="I55" i="59"/>
  <c r="G24" i="61"/>
  <c r="I24" i="61"/>
  <c r="G53" i="59"/>
  <c r="I53" i="59"/>
  <c r="G49" i="54"/>
  <c r="I49" i="54"/>
  <c r="G52" i="54"/>
  <c r="I52" i="54"/>
  <c r="G28" i="55"/>
  <c r="I28" i="55"/>
  <c r="G27" i="55"/>
  <c r="I27" i="55"/>
  <c r="G13" i="56"/>
  <c r="I13" i="56"/>
  <c r="G42" i="56"/>
  <c r="I42" i="56"/>
  <c r="G29" i="1"/>
  <c r="I29" i="1"/>
  <c r="G24" i="1"/>
  <c r="I24" i="1"/>
  <c r="G42" i="1"/>
  <c r="I42" i="1"/>
  <c r="G30" i="1"/>
  <c r="I30" i="1"/>
  <c r="G51" i="1"/>
  <c r="I51" i="1"/>
  <c r="G54" i="1"/>
  <c r="I54" i="1"/>
  <c r="G43" i="52"/>
  <c r="I43" i="52"/>
  <c r="G44" i="52"/>
  <c r="I44" i="52"/>
  <c r="G20" i="52"/>
  <c r="I20" i="52"/>
  <c r="G23" i="54"/>
  <c r="I23" i="54"/>
  <c r="G41" i="54"/>
  <c r="I41" i="54"/>
  <c r="G31" i="54"/>
  <c r="I31" i="54"/>
  <c r="G19" i="54"/>
  <c r="I19" i="54"/>
  <c r="G26" i="54"/>
  <c r="I26" i="54"/>
  <c r="G19" i="55"/>
  <c r="I19" i="55"/>
  <c r="G12" i="55"/>
  <c r="I12" i="55"/>
  <c r="G36" i="55"/>
  <c r="I36" i="55"/>
  <c r="G45" i="55"/>
  <c r="I45" i="55"/>
  <c r="G37" i="55"/>
  <c r="I37" i="55"/>
  <c r="G53" i="55"/>
  <c r="I53" i="55"/>
  <c r="G14" i="56"/>
  <c r="I14" i="56"/>
  <c r="G29" i="56"/>
  <c r="I29" i="56"/>
  <c r="G40" i="56"/>
  <c r="I40" i="56"/>
  <c r="G52" i="56"/>
  <c r="I52" i="56"/>
  <c r="G51" i="56"/>
  <c r="I51" i="56"/>
  <c r="G23" i="59"/>
  <c r="I23" i="59"/>
  <c r="G34" i="59"/>
  <c r="I34" i="59"/>
  <c r="G52" i="59"/>
  <c r="I52" i="59"/>
  <c r="G48" i="61"/>
  <c r="I48" i="61"/>
  <c r="G27" i="61"/>
  <c r="I27" i="61"/>
  <c r="G26" i="61"/>
  <c r="I26" i="61"/>
  <c r="G19" i="52"/>
  <c r="I19" i="52"/>
  <c r="G35" i="52"/>
  <c r="I35" i="52"/>
  <c r="G38" i="52"/>
  <c r="I38" i="52"/>
  <c r="G25" i="59"/>
  <c r="I25" i="59"/>
  <c r="G49" i="52"/>
  <c r="I49" i="52"/>
  <c r="G45" i="59"/>
  <c r="I45" i="59"/>
  <c r="G49" i="59"/>
  <c r="I49" i="59"/>
  <c r="G12" i="1"/>
  <c r="I12" i="1"/>
  <c r="G6" i="1"/>
  <c r="I6" i="1"/>
  <c r="G13" i="1"/>
  <c r="I13" i="1"/>
  <c r="G32" i="1"/>
  <c r="I32" i="1"/>
  <c r="G45" i="1"/>
  <c r="I45" i="1"/>
  <c r="G18" i="1"/>
  <c r="I18" i="1"/>
  <c r="G35" i="1"/>
  <c r="I35" i="1"/>
  <c r="G23" i="52"/>
  <c r="I23" i="52"/>
  <c r="G47" i="52"/>
  <c r="I47" i="52"/>
  <c r="G28" i="54"/>
  <c r="I28" i="54"/>
  <c r="G29" i="54"/>
  <c r="I29" i="54"/>
  <c r="G38" i="54"/>
  <c r="I38" i="54"/>
  <c r="G32" i="54"/>
  <c r="I32" i="54"/>
  <c r="G40" i="54"/>
  <c r="I40" i="54"/>
  <c r="G15" i="54"/>
  <c r="I15" i="54"/>
  <c r="G44" i="55"/>
  <c r="I44" i="55"/>
  <c r="G39" i="55"/>
  <c r="I39" i="55"/>
  <c r="G16" i="55"/>
  <c r="I16" i="55"/>
  <c r="G10" i="55"/>
  <c r="I10" i="55"/>
  <c r="G43" i="55"/>
  <c r="I43" i="55"/>
  <c r="G11" i="55"/>
  <c r="I11" i="55"/>
  <c r="G47" i="56"/>
  <c r="I47" i="56"/>
  <c r="G42" i="59"/>
  <c r="I42" i="59"/>
  <c r="G20" i="59"/>
  <c r="I20" i="59"/>
  <c r="G14" i="59"/>
  <c r="I14" i="59"/>
  <c r="G45" i="61"/>
  <c r="I45" i="61"/>
  <c r="G17" i="61"/>
  <c r="I17" i="61"/>
  <c r="G33" i="61"/>
  <c r="I33" i="61"/>
  <c r="G28" i="52"/>
  <c r="I28" i="52"/>
  <c r="G37" i="52"/>
  <c r="I37" i="52"/>
  <c r="G12" i="52"/>
  <c r="I12" i="52"/>
  <c r="G54" i="52"/>
  <c r="I54" i="52"/>
  <c r="G18" i="61"/>
  <c r="I18" i="61"/>
  <c r="G43" i="61"/>
  <c r="I43" i="61"/>
  <c r="G46" i="61"/>
  <c r="I46" i="61"/>
  <c r="E9" i="55"/>
  <c r="F9" i="55"/>
  <c r="J9" i="55"/>
  <c r="P9" i="55"/>
  <c r="S9" i="55"/>
  <c r="G9" i="55"/>
  <c r="J14" i="61"/>
  <c r="I14" i="61"/>
  <c r="G40" i="1"/>
  <c r="I40" i="1"/>
  <c r="G19" i="1"/>
  <c r="I19" i="1"/>
  <c r="G15" i="1"/>
  <c r="I15" i="1"/>
  <c r="G48" i="1"/>
  <c r="I48" i="1"/>
  <c r="G41" i="1"/>
  <c r="I41" i="1"/>
  <c r="G26" i="52"/>
  <c r="I26" i="52"/>
  <c r="G46" i="52"/>
  <c r="I46" i="52"/>
  <c r="G51" i="54"/>
  <c r="I51" i="54"/>
  <c r="G42" i="54"/>
  <c r="I42" i="54"/>
  <c r="G22" i="54"/>
  <c r="I22" i="54"/>
  <c r="G46" i="54"/>
  <c r="I46" i="54"/>
  <c r="G11" i="54"/>
  <c r="I11" i="54"/>
  <c r="G42" i="55"/>
  <c r="I42" i="55"/>
  <c r="G50" i="55"/>
  <c r="I50" i="55"/>
  <c r="G26" i="55"/>
  <c r="I26" i="55"/>
  <c r="G17" i="55"/>
  <c r="I17" i="55"/>
  <c r="G35" i="55"/>
  <c r="I35" i="55"/>
  <c r="G30" i="55"/>
  <c r="I30" i="55"/>
  <c r="G12" i="56"/>
  <c r="I12" i="56"/>
  <c r="G21" i="56"/>
  <c r="I21" i="56"/>
  <c r="G45" i="56"/>
  <c r="I45" i="56"/>
  <c r="E10" i="57"/>
  <c r="F10" i="57"/>
  <c r="J10" i="57"/>
  <c r="G35" i="56"/>
  <c r="I35" i="56"/>
  <c r="G41" i="59"/>
  <c r="I41" i="59"/>
  <c r="G19" i="59"/>
  <c r="I19" i="59"/>
  <c r="G53" i="61"/>
  <c r="I53" i="61"/>
  <c r="G54" i="61"/>
  <c r="I54" i="61"/>
  <c r="G36" i="52"/>
  <c r="I36" i="52"/>
  <c r="G24" i="52"/>
  <c r="I24" i="52"/>
  <c r="G50" i="52"/>
  <c r="I50" i="52"/>
  <c r="G27" i="52"/>
  <c r="I27" i="52"/>
  <c r="G31" i="52"/>
  <c r="I31" i="52"/>
  <c r="G38" i="59"/>
  <c r="I38" i="59"/>
  <c r="G54" i="59"/>
  <c r="I54" i="59"/>
  <c r="G7" i="1"/>
  <c r="I7" i="1"/>
  <c r="E9" i="56"/>
  <c r="F9" i="56"/>
  <c r="J9" i="56"/>
  <c r="G9" i="56"/>
  <c r="I9" i="56"/>
  <c r="G39" i="56"/>
  <c r="I39" i="56"/>
  <c r="G11" i="56"/>
  <c r="I11" i="56"/>
  <c r="G41" i="56"/>
  <c r="I41" i="56"/>
  <c r="G48" i="56"/>
  <c r="I48" i="56"/>
  <c r="G52" i="61"/>
  <c r="I52" i="61"/>
  <c r="G35" i="61"/>
  <c r="I35" i="61"/>
  <c r="G8" i="1"/>
  <c r="I8" i="1"/>
  <c r="G27" i="1"/>
  <c r="I27" i="1"/>
  <c r="E5" i="1"/>
  <c r="F5" i="1"/>
  <c r="J5" i="1"/>
  <c r="G53" i="1"/>
  <c r="I53" i="1"/>
  <c r="G21" i="1"/>
  <c r="I21" i="1"/>
  <c r="G43" i="1"/>
  <c r="I43" i="1"/>
  <c r="G26" i="1"/>
  <c r="I26" i="1"/>
  <c r="G17" i="52"/>
  <c r="I17" i="52"/>
  <c r="G41" i="52"/>
  <c r="I41" i="52"/>
  <c r="G48" i="54"/>
  <c r="I48" i="54"/>
  <c r="G54" i="54"/>
  <c r="I54" i="54"/>
  <c r="G17" i="54"/>
  <c r="I17" i="54"/>
  <c r="G24" i="54"/>
  <c r="I24" i="54"/>
  <c r="G14" i="54"/>
  <c r="I14" i="54"/>
  <c r="G45" i="54"/>
  <c r="I45" i="54"/>
  <c r="G15" i="55"/>
  <c r="I15" i="55"/>
  <c r="G51" i="55"/>
  <c r="I51" i="55"/>
  <c r="G23" i="55"/>
  <c r="I23" i="55"/>
  <c r="G55" i="55"/>
  <c r="I55" i="55"/>
  <c r="G34" i="55"/>
  <c r="I34" i="55"/>
  <c r="G29" i="55"/>
  <c r="I29" i="55"/>
  <c r="G49" i="56"/>
  <c r="I49" i="56"/>
  <c r="G36" i="56"/>
  <c r="I36" i="56"/>
  <c r="G20" i="56"/>
  <c r="I20" i="56"/>
  <c r="G50" i="56"/>
  <c r="I50" i="56"/>
  <c r="G29" i="59"/>
  <c r="I29" i="59"/>
  <c r="G42" i="61"/>
  <c r="I42" i="61"/>
  <c r="G21" i="61"/>
  <c r="I21" i="61"/>
  <c r="G37" i="61"/>
  <c r="I37" i="61"/>
  <c r="G15" i="61"/>
  <c r="I15" i="61"/>
  <c r="G32" i="52"/>
  <c r="I32" i="52"/>
  <c r="G28" i="61"/>
  <c r="I28" i="61"/>
  <c r="G15" i="52"/>
  <c r="I15" i="52"/>
  <c r="G53" i="52"/>
  <c r="I53" i="52"/>
  <c r="G40" i="61"/>
  <c r="I40" i="61"/>
  <c r="G47" i="61"/>
  <c r="I47" i="61"/>
  <c r="G46" i="59"/>
  <c r="I46" i="59"/>
  <c r="G47" i="1"/>
  <c r="I47" i="1"/>
  <c r="G22" i="1"/>
  <c r="I22" i="1"/>
  <c r="G23" i="1"/>
  <c r="I23" i="1"/>
  <c r="G46" i="1"/>
  <c r="I46" i="1"/>
  <c r="G49" i="1"/>
  <c r="I49" i="1"/>
  <c r="G17" i="1"/>
  <c r="I17" i="1"/>
  <c r="G48" i="52"/>
  <c r="I48" i="52"/>
  <c r="G18" i="52"/>
  <c r="I18" i="52"/>
  <c r="G37" i="54"/>
  <c r="I37" i="54"/>
  <c r="G16" i="54"/>
  <c r="I16" i="54"/>
  <c r="G13" i="54"/>
  <c r="I13" i="54"/>
  <c r="G36" i="54"/>
  <c r="I36" i="54"/>
  <c r="G18" i="54"/>
  <c r="I18" i="54"/>
  <c r="G55" i="54"/>
  <c r="I55" i="54"/>
  <c r="G20" i="55"/>
  <c r="I20" i="55"/>
  <c r="G49" i="55"/>
  <c r="I49" i="55"/>
  <c r="G25" i="55"/>
  <c r="I25" i="55"/>
  <c r="G13" i="55"/>
  <c r="I13" i="55"/>
  <c r="G54" i="55"/>
  <c r="I54" i="55"/>
  <c r="G23" i="56"/>
  <c r="I23" i="56"/>
  <c r="G46" i="56"/>
  <c r="I46" i="56"/>
  <c r="G55" i="56"/>
  <c r="I55" i="56"/>
  <c r="G21" i="59"/>
  <c r="I21" i="59"/>
  <c r="G24" i="59"/>
  <c r="I24" i="59"/>
  <c r="G51" i="61"/>
  <c r="I51" i="61"/>
  <c r="G29" i="61"/>
  <c r="I29" i="61"/>
  <c r="G32" i="61"/>
  <c r="I32" i="61"/>
  <c r="G31" i="61"/>
  <c r="I31" i="61"/>
  <c r="G10" i="52"/>
  <c r="I10" i="52"/>
  <c r="G9" i="52"/>
  <c r="I9" i="52"/>
  <c r="G36" i="61"/>
  <c r="I36" i="61"/>
  <c r="G11" i="52"/>
  <c r="I11" i="52"/>
  <c r="G40" i="52"/>
  <c r="I40" i="52"/>
  <c r="G34" i="52"/>
  <c r="I34" i="52"/>
  <c r="G43" i="59"/>
  <c r="I43" i="59"/>
  <c r="T40" i="54"/>
  <c r="T15" i="54"/>
  <c r="T69" i="54"/>
  <c r="T60" i="54"/>
  <c r="T38" i="54"/>
  <c r="T14" i="54"/>
  <c r="T39" i="54"/>
  <c r="T7" i="54"/>
  <c r="T16" i="54"/>
  <c r="T35" i="54"/>
  <c r="T53" i="54"/>
  <c r="T26" i="54"/>
  <c r="T51" i="54"/>
  <c r="T67" i="54"/>
  <c r="T9" i="54"/>
  <c r="T37" i="54"/>
  <c r="T19" i="54"/>
  <c r="G8" i="54"/>
  <c r="T27" i="54"/>
  <c r="T28" i="54"/>
  <c r="T55" i="54"/>
  <c r="T17" i="54"/>
  <c r="G5" i="1"/>
  <c r="G10" i="57"/>
  <c r="I10" i="57"/>
  <c r="G5" i="52"/>
  <c r="I5" i="52"/>
  <c r="G10" i="56"/>
  <c r="Q9" i="56"/>
  <c r="S9" i="56"/>
  <c r="I9" i="55"/>
  <c r="T30" i="54"/>
  <c r="I5" i="1"/>
  <c r="Q5" i="52"/>
  <c r="S5" i="52"/>
  <c r="I10" i="56"/>
  <c r="Q10" i="57"/>
  <c r="S10" i="57"/>
  <c r="Q8" i="55"/>
  <c r="S8" i="55"/>
  <c r="I8" i="54"/>
  <c r="T2" i="55"/>
  <c r="T48" i="55" s="1"/>
  <c r="T54" i="55"/>
  <c r="T66" i="55"/>
  <c r="T18" i="55"/>
  <c r="T68" i="55"/>
  <c r="T47" i="55"/>
  <c r="T16" i="55"/>
  <c r="T27" i="55"/>
  <c r="T45" i="55"/>
  <c r="T37" i="55"/>
  <c r="T15" i="55"/>
  <c r="T64" i="55"/>
  <c r="T43" i="55"/>
  <c r="T60" i="55"/>
  <c r="T26" i="55"/>
  <c r="T50" i="55"/>
  <c r="T69" i="55"/>
  <c r="T52" i="55"/>
  <c r="T42" i="55"/>
  <c r="T53" i="55"/>
  <c r="T36" i="55"/>
  <c r="T41" i="55"/>
  <c r="T55" i="55"/>
  <c r="T62" i="55"/>
  <c r="T14" i="55"/>
  <c r="T56" i="55"/>
  <c r="T22" i="55"/>
  <c r="T33" i="55"/>
  <c r="T11" i="55"/>
  <c r="T39" i="55"/>
  <c r="T20" i="55"/>
  <c r="T38" i="55"/>
  <c r="T8" i="55" l="1"/>
  <c r="T13" i="55"/>
  <c r="T32" i="55"/>
  <c r="T57" i="55"/>
  <c r="T63" i="55"/>
  <c r="T65" i="55"/>
  <c r="T23" i="55"/>
  <c r="T17" i="55"/>
  <c r="T59" i="55"/>
  <c r="T44" i="55"/>
  <c r="T10" i="55"/>
  <c r="T40" i="55"/>
  <c r="T19" i="55"/>
  <c r="T46" i="55"/>
  <c r="T49" i="55"/>
  <c r="T24" i="55"/>
  <c r="T58" i="55"/>
  <c r="T34" i="55"/>
  <c r="T30" i="55"/>
  <c r="T29" i="55"/>
  <c r="T67" i="55"/>
  <c r="T25" i="55"/>
  <c r="T51" i="55"/>
  <c r="T9" i="55"/>
  <c r="D6" i="50"/>
  <c r="T35" i="55"/>
  <c r="T12" i="55"/>
  <c r="T28" i="55"/>
  <c r="T61" i="55"/>
  <c r="T31" i="55"/>
  <c r="T21" i="55"/>
  <c r="T22" i="54"/>
  <c r="T66" i="54"/>
  <c r="T29" i="54"/>
  <c r="T13" i="54"/>
  <c r="T41" i="54"/>
  <c r="T24" i="54"/>
  <c r="T49" i="54"/>
  <c r="T64" i="54"/>
  <c r="T8" i="54"/>
  <c r="T10" i="54"/>
  <c r="T65" i="54"/>
  <c r="T44" i="54"/>
  <c r="T31" i="54"/>
  <c r="T42" i="54"/>
  <c r="T33" i="54"/>
  <c r="T11" i="54"/>
  <c r="T34" i="54"/>
  <c r="T12" i="54"/>
  <c r="T54" i="54"/>
  <c r="T56" i="54"/>
  <c r="T59" i="54"/>
  <c r="T43" i="54"/>
  <c r="T58" i="54"/>
  <c r="T48" i="54"/>
  <c r="T57" i="54"/>
  <c r="T20" i="54"/>
  <c r="T62" i="54"/>
  <c r="T18" i="54"/>
  <c r="T46" i="54"/>
  <c r="T21" i="54"/>
  <c r="T47" i="54"/>
  <c r="T68" i="54"/>
  <c r="T52" i="54"/>
  <c r="T63" i="54"/>
  <c r="T36" i="54"/>
  <c r="T61" i="54"/>
  <c r="T45" i="54"/>
  <c r="D5" i="50"/>
  <c r="T32" i="54"/>
  <c r="T25" i="54"/>
  <c r="T23" i="54"/>
  <c r="O51" i="57"/>
  <c r="S51" i="57" s="1"/>
  <c r="O22" i="52"/>
  <c r="S22" i="52" s="1"/>
  <c r="O56" i="61"/>
  <c r="S56" i="61" s="1"/>
  <c r="O43" i="59"/>
  <c r="S43" i="59" s="1"/>
  <c r="O43" i="58"/>
  <c r="S43" i="58" s="1"/>
  <c r="O44" i="61"/>
  <c r="S44" i="61" s="1"/>
  <c r="O44" i="60"/>
  <c r="S44" i="60" s="1"/>
  <c r="O48" i="61"/>
  <c r="S48" i="61" s="1"/>
  <c r="O34" i="61"/>
  <c r="S34" i="61" s="1"/>
  <c r="O64" i="60"/>
  <c r="S64" i="60" s="1"/>
  <c r="O64" i="59"/>
  <c r="S64" i="59" s="1"/>
  <c r="O41" i="60"/>
  <c r="S41" i="60" s="1"/>
  <c r="O41" i="59"/>
  <c r="S41" i="59" s="1"/>
  <c r="T2" i="59" s="1"/>
  <c r="O49" i="60"/>
  <c r="S49" i="60" s="1"/>
  <c r="O13" i="58"/>
  <c r="S13" i="58" s="1"/>
  <c r="O13" i="57"/>
  <c r="S13" i="57" s="1"/>
  <c r="O69" i="57"/>
  <c r="S69" i="57" s="1"/>
  <c r="O49" i="61"/>
  <c r="S49" i="61" s="1"/>
  <c r="O38" i="61"/>
  <c r="S38" i="61" s="1"/>
  <c r="O20" i="61"/>
  <c r="S20" i="61" s="1"/>
  <c r="O66" i="61"/>
  <c r="S66" i="61" s="1"/>
  <c r="O14" i="60"/>
  <c r="S14" i="60" s="1"/>
  <c r="O68" i="56"/>
  <c r="S68" i="56" s="1"/>
  <c r="O61" i="52"/>
  <c r="S61" i="52" s="1"/>
  <c r="O61" i="53"/>
  <c r="S61" i="53" s="1"/>
  <c r="O33" i="52"/>
  <c r="S33" i="52" s="1"/>
  <c r="O33" i="53"/>
  <c r="S33" i="53" s="1"/>
  <c r="O17" i="52"/>
  <c r="S17" i="52" s="1"/>
  <c r="O18" i="52"/>
  <c r="S18" i="52" s="1"/>
  <c r="O39" i="61"/>
  <c r="S39" i="61" s="1"/>
  <c r="O39" i="60"/>
  <c r="S39" i="60" s="1"/>
  <c r="O50" i="56"/>
  <c r="S50" i="56" s="1"/>
  <c r="O6" i="52"/>
  <c r="S6" i="52" s="1"/>
  <c r="O23" i="53"/>
  <c r="S23" i="53" s="1"/>
  <c r="O41" i="61"/>
  <c r="S41" i="61" s="1"/>
  <c r="O69" i="61"/>
  <c r="S69" i="61" s="1"/>
  <c r="O35" i="60"/>
  <c r="S35" i="60" s="1"/>
  <c r="T33" i="59" l="1"/>
  <c r="T23" i="59"/>
  <c r="T52" i="59"/>
  <c r="T20" i="59"/>
  <c r="T54" i="59"/>
  <c r="T26" i="59"/>
  <c r="T59" i="59"/>
  <c r="T34" i="59"/>
  <c r="T18" i="59"/>
  <c r="T16" i="59"/>
  <c r="D10" i="50"/>
  <c r="T28" i="59"/>
  <c r="T68" i="59"/>
  <c r="T62" i="59"/>
  <c r="T49" i="59"/>
  <c r="T51" i="59"/>
  <c r="T13" i="59"/>
  <c r="T61" i="59"/>
  <c r="T40" i="59"/>
  <c r="T32" i="59"/>
  <c r="T21" i="59"/>
  <c r="T53" i="59"/>
  <c r="T12" i="59"/>
  <c r="T27" i="59"/>
  <c r="T29" i="59"/>
  <c r="T55" i="59"/>
  <c r="T35" i="59"/>
  <c r="T45" i="59"/>
  <c r="T38" i="59"/>
  <c r="T63" i="59"/>
  <c r="T56" i="59"/>
  <c r="T60" i="59"/>
  <c r="T25" i="59"/>
  <c r="T47" i="59"/>
  <c r="T46" i="59"/>
  <c r="T14" i="59"/>
  <c r="T24" i="59"/>
  <c r="T67" i="59"/>
  <c r="T30" i="59"/>
  <c r="T48" i="59"/>
  <c r="T69" i="59"/>
  <c r="T31" i="59"/>
  <c r="T15" i="59"/>
  <c r="T36" i="59"/>
  <c r="T37" i="59"/>
  <c r="T17" i="59"/>
  <c r="T39" i="59"/>
  <c r="T57" i="59"/>
  <c r="T65" i="59"/>
  <c r="T22" i="59"/>
  <c r="T66" i="59"/>
  <c r="T19" i="59"/>
  <c r="T42" i="59"/>
  <c r="T50" i="59"/>
  <c r="T44" i="59"/>
  <c r="T58" i="59"/>
  <c r="T2" i="56"/>
  <c r="T50" i="56" s="1"/>
  <c r="T2" i="61"/>
  <c r="T2" i="57"/>
  <c r="T13" i="57" s="1"/>
  <c r="T43" i="59"/>
  <c r="T2" i="58"/>
  <c r="T13" i="58" s="1"/>
  <c r="T64" i="59"/>
  <c r="T2" i="60"/>
  <c r="T14" i="60" s="1"/>
  <c r="R5" i="50"/>
  <c r="S5" i="50" s="1"/>
  <c r="G5" i="50" s="1"/>
  <c r="F5" i="50"/>
  <c r="R6" i="50"/>
  <c r="S6" i="50" s="1"/>
  <c r="T2" i="52"/>
  <c r="T61" i="52" s="1"/>
  <c r="T6" i="52"/>
  <c r="T69" i="57"/>
  <c r="T41" i="59"/>
  <c r="T51" i="57"/>
  <c r="T2" i="53"/>
  <c r="T61" i="53" s="1"/>
  <c r="S70" i="54"/>
  <c r="F6" i="50"/>
  <c r="U6" i="50"/>
  <c r="V6" i="50" s="1"/>
  <c r="G6" i="50" s="1"/>
  <c r="S70" i="55"/>
  <c r="T55" i="61" l="1"/>
  <c r="T21" i="61"/>
  <c r="T43" i="61"/>
  <c r="T58" i="61"/>
  <c r="T29" i="61"/>
  <c r="T36" i="61"/>
  <c r="T25" i="61"/>
  <c r="T45" i="61"/>
  <c r="T32" i="61"/>
  <c r="T57" i="61"/>
  <c r="T42" i="61"/>
  <c r="T64" i="61"/>
  <c r="T35" i="61"/>
  <c r="T16" i="61"/>
  <c r="D12" i="50"/>
  <c r="T53" i="61"/>
  <c r="T59" i="61"/>
  <c r="T31" i="61"/>
  <c r="T68" i="61"/>
  <c r="T46" i="61"/>
  <c r="T54" i="61"/>
  <c r="T27" i="61"/>
  <c r="T30" i="61"/>
  <c r="T50" i="61"/>
  <c r="T15" i="61"/>
  <c r="T65" i="61"/>
  <c r="T23" i="61"/>
  <c r="T62" i="61"/>
  <c r="T47" i="61"/>
  <c r="T52" i="61"/>
  <c r="T24" i="61"/>
  <c r="T33" i="61"/>
  <c r="T22" i="61"/>
  <c r="T67" i="61"/>
  <c r="T37" i="61"/>
  <c r="T26" i="61"/>
  <c r="T18" i="61"/>
  <c r="T63" i="61"/>
  <c r="T60" i="61"/>
  <c r="T40" i="61"/>
  <c r="T28" i="61"/>
  <c r="T14" i="61"/>
  <c r="T51" i="61"/>
  <c r="T17" i="61"/>
  <c r="T19" i="61"/>
  <c r="T61" i="61"/>
  <c r="T34" i="61"/>
  <c r="T35" i="60"/>
  <c r="T22" i="52"/>
  <c r="T49" i="61"/>
  <c r="T39" i="61"/>
  <c r="T44" i="60"/>
  <c r="T38" i="61"/>
  <c r="T41" i="61"/>
  <c r="T64" i="60"/>
  <c r="T43" i="58"/>
  <c r="T66" i="61"/>
  <c r="T5" i="52"/>
  <c r="T14" i="52"/>
  <c r="T26" i="52"/>
  <c r="T49" i="52"/>
  <c r="T41" i="52"/>
  <c r="T64" i="52"/>
  <c r="T11" i="52"/>
  <c r="T44" i="52"/>
  <c r="T7" i="52"/>
  <c r="T40" i="52"/>
  <c r="T36" i="52"/>
  <c r="T16" i="52"/>
  <c r="T63" i="52"/>
  <c r="T39" i="52"/>
  <c r="T46" i="52"/>
  <c r="T24" i="52"/>
  <c r="T9" i="52"/>
  <c r="T56" i="52"/>
  <c r="T15" i="52"/>
  <c r="T65" i="52"/>
  <c r="T42" i="52"/>
  <c r="T53" i="52"/>
  <c r="T48" i="52"/>
  <c r="T52" i="52"/>
  <c r="T23" i="52"/>
  <c r="T21" i="52"/>
  <c r="T57" i="52"/>
  <c r="T58" i="52"/>
  <c r="T67" i="52"/>
  <c r="D3" i="50"/>
  <c r="T30" i="52"/>
  <c r="T28" i="52"/>
  <c r="T29" i="52"/>
  <c r="T25" i="52"/>
  <c r="T20" i="52"/>
  <c r="T32" i="52"/>
  <c r="T51" i="52"/>
  <c r="T60" i="52"/>
  <c r="T62" i="52"/>
  <c r="T50" i="52"/>
  <c r="T68" i="52"/>
  <c r="T45" i="52"/>
  <c r="T13" i="52"/>
  <c r="T37" i="52"/>
  <c r="T34" i="52"/>
  <c r="T69" i="52"/>
  <c r="T54" i="52"/>
  <c r="T8" i="52"/>
  <c r="T31" i="52"/>
  <c r="T66" i="52"/>
  <c r="T10" i="52"/>
  <c r="T43" i="52"/>
  <c r="T38" i="52"/>
  <c r="T59" i="52"/>
  <c r="T19" i="52"/>
  <c r="T55" i="52"/>
  <c r="T27" i="52"/>
  <c r="T35" i="52"/>
  <c r="T47" i="52"/>
  <c r="T12" i="52"/>
  <c r="T49" i="60"/>
  <c r="T33" i="52"/>
  <c r="T56" i="61"/>
  <c r="T29" i="53"/>
  <c r="T32" i="53"/>
  <c r="T64" i="53"/>
  <c r="T55" i="53"/>
  <c r="T31" i="53"/>
  <c r="T47" i="53"/>
  <c r="T6" i="53"/>
  <c r="T15" i="53"/>
  <c r="T42" i="53"/>
  <c r="T11" i="53"/>
  <c r="T65" i="53"/>
  <c r="T21" i="53"/>
  <c r="T8" i="53"/>
  <c r="T48" i="53"/>
  <c r="D4" i="50"/>
  <c r="T14" i="53"/>
  <c r="T12" i="53"/>
  <c r="T36" i="53"/>
  <c r="T20" i="53"/>
  <c r="T26" i="53"/>
  <c r="T52" i="53"/>
  <c r="T68" i="53"/>
  <c r="T51" i="53"/>
  <c r="T38" i="53"/>
  <c r="T13" i="53"/>
  <c r="T16" i="53"/>
  <c r="T37" i="53"/>
  <c r="T34" i="53"/>
  <c r="T62" i="53"/>
  <c r="T58" i="53"/>
  <c r="T35" i="53"/>
  <c r="T69" i="53"/>
  <c r="T56" i="53"/>
  <c r="T41" i="53"/>
  <c r="T39" i="53"/>
  <c r="T49" i="53"/>
  <c r="T57" i="53"/>
  <c r="T19" i="53"/>
  <c r="T44" i="53"/>
  <c r="T66" i="53"/>
  <c r="T60" i="53"/>
  <c r="T59" i="53"/>
  <c r="T7" i="53"/>
  <c r="T63" i="53"/>
  <c r="T18" i="53"/>
  <c r="T22" i="53"/>
  <c r="T27" i="53"/>
  <c r="T17" i="53"/>
  <c r="T28" i="53"/>
  <c r="T25" i="53"/>
  <c r="T24" i="53"/>
  <c r="T50" i="53"/>
  <c r="T54" i="53"/>
  <c r="T10" i="53"/>
  <c r="T9" i="53"/>
  <c r="T53" i="53"/>
  <c r="T40" i="53"/>
  <c r="T45" i="53"/>
  <c r="T46" i="53"/>
  <c r="T43" i="53"/>
  <c r="T67" i="53"/>
  <c r="T30" i="53"/>
  <c r="T18" i="52"/>
  <c r="T44" i="61"/>
  <c r="T23" i="53"/>
  <c r="T68" i="56"/>
  <c r="T32" i="57"/>
  <c r="T48" i="57"/>
  <c r="T22" i="57"/>
  <c r="T55" i="57"/>
  <c r="T68" i="57"/>
  <c r="T53" i="57"/>
  <c r="T43" i="57"/>
  <c r="T19" i="57"/>
  <c r="T11" i="57"/>
  <c r="T28" i="57"/>
  <c r="T61" i="57"/>
  <c r="T35" i="57"/>
  <c r="T37" i="57"/>
  <c r="T25" i="57"/>
  <c r="T47" i="57"/>
  <c r="T42" i="57"/>
  <c r="T46" i="57"/>
  <c r="T20" i="57"/>
  <c r="T34" i="57"/>
  <c r="T52" i="57"/>
  <c r="T14" i="57"/>
  <c r="T57" i="57"/>
  <c r="T67" i="57"/>
  <c r="T49" i="57"/>
  <c r="T38" i="57"/>
  <c r="T27" i="57"/>
  <c r="T59" i="57"/>
  <c r="T26" i="57"/>
  <c r="T33" i="57"/>
  <c r="T29" i="57"/>
  <c r="T18" i="57"/>
  <c r="T16" i="57"/>
  <c r="T66" i="57"/>
  <c r="T40" i="57"/>
  <c r="T45" i="57"/>
  <c r="T63" i="57"/>
  <c r="T56" i="57"/>
  <c r="T64" i="57"/>
  <c r="T23" i="57"/>
  <c r="T54" i="57"/>
  <c r="T41" i="57"/>
  <c r="T12" i="57"/>
  <c r="T50" i="57"/>
  <c r="T10" i="57"/>
  <c r="T17" i="57"/>
  <c r="T36" i="57"/>
  <c r="T21" i="57"/>
  <c r="T44" i="57"/>
  <c r="T62" i="57"/>
  <c r="D8" i="50"/>
  <c r="T39" i="57"/>
  <c r="T24" i="57"/>
  <c r="T60" i="57"/>
  <c r="T30" i="57"/>
  <c r="T58" i="57"/>
  <c r="T65" i="57"/>
  <c r="T31" i="57"/>
  <c r="T15" i="57"/>
  <c r="T17" i="52"/>
  <c r="S70" i="59"/>
  <c r="F10" i="50"/>
  <c r="U10" i="50"/>
  <c r="V10" i="50" s="1"/>
  <c r="G10" i="50" s="1"/>
  <c r="T58" i="60"/>
  <c r="T22" i="60"/>
  <c r="T46" i="60"/>
  <c r="T53" i="60"/>
  <c r="T47" i="60"/>
  <c r="T51" i="60"/>
  <c r="T63" i="60"/>
  <c r="T68" i="60"/>
  <c r="T65" i="60"/>
  <c r="T52" i="60"/>
  <c r="T34" i="60"/>
  <c r="D11" i="50"/>
  <c r="T13" i="60"/>
  <c r="T56" i="60"/>
  <c r="T19" i="60"/>
  <c r="T20" i="60"/>
  <c r="T15" i="60"/>
  <c r="T59" i="60"/>
  <c r="T27" i="60"/>
  <c r="T32" i="60"/>
  <c r="T24" i="60"/>
  <c r="T26" i="60"/>
  <c r="T28" i="60"/>
  <c r="T30" i="60"/>
  <c r="T60" i="60"/>
  <c r="T18" i="60"/>
  <c r="T43" i="60"/>
  <c r="T57" i="60"/>
  <c r="T25" i="60"/>
  <c r="T50" i="60"/>
  <c r="T31" i="60"/>
  <c r="T67" i="60"/>
  <c r="T29" i="60"/>
  <c r="T36" i="60"/>
  <c r="T66" i="60"/>
  <c r="T16" i="60"/>
  <c r="T45" i="60"/>
  <c r="T37" i="60"/>
  <c r="T40" i="60"/>
  <c r="T21" i="60"/>
  <c r="T23" i="60"/>
  <c r="T42" i="60"/>
  <c r="T62" i="60"/>
  <c r="T33" i="60"/>
  <c r="T55" i="60"/>
  <c r="T17" i="60"/>
  <c r="T48" i="60"/>
  <c r="T38" i="60"/>
  <c r="T61" i="60"/>
  <c r="T54" i="60"/>
  <c r="T69" i="60"/>
  <c r="T69" i="61"/>
  <c r="T33" i="53"/>
  <c r="T48" i="61"/>
  <c r="T20" i="61"/>
  <c r="T15" i="58"/>
  <c r="T47" i="58"/>
  <c r="T25" i="58"/>
  <c r="T26" i="58"/>
  <c r="T16" i="58"/>
  <c r="T57" i="58"/>
  <c r="T40" i="58"/>
  <c r="T69" i="58"/>
  <c r="T67" i="58"/>
  <c r="T42" i="58"/>
  <c r="T12" i="58"/>
  <c r="T48" i="58"/>
  <c r="T44" i="58"/>
  <c r="T54" i="58"/>
  <c r="T61" i="58"/>
  <c r="T66" i="58"/>
  <c r="T39" i="58"/>
  <c r="T51" i="58"/>
  <c r="T53" i="58"/>
  <c r="T56" i="58"/>
  <c r="T37" i="58"/>
  <c r="T35" i="58"/>
  <c r="T31" i="58"/>
  <c r="T21" i="58"/>
  <c r="T22" i="58"/>
  <c r="T19" i="58"/>
  <c r="T28" i="58"/>
  <c r="T18" i="58"/>
  <c r="T63" i="58"/>
  <c r="T62" i="58"/>
  <c r="T68" i="58"/>
  <c r="T58" i="58"/>
  <c r="T33" i="58"/>
  <c r="T41" i="58"/>
  <c r="T50" i="58"/>
  <c r="T36" i="58"/>
  <c r="T14" i="58"/>
  <c r="T32" i="58"/>
  <c r="T20" i="58"/>
  <c r="T38" i="58"/>
  <c r="T65" i="58"/>
  <c r="T17" i="58"/>
  <c r="T30" i="58"/>
  <c r="T45" i="58"/>
  <c r="T34" i="58"/>
  <c r="T49" i="58"/>
  <c r="T52" i="58"/>
  <c r="T24" i="58"/>
  <c r="D9" i="50"/>
  <c r="T29" i="58"/>
  <c r="T46" i="58"/>
  <c r="T11" i="58"/>
  <c r="T23" i="58"/>
  <c r="T59" i="58"/>
  <c r="T60" i="58"/>
  <c r="T55" i="58"/>
  <c r="T64" i="58"/>
  <c r="T27" i="58"/>
  <c r="T39" i="60"/>
  <c r="T41" i="60"/>
  <c r="T41" i="56"/>
  <c r="T30" i="56"/>
  <c r="T15" i="56"/>
  <c r="T28" i="56"/>
  <c r="T27" i="56"/>
  <c r="T22" i="56"/>
  <c r="T36" i="56"/>
  <c r="T37" i="56"/>
  <c r="T14" i="56"/>
  <c r="T51" i="56"/>
  <c r="T65" i="56"/>
  <c r="T53" i="56"/>
  <c r="T66" i="56"/>
  <c r="T44" i="56"/>
  <c r="T26" i="56"/>
  <c r="T9" i="56"/>
  <c r="T35" i="56"/>
  <c r="T29" i="56"/>
  <c r="T54" i="56"/>
  <c r="T17" i="56"/>
  <c r="T49" i="56"/>
  <c r="T42" i="56"/>
  <c r="T55" i="56"/>
  <c r="T46" i="56"/>
  <c r="T63" i="56"/>
  <c r="T31" i="56"/>
  <c r="T61" i="56"/>
  <c r="T48" i="56"/>
  <c r="T20" i="56"/>
  <c r="T45" i="56"/>
  <c r="T38" i="56"/>
  <c r="T16" i="56"/>
  <c r="T67" i="56"/>
  <c r="T24" i="56"/>
  <c r="T19" i="56"/>
  <c r="T59" i="56"/>
  <c r="T69" i="56"/>
  <c r="T62" i="56"/>
  <c r="T32" i="56"/>
  <c r="T10" i="56"/>
  <c r="T39" i="56"/>
  <c r="T64" i="56"/>
  <c r="T12" i="56"/>
  <c r="T56" i="56"/>
  <c r="T13" i="56"/>
  <c r="D7" i="50"/>
  <c r="T34" i="56"/>
  <c r="T25" i="56"/>
  <c r="T23" i="56"/>
  <c r="T58" i="56"/>
  <c r="T40" i="56"/>
  <c r="T60" i="56"/>
  <c r="T47" i="56"/>
  <c r="T21" i="56"/>
  <c r="T18" i="56"/>
  <c r="T43" i="56"/>
  <c r="T11" i="56"/>
  <c r="T52" i="56"/>
  <c r="T57" i="56"/>
  <c r="T33" i="56"/>
  <c r="F8" i="50" l="1"/>
  <c r="O8" i="50"/>
  <c r="P8" i="50" s="1"/>
  <c r="O10" i="50"/>
  <c r="P10" i="50" s="1"/>
  <c r="O9" i="50"/>
  <c r="P9" i="50" s="1"/>
  <c r="S70" i="56"/>
  <c r="S70" i="58"/>
  <c r="O4" i="50"/>
  <c r="P4" i="50" s="1"/>
  <c r="O5" i="50"/>
  <c r="P5" i="50" s="1"/>
  <c r="F4" i="50"/>
  <c r="O6" i="50"/>
  <c r="P6" i="50" s="1"/>
  <c r="S70" i="53"/>
  <c r="L4" i="50"/>
  <c r="M4" i="50" s="1"/>
  <c r="L3" i="50"/>
  <c r="M3" i="50" s="1"/>
  <c r="F3" i="50"/>
  <c r="L6" i="50"/>
  <c r="M6" i="50" s="1"/>
  <c r="L5" i="50"/>
  <c r="M5" i="50" s="1"/>
  <c r="F12" i="50"/>
  <c r="O12" i="50"/>
  <c r="P12" i="50" s="1"/>
  <c r="G12" i="50" s="1"/>
  <c r="R10" i="50"/>
  <c r="S10" i="50" s="1"/>
  <c r="R9" i="50"/>
  <c r="S9" i="50" s="1"/>
  <c r="G9" i="50" s="1"/>
  <c r="F9" i="50"/>
  <c r="L11" i="50"/>
  <c r="M11" i="50" s="1"/>
  <c r="L12" i="50"/>
  <c r="M12" i="50" s="1"/>
  <c r="F11" i="50"/>
  <c r="S70" i="57"/>
  <c r="S70" i="52"/>
  <c r="S70" i="61"/>
  <c r="L7" i="50"/>
  <c r="M7" i="50" s="1"/>
  <c r="L9" i="50"/>
  <c r="M9" i="50" s="1"/>
  <c r="L8" i="50"/>
  <c r="M8" i="50" s="1"/>
  <c r="F7" i="50"/>
  <c r="L10" i="50"/>
  <c r="M10" i="50" s="1"/>
  <c r="S70" i="60"/>
  <c r="G7" i="50" l="1"/>
  <c r="G4" i="50"/>
  <c r="G11" i="50"/>
  <c r="G8" i="50"/>
  <c r="G3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<sst xmlns="http://schemas.openxmlformats.org/spreadsheetml/2006/main" count="416" uniqueCount="61">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</sst>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B29" sqref="B29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36888</v>
      </c>
      <c r="C2" s="19">
        <v>16969</v>
      </c>
      <c r="D2" s="23">
        <v>8.4000000000000005E-2</v>
      </c>
      <c r="E2" s="23">
        <v>1</v>
      </c>
      <c r="F2" s="23">
        <v>0.67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0.86599999999999999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39965</v>
      </c>
      <c r="U2" s="19">
        <v>18384</v>
      </c>
      <c r="V2" s="23">
        <v>7.6999999999999999E-2</v>
      </c>
      <c r="W2" s="19">
        <v>5836</v>
      </c>
      <c r="X2" s="23">
        <v>0.69599999999999995</v>
      </c>
    </row>
    <row r="3" spans="1:24" x14ac:dyDescent="0.2">
      <c r="A3" s="18">
        <v>9</v>
      </c>
      <c r="B3" s="19">
        <v>38216</v>
      </c>
      <c r="C3" s="19">
        <v>17580</v>
      </c>
      <c r="D3" s="23">
        <v>8.1000000000000003E-2</v>
      </c>
      <c r="E3" s="23">
        <v>0.93300000000000005</v>
      </c>
      <c r="F3" s="23">
        <v>0.68100000000000005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1.54</v>
      </c>
      <c r="Q3" s="15"/>
      <c r="R3" s="15"/>
      <c r="T3" s="19">
        <v>41404</v>
      </c>
      <c r="U3" s="19">
        <v>19046</v>
      </c>
      <c r="V3" s="23">
        <v>7.3999999999999996E-2</v>
      </c>
      <c r="W3" s="19">
        <v>5558</v>
      </c>
      <c r="X3" s="23">
        <v>0.70699999999999996</v>
      </c>
    </row>
    <row r="4" spans="1:24" x14ac:dyDescent="0.2">
      <c r="A4" s="18">
        <v>10</v>
      </c>
      <c r="B4" s="19">
        <v>39592</v>
      </c>
      <c r="C4" s="19">
        <v>18212</v>
      </c>
      <c r="D4" s="23">
        <v>7.8E-2</v>
      </c>
      <c r="E4" s="23">
        <v>0.93300000000000005</v>
      </c>
      <c r="F4" s="23">
        <v>0.69199999999999995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2.0630000000000002</v>
      </c>
      <c r="Q4" s="15"/>
      <c r="R4" s="15"/>
      <c r="T4" s="19">
        <v>42894</v>
      </c>
      <c r="U4" s="19">
        <v>19731</v>
      </c>
      <c r="V4" s="23">
        <v>7.0999999999999994E-2</v>
      </c>
      <c r="W4" s="19">
        <v>5294</v>
      </c>
      <c r="X4" s="23">
        <v>0.71899999999999997</v>
      </c>
    </row>
    <row r="5" spans="1:24" x14ac:dyDescent="0.2">
      <c r="A5" s="18">
        <v>11</v>
      </c>
      <c r="B5" s="19">
        <v>41017</v>
      </c>
      <c r="C5" s="19">
        <v>18868</v>
      </c>
      <c r="D5" s="23">
        <v>7.4999999999999997E-2</v>
      </c>
      <c r="E5" s="23">
        <v>0.93300000000000005</v>
      </c>
      <c r="F5" s="23">
        <v>0.70299999999999996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2.5329999999999999</v>
      </c>
      <c r="Q5" s="15"/>
      <c r="R5" s="15"/>
      <c r="T5" s="19">
        <v>44438</v>
      </c>
      <c r="U5" s="19">
        <v>20442</v>
      </c>
      <c r="V5" s="23">
        <v>6.8000000000000005E-2</v>
      </c>
      <c r="W5" s="19">
        <v>5043</v>
      </c>
      <c r="X5" s="23">
        <v>0.73</v>
      </c>
    </row>
    <row r="6" spans="1:24" x14ac:dyDescent="0.2">
      <c r="A6" s="18">
        <v>12</v>
      </c>
      <c r="B6" s="19">
        <v>46038</v>
      </c>
      <c r="C6" s="19">
        <v>21177</v>
      </c>
      <c r="D6" s="23">
        <v>6.6000000000000003E-2</v>
      </c>
      <c r="E6" s="23">
        <v>0.93300000000000005</v>
      </c>
      <c r="F6" s="23">
        <v>0.74199999999999999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3.2090000000000001</v>
      </c>
      <c r="Q6" s="15"/>
      <c r="R6" s="15"/>
      <c r="T6" s="19">
        <v>46038</v>
      </c>
      <c r="U6" s="19">
        <v>21177</v>
      </c>
      <c r="V6" s="23">
        <v>6.6000000000000003E-2</v>
      </c>
      <c r="W6" s="19">
        <v>4803</v>
      </c>
      <c r="X6" s="23">
        <v>0.74199999999999999</v>
      </c>
    </row>
    <row r="7" spans="1:24" x14ac:dyDescent="0.2">
      <c r="A7" s="18">
        <v>13</v>
      </c>
      <c r="B7" s="19">
        <v>47822</v>
      </c>
      <c r="C7" s="19">
        <v>21882</v>
      </c>
      <c r="D7" s="23">
        <v>6.4000000000000001E-2</v>
      </c>
      <c r="E7" s="23">
        <v>0.57299999999999995</v>
      </c>
      <c r="F7" s="23">
        <v>0.748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3.4049999999999998</v>
      </c>
      <c r="Q7" s="15"/>
      <c r="R7" s="15"/>
      <c r="T7" s="19">
        <v>47822</v>
      </c>
      <c r="U7" s="19">
        <v>21882</v>
      </c>
      <c r="V7" s="23">
        <v>6.4000000000000001E-2</v>
      </c>
      <c r="W7" s="19">
        <v>4724</v>
      </c>
      <c r="X7" s="23">
        <v>0.748</v>
      </c>
    </row>
    <row r="8" spans="1:24" x14ac:dyDescent="0.2">
      <c r="A8" s="18">
        <v>14</v>
      </c>
      <c r="B8" s="19">
        <v>49675</v>
      </c>
      <c r="C8" s="19">
        <v>22610</v>
      </c>
      <c r="D8" s="23">
        <v>6.2E-2</v>
      </c>
      <c r="E8" s="23">
        <v>0.57299999999999995</v>
      </c>
      <c r="F8" s="23">
        <v>0.754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3.2679999999999998</v>
      </c>
      <c r="Q8" s="15"/>
      <c r="R8" s="15"/>
      <c r="T8" s="19">
        <v>49675</v>
      </c>
      <c r="U8" s="19">
        <v>22610</v>
      </c>
      <c r="V8" s="23">
        <v>6.2E-2</v>
      </c>
      <c r="W8" s="19">
        <v>4646</v>
      </c>
      <c r="X8" s="23">
        <v>0.754</v>
      </c>
    </row>
    <row r="9" spans="1:24" x14ac:dyDescent="0.2">
      <c r="A9" s="18">
        <v>15</v>
      </c>
      <c r="B9" s="19">
        <v>51600</v>
      </c>
      <c r="C9" s="19">
        <v>23362</v>
      </c>
      <c r="D9" s="23">
        <v>0.06</v>
      </c>
      <c r="E9" s="23">
        <v>0.57299999999999995</v>
      </c>
      <c r="F9" s="23">
        <v>0.76100000000000001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3.0110000000000001</v>
      </c>
      <c r="Q9" s="15"/>
      <c r="R9" s="15"/>
      <c r="T9" s="19">
        <v>51600</v>
      </c>
      <c r="U9" s="19">
        <v>23362</v>
      </c>
      <c r="V9" s="23">
        <v>0.06</v>
      </c>
      <c r="W9" s="19">
        <v>4570</v>
      </c>
      <c r="X9" s="23">
        <v>0.76100000000000001</v>
      </c>
    </row>
    <row r="10" spans="1:24" x14ac:dyDescent="0.2">
      <c r="A10" s="18">
        <v>16</v>
      </c>
      <c r="B10" s="19">
        <v>64997</v>
      </c>
      <c r="C10" s="19">
        <v>28570</v>
      </c>
      <c r="D10" s="23">
        <v>4.8000000000000001E-2</v>
      </c>
      <c r="E10" s="23">
        <v>0.57299999999999995</v>
      </c>
      <c r="F10" s="23">
        <v>0.80300000000000005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2.746</v>
      </c>
      <c r="Q10" s="15"/>
      <c r="R10" s="15"/>
      <c r="T10" s="19">
        <v>53600</v>
      </c>
      <c r="U10" s="19">
        <v>24140</v>
      </c>
      <c r="V10" s="23">
        <v>5.8999999999999997E-2</v>
      </c>
      <c r="W10" s="19">
        <v>4494</v>
      </c>
      <c r="X10" s="23">
        <v>0.76700000000000002</v>
      </c>
    </row>
    <row r="11" spans="1:24" x14ac:dyDescent="0.2">
      <c r="A11" s="18">
        <v>17</v>
      </c>
      <c r="B11" s="19">
        <v>66535</v>
      </c>
      <c r="C11" s="19">
        <v>29124</v>
      </c>
      <c r="D11" s="23">
        <v>4.8000000000000001E-2</v>
      </c>
      <c r="E11" s="23">
        <v>0.28499999999999998</v>
      </c>
      <c r="F11" s="23">
        <v>0.80300000000000005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2.56</v>
      </c>
      <c r="Q11" s="15"/>
      <c r="R11" s="15"/>
      <c r="T11" s="19">
        <v>54868</v>
      </c>
      <c r="U11" s="19">
        <v>24608</v>
      </c>
      <c r="V11" s="23">
        <v>5.8000000000000003E-2</v>
      </c>
      <c r="W11" s="19">
        <v>4494</v>
      </c>
      <c r="X11" s="23">
        <v>0.76700000000000002</v>
      </c>
    </row>
    <row r="12" spans="1:24" x14ac:dyDescent="0.2">
      <c r="A12" s="18">
        <v>18</v>
      </c>
      <c r="B12" s="19">
        <v>77084</v>
      </c>
      <c r="C12" s="19">
        <v>32905</v>
      </c>
      <c r="D12" s="23">
        <v>4.3999999999999997E-2</v>
      </c>
      <c r="E12" s="23">
        <v>0.28499999999999998</v>
      </c>
      <c r="F12" s="23">
        <v>0.80300000000000005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2.4420000000000002</v>
      </c>
      <c r="Q12" s="15"/>
      <c r="R12" s="15"/>
      <c r="T12" s="19">
        <v>56166</v>
      </c>
      <c r="U12" s="19">
        <v>25084</v>
      </c>
      <c r="V12" s="23">
        <v>5.7000000000000002E-2</v>
      </c>
      <c r="W12" s="19">
        <v>4494</v>
      </c>
      <c r="X12" s="23">
        <v>0.76700000000000002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2.0329999999999999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2.0329999999999999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7.1999999999999995E-2</v>
      </c>
    </row>
    <row r="54" spans="12:15" x14ac:dyDescent="0.2">
      <c r="N54" s="22">
        <v>66</v>
      </c>
      <c r="O54" s="31">
        <v>7.1999999999999995E-2</v>
      </c>
    </row>
    <row r="55" spans="12:15" x14ac:dyDescent="0.2">
      <c r="N55" s="22">
        <v>67</v>
      </c>
      <c r="O55" s="31">
        <v>7.1999999999999995E-2</v>
      </c>
    </row>
    <row r="56" spans="12:15" x14ac:dyDescent="0.2">
      <c r="N56" s="22">
        <v>68</v>
      </c>
      <c r="O56" s="31">
        <v>7.1999999999999995E-2</v>
      </c>
    </row>
    <row r="57" spans="12:15" x14ac:dyDescent="0.2">
      <c r="N57" s="22">
        <v>69</v>
      </c>
      <c r="O57" s="31">
        <v>7.1999999999999995E-2</v>
      </c>
    </row>
    <row r="58" spans="12:15" x14ac:dyDescent="0.2">
      <c r="N58" s="22">
        <v>70</v>
      </c>
      <c r="O58" s="31">
        <v>7.1999999999999995E-2</v>
      </c>
    </row>
    <row r="59" spans="12:15" x14ac:dyDescent="0.2">
      <c r="N59" s="22">
        <v>71</v>
      </c>
      <c r="O59" s="31">
        <v>7.1999999999999995E-2</v>
      </c>
    </row>
    <row r="60" spans="12:15" x14ac:dyDescent="0.2">
      <c r="N60" s="22">
        <v>72</v>
      </c>
      <c r="O60" s="31">
        <v>7.1999999999999995E-2</v>
      </c>
    </row>
    <row r="61" spans="12:15" x14ac:dyDescent="0.2">
      <c r="N61" s="22">
        <v>73</v>
      </c>
      <c r="O61" s="31">
        <v>7.1999999999999995E-2</v>
      </c>
    </row>
    <row r="62" spans="12:15" x14ac:dyDescent="0.2">
      <c r="N62" s="22">
        <v>74</v>
      </c>
      <c r="O62" s="31">
        <v>7.1999999999999995E-2</v>
      </c>
    </row>
    <row r="63" spans="12:15" x14ac:dyDescent="0.2">
      <c r="N63" s="22">
        <v>75</v>
      </c>
      <c r="O63" s="31">
        <v>7.1999999999999995E-2</v>
      </c>
    </row>
    <row r="64" spans="12:15" x14ac:dyDescent="0.2">
      <c r="N64" s="22">
        <v>76</v>
      </c>
      <c r="O64" s="31">
        <v>7.1999999999999995E-2</v>
      </c>
    </row>
    <row r="65" spans="14:15" x14ac:dyDescent="0.2">
      <c r="N65" s="22">
        <v>77</v>
      </c>
      <c r="O65" s="31">
        <v>7.1999999999999995E-2</v>
      </c>
    </row>
    <row r="66" spans="14:15" x14ac:dyDescent="0.2">
      <c r="N66" s="22">
        <v>78</v>
      </c>
      <c r="O66" s="31">
        <v>7.1999999999999995E-2</v>
      </c>
    </row>
    <row r="67" spans="14:15" x14ac:dyDescent="0.2">
      <c r="N67" s="22">
        <v>79</v>
      </c>
      <c r="O67" s="31">
        <v>7.1999999999999995E-2</v>
      </c>
    </row>
    <row r="68" spans="14:15" x14ac:dyDescent="0.2">
      <c r="N68" s="22">
        <v>80</v>
      </c>
      <c r="O68" s="31">
        <v>7.1999999999999995E-2</v>
      </c>
    </row>
    <row r="69" spans="14:15" x14ac:dyDescent="0.2">
      <c r="N69" s="22">
        <v>81</v>
      </c>
      <c r="O69" s="31">
        <v>7.1999999999999995E-2</v>
      </c>
    </row>
    <row r="70" spans="14:15" x14ac:dyDescent="0.2">
      <c r="N70" s="22">
        <v>82</v>
      </c>
      <c r="O70" s="31">
        <v>7.1999999999999995E-2</v>
      </c>
    </row>
    <row r="71" spans="14:15" x14ac:dyDescent="0.2">
      <c r="N71" s="22">
        <v>83</v>
      </c>
      <c r="O71" s="31">
        <v>7.1999999999999995E-2</v>
      </c>
    </row>
    <row r="72" spans="14:15" x14ac:dyDescent="0.2">
      <c r="N72" s="22">
        <v>84</v>
      </c>
      <c r="O72" s="31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51600</v>
      </c>
      <c r="D2" s="7">
        <f>Meta!C9</f>
        <v>23362</v>
      </c>
      <c r="E2" s="1">
        <f>Meta!D9</f>
        <v>0.06</v>
      </c>
      <c r="F2" s="1">
        <f>Meta!F9</f>
        <v>0.76100000000000001</v>
      </c>
      <c r="G2" s="1">
        <f>Meta!I9</f>
        <v>1.8114695812355892</v>
      </c>
      <c r="H2" s="1">
        <f>Meta!E9</f>
        <v>0.57299999999999995</v>
      </c>
      <c r="I2" s="13"/>
      <c r="J2" s="1">
        <f>Meta!X8</f>
        <v>0.754</v>
      </c>
      <c r="K2" s="1">
        <f>Meta!D8</f>
        <v>6.2E-2</v>
      </c>
      <c r="L2" s="29"/>
      <c r="N2" s="22">
        <f>Meta!T9</f>
        <v>51600</v>
      </c>
      <c r="O2" s="22">
        <f>Meta!U9</f>
        <v>23362</v>
      </c>
      <c r="P2" s="1">
        <f>Meta!V9</f>
        <v>0.06</v>
      </c>
      <c r="Q2" s="1">
        <f>Meta!X9</f>
        <v>0.76100000000000001</v>
      </c>
      <c r="R2" s="22">
        <f>Meta!W9</f>
        <v>4570</v>
      </c>
      <c r="T2" s="12">
        <f>IRR(S5:S69)+1</f>
        <v>1.0025713248118977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2702.4730579477537</v>
      </c>
      <c r="D11" s="5">
        <f t="shared" ref="D11:D36" si="0">IF(A11&lt;startage,1,0)*(C11*(1-initialunempprob))+IF(A11=startage,1,0)*(C11*(1-unempprob))+IF(A11&gt;startage,1,0)*(C11*(1-unempprob)+unempprob*300*52)</f>
        <v>2534.9197283549929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193.92135921915695</v>
      </c>
      <c r="G11" s="5">
        <f t="shared" ref="G11:G56" si="3">D11-F11</f>
        <v>2340.9983691358361</v>
      </c>
      <c r="H11" s="22">
        <f>0.1*Grade14!H11</f>
        <v>1230.0536656305731</v>
      </c>
      <c r="I11" s="5">
        <f t="shared" ref="I11:I36" si="4">G11+IF(A11&lt;startage,1,0)*(H11*(1-initialunempprob))+IF(A11&gt;=startage,1,0)*(H11*(1-unempprob))</f>
        <v>3494.7887074973137</v>
      </c>
      <c r="J11" s="26">
        <f t="shared" ref="J11:J56" si="5">(F11-(IF(A11&gt;startage,1,0)*(unempprob*300*52)))/(IF(A11&lt;startage,1,0)*((C11+H11)*(1-initialunempprob))+IF(A11&gt;=startage,1,0)*((C11+H11)*(1-unempprob)))</f>
        <v>5.2571591616517949E-2</v>
      </c>
      <c r="L11" s="22">
        <f>0.1*Grade14!L11</f>
        <v>3688.7100667164705</v>
      </c>
      <c r="M11" s="5">
        <f>scrimecost*Meta!O8</f>
        <v>14934.759999999998</v>
      </c>
      <c r="N11" s="5">
        <f>L11-Grade14!L11</f>
        <v>-33198.390600448234</v>
      </c>
      <c r="O11" s="5"/>
      <c r="P11" s="22"/>
      <c r="Q11" s="22">
        <f>0.05*feel*Grade14!G11</f>
        <v>278.21758118659227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-41755.608181634823</v>
      </c>
      <c r="T11" s="22">
        <f t="shared" ref="T11:T42" si="7">S11/sreturn^(A11-startage+1)</f>
        <v>-41755.608181634823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28485.159527108397</v>
      </c>
      <c r="D12" s="5">
        <f t="shared" si="0"/>
        <v>26776.049955481893</v>
      </c>
      <c r="E12" s="5">
        <f t="shared" si="1"/>
        <v>17276.049955481893</v>
      </c>
      <c r="F12" s="5">
        <f t="shared" si="2"/>
        <v>5942.3803104648377</v>
      </c>
      <c r="G12" s="5">
        <f t="shared" si="3"/>
        <v>20833.669645017057</v>
      </c>
      <c r="H12" s="22">
        <f t="shared" ref="H12:H36" si="10">benefits*B12/expnorm</f>
        <v>12896.71117969586</v>
      </c>
      <c r="I12" s="5">
        <f t="shared" si="4"/>
        <v>32956.578153931165</v>
      </c>
      <c r="J12" s="26">
        <f t="shared" si="5"/>
        <v>0.15276450951518061</v>
      </c>
      <c r="L12" s="22">
        <f t="shared" ref="L12:L36" si="11">(sincome+sbenefits)*(1-sunemp)*B12/expnorm</f>
        <v>38898.958464395997</v>
      </c>
      <c r="M12" s="5">
        <f>scrimecost*Meta!O9</f>
        <v>13760.27</v>
      </c>
      <c r="N12" s="5">
        <f>L12-Grade14!L12</f>
        <v>1089.6802805521802</v>
      </c>
      <c r="O12" s="5">
        <f>Grade14!M12-M12</f>
        <v>228.83599999999933</v>
      </c>
      <c r="P12" s="22">
        <f t="shared" ref="P12:P56" si="12">(spart-initialspart)*(L12*J12+nptrans)</f>
        <v>87.474662173253947</v>
      </c>
      <c r="Q12" s="22"/>
      <c r="R12" s="22"/>
      <c r="S12" s="22">
        <f t="shared" si="6"/>
        <v>656.40436480089397</v>
      </c>
      <c r="T12" s="22">
        <f t="shared" si="7"/>
        <v>654.72086479637596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29197.288515286102</v>
      </c>
      <c r="D13" s="5">
        <f t="shared" si="0"/>
        <v>28381.451204368936</v>
      </c>
      <c r="E13" s="5">
        <f t="shared" si="1"/>
        <v>18881.451204368936</v>
      </c>
      <c r="F13" s="5">
        <f t="shared" si="2"/>
        <v>6466.543818226457</v>
      </c>
      <c r="G13" s="5">
        <f t="shared" si="3"/>
        <v>21914.907386142477</v>
      </c>
      <c r="H13" s="22">
        <f t="shared" si="10"/>
        <v>13219.128959188256</v>
      </c>
      <c r="I13" s="5">
        <f t="shared" si="4"/>
        <v>34340.888607779438</v>
      </c>
      <c r="J13" s="26">
        <f t="shared" si="5"/>
        <v>0.13870943384063608</v>
      </c>
      <c r="L13" s="22">
        <f t="shared" si="11"/>
        <v>39871.432426005893</v>
      </c>
      <c r="M13" s="5">
        <f>scrimecost*Meta!O10</f>
        <v>12549.22</v>
      </c>
      <c r="N13" s="5">
        <f>L13-Grade14!L13</f>
        <v>1116.9222875659834</v>
      </c>
      <c r="O13" s="5">
        <f>Grade14!M13-M13</f>
        <v>208.69599999999991</v>
      </c>
      <c r="P13" s="22">
        <f t="shared" si="12"/>
        <v>84.591806727585279</v>
      </c>
      <c r="Q13" s="22"/>
      <c r="R13" s="22"/>
      <c r="S13" s="22">
        <f t="shared" si="6"/>
        <v>655.09122751491589</v>
      </c>
      <c r="T13" s="22">
        <f t="shared" si="7"/>
        <v>651.73527227667137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29927.220728168253</v>
      </c>
      <c r="D14" s="5">
        <f t="shared" si="0"/>
        <v>29067.587484478157</v>
      </c>
      <c r="E14" s="5">
        <f t="shared" si="1"/>
        <v>19567.587484478157</v>
      </c>
      <c r="F14" s="5">
        <f t="shared" si="2"/>
        <v>6690.5673136821188</v>
      </c>
      <c r="G14" s="5">
        <f t="shared" si="3"/>
        <v>22377.020170796037</v>
      </c>
      <c r="H14" s="22">
        <f t="shared" si="10"/>
        <v>13549.607183167962</v>
      </c>
      <c r="I14" s="5">
        <f t="shared" si="4"/>
        <v>35113.650922973917</v>
      </c>
      <c r="J14" s="26">
        <f t="shared" si="5"/>
        <v>0.14080788353333837</v>
      </c>
      <c r="L14" s="22">
        <f t="shared" si="11"/>
        <v>40868.218236656045</v>
      </c>
      <c r="M14" s="5">
        <f>scrimecost*Meta!O11</f>
        <v>11699.2</v>
      </c>
      <c r="N14" s="5">
        <f>L14-Grade14!L14</f>
        <v>1144.8453447551292</v>
      </c>
      <c r="O14" s="5">
        <f>Grade14!M14-M14</f>
        <v>194.55999999999949</v>
      </c>
      <c r="P14" s="22">
        <f t="shared" si="12"/>
        <v>86.159971195774915</v>
      </c>
      <c r="Q14" s="22"/>
      <c r="R14" s="22"/>
      <c r="S14" s="22">
        <f t="shared" si="6"/>
        <v>660.06579061168713</v>
      </c>
      <c r="T14" s="22">
        <f t="shared" si="7"/>
        <v>655.00013317808896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30675.401246372461</v>
      </c>
      <c r="D15" s="5">
        <f t="shared" si="0"/>
        <v>29770.877171590113</v>
      </c>
      <c r="E15" s="5">
        <f t="shared" si="1"/>
        <v>20270.877171590113</v>
      </c>
      <c r="F15" s="5">
        <f t="shared" si="2"/>
        <v>6920.191396524172</v>
      </c>
      <c r="G15" s="5">
        <f t="shared" si="3"/>
        <v>22850.68577506594</v>
      </c>
      <c r="H15" s="22">
        <f t="shared" si="10"/>
        <v>13888.347362747159</v>
      </c>
      <c r="I15" s="5">
        <f t="shared" si="4"/>
        <v>35905.732296048271</v>
      </c>
      <c r="J15" s="26">
        <f t="shared" si="5"/>
        <v>0.14285515152621864</v>
      </c>
      <c r="L15" s="22">
        <f t="shared" si="11"/>
        <v>41889.92369257244</v>
      </c>
      <c r="M15" s="5">
        <f>scrimecost*Meta!O12</f>
        <v>11159.94</v>
      </c>
      <c r="N15" s="5">
        <f>L15-Grade14!L15</f>
        <v>1173.4664783740154</v>
      </c>
      <c r="O15" s="5">
        <f>Grade14!M15-M15</f>
        <v>185.59200000000055</v>
      </c>
      <c r="P15" s="22">
        <f t="shared" si="12"/>
        <v>87.767339775669285</v>
      </c>
      <c r="Q15" s="22"/>
      <c r="R15" s="22"/>
      <c r="S15" s="22">
        <f t="shared" si="6"/>
        <v>668.3284799858834</v>
      </c>
      <c r="T15" s="22">
        <f t="shared" si="7"/>
        <v>661.49848329831525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31442.286277531766</v>
      </c>
      <c r="D16" s="5">
        <f t="shared" si="0"/>
        <v>30491.749100879857</v>
      </c>
      <c r="E16" s="5">
        <f t="shared" si="1"/>
        <v>20991.749100879857</v>
      </c>
      <c r="F16" s="5">
        <f t="shared" si="2"/>
        <v>7155.556081437273</v>
      </c>
      <c r="G16" s="5">
        <f t="shared" si="3"/>
        <v>23336.193019442584</v>
      </c>
      <c r="H16" s="22">
        <f t="shared" si="10"/>
        <v>14235.556046815838</v>
      </c>
      <c r="I16" s="5">
        <f t="shared" si="4"/>
        <v>36717.615703449468</v>
      </c>
      <c r="J16" s="26">
        <f t="shared" si="5"/>
        <v>0.14485248615341881</v>
      </c>
      <c r="L16" s="22">
        <f t="shared" si="11"/>
        <v>42937.171784886756</v>
      </c>
      <c r="M16" s="5">
        <f>scrimecost*Meta!O13</f>
        <v>9290.81</v>
      </c>
      <c r="N16" s="5">
        <f>L16-Grade14!L16</f>
        <v>1202.8031403333734</v>
      </c>
      <c r="O16" s="5">
        <f>Grade14!M16-M16</f>
        <v>154.50799999999981</v>
      </c>
      <c r="P16" s="22">
        <f t="shared" si="12"/>
        <v>89.414892570060985</v>
      </c>
      <c r="Q16" s="22"/>
      <c r="R16" s="22"/>
      <c r="S16" s="22">
        <f t="shared" si="6"/>
        <v>664.25373519443337</v>
      </c>
      <c r="T16" s="22">
        <f t="shared" si="7"/>
        <v>655.77915922208251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32228.343434470062</v>
      </c>
      <c r="D17" s="5">
        <f t="shared" si="0"/>
        <v>31230.642828401855</v>
      </c>
      <c r="E17" s="5">
        <f t="shared" si="1"/>
        <v>21730.642828401855</v>
      </c>
      <c r="F17" s="5">
        <f t="shared" si="2"/>
        <v>7396.8048834732053</v>
      </c>
      <c r="G17" s="5">
        <f t="shared" si="3"/>
        <v>23833.837944928651</v>
      </c>
      <c r="H17" s="22">
        <f t="shared" si="10"/>
        <v>14591.444947986231</v>
      </c>
      <c r="I17" s="5">
        <f t="shared" si="4"/>
        <v>37549.796196035706</v>
      </c>
      <c r="J17" s="26">
        <f t="shared" si="5"/>
        <v>0.1468011053019069</v>
      </c>
      <c r="L17" s="22">
        <f t="shared" si="11"/>
        <v>44010.601079508917</v>
      </c>
      <c r="M17" s="5">
        <f>scrimecost*Meta!O14</f>
        <v>9290.81</v>
      </c>
      <c r="N17" s="5">
        <f>L17-Grade14!L17</f>
        <v>1232.873218841698</v>
      </c>
      <c r="O17" s="5">
        <f>Grade14!M17-M17</f>
        <v>154.50799999999981</v>
      </c>
      <c r="P17" s="22">
        <f t="shared" si="12"/>
        <v>91.103634184312526</v>
      </c>
      <c r="Q17" s="22"/>
      <c r="R17" s="22"/>
      <c r="S17" s="22">
        <f t="shared" si="6"/>
        <v>678.33353208318988</v>
      </c>
      <c r="T17" s="22">
        <f t="shared" si="7"/>
        <v>667.96177879844754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33034.052020331808</v>
      </c>
      <c r="D18" s="5">
        <f t="shared" si="0"/>
        <v>31988.008899111897</v>
      </c>
      <c r="E18" s="5">
        <f t="shared" si="1"/>
        <v>22488.008899111897</v>
      </c>
      <c r="F18" s="5">
        <f t="shared" si="2"/>
        <v>7644.0849055600338</v>
      </c>
      <c r="G18" s="5">
        <f t="shared" si="3"/>
        <v>24343.923993551864</v>
      </c>
      <c r="H18" s="22">
        <f t="shared" si="10"/>
        <v>14956.231071685886</v>
      </c>
      <c r="I18" s="5">
        <f t="shared" si="4"/>
        <v>38402.781200936595</v>
      </c>
      <c r="J18" s="26">
        <f t="shared" si="5"/>
        <v>0.14870219715409036</v>
      </c>
      <c r="L18" s="22">
        <f t="shared" si="11"/>
        <v>45110.866106496636</v>
      </c>
      <c r="M18" s="5">
        <f>scrimecost*Meta!O15</f>
        <v>9290.81</v>
      </c>
      <c r="N18" s="5">
        <f>L18-Grade14!L18</f>
        <v>1263.695049312737</v>
      </c>
      <c r="O18" s="5">
        <f>Grade14!M18-M18</f>
        <v>154.50799999999981</v>
      </c>
      <c r="P18" s="22">
        <f t="shared" si="12"/>
        <v>92.834594338920326</v>
      </c>
      <c r="Q18" s="22"/>
      <c r="R18" s="22"/>
      <c r="S18" s="22">
        <f t="shared" si="6"/>
        <v>692.76532389416809</v>
      </c>
      <c r="T18" s="22">
        <f t="shared" si="7"/>
        <v>680.42331843693569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33859.903320840109</v>
      </c>
      <c r="D19" s="5">
        <f t="shared" si="0"/>
        <v>32764.3091215897</v>
      </c>
      <c r="E19" s="5">
        <f t="shared" si="1"/>
        <v>23264.3091215897</v>
      </c>
      <c r="F19" s="5">
        <f t="shared" si="2"/>
        <v>7897.5469281990372</v>
      </c>
      <c r="G19" s="5">
        <f t="shared" si="3"/>
        <v>24866.762193390663</v>
      </c>
      <c r="H19" s="22">
        <f t="shared" si="10"/>
        <v>15330.136848478036</v>
      </c>
      <c r="I19" s="5">
        <f t="shared" si="4"/>
        <v>39277.09083096002</v>
      </c>
      <c r="J19" s="26">
        <f t="shared" si="5"/>
        <v>0.15055692091231815</v>
      </c>
      <c r="L19" s="22">
        <f t="shared" si="11"/>
        <v>46238.63775915905</v>
      </c>
      <c r="M19" s="5">
        <f>scrimecost*Meta!O16</f>
        <v>9290.81</v>
      </c>
      <c r="N19" s="5">
        <f>L19-Grade14!L19</f>
        <v>1295.2874255455536</v>
      </c>
      <c r="O19" s="5">
        <f>Grade14!M19-M19</f>
        <v>154.50799999999981</v>
      </c>
      <c r="P19" s="22">
        <f t="shared" si="12"/>
        <v>94.608828497393347</v>
      </c>
      <c r="Q19" s="22"/>
      <c r="R19" s="22"/>
      <c r="S19" s="22">
        <f t="shared" si="6"/>
        <v>707.55791050042149</v>
      </c>
      <c r="T19" s="22">
        <f t="shared" si="7"/>
        <v>693.17000153545416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34706.400903861104</v>
      </c>
      <c r="D20" s="5">
        <f t="shared" si="0"/>
        <v>33560.016849629435</v>
      </c>
      <c r="E20" s="5">
        <f t="shared" si="1"/>
        <v>24060.016849629435</v>
      </c>
      <c r="F20" s="5">
        <f t="shared" si="2"/>
        <v>8157.3455014040101</v>
      </c>
      <c r="G20" s="5">
        <f t="shared" si="3"/>
        <v>25402.671348225427</v>
      </c>
      <c r="H20" s="22">
        <f t="shared" si="10"/>
        <v>15713.390269689984</v>
      </c>
      <c r="I20" s="5">
        <f t="shared" si="4"/>
        <v>40173.25820173401</v>
      </c>
      <c r="J20" s="26">
        <f t="shared" si="5"/>
        <v>0.15236640750571107</v>
      </c>
      <c r="L20" s="22">
        <f t="shared" si="11"/>
        <v>47394.603703138026</v>
      </c>
      <c r="M20" s="5">
        <f>scrimecost*Meta!O17</f>
        <v>9290.81</v>
      </c>
      <c r="N20" s="5">
        <f>L20-Grade14!L20</f>
        <v>1327.6696111842029</v>
      </c>
      <c r="O20" s="5">
        <f>Grade14!M20-M20</f>
        <v>154.50799999999981</v>
      </c>
      <c r="P20" s="22">
        <f t="shared" si="12"/>
        <v>96.427418509828172</v>
      </c>
      <c r="Q20" s="22"/>
      <c r="R20" s="22"/>
      <c r="S20" s="22">
        <f t="shared" si="6"/>
        <v>722.72031177183658</v>
      </c>
      <c r="T20" s="22">
        <f t="shared" si="7"/>
        <v>706.20819075846657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35574.060926457627</v>
      </c>
      <c r="D21" s="5">
        <f t="shared" si="0"/>
        <v>34375.617270870171</v>
      </c>
      <c r="E21" s="5">
        <f t="shared" si="1"/>
        <v>24875.617270870171</v>
      </c>
      <c r="F21" s="5">
        <f t="shared" si="2"/>
        <v>8423.6390389391108</v>
      </c>
      <c r="G21" s="5">
        <f t="shared" si="3"/>
        <v>25951.978231931062</v>
      </c>
      <c r="H21" s="22">
        <f t="shared" si="10"/>
        <v>16106.22502643223</v>
      </c>
      <c r="I21" s="5">
        <f t="shared" si="4"/>
        <v>41091.829756777355</v>
      </c>
      <c r="J21" s="26">
        <f t="shared" si="5"/>
        <v>0.15413176027975301</v>
      </c>
      <c r="L21" s="22">
        <f t="shared" si="11"/>
        <v>48579.468795716464</v>
      </c>
      <c r="M21" s="5">
        <f>scrimecost*Meta!O18</f>
        <v>7654.75</v>
      </c>
      <c r="N21" s="5">
        <f>L21-Grade14!L21</f>
        <v>1360.8613514637909</v>
      </c>
      <c r="O21" s="5">
        <f>Grade14!M21-M21</f>
        <v>127.30000000000018</v>
      </c>
      <c r="P21" s="22">
        <f t="shared" si="12"/>
        <v>98.291473272573882</v>
      </c>
      <c r="Q21" s="22"/>
      <c r="R21" s="22"/>
      <c r="S21" s="22">
        <f t="shared" si="6"/>
        <v>722.67158907502539</v>
      </c>
      <c r="T21" s="22">
        <f t="shared" si="7"/>
        <v>704.34946996949736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36463.412449619071</v>
      </c>
      <c r="D22" s="5">
        <f t="shared" si="0"/>
        <v>35211.607702641923</v>
      </c>
      <c r="E22" s="5">
        <f t="shared" si="1"/>
        <v>25711.607702641923</v>
      </c>
      <c r="F22" s="5">
        <f t="shared" si="2"/>
        <v>8696.5899149125871</v>
      </c>
      <c r="G22" s="5">
        <f t="shared" si="3"/>
        <v>26515.017787729335</v>
      </c>
      <c r="H22" s="22">
        <f t="shared" si="10"/>
        <v>16508.880652093037</v>
      </c>
      <c r="I22" s="5">
        <f t="shared" si="4"/>
        <v>42033.365600696794</v>
      </c>
      <c r="J22" s="26">
        <f t="shared" si="5"/>
        <v>0.15585405566906213</v>
      </c>
      <c r="L22" s="22">
        <f t="shared" si="11"/>
        <v>49793.955515609377</v>
      </c>
      <c r="M22" s="5">
        <f>scrimecost*Meta!O19</f>
        <v>7654.75</v>
      </c>
      <c r="N22" s="5">
        <f>L22-Grade14!L22</f>
        <v>1394.8828852503939</v>
      </c>
      <c r="O22" s="5">
        <f>Grade14!M22-M22</f>
        <v>127.30000000000018</v>
      </c>
      <c r="P22" s="22">
        <f t="shared" si="12"/>
        <v>100.2021294043882</v>
      </c>
      <c r="Q22" s="22"/>
      <c r="R22" s="22"/>
      <c r="S22" s="22">
        <f t="shared" si="6"/>
        <v>738.60158691080449</v>
      </c>
      <c r="T22" s="22">
        <f t="shared" si="7"/>
        <v>718.02930301907611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37374.997760859551</v>
      </c>
      <c r="D23" s="5">
        <f t="shared" si="0"/>
        <v>36068.497895207976</v>
      </c>
      <c r="E23" s="5">
        <f t="shared" si="1"/>
        <v>26568.497895207976</v>
      </c>
      <c r="F23" s="5">
        <f t="shared" si="2"/>
        <v>8976.3645627854039</v>
      </c>
      <c r="G23" s="5">
        <f t="shared" si="3"/>
        <v>27092.133332422571</v>
      </c>
      <c r="H23" s="22">
        <f t="shared" si="10"/>
        <v>16921.602668395361</v>
      </c>
      <c r="I23" s="5">
        <f t="shared" si="4"/>
        <v>42998.439840714207</v>
      </c>
      <c r="J23" s="26">
        <f t="shared" si="5"/>
        <v>0.15753434385375403</v>
      </c>
      <c r="L23" s="22">
        <f t="shared" si="11"/>
        <v>51038.804403499613</v>
      </c>
      <c r="M23" s="5">
        <f>scrimecost*Meta!O20</f>
        <v>7654.75</v>
      </c>
      <c r="N23" s="5">
        <f>L23-Grade14!L23</f>
        <v>1429.7549573816577</v>
      </c>
      <c r="O23" s="5">
        <f>Grade14!M23-M23</f>
        <v>127.30000000000018</v>
      </c>
      <c r="P23" s="22">
        <f t="shared" si="12"/>
        <v>102.16055193949792</v>
      </c>
      <c r="Q23" s="22"/>
      <c r="R23" s="22"/>
      <c r="S23" s="22">
        <f t="shared" si="6"/>
        <v>754.92983469247645</v>
      </c>
      <c r="T23" s="22">
        <f t="shared" si="7"/>
        <v>732.02049734055674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38309.372704881025</v>
      </c>
      <c r="D24" s="5">
        <f t="shared" si="0"/>
        <v>36946.810342588164</v>
      </c>
      <c r="E24" s="5">
        <f t="shared" si="1"/>
        <v>27446.810342588164</v>
      </c>
      <c r="F24" s="5">
        <f t="shared" si="2"/>
        <v>9263.1335768550343</v>
      </c>
      <c r="G24" s="5">
        <f t="shared" si="3"/>
        <v>27683.676765733129</v>
      </c>
      <c r="H24" s="22">
        <f t="shared" si="10"/>
        <v>17344.642735105244</v>
      </c>
      <c r="I24" s="5">
        <f t="shared" si="4"/>
        <v>43987.640936732059</v>
      </c>
      <c r="J24" s="26">
        <f t="shared" si="5"/>
        <v>0.15917364939979486</v>
      </c>
      <c r="L24" s="22">
        <f t="shared" si="11"/>
        <v>52314.774513587094</v>
      </c>
      <c r="M24" s="5">
        <f>scrimecost*Meta!O21</f>
        <v>7654.75</v>
      </c>
      <c r="N24" s="5">
        <f>L24-Grade14!L24</f>
        <v>1465.4988313161884</v>
      </c>
      <c r="O24" s="5">
        <f>Grade14!M24-M24</f>
        <v>127.30000000000018</v>
      </c>
      <c r="P24" s="22">
        <f t="shared" si="12"/>
        <v>104.16793503798534</v>
      </c>
      <c r="Q24" s="22"/>
      <c r="R24" s="22"/>
      <c r="S24" s="22">
        <f t="shared" si="6"/>
        <v>771.66628866868371</v>
      </c>
      <c r="T24" s="22">
        <f t="shared" si="7"/>
        <v>746.33000478019005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39267.107022503056</v>
      </c>
      <c r="D25" s="5">
        <f t="shared" si="0"/>
        <v>37847.080601152869</v>
      </c>
      <c r="E25" s="5">
        <f t="shared" si="1"/>
        <v>28347.080601152869</v>
      </c>
      <c r="F25" s="5">
        <f t="shared" si="2"/>
        <v>9557.0718162764115</v>
      </c>
      <c r="G25" s="5">
        <f t="shared" si="3"/>
        <v>28290.00878487646</v>
      </c>
      <c r="H25" s="22">
        <f t="shared" si="10"/>
        <v>17778.258803482877</v>
      </c>
      <c r="I25" s="5">
        <f t="shared" si="4"/>
        <v>45001.572060150364</v>
      </c>
      <c r="J25" s="26">
        <f t="shared" si="5"/>
        <v>0.16077297188373713</v>
      </c>
      <c r="L25" s="22">
        <f t="shared" si="11"/>
        <v>53622.643876426773</v>
      </c>
      <c r="M25" s="5">
        <f>scrimecost*Meta!O22</f>
        <v>7654.75</v>
      </c>
      <c r="N25" s="5">
        <f>L25-Grade14!L25</f>
        <v>1502.1363020991048</v>
      </c>
      <c r="O25" s="5">
        <f>Grade14!M25-M25</f>
        <v>127.30000000000018</v>
      </c>
      <c r="P25" s="22">
        <f t="shared" si="12"/>
        <v>106.22550271393496</v>
      </c>
      <c r="Q25" s="22"/>
      <c r="R25" s="22"/>
      <c r="S25" s="22">
        <f t="shared" si="6"/>
        <v>788.82115399430575</v>
      </c>
      <c r="T25" s="22">
        <f t="shared" si="7"/>
        <v>760.96493274009958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40248.784698065625</v>
      </c>
      <c r="D26" s="5">
        <f t="shared" si="0"/>
        <v>38769.857616181682</v>
      </c>
      <c r="E26" s="5">
        <f t="shared" si="1"/>
        <v>29269.857616181682</v>
      </c>
      <c r="F26" s="5">
        <f t="shared" si="2"/>
        <v>9858.3585116833201</v>
      </c>
      <c r="G26" s="5">
        <f t="shared" si="3"/>
        <v>28911.499104498362</v>
      </c>
      <c r="H26" s="22">
        <f t="shared" si="10"/>
        <v>18222.715273569946</v>
      </c>
      <c r="I26" s="5">
        <f t="shared" si="4"/>
        <v>46040.851461654107</v>
      </c>
      <c r="J26" s="26">
        <f t="shared" si="5"/>
        <v>0.16233328650221746</v>
      </c>
      <c r="L26" s="22">
        <f t="shared" si="11"/>
        <v>54963.209973337434</v>
      </c>
      <c r="M26" s="5">
        <f>scrimecost*Meta!O23</f>
        <v>5785.62</v>
      </c>
      <c r="N26" s="5">
        <f>L26-Grade14!L26</f>
        <v>1539.6897096515677</v>
      </c>
      <c r="O26" s="5">
        <f>Grade14!M26-M26</f>
        <v>96.216000000000349</v>
      </c>
      <c r="P26" s="22">
        <f t="shared" si="12"/>
        <v>108.33450958178335</v>
      </c>
      <c r="Q26" s="22"/>
      <c r="R26" s="22"/>
      <c r="S26" s="22">
        <f t="shared" si="6"/>
        <v>788.59375895305709</v>
      </c>
      <c r="T26" s="22">
        <f t="shared" si="7"/>
        <v>758.79446084279948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41255.004315517268</v>
      </c>
      <c r="D27" s="5">
        <f t="shared" si="0"/>
        <v>39715.704056586226</v>
      </c>
      <c r="E27" s="5">
        <f t="shared" si="1"/>
        <v>30215.704056586226</v>
      </c>
      <c r="F27" s="5">
        <f t="shared" si="2"/>
        <v>10167.177374475403</v>
      </c>
      <c r="G27" s="5">
        <f t="shared" si="3"/>
        <v>29548.526682110823</v>
      </c>
      <c r="H27" s="22">
        <f t="shared" si="10"/>
        <v>18678.283155409194</v>
      </c>
      <c r="I27" s="5">
        <f t="shared" si="4"/>
        <v>47106.112848195466</v>
      </c>
      <c r="J27" s="26">
        <f t="shared" si="5"/>
        <v>0.16385554466658844</v>
      </c>
      <c r="L27" s="22">
        <f t="shared" si="11"/>
        <v>56337.290222670876</v>
      </c>
      <c r="M27" s="5">
        <f>scrimecost*Meta!O24</f>
        <v>5785.62</v>
      </c>
      <c r="N27" s="5">
        <f>L27-Grade14!L27</f>
        <v>1578.1819523928716</v>
      </c>
      <c r="O27" s="5">
        <f>Grade14!M27-M27</f>
        <v>96.216000000000349</v>
      </c>
      <c r="P27" s="22">
        <f t="shared" si="12"/>
        <v>110.49624162132793</v>
      </c>
      <c r="Q27" s="22"/>
      <c r="R27" s="22"/>
      <c r="S27" s="22">
        <f t="shared" si="6"/>
        <v>806.61708933578996</v>
      </c>
      <c r="T27" s="22">
        <f t="shared" si="7"/>
        <v>774.14614631657969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42286.379423405204</v>
      </c>
      <c r="D28" s="5">
        <f t="shared" si="0"/>
        <v>40685.196658000888</v>
      </c>
      <c r="E28" s="5">
        <f t="shared" si="1"/>
        <v>31185.196658000888</v>
      </c>
      <c r="F28" s="5">
        <f t="shared" si="2"/>
        <v>10483.71670883729</v>
      </c>
      <c r="G28" s="5">
        <f t="shared" si="3"/>
        <v>30201.4799491636</v>
      </c>
      <c r="H28" s="22">
        <f t="shared" si="10"/>
        <v>19145.240234294422</v>
      </c>
      <c r="I28" s="5">
        <f t="shared" si="4"/>
        <v>48198.005769400355</v>
      </c>
      <c r="J28" s="26">
        <f t="shared" si="5"/>
        <v>0.16534067458304796</v>
      </c>
      <c r="L28" s="22">
        <f t="shared" si="11"/>
        <v>57745.722478237651</v>
      </c>
      <c r="M28" s="5">
        <f>scrimecost*Meta!O25</f>
        <v>5785.62</v>
      </c>
      <c r="N28" s="5">
        <f>L28-Grade14!L28</f>
        <v>1617.6365012027018</v>
      </c>
      <c r="O28" s="5">
        <f>Grade14!M28-M28</f>
        <v>96.216000000000349</v>
      </c>
      <c r="P28" s="22">
        <f t="shared" si="12"/>
        <v>112.71201696186112</v>
      </c>
      <c r="Q28" s="22"/>
      <c r="R28" s="22"/>
      <c r="S28" s="22">
        <f t="shared" si="6"/>
        <v>825.09100297808823</v>
      </c>
      <c r="T28" s="22">
        <f t="shared" si="7"/>
        <v>789.845430310182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43343.538908990326</v>
      </c>
      <c r="D29" s="5">
        <f t="shared" si="0"/>
        <v>41678.926574450903</v>
      </c>
      <c r="E29" s="5">
        <f t="shared" si="1"/>
        <v>32178.926574450903</v>
      </c>
      <c r="F29" s="5">
        <f t="shared" si="2"/>
        <v>10808.16952655822</v>
      </c>
      <c r="G29" s="5">
        <f t="shared" si="3"/>
        <v>30870.757047892683</v>
      </c>
      <c r="H29" s="22">
        <f t="shared" si="10"/>
        <v>19623.871240151781</v>
      </c>
      <c r="I29" s="5">
        <f t="shared" si="4"/>
        <v>49317.196013635359</v>
      </c>
      <c r="J29" s="26">
        <f t="shared" si="5"/>
        <v>0.16678958181861825</v>
      </c>
      <c r="L29" s="22">
        <f t="shared" si="11"/>
        <v>59189.365540193576</v>
      </c>
      <c r="M29" s="5">
        <f>scrimecost*Meta!O26</f>
        <v>5785.62</v>
      </c>
      <c r="N29" s="5">
        <f>L29-Grade14!L29</f>
        <v>1658.0774137327462</v>
      </c>
      <c r="O29" s="5">
        <f>Grade14!M29-M29</f>
        <v>96.216000000000349</v>
      </c>
      <c r="P29" s="22">
        <f t="shared" si="12"/>
        <v>114.98318668590764</v>
      </c>
      <c r="Q29" s="22"/>
      <c r="R29" s="22"/>
      <c r="S29" s="22">
        <f t="shared" si="6"/>
        <v>844.02676446143039</v>
      </c>
      <c r="T29" s="22">
        <f t="shared" si="7"/>
        <v>805.90007832420952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44427.127381715087</v>
      </c>
      <c r="D30" s="5">
        <f t="shared" si="0"/>
        <v>42697.499738812177</v>
      </c>
      <c r="E30" s="5">
        <f t="shared" si="1"/>
        <v>33197.499738812177</v>
      </c>
      <c r="F30" s="5">
        <f t="shared" si="2"/>
        <v>11140.733664722176</v>
      </c>
      <c r="G30" s="5">
        <f t="shared" si="3"/>
        <v>31556.766074090003</v>
      </c>
      <c r="H30" s="22">
        <f t="shared" si="10"/>
        <v>20114.468021155579</v>
      </c>
      <c r="I30" s="5">
        <f t="shared" si="4"/>
        <v>50464.366013976251</v>
      </c>
      <c r="J30" s="26">
        <f t="shared" si="5"/>
        <v>0.16820314985332097</v>
      </c>
      <c r="L30" s="22">
        <f t="shared" si="11"/>
        <v>60669.099678698425</v>
      </c>
      <c r="M30" s="5">
        <f>scrimecost*Meta!O27</f>
        <v>5785.62</v>
      </c>
      <c r="N30" s="5">
        <f>L30-Grade14!L30</f>
        <v>1699.5293490760741</v>
      </c>
      <c r="O30" s="5">
        <f>Grade14!M30-M30</f>
        <v>96.216000000000349</v>
      </c>
      <c r="P30" s="22">
        <f t="shared" si="12"/>
        <v>117.31113565305535</v>
      </c>
      <c r="Q30" s="22"/>
      <c r="R30" s="22"/>
      <c r="S30" s="22">
        <f t="shared" si="6"/>
        <v>863.43591998187026</v>
      </c>
      <c r="T30" s="22">
        <f t="shared" si="7"/>
        <v>822.31802960988239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45537.805566257965</v>
      </c>
      <c r="D31" s="5">
        <f t="shared" si="0"/>
        <v>43741.537232282484</v>
      </c>
      <c r="E31" s="5">
        <f t="shared" si="1"/>
        <v>34241.537232282484</v>
      </c>
      <c r="F31" s="5">
        <f t="shared" si="2"/>
        <v>11481.611906340231</v>
      </c>
      <c r="G31" s="5">
        <f t="shared" si="3"/>
        <v>32259.925325942255</v>
      </c>
      <c r="H31" s="22">
        <f t="shared" si="10"/>
        <v>20617.329721684469</v>
      </c>
      <c r="I31" s="5">
        <f t="shared" si="4"/>
        <v>51640.215264325656</v>
      </c>
      <c r="J31" s="26">
        <f t="shared" si="5"/>
        <v>0.16958224061888455</v>
      </c>
      <c r="L31" s="22">
        <f t="shared" si="11"/>
        <v>62185.827170665885</v>
      </c>
      <c r="M31" s="5">
        <f>scrimecost*Meta!O28</f>
        <v>5168.67</v>
      </c>
      <c r="N31" s="5">
        <f>L31-Grade14!L31</f>
        <v>1742.0175828029824</v>
      </c>
      <c r="O31" s="5">
        <f>Grade14!M31-M31</f>
        <v>85.956000000000131</v>
      </c>
      <c r="P31" s="22">
        <f t="shared" si="12"/>
        <v>119.69728334438172</v>
      </c>
      <c r="Q31" s="22"/>
      <c r="R31" s="22"/>
      <c r="S31" s="22">
        <f t="shared" si="6"/>
        <v>877.45132439031954</v>
      </c>
      <c r="T31" s="22">
        <f t="shared" si="7"/>
        <v>833.52274534540265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46676.250705414408</v>
      </c>
      <c r="D32" s="5">
        <f t="shared" si="0"/>
        <v>44811.67566308954</v>
      </c>
      <c r="E32" s="5">
        <f t="shared" si="1"/>
        <v>35311.67566308954</v>
      </c>
      <c r="F32" s="5">
        <f t="shared" si="2"/>
        <v>11912.179670307689</v>
      </c>
      <c r="G32" s="5">
        <f t="shared" si="3"/>
        <v>32899.495992781849</v>
      </c>
      <c r="H32" s="22">
        <f t="shared" si="10"/>
        <v>21132.762964726579</v>
      </c>
      <c r="I32" s="5">
        <f t="shared" si="4"/>
        <v>52764.29317962483</v>
      </c>
      <c r="J32" s="26">
        <f t="shared" si="5"/>
        <v>0.17220110205566677</v>
      </c>
      <c r="L32" s="22">
        <f t="shared" si="11"/>
        <v>63740.472849932521</v>
      </c>
      <c r="M32" s="5">
        <f>scrimecost*Meta!O29</f>
        <v>5168.67</v>
      </c>
      <c r="N32" s="5">
        <f>L32-Grade14!L32</f>
        <v>1785.5680223730524</v>
      </c>
      <c r="O32" s="5">
        <f>Grade14!M32-M32</f>
        <v>85.956000000000131</v>
      </c>
      <c r="P32" s="22">
        <f t="shared" si="12"/>
        <v>122.71125769215392</v>
      </c>
      <c r="Q32" s="22"/>
      <c r="R32" s="22"/>
      <c r="S32" s="22">
        <f t="shared" si="6"/>
        <v>898.16863151744064</v>
      </c>
      <c r="T32" s="22">
        <f t="shared" si="7"/>
        <v>851.01462957754427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47843.156973049765</v>
      </c>
      <c r="D33" s="5">
        <f t="shared" si="0"/>
        <v>45908.567554666777</v>
      </c>
      <c r="E33" s="5">
        <f t="shared" si="1"/>
        <v>36408.567554666777</v>
      </c>
      <c r="F33" s="5">
        <f t="shared" si="2"/>
        <v>12380.00406206538</v>
      </c>
      <c r="G33" s="5">
        <f t="shared" si="3"/>
        <v>33528.563492601395</v>
      </c>
      <c r="H33" s="22">
        <f t="shared" si="10"/>
        <v>21661.082038844739</v>
      </c>
      <c r="I33" s="5">
        <f t="shared" si="4"/>
        <v>53889.980609115446</v>
      </c>
      <c r="J33" s="26">
        <f t="shared" si="5"/>
        <v>0.17516158121476696</v>
      </c>
      <c r="L33" s="22">
        <f t="shared" si="11"/>
        <v>65333.984671180828</v>
      </c>
      <c r="M33" s="5">
        <f>scrimecost*Meta!O30</f>
        <v>5168.67</v>
      </c>
      <c r="N33" s="5">
        <f>L33-Grade14!L33</f>
        <v>1830.2072229323749</v>
      </c>
      <c r="O33" s="5">
        <f>Grade14!M33-M33</f>
        <v>85.956000000000131</v>
      </c>
      <c r="P33" s="22">
        <f t="shared" si="12"/>
        <v>125.98602843445778</v>
      </c>
      <c r="Q33" s="22"/>
      <c r="R33" s="22"/>
      <c r="S33" s="22">
        <f t="shared" si="6"/>
        <v>919.51013247427511</v>
      </c>
      <c r="T33" s="22">
        <f t="shared" si="7"/>
        <v>869.0012138161851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49039.235897376006</v>
      </c>
      <c r="D34" s="5">
        <f t="shared" si="0"/>
        <v>47032.881743533442</v>
      </c>
      <c r="E34" s="5">
        <f t="shared" si="1"/>
        <v>37532.881743533442</v>
      </c>
      <c r="F34" s="5">
        <f t="shared" si="2"/>
        <v>12859.524063617015</v>
      </c>
      <c r="G34" s="5">
        <f t="shared" si="3"/>
        <v>34173.357679916429</v>
      </c>
      <c r="H34" s="22">
        <f t="shared" si="10"/>
        <v>22202.609089815858</v>
      </c>
      <c r="I34" s="5">
        <f t="shared" si="4"/>
        <v>55043.810224343339</v>
      </c>
      <c r="J34" s="26">
        <f t="shared" si="5"/>
        <v>0.17804985356510855</v>
      </c>
      <c r="L34" s="22">
        <f t="shared" si="11"/>
        <v>66967.334287960344</v>
      </c>
      <c r="M34" s="5">
        <f>scrimecost*Meta!O31</f>
        <v>5168.67</v>
      </c>
      <c r="N34" s="5">
        <f>L34-Grade14!L34</f>
        <v>1875.9624035056768</v>
      </c>
      <c r="O34" s="5">
        <f>Grade14!M34-M34</f>
        <v>85.956000000000131</v>
      </c>
      <c r="P34" s="22">
        <f t="shared" si="12"/>
        <v>129.34266844531919</v>
      </c>
      <c r="Q34" s="22"/>
      <c r="R34" s="22"/>
      <c r="S34" s="22">
        <f t="shared" si="6"/>
        <v>941.3851709550288</v>
      </c>
      <c r="T34" s="22">
        <f t="shared" si="7"/>
        <v>887.3928757117352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50265.216794810411</v>
      </c>
      <c r="D35" s="5">
        <f t="shared" si="0"/>
        <v>48185.303787121782</v>
      </c>
      <c r="E35" s="5">
        <f t="shared" si="1"/>
        <v>38685.303787121782</v>
      </c>
      <c r="F35" s="5">
        <f t="shared" si="2"/>
        <v>13351.032065207439</v>
      </c>
      <c r="G35" s="5">
        <f t="shared" si="3"/>
        <v>34834.271721914345</v>
      </c>
      <c r="H35" s="22">
        <f t="shared" si="10"/>
        <v>22757.674317061254</v>
      </c>
      <c r="I35" s="5">
        <f t="shared" si="4"/>
        <v>56226.485579951921</v>
      </c>
      <c r="J35" s="26">
        <f t="shared" si="5"/>
        <v>0.18086768024836866</v>
      </c>
      <c r="L35" s="22">
        <f t="shared" si="11"/>
        <v>68641.517645159358</v>
      </c>
      <c r="M35" s="5">
        <f>scrimecost*Meta!O32</f>
        <v>5168.67</v>
      </c>
      <c r="N35" s="5">
        <f>L35-Grade14!L35</f>
        <v>1922.8614635933336</v>
      </c>
      <c r="O35" s="5">
        <f>Grade14!M35-M35</f>
        <v>85.956000000000131</v>
      </c>
      <c r="P35" s="22">
        <f t="shared" si="12"/>
        <v>132.78322445645219</v>
      </c>
      <c r="Q35" s="22"/>
      <c r="R35" s="22"/>
      <c r="S35" s="22">
        <f t="shared" si="6"/>
        <v>963.80708539781108</v>
      </c>
      <c r="T35" s="22">
        <f t="shared" si="7"/>
        <v>906.19867040070278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51521.847214680667</v>
      </c>
      <c r="D36" s="5">
        <f t="shared" si="0"/>
        <v>49366.536381799822</v>
      </c>
      <c r="E36" s="5">
        <f t="shared" si="1"/>
        <v>39866.536381799822</v>
      </c>
      <c r="F36" s="5">
        <f t="shared" si="2"/>
        <v>13854.827766837625</v>
      </c>
      <c r="G36" s="5">
        <f t="shared" si="3"/>
        <v>35511.708614962197</v>
      </c>
      <c r="H36" s="22">
        <f t="shared" si="10"/>
        <v>23326.616174987783</v>
      </c>
      <c r="I36" s="5">
        <f t="shared" si="4"/>
        <v>57438.727819450709</v>
      </c>
      <c r="J36" s="26">
        <f t="shared" si="5"/>
        <v>0.18361677945154925</v>
      </c>
      <c r="L36" s="22">
        <f t="shared" si="11"/>
        <v>70357.555586288334</v>
      </c>
      <c r="M36" s="5">
        <f>scrimecost*Meta!O33</f>
        <v>4382.63</v>
      </c>
      <c r="N36" s="5">
        <f>L36-Grade14!L36</f>
        <v>1970.9330001831695</v>
      </c>
      <c r="O36" s="5">
        <f>Grade14!M36-M36</f>
        <v>72.884000000000015</v>
      </c>
      <c r="P36" s="22">
        <f t="shared" si="12"/>
        <v>136.30979436786347</v>
      </c>
      <c r="Q36" s="22"/>
      <c r="R36" s="22"/>
      <c r="S36" s="22">
        <f t="shared" si="6"/>
        <v>979.29929170165735</v>
      </c>
      <c r="T36" s="22">
        <f t="shared" si="7"/>
        <v>918.40336739660734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52809.893395047671</v>
      </c>
      <c r="D37" s="5">
        <f t="shared" ref="D37:D56" si="15">IF(A37&lt;startage,1,0)*(C37*(1-initialunempprob))+IF(A37=startage,1,0)*(C37*(1-unempprob))+IF(A37&gt;startage,1,0)*(C37*(1-unempprob)+unempprob*300*52)</f>
        <v>50577.299791344805</v>
      </c>
      <c r="E37" s="5">
        <f t="shared" si="1"/>
        <v>41077.299791344805</v>
      </c>
      <c r="F37" s="5">
        <f t="shared" si="2"/>
        <v>14371.218361008559</v>
      </c>
      <c r="G37" s="5">
        <f t="shared" si="3"/>
        <v>36206.081430336242</v>
      </c>
      <c r="H37" s="22">
        <f t="shared" ref="H37:H56" si="16">benefits*B37/expnorm</f>
        <v>23909.781579362472</v>
      </c>
      <c r="I37" s="5">
        <f t="shared" ref="I37:I56" si="17">G37+IF(A37&lt;startage,1,0)*(H37*(1-initialunempprob))+IF(A37&gt;=startage,1,0)*(H37*(1-unempprob))</f>
        <v>58681.276114936962</v>
      </c>
      <c r="J37" s="26">
        <f t="shared" si="5"/>
        <v>0.18629882745465229</v>
      </c>
      <c r="L37" s="22">
        <f t="shared" ref="L37:L56" si="18">(sincome+sbenefits)*(1-sunemp)*B37/expnorm</f>
        <v>72116.494475945539</v>
      </c>
      <c r="M37" s="5">
        <f>scrimecost*Meta!O34</f>
        <v>4382.63</v>
      </c>
      <c r="N37" s="5">
        <f>L37-Grade14!L37</f>
        <v>2020.2063251877407</v>
      </c>
      <c r="O37" s="5">
        <f>Grade14!M37-M37</f>
        <v>72.884000000000015</v>
      </c>
      <c r="P37" s="22">
        <f t="shared" si="12"/>
        <v>139.92452852706006</v>
      </c>
      <c r="Q37" s="22"/>
      <c r="R37" s="22"/>
      <c r="S37" s="22">
        <f t="shared" si="6"/>
        <v>1002.8563155630953</v>
      </c>
      <c r="T37" s="22">
        <f t="shared" si="7"/>
        <v>938.08342389639347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54130.140729923856</v>
      </c>
      <c r="D38" s="5">
        <f t="shared" si="15"/>
        <v>51818.332286128425</v>
      </c>
      <c r="E38" s="5">
        <f t="shared" si="1"/>
        <v>42318.332286128425</v>
      </c>
      <c r="F38" s="5">
        <f t="shared" si="2"/>
        <v>14900.518720033773</v>
      </c>
      <c r="G38" s="5">
        <f t="shared" si="3"/>
        <v>36917.81356609465</v>
      </c>
      <c r="H38" s="22">
        <f t="shared" si="16"/>
        <v>24507.526118846534</v>
      </c>
      <c r="I38" s="5">
        <f t="shared" si="17"/>
        <v>59954.888117810391</v>
      </c>
      <c r="J38" s="26">
        <f t="shared" si="5"/>
        <v>0.18891545965280157</v>
      </c>
      <c r="L38" s="22">
        <f t="shared" si="18"/>
        <v>73919.406837844159</v>
      </c>
      <c r="M38" s="5">
        <f>scrimecost*Meta!O35</f>
        <v>4382.63</v>
      </c>
      <c r="N38" s="5">
        <f>L38-Grade14!L38</f>
        <v>2070.7114833174128</v>
      </c>
      <c r="O38" s="5">
        <f>Grade14!M38-M38</f>
        <v>72.884000000000015</v>
      </c>
      <c r="P38" s="22">
        <f t="shared" si="12"/>
        <v>143.62963104023655</v>
      </c>
      <c r="Q38" s="22"/>
      <c r="R38" s="22"/>
      <c r="S38" s="22">
        <f t="shared" si="6"/>
        <v>1027.0022650210633</v>
      </c>
      <c r="T38" s="22">
        <f t="shared" si="7"/>
        <v>958.20596617258627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55483.39424817195</v>
      </c>
      <c r="D39" s="5">
        <f t="shared" si="15"/>
        <v>53090.390593281627</v>
      </c>
      <c r="E39" s="5">
        <f t="shared" si="1"/>
        <v>43590.390593281627</v>
      </c>
      <c r="F39" s="5">
        <f t="shared" si="2"/>
        <v>15443.051588034614</v>
      </c>
      <c r="G39" s="5">
        <f t="shared" si="3"/>
        <v>37647.339005247013</v>
      </c>
      <c r="H39" s="22">
        <f t="shared" si="16"/>
        <v>25120.214271817698</v>
      </c>
      <c r="I39" s="5">
        <f t="shared" si="17"/>
        <v>61260.340420755645</v>
      </c>
      <c r="J39" s="26">
        <f t="shared" si="5"/>
        <v>0.19146827155343499</v>
      </c>
      <c r="L39" s="22">
        <f t="shared" si="18"/>
        <v>75767.392008790281</v>
      </c>
      <c r="M39" s="5">
        <f>scrimecost*Meta!O36</f>
        <v>4382.63</v>
      </c>
      <c r="N39" s="5">
        <f>L39-Grade14!L39</f>
        <v>2122.4792704003921</v>
      </c>
      <c r="O39" s="5">
        <f>Grade14!M39-M39</f>
        <v>72.884000000000015</v>
      </c>
      <c r="P39" s="22">
        <f t="shared" si="12"/>
        <v>147.42736111624245</v>
      </c>
      <c r="Q39" s="22"/>
      <c r="R39" s="22"/>
      <c r="S39" s="22">
        <f t="shared" si="6"/>
        <v>1051.751863215509</v>
      </c>
      <c r="T39" s="22">
        <f t="shared" si="7"/>
        <v>978.78088744730894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56870.479104376245</v>
      </c>
      <c r="D40" s="5">
        <f t="shared" si="15"/>
        <v>54394.25035811367</v>
      </c>
      <c r="E40" s="5">
        <f t="shared" si="1"/>
        <v>44894.25035811367</v>
      </c>
      <c r="F40" s="5">
        <f t="shared" si="2"/>
        <v>15999.147777735481</v>
      </c>
      <c r="G40" s="5">
        <f t="shared" si="3"/>
        <v>38395.102580378189</v>
      </c>
      <c r="H40" s="22">
        <f t="shared" si="16"/>
        <v>25748.219628613137</v>
      </c>
      <c r="I40" s="5">
        <f t="shared" si="17"/>
        <v>62598.429031274536</v>
      </c>
      <c r="J40" s="26">
        <f t="shared" si="5"/>
        <v>0.193958819749175</v>
      </c>
      <c r="L40" s="22">
        <f t="shared" si="18"/>
        <v>77661.576809010017</v>
      </c>
      <c r="M40" s="5">
        <f>scrimecost*Meta!O37</f>
        <v>4382.63</v>
      </c>
      <c r="N40" s="5">
        <f>L40-Grade14!L40</f>
        <v>2175.5412521603575</v>
      </c>
      <c r="O40" s="5">
        <f>Grade14!M40-M40</f>
        <v>72.884000000000015</v>
      </c>
      <c r="P40" s="22">
        <f t="shared" si="12"/>
        <v>151.32003444414849</v>
      </c>
      <c r="Q40" s="22"/>
      <c r="R40" s="22"/>
      <c r="S40" s="22">
        <f t="shared" si="6"/>
        <v>1077.1202013647774</v>
      </c>
      <c r="T40" s="22">
        <f t="shared" si="7"/>
        <v>999.81830227996568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58292.24108198566</v>
      </c>
      <c r="D41" s="5">
        <f t="shared" si="15"/>
        <v>55730.70661706652</v>
      </c>
      <c r="E41" s="5">
        <f t="shared" si="1"/>
        <v>46230.70661706652</v>
      </c>
      <c r="F41" s="5">
        <f t="shared" si="2"/>
        <v>16569.146372178871</v>
      </c>
      <c r="G41" s="5">
        <f t="shared" si="3"/>
        <v>39161.560244887645</v>
      </c>
      <c r="H41" s="22">
        <f t="shared" si="16"/>
        <v>26391.925119328469</v>
      </c>
      <c r="I41" s="5">
        <f t="shared" si="17"/>
        <v>63969.969857056407</v>
      </c>
      <c r="J41" s="26">
        <f t="shared" si="5"/>
        <v>0.19638862286697006</v>
      </c>
      <c r="L41" s="22">
        <f t="shared" si="18"/>
        <v>79603.116229235267</v>
      </c>
      <c r="M41" s="5">
        <f>scrimecost*Meta!O38</f>
        <v>3171.58</v>
      </c>
      <c r="N41" s="5">
        <f>L41-Grade14!L41</f>
        <v>2229.9297834643803</v>
      </c>
      <c r="O41" s="5">
        <f>Grade14!M41-M41</f>
        <v>52.743999999999687</v>
      </c>
      <c r="P41" s="22">
        <f t="shared" si="12"/>
        <v>155.31002460525221</v>
      </c>
      <c r="Q41" s="22"/>
      <c r="R41" s="22"/>
      <c r="S41" s="22">
        <f t="shared" si="6"/>
        <v>1091.5825279678027</v>
      </c>
      <c r="T41" s="22">
        <f t="shared" si="7"/>
        <v>1010.6440141920974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59749.547109035288</v>
      </c>
      <c r="D42" s="5">
        <f t="shared" si="15"/>
        <v>57100.574282493166</v>
      </c>
      <c r="E42" s="5">
        <f t="shared" si="1"/>
        <v>47600.574282493166</v>
      </c>
      <c r="F42" s="5">
        <f t="shared" si="2"/>
        <v>17153.394931483337</v>
      </c>
      <c r="G42" s="5">
        <f t="shared" si="3"/>
        <v>39947.179351009829</v>
      </c>
      <c r="H42" s="22">
        <f t="shared" si="16"/>
        <v>27051.723247311675</v>
      </c>
      <c r="I42" s="5">
        <f t="shared" si="17"/>
        <v>65375.799203482806</v>
      </c>
      <c r="J42" s="26">
        <f t="shared" si="5"/>
        <v>0.19875916249408718</v>
      </c>
      <c r="L42" s="22">
        <f t="shared" si="18"/>
        <v>81593.19413496615</v>
      </c>
      <c r="M42" s="5">
        <f>scrimecost*Meta!O39</f>
        <v>3171.58</v>
      </c>
      <c r="N42" s="5">
        <f>L42-Grade14!L42</f>
        <v>2285.6780280509847</v>
      </c>
      <c r="O42" s="5">
        <f>Grade14!M42-M42</f>
        <v>52.743999999999687</v>
      </c>
      <c r="P42" s="22">
        <f t="shared" si="12"/>
        <v>159.39976452038351</v>
      </c>
      <c r="Q42" s="22"/>
      <c r="R42" s="22"/>
      <c r="S42" s="22">
        <f t="shared" si="6"/>
        <v>1118.2351382358956</v>
      </c>
      <c r="T42" s="22">
        <f t="shared" si="7"/>
        <v>1032.665072991098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61243.285786761182</v>
      </c>
      <c r="D43" s="5">
        <f t="shared" si="15"/>
        <v>58504.688639555505</v>
      </c>
      <c r="E43" s="5">
        <f t="shared" si="1"/>
        <v>49004.688639555505</v>
      </c>
      <c r="F43" s="5">
        <f t="shared" si="2"/>
        <v>17752.249704770424</v>
      </c>
      <c r="G43" s="5">
        <f t="shared" si="3"/>
        <v>40752.438934785081</v>
      </c>
      <c r="H43" s="22">
        <f t="shared" si="16"/>
        <v>27728.016328494472</v>
      </c>
      <c r="I43" s="5">
        <f t="shared" si="17"/>
        <v>66816.774283569888</v>
      </c>
      <c r="J43" s="26">
        <f t="shared" si="5"/>
        <v>0.20107188408151858</v>
      </c>
      <c r="L43" s="22">
        <f t="shared" si="18"/>
        <v>83633.023988340312</v>
      </c>
      <c r="M43" s="5">
        <f>scrimecost*Meta!O40</f>
        <v>3171.58</v>
      </c>
      <c r="N43" s="5">
        <f>L43-Grade14!L43</f>
        <v>2342.8199787522899</v>
      </c>
      <c r="O43" s="5">
        <f>Grade14!M43-M43</f>
        <v>52.743999999999687</v>
      </c>
      <c r="P43" s="22">
        <f t="shared" si="12"/>
        <v>163.59174793339312</v>
      </c>
      <c r="Q43" s="22"/>
      <c r="R43" s="22"/>
      <c r="S43" s="22">
        <f t="shared" ref="S43:S69" si="19">IF(A43&lt;startage,1,0)*(N43-Q43-R43)+IF(A43&gt;=startage,1,0)*completionprob*(N43*spart+O43+P43)</f>
        <v>1145.5540637607064</v>
      </c>
      <c r="T43" s="22">
        <f t="shared" ref="T43:T69" si="20">S43/sreturn^(A43-startage+1)</f>
        <v>1055.1802768412449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62774.367931430206</v>
      </c>
      <c r="D44" s="5">
        <f t="shared" si="15"/>
        <v>59943.905855544392</v>
      </c>
      <c r="E44" s="5">
        <f t="shared" si="1"/>
        <v>50443.905855544392</v>
      </c>
      <c r="F44" s="5">
        <f t="shared" si="2"/>
        <v>18366.075847389686</v>
      </c>
      <c r="G44" s="5">
        <f t="shared" si="3"/>
        <v>41577.830008154706</v>
      </c>
      <c r="H44" s="22">
        <f t="shared" si="16"/>
        <v>28421.216736706832</v>
      </c>
      <c r="I44" s="5">
        <f t="shared" si="17"/>
        <v>68293.773740659119</v>
      </c>
      <c r="J44" s="26">
        <f t="shared" si="5"/>
        <v>0.20332819782535405</v>
      </c>
      <c r="L44" s="22">
        <f t="shared" si="18"/>
        <v>85723.849588048804</v>
      </c>
      <c r="M44" s="5">
        <f>scrimecost*Meta!O41</f>
        <v>3171.58</v>
      </c>
      <c r="N44" s="5">
        <f>L44-Grade14!L44</f>
        <v>2401.3904782210739</v>
      </c>
      <c r="O44" s="5">
        <f>Grade14!M44-M44</f>
        <v>52.743999999999687</v>
      </c>
      <c r="P44" s="22">
        <f t="shared" si="12"/>
        <v>167.88853093172793</v>
      </c>
      <c r="Q44" s="22"/>
      <c r="R44" s="22"/>
      <c r="S44" s="22">
        <f t="shared" si="19"/>
        <v>1173.5559624236137</v>
      </c>
      <c r="T44" s="22">
        <f t="shared" si="20"/>
        <v>1078.2006764672353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64343.72712971596</v>
      </c>
      <c r="D45" s="5">
        <f t="shared" si="15"/>
        <v>61419.103501933001</v>
      </c>
      <c r="E45" s="5">
        <f t="shared" si="1"/>
        <v>51919.103501933001</v>
      </c>
      <c r="F45" s="5">
        <f t="shared" si="2"/>
        <v>18995.247643574425</v>
      </c>
      <c r="G45" s="5">
        <f t="shared" si="3"/>
        <v>42423.855858358576</v>
      </c>
      <c r="H45" s="22">
        <f t="shared" si="16"/>
        <v>29131.7471551245</v>
      </c>
      <c r="I45" s="5">
        <f t="shared" si="17"/>
        <v>69807.698184175606</v>
      </c>
      <c r="J45" s="26">
        <f t="shared" si="5"/>
        <v>0.20552947952665696</v>
      </c>
      <c r="L45" s="22">
        <f t="shared" si="18"/>
        <v>87866.945827750023</v>
      </c>
      <c r="M45" s="5">
        <f>scrimecost*Meta!O42</f>
        <v>3171.58</v>
      </c>
      <c r="N45" s="5">
        <f>L45-Grade14!L45</f>
        <v>2461.4252401766134</v>
      </c>
      <c r="O45" s="5">
        <f>Grade14!M45-M45</f>
        <v>52.743999999999687</v>
      </c>
      <c r="P45" s="22">
        <f t="shared" si="12"/>
        <v>172.29273350502112</v>
      </c>
      <c r="Q45" s="22"/>
      <c r="R45" s="22"/>
      <c r="S45" s="22">
        <f t="shared" si="19"/>
        <v>1202.2579085531097</v>
      </c>
      <c r="T45" s="22">
        <f t="shared" si="20"/>
        <v>1101.7375698212011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65952.320307958857</v>
      </c>
      <c r="D46" s="5">
        <f t="shared" si="15"/>
        <v>62931.181089481324</v>
      </c>
      <c r="E46" s="5">
        <f t="shared" si="1"/>
        <v>53431.181089481324</v>
      </c>
      <c r="F46" s="5">
        <f t="shared" si="2"/>
        <v>19640.148734663784</v>
      </c>
      <c r="G46" s="5">
        <f t="shared" si="3"/>
        <v>43291.032354817537</v>
      </c>
      <c r="H46" s="22">
        <f t="shared" si="16"/>
        <v>29860.040834002612</v>
      </c>
      <c r="I46" s="5">
        <f t="shared" si="17"/>
        <v>71359.470738779986</v>
      </c>
      <c r="J46" s="26">
        <f t="shared" si="5"/>
        <v>0.20767707143036707</v>
      </c>
      <c r="L46" s="22">
        <f t="shared" si="18"/>
        <v>90063.619473443789</v>
      </c>
      <c r="M46" s="5">
        <f>scrimecost*Meta!O43</f>
        <v>1896.55</v>
      </c>
      <c r="N46" s="5">
        <f>L46-Grade14!L46</f>
        <v>2522.9608711810579</v>
      </c>
      <c r="O46" s="5">
        <f>Grade14!M46-M46</f>
        <v>31.539999999999964</v>
      </c>
      <c r="P46" s="22">
        <f t="shared" si="12"/>
        <v>176.80704114264665</v>
      </c>
      <c r="Q46" s="22"/>
      <c r="R46" s="22"/>
      <c r="S46" s="22">
        <f t="shared" si="19"/>
        <v>1219.5275113358502</v>
      </c>
      <c r="T46" s="22">
        <f t="shared" si="20"/>
        <v>1114.6970194036846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67601.128315657814</v>
      </c>
      <c r="D47" s="5">
        <f t="shared" si="15"/>
        <v>64481.060616718343</v>
      </c>
      <c r="E47" s="5">
        <f t="shared" si="1"/>
        <v>54981.060616718343</v>
      </c>
      <c r="F47" s="5">
        <f t="shared" si="2"/>
        <v>20301.172353030375</v>
      </c>
      <c r="G47" s="5">
        <f t="shared" si="3"/>
        <v>44179.888263687972</v>
      </c>
      <c r="H47" s="22">
        <f t="shared" si="16"/>
        <v>30606.541854852672</v>
      </c>
      <c r="I47" s="5">
        <f t="shared" si="17"/>
        <v>72950.037607249484</v>
      </c>
      <c r="J47" s="26">
        <f t="shared" si="5"/>
        <v>0.20977228304374287</v>
      </c>
      <c r="L47" s="22">
        <f t="shared" si="18"/>
        <v>92315.209960279855</v>
      </c>
      <c r="M47" s="5">
        <f>scrimecost*Meta!O44</f>
        <v>1896.55</v>
      </c>
      <c r="N47" s="5">
        <f>L47-Grade14!L47</f>
        <v>2586.0348929605389</v>
      </c>
      <c r="O47" s="5">
        <f>Grade14!M47-M47</f>
        <v>31.539999999999964</v>
      </c>
      <c r="P47" s="22">
        <f t="shared" si="12"/>
        <v>181.4342064712128</v>
      </c>
      <c r="Q47" s="22"/>
      <c r="R47" s="22"/>
      <c r="S47" s="22">
        <f t="shared" si="19"/>
        <v>1249.6824934881267</v>
      </c>
      <c r="T47" s="22">
        <f t="shared" si="20"/>
        <v>1139.3302933361122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69291.15652354926</v>
      </c>
      <c r="D48" s="5">
        <f t="shared" si="15"/>
        <v>66069.6871321363</v>
      </c>
      <c r="E48" s="5">
        <f t="shared" si="1"/>
        <v>56569.6871321363</v>
      </c>
      <c r="F48" s="5">
        <f t="shared" si="2"/>
        <v>20978.721561856131</v>
      </c>
      <c r="G48" s="5">
        <f t="shared" si="3"/>
        <v>45090.965570280168</v>
      </c>
      <c r="H48" s="22">
        <f t="shared" si="16"/>
        <v>31371.705401223993</v>
      </c>
      <c r="I48" s="5">
        <f t="shared" si="17"/>
        <v>74580.368647430718</v>
      </c>
      <c r="J48" s="26">
        <f t="shared" si="5"/>
        <v>0.21181639193484111</v>
      </c>
      <c r="L48" s="22">
        <f t="shared" si="18"/>
        <v>94623.090209286864</v>
      </c>
      <c r="M48" s="5">
        <f>scrimecost*Meta!O45</f>
        <v>1896.55</v>
      </c>
      <c r="N48" s="5">
        <f>L48-Grade14!L48</f>
        <v>2650.6857652845647</v>
      </c>
      <c r="O48" s="5">
        <f>Grade14!M48-M48</f>
        <v>31.539999999999964</v>
      </c>
      <c r="P48" s="22">
        <f t="shared" si="12"/>
        <v>186.1770509329931</v>
      </c>
      <c r="Q48" s="22"/>
      <c r="R48" s="22"/>
      <c r="S48" s="22">
        <f t="shared" si="19"/>
        <v>1280.5913501942352</v>
      </c>
      <c r="T48" s="22">
        <f t="shared" si="20"/>
        <v>1164.5154210956252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71023.435436637985</v>
      </c>
      <c r="D49" s="5">
        <f t="shared" si="15"/>
        <v>67698.029310439699</v>
      </c>
      <c r="E49" s="5">
        <f t="shared" si="1"/>
        <v>58198.029310439699</v>
      </c>
      <c r="F49" s="5">
        <f t="shared" si="2"/>
        <v>21673.209500902532</v>
      </c>
      <c r="G49" s="5">
        <f t="shared" si="3"/>
        <v>46024.819809537163</v>
      </c>
      <c r="H49" s="22">
        <f t="shared" si="16"/>
        <v>32155.99803625459</v>
      </c>
      <c r="I49" s="5">
        <f t="shared" si="17"/>
        <v>76251.457963616471</v>
      </c>
      <c r="J49" s="26">
        <f t="shared" si="5"/>
        <v>0.21381064451152237</v>
      </c>
      <c r="L49" s="22">
        <f t="shared" si="18"/>
        <v>96988.667464519007</v>
      </c>
      <c r="M49" s="5">
        <f>scrimecost*Meta!O46</f>
        <v>1896.55</v>
      </c>
      <c r="N49" s="5">
        <f>L49-Grade14!L49</f>
        <v>2716.9529094166792</v>
      </c>
      <c r="O49" s="5">
        <f>Grade14!M49-M49</f>
        <v>31.539999999999964</v>
      </c>
      <c r="P49" s="22">
        <f t="shared" si="12"/>
        <v>191.03846650631786</v>
      </c>
      <c r="Q49" s="22"/>
      <c r="R49" s="22"/>
      <c r="S49" s="22">
        <f t="shared" si="19"/>
        <v>1312.2729283179913</v>
      </c>
      <c r="T49" s="22">
        <f t="shared" si="20"/>
        <v>1190.2647462896437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72799.021322553919</v>
      </c>
      <c r="D50" s="5">
        <f t="shared" si="15"/>
        <v>69367.08004320068</v>
      </c>
      <c r="E50" s="5">
        <f t="shared" si="1"/>
        <v>59867.08004320068</v>
      </c>
      <c r="F50" s="5">
        <f t="shared" si="2"/>
        <v>22385.059638425089</v>
      </c>
      <c r="G50" s="5">
        <f t="shared" si="3"/>
        <v>46982.020404775591</v>
      </c>
      <c r="H50" s="22">
        <f t="shared" si="16"/>
        <v>32959.897987160948</v>
      </c>
      <c r="I50" s="5">
        <f t="shared" si="17"/>
        <v>77964.32451270688</v>
      </c>
      <c r="J50" s="26">
        <f t="shared" si="5"/>
        <v>0.21575625678145532</v>
      </c>
      <c r="L50" s="22">
        <f t="shared" si="18"/>
        <v>99413.384151131977</v>
      </c>
      <c r="M50" s="5">
        <f>scrimecost*Meta!O47</f>
        <v>1896.55</v>
      </c>
      <c r="N50" s="5">
        <f>L50-Grade14!L50</f>
        <v>2784.8767321520718</v>
      </c>
      <c r="O50" s="5">
        <f>Grade14!M50-M50</f>
        <v>31.539999999999964</v>
      </c>
      <c r="P50" s="22">
        <f t="shared" si="12"/>
        <v>196.02141746897581</v>
      </c>
      <c r="Q50" s="22"/>
      <c r="R50" s="22"/>
      <c r="S50" s="22">
        <f t="shared" si="19"/>
        <v>1344.7465458948304</v>
      </c>
      <c r="T50" s="22">
        <f t="shared" si="20"/>
        <v>1216.5908886714458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74618.996855617777</v>
      </c>
      <c r="D51" s="5">
        <f t="shared" si="15"/>
        <v>71077.85704428071</v>
      </c>
      <c r="E51" s="5">
        <f t="shared" si="1"/>
        <v>61577.85704428071</v>
      </c>
      <c r="F51" s="5">
        <f t="shared" si="2"/>
        <v>23114.706029385725</v>
      </c>
      <c r="G51" s="5">
        <f t="shared" si="3"/>
        <v>47963.151014894989</v>
      </c>
      <c r="H51" s="22">
        <f t="shared" si="16"/>
        <v>33783.895436839972</v>
      </c>
      <c r="I51" s="5">
        <f t="shared" si="17"/>
        <v>79720.012725524561</v>
      </c>
      <c r="J51" s="26">
        <f t="shared" si="5"/>
        <v>0.21765441509358507</v>
      </c>
      <c r="L51" s="22">
        <f t="shared" si="18"/>
        <v>101898.7187549103</v>
      </c>
      <c r="M51" s="5">
        <f>scrimecost*Meta!O48</f>
        <v>1041.96</v>
      </c>
      <c r="N51" s="5">
        <f>L51-Grade14!L51</f>
        <v>2854.4986504559056</v>
      </c>
      <c r="O51" s="5">
        <f>Grade14!M51-M51</f>
        <v>17.327999999999975</v>
      </c>
      <c r="P51" s="22">
        <f t="shared" si="12"/>
        <v>201.12894220570027</v>
      </c>
      <c r="Q51" s="22"/>
      <c r="R51" s="22"/>
      <c r="S51" s="22">
        <f t="shared" si="19"/>
        <v>1369.8885279111153</v>
      </c>
      <c r="T51" s="22">
        <f t="shared" si="20"/>
        <v>1236.1582509010923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76484.471777008221</v>
      </c>
      <c r="D52" s="5">
        <f t="shared" si="15"/>
        <v>72831.403470387726</v>
      </c>
      <c r="E52" s="5">
        <f t="shared" si="1"/>
        <v>63331.403470387726</v>
      </c>
      <c r="F52" s="5">
        <f t="shared" si="2"/>
        <v>23862.593580120367</v>
      </c>
      <c r="G52" s="5">
        <f t="shared" si="3"/>
        <v>48968.809890267359</v>
      </c>
      <c r="H52" s="22">
        <f t="shared" si="16"/>
        <v>34628.492822760963</v>
      </c>
      <c r="I52" s="5">
        <f t="shared" si="17"/>
        <v>81519.593143662671</v>
      </c>
      <c r="J52" s="26">
        <f t="shared" si="5"/>
        <v>0.2195062768615165</v>
      </c>
      <c r="L52" s="22">
        <f t="shared" si="18"/>
        <v>104446.18672378302</v>
      </c>
      <c r="M52" s="5">
        <f>scrimecost*Meta!O49</f>
        <v>1041.96</v>
      </c>
      <c r="N52" s="5">
        <f>L52-Grade14!L52</f>
        <v>2925.8611167172785</v>
      </c>
      <c r="O52" s="5">
        <f>Grade14!M52-M52</f>
        <v>17.327999999999975</v>
      </c>
      <c r="P52" s="22">
        <f t="shared" si="12"/>
        <v>206.36415506084273</v>
      </c>
      <c r="Q52" s="22"/>
      <c r="R52" s="22"/>
      <c r="S52" s="22">
        <f t="shared" si="19"/>
        <v>1404.006122377782</v>
      </c>
      <c r="T52" s="22">
        <f t="shared" si="20"/>
        <v>1263.6958694456696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78396.58357143341</v>
      </c>
      <c r="D53" s="5">
        <f t="shared" si="15"/>
        <v>74628.788557147403</v>
      </c>
      <c r="E53" s="5">
        <f t="shared" si="1"/>
        <v>65128.788557147403</v>
      </c>
      <c r="F53" s="5">
        <f t="shared" si="2"/>
        <v>24629.17831962337</v>
      </c>
      <c r="G53" s="5">
        <f t="shared" si="3"/>
        <v>49999.61023752403</v>
      </c>
      <c r="H53" s="22">
        <f t="shared" si="16"/>
        <v>35494.205143329986</v>
      </c>
      <c r="I53" s="5">
        <f t="shared" si="17"/>
        <v>83364.163072254218</v>
      </c>
      <c r="J53" s="26">
        <f t="shared" si="5"/>
        <v>0.22131297126925448</v>
      </c>
      <c r="L53" s="22">
        <f t="shared" si="18"/>
        <v>107057.34139187759</v>
      </c>
      <c r="M53" s="5">
        <f>scrimecost*Meta!O50</f>
        <v>1041.96</v>
      </c>
      <c r="N53" s="5">
        <f>L53-Grade14!L53</f>
        <v>2999.0076446352177</v>
      </c>
      <c r="O53" s="5">
        <f>Grade14!M53-M53</f>
        <v>17.327999999999975</v>
      </c>
      <c r="P53" s="22">
        <f t="shared" si="12"/>
        <v>211.73024823736381</v>
      </c>
      <c r="Q53" s="22"/>
      <c r="R53" s="22"/>
      <c r="S53" s="22">
        <f t="shared" si="19"/>
        <v>1438.9766567061299</v>
      </c>
      <c r="T53" s="22">
        <f t="shared" si="20"/>
        <v>1291.8498354466662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80356.498160719246</v>
      </c>
      <c r="D54" s="5">
        <f t="shared" si="15"/>
        <v>76471.108271076082</v>
      </c>
      <c r="E54" s="5">
        <f t="shared" si="1"/>
        <v>66971.108271076082</v>
      </c>
      <c r="F54" s="5">
        <f t="shared" si="2"/>
        <v>25414.927677613949</v>
      </c>
      <c r="G54" s="5">
        <f t="shared" si="3"/>
        <v>51056.180593462137</v>
      </c>
      <c r="H54" s="22">
        <f t="shared" si="16"/>
        <v>36381.560271913237</v>
      </c>
      <c r="I54" s="5">
        <f t="shared" si="17"/>
        <v>85254.847249060578</v>
      </c>
      <c r="J54" s="26">
        <f t="shared" si="5"/>
        <v>0.22307559995973048</v>
      </c>
      <c r="L54" s="22">
        <f t="shared" si="18"/>
        <v>109733.77492667452</v>
      </c>
      <c r="M54" s="5">
        <f>scrimecost*Meta!O51</f>
        <v>1041.96</v>
      </c>
      <c r="N54" s="5">
        <f>L54-Grade14!L54</f>
        <v>3073.9828357510851</v>
      </c>
      <c r="O54" s="5">
        <f>Grade14!M54-M54</f>
        <v>17.327999999999975</v>
      </c>
      <c r="P54" s="22">
        <f t="shared" si="12"/>
        <v>217.23049374329784</v>
      </c>
      <c r="Q54" s="22"/>
      <c r="R54" s="22"/>
      <c r="S54" s="22">
        <f t="shared" si="19"/>
        <v>1474.8214543926774</v>
      </c>
      <c r="T54" s="22">
        <f t="shared" si="20"/>
        <v>1320.6339365390977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82365.410614737222</v>
      </c>
      <c r="D55" s="5">
        <f t="shared" si="15"/>
        <v>78359.485977852979</v>
      </c>
      <c r="E55" s="5">
        <f t="shared" si="1"/>
        <v>68859.485977852979</v>
      </c>
      <c r="F55" s="5">
        <f t="shared" si="2"/>
        <v>26220.320769554295</v>
      </c>
      <c r="G55" s="5">
        <f t="shared" si="3"/>
        <v>52139.165208298684</v>
      </c>
      <c r="H55" s="22">
        <f t="shared" si="16"/>
        <v>37291.099278711074</v>
      </c>
      <c r="I55" s="5">
        <f t="shared" si="17"/>
        <v>87192.79853028708</v>
      </c>
      <c r="J55" s="26">
        <f t="shared" si="5"/>
        <v>0.22479523770653637</v>
      </c>
      <c r="L55" s="22">
        <f t="shared" si="18"/>
        <v>112477.1192998414</v>
      </c>
      <c r="M55" s="5">
        <f>scrimecost*Meta!O52</f>
        <v>1041.96</v>
      </c>
      <c r="N55" s="5">
        <f>L55-Grade14!L55</f>
        <v>3150.8324066448986</v>
      </c>
      <c r="O55" s="5">
        <f>Grade14!M55-M55</f>
        <v>17.327999999999975</v>
      </c>
      <c r="P55" s="22">
        <f t="shared" si="12"/>
        <v>222.86824538688029</v>
      </c>
      <c r="Q55" s="22"/>
      <c r="R55" s="22"/>
      <c r="S55" s="22">
        <f t="shared" si="19"/>
        <v>1511.5623720214103</v>
      </c>
      <c r="T55" s="22">
        <f t="shared" si="20"/>
        <v>1350.0622688052711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84424.545880105652</v>
      </c>
      <c r="D56" s="5">
        <f t="shared" si="15"/>
        <v>80295.073127299314</v>
      </c>
      <c r="E56" s="5">
        <f t="shared" si="1"/>
        <v>70795.073127299314</v>
      </c>
      <c r="F56" s="5">
        <f t="shared" si="2"/>
        <v>27045.848688793158</v>
      </c>
      <c r="G56" s="5">
        <f t="shared" si="3"/>
        <v>53249.224438506157</v>
      </c>
      <c r="H56" s="22">
        <f t="shared" si="16"/>
        <v>38223.376760678839</v>
      </c>
      <c r="I56" s="5">
        <f t="shared" si="17"/>
        <v>89179.198593544264</v>
      </c>
      <c r="J56" s="26">
        <f t="shared" si="5"/>
        <v>0.22647293306927391</v>
      </c>
      <c r="L56" s="22">
        <f t="shared" si="18"/>
        <v>115289.04728233741</v>
      </c>
      <c r="M56" s="5">
        <f>scrimecost*Meta!O53</f>
        <v>329.03999999999996</v>
      </c>
      <c r="N56" s="5">
        <f>L56-Grade14!L56</f>
        <v>3229.6032168109959</v>
      </c>
      <c r="O56" s="5">
        <f>Grade14!M56-M56</f>
        <v>5.4720000000000368</v>
      </c>
      <c r="P56" s="22">
        <f t="shared" si="12"/>
        <v>228.64694082155231</v>
      </c>
      <c r="Q56" s="22"/>
      <c r="R56" s="22"/>
      <c r="S56" s="22">
        <f t="shared" si="19"/>
        <v>1542.4283245908346</v>
      </c>
      <c r="T56" s="22">
        <f t="shared" si="20"/>
        <v>1374.0971552981484</v>
      </c>
    </row>
    <row r="57" spans="1:20" x14ac:dyDescent="0.2">
      <c r="A57" s="5">
        <v>66</v>
      </c>
      <c r="C57" s="5"/>
      <c r="H57" s="21"/>
      <c r="I57" s="5"/>
      <c r="M57" s="5">
        <f>scrimecost*Meta!O54</f>
        <v>329.03999999999996</v>
      </c>
      <c r="N57" s="5">
        <f>L57-Grade14!L57</f>
        <v>0</v>
      </c>
      <c r="O57" s="5">
        <f>Grade14!M57-M57</f>
        <v>5.4720000000000368</v>
      </c>
      <c r="Q57" s="22"/>
      <c r="R57" s="22"/>
      <c r="S57" s="22">
        <f t="shared" si="19"/>
        <v>3.1354560000000209</v>
      </c>
      <c r="T57" s="22">
        <f t="shared" si="20"/>
        <v>2.7861075710117458</v>
      </c>
    </row>
    <row r="58" spans="1:20" x14ac:dyDescent="0.2">
      <c r="A58" s="5">
        <v>67</v>
      </c>
      <c r="C58" s="5"/>
      <c r="H58" s="21"/>
      <c r="I58" s="5"/>
      <c r="M58" s="5">
        <f>scrimecost*Meta!O55</f>
        <v>329.03999999999996</v>
      </c>
      <c r="N58" s="5">
        <f>L58-Grade14!L58</f>
        <v>0</v>
      </c>
      <c r="O58" s="5">
        <f>Grade14!M58-M58</f>
        <v>5.4720000000000368</v>
      </c>
      <c r="Q58" s="22"/>
      <c r="R58" s="22"/>
      <c r="S58" s="22">
        <f t="shared" si="19"/>
        <v>3.1354560000000209</v>
      </c>
      <c r="T58" s="22">
        <f t="shared" si="20"/>
        <v>2.7789619571799293</v>
      </c>
    </row>
    <row r="59" spans="1:20" x14ac:dyDescent="0.2">
      <c r="A59" s="5">
        <v>68</v>
      </c>
      <c r="H59" s="21"/>
      <c r="I59" s="5"/>
      <c r="M59" s="5">
        <f>scrimecost*Meta!O56</f>
        <v>329.03999999999996</v>
      </c>
      <c r="N59" s="5">
        <f>L59-Grade14!L59</f>
        <v>0</v>
      </c>
      <c r="O59" s="5">
        <f>Grade14!M59-M59</f>
        <v>5.4720000000000368</v>
      </c>
      <c r="Q59" s="22"/>
      <c r="R59" s="22"/>
      <c r="S59" s="22">
        <f t="shared" si="19"/>
        <v>3.1354560000000209</v>
      </c>
      <c r="T59" s="22">
        <f t="shared" si="20"/>
        <v>2.7718346699186895</v>
      </c>
    </row>
    <row r="60" spans="1:20" x14ac:dyDescent="0.2">
      <c r="A60" s="5">
        <v>69</v>
      </c>
      <c r="H60" s="21"/>
      <c r="I60" s="5"/>
      <c r="M60" s="5">
        <f>scrimecost*Meta!O57</f>
        <v>329.03999999999996</v>
      </c>
      <c r="N60" s="5">
        <f>L60-Grade14!L60</f>
        <v>0</v>
      </c>
      <c r="O60" s="5">
        <f>Grade14!M60-M60</f>
        <v>5.4720000000000368</v>
      </c>
      <c r="Q60" s="22"/>
      <c r="R60" s="22"/>
      <c r="S60" s="22">
        <f t="shared" si="19"/>
        <v>3.1354560000000209</v>
      </c>
      <c r="T60" s="22">
        <f t="shared" si="20"/>
        <v>2.7647256622253193</v>
      </c>
    </row>
    <row r="61" spans="1:20" x14ac:dyDescent="0.2">
      <c r="A61" s="5">
        <v>70</v>
      </c>
      <c r="H61" s="21"/>
      <c r="I61" s="5"/>
      <c r="M61" s="5">
        <f>scrimecost*Meta!O58</f>
        <v>329.03999999999996</v>
      </c>
      <c r="N61" s="5">
        <f>L61-Grade14!L61</f>
        <v>0</v>
      </c>
      <c r="O61" s="5">
        <f>Grade14!M61-M61</f>
        <v>5.4720000000000368</v>
      </c>
      <c r="Q61" s="22"/>
      <c r="R61" s="22"/>
      <c r="S61" s="22">
        <f t="shared" si="19"/>
        <v>3.1354560000000209</v>
      </c>
      <c r="T61" s="22">
        <f t="shared" si="20"/>
        <v>2.7576348872176619</v>
      </c>
    </row>
    <row r="62" spans="1:20" x14ac:dyDescent="0.2">
      <c r="A62" s="5">
        <v>71</v>
      </c>
      <c r="H62" s="21"/>
      <c r="I62" s="5"/>
      <c r="M62" s="5">
        <f>scrimecost*Meta!O59</f>
        <v>329.03999999999996</v>
      </c>
      <c r="N62" s="5">
        <f>L62-Grade14!L62</f>
        <v>0</v>
      </c>
      <c r="O62" s="5">
        <f>Grade14!M62-M62</f>
        <v>5.4720000000000368</v>
      </c>
      <c r="Q62" s="22"/>
      <c r="R62" s="22"/>
      <c r="S62" s="22">
        <f t="shared" si="19"/>
        <v>3.1354560000000209</v>
      </c>
      <c r="T62" s="22">
        <f t="shared" si="20"/>
        <v>2.7505622981337998</v>
      </c>
    </row>
    <row r="63" spans="1:20" x14ac:dyDescent="0.2">
      <c r="A63" s="5">
        <v>72</v>
      </c>
      <c r="H63" s="21"/>
      <c r="M63" s="5">
        <f>scrimecost*Meta!O60</f>
        <v>329.03999999999996</v>
      </c>
      <c r="N63" s="5">
        <f>L63-Grade14!L63</f>
        <v>0</v>
      </c>
      <c r="O63" s="5">
        <f>Grade14!M63-M63</f>
        <v>5.4720000000000368</v>
      </c>
      <c r="Q63" s="22"/>
      <c r="R63" s="22"/>
      <c r="S63" s="22">
        <f t="shared" si="19"/>
        <v>3.1354560000000209</v>
      </c>
      <c r="T63" s="22">
        <f t="shared" si="20"/>
        <v>2.7435078483317485</v>
      </c>
    </row>
    <row r="64" spans="1:20" x14ac:dyDescent="0.2">
      <c r="A64" s="5">
        <v>73</v>
      </c>
      <c r="H64" s="21"/>
      <c r="M64" s="5">
        <f>scrimecost*Meta!O61</f>
        <v>329.03999999999996</v>
      </c>
      <c r="N64" s="5">
        <f>L64-Grade14!L64</f>
        <v>0</v>
      </c>
      <c r="O64" s="5">
        <f>Grade14!M64-M64</f>
        <v>5.4720000000000368</v>
      </c>
      <c r="Q64" s="22"/>
      <c r="R64" s="22"/>
      <c r="S64" s="22">
        <f t="shared" si="19"/>
        <v>3.1354560000000209</v>
      </c>
      <c r="T64" s="22">
        <f t="shared" si="20"/>
        <v>2.7364714912891466</v>
      </c>
    </row>
    <row r="65" spans="1:20" x14ac:dyDescent="0.2">
      <c r="A65" s="5">
        <v>74</v>
      </c>
      <c r="H65" s="21"/>
      <c r="M65" s="5">
        <f>scrimecost*Meta!O62</f>
        <v>329.03999999999996</v>
      </c>
      <c r="N65" s="5">
        <f>L65-Grade14!L65</f>
        <v>0</v>
      </c>
      <c r="O65" s="5">
        <f>Grade14!M65-M65</f>
        <v>5.4720000000000368</v>
      </c>
      <c r="Q65" s="22"/>
      <c r="R65" s="22"/>
      <c r="S65" s="22">
        <f t="shared" si="19"/>
        <v>3.1354560000000209</v>
      </c>
      <c r="T65" s="22">
        <f t="shared" si="20"/>
        <v>2.7294531806029489</v>
      </c>
    </row>
    <row r="66" spans="1:20" x14ac:dyDescent="0.2">
      <c r="A66" s="5">
        <v>75</v>
      </c>
      <c r="H66" s="21"/>
      <c r="M66" s="5">
        <f>scrimecost*Meta!O63</f>
        <v>329.03999999999996</v>
      </c>
      <c r="N66" s="5">
        <f>L66-Grade14!L66</f>
        <v>0</v>
      </c>
      <c r="O66" s="5">
        <f>Grade14!M66-M66</f>
        <v>5.4720000000000368</v>
      </c>
      <c r="Q66" s="22"/>
      <c r="R66" s="22"/>
      <c r="S66" s="22">
        <f t="shared" si="19"/>
        <v>3.1354560000000209</v>
      </c>
      <c r="T66" s="22">
        <f t="shared" si="20"/>
        <v>2.7224528699891244</v>
      </c>
    </row>
    <row r="67" spans="1:20" x14ac:dyDescent="0.2">
      <c r="A67" s="5">
        <v>76</v>
      </c>
      <c r="H67" s="21"/>
      <c r="M67" s="5">
        <f>scrimecost*Meta!O64</f>
        <v>329.03999999999996</v>
      </c>
      <c r="N67" s="5">
        <f>L67-Grade14!L67</f>
        <v>0</v>
      </c>
      <c r="O67" s="5">
        <f>Grade14!M67-M67</f>
        <v>5.4720000000000368</v>
      </c>
      <c r="Q67" s="22"/>
      <c r="R67" s="22"/>
      <c r="S67" s="22">
        <f t="shared" si="19"/>
        <v>3.1354560000000209</v>
      </c>
      <c r="T67" s="22">
        <f t="shared" si="20"/>
        <v>2.7154705132823449</v>
      </c>
    </row>
    <row r="68" spans="1:20" x14ac:dyDescent="0.2">
      <c r="A68" s="5">
        <v>77</v>
      </c>
      <c r="H68" s="21"/>
      <c r="M68" s="5">
        <f>scrimecost*Meta!O65</f>
        <v>329.03999999999996</v>
      </c>
      <c r="N68" s="5">
        <f>L68-Grade14!L68</f>
        <v>0</v>
      </c>
      <c r="O68" s="5">
        <f>Grade14!M68-M68</f>
        <v>5.4720000000000368</v>
      </c>
      <c r="Q68" s="22"/>
      <c r="R68" s="22"/>
      <c r="S68" s="22">
        <f t="shared" si="19"/>
        <v>3.1354560000000209</v>
      </c>
      <c r="T68" s="22">
        <f t="shared" si="20"/>
        <v>2.708506064435686</v>
      </c>
    </row>
    <row r="69" spans="1:20" x14ac:dyDescent="0.2">
      <c r="A69" s="5">
        <v>78</v>
      </c>
      <c r="H69" s="21"/>
      <c r="M69" s="5">
        <f>scrimecost*Meta!O66</f>
        <v>329.03999999999996</v>
      </c>
      <c r="N69" s="5">
        <f>L69-Grade14!L69</f>
        <v>0</v>
      </c>
      <c r="O69" s="5">
        <f>Grade14!M69-M69</f>
        <v>5.4720000000000368</v>
      </c>
      <c r="Q69" s="22"/>
      <c r="R69" s="22"/>
      <c r="S69" s="22">
        <f t="shared" si="19"/>
        <v>3.1354560000000209</v>
      </c>
      <c r="T69" s="22">
        <f t="shared" si="20"/>
        <v>2.7015594775203207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-7.9669604247101233E-12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64997</v>
      </c>
      <c r="D2" s="7">
        <f>Meta!C10</f>
        <v>28570</v>
      </c>
      <c r="E2" s="1">
        <f>Meta!D10</f>
        <v>4.8000000000000001E-2</v>
      </c>
      <c r="F2" s="1">
        <f>Meta!F10</f>
        <v>0.80300000000000005</v>
      </c>
      <c r="G2" s="1">
        <f>Meta!I10</f>
        <v>1.7852800699689915</v>
      </c>
      <c r="H2" s="1">
        <f>Meta!E10</f>
        <v>0.57299999999999995</v>
      </c>
      <c r="I2" s="13"/>
      <c r="J2" s="1">
        <f>Meta!X9</f>
        <v>0.76100000000000001</v>
      </c>
      <c r="K2" s="1">
        <f>Meta!D9</f>
        <v>0.06</v>
      </c>
      <c r="L2" s="29"/>
      <c r="N2" s="22">
        <f>Meta!T10</f>
        <v>53600</v>
      </c>
      <c r="O2" s="22">
        <f>Meta!U10</f>
        <v>24140</v>
      </c>
      <c r="P2" s="1">
        <f>Meta!V10</f>
        <v>5.8999999999999997E-2</v>
      </c>
      <c r="Q2" s="1">
        <f>Meta!X10</f>
        <v>0.76700000000000002</v>
      </c>
      <c r="R2" s="22">
        <f>Meta!W10</f>
        <v>4494</v>
      </c>
      <c r="T2" s="12">
        <f>IRR(S5:S69)+1</f>
        <v>1.0000848323145746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2848.5159527108399</v>
      </c>
      <c r="D12" s="5">
        <f t="shared" ref="D12:D36" si="0">IF(A12&lt;startage,1,0)*(C12*(1-initialunempprob))+IF(A12=startage,1,0)*(C12*(1-unempprob))+IF(A12&gt;startage,1,0)*(C12*(1-unempprob)+unempprob*300*52)</f>
        <v>2677.6049955481894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204.8367821594365</v>
      </c>
      <c r="G12" s="5">
        <f t="shared" ref="G12:G56" si="3">D12-F12</f>
        <v>2472.7682133887529</v>
      </c>
      <c r="H12" s="22">
        <f>0.1*Grade15!H12</f>
        <v>1289.671117969586</v>
      </c>
      <c r="I12" s="5">
        <f t="shared" ref="I12:I36" si="4">G12+IF(A12&lt;startage,1,0)*(H12*(1-initialunempprob))+IF(A12&gt;=startage,1,0)*(H12*(1-unempprob))</f>
        <v>3685.0590642801635</v>
      </c>
      <c r="J12" s="26">
        <f t="shared" ref="J12:J56" si="5">(F12-(IF(A12&gt;startage,1,0)*(unempprob*300*52)))/(IF(A12&lt;startage,1,0)*((C12+H12)*(1-initialunempprob))+IF(A12&gt;=startage,1,0)*((C12+H12)*(1-unempprob)))</f>
        <v>5.2658680398068362E-2</v>
      </c>
      <c r="L12" s="22">
        <f>0.1*Grade15!L12</f>
        <v>3889.8958464396001</v>
      </c>
      <c r="M12" s="5">
        <f>scrimecost*Meta!O9</f>
        <v>13531.434000000001</v>
      </c>
      <c r="N12" s="5">
        <f>L12-Grade15!L12</f>
        <v>-35009.062617956399</v>
      </c>
      <c r="O12" s="5"/>
      <c r="P12" s="22"/>
      <c r="Q12" s="22">
        <f>0.05*feel*Grade15!G12</f>
        <v>291.67137503023883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-43579.733992986636</v>
      </c>
      <c r="T12" s="22">
        <f t="shared" ref="T12:T43" si="7">S12/sreturn^(A12-startage+1)</f>
        <v>-43579.733992986636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36407.17279789548</v>
      </c>
      <c r="D13" s="5">
        <f t="shared" si="0"/>
        <v>34659.628503596497</v>
      </c>
      <c r="E13" s="5">
        <f t="shared" si="1"/>
        <v>25159.628503596497</v>
      </c>
      <c r="F13" s="5">
        <f t="shared" si="2"/>
        <v>8516.3687064242567</v>
      </c>
      <c r="G13" s="5">
        <f t="shared" si="3"/>
        <v>26143.259797172243</v>
      </c>
      <c r="H13" s="22">
        <f t="shared" ref="H13:H36" si="10">benefits*B13/expnorm</f>
        <v>16003.091324766894</v>
      </c>
      <c r="I13" s="5">
        <f t="shared" si="4"/>
        <v>41378.202738350323</v>
      </c>
      <c r="J13" s="26">
        <f t="shared" si="5"/>
        <v>0.17068728039583492</v>
      </c>
      <c r="L13" s="22">
        <f t="shared" ref="L13:L36" si="11">(sincome+sbenefits)*(1-sunemp)*B13/expnorm</f>
        <v>40975.834117316175</v>
      </c>
      <c r="M13" s="5">
        <f>scrimecost*Meta!O10</f>
        <v>12340.523999999999</v>
      </c>
      <c r="N13" s="5">
        <f>L13-Grade15!L13</f>
        <v>1104.4016913102823</v>
      </c>
      <c r="O13" s="5">
        <f>Grade15!M13-M13</f>
        <v>208.69599999999991</v>
      </c>
      <c r="P13" s="22">
        <f t="shared" ref="P13:P56" si="12">(spart-initialspart)*(L13*J13+nptrans)</f>
        <v>81.288322124613458</v>
      </c>
      <c r="Q13" s="22"/>
      <c r="R13" s="22"/>
      <c r="S13" s="22">
        <f t="shared" si="6"/>
        <v>651.53562029305078</v>
      </c>
      <c r="T13" s="22">
        <f t="shared" si="7"/>
        <v>651.48035370674597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37317.352117842856</v>
      </c>
      <c r="D14" s="5">
        <f t="shared" si="0"/>
        <v>36274.919216186398</v>
      </c>
      <c r="E14" s="5">
        <f t="shared" si="1"/>
        <v>26774.919216186398</v>
      </c>
      <c r="F14" s="5">
        <f t="shared" si="2"/>
        <v>9043.7611240848582</v>
      </c>
      <c r="G14" s="5">
        <f t="shared" si="3"/>
        <v>27231.158092101541</v>
      </c>
      <c r="H14" s="22">
        <f t="shared" si="10"/>
        <v>16403.168607886062</v>
      </c>
      <c r="I14" s="5">
        <f t="shared" si="4"/>
        <v>42846.974606809075</v>
      </c>
      <c r="J14" s="26">
        <f t="shared" si="5"/>
        <v>0.1621948994604446</v>
      </c>
      <c r="L14" s="22">
        <f t="shared" si="11"/>
        <v>42000.229970249078</v>
      </c>
      <c r="M14" s="5">
        <f>scrimecost*Meta!O11</f>
        <v>11504.64</v>
      </c>
      <c r="N14" s="5">
        <f>L14-Grade15!L14</f>
        <v>1132.0117335930336</v>
      </c>
      <c r="O14" s="5">
        <f>Grade15!M14-M14</f>
        <v>194.56000000000131</v>
      </c>
      <c r="P14" s="22">
        <f t="shared" si="12"/>
        <v>80.197338464040683</v>
      </c>
      <c r="Q14" s="22"/>
      <c r="R14" s="22"/>
      <c r="S14" s="22">
        <f t="shared" si="6"/>
        <v>654.94492374843196</v>
      </c>
      <c r="T14" s="22">
        <f t="shared" si="7"/>
        <v>654.8338168992077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38250.285920788927</v>
      </c>
      <c r="D15" s="5">
        <f t="shared" si="0"/>
        <v>37163.072196591056</v>
      </c>
      <c r="E15" s="5">
        <f t="shared" si="1"/>
        <v>27663.072196591056</v>
      </c>
      <c r="F15" s="5">
        <f t="shared" si="2"/>
        <v>9333.7430721869787</v>
      </c>
      <c r="G15" s="5">
        <f t="shared" si="3"/>
        <v>27829.329124404077</v>
      </c>
      <c r="H15" s="22">
        <f t="shared" si="10"/>
        <v>16813.247823083217</v>
      </c>
      <c r="I15" s="5">
        <f t="shared" si="4"/>
        <v>43835.5410519793</v>
      </c>
      <c r="J15" s="26">
        <f t="shared" si="5"/>
        <v>0.16377077044638069</v>
      </c>
      <c r="L15" s="22">
        <f t="shared" si="11"/>
        <v>43050.235719505305</v>
      </c>
      <c r="M15" s="5">
        <f>scrimecost*Meta!O12</f>
        <v>10974.348</v>
      </c>
      <c r="N15" s="5">
        <f>L15-Grade15!L15</f>
        <v>1160.3120269328647</v>
      </c>
      <c r="O15" s="5">
        <f>Grade15!M15-M15</f>
        <v>185.59200000000055</v>
      </c>
      <c r="P15" s="22">
        <f t="shared" si="12"/>
        <v>81.626221630090157</v>
      </c>
      <c r="Q15" s="22"/>
      <c r="R15" s="22"/>
      <c r="S15" s="22">
        <f t="shared" si="6"/>
        <v>663.06273402279362</v>
      </c>
      <c r="T15" s="22">
        <f t="shared" si="7"/>
        <v>662.89401520991203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39206.543068808656</v>
      </c>
      <c r="D16" s="5">
        <f t="shared" si="0"/>
        <v>38073.429001505843</v>
      </c>
      <c r="E16" s="5">
        <f t="shared" si="1"/>
        <v>28573.429001505843</v>
      </c>
      <c r="F16" s="5">
        <f t="shared" si="2"/>
        <v>9630.9745689916581</v>
      </c>
      <c r="G16" s="5">
        <f t="shared" si="3"/>
        <v>28442.454432514183</v>
      </c>
      <c r="H16" s="22">
        <f t="shared" si="10"/>
        <v>17233.579018660297</v>
      </c>
      <c r="I16" s="5">
        <f t="shared" si="4"/>
        <v>44848.821658278786</v>
      </c>
      <c r="J16" s="26">
        <f t="shared" si="5"/>
        <v>0.16530820555461115</v>
      </c>
      <c r="L16" s="22">
        <f t="shared" si="11"/>
        <v>44126.491612492937</v>
      </c>
      <c r="M16" s="5">
        <f>scrimecost*Meta!O13</f>
        <v>9136.3019999999997</v>
      </c>
      <c r="N16" s="5">
        <f>L16-Grade15!L16</f>
        <v>1189.3198276061812</v>
      </c>
      <c r="O16" s="5">
        <f>Grade15!M16-M16</f>
        <v>154.50799999999981</v>
      </c>
      <c r="P16" s="22">
        <f t="shared" si="12"/>
        <v>83.090826875290915</v>
      </c>
      <c r="Q16" s="22"/>
      <c r="R16" s="22"/>
      <c r="S16" s="22">
        <f t="shared" si="6"/>
        <v>658.83948815400981</v>
      </c>
      <c r="T16" s="22">
        <f t="shared" si="7"/>
        <v>658.61597204463976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40186.706645528866</v>
      </c>
      <c r="D17" s="5">
        <f t="shared" si="0"/>
        <v>39006.544726543485</v>
      </c>
      <c r="E17" s="5">
        <f t="shared" si="1"/>
        <v>29506.544726543485</v>
      </c>
      <c r="F17" s="5">
        <f t="shared" si="2"/>
        <v>9935.6368532164488</v>
      </c>
      <c r="G17" s="5">
        <f t="shared" si="3"/>
        <v>29070.907873327036</v>
      </c>
      <c r="H17" s="22">
        <f t="shared" si="10"/>
        <v>17664.418494126803</v>
      </c>
      <c r="I17" s="5">
        <f t="shared" si="4"/>
        <v>45887.434279735753</v>
      </c>
      <c r="J17" s="26">
        <f t="shared" si="5"/>
        <v>0.16680814224556764</v>
      </c>
      <c r="L17" s="22">
        <f t="shared" si="11"/>
        <v>45229.65390280525</v>
      </c>
      <c r="M17" s="5">
        <f>scrimecost*Meta!O14</f>
        <v>9136.3019999999997</v>
      </c>
      <c r="N17" s="5">
        <f>L17-Grade15!L17</f>
        <v>1219.0528232963334</v>
      </c>
      <c r="O17" s="5">
        <f>Grade15!M17-M17</f>
        <v>154.50799999999981</v>
      </c>
      <c r="P17" s="22">
        <f t="shared" si="12"/>
        <v>84.592047251621665</v>
      </c>
      <c r="Q17" s="22"/>
      <c r="R17" s="22"/>
      <c r="S17" s="22">
        <f t="shared" si="6"/>
        <v>672.76707143850774</v>
      </c>
      <c r="T17" s="22">
        <f t="shared" si="7"/>
        <v>672.48178210867786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41191.374311667081</v>
      </c>
      <c r="D18" s="5">
        <f t="shared" si="0"/>
        <v>39962.988344707061</v>
      </c>
      <c r="E18" s="5">
        <f t="shared" si="1"/>
        <v>30462.988344707061</v>
      </c>
      <c r="F18" s="5">
        <f t="shared" si="2"/>
        <v>10247.915694546855</v>
      </c>
      <c r="G18" s="5">
        <f t="shared" si="3"/>
        <v>29715.072650160204</v>
      </c>
      <c r="H18" s="22">
        <f t="shared" si="10"/>
        <v>18106.028956479971</v>
      </c>
      <c r="I18" s="5">
        <f t="shared" si="4"/>
        <v>46952.012216729141</v>
      </c>
      <c r="J18" s="26">
        <f t="shared" si="5"/>
        <v>0.16827149511479339</v>
      </c>
      <c r="L18" s="22">
        <f t="shared" si="11"/>
        <v>46360.395250375383</v>
      </c>
      <c r="M18" s="5">
        <f>scrimecost*Meta!O15</f>
        <v>9136.3019999999997</v>
      </c>
      <c r="N18" s="5">
        <f>L18-Grade15!L18</f>
        <v>1249.5291438787463</v>
      </c>
      <c r="O18" s="5">
        <f>Grade15!M18-M18</f>
        <v>154.50799999999981</v>
      </c>
      <c r="P18" s="22">
        <f t="shared" si="12"/>
        <v>86.130798137360657</v>
      </c>
      <c r="Q18" s="22"/>
      <c r="R18" s="22"/>
      <c r="S18" s="22">
        <f t="shared" si="6"/>
        <v>687.04284430512166</v>
      </c>
      <c r="T18" s="22">
        <f t="shared" si="7"/>
        <v>686.69324750416376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42221.158669458753</v>
      </c>
      <c r="D19" s="5">
        <f t="shared" si="0"/>
        <v>40943.343053324737</v>
      </c>
      <c r="E19" s="5">
        <f t="shared" si="1"/>
        <v>31443.343053324737</v>
      </c>
      <c r="F19" s="5">
        <f t="shared" si="2"/>
        <v>10568.001506910527</v>
      </c>
      <c r="G19" s="5">
        <f t="shared" si="3"/>
        <v>30375.341546414209</v>
      </c>
      <c r="H19" s="22">
        <f t="shared" si="10"/>
        <v>18558.679680391968</v>
      </c>
      <c r="I19" s="5">
        <f t="shared" si="4"/>
        <v>48043.204602147365</v>
      </c>
      <c r="J19" s="26">
        <f t="shared" si="5"/>
        <v>0.1696991564506235</v>
      </c>
      <c r="L19" s="22">
        <f t="shared" si="11"/>
        <v>47519.405131634761</v>
      </c>
      <c r="M19" s="5">
        <f>scrimecost*Meta!O16</f>
        <v>9136.3019999999997</v>
      </c>
      <c r="N19" s="5">
        <f>L19-Grade15!L19</f>
        <v>1280.7673724757115</v>
      </c>
      <c r="O19" s="5">
        <f>Grade15!M19-M19</f>
        <v>154.50799999999981</v>
      </c>
      <c r="P19" s="22">
        <f t="shared" si="12"/>
        <v>87.70801779524318</v>
      </c>
      <c r="Q19" s="22"/>
      <c r="R19" s="22"/>
      <c r="S19" s="22">
        <f t="shared" si="6"/>
        <v>701.67551149339715</v>
      </c>
      <c r="T19" s="22">
        <f t="shared" si="7"/>
        <v>701.25897954282289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43276.687636195231</v>
      </c>
      <c r="D20" s="5">
        <f t="shared" si="0"/>
        <v>41948.206629657863</v>
      </c>
      <c r="E20" s="5">
        <f t="shared" si="1"/>
        <v>32448.206629657863</v>
      </c>
      <c r="F20" s="5">
        <f t="shared" si="2"/>
        <v>10896.089464583292</v>
      </c>
      <c r="G20" s="5">
        <f t="shared" si="3"/>
        <v>31052.117165074571</v>
      </c>
      <c r="H20" s="22">
        <f t="shared" si="10"/>
        <v>19022.64667240177</v>
      </c>
      <c r="I20" s="5">
        <f t="shared" si="4"/>
        <v>49161.676797201057</v>
      </c>
      <c r="J20" s="26">
        <f t="shared" si="5"/>
        <v>0.17109199677826262</v>
      </c>
      <c r="L20" s="22">
        <f t="shared" si="11"/>
        <v>48707.390259925633</v>
      </c>
      <c r="M20" s="5">
        <f>scrimecost*Meta!O17</f>
        <v>9136.3019999999997</v>
      </c>
      <c r="N20" s="5">
        <f>L20-Grade15!L20</f>
        <v>1312.786556787607</v>
      </c>
      <c r="O20" s="5">
        <f>Grade15!M20-M20</f>
        <v>154.50799999999981</v>
      </c>
      <c r="P20" s="22">
        <f t="shared" si="12"/>
        <v>89.324667944572738</v>
      </c>
      <c r="Q20" s="22"/>
      <c r="R20" s="22"/>
      <c r="S20" s="22">
        <f t="shared" si="6"/>
        <v>716.67399536138225</v>
      </c>
      <c r="T20" s="22">
        <f t="shared" si="7"/>
        <v>716.18780407047177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44358.604827100105</v>
      </c>
      <c r="D21" s="5">
        <f t="shared" si="0"/>
        <v>42978.191795399303</v>
      </c>
      <c r="E21" s="5">
        <f t="shared" si="1"/>
        <v>33478.191795399303</v>
      </c>
      <c r="F21" s="5">
        <f t="shared" si="2"/>
        <v>11232.379621197873</v>
      </c>
      <c r="G21" s="5">
        <f t="shared" si="3"/>
        <v>31745.81217420143</v>
      </c>
      <c r="H21" s="22">
        <f t="shared" si="10"/>
        <v>19498.21283921181</v>
      </c>
      <c r="I21" s="5">
        <f t="shared" si="4"/>
        <v>50308.11079713107</v>
      </c>
      <c r="J21" s="26">
        <f t="shared" si="5"/>
        <v>0.17245086539059346</v>
      </c>
      <c r="L21" s="22">
        <f t="shared" si="11"/>
        <v>49925.075016423776</v>
      </c>
      <c r="M21" s="5">
        <f>scrimecost*Meta!O18</f>
        <v>7527.45</v>
      </c>
      <c r="N21" s="5">
        <f>L21-Grade15!L21</f>
        <v>1345.6062207073119</v>
      </c>
      <c r="O21" s="5">
        <f>Grade15!M21-M21</f>
        <v>127.30000000000018</v>
      </c>
      <c r="P21" s="22">
        <f t="shared" si="12"/>
        <v>90.981734347635538</v>
      </c>
      <c r="Q21" s="22"/>
      <c r="R21" s="22"/>
      <c r="S21" s="22">
        <f t="shared" si="6"/>
        <v>716.45725732607241</v>
      </c>
      <c r="T21" s="22">
        <f t="shared" si="7"/>
        <v>715.91048072703177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45467.569947777607</v>
      </c>
      <c r="D22" s="5">
        <f t="shared" si="0"/>
        <v>44033.926590284282</v>
      </c>
      <c r="E22" s="5">
        <f t="shared" si="1"/>
        <v>34533.926590284282</v>
      </c>
      <c r="F22" s="5">
        <f t="shared" si="2"/>
        <v>11580.469690756247</v>
      </c>
      <c r="G22" s="5">
        <f t="shared" si="3"/>
        <v>32453.456899528035</v>
      </c>
      <c r="H22" s="22">
        <f t="shared" si="10"/>
        <v>19985.668160192101</v>
      </c>
      <c r="I22" s="5">
        <f t="shared" si="4"/>
        <v>51479.812988030913</v>
      </c>
      <c r="J22" s="26">
        <f t="shared" si="5"/>
        <v>0.17383103763704372</v>
      </c>
      <c r="L22" s="22">
        <f t="shared" si="11"/>
        <v>51173.20189183436</v>
      </c>
      <c r="M22" s="5">
        <f>scrimecost*Meta!O19</f>
        <v>7527.45</v>
      </c>
      <c r="N22" s="5">
        <f>L22-Grade15!L22</f>
        <v>1379.2463762249827</v>
      </c>
      <c r="O22" s="5">
        <f>Grade15!M22-M22</f>
        <v>127.30000000000018</v>
      </c>
      <c r="P22" s="22">
        <f t="shared" si="12"/>
        <v>92.696944704405055</v>
      </c>
      <c r="Q22" s="22"/>
      <c r="R22" s="22"/>
      <c r="S22" s="22">
        <f t="shared" si="6"/>
        <v>732.224618449118</v>
      </c>
      <c r="T22" s="22">
        <f t="shared" si="7"/>
        <v>731.60374507995073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46604.259196472041</v>
      </c>
      <c r="D23" s="5">
        <f t="shared" si="0"/>
        <v>45116.054755041383</v>
      </c>
      <c r="E23" s="5">
        <f t="shared" si="1"/>
        <v>35616.054755041383</v>
      </c>
      <c r="F23" s="5">
        <f t="shared" si="2"/>
        <v>12041.99735302515</v>
      </c>
      <c r="G23" s="5">
        <f t="shared" si="3"/>
        <v>33074.057402016231</v>
      </c>
      <c r="H23" s="22">
        <f t="shared" si="10"/>
        <v>20485.309864196905</v>
      </c>
      <c r="I23" s="5">
        <f t="shared" si="4"/>
        <v>52576.072392731687</v>
      </c>
      <c r="J23" s="26">
        <f t="shared" si="5"/>
        <v>0.17681738648304204</v>
      </c>
      <c r="L23" s="22">
        <f t="shared" si="11"/>
        <v>52452.531939130218</v>
      </c>
      <c r="M23" s="5">
        <f>scrimecost*Meta!O20</f>
        <v>7527.45</v>
      </c>
      <c r="N23" s="5">
        <f>L23-Grade15!L23</f>
        <v>1413.7275356306054</v>
      </c>
      <c r="O23" s="5">
        <f>Grade15!M23-M23</f>
        <v>127.30000000000018</v>
      </c>
      <c r="P23" s="22">
        <f t="shared" si="12"/>
        <v>94.971117671371857</v>
      </c>
      <c r="Q23" s="22"/>
      <c r="R23" s="22"/>
      <c r="S23" s="22">
        <f t="shared" si="6"/>
        <v>748.68187878752644</v>
      </c>
      <c r="T23" s="22">
        <f t="shared" si="7"/>
        <v>747.98359767536078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47769.365676383844</v>
      </c>
      <c r="D24" s="5">
        <f t="shared" si="0"/>
        <v>46225.236123917421</v>
      </c>
      <c r="E24" s="5">
        <f t="shared" si="1"/>
        <v>36725.236123917421</v>
      </c>
      <c r="F24" s="5">
        <f t="shared" si="2"/>
        <v>12515.06320685078</v>
      </c>
      <c r="G24" s="5">
        <f t="shared" si="3"/>
        <v>33710.172917066637</v>
      </c>
      <c r="H24" s="22">
        <f t="shared" si="10"/>
        <v>20997.442610801827</v>
      </c>
      <c r="I24" s="5">
        <f t="shared" si="4"/>
        <v>53699.738282549974</v>
      </c>
      <c r="J24" s="26">
        <f t="shared" si="5"/>
        <v>0.17973089755230875</v>
      </c>
      <c r="L24" s="22">
        <f t="shared" si="11"/>
        <v>53763.845237608468</v>
      </c>
      <c r="M24" s="5">
        <f>scrimecost*Meta!O21</f>
        <v>7527.45</v>
      </c>
      <c r="N24" s="5">
        <f>L24-Grade15!L24</f>
        <v>1449.0707240213742</v>
      </c>
      <c r="O24" s="5">
        <f>Grade15!M24-M24</f>
        <v>127.30000000000018</v>
      </c>
      <c r="P24" s="22">
        <f t="shared" si="12"/>
        <v>97.302144962512827</v>
      </c>
      <c r="Q24" s="22"/>
      <c r="R24" s="22"/>
      <c r="S24" s="22">
        <f t="shared" si="6"/>
        <v>765.55057063439767</v>
      </c>
      <c r="T24" s="22">
        <f t="shared" si="7"/>
        <v>764.77167906785542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48963.599818293435</v>
      </c>
      <c r="D25" s="5">
        <f t="shared" si="0"/>
        <v>47362.147027015351</v>
      </c>
      <c r="E25" s="5">
        <f t="shared" si="1"/>
        <v>37862.147027015351</v>
      </c>
      <c r="F25" s="5">
        <f t="shared" si="2"/>
        <v>12999.955707022047</v>
      </c>
      <c r="G25" s="5">
        <f t="shared" si="3"/>
        <v>34362.191319993304</v>
      </c>
      <c r="H25" s="22">
        <f t="shared" si="10"/>
        <v>21522.378676071872</v>
      </c>
      <c r="I25" s="5">
        <f t="shared" si="4"/>
        <v>54851.49581961373</v>
      </c>
      <c r="J25" s="26">
        <f t="shared" si="5"/>
        <v>0.18257334737598357</v>
      </c>
      <c r="L25" s="22">
        <f t="shared" si="11"/>
        <v>55107.94136854868</v>
      </c>
      <c r="M25" s="5">
        <f>scrimecost*Meta!O22</f>
        <v>7527.45</v>
      </c>
      <c r="N25" s="5">
        <f>L25-Grade15!L25</f>
        <v>1485.2974921219065</v>
      </c>
      <c r="O25" s="5">
        <f>Grade15!M25-M25</f>
        <v>127.30000000000018</v>
      </c>
      <c r="P25" s="22">
        <f t="shared" si="12"/>
        <v>99.691447935932345</v>
      </c>
      <c r="Q25" s="22"/>
      <c r="R25" s="22"/>
      <c r="S25" s="22">
        <f t="shared" si="6"/>
        <v>782.84097977743806</v>
      </c>
      <c r="T25" s="22">
        <f t="shared" si="7"/>
        <v>781.97815947031222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50187.689813750767</v>
      </c>
      <c r="D26" s="5">
        <f t="shared" si="0"/>
        <v>48527.480702690729</v>
      </c>
      <c r="E26" s="5">
        <f t="shared" si="1"/>
        <v>39027.480702690729</v>
      </c>
      <c r="F26" s="5">
        <f t="shared" si="2"/>
        <v>13496.970519697596</v>
      </c>
      <c r="G26" s="5">
        <f t="shared" si="3"/>
        <v>35030.510182993137</v>
      </c>
      <c r="H26" s="22">
        <f t="shared" si="10"/>
        <v>22060.438142973668</v>
      </c>
      <c r="I26" s="5">
        <f t="shared" si="4"/>
        <v>56032.047295104072</v>
      </c>
      <c r="J26" s="26">
        <f t="shared" si="5"/>
        <v>0.18534646915517855</v>
      </c>
      <c r="L26" s="22">
        <f t="shared" si="11"/>
        <v>56485.639902762392</v>
      </c>
      <c r="M26" s="5">
        <f>scrimecost*Meta!O23</f>
        <v>5689.4040000000005</v>
      </c>
      <c r="N26" s="5">
        <f>L26-Grade15!L26</f>
        <v>1522.4299294249577</v>
      </c>
      <c r="O26" s="5">
        <f>Grade15!M26-M26</f>
        <v>96.21599999999944</v>
      </c>
      <c r="P26" s="22">
        <f t="shared" si="12"/>
        <v>102.14048348368732</v>
      </c>
      <c r="Q26" s="22"/>
      <c r="R26" s="22"/>
      <c r="S26" s="22">
        <f t="shared" si="6"/>
        <v>782.75251714905664</v>
      </c>
      <c r="T26" s="22">
        <f t="shared" si="7"/>
        <v>781.82347044779965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51442.382059094532</v>
      </c>
      <c r="D27" s="5">
        <f t="shared" si="0"/>
        <v>49721.947720257995</v>
      </c>
      <c r="E27" s="5">
        <f t="shared" si="1"/>
        <v>40221.947720257995</v>
      </c>
      <c r="F27" s="5">
        <f t="shared" si="2"/>
        <v>14006.410702690035</v>
      </c>
      <c r="G27" s="5">
        <f t="shared" si="3"/>
        <v>35715.537017567956</v>
      </c>
      <c r="H27" s="22">
        <f t="shared" si="10"/>
        <v>22611.949096548004</v>
      </c>
      <c r="I27" s="5">
        <f t="shared" si="4"/>
        <v>57242.112557481654</v>
      </c>
      <c r="J27" s="26">
        <f t="shared" si="5"/>
        <v>0.18805195381780779</v>
      </c>
      <c r="L27" s="22">
        <f t="shared" si="11"/>
        <v>57897.780900331447</v>
      </c>
      <c r="M27" s="5">
        <f>scrimecost*Meta!O24</f>
        <v>5689.4040000000005</v>
      </c>
      <c r="N27" s="5">
        <f>L27-Grade15!L27</f>
        <v>1560.4906776605712</v>
      </c>
      <c r="O27" s="5">
        <f>Grade15!M27-M27</f>
        <v>96.21599999999944</v>
      </c>
      <c r="P27" s="22">
        <f t="shared" si="12"/>
        <v>104.65074492013618</v>
      </c>
      <c r="Q27" s="22"/>
      <c r="R27" s="22"/>
      <c r="S27" s="22">
        <f t="shared" si="6"/>
        <v>800.91825325495984</v>
      </c>
      <c r="T27" s="22">
        <f t="shared" si="7"/>
        <v>799.89978834352598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52728.441610571906</v>
      </c>
      <c r="D28" s="5">
        <f t="shared" si="0"/>
        <v>50946.276413264459</v>
      </c>
      <c r="E28" s="5">
        <f t="shared" si="1"/>
        <v>41446.276413264459</v>
      </c>
      <c r="F28" s="5">
        <f t="shared" si="2"/>
        <v>14528.586890257291</v>
      </c>
      <c r="G28" s="5">
        <f t="shared" si="3"/>
        <v>36417.689523007168</v>
      </c>
      <c r="H28" s="22">
        <f t="shared" si="10"/>
        <v>23177.247823961712</v>
      </c>
      <c r="I28" s="5">
        <f t="shared" si="4"/>
        <v>58482.42945141872</v>
      </c>
      <c r="J28" s="26">
        <f t="shared" si="5"/>
        <v>0.19069145104964119</v>
      </c>
      <c r="L28" s="22">
        <f t="shared" si="11"/>
        <v>59345.225422839743</v>
      </c>
      <c r="M28" s="5">
        <f>scrimecost*Meta!O25</f>
        <v>5689.4040000000005</v>
      </c>
      <c r="N28" s="5">
        <f>L28-Grade15!L28</f>
        <v>1599.5029446020926</v>
      </c>
      <c r="O28" s="5">
        <f>Grade15!M28-M28</f>
        <v>96.21599999999944</v>
      </c>
      <c r="P28" s="22">
        <f t="shared" si="12"/>
        <v>107.22376289249628</v>
      </c>
      <c r="Q28" s="22"/>
      <c r="R28" s="22"/>
      <c r="S28" s="22">
        <f t="shared" si="6"/>
        <v>819.53813276351832</v>
      </c>
      <c r="T28" s="22">
        <f t="shared" si="7"/>
        <v>818.4265613925121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54046.652650836193</v>
      </c>
      <c r="D29" s="5">
        <f t="shared" si="0"/>
        <v>52201.213323596057</v>
      </c>
      <c r="E29" s="5">
        <f t="shared" si="1"/>
        <v>42701.213323596057</v>
      </c>
      <c r="F29" s="5">
        <f t="shared" si="2"/>
        <v>15063.817482513718</v>
      </c>
      <c r="G29" s="5">
        <f t="shared" si="3"/>
        <v>37137.39584108234</v>
      </c>
      <c r="H29" s="22">
        <f t="shared" si="10"/>
        <v>23756.67901956075</v>
      </c>
      <c r="I29" s="5">
        <f t="shared" si="4"/>
        <v>59753.754267704171</v>
      </c>
      <c r="J29" s="26">
        <f t="shared" si="5"/>
        <v>0.19326657030021033</v>
      </c>
      <c r="L29" s="22">
        <f t="shared" si="11"/>
        <v>60828.856058410733</v>
      </c>
      <c r="M29" s="5">
        <f>scrimecost*Meta!O26</f>
        <v>5689.4040000000005</v>
      </c>
      <c r="N29" s="5">
        <f>L29-Grade15!L29</f>
        <v>1639.4905182171569</v>
      </c>
      <c r="O29" s="5">
        <f>Grade15!M29-M29</f>
        <v>96.21599999999944</v>
      </c>
      <c r="P29" s="22">
        <f t="shared" si="12"/>
        <v>109.86110631416538</v>
      </c>
      <c r="Q29" s="22"/>
      <c r="R29" s="22"/>
      <c r="S29" s="22">
        <f t="shared" si="6"/>
        <v>838.62350925979297</v>
      </c>
      <c r="T29" s="22">
        <f t="shared" si="7"/>
        <v>837.41501179834131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55397.818967107087</v>
      </c>
      <c r="D30" s="5">
        <f t="shared" si="0"/>
        <v>53487.523656685946</v>
      </c>
      <c r="E30" s="5">
        <f t="shared" si="1"/>
        <v>43987.523656685946</v>
      </c>
      <c r="F30" s="5">
        <f t="shared" si="2"/>
        <v>15612.428839576554</v>
      </c>
      <c r="G30" s="5">
        <f t="shared" si="3"/>
        <v>37875.094817109391</v>
      </c>
      <c r="H30" s="22">
        <f t="shared" si="10"/>
        <v>24350.595995049764</v>
      </c>
      <c r="I30" s="5">
        <f t="shared" si="4"/>
        <v>61056.862204396763</v>
      </c>
      <c r="J30" s="26">
        <f t="shared" si="5"/>
        <v>0.19577888176418021</v>
      </c>
      <c r="L30" s="22">
        <f t="shared" si="11"/>
        <v>62349.57745987099</v>
      </c>
      <c r="M30" s="5">
        <f>scrimecost*Meta!O27</f>
        <v>5689.4040000000005</v>
      </c>
      <c r="N30" s="5">
        <f>L30-Grade15!L30</f>
        <v>1680.4777811725653</v>
      </c>
      <c r="O30" s="5">
        <f>Grade15!M30-M30</f>
        <v>96.21599999999944</v>
      </c>
      <c r="P30" s="22">
        <f t="shared" si="12"/>
        <v>112.56438332137618</v>
      </c>
      <c r="Q30" s="22"/>
      <c r="R30" s="22"/>
      <c r="S30" s="22">
        <f t="shared" si="6"/>
        <v>858.18602016846012</v>
      </c>
      <c r="T30" s="22">
        <f t="shared" si="7"/>
        <v>856.87664134395402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56782.764441284773</v>
      </c>
      <c r="D31" s="5">
        <f t="shared" si="0"/>
        <v>54805.991748103108</v>
      </c>
      <c r="E31" s="5">
        <f t="shared" si="1"/>
        <v>45305.991748103108</v>
      </c>
      <c r="F31" s="5">
        <f t="shared" si="2"/>
        <v>16174.755480565975</v>
      </c>
      <c r="G31" s="5">
        <f t="shared" si="3"/>
        <v>38631.236267537133</v>
      </c>
      <c r="H31" s="22">
        <f t="shared" si="10"/>
        <v>24959.360894926012</v>
      </c>
      <c r="I31" s="5">
        <f t="shared" si="4"/>
        <v>62392.547839506697</v>
      </c>
      <c r="J31" s="26">
        <f t="shared" si="5"/>
        <v>0.19822991733878506</v>
      </c>
      <c r="L31" s="22">
        <f t="shared" si="11"/>
        <v>63908.316896367767</v>
      </c>
      <c r="M31" s="5">
        <f>scrimecost*Meta!O28</f>
        <v>5082.7139999999999</v>
      </c>
      <c r="N31" s="5">
        <f>L31-Grade15!L31</f>
        <v>1722.489725701882</v>
      </c>
      <c r="O31" s="5">
        <f>Grade15!M31-M31</f>
        <v>85.956000000000131</v>
      </c>
      <c r="P31" s="22">
        <f t="shared" si="12"/>
        <v>115.33524225376726</v>
      </c>
      <c r="Q31" s="22"/>
      <c r="R31" s="22"/>
      <c r="S31" s="22">
        <f t="shared" si="6"/>
        <v>872.35861384985446</v>
      </c>
      <c r="T31" s="22">
        <f t="shared" si="7"/>
        <v>870.95372614522091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58202.333552316893</v>
      </c>
      <c r="D32" s="5">
        <f t="shared" si="0"/>
        <v>56157.421541805685</v>
      </c>
      <c r="E32" s="5">
        <f t="shared" si="1"/>
        <v>46657.421541805685</v>
      </c>
      <c r="F32" s="5">
        <f t="shared" si="2"/>
        <v>16751.140287580125</v>
      </c>
      <c r="G32" s="5">
        <f t="shared" si="3"/>
        <v>39406.281254225556</v>
      </c>
      <c r="H32" s="22">
        <f t="shared" si="10"/>
        <v>25583.34491729916</v>
      </c>
      <c r="I32" s="5">
        <f t="shared" si="4"/>
        <v>63761.625615494355</v>
      </c>
      <c r="J32" s="26">
        <f t="shared" si="5"/>
        <v>0.20062117155791176</v>
      </c>
      <c r="L32" s="22">
        <f t="shared" si="11"/>
        <v>65506.024818776961</v>
      </c>
      <c r="M32" s="5">
        <f>scrimecost*Meta!O29</f>
        <v>5082.7139999999999</v>
      </c>
      <c r="N32" s="5">
        <f>L32-Grade15!L32</f>
        <v>1765.5519688444401</v>
      </c>
      <c r="O32" s="5">
        <f>Grade15!M32-M32</f>
        <v>85.956000000000131</v>
      </c>
      <c r="P32" s="22">
        <f t="shared" si="12"/>
        <v>118.17537265946817</v>
      </c>
      <c r="Q32" s="22"/>
      <c r="R32" s="22"/>
      <c r="S32" s="22">
        <f t="shared" si="6"/>
        <v>892.91147687328714</v>
      </c>
      <c r="T32" s="22">
        <f t="shared" si="7"/>
        <v>891.3978705182567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59657.391891124811</v>
      </c>
      <c r="D33" s="5">
        <f t="shared" si="0"/>
        <v>57542.637080350818</v>
      </c>
      <c r="E33" s="5">
        <f t="shared" si="1"/>
        <v>48042.637080350818</v>
      </c>
      <c r="F33" s="5">
        <f t="shared" si="2"/>
        <v>17341.934714769624</v>
      </c>
      <c r="G33" s="5">
        <f t="shared" si="3"/>
        <v>40200.702365581194</v>
      </c>
      <c r="H33" s="22">
        <f t="shared" si="10"/>
        <v>26222.928540231638</v>
      </c>
      <c r="I33" s="5">
        <f t="shared" si="4"/>
        <v>65164.930335881712</v>
      </c>
      <c r="J33" s="26">
        <f t="shared" si="5"/>
        <v>0.2029541025034011</v>
      </c>
      <c r="L33" s="22">
        <f t="shared" si="11"/>
        <v>67143.675439246377</v>
      </c>
      <c r="M33" s="5">
        <f>scrimecost*Meta!O30</f>
        <v>5082.7139999999999</v>
      </c>
      <c r="N33" s="5">
        <f>L33-Grade15!L33</f>
        <v>1809.6907680655495</v>
      </c>
      <c r="O33" s="5">
        <f>Grade15!M33-M33</f>
        <v>85.956000000000131</v>
      </c>
      <c r="P33" s="22">
        <f t="shared" si="12"/>
        <v>121.08650632531155</v>
      </c>
      <c r="Q33" s="22"/>
      <c r="R33" s="22"/>
      <c r="S33" s="22">
        <f t="shared" si="6"/>
        <v>913.97816147230003</v>
      </c>
      <c r="T33" s="22">
        <f t="shared" si="7"/>
        <v>912.35144733762979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61148.826688402922</v>
      </c>
      <c r="D34" s="5">
        <f t="shared" si="0"/>
        <v>58962.48300735958</v>
      </c>
      <c r="E34" s="5">
        <f t="shared" si="1"/>
        <v>49462.48300735958</v>
      </c>
      <c r="F34" s="5">
        <f t="shared" si="2"/>
        <v>17947.499002638862</v>
      </c>
      <c r="G34" s="5">
        <f t="shared" si="3"/>
        <v>41014.984004720718</v>
      </c>
      <c r="H34" s="22">
        <f t="shared" si="10"/>
        <v>26878.501753737426</v>
      </c>
      <c r="I34" s="5">
        <f t="shared" si="4"/>
        <v>66603.317674278747</v>
      </c>
      <c r="J34" s="26">
        <f t="shared" si="5"/>
        <v>0.20523013269412244</v>
      </c>
      <c r="L34" s="22">
        <f t="shared" si="11"/>
        <v>68822.267325227527</v>
      </c>
      <c r="M34" s="5">
        <f>scrimecost*Meta!O31</f>
        <v>5082.7139999999999</v>
      </c>
      <c r="N34" s="5">
        <f>L34-Grade15!L34</f>
        <v>1854.933037267183</v>
      </c>
      <c r="O34" s="5">
        <f>Grade15!M34-M34</f>
        <v>85.956000000000131</v>
      </c>
      <c r="P34" s="22">
        <f t="shared" si="12"/>
        <v>124.070418332801</v>
      </c>
      <c r="Q34" s="22"/>
      <c r="R34" s="22"/>
      <c r="S34" s="22">
        <f t="shared" si="6"/>
        <v>935.57151318628644</v>
      </c>
      <c r="T34" s="22">
        <f t="shared" si="7"/>
        <v>933.8271481124948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62677.547355612987</v>
      </c>
      <c r="D35" s="5">
        <f t="shared" si="0"/>
        <v>60417.825082543561</v>
      </c>
      <c r="E35" s="5">
        <f t="shared" si="1"/>
        <v>50917.825082543561</v>
      </c>
      <c r="F35" s="5">
        <f t="shared" si="2"/>
        <v>18568.20239770483</v>
      </c>
      <c r="G35" s="5">
        <f t="shared" si="3"/>
        <v>41849.62268483873</v>
      </c>
      <c r="H35" s="22">
        <f t="shared" si="10"/>
        <v>27550.464297580857</v>
      </c>
      <c r="I35" s="5">
        <f t="shared" si="4"/>
        <v>68077.664696135704</v>
      </c>
      <c r="J35" s="26">
        <f t="shared" si="5"/>
        <v>0.20745064995336279</v>
      </c>
      <c r="L35" s="22">
        <f t="shared" si="11"/>
        <v>70542.82400835822</v>
      </c>
      <c r="M35" s="5">
        <f>scrimecost*Meta!O32</f>
        <v>5082.7139999999999</v>
      </c>
      <c r="N35" s="5">
        <f>L35-Grade15!L35</f>
        <v>1901.3063631988625</v>
      </c>
      <c r="O35" s="5">
        <f>Grade15!M35-M35</f>
        <v>85.956000000000131</v>
      </c>
      <c r="P35" s="22">
        <f t="shared" si="12"/>
        <v>127.1289281404777</v>
      </c>
      <c r="Q35" s="22"/>
      <c r="R35" s="22"/>
      <c r="S35" s="22">
        <f t="shared" si="6"/>
        <v>957.70469869312501</v>
      </c>
      <c r="T35" s="22">
        <f t="shared" si="7"/>
        <v>955.83798053626481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64244.486039503317</v>
      </c>
      <c r="D36" s="5">
        <f t="shared" si="0"/>
        <v>61909.55070960716</v>
      </c>
      <c r="E36" s="5">
        <f t="shared" si="1"/>
        <v>52409.55070960716</v>
      </c>
      <c r="F36" s="5">
        <f t="shared" si="2"/>
        <v>19204.423377647454</v>
      </c>
      <c r="G36" s="5">
        <f t="shared" si="3"/>
        <v>42705.127331959709</v>
      </c>
      <c r="H36" s="22">
        <f t="shared" si="10"/>
        <v>28239.225905020383</v>
      </c>
      <c r="I36" s="5">
        <f t="shared" si="4"/>
        <v>69588.87039353911</v>
      </c>
      <c r="J36" s="26">
        <f t="shared" si="5"/>
        <v>0.20961700825506072</v>
      </c>
      <c r="L36" s="22">
        <f t="shared" si="11"/>
        <v>72306.394608567178</v>
      </c>
      <c r="M36" s="5">
        <f>scrimecost*Meta!O33</f>
        <v>4309.7460000000001</v>
      </c>
      <c r="N36" s="5">
        <f>L36-Grade15!L36</f>
        <v>1948.8390222788439</v>
      </c>
      <c r="O36" s="5">
        <f>Grade15!M36-M36</f>
        <v>72.884000000000015</v>
      </c>
      <c r="P36" s="22">
        <f t="shared" si="12"/>
        <v>130.26390069334636</v>
      </c>
      <c r="Q36" s="22"/>
      <c r="R36" s="22"/>
      <c r="S36" s="22">
        <f t="shared" si="6"/>
        <v>972.90095783763888</v>
      </c>
      <c r="T36" s="22">
        <f t="shared" si="7"/>
        <v>970.9222541825452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65850.598190490899</v>
      </c>
      <c r="D37" s="5">
        <f t="shared" ref="D37:D56" si="15">IF(A37&lt;startage,1,0)*(C37*(1-initialunempprob))+IF(A37=startage,1,0)*(C37*(1-unempprob))+IF(A37&gt;startage,1,0)*(C37*(1-unempprob)+unempprob*300*52)</f>
        <v>63438.569477347337</v>
      </c>
      <c r="E37" s="5">
        <f t="shared" si="1"/>
        <v>53938.569477347337</v>
      </c>
      <c r="F37" s="5">
        <f t="shared" si="2"/>
        <v>19856.549882088639</v>
      </c>
      <c r="G37" s="5">
        <f t="shared" si="3"/>
        <v>43582.019595258695</v>
      </c>
      <c r="H37" s="22">
        <f t="shared" ref="H37:H56" si="16">benefits*B37/expnorm</f>
        <v>28945.20655264589</v>
      </c>
      <c r="I37" s="5">
        <f t="shared" ref="I37:I56" si="17">G37+IF(A37&lt;startage,1,0)*(H37*(1-initialunempprob))+IF(A37&gt;=startage,1,0)*(H37*(1-unempprob))</f>
        <v>71137.856233377577</v>
      </c>
      <c r="J37" s="26">
        <f t="shared" si="5"/>
        <v>0.21173052854940014</v>
      </c>
      <c r="L37" s="22">
        <f t="shared" ref="L37:L56" si="18">(sincome+sbenefits)*(1-sunemp)*B37/expnorm</f>
        <v>74114.054473781347</v>
      </c>
      <c r="M37" s="5">
        <f>scrimecost*Meta!O34</f>
        <v>4309.7460000000001</v>
      </c>
      <c r="N37" s="5">
        <f>L37-Grade15!L37</f>
        <v>1997.5599978358077</v>
      </c>
      <c r="O37" s="5">
        <f>Grade15!M37-M37</f>
        <v>72.884000000000015</v>
      </c>
      <c r="P37" s="22">
        <f t="shared" si="12"/>
        <v>133.47724756003669</v>
      </c>
      <c r="Q37" s="22"/>
      <c r="R37" s="22"/>
      <c r="S37" s="22">
        <f t="shared" si="6"/>
        <v>996.15463586075794</v>
      </c>
      <c r="T37" s="22">
        <f t="shared" si="7"/>
        <v>994.04431137283245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67496.863145253155</v>
      </c>
      <c r="D38" s="5">
        <f t="shared" si="15"/>
        <v>65005.813714281001</v>
      </c>
      <c r="E38" s="5">
        <f t="shared" si="1"/>
        <v>55505.813714281001</v>
      </c>
      <c r="F38" s="5">
        <f t="shared" si="2"/>
        <v>20524.979549140844</v>
      </c>
      <c r="G38" s="5">
        <f t="shared" si="3"/>
        <v>44480.834165140157</v>
      </c>
      <c r="H38" s="22">
        <f t="shared" si="16"/>
        <v>29668.836716462032</v>
      </c>
      <c r="I38" s="5">
        <f t="shared" si="17"/>
        <v>72725.566719212016</v>
      </c>
      <c r="J38" s="26">
        <f t="shared" si="5"/>
        <v>0.21379249956826779</v>
      </c>
      <c r="L38" s="22">
        <f t="shared" si="18"/>
        <v>75966.905835625876</v>
      </c>
      <c r="M38" s="5">
        <f>scrimecost*Meta!O35</f>
        <v>4309.7460000000001</v>
      </c>
      <c r="N38" s="5">
        <f>L38-Grade15!L38</f>
        <v>2047.4989977817168</v>
      </c>
      <c r="O38" s="5">
        <f>Grade15!M38-M38</f>
        <v>72.884000000000015</v>
      </c>
      <c r="P38" s="22">
        <f t="shared" si="12"/>
        <v>136.77092809839422</v>
      </c>
      <c r="Q38" s="22"/>
      <c r="R38" s="22"/>
      <c r="S38" s="22">
        <f t="shared" si="6"/>
        <v>1019.9896558344643</v>
      </c>
      <c r="T38" s="22">
        <f t="shared" si="7"/>
        <v>1017.7425001012715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69184.284723884484</v>
      </c>
      <c r="D39" s="5">
        <f t="shared" si="15"/>
        <v>66612.239057138024</v>
      </c>
      <c r="E39" s="5">
        <f t="shared" si="1"/>
        <v>57112.239057138024</v>
      </c>
      <c r="F39" s="5">
        <f t="shared" si="2"/>
        <v>21210.119957869367</v>
      </c>
      <c r="G39" s="5">
        <f t="shared" si="3"/>
        <v>45402.119099268661</v>
      </c>
      <c r="H39" s="22">
        <f t="shared" si="16"/>
        <v>30410.557634373585</v>
      </c>
      <c r="I39" s="5">
        <f t="shared" si="17"/>
        <v>74352.969967192315</v>
      </c>
      <c r="J39" s="26">
        <f t="shared" si="5"/>
        <v>0.2158041786110656</v>
      </c>
      <c r="L39" s="22">
        <f t="shared" si="18"/>
        <v>77866.07848151651</v>
      </c>
      <c r="M39" s="5">
        <f>scrimecost*Meta!O36</f>
        <v>4309.7460000000001</v>
      </c>
      <c r="N39" s="5">
        <f>L39-Grade15!L39</f>
        <v>2098.6864727262291</v>
      </c>
      <c r="O39" s="5">
        <f>Grade15!M39-M39</f>
        <v>72.884000000000015</v>
      </c>
      <c r="P39" s="22">
        <f t="shared" si="12"/>
        <v>140.14695065021078</v>
      </c>
      <c r="Q39" s="22"/>
      <c r="R39" s="22"/>
      <c r="S39" s="22">
        <f t="shared" si="6"/>
        <v>1044.420551307494</v>
      </c>
      <c r="T39" s="22">
        <f t="shared" si="7"/>
        <v>1042.0311735564264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70913.891841981589</v>
      </c>
      <c r="D40" s="5">
        <f t="shared" si="15"/>
        <v>68258.825033566478</v>
      </c>
      <c r="E40" s="5">
        <f t="shared" si="1"/>
        <v>58758.825033566478</v>
      </c>
      <c r="F40" s="5">
        <f t="shared" si="2"/>
        <v>21912.388876816101</v>
      </c>
      <c r="G40" s="5">
        <f t="shared" si="3"/>
        <v>46346.43615675038</v>
      </c>
      <c r="H40" s="22">
        <f t="shared" si="16"/>
        <v>31170.82157523292</v>
      </c>
      <c r="I40" s="5">
        <f t="shared" si="17"/>
        <v>76021.058296372124</v>
      </c>
      <c r="J40" s="26">
        <f t="shared" si="5"/>
        <v>0.21776679231135612</v>
      </c>
      <c r="L40" s="22">
        <f t="shared" si="18"/>
        <v>79812.730443554407</v>
      </c>
      <c r="M40" s="5">
        <f>scrimecost*Meta!O37</f>
        <v>4309.7460000000001</v>
      </c>
      <c r="N40" s="5">
        <f>L40-Grade15!L40</f>
        <v>2151.1536345443892</v>
      </c>
      <c r="O40" s="5">
        <f>Grade15!M40-M40</f>
        <v>72.884000000000015</v>
      </c>
      <c r="P40" s="22">
        <f t="shared" si="12"/>
        <v>143.6073737658227</v>
      </c>
      <c r="Q40" s="22"/>
      <c r="R40" s="22"/>
      <c r="S40" s="22">
        <f t="shared" si="6"/>
        <v>1069.4622191673645</v>
      </c>
      <c r="T40" s="22">
        <f t="shared" si="7"/>
        <v>1066.9250425086896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72686.739138031131</v>
      </c>
      <c r="D41" s="5">
        <f t="shared" si="15"/>
        <v>69946.575659405629</v>
      </c>
      <c r="E41" s="5">
        <f t="shared" si="1"/>
        <v>60446.575659405629</v>
      </c>
      <c r="F41" s="5">
        <f t="shared" si="2"/>
        <v>22632.214518736502</v>
      </c>
      <c r="G41" s="5">
        <f t="shared" si="3"/>
        <v>47314.361140669127</v>
      </c>
      <c r="H41" s="22">
        <f t="shared" si="16"/>
        <v>31950.092114613741</v>
      </c>
      <c r="I41" s="5">
        <f t="shared" si="17"/>
        <v>77730.848833781405</v>
      </c>
      <c r="J41" s="26">
        <f t="shared" si="5"/>
        <v>0.2196815373848103</v>
      </c>
      <c r="L41" s="22">
        <f t="shared" si="18"/>
        <v>81808.048704643268</v>
      </c>
      <c r="M41" s="5">
        <f>scrimecost*Meta!O38</f>
        <v>3118.8359999999998</v>
      </c>
      <c r="N41" s="5">
        <f>L41-Grade15!L41</f>
        <v>2204.9324754080008</v>
      </c>
      <c r="O41" s="5">
        <f>Grade15!M41-M41</f>
        <v>52.744000000000142</v>
      </c>
      <c r="P41" s="22">
        <f t="shared" si="12"/>
        <v>147.15430745932497</v>
      </c>
      <c r="Q41" s="22"/>
      <c r="R41" s="22"/>
      <c r="S41" s="22">
        <f t="shared" si="6"/>
        <v>1083.5897087237308</v>
      </c>
      <c r="T41" s="22">
        <f t="shared" si="7"/>
        <v>1080.9273186473913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74503.907616481927</v>
      </c>
      <c r="D42" s="5">
        <f t="shared" si="15"/>
        <v>71676.520050890787</v>
      </c>
      <c r="E42" s="5">
        <f t="shared" si="1"/>
        <v>62176.520050890787</v>
      </c>
      <c r="F42" s="5">
        <f t="shared" si="2"/>
        <v>23370.035801704922</v>
      </c>
      <c r="G42" s="5">
        <f t="shared" si="3"/>
        <v>48306.484249185865</v>
      </c>
      <c r="H42" s="22">
        <f t="shared" si="16"/>
        <v>32748.844417479089</v>
      </c>
      <c r="I42" s="5">
        <f t="shared" si="17"/>
        <v>79483.384134625958</v>
      </c>
      <c r="J42" s="26">
        <f t="shared" si="5"/>
        <v>0.22154958135891195</v>
      </c>
      <c r="L42" s="22">
        <f t="shared" si="18"/>
        <v>83853.249922259361</v>
      </c>
      <c r="M42" s="5">
        <f>scrimecost*Meta!O39</f>
        <v>3118.8359999999998</v>
      </c>
      <c r="N42" s="5">
        <f>L42-Grade15!L42</f>
        <v>2260.0557872932113</v>
      </c>
      <c r="O42" s="5">
        <f>Grade15!M42-M42</f>
        <v>52.744000000000142</v>
      </c>
      <c r="P42" s="22">
        <f t="shared" si="12"/>
        <v>150.78991449516479</v>
      </c>
      <c r="Q42" s="22"/>
      <c r="R42" s="22"/>
      <c r="S42" s="22">
        <f t="shared" si="6"/>
        <v>1109.8991110190102</v>
      </c>
      <c r="T42" s="22">
        <f t="shared" si="7"/>
        <v>1107.0781624915601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76366.505306893945</v>
      </c>
      <c r="D43" s="5">
        <f t="shared" si="15"/>
        <v>73449.713052163032</v>
      </c>
      <c r="E43" s="5">
        <f t="shared" si="1"/>
        <v>63949.713052163032</v>
      </c>
      <c r="F43" s="5">
        <f t="shared" si="2"/>
        <v>24126.302616747533</v>
      </c>
      <c r="G43" s="5">
        <f t="shared" si="3"/>
        <v>49323.410435415499</v>
      </c>
      <c r="H43" s="22">
        <f t="shared" si="16"/>
        <v>33567.565527916056</v>
      </c>
      <c r="I43" s="5">
        <f t="shared" si="17"/>
        <v>81279.732817991578</v>
      </c>
      <c r="J43" s="26">
        <f t="shared" si="5"/>
        <v>0.22337206328486472</v>
      </c>
      <c r="L43" s="22">
        <f t="shared" si="18"/>
        <v>85949.581170315825</v>
      </c>
      <c r="M43" s="5">
        <f>scrimecost*Meta!O40</f>
        <v>3118.8359999999998</v>
      </c>
      <c r="N43" s="5">
        <f>L43-Grade15!L43</f>
        <v>2316.5571819755132</v>
      </c>
      <c r="O43" s="5">
        <f>Grade15!M43-M43</f>
        <v>52.744000000000142</v>
      </c>
      <c r="P43" s="22">
        <f t="shared" si="12"/>
        <v>154.51641170690056</v>
      </c>
      <c r="Q43" s="22"/>
      <c r="R43" s="22"/>
      <c r="S43" s="22">
        <f t="shared" si="6"/>
        <v>1136.8662483716544</v>
      </c>
      <c r="T43" s="22">
        <f t="shared" si="7"/>
        <v>1133.8805697514051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78275.667939566309</v>
      </c>
      <c r="D44" s="5">
        <f t="shared" si="15"/>
        <v>75267.235878467123</v>
      </c>
      <c r="E44" s="5">
        <f t="shared" si="1"/>
        <v>65767.235878467123</v>
      </c>
      <c r="F44" s="5">
        <f t="shared" si="2"/>
        <v>24901.476102166227</v>
      </c>
      <c r="G44" s="5">
        <f t="shared" si="3"/>
        <v>50365.759776300896</v>
      </c>
      <c r="H44" s="22">
        <f t="shared" si="16"/>
        <v>34406.754666113964</v>
      </c>
      <c r="I44" s="5">
        <f t="shared" si="17"/>
        <v>83120.99021844138</v>
      </c>
      <c r="J44" s="26">
        <f t="shared" si="5"/>
        <v>0.22515009443213577</v>
      </c>
      <c r="L44" s="22">
        <f t="shared" si="18"/>
        <v>88098.320699573742</v>
      </c>
      <c r="M44" s="5">
        <f>scrimecost*Meta!O41</f>
        <v>3118.8359999999998</v>
      </c>
      <c r="N44" s="5">
        <f>L44-Grade15!L44</f>
        <v>2374.4711115249374</v>
      </c>
      <c r="O44" s="5">
        <f>Grade15!M44-M44</f>
        <v>52.744000000000142</v>
      </c>
      <c r="P44" s="22">
        <f t="shared" si="12"/>
        <v>158.33607134892981</v>
      </c>
      <c r="Q44" s="22"/>
      <c r="R44" s="22"/>
      <c r="S44" s="22">
        <f t="shared" ref="S44:S69" si="19">IF(A44&lt;startage,1,0)*(N44-Q44-R44)+IF(A44&gt;=startage,1,0)*completionprob*(N44*spart+O44+P44)</f>
        <v>1164.5075641581429</v>
      </c>
      <c r="T44" s="22">
        <f t="shared" ref="T44:T69" si="20">S44/sreturn^(A44-startage+1)</f>
        <v>1161.350772856096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80232.559638055463</v>
      </c>
      <c r="D45" s="5">
        <f t="shared" si="15"/>
        <v>77130.196775428805</v>
      </c>
      <c r="E45" s="5">
        <f t="shared" si="1"/>
        <v>67630.196775428805</v>
      </c>
      <c r="F45" s="5">
        <f t="shared" si="2"/>
        <v>25696.028924720387</v>
      </c>
      <c r="G45" s="5">
        <f t="shared" si="3"/>
        <v>51434.167850708414</v>
      </c>
      <c r="H45" s="22">
        <f t="shared" si="16"/>
        <v>35266.923532766807</v>
      </c>
      <c r="I45" s="5">
        <f t="shared" si="17"/>
        <v>85008.279053902414</v>
      </c>
      <c r="J45" s="26">
        <f t="shared" si="5"/>
        <v>0.22688475896605881</v>
      </c>
      <c r="L45" s="22">
        <f t="shared" si="18"/>
        <v>90300.778717063076</v>
      </c>
      <c r="M45" s="5">
        <f>scrimecost*Meta!O42</f>
        <v>3118.8359999999998</v>
      </c>
      <c r="N45" s="5">
        <f>L45-Grade15!L45</f>
        <v>2433.8328893130529</v>
      </c>
      <c r="O45" s="5">
        <f>Grade15!M45-M45</f>
        <v>52.744000000000142</v>
      </c>
      <c r="P45" s="22">
        <f t="shared" si="12"/>
        <v>162.25122248200975</v>
      </c>
      <c r="Q45" s="22"/>
      <c r="R45" s="22"/>
      <c r="S45" s="22">
        <f t="shared" si="19"/>
        <v>1192.8399128392743</v>
      </c>
      <c r="T45" s="22">
        <f t="shared" si="20"/>
        <v>1189.5054086340976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82238.373629006834</v>
      </c>
      <c r="D46" s="5">
        <f t="shared" si="15"/>
        <v>79039.731694814502</v>
      </c>
      <c r="E46" s="5">
        <f t="shared" si="1"/>
        <v>69539.731694814502</v>
      </c>
      <c r="F46" s="5">
        <f t="shared" si="2"/>
        <v>26510.445567838386</v>
      </c>
      <c r="G46" s="5">
        <f t="shared" si="3"/>
        <v>52529.28612697612</v>
      </c>
      <c r="H46" s="22">
        <f t="shared" si="16"/>
        <v>36148.596621085977</v>
      </c>
      <c r="I46" s="5">
        <f t="shared" si="17"/>
        <v>86942.750110249966</v>
      </c>
      <c r="J46" s="26">
        <f t="shared" si="5"/>
        <v>0.22857711460891039</v>
      </c>
      <c r="L46" s="22">
        <f t="shared" si="18"/>
        <v>92558.298184989646</v>
      </c>
      <c r="M46" s="5">
        <f>scrimecost*Meta!O43</f>
        <v>1865.01</v>
      </c>
      <c r="N46" s="5">
        <f>L46-Grade15!L46</f>
        <v>2494.6787115458574</v>
      </c>
      <c r="O46" s="5">
        <f>Grade15!M46-M46</f>
        <v>31.539999999999964</v>
      </c>
      <c r="P46" s="22">
        <f t="shared" si="12"/>
        <v>166.26425239341665</v>
      </c>
      <c r="Q46" s="22"/>
      <c r="R46" s="22"/>
      <c r="S46" s="22">
        <f t="shared" si="19"/>
        <v>1209.730678237428</v>
      </c>
      <c r="T46" s="22">
        <f t="shared" si="20"/>
        <v>1206.2466283337212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84294.332969732</v>
      </c>
      <c r="D47" s="5">
        <f t="shared" si="15"/>
        <v>80997.004987184861</v>
      </c>
      <c r="E47" s="5">
        <f t="shared" si="1"/>
        <v>71497.004987184861</v>
      </c>
      <c r="F47" s="5">
        <f t="shared" si="2"/>
        <v>27345.222627034342</v>
      </c>
      <c r="G47" s="5">
        <f t="shared" si="3"/>
        <v>53651.782360150522</v>
      </c>
      <c r="H47" s="22">
        <f t="shared" si="16"/>
        <v>37052.311536613124</v>
      </c>
      <c r="I47" s="5">
        <f t="shared" si="17"/>
        <v>88925.582943006215</v>
      </c>
      <c r="J47" s="26">
        <f t="shared" si="5"/>
        <v>0.23022819328486324</v>
      </c>
      <c r="L47" s="22">
        <f t="shared" si="18"/>
        <v>94872.255639614392</v>
      </c>
      <c r="M47" s="5">
        <f>scrimecost*Meta!O44</f>
        <v>1865.01</v>
      </c>
      <c r="N47" s="5">
        <f>L47-Grade15!L47</f>
        <v>2557.0456793345365</v>
      </c>
      <c r="O47" s="5">
        <f>Grade15!M47-M47</f>
        <v>31.539999999999964</v>
      </c>
      <c r="P47" s="22">
        <f t="shared" si="12"/>
        <v>170.37760805260876</v>
      </c>
      <c r="Q47" s="22"/>
      <c r="R47" s="22"/>
      <c r="S47" s="22">
        <f t="shared" si="19"/>
        <v>1239.4973520705594</v>
      </c>
      <c r="T47" s="22">
        <f t="shared" si="20"/>
        <v>1235.8227358144368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86401.691293975295</v>
      </c>
      <c r="D48" s="5">
        <f t="shared" si="15"/>
        <v>83003.210111864479</v>
      </c>
      <c r="E48" s="5">
        <f t="shared" si="1"/>
        <v>73503.210111864479</v>
      </c>
      <c r="F48" s="5">
        <f t="shared" si="2"/>
        <v>28200.869112710203</v>
      </c>
      <c r="G48" s="5">
        <f t="shared" si="3"/>
        <v>54802.340999154272</v>
      </c>
      <c r="H48" s="22">
        <f t="shared" si="16"/>
        <v>37978.619325028449</v>
      </c>
      <c r="I48" s="5">
        <f t="shared" si="17"/>
        <v>90957.986596581351</v>
      </c>
      <c r="J48" s="26">
        <f t="shared" si="5"/>
        <v>0.23183900174920749</v>
      </c>
      <c r="L48" s="22">
        <f t="shared" si="18"/>
        <v>97244.062030604735</v>
      </c>
      <c r="M48" s="5">
        <f>scrimecost*Meta!O45</f>
        <v>1865.01</v>
      </c>
      <c r="N48" s="5">
        <f>L48-Grade15!L48</f>
        <v>2620.9718213178712</v>
      </c>
      <c r="O48" s="5">
        <f>Grade15!M48-M48</f>
        <v>31.539999999999964</v>
      </c>
      <c r="P48" s="22">
        <f t="shared" si="12"/>
        <v>174.59379760328065</v>
      </c>
      <c r="Q48" s="22"/>
      <c r="R48" s="22"/>
      <c r="S48" s="22">
        <f t="shared" si="19"/>
        <v>1270.0081927494921</v>
      </c>
      <c r="T48" s="22">
        <f t="shared" si="20"/>
        <v>1266.1357147726139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88561.733576324681</v>
      </c>
      <c r="D49" s="5">
        <f t="shared" si="15"/>
        <v>85059.570364661093</v>
      </c>
      <c r="E49" s="5">
        <f t="shared" si="1"/>
        <v>75559.570364661093</v>
      </c>
      <c r="F49" s="5">
        <f t="shared" si="2"/>
        <v>29077.906760527956</v>
      </c>
      <c r="G49" s="5">
        <f t="shared" si="3"/>
        <v>55981.663604133137</v>
      </c>
      <c r="H49" s="22">
        <f t="shared" si="16"/>
        <v>38928.084808154163</v>
      </c>
      <c r="I49" s="5">
        <f t="shared" si="17"/>
        <v>93041.200341495889</v>
      </c>
      <c r="J49" s="26">
        <f t="shared" si="5"/>
        <v>0.23341052220222624</v>
      </c>
      <c r="L49" s="22">
        <f t="shared" si="18"/>
        <v>99675.163581369852</v>
      </c>
      <c r="M49" s="5">
        <f>scrimecost*Meta!O46</f>
        <v>1865.01</v>
      </c>
      <c r="N49" s="5">
        <f>L49-Grade15!L49</f>
        <v>2686.4961168508453</v>
      </c>
      <c r="O49" s="5">
        <f>Grade15!M49-M49</f>
        <v>31.539999999999964</v>
      </c>
      <c r="P49" s="22">
        <f t="shared" si="12"/>
        <v>178.91539189271933</v>
      </c>
      <c r="Q49" s="22"/>
      <c r="R49" s="22"/>
      <c r="S49" s="22">
        <f t="shared" si="19"/>
        <v>1301.2818044454232</v>
      </c>
      <c r="T49" s="22">
        <f t="shared" si="20"/>
        <v>1297.2039229239811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90775.776915732786</v>
      </c>
      <c r="D50" s="5">
        <f t="shared" si="15"/>
        <v>87167.339623777618</v>
      </c>
      <c r="E50" s="5">
        <f t="shared" si="1"/>
        <v>77667.339623777618</v>
      </c>
      <c r="F50" s="5">
        <f t="shared" si="2"/>
        <v>29976.870349541154</v>
      </c>
      <c r="G50" s="5">
        <f t="shared" si="3"/>
        <v>57190.469274236464</v>
      </c>
      <c r="H50" s="22">
        <f t="shared" si="16"/>
        <v>39901.286928358015</v>
      </c>
      <c r="I50" s="5">
        <f t="shared" si="17"/>
        <v>95176.494430033286</v>
      </c>
      <c r="J50" s="26">
        <f t="shared" si="5"/>
        <v>0.23494371288809826</v>
      </c>
      <c r="L50" s="22">
        <f t="shared" si="18"/>
        <v>102167.04267090409</v>
      </c>
      <c r="M50" s="5">
        <f>scrimecost*Meta!O47</f>
        <v>1865.01</v>
      </c>
      <c r="N50" s="5">
        <f>L50-Grade15!L50</f>
        <v>2753.6585197721142</v>
      </c>
      <c r="O50" s="5">
        <f>Grade15!M50-M50</f>
        <v>31.539999999999964</v>
      </c>
      <c r="P50" s="22">
        <f t="shared" si="12"/>
        <v>183.34502603939399</v>
      </c>
      <c r="Q50" s="22"/>
      <c r="R50" s="22"/>
      <c r="S50" s="22">
        <f t="shared" si="19"/>
        <v>1333.3372564337387</v>
      </c>
      <c r="T50" s="22">
        <f t="shared" si="20"/>
        <v>1329.0461753309448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93045.171338626082</v>
      </c>
      <c r="D51" s="5">
        <f t="shared" si="15"/>
        <v>89327.803114372029</v>
      </c>
      <c r="E51" s="5">
        <f t="shared" si="1"/>
        <v>79827.803114372029</v>
      </c>
      <c r="F51" s="5">
        <f t="shared" si="2"/>
        <v>30898.308028279673</v>
      </c>
      <c r="G51" s="5">
        <f t="shared" si="3"/>
        <v>58429.495086092356</v>
      </c>
      <c r="H51" s="22">
        <f t="shared" si="16"/>
        <v>40898.819101566958</v>
      </c>
      <c r="I51" s="5">
        <f t="shared" si="17"/>
        <v>97365.170870784088</v>
      </c>
      <c r="J51" s="26">
        <f t="shared" si="5"/>
        <v>0.23643950867919281</v>
      </c>
      <c r="L51" s="22">
        <f t="shared" si="18"/>
        <v>104721.21873767667</v>
      </c>
      <c r="M51" s="5">
        <f>scrimecost*Meta!O48</f>
        <v>1024.6320000000001</v>
      </c>
      <c r="N51" s="5">
        <f>L51-Grade15!L51</f>
        <v>2822.4999827663705</v>
      </c>
      <c r="O51" s="5">
        <f>Grade15!M51-M51</f>
        <v>17.327999999999975</v>
      </c>
      <c r="P51" s="22">
        <f t="shared" si="12"/>
        <v>187.88540103973546</v>
      </c>
      <c r="Q51" s="22"/>
      <c r="R51" s="22"/>
      <c r="S51" s="22">
        <f t="shared" si="19"/>
        <v>1358.0506187217431</v>
      </c>
      <c r="T51" s="22">
        <f t="shared" si="20"/>
        <v>1353.5651765046914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95371.30062209176</v>
      </c>
      <c r="D52" s="5">
        <f t="shared" si="15"/>
        <v>91542.278192231359</v>
      </c>
      <c r="E52" s="5">
        <f t="shared" si="1"/>
        <v>82042.278192231359</v>
      </c>
      <c r="F52" s="5">
        <f t="shared" si="2"/>
        <v>31842.781648986675</v>
      </c>
      <c r="G52" s="5">
        <f t="shared" si="3"/>
        <v>59699.496543244684</v>
      </c>
      <c r="H52" s="22">
        <f t="shared" si="16"/>
        <v>41921.289579106131</v>
      </c>
      <c r="I52" s="5">
        <f t="shared" si="17"/>
        <v>99608.564222553716</v>
      </c>
      <c r="J52" s="26">
        <f t="shared" si="5"/>
        <v>0.23789882164611442</v>
      </c>
      <c r="L52" s="22">
        <f t="shared" si="18"/>
        <v>107339.24920611861</v>
      </c>
      <c r="M52" s="5">
        <f>scrimecost*Meta!O49</f>
        <v>1024.6320000000001</v>
      </c>
      <c r="N52" s="5">
        <f>L52-Grade15!L52</f>
        <v>2893.0624823355902</v>
      </c>
      <c r="O52" s="5">
        <f>Grade15!M52-M52</f>
        <v>17.327999999999975</v>
      </c>
      <c r="P52" s="22">
        <f t="shared" si="12"/>
        <v>192.5392854150856</v>
      </c>
      <c r="Q52" s="22"/>
      <c r="R52" s="22"/>
      <c r="S52" s="22">
        <f t="shared" si="19"/>
        <v>1391.7288779669946</v>
      </c>
      <c r="T52" s="22">
        <f t="shared" si="20"/>
        <v>1387.0145377404856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97755.583137644033</v>
      </c>
      <c r="D53" s="5">
        <f t="shared" si="15"/>
        <v>93812.115147037111</v>
      </c>
      <c r="E53" s="5">
        <f t="shared" si="1"/>
        <v>84312.115147037111</v>
      </c>
      <c r="F53" s="5">
        <f t="shared" si="2"/>
        <v>32832.230564622441</v>
      </c>
      <c r="G53" s="5">
        <f t="shared" si="3"/>
        <v>60979.88458241467</v>
      </c>
      <c r="H53" s="22">
        <f t="shared" si="16"/>
        <v>42969.321818583776</v>
      </c>
      <c r="I53" s="5">
        <f t="shared" si="17"/>
        <v>101886.67895370643</v>
      </c>
      <c r="J53" s="26">
        <f t="shared" si="5"/>
        <v>0.23948200594874494</v>
      </c>
      <c r="L53" s="22">
        <f t="shared" si="18"/>
        <v>110022.73043627155</v>
      </c>
      <c r="M53" s="5">
        <f>scrimecost*Meta!O50</f>
        <v>1024.6320000000001</v>
      </c>
      <c r="N53" s="5">
        <f>L53-Grade15!L53</f>
        <v>2965.3890443939599</v>
      </c>
      <c r="O53" s="5">
        <f>Grade15!M53-M53</f>
        <v>17.327999999999975</v>
      </c>
      <c r="P53" s="22">
        <f t="shared" si="12"/>
        <v>197.41478510901825</v>
      </c>
      <c r="Q53" s="22"/>
      <c r="R53" s="22"/>
      <c r="S53" s="22">
        <f t="shared" si="19"/>
        <v>1426.3094123772134</v>
      </c>
      <c r="T53" s="22">
        <f t="shared" si="20"/>
        <v>1421.3573570680412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100199.47271608513</v>
      </c>
      <c r="D54" s="5">
        <f t="shared" si="15"/>
        <v>96138.698025713049</v>
      </c>
      <c r="E54" s="5">
        <f t="shared" si="1"/>
        <v>86638.698025713049</v>
      </c>
      <c r="F54" s="5">
        <f t="shared" si="2"/>
        <v>33894.315648738004</v>
      </c>
      <c r="G54" s="5">
        <f t="shared" si="3"/>
        <v>62244.382376975045</v>
      </c>
      <c r="H54" s="22">
        <f t="shared" si="16"/>
        <v>44043.554864048376</v>
      </c>
      <c r="I54" s="5">
        <f t="shared" si="17"/>
        <v>104173.84660754909</v>
      </c>
      <c r="J54" s="26">
        <f t="shared" si="5"/>
        <v>0.24137539749767115</v>
      </c>
      <c r="L54" s="22">
        <f t="shared" si="18"/>
        <v>112773.29869717832</v>
      </c>
      <c r="M54" s="5">
        <f>scrimecost*Meta!O51</f>
        <v>1024.6320000000001</v>
      </c>
      <c r="N54" s="5">
        <f>L54-Grade15!L54</f>
        <v>3039.5237705038016</v>
      </c>
      <c r="O54" s="5">
        <f>Grade15!M54-M54</f>
        <v>17.327999999999975</v>
      </c>
      <c r="P54" s="22">
        <f t="shared" si="12"/>
        <v>202.64819880093029</v>
      </c>
      <c r="Q54" s="22"/>
      <c r="R54" s="22"/>
      <c r="S54" s="22">
        <f t="shared" si="19"/>
        <v>1461.8897033354192</v>
      </c>
      <c r="T54" s="22">
        <f t="shared" si="20"/>
        <v>1456.6905410951458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102704.45953398725</v>
      </c>
      <c r="D55" s="5">
        <f t="shared" si="15"/>
        <v>98523.445476355861</v>
      </c>
      <c r="E55" s="5">
        <f t="shared" si="1"/>
        <v>89023.445476355861</v>
      </c>
      <c r="F55" s="5">
        <f t="shared" si="2"/>
        <v>34982.952859956451</v>
      </c>
      <c r="G55" s="5">
        <f t="shared" si="3"/>
        <v>63540.49261639941</v>
      </c>
      <c r="H55" s="22">
        <f t="shared" si="16"/>
        <v>45144.643735649581</v>
      </c>
      <c r="I55" s="5">
        <f t="shared" si="17"/>
        <v>106518.19345273782</v>
      </c>
      <c r="J55" s="26">
        <f t="shared" si="5"/>
        <v>0.24322260876491633</v>
      </c>
      <c r="L55" s="22">
        <f t="shared" si="18"/>
        <v>115592.63116460778</v>
      </c>
      <c r="M55" s="5">
        <f>scrimecost*Meta!O52</f>
        <v>1024.6320000000001</v>
      </c>
      <c r="N55" s="5">
        <f>L55-Grade15!L55</f>
        <v>3115.5118647663767</v>
      </c>
      <c r="O55" s="5">
        <f>Grade15!M55-M55</f>
        <v>17.327999999999975</v>
      </c>
      <c r="P55" s="22">
        <f t="shared" si="12"/>
        <v>208.01244783514022</v>
      </c>
      <c r="Q55" s="22"/>
      <c r="R55" s="22"/>
      <c r="S55" s="22">
        <f t="shared" si="19"/>
        <v>1498.3595015675751</v>
      </c>
      <c r="T55" s="22">
        <f t="shared" si="20"/>
        <v>1492.9039891987197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105272.07102233694</v>
      </c>
      <c r="D56" s="5">
        <f t="shared" si="15"/>
        <v>100967.81161326477</v>
      </c>
      <c r="E56" s="5">
        <f t="shared" si="1"/>
        <v>91467.81161326477</v>
      </c>
      <c r="F56" s="5">
        <f t="shared" si="2"/>
        <v>36098.80600145537</v>
      </c>
      <c r="G56" s="5">
        <f t="shared" si="3"/>
        <v>64869.0056118094</v>
      </c>
      <c r="H56" s="22">
        <f t="shared" si="16"/>
        <v>46273.25982904082</v>
      </c>
      <c r="I56" s="5">
        <f t="shared" si="17"/>
        <v>108921.14896905626</v>
      </c>
      <c r="J56" s="26">
        <f t="shared" si="5"/>
        <v>0.24502476609881407</v>
      </c>
      <c r="L56" s="22">
        <f t="shared" si="18"/>
        <v>118482.44694372299</v>
      </c>
      <c r="M56" s="5">
        <f>scrimecost*Meta!O53</f>
        <v>323.56799999999998</v>
      </c>
      <c r="N56" s="5">
        <f>L56-Grade15!L56</f>
        <v>3193.3996613855707</v>
      </c>
      <c r="O56" s="5">
        <f>Grade15!M56-M56</f>
        <v>5.47199999999998</v>
      </c>
      <c r="P56" s="22">
        <f t="shared" si="12"/>
        <v>213.51080309520543</v>
      </c>
      <c r="Q56" s="22"/>
      <c r="R56" s="22"/>
      <c r="S56" s="22">
        <f t="shared" si="19"/>
        <v>1528.9475567555587</v>
      </c>
      <c r="T56" s="22">
        <f t="shared" si="20"/>
        <v>1523.2514526289251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323.56799999999998</v>
      </c>
      <c r="N57" s="5">
        <f>L57-Grade15!L57</f>
        <v>0</v>
      </c>
      <c r="O57" s="5">
        <f>Grade15!M57-M57</f>
        <v>5.47199999999998</v>
      </c>
      <c r="Q57" s="22"/>
      <c r="R57" s="22"/>
      <c r="S57" s="22">
        <f t="shared" si="19"/>
        <v>3.1354559999999885</v>
      </c>
      <c r="T57" s="22">
        <f t="shared" si="20"/>
        <v>3.1235098635852996</v>
      </c>
    </row>
    <row r="58" spans="1:20" x14ac:dyDescent="0.2">
      <c r="A58" s="5">
        <v>67</v>
      </c>
      <c r="C58" s="5"/>
      <c r="H58" s="21"/>
      <c r="I58" s="5"/>
      <c r="M58" s="5">
        <f>scrimecost*Meta!O55</f>
        <v>323.56799999999998</v>
      </c>
      <c r="N58" s="5">
        <f>L58-Grade15!L58</f>
        <v>0</v>
      </c>
      <c r="O58" s="5">
        <f>Grade15!M58-M58</f>
        <v>5.47199999999998</v>
      </c>
      <c r="Q58" s="22"/>
      <c r="R58" s="22"/>
      <c r="S58" s="22">
        <f t="shared" si="19"/>
        <v>3.1354559999999885</v>
      </c>
      <c r="T58" s="22">
        <f t="shared" si="20"/>
        <v>3.1232449114904757</v>
      </c>
    </row>
    <row r="59" spans="1:20" x14ac:dyDescent="0.2">
      <c r="A59" s="5">
        <v>68</v>
      </c>
      <c r="H59" s="21"/>
      <c r="I59" s="5"/>
      <c r="M59" s="5">
        <f>scrimecost*Meta!O56</f>
        <v>323.56799999999998</v>
      </c>
      <c r="N59" s="5">
        <f>L59-Grade15!L59</f>
        <v>0</v>
      </c>
      <c r="O59" s="5">
        <f>Grade15!M59-M59</f>
        <v>5.47199999999998</v>
      </c>
      <c r="Q59" s="22"/>
      <c r="R59" s="22"/>
      <c r="S59" s="22">
        <f t="shared" si="19"/>
        <v>3.1354559999999885</v>
      </c>
      <c r="T59" s="22">
        <f t="shared" si="20"/>
        <v>3.1229799818702424</v>
      </c>
    </row>
    <row r="60" spans="1:20" x14ac:dyDescent="0.2">
      <c r="A60" s="5">
        <v>69</v>
      </c>
      <c r="H60" s="21"/>
      <c r="I60" s="5"/>
      <c r="M60" s="5">
        <f>scrimecost*Meta!O57</f>
        <v>323.56799999999998</v>
      </c>
      <c r="N60" s="5">
        <f>L60-Grade15!L60</f>
        <v>0</v>
      </c>
      <c r="O60" s="5">
        <f>Grade15!M60-M60</f>
        <v>5.47199999999998</v>
      </c>
      <c r="Q60" s="22"/>
      <c r="R60" s="22"/>
      <c r="S60" s="22">
        <f t="shared" si="19"/>
        <v>3.1354559999999885</v>
      </c>
      <c r="T60" s="22">
        <f t="shared" si="20"/>
        <v>3.1227150747226982</v>
      </c>
    </row>
    <row r="61" spans="1:20" x14ac:dyDescent="0.2">
      <c r="A61" s="5">
        <v>70</v>
      </c>
      <c r="H61" s="21"/>
      <c r="I61" s="5"/>
      <c r="M61" s="5">
        <f>scrimecost*Meta!O58</f>
        <v>323.56799999999998</v>
      </c>
      <c r="N61" s="5">
        <f>L61-Grade15!L61</f>
        <v>0</v>
      </c>
      <c r="O61" s="5">
        <f>Grade15!M61-M61</f>
        <v>5.47199999999998</v>
      </c>
      <c r="Q61" s="22"/>
      <c r="R61" s="22"/>
      <c r="S61" s="22">
        <f t="shared" si="19"/>
        <v>3.1354559999999885</v>
      </c>
      <c r="T61" s="22">
        <f t="shared" si="20"/>
        <v>3.1224501900459325</v>
      </c>
    </row>
    <row r="62" spans="1:20" x14ac:dyDescent="0.2">
      <c r="A62" s="5">
        <v>71</v>
      </c>
      <c r="H62" s="21"/>
      <c r="I62" s="5"/>
      <c r="M62" s="5">
        <f>scrimecost*Meta!O59</f>
        <v>323.56799999999998</v>
      </c>
      <c r="N62" s="5">
        <f>L62-Grade15!L62</f>
        <v>0</v>
      </c>
      <c r="O62" s="5">
        <f>Grade15!M62-M62</f>
        <v>5.47199999999998</v>
      </c>
      <c r="Q62" s="22"/>
      <c r="R62" s="22"/>
      <c r="S62" s="22">
        <f t="shared" si="19"/>
        <v>3.1354559999999885</v>
      </c>
      <c r="T62" s="22">
        <f t="shared" si="20"/>
        <v>3.1221853278380411</v>
      </c>
    </row>
    <row r="63" spans="1:20" x14ac:dyDescent="0.2">
      <c r="A63" s="5">
        <v>72</v>
      </c>
      <c r="H63" s="21"/>
      <c r="M63" s="5">
        <f>scrimecost*Meta!O60</f>
        <v>323.56799999999998</v>
      </c>
      <c r="N63" s="5">
        <f>L63-Grade15!L63</f>
        <v>0</v>
      </c>
      <c r="O63" s="5">
        <f>Grade15!M63-M63</f>
        <v>5.47199999999998</v>
      </c>
      <c r="Q63" s="22"/>
      <c r="R63" s="22"/>
      <c r="S63" s="22">
        <f t="shared" si="19"/>
        <v>3.1354559999999885</v>
      </c>
      <c r="T63" s="22">
        <f t="shared" si="20"/>
        <v>3.1219204880971181</v>
      </c>
    </row>
    <row r="64" spans="1:20" x14ac:dyDescent="0.2">
      <c r="A64" s="5">
        <v>73</v>
      </c>
      <c r="H64" s="21"/>
      <c r="M64" s="5">
        <f>scrimecost*Meta!O61</f>
        <v>323.56799999999998</v>
      </c>
      <c r="N64" s="5">
        <f>L64-Grade15!L64</f>
        <v>0</v>
      </c>
      <c r="O64" s="5">
        <f>Grade15!M64-M64</f>
        <v>5.47199999999998</v>
      </c>
      <c r="Q64" s="22"/>
      <c r="R64" s="22"/>
      <c r="S64" s="22">
        <f t="shared" si="19"/>
        <v>3.1354559999999885</v>
      </c>
      <c r="T64" s="22">
        <f t="shared" si="20"/>
        <v>3.1216556708212573</v>
      </c>
    </row>
    <row r="65" spans="1:20" x14ac:dyDescent="0.2">
      <c r="A65" s="5">
        <v>74</v>
      </c>
      <c r="H65" s="21"/>
      <c r="M65" s="5">
        <f>scrimecost*Meta!O62</f>
        <v>323.56799999999998</v>
      </c>
      <c r="N65" s="5">
        <f>L65-Grade15!L65</f>
        <v>0</v>
      </c>
      <c r="O65" s="5">
        <f>Grade15!M65-M65</f>
        <v>5.47199999999998</v>
      </c>
      <c r="Q65" s="22"/>
      <c r="R65" s="22"/>
      <c r="S65" s="22">
        <f t="shared" si="19"/>
        <v>3.1354559999999885</v>
      </c>
      <c r="T65" s="22">
        <f t="shared" si="20"/>
        <v>3.1213908760085536</v>
      </c>
    </row>
    <row r="66" spans="1:20" x14ac:dyDescent="0.2">
      <c r="A66" s="5">
        <v>75</v>
      </c>
      <c r="H66" s="21"/>
      <c r="M66" s="5">
        <f>scrimecost*Meta!O63</f>
        <v>323.56799999999998</v>
      </c>
      <c r="N66" s="5">
        <f>L66-Grade15!L66</f>
        <v>0</v>
      </c>
      <c r="O66" s="5">
        <f>Grade15!M66-M66</f>
        <v>5.47199999999998</v>
      </c>
      <c r="Q66" s="22"/>
      <c r="R66" s="22"/>
      <c r="S66" s="22">
        <f t="shared" si="19"/>
        <v>3.1354559999999885</v>
      </c>
      <c r="T66" s="22">
        <f t="shared" si="20"/>
        <v>3.1211261036571014</v>
      </c>
    </row>
    <row r="67" spans="1:20" x14ac:dyDescent="0.2">
      <c r="A67" s="5">
        <v>76</v>
      </c>
      <c r="H67" s="21"/>
      <c r="M67" s="5">
        <f>scrimecost*Meta!O64</f>
        <v>323.56799999999998</v>
      </c>
      <c r="N67" s="5">
        <f>L67-Grade15!L67</f>
        <v>0</v>
      </c>
      <c r="O67" s="5">
        <f>Grade15!M67-M67</f>
        <v>5.47199999999998</v>
      </c>
      <c r="Q67" s="22"/>
      <c r="R67" s="22"/>
      <c r="S67" s="22">
        <f t="shared" si="19"/>
        <v>3.1354559999999885</v>
      </c>
      <c r="T67" s="22">
        <f t="shared" si="20"/>
        <v>3.1208613537649956</v>
      </c>
    </row>
    <row r="68" spans="1:20" x14ac:dyDescent="0.2">
      <c r="A68" s="5">
        <v>77</v>
      </c>
      <c r="H68" s="21"/>
      <c r="M68" s="5">
        <f>scrimecost*Meta!O65</f>
        <v>323.56799999999998</v>
      </c>
      <c r="N68" s="5">
        <f>L68-Grade15!L68</f>
        <v>0</v>
      </c>
      <c r="O68" s="5">
        <f>Grade15!M68-M68</f>
        <v>5.47199999999998</v>
      </c>
      <c r="Q68" s="22"/>
      <c r="R68" s="22"/>
      <c r="S68" s="22">
        <f t="shared" si="19"/>
        <v>3.1354559999999885</v>
      </c>
      <c r="T68" s="22">
        <f t="shared" si="20"/>
        <v>3.1205966263303302</v>
      </c>
    </row>
    <row r="69" spans="1:20" x14ac:dyDescent="0.2">
      <c r="A69" s="5">
        <v>78</v>
      </c>
      <c r="H69" s="21"/>
      <c r="M69" s="5">
        <f>scrimecost*Meta!O66</f>
        <v>323.56799999999998</v>
      </c>
      <c r="N69" s="5">
        <f>L69-Grade15!L69</f>
        <v>0</v>
      </c>
      <c r="O69" s="5">
        <f>Grade15!M69-M69</f>
        <v>5.47199999999998</v>
      </c>
      <c r="Q69" s="22"/>
      <c r="R69" s="22"/>
      <c r="S69" s="22">
        <f t="shared" si="19"/>
        <v>3.1354559999999885</v>
      </c>
      <c r="T69" s="22">
        <f t="shared" si="20"/>
        <v>3.1203319213512004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1.0861533894512831E-10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66535</v>
      </c>
      <c r="D2" s="7">
        <f>Meta!C11</f>
        <v>29124</v>
      </c>
      <c r="E2" s="1">
        <f>Meta!D11</f>
        <v>4.8000000000000001E-2</v>
      </c>
      <c r="F2" s="1">
        <f>Meta!F11</f>
        <v>0.80300000000000005</v>
      </c>
      <c r="G2" s="1">
        <f>Meta!I11</f>
        <v>1.7595535582220223</v>
      </c>
      <c r="H2" s="1">
        <f>Meta!E11</f>
        <v>0.28499999999999998</v>
      </c>
      <c r="I2" s="13"/>
      <c r="J2" s="1">
        <f>Meta!X10</f>
        <v>0.76700000000000002</v>
      </c>
      <c r="K2" s="1">
        <f>Meta!D10</f>
        <v>4.8000000000000001E-2</v>
      </c>
      <c r="L2" s="29"/>
      <c r="N2" s="22">
        <f>Meta!T11</f>
        <v>54868</v>
      </c>
      <c r="O2" s="22">
        <f>Meta!U11</f>
        <v>24608</v>
      </c>
      <c r="P2" s="1">
        <f>Meta!V11</f>
        <v>5.8000000000000003E-2</v>
      </c>
      <c r="Q2" s="1">
        <f>Meta!X11</f>
        <v>0.76700000000000002</v>
      </c>
      <c r="R2" s="22">
        <f>Meta!W11</f>
        <v>4494</v>
      </c>
      <c r="T2" s="12">
        <f>IRR(S5:S69)+1</f>
        <v>0.94644138005672918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3640.7172797895482</v>
      </c>
      <c r="D13" s="5">
        <f t="shared" ref="D13:D36" si="0">IF(A13&lt;startage,1,0)*(C13*(1-initialunempprob))+IF(A13=startage,1,0)*(C13*(1-unempprob))+IF(A13&gt;startage,1,0)*(C13*(1-unempprob)+unempprob*300*52)</f>
        <v>3465.9628503596496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265.14615805251321</v>
      </c>
      <c r="G13" s="5">
        <f t="shared" ref="G13:G56" si="3">D13-F13</f>
        <v>3200.8166923071362</v>
      </c>
      <c r="H13" s="22">
        <f>0.1*Grade16!H13</f>
        <v>1600.3091324766895</v>
      </c>
      <c r="I13" s="5">
        <f t="shared" ref="I13:I36" si="4">G13+IF(A13&lt;startage,1,0)*(H13*(1-initialunempprob))+IF(A13&gt;=startage,1,0)*(H13*(1-unempprob))</f>
        <v>4724.3109864249445</v>
      </c>
      <c r="J13" s="26">
        <f t="shared" ref="J13:J56" si="5">(F13-(IF(A13&gt;startage,1,0)*(unempprob*300*52)))/(IF(A13&lt;startage,1,0)*((C13+H13)*(1-initialunempprob))+IF(A13&gt;=startage,1,0)*((C13+H13)*(1-unempprob)))</f>
        <v>5.3141283785950184E-2</v>
      </c>
      <c r="L13" s="22">
        <f>0.1*Grade16!L13</f>
        <v>4097.5834117316181</v>
      </c>
      <c r="M13" s="5">
        <f>scrimecost*Meta!O10</f>
        <v>12340.523999999999</v>
      </c>
      <c r="N13" s="5">
        <f>L13-Grade16!L13</f>
        <v>-36878.250705584556</v>
      </c>
      <c r="O13" s="5"/>
      <c r="P13" s="22"/>
      <c r="Q13" s="22">
        <f>0.05*feel*Grade16!G13</f>
        <v>366.00563716041142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-45523.256342744964</v>
      </c>
      <c r="T13" s="22">
        <f t="shared" ref="T13:T44" si="7">S13/sreturn^(A13-startage+1)</f>
        <v>-45523.256342744964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37813.569066480522</v>
      </c>
      <c r="D14" s="5">
        <f t="shared" si="0"/>
        <v>35998.517751289459</v>
      </c>
      <c r="E14" s="5">
        <f t="shared" si="1"/>
        <v>26498.517751289459</v>
      </c>
      <c r="F14" s="5">
        <f t="shared" si="2"/>
        <v>8953.5160457960083</v>
      </c>
      <c r="G14" s="5">
        <f t="shared" si="3"/>
        <v>27045.001705493451</v>
      </c>
      <c r="H14" s="22">
        <f t="shared" ref="H14:H36" si="10">benefits*B14/expnorm</f>
        <v>16551.925835908602</v>
      </c>
      <c r="I14" s="5">
        <f t="shared" si="4"/>
        <v>42802.435101278439</v>
      </c>
      <c r="J14" s="26">
        <f t="shared" si="5"/>
        <v>0.17299490874687778</v>
      </c>
      <c r="L14" s="22">
        <f t="shared" ref="L14:L36" si="11">(sincome+sbenefits)*(1-sunemp)*B14/expnorm</f>
        <v>42548.515588039445</v>
      </c>
      <c r="M14" s="5">
        <f>scrimecost*Meta!O11</f>
        <v>11504.64</v>
      </c>
      <c r="N14" s="5">
        <f>L14-Grade16!L14</f>
        <v>548.28561779036681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119.85249462088522</v>
      </c>
      <c r="T14" s="22">
        <f t="shared" si="7"/>
        <v>126.63488425844328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38758.908293142536</v>
      </c>
      <c r="D15" s="5">
        <f t="shared" si="0"/>
        <v>37647.280695071699</v>
      </c>
      <c r="E15" s="5">
        <f t="shared" si="1"/>
        <v>28147.280695071699</v>
      </c>
      <c r="F15" s="5">
        <f t="shared" si="2"/>
        <v>9491.8371469409103</v>
      </c>
      <c r="G15" s="5">
        <f t="shared" si="3"/>
        <v>28155.443548130788</v>
      </c>
      <c r="H15" s="22">
        <f t="shared" si="10"/>
        <v>16965.723981806314</v>
      </c>
      <c r="I15" s="5">
        <f t="shared" si="4"/>
        <v>44306.812778810396</v>
      </c>
      <c r="J15" s="26">
        <f t="shared" si="5"/>
        <v>0.1648079525046289</v>
      </c>
      <c r="L15" s="22">
        <f t="shared" si="11"/>
        <v>43612.228477740427</v>
      </c>
      <c r="M15" s="5">
        <f>scrimecost*Meta!O12</f>
        <v>10974.348</v>
      </c>
      <c r="N15" s="5">
        <f>L15-Grade16!L15</f>
        <v>561.99275823512289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122.84880698640667</v>
      </c>
      <c r="T15" s="22">
        <f t="shared" si="7"/>
        <v>137.14611290254811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39727.881000471098</v>
      </c>
      <c r="D16" s="5">
        <f t="shared" si="0"/>
        <v>38569.742712448489</v>
      </c>
      <c r="E16" s="5">
        <f t="shared" si="1"/>
        <v>29069.742712448489</v>
      </c>
      <c r="F16" s="5">
        <f t="shared" si="2"/>
        <v>9793.0209956144317</v>
      </c>
      <c r="G16" s="5">
        <f t="shared" si="3"/>
        <v>28776.721716834058</v>
      </c>
      <c r="H16" s="22">
        <f t="shared" si="10"/>
        <v>17389.867081351473</v>
      </c>
      <c r="I16" s="5">
        <f t="shared" si="4"/>
        <v>45331.875178280658</v>
      </c>
      <c r="J16" s="26">
        <f t="shared" si="5"/>
        <v>0.16632714799331969</v>
      </c>
      <c r="L16" s="22">
        <f t="shared" si="11"/>
        <v>44702.534189683945</v>
      </c>
      <c r="M16" s="5">
        <f>scrimecost*Meta!O13</f>
        <v>9136.3019999999997</v>
      </c>
      <c r="N16" s="5">
        <f>L16-Grade16!L16</f>
        <v>576.0425771910086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125.92002716106852</v>
      </c>
      <c r="T16" s="22">
        <f t="shared" si="7"/>
        <v>148.52981778616623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40721.078025482871</v>
      </c>
      <c r="D17" s="5">
        <f t="shared" si="0"/>
        <v>39515.266280259697</v>
      </c>
      <c r="E17" s="5">
        <f t="shared" si="1"/>
        <v>30015.266280259697</v>
      </c>
      <c r="F17" s="5">
        <f t="shared" si="2"/>
        <v>10101.734440504792</v>
      </c>
      <c r="G17" s="5">
        <f t="shared" si="3"/>
        <v>29413.531839754905</v>
      </c>
      <c r="H17" s="22">
        <f t="shared" si="10"/>
        <v>17824.613758385258</v>
      </c>
      <c r="I17" s="5">
        <f t="shared" si="4"/>
        <v>46382.564137737674</v>
      </c>
      <c r="J17" s="26">
        <f t="shared" si="5"/>
        <v>0.16780928993350586</v>
      </c>
      <c r="L17" s="22">
        <f t="shared" si="11"/>
        <v>45820.097544426033</v>
      </c>
      <c r="M17" s="5">
        <f>scrimecost*Meta!O14</f>
        <v>9136.3019999999997</v>
      </c>
      <c r="N17" s="5">
        <f>L17-Grade16!L17</f>
        <v>590.44364162078273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129.068027840095</v>
      </c>
      <c r="T17" s="22">
        <f t="shared" si="7"/>
        <v>160.85841811110873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41739.104976119939</v>
      </c>
      <c r="D18" s="5">
        <f t="shared" si="0"/>
        <v>40484.427937266184</v>
      </c>
      <c r="E18" s="5">
        <f t="shared" si="1"/>
        <v>30984.427937266184</v>
      </c>
      <c r="F18" s="5">
        <f t="shared" si="2"/>
        <v>10418.165721517409</v>
      </c>
      <c r="G18" s="5">
        <f t="shared" si="3"/>
        <v>30066.262215748775</v>
      </c>
      <c r="H18" s="22">
        <f t="shared" si="10"/>
        <v>18270.229102344889</v>
      </c>
      <c r="I18" s="5">
        <f t="shared" si="4"/>
        <v>47459.520321181109</v>
      </c>
      <c r="J18" s="26">
        <f t="shared" si="5"/>
        <v>0.16925528207027282</v>
      </c>
      <c r="L18" s="22">
        <f t="shared" si="11"/>
        <v>46965.599983036678</v>
      </c>
      <c r="M18" s="5">
        <f>scrimecost*Meta!O15</f>
        <v>9136.3019999999997</v>
      </c>
      <c r="N18" s="5">
        <f>L18-Grade16!L18</f>
        <v>605.20473266129557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132.2947285360959</v>
      </c>
      <c r="T18" s="22">
        <f t="shared" si="7"/>
        <v>174.21034417789491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42782.582600522939</v>
      </c>
      <c r="D19" s="5">
        <f t="shared" si="0"/>
        <v>41477.81863569784</v>
      </c>
      <c r="E19" s="5">
        <f t="shared" si="1"/>
        <v>31977.81863569784</v>
      </c>
      <c r="F19" s="5">
        <f t="shared" si="2"/>
        <v>10742.507784555344</v>
      </c>
      <c r="G19" s="5">
        <f t="shared" si="3"/>
        <v>30735.310851142494</v>
      </c>
      <c r="H19" s="22">
        <f t="shared" si="10"/>
        <v>18726.984829903511</v>
      </c>
      <c r="I19" s="5">
        <f t="shared" si="4"/>
        <v>48563.400409210633</v>
      </c>
      <c r="J19" s="26">
        <f t="shared" si="5"/>
        <v>0.17066600610614305</v>
      </c>
      <c r="L19" s="22">
        <f t="shared" si="11"/>
        <v>48139.739982612598</v>
      </c>
      <c r="M19" s="5">
        <f>scrimecost*Meta!O16</f>
        <v>9136.3019999999997</v>
      </c>
      <c r="N19" s="5">
        <f>L19-Grade16!L19</f>
        <v>620.33485097783705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135.60209674950028</v>
      </c>
      <c r="T19" s="22">
        <f t="shared" si="7"/>
        <v>188.67053633225731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43852.147165536</v>
      </c>
      <c r="D20" s="5">
        <f t="shared" si="0"/>
        <v>42496.044101590276</v>
      </c>
      <c r="E20" s="5">
        <f t="shared" si="1"/>
        <v>32996.044101590276</v>
      </c>
      <c r="F20" s="5">
        <f t="shared" si="2"/>
        <v>11074.958399169225</v>
      </c>
      <c r="G20" s="5">
        <f t="shared" si="3"/>
        <v>31421.085702421049</v>
      </c>
      <c r="H20" s="22">
        <f t="shared" si="10"/>
        <v>19195.159450651096</v>
      </c>
      <c r="I20" s="5">
        <f t="shared" si="4"/>
        <v>49694.877499440889</v>
      </c>
      <c r="J20" s="26">
        <f t="shared" si="5"/>
        <v>0.17204232223869942</v>
      </c>
      <c r="L20" s="22">
        <f t="shared" si="11"/>
        <v>49343.233482177908</v>
      </c>
      <c r="M20" s="5">
        <f>scrimecost*Meta!O17</f>
        <v>9136.3019999999997</v>
      </c>
      <c r="N20" s="5">
        <f>L20-Grade16!L20</f>
        <v>635.84322225227515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138.99214916823607</v>
      </c>
      <c r="T20" s="22">
        <f t="shared" si="7"/>
        <v>204.33098532628597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44948.450844674408</v>
      </c>
      <c r="D21" s="5">
        <f t="shared" si="0"/>
        <v>43539.725204130038</v>
      </c>
      <c r="E21" s="5">
        <f t="shared" si="1"/>
        <v>34039.725204130038</v>
      </c>
      <c r="F21" s="5">
        <f t="shared" si="2"/>
        <v>11415.720279148458</v>
      </c>
      <c r="G21" s="5">
        <f t="shared" si="3"/>
        <v>32124.004924981578</v>
      </c>
      <c r="H21" s="22">
        <f t="shared" si="10"/>
        <v>19675.038436917373</v>
      </c>
      <c r="I21" s="5">
        <f t="shared" si="4"/>
        <v>50854.641516926917</v>
      </c>
      <c r="J21" s="26">
        <f t="shared" si="5"/>
        <v>0.17338506968509584</v>
      </c>
      <c r="L21" s="22">
        <f t="shared" si="11"/>
        <v>50576.814319232362</v>
      </c>
      <c r="M21" s="5">
        <f>scrimecost*Meta!O18</f>
        <v>7527.45</v>
      </c>
      <c r="N21" s="5">
        <f>L21-Grade16!L21</f>
        <v>651.73930280858622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142.46695289744289</v>
      </c>
      <c r="T21" s="22">
        <f t="shared" si="7"/>
        <v>221.29131753188005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46072.16211579126</v>
      </c>
      <c r="D22" s="5">
        <f t="shared" si="0"/>
        <v>44609.498334233278</v>
      </c>
      <c r="E22" s="5">
        <f t="shared" si="1"/>
        <v>35109.498334233278</v>
      </c>
      <c r="F22" s="5">
        <f t="shared" si="2"/>
        <v>11825.951039550493</v>
      </c>
      <c r="G22" s="5">
        <f t="shared" si="3"/>
        <v>32783.547294682787</v>
      </c>
      <c r="H22" s="22">
        <f t="shared" si="10"/>
        <v>20166.914397840304</v>
      </c>
      <c r="I22" s="5">
        <f t="shared" si="4"/>
        <v>51982.449801426759</v>
      </c>
      <c r="J22" s="26">
        <f t="shared" si="5"/>
        <v>0.17566161047363252</v>
      </c>
      <c r="L22" s="22">
        <f t="shared" si="11"/>
        <v>51841.234677213164</v>
      </c>
      <c r="M22" s="5">
        <f>scrimecost*Meta!O19</f>
        <v>7527.45</v>
      </c>
      <c r="N22" s="5">
        <f>L22-Grade16!L22</f>
        <v>668.03278537880396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146.02862671987967</v>
      </c>
      <c r="T22" s="22">
        <f t="shared" si="7"/>
        <v>239.65942872931282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47223.966168686042</v>
      </c>
      <c r="D23" s="5">
        <f t="shared" si="0"/>
        <v>45706.015792589111</v>
      </c>
      <c r="E23" s="5">
        <f t="shared" si="1"/>
        <v>36206.015792589111</v>
      </c>
      <c r="F23" s="5">
        <f t="shared" si="2"/>
        <v>12293.615735539257</v>
      </c>
      <c r="G23" s="5">
        <f t="shared" si="3"/>
        <v>33412.400057049854</v>
      </c>
      <c r="H23" s="22">
        <f t="shared" si="10"/>
        <v>20671.087257786312</v>
      </c>
      <c r="I23" s="5">
        <f t="shared" si="4"/>
        <v>53091.275126462424</v>
      </c>
      <c r="J23" s="26">
        <f t="shared" si="5"/>
        <v>0.17861253026869287</v>
      </c>
      <c r="L23" s="22">
        <f t="shared" si="11"/>
        <v>53137.265544143484</v>
      </c>
      <c r="M23" s="5">
        <f>scrimecost*Meta!O20</f>
        <v>7527.45</v>
      </c>
      <c r="N23" s="5">
        <f>L23-Grade16!L23</f>
        <v>684.73360501326533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149.67934238787473</v>
      </c>
      <c r="T23" s="22">
        <f t="shared" si="7"/>
        <v>259.55217050296159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48404.565322903189</v>
      </c>
      <c r="D24" s="5">
        <f t="shared" si="0"/>
        <v>46829.946187403839</v>
      </c>
      <c r="E24" s="5">
        <f t="shared" si="1"/>
        <v>37329.946187403839</v>
      </c>
      <c r="F24" s="5">
        <f t="shared" si="2"/>
        <v>12772.972048927737</v>
      </c>
      <c r="G24" s="5">
        <f t="shared" si="3"/>
        <v>34056.9741384761</v>
      </c>
      <c r="H24" s="22">
        <f t="shared" si="10"/>
        <v>21187.864439230969</v>
      </c>
      <c r="I24" s="5">
        <f t="shared" si="4"/>
        <v>54227.821084623982</v>
      </c>
      <c r="J24" s="26">
        <f t="shared" si="5"/>
        <v>0.18149147641021515</v>
      </c>
      <c r="L24" s="22">
        <f t="shared" si="11"/>
        <v>54465.69718274707</v>
      </c>
      <c r="M24" s="5">
        <f>scrimecost*Meta!O21</f>
        <v>7527.45</v>
      </c>
      <c r="N24" s="5">
        <f>L24-Grade16!L24</f>
        <v>701.85194513860188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153.42132594757265</v>
      </c>
      <c r="T24" s="22">
        <f t="shared" si="7"/>
        <v>281.09609361077503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49614.679455975769</v>
      </c>
      <c r="D25" s="5">
        <f t="shared" si="0"/>
        <v>47981.97484208893</v>
      </c>
      <c r="E25" s="5">
        <f t="shared" si="1"/>
        <v>38481.97484208893</v>
      </c>
      <c r="F25" s="5">
        <f t="shared" si="2"/>
        <v>13264.312270150929</v>
      </c>
      <c r="G25" s="5">
        <f t="shared" si="3"/>
        <v>34717.662571938003</v>
      </c>
      <c r="H25" s="22">
        <f t="shared" si="10"/>
        <v>21717.561050211742</v>
      </c>
      <c r="I25" s="5">
        <f t="shared" si="4"/>
        <v>55392.780691739579</v>
      </c>
      <c r="J25" s="26">
        <f t="shared" si="5"/>
        <v>0.18430020435316369</v>
      </c>
      <c r="L25" s="22">
        <f t="shared" si="11"/>
        <v>55827.339612315744</v>
      </c>
      <c r="M25" s="5">
        <f>scrimecost*Meta!O22</f>
        <v>7527.45</v>
      </c>
      <c r="N25" s="5">
        <f>L25-Grade16!L25</f>
        <v>719.39824376706383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157.25685909626131</v>
      </c>
      <c r="T25" s="22">
        <f t="shared" si="7"/>
        <v>304.42825305648961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50855.046442375162</v>
      </c>
      <c r="D26" s="5">
        <f t="shared" si="0"/>
        <v>49162.804213141157</v>
      </c>
      <c r="E26" s="5">
        <f t="shared" si="1"/>
        <v>39662.804213141157</v>
      </c>
      <c r="F26" s="5">
        <f t="shared" si="2"/>
        <v>13767.935996904704</v>
      </c>
      <c r="G26" s="5">
        <f t="shared" si="3"/>
        <v>35394.868216236457</v>
      </c>
      <c r="H26" s="22">
        <f t="shared" si="10"/>
        <v>22260.500076467033</v>
      </c>
      <c r="I26" s="5">
        <f t="shared" si="4"/>
        <v>56586.864289033067</v>
      </c>
      <c r="J26" s="26">
        <f t="shared" si="5"/>
        <v>0.18704042673652821</v>
      </c>
      <c r="L26" s="22">
        <f t="shared" si="11"/>
        <v>57223.023102623636</v>
      </c>
      <c r="M26" s="5">
        <f>scrimecost*Meta!O23</f>
        <v>5689.4040000000005</v>
      </c>
      <c r="N26" s="5">
        <f>L26-Grade16!L26</f>
        <v>737.38319986124407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161.18828057366864</v>
      </c>
      <c r="T26" s="22">
        <f t="shared" si="7"/>
        <v>329.69707998629553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52126.422603434534</v>
      </c>
      <c r="D27" s="5">
        <f t="shared" si="0"/>
        <v>50373.154318469678</v>
      </c>
      <c r="E27" s="5">
        <f t="shared" si="1"/>
        <v>40873.154318469678</v>
      </c>
      <c r="F27" s="5">
        <f t="shared" si="2"/>
        <v>14284.150316827318</v>
      </c>
      <c r="G27" s="5">
        <f t="shared" si="3"/>
        <v>36089.004001642359</v>
      </c>
      <c r="H27" s="22">
        <f t="shared" si="10"/>
        <v>22817.012578378708</v>
      </c>
      <c r="I27" s="5">
        <f t="shared" si="4"/>
        <v>57810.799976258888</v>
      </c>
      <c r="J27" s="26">
        <f t="shared" si="5"/>
        <v>0.18971381442761545</v>
      </c>
      <c r="L27" s="22">
        <f t="shared" si="11"/>
        <v>58653.598680189229</v>
      </c>
      <c r="M27" s="5">
        <f>scrimecost*Meta!O24</f>
        <v>5689.4040000000005</v>
      </c>
      <c r="N27" s="5">
        <f>L27-Grade16!L27</f>
        <v>755.81777985778172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165.21798758801177</v>
      </c>
      <c r="T27" s="22">
        <f t="shared" si="7"/>
        <v>357.06332595654254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53429.583168520396</v>
      </c>
      <c r="D28" s="5">
        <f t="shared" si="0"/>
        <v>51613.763176431414</v>
      </c>
      <c r="E28" s="5">
        <f t="shared" si="1"/>
        <v>42113.763176431414</v>
      </c>
      <c r="F28" s="5">
        <f t="shared" si="2"/>
        <v>14813.269994748</v>
      </c>
      <c r="G28" s="5">
        <f t="shared" si="3"/>
        <v>36800.493181683414</v>
      </c>
      <c r="H28" s="22">
        <f t="shared" si="10"/>
        <v>23387.43789283817</v>
      </c>
      <c r="I28" s="5">
        <f t="shared" si="4"/>
        <v>59065.334055665357</v>
      </c>
      <c r="J28" s="26">
        <f t="shared" si="5"/>
        <v>0.19232199754087134</v>
      </c>
      <c r="L28" s="22">
        <f t="shared" si="11"/>
        <v>60119.938647193943</v>
      </c>
      <c r="M28" s="5">
        <f>scrimecost*Meta!O25</f>
        <v>5689.4040000000005</v>
      </c>
      <c r="N28" s="5">
        <f>L28-Grade16!L28</f>
        <v>774.71322435420007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169.34843727770635</v>
      </c>
      <c r="T28" s="22">
        <f t="shared" si="7"/>
        <v>386.70108557965472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54765.322747733408</v>
      </c>
      <c r="D29" s="5">
        <f t="shared" si="0"/>
        <v>52885.387255842208</v>
      </c>
      <c r="E29" s="5">
        <f t="shared" si="1"/>
        <v>43385.387255842208</v>
      </c>
      <c r="F29" s="5">
        <f t="shared" si="2"/>
        <v>15355.6176646167</v>
      </c>
      <c r="G29" s="5">
        <f t="shared" si="3"/>
        <v>37529.769591225508</v>
      </c>
      <c r="H29" s="22">
        <f t="shared" si="10"/>
        <v>23972.123840159129</v>
      </c>
      <c r="I29" s="5">
        <f t="shared" si="4"/>
        <v>60351.231487056997</v>
      </c>
      <c r="J29" s="26">
        <f t="shared" si="5"/>
        <v>0.19486656643185268</v>
      </c>
      <c r="L29" s="22">
        <f t="shared" si="11"/>
        <v>61622.937113373802</v>
      </c>
      <c r="M29" s="5">
        <f>scrimecost*Meta!O26</f>
        <v>5689.4040000000005</v>
      </c>
      <c r="N29" s="5">
        <f>L29-Grade16!L29</f>
        <v>794.08105496306962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173.58214820965219</v>
      </c>
      <c r="T29" s="22">
        <f t="shared" si="7"/>
        <v>418.798904054042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56134.455816426736</v>
      </c>
      <c r="D30" s="5">
        <f t="shared" si="0"/>
        <v>54188.801937238255</v>
      </c>
      <c r="E30" s="5">
        <f t="shared" si="1"/>
        <v>44688.801937238255</v>
      </c>
      <c r="F30" s="5">
        <f t="shared" si="2"/>
        <v>15911.524026232117</v>
      </c>
      <c r="G30" s="5">
        <f t="shared" si="3"/>
        <v>38277.277911006138</v>
      </c>
      <c r="H30" s="22">
        <f t="shared" si="10"/>
        <v>24571.426936163109</v>
      </c>
      <c r="I30" s="5">
        <f t="shared" si="4"/>
        <v>61669.276354233414</v>
      </c>
      <c r="J30" s="26">
        <f t="shared" si="5"/>
        <v>0.19734907266695642</v>
      </c>
      <c r="L30" s="22">
        <f t="shared" si="11"/>
        <v>63163.510541208147</v>
      </c>
      <c r="M30" s="5">
        <f>scrimecost*Meta!O27</f>
        <v>5689.4040000000005</v>
      </c>
      <c r="N30" s="5">
        <f>L30-Grade16!L30</f>
        <v>813.93308133715618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177.92170191489564</v>
      </c>
      <c r="T30" s="22">
        <f t="shared" si="7"/>
        <v>453.56097662347361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57537.817211837399</v>
      </c>
      <c r="D31" s="5">
        <f t="shared" si="0"/>
        <v>55524.801985669204</v>
      </c>
      <c r="E31" s="5">
        <f t="shared" si="1"/>
        <v>46024.801985669204</v>
      </c>
      <c r="F31" s="5">
        <f t="shared" si="2"/>
        <v>16481.328046887917</v>
      </c>
      <c r="G31" s="5">
        <f t="shared" si="3"/>
        <v>39043.473938781288</v>
      </c>
      <c r="H31" s="22">
        <f t="shared" si="10"/>
        <v>25185.712609567185</v>
      </c>
      <c r="I31" s="5">
        <f t="shared" si="4"/>
        <v>63020.272343089251</v>
      </c>
      <c r="J31" s="26">
        <f t="shared" si="5"/>
        <v>0.19977102996949669</v>
      </c>
      <c r="L31" s="22">
        <f t="shared" si="11"/>
        <v>64742.598304738342</v>
      </c>
      <c r="M31" s="5">
        <f>scrimecost*Meta!O28</f>
        <v>5082.7139999999999</v>
      </c>
      <c r="N31" s="5">
        <f>L31-Grade16!L31</f>
        <v>834.28140837057435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182.36974446276571</v>
      </c>
      <c r="T31" s="22">
        <f t="shared" si="7"/>
        <v>491.20844759681648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58976.262642133341</v>
      </c>
      <c r="D32" s="5">
        <f t="shared" si="0"/>
        <v>56894.20203531094</v>
      </c>
      <c r="E32" s="5">
        <f t="shared" si="1"/>
        <v>47394.20203531094</v>
      </c>
      <c r="F32" s="5">
        <f t="shared" si="2"/>
        <v>17065.377168060117</v>
      </c>
      <c r="G32" s="5">
        <f t="shared" si="3"/>
        <v>39828.82486725082</v>
      </c>
      <c r="H32" s="22">
        <f t="shared" si="10"/>
        <v>25815.355424806363</v>
      </c>
      <c r="I32" s="5">
        <f t="shared" si="4"/>
        <v>64405.043231666481</v>
      </c>
      <c r="J32" s="26">
        <f t="shared" si="5"/>
        <v>0.20213391514270673</v>
      </c>
      <c r="L32" s="22">
        <f t="shared" si="11"/>
        <v>66361.1632623568</v>
      </c>
      <c r="M32" s="5">
        <f>scrimecost*Meta!O29</f>
        <v>5082.7139999999999</v>
      </c>
      <c r="N32" s="5">
        <f>L32-Grade16!L32</f>
        <v>855.13844357983908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186.92898807433488</v>
      </c>
      <c r="T32" s="22">
        <f t="shared" si="7"/>
        <v>531.9808171918246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60450.669208186671</v>
      </c>
      <c r="D33" s="5">
        <f t="shared" si="0"/>
        <v>58297.837086193715</v>
      </c>
      <c r="E33" s="5">
        <f t="shared" si="1"/>
        <v>48797.837086193715</v>
      </c>
      <c r="F33" s="5">
        <f t="shared" si="2"/>
        <v>17664.02751726162</v>
      </c>
      <c r="G33" s="5">
        <f t="shared" si="3"/>
        <v>40633.809568932091</v>
      </c>
      <c r="H33" s="22">
        <f t="shared" si="10"/>
        <v>26460.739310426525</v>
      </c>
      <c r="I33" s="5">
        <f t="shared" si="4"/>
        <v>65824.433392458144</v>
      </c>
      <c r="J33" s="26">
        <f t="shared" si="5"/>
        <v>0.20443916897022865</v>
      </c>
      <c r="L33" s="22">
        <f t="shared" si="11"/>
        <v>68020.192343915725</v>
      </c>
      <c r="M33" s="5">
        <f>scrimecost*Meta!O30</f>
        <v>5082.7139999999999</v>
      </c>
      <c r="N33" s="5">
        <f>L33-Grade16!L33</f>
        <v>876.51690466934815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191.60221277619615</v>
      </c>
      <c r="T33" s="22">
        <f t="shared" si="7"/>
        <v>576.13746515282821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61961.935938391332</v>
      </c>
      <c r="D34" s="5">
        <f t="shared" si="0"/>
        <v>59736.563013348547</v>
      </c>
      <c r="E34" s="5">
        <f t="shared" si="1"/>
        <v>50236.563013348547</v>
      </c>
      <c r="F34" s="5">
        <f t="shared" si="2"/>
        <v>18277.644125193154</v>
      </c>
      <c r="G34" s="5">
        <f t="shared" si="3"/>
        <v>41458.918888155393</v>
      </c>
      <c r="H34" s="22">
        <f t="shared" si="10"/>
        <v>27122.257793187178</v>
      </c>
      <c r="I34" s="5">
        <f t="shared" si="4"/>
        <v>67279.308307269588</v>
      </c>
      <c r="J34" s="26">
        <f t="shared" si="5"/>
        <v>0.20668819709464031</v>
      </c>
      <c r="L34" s="22">
        <f t="shared" si="11"/>
        <v>69720.697152513603</v>
      </c>
      <c r="M34" s="5">
        <f>scrimecost*Meta!O31</f>
        <v>5082.7139999999999</v>
      </c>
      <c r="N34" s="5">
        <f>L34-Grade16!L34</f>
        <v>898.42982728607603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196.39226809559977</v>
      </c>
      <c r="T34" s="22">
        <f t="shared" si="7"/>
        <v>623.95930083514338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63510.984336851114</v>
      </c>
      <c r="D35" s="5">
        <f t="shared" si="0"/>
        <v>61211.257088682258</v>
      </c>
      <c r="E35" s="5">
        <f t="shared" si="1"/>
        <v>51711.257088682258</v>
      </c>
      <c r="F35" s="5">
        <f t="shared" si="2"/>
        <v>18906.601148322985</v>
      </c>
      <c r="G35" s="5">
        <f t="shared" si="3"/>
        <v>42304.655940359269</v>
      </c>
      <c r="H35" s="22">
        <f t="shared" si="10"/>
        <v>27800.314238016857</v>
      </c>
      <c r="I35" s="5">
        <f t="shared" si="4"/>
        <v>68770.555094951313</v>
      </c>
      <c r="J35" s="26">
        <f t="shared" si="5"/>
        <v>0.20888237087455411</v>
      </c>
      <c r="L35" s="22">
        <f t="shared" si="11"/>
        <v>71463.714581326436</v>
      </c>
      <c r="M35" s="5">
        <f>scrimecost*Meta!O32</f>
        <v>5082.7139999999999</v>
      </c>
      <c r="N35" s="5">
        <f>L35-Grade16!L35</f>
        <v>920.89057296821557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201.30207479798707</v>
      </c>
      <c r="T35" s="22">
        <f t="shared" si="7"/>
        <v>675.75055025349661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65098.758945272384</v>
      </c>
      <c r="D36" s="5">
        <f t="shared" si="0"/>
        <v>62722.818515899307</v>
      </c>
      <c r="E36" s="5">
        <f t="shared" si="1"/>
        <v>53222.818515899307</v>
      </c>
      <c r="F36" s="5">
        <f t="shared" si="2"/>
        <v>19551.282097031057</v>
      </c>
      <c r="G36" s="5">
        <f t="shared" si="3"/>
        <v>43171.536418868251</v>
      </c>
      <c r="H36" s="22">
        <f t="shared" si="10"/>
        <v>28495.322093967279</v>
      </c>
      <c r="I36" s="5">
        <f t="shared" si="4"/>
        <v>70299.083052325092</v>
      </c>
      <c r="J36" s="26">
        <f t="shared" si="5"/>
        <v>0.21102302822081148</v>
      </c>
      <c r="L36" s="22">
        <f t="shared" si="11"/>
        <v>73250.307445859595</v>
      </c>
      <c r="M36" s="5">
        <f>scrimecost*Meta!O33</f>
        <v>4309.7460000000001</v>
      </c>
      <c r="N36" s="5">
        <f>L36-Grade16!L36</f>
        <v>943.91283729241695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206.33462666793588</v>
      </c>
      <c r="T36" s="22">
        <f t="shared" si="7"/>
        <v>731.84069146291381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66726.227918904187</v>
      </c>
      <c r="D37" s="5">
        <f t="shared" ref="D37:D56" si="15">IF(A37&lt;startage,1,0)*(C37*(1-initialunempprob))+IF(A37=startage,1,0)*(C37*(1-unempprob))+IF(A37&gt;startage,1,0)*(C37*(1-unempprob)+unempprob*300*52)</f>
        <v>64272.168978796784</v>
      </c>
      <c r="E37" s="5">
        <f t="shared" si="1"/>
        <v>54772.168978796784</v>
      </c>
      <c r="F37" s="5">
        <f t="shared" si="2"/>
        <v>20212.080069456828</v>
      </c>
      <c r="G37" s="5">
        <f t="shared" si="3"/>
        <v>44060.08890933996</v>
      </c>
      <c r="H37" s="22">
        <f t="shared" ref="H37:H56" si="16">benefits*B37/expnorm</f>
        <v>29207.705146316464</v>
      </c>
      <c r="I37" s="5">
        <f t="shared" ref="I37:I56" si="17">G37+IF(A37&lt;startage,1,0)*(H37*(1-initialunempprob))+IF(A37&gt;=startage,1,0)*(H37*(1-unempprob))</f>
        <v>71865.824208633232</v>
      </c>
      <c r="J37" s="26">
        <f t="shared" si="5"/>
        <v>0.21311147441228204</v>
      </c>
      <c r="L37" s="22">
        <f t="shared" ref="L37:L56" si="18">(sincome+sbenefits)*(1-sunemp)*B37/expnorm</f>
        <v>75081.565132006086</v>
      </c>
      <c r="M37" s="5">
        <f>scrimecost*Meta!O34</f>
        <v>4309.7460000000001</v>
      </c>
      <c r="N37" s="5">
        <f>L37-Grade16!L37</f>
        <v>967.51065822473902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211.49299233463682</v>
      </c>
      <c r="T37" s="22">
        <f t="shared" si="7"/>
        <v>792.58655058439308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68394.383616876788</v>
      </c>
      <c r="D38" s="5">
        <f t="shared" si="15"/>
        <v>65860.253203266693</v>
      </c>
      <c r="E38" s="5">
        <f t="shared" si="1"/>
        <v>56360.253203266693</v>
      </c>
      <c r="F38" s="5">
        <f t="shared" si="2"/>
        <v>20889.397991193244</v>
      </c>
      <c r="G38" s="5">
        <f t="shared" si="3"/>
        <v>44970.855212073453</v>
      </c>
      <c r="H38" s="22">
        <f t="shared" si="16"/>
        <v>29937.897774974372</v>
      </c>
      <c r="I38" s="5">
        <f t="shared" si="17"/>
        <v>73471.733893849057</v>
      </c>
      <c r="J38" s="26">
        <f t="shared" si="5"/>
        <v>0.21514898289176554</v>
      </c>
      <c r="L38" s="22">
        <f t="shared" si="18"/>
        <v>76958.604260306238</v>
      </c>
      <c r="M38" s="5">
        <f>scrimecost*Meta!O35</f>
        <v>4309.7460000000001</v>
      </c>
      <c r="N38" s="5">
        <f>L38-Grade16!L38</f>
        <v>991.69842468036222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216.78031714300374</v>
      </c>
      <c r="T38" s="22">
        <f t="shared" si="7"/>
        <v>858.3745718095206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70104.243207298699</v>
      </c>
      <c r="D39" s="5">
        <f t="shared" si="15"/>
        <v>67488.039533348361</v>
      </c>
      <c r="E39" s="5">
        <f t="shared" si="1"/>
        <v>57988.039533348361</v>
      </c>
      <c r="F39" s="5">
        <f t="shared" si="2"/>
        <v>21583.648860973077</v>
      </c>
      <c r="G39" s="5">
        <f t="shared" si="3"/>
        <v>45904.390672375288</v>
      </c>
      <c r="H39" s="22">
        <f t="shared" si="16"/>
        <v>30686.345219348728</v>
      </c>
      <c r="I39" s="5">
        <f t="shared" si="17"/>
        <v>75117.791321195284</v>
      </c>
      <c r="J39" s="26">
        <f t="shared" si="5"/>
        <v>0.21713679604248121</v>
      </c>
      <c r="L39" s="22">
        <f t="shared" si="18"/>
        <v>78882.56936681387</v>
      </c>
      <c r="M39" s="5">
        <f>scrimecost*Meta!O36</f>
        <v>4309.7460000000001</v>
      </c>
      <c r="N39" s="5">
        <f>L39-Grade16!L39</f>
        <v>1016.4908852973604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222.1998250715765</v>
      </c>
      <c r="T39" s="22">
        <f t="shared" si="7"/>
        <v>929.62327582508328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71856.849287481164</v>
      </c>
      <c r="D40" s="5">
        <f t="shared" si="15"/>
        <v>69156.520521682061</v>
      </c>
      <c r="E40" s="5">
        <f t="shared" si="1"/>
        <v>59656.520521682061</v>
      </c>
      <c r="F40" s="5">
        <f t="shared" si="2"/>
        <v>22295.256002497401</v>
      </c>
      <c r="G40" s="5">
        <f t="shared" si="3"/>
        <v>46861.26451918466</v>
      </c>
      <c r="H40" s="22">
        <f t="shared" si="16"/>
        <v>31453.503849832443</v>
      </c>
      <c r="I40" s="5">
        <f t="shared" si="17"/>
        <v>76805.000184225151</v>
      </c>
      <c r="J40" s="26">
        <f t="shared" si="5"/>
        <v>0.21907612594561843</v>
      </c>
      <c r="L40" s="22">
        <f t="shared" si="18"/>
        <v>80854.63360098422</v>
      </c>
      <c r="M40" s="5">
        <f>scrimecost*Meta!O37</f>
        <v>4309.7460000000001</v>
      </c>
      <c r="N40" s="5">
        <f>L40-Grade16!L40</f>
        <v>1041.9031574298133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227.75482069837003</v>
      </c>
      <c r="T40" s="22">
        <f t="shared" si="7"/>
        <v>1006.7859222972832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73653.270519668193</v>
      </c>
      <c r="D41" s="5">
        <f t="shared" si="15"/>
        <v>70866.713534724113</v>
      </c>
      <c r="E41" s="5">
        <f t="shared" si="1"/>
        <v>61366.713534724113</v>
      </c>
      <c r="F41" s="5">
        <f t="shared" si="2"/>
        <v>23024.653322559832</v>
      </c>
      <c r="G41" s="5">
        <f t="shared" si="3"/>
        <v>47842.060212164281</v>
      </c>
      <c r="H41" s="22">
        <f t="shared" si="16"/>
        <v>32239.841446078251</v>
      </c>
      <c r="I41" s="5">
        <f t="shared" si="17"/>
        <v>78534.389268830768</v>
      </c>
      <c r="J41" s="26">
        <f t="shared" si="5"/>
        <v>0.22096815511941081</v>
      </c>
      <c r="L41" s="22">
        <f t="shared" si="18"/>
        <v>82875.999441008826</v>
      </c>
      <c r="M41" s="5">
        <f>scrimecost*Meta!O38</f>
        <v>3118.8359999999998</v>
      </c>
      <c r="N41" s="5">
        <f>L41-Grade16!L41</f>
        <v>1067.9507363655575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233.44869121582903</v>
      </c>
      <c r="T41" s="22">
        <f t="shared" si="7"/>
        <v>1090.3533933531724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75494.602282659893</v>
      </c>
      <c r="D42" s="5">
        <f t="shared" si="15"/>
        <v>72619.661373092211</v>
      </c>
      <c r="E42" s="5">
        <f t="shared" si="1"/>
        <v>63119.661373092211</v>
      </c>
      <c r="F42" s="5">
        <f t="shared" si="2"/>
        <v>23772.285575623828</v>
      </c>
      <c r="G42" s="5">
        <f t="shared" si="3"/>
        <v>48847.375797468383</v>
      </c>
      <c r="H42" s="22">
        <f t="shared" si="16"/>
        <v>33045.837482230207</v>
      </c>
      <c r="I42" s="5">
        <f t="shared" si="17"/>
        <v>80307.013080551536</v>
      </c>
      <c r="J42" s="26">
        <f t="shared" si="5"/>
        <v>0.22281403724018389</v>
      </c>
      <c r="L42" s="22">
        <f t="shared" si="18"/>
        <v>84947.899427034048</v>
      </c>
      <c r="M42" s="5">
        <f>scrimecost*Meta!O39</f>
        <v>3118.8359999999998</v>
      </c>
      <c r="N42" s="5">
        <f>L42-Grade16!L42</f>
        <v>1094.6495047746866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239.28490849622261</v>
      </c>
      <c r="T42" s="22">
        <f t="shared" si="7"/>
        <v>1180.857316403476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77381.967339726398</v>
      </c>
      <c r="D43" s="5">
        <f t="shared" si="15"/>
        <v>74416.432907419527</v>
      </c>
      <c r="E43" s="5">
        <f t="shared" si="1"/>
        <v>64916.432907419527</v>
      </c>
      <c r="F43" s="5">
        <f t="shared" si="2"/>
        <v>24538.608635014432</v>
      </c>
      <c r="G43" s="5">
        <f t="shared" si="3"/>
        <v>49877.824272405094</v>
      </c>
      <c r="H43" s="22">
        <f t="shared" si="16"/>
        <v>33871.983419285963</v>
      </c>
      <c r="I43" s="5">
        <f t="shared" si="17"/>
        <v>82123.95248756533</v>
      </c>
      <c r="J43" s="26">
        <f t="shared" si="5"/>
        <v>0.22461489784581617</v>
      </c>
      <c r="L43" s="22">
        <f t="shared" si="18"/>
        <v>87071.596912709909</v>
      </c>
      <c r="M43" s="5">
        <f>scrimecost*Meta!O40</f>
        <v>3118.8359999999998</v>
      </c>
      <c r="N43" s="5">
        <f>L43-Grade16!L43</f>
        <v>1122.0157423940836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245.26703120863468</v>
      </c>
      <c r="T43" s="22">
        <f t="shared" si="7"/>
        <v>1278.8734461726999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79316.516523219543</v>
      </c>
      <c r="D44" s="5">
        <f t="shared" si="15"/>
        <v>76258.123730104999</v>
      </c>
      <c r="E44" s="5">
        <f t="shared" si="1"/>
        <v>66758.123730104999</v>
      </c>
      <c r="F44" s="5">
        <f t="shared" si="2"/>
        <v>25324.089770889783</v>
      </c>
      <c r="G44" s="5">
        <f t="shared" si="3"/>
        <v>50934.033959215216</v>
      </c>
      <c r="H44" s="22">
        <f t="shared" si="16"/>
        <v>34718.783004768105</v>
      </c>
      <c r="I44" s="5">
        <f t="shared" si="17"/>
        <v>83986.315379754451</v>
      </c>
      <c r="J44" s="26">
        <f t="shared" si="5"/>
        <v>0.22637183502204275</v>
      </c>
      <c r="L44" s="22">
        <f t="shared" si="18"/>
        <v>89248.386835527621</v>
      </c>
      <c r="M44" s="5">
        <f>scrimecost*Meta!O41</f>
        <v>3118.8359999999998</v>
      </c>
      <c r="N44" s="5">
        <f>L44-Grade16!L44</f>
        <v>1150.066135953879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251.39870698883817</v>
      </c>
      <c r="T44" s="22">
        <f t="shared" si="7"/>
        <v>1385.0253274517452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81299.429436300052</v>
      </c>
      <c r="D45" s="5">
        <f t="shared" si="15"/>
        <v>78145.856823357652</v>
      </c>
      <c r="E45" s="5">
        <f t="shared" si="1"/>
        <v>68645.856823357652</v>
      </c>
      <c r="F45" s="5">
        <f t="shared" si="2"/>
        <v>26129.207935162038</v>
      </c>
      <c r="G45" s="5">
        <f t="shared" si="3"/>
        <v>52016.648888195617</v>
      </c>
      <c r="H45" s="22">
        <f t="shared" si="16"/>
        <v>35586.752579887318</v>
      </c>
      <c r="I45" s="5">
        <f t="shared" si="17"/>
        <v>85895.237344248337</v>
      </c>
      <c r="J45" s="26">
        <f t="shared" si="5"/>
        <v>0.22808592007201994</v>
      </c>
      <c r="L45" s="22">
        <f t="shared" si="18"/>
        <v>91479.596506415837</v>
      </c>
      <c r="M45" s="5">
        <f>scrimecost*Meta!O42</f>
        <v>3118.8359999999998</v>
      </c>
      <c r="N45" s="5">
        <f>L45-Grade16!L45</f>
        <v>1178.8177893527609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257.68367466356676</v>
      </c>
      <c r="T45" s="22">
        <f t="shared" ref="T45:T69" si="20">S45/sreturn^(A45-startage+1)</f>
        <v>1499.9882618752226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83331.915172207533</v>
      </c>
      <c r="D46" s="5">
        <f t="shared" si="15"/>
        <v>80080.783243941565</v>
      </c>
      <c r="E46" s="5">
        <f t="shared" si="1"/>
        <v>70580.783243941565</v>
      </c>
      <c r="F46" s="5">
        <f t="shared" si="2"/>
        <v>26954.454053541078</v>
      </c>
      <c r="G46" s="5">
        <f t="shared" si="3"/>
        <v>53126.329190400487</v>
      </c>
      <c r="H46" s="22">
        <f t="shared" si="16"/>
        <v>36476.421394384488</v>
      </c>
      <c r="I46" s="5">
        <f t="shared" si="17"/>
        <v>87851.882357854513</v>
      </c>
      <c r="J46" s="26">
        <f t="shared" si="5"/>
        <v>0.22975819816955864</v>
      </c>
      <c r="L46" s="22">
        <f t="shared" si="18"/>
        <v>93766.586419076222</v>
      </c>
      <c r="M46" s="5">
        <f>scrimecost*Meta!O43</f>
        <v>1865.01</v>
      </c>
      <c r="N46" s="5">
        <f>L46-Grade16!L46</f>
        <v>1208.2882340865763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264.12576653015509</v>
      </c>
      <c r="T46" s="22">
        <f t="shared" si="20"/>
        <v>1624.4936039566892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85415.213051512721</v>
      </c>
      <c r="D47" s="5">
        <f t="shared" si="15"/>
        <v>82064.08282504011</v>
      </c>
      <c r="E47" s="5">
        <f t="shared" si="1"/>
        <v>72564.08282504011</v>
      </c>
      <c r="F47" s="5">
        <f t="shared" si="2"/>
        <v>27800.331324879611</v>
      </c>
      <c r="G47" s="5">
        <f t="shared" si="3"/>
        <v>54263.751500160499</v>
      </c>
      <c r="H47" s="22">
        <f t="shared" si="16"/>
        <v>37388.331929244108</v>
      </c>
      <c r="I47" s="5">
        <f t="shared" si="17"/>
        <v>89857.443496800886</v>
      </c>
      <c r="J47" s="26">
        <f t="shared" si="5"/>
        <v>0.2313896889964257</v>
      </c>
      <c r="L47" s="22">
        <f t="shared" si="18"/>
        <v>96110.751079553127</v>
      </c>
      <c r="M47" s="5">
        <f>scrimecost*Meta!O44</f>
        <v>1865.01</v>
      </c>
      <c r="N47" s="5">
        <f>L47-Grade16!L47</f>
        <v>1238.4954399387352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270.72891069340778</v>
      </c>
      <c r="T47" s="22">
        <f t="shared" si="20"/>
        <v>1759.3334137142158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87550.593377800542</v>
      </c>
      <c r="D48" s="5">
        <f t="shared" si="15"/>
        <v>84096.964895666111</v>
      </c>
      <c r="E48" s="5">
        <f t="shared" si="1"/>
        <v>74596.964895666111</v>
      </c>
      <c r="F48" s="5">
        <f t="shared" si="2"/>
        <v>28667.355528001593</v>
      </c>
      <c r="G48" s="5">
        <f t="shared" si="3"/>
        <v>55429.609367664518</v>
      </c>
      <c r="H48" s="22">
        <f t="shared" si="16"/>
        <v>38323.040227475205</v>
      </c>
      <c r="I48" s="5">
        <f t="shared" si="17"/>
        <v>91913.143664220901</v>
      </c>
      <c r="J48" s="26">
        <f t="shared" si="5"/>
        <v>0.23298138736410079</v>
      </c>
      <c r="L48" s="22">
        <f t="shared" si="18"/>
        <v>98513.519856541941</v>
      </c>
      <c r="M48" s="5">
        <f>scrimecost*Meta!O45</f>
        <v>1865.01</v>
      </c>
      <c r="N48" s="5">
        <f>L48-Grade16!L48</f>
        <v>1269.4578259372065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277.49713346074361</v>
      </c>
      <c r="T48" s="22">
        <f t="shared" si="20"/>
        <v>1905.3654954826529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89739.358212245541</v>
      </c>
      <c r="D49" s="5">
        <f t="shared" si="15"/>
        <v>86180.669018057757</v>
      </c>
      <c r="E49" s="5">
        <f t="shared" si="1"/>
        <v>76680.669018057757</v>
      </c>
      <c r="F49" s="5">
        <f t="shared" si="2"/>
        <v>29556.055336201633</v>
      </c>
      <c r="G49" s="5">
        <f t="shared" si="3"/>
        <v>56624.613681856121</v>
      </c>
      <c r="H49" s="22">
        <f t="shared" si="16"/>
        <v>39281.11623316208</v>
      </c>
      <c r="I49" s="5">
        <f t="shared" si="17"/>
        <v>94020.236335826427</v>
      </c>
      <c r="J49" s="26">
        <f t="shared" si="5"/>
        <v>0.23453426382036924</v>
      </c>
      <c r="L49" s="22">
        <f t="shared" si="18"/>
        <v>100976.35785295548</v>
      </c>
      <c r="M49" s="5">
        <f>scrimecost*Meta!O46</f>
        <v>1865.01</v>
      </c>
      <c r="N49" s="5">
        <f>L49-Grade16!L49</f>
        <v>1301.1942715856276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284.43456179726024</v>
      </c>
      <c r="T49" s="22">
        <f t="shared" si="20"/>
        <v>2063.51885496875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91982.842167551673</v>
      </c>
      <c r="D50" s="5">
        <f t="shared" si="15"/>
        <v>88316.465743509194</v>
      </c>
      <c r="E50" s="5">
        <f t="shared" si="1"/>
        <v>78816.465743509194</v>
      </c>
      <c r="F50" s="5">
        <f t="shared" si="2"/>
        <v>30466.972639606673</v>
      </c>
      <c r="G50" s="5">
        <f t="shared" si="3"/>
        <v>57849.493103902525</v>
      </c>
      <c r="H50" s="22">
        <f t="shared" si="16"/>
        <v>40263.144138991134</v>
      </c>
      <c r="I50" s="5">
        <f t="shared" si="17"/>
        <v>96180.006324222079</v>
      </c>
      <c r="J50" s="26">
        <f t="shared" si="5"/>
        <v>0.23604926524111891</v>
      </c>
      <c r="L50" s="22">
        <f t="shared" si="18"/>
        <v>103500.76679927937</v>
      </c>
      <c r="M50" s="5">
        <f>scrimecost*Meta!O47</f>
        <v>1865.01</v>
      </c>
      <c r="N50" s="5">
        <f>L50-Grade16!L50</f>
        <v>1333.724128375281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291.54542584219456</v>
      </c>
      <c r="T50" s="22">
        <f t="shared" si="20"/>
        <v>2234.7996092649823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94282.413221740455</v>
      </c>
      <c r="D51" s="5">
        <f t="shared" si="15"/>
        <v>90505.657387096915</v>
      </c>
      <c r="E51" s="5">
        <f t="shared" si="1"/>
        <v>81005.657387096915</v>
      </c>
      <c r="F51" s="5">
        <f t="shared" si="2"/>
        <v>31400.662875596834</v>
      </c>
      <c r="G51" s="5">
        <f t="shared" si="3"/>
        <v>59104.994511500081</v>
      </c>
      <c r="H51" s="22">
        <f t="shared" si="16"/>
        <v>41269.722742465907</v>
      </c>
      <c r="I51" s="5">
        <f t="shared" si="17"/>
        <v>98393.770562327612</v>
      </c>
      <c r="J51" s="26">
        <f t="shared" si="5"/>
        <v>0.237527315407704</v>
      </c>
      <c r="L51" s="22">
        <f t="shared" si="18"/>
        <v>106088.28596926136</v>
      </c>
      <c r="M51" s="5">
        <f>scrimecost*Meta!O48</f>
        <v>1024.6320000000001</v>
      </c>
      <c r="N51" s="5">
        <f>L51-Grade16!L51</f>
        <v>1367.0672315846896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298.8340614882552</v>
      </c>
      <c r="T51" s="22">
        <f t="shared" si="20"/>
        <v>2420.2973874191234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96639.473552283947</v>
      </c>
      <c r="D52" s="5">
        <f t="shared" si="15"/>
        <v>92749.57882177431</v>
      </c>
      <c r="E52" s="5">
        <f t="shared" si="1"/>
        <v>83249.57882177431</v>
      </c>
      <c r="F52" s="5">
        <f t="shared" si="2"/>
        <v>32357.695367486747</v>
      </c>
      <c r="G52" s="5">
        <f t="shared" si="3"/>
        <v>60391.883454287563</v>
      </c>
      <c r="H52" s="22">
        <f t="shared" si="16"/>
        <v>42301.465811027549</v>
      </c>
      <c r="I52" s="5">
        <f t="shared" si="17"/>
        <v>100662.87890638578</v>
      </c>
      <c r="J52" s="26">
        <f t="shared" si="5"/>
        <v>0.23896931557022599</v>
      </c>
      <c r="L52" s="22">
        <f t="shared" si="18"/>
        <v>108740.49311849286</v>
      </c>
      <c r="M52" s="5">
        <f>scrimecost*Meta!O49</f>
        <v>1024.6320000000001</v>
      </c>
      <c r="N52" s="5">
        <f>L52-Grade16!L52</f>
        <v>1401.2439123742515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306.30491302544948</v>
      </c>
      <c r="T52" s="22">
        <f t="shared" si="20"/>
        <v>2621.192262278099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99055.460391091066</v>
      </c>
      <c r="D53" s="5">
        <f t="shared" si="15"/>
        <v>95049.598292318697</v>
      </c>
      <c r="E53" s="5">
        <f t="shared" si="1"/>
        <v>85549.598292318697</v>
      </c>
      <c r="F53" s="5">
        <f t="shared" si="2"/>
        <v>33397.141620443486</v>
      </c>
      <c r="G53" s="5">
        <f t="shared" si="3"/>
        <v>61652.45667187521</v>
      </c>
      <c r="H53" s="22">
        <f t="shared" si="16"/>
        <v>43359.002456303242</v>
      </c>
      <c r="I53" s="5">
        <f t="shared" si="17"/>
        <v>102930.22701027589</v>
      </c>
      <c r="J53" s="26">
        <f t="shared" si="5"/>
        <v>0.24080754023424633</v>
      </c>
      <c r="L53" s="22">
        <f t="shared" si="18"/>
        <v>111459.00544645519</v>
      </c>
      <c r="M53" s="5">
        <f>scrimecost*Meta!O50</f>
        <v>1024.6320000000001</v>
      </c>
      <c r="N53" s="5">
        <f>L53-Grade16!L53</f>
        <v>1436.2750101836427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313.96253585109338</v>
      </c>
      <c r="T53" s="22">
        <f t="shared" si="20"/>
        <v>2838.7622577048305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101531.84690086833</v>
      </c>
      <c r="D54" s="5">
        <f t="shared" si="15"/>
        <v>97407.118249626656</v>
      </c>
      <c r="E54" s="5">
        <f t="shared" si="1"/>
        <v>87907.118249626656</v>
      </c>
      <c r="F54" s="5">
        <f t="shared" si="2"/>
        <v>34473.349480954566</v>
      </c>
      <c r="G54" s="5">
        <f t="shared" si="3"/>
        <v>62933.768768672089</v>
      </c>
      <c r="H54" s="22">
        <f t="shared" si="16"/>
        <v>44442.977517710817</v>
      </c>
      <c r="I54" s="5">
        <f t="shared" si="17"/>
        <v>105243.48336553278</v>
      </c>
      <c r="J54" s="26">
        <f t="shared" si="5"/>
        <v>0.24267846921463429</v>
      </c>
      <c r="L54" s="22">
        <f t="shared" si="18"/>
        <v>114245.48058261655</v>
      </c>
      <c r="M54" s="5">
        <f>scrimecost*Meta!O51</f>
        <v>1024.6320000000001</v>
      </c>
      <c r="N54" s="5">
        <f>L54-Grade16!L54</f>
        <v>1472.1818854382291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321.81159924736966</v>
      </c>
      <c r="T54" s="22">
        <f t="shared" si="20"/>
        <v>3074.3914789239607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104070.14307339002</v>
      </c>
      <c r="D55" s="5">
        <f t="shared" si="15"/>
        <v>99823.576205867299</v>
      </c>
      <c r="E55" s="5">
        <f t="shared" si="1"/>
        <v>90323.576205867299</v>
      </c>
      <c r="F55" s="5">
        <f t="shared" si="2"/>
        <v>35576.462537978419</v>
      </c>
      <c r="G55" s="5">
        <f t="shared" si="3"/>
        <v>64247.11366788888</v>
      </c>
      <c r="H55" s="22">
        <f t="shared" si="16"/>
        <v>45554.051955653587</v>
      </c>
      <c r="I55" s="5">
        <f t="shared" si="17"/>
        <v>107614.57112967109</v>
      </c>
      <c r="J55" s="26">
        <f t="shared" si="5"/>
        <v>0.24450376578086641</v>
      </c>
      <c r="L55" s="22">
        <f t="shared" si="18"/>
        <v>117101.61759718196</v>
      </c>
      <c r="M55" s="5">
        <f>scrimecost*Meta!O52</f>
        <v>1024.6320000000001</v>
      </c>
      <c r="N55" s="5">
        <f>L55-Grade16!L55</f>
        <v>1508.9864325741801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329.85688922855292</v>
      </c>
      <c r="T55" s="22">
        <f t="shared" si="20"/>
        <v>3329.5789177224747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106671.89665022478</v>
      </c>
      <c r="D56" s="5">
        <f t="shared" si="15"/>
        <v>102300.44561101399</v>
      </c>
      <c r="E56" s="5">
        <f t="shared" si="1"/>
        <v>92800.445611013987</v>
      </c>
      <c r="F56" s="5">
        <f t="shared" si="2"/>
        <v>36707.153421427887</v>
      </c>
      <c r="G56" s="5">
        <f t="shared" si="3"/>
        <v>65593.292189586093</v>
      </c>
      <c r="H56" s="22">
        <f t="shared" si="16"/>
        <v>46692.903254544915</v>
      </c>
      <c r="I56" s="5">
        <f t="shared" si="17"/>
        <v>110044.93608791285</v>
      </c>
      <c r="J56" s="26">
        <f t="shared" si="5"/>
        <v>0.24628454291865393</v>
      </c>
      <c r="L56" s="22">
        <f t="shared" si="18"/>
        <v>120029.15803711151</v>
      </c>
      <c r="M56" s="5">
        <f>scrimecost*Meta!O53</f>
        <v>323.56799999999998</v>
      </c>
      <c r="N56" s="5">
        <f>L56-Grade16!L56</f>
        <v>1546.7110933885269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338.10331145926506</v>
      </c>
      <c r="T56" s="22">
        <f t="shared" si="20"/>
        <v>3605.9479885177434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323.56799999999998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323.56799999999998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323.56799999999998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323.56799999999998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323.56799999999998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323.56799999999998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323.56799999999998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323.56799999999998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323.56799999999998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323.56799999999998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323.56799999999998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323.56799999999998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323.56799999999998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3.0877345125190914E-10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77084</v>
      </c>
      <c r="D2" s="7">
        <f>Meta!C12</f>
        <v>32905</v>
      </c>
      <c r="E2" s="1">
        <f>Meta!D12</f>
        <v>4.3999999999999997E-2</v>
      </c>
      <c r="F2" s="1">
        <f>Meta!F12</f>
        <v>0.80300000000000005</v>
      </c>
      <c r="G2" s="1">
        <f>Meta!I12</f>
        <v>1.7342811382937739</v>
      </c>
      <c r="H2" s="1">
        <f>Meta!E12</f>
        <v>0.28499999999999998</v>
      </c>
      <c r="I2" s="13"/>
      <c r="J2" s="1">
        <f>Meta!X11</f>
        <v>0.76700000000000002</v>
      </c>
      <c r="K2" s="1">
        <f>Meta!D11</f>
        <v>4.8000000000000001E-2</v>
      </c>
      <c r="L2" s="29"/>
      <c r="N2" s="22">
        <f>Meta!T12</f>
        <v>56166</v>
      </c>
      <c r="O2" s="22">
        <f>Meta!U12</f>
        <v>25084</v>
      </c>
      <c r="P2" s="1">
        <f>Meta!V12</f>
        <v>5.7000000000000002E-2</v>
      </c>
      <c r="Q2" s="1">
        <f>Meta!X12</f>
        <v>0.76700000000000002</v>
      </c>
      <c r="R2" s="22">
        <f>Meta!W12</f>
        <v>4494</v>
      </c>
      <c r="T2" s="12">
        <f>IRR(S5:S69)+1</f>
        <v>0.94403875312191343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3781.3569066480522</v>
      </c>
      <c r="D14" s="5">
        <f t="shared" ref="D14:D36" si="0">IF(A14&lt;startage,1,0)*(C14*(1-initialunempprob))+IF(A14=startage,1,0)*(C14*(1-unempprob))+IF(A14&gt;startage,1,0)*(C14*(1-unempprob)+unempprob*300*52)</f>
        <v>3599.8517751289455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275.38866079736431</v>
      </c>
      <c r="G14" s="5">
        <f t="shared" ref="G14:G56" si="3">D14-F14</f>
        <v>3324.463114331581</v>
      </c>
      <c r="H14" s="22">
        <f>0.1*Grade17!H14</f>
        <v>1655.1925835908603</v>
      </c>
      <c r="I14" s="5">
        <f t="shared" ref="I14:I36" si="4">G14+IF(A14&lt;startage,1,0)*(H14*(1-initialunempprob))+IF(A14&gt;=startage,1,0)*(H14*(1-unempprob))</f>
        <v>4900.2064539100802</v>
      </c>
      <c r="J14" s="26">
        <f t="shared" ref="J14:J56" si="5">(F14-(IF(A14&gt;startage,1,0)*(unempprob*300*52)))/(IF(A14&lt;startage,1,0)*((C14+H14)*(1-initialunempprob))+IF(A14&gt;=startage,1,0)*((C14+H14)*(1-unempprob)))</f>
        <v>5.3209081215567791E-2</v>
      </c>
      <c r="L14" s="22">
        <f>0.1*Grade17!L14</f>
        <v>4254.8515588039445</v>
      </c>
      <c r="M14" s="5">
        <f>scrimecost*Meta!O11</f>
        <v>11504.64</v>
      </c>
      <c r="N14" s="5">
        <f>L14-Grade17!L14</f>
        <v>-38293.6640292355</v>
      </c>
      <c r="O14" s="5"/>
      <c r="P14" s="22"/>
      <c r="Q14" s="22">
        <f>0.05*feel*Grade17!G14</f>
        <v>378.63002387690835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-46951.294053112411</v>
      </c>
      <c r="T14" s="22">
        <f t="shared" ref="T14:T45" si="7">S14/sreturn^(A14-startage+1)</f>
        <v>-46951.294053112411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44447.234244752857</v>
      </c>
      <c r="D15" s="5">
        <f t="shared" si="0"/>
        <v>42491.555937983729</v>
      </c>
      <c r="E15" s="5">
        <f t="shared" si="1"/>
        <v>32991.555937983729</v>
      </c>
      <c r="F15" s="5">
        <f t="shared" si="2"/>
        <v>11073.493013751688</v>
      </c>
      <c r="G15" s="5">
        <f t="shared" si="3"/>
        <v>31418.062924232043</v>
      </c>
      <c r="H15" s="22">
        <f t="shared" ref="H15:H36" si="10">benefits*B15/expnorm</f>
        <v>18973.27905691963</v>
      </c>
      <c r="I15" s="5">
        <f t="shared" si="4"/>
        <v>49556.517702647208</v>
      </c>
      <c r="J15" s="26">
        <f t="shared" si="5"/>
        <v>0.18264045945082746</v>
      </c>
      <c r="L15" s="22">
        <f t="shared" ref="L15:L36" si="11">(sincome+sbenefits)*(1-sunemp)*B15/expnorm</f>
        <v>44178.967474315788</v>
      </c>
      <c r="M15" s="5">
        <f>scrimecost*Meta!O12</f>
        <v>10974.348</v>
      </c>
      <c r="N15" s="5">
        <f>L15-Grade17!L15</f>
        <v>566.73899657536094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123.88631095639101</v>
      </c>
      <c r="T15" s="22">
        <f t="shared" si="7"/>
        <v>131.23011163122484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45558.41510087168</v>
      </c>
      <c r="D16" s="5">
        <f t="shared" si="0"/>
        <v>44240.244836433325</v>
      </c>
      <c r="E16" s="5">
        <f t="shared" si="1"/>
        <v>34740.244836433325</v>
      </c>
      <c r="F16" s="5">
        <f t="shared" si="2"/>
        <v>11668.464422738813</v>
      </c>
      <c r="G16" s="5">
        <f t="shared" si="3"/>
        <v>32571.780413694512</v>
      </c>
      <c r="H16" s="22">
        <f t="shared" si="10"/>
        <v>19447.611033342622</v>
      </c>
      <c r="I16" s="5">
        <f t="shared" si="4"/>
        <v>51163.696561570061</v>
      </c>
      <c r="J16" s="26">
        <f t="shared" si="5"/>
        <v>0.17671461816215694</v>
      </c>
      <c r="L16" s="22">
        <f t="shared" si="11"/>
        <v>45283.441661173681</v>
      </c>
      <c r="M16" s="5">
        <f>scrimecost*Meta!O13</f>
        <v>9136.3019999999997</v>
      </c>
      <c r="N16" s="5">
        <f>L16-Grade17!L16</f>
        <v>580.90747148973605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126.98346873029884</v>
      </c>
      <c r="T16" s="22">
        <f t="shared" si="7"/>
        <v>142.48447320322308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46697.375478393464</v>
      </c>
      <c r="D17" s="5">
        <f t="shared" si="0"/>
        <v>45329.090957344153</v>
      </c>
      <c r="E17" s="5">
        <f t="shared" si="1"/>
        <v>35829.090957344153</v>
      </c>
      <c r="F17" s="5">
        <f t="shared" si="2"/>
        <v>12132.857293307283</v>
      </c>
      <c r="G17" s="5">
        <f t="shared" si="3"/>
        <v>33196.233664036874</v>
      </c>
      <c r="H17" s="22">
        <f t="shared" si="10"/>
        <v>19933.801309176186</v>
      </c>
      <c r="I17" s="5">
        <f t="shared" si="4"/>
        <v>52252.947715609305</v>
      </c>
      <c r="J17" s="26">
        <f t="shared" si="5"/>
        <v>0.17969488555984187</v>
      </c>
      <c r="L17" s="22">
        <f t="shared" si="11"/>
        <v>46415.527702703024</v>
      </c>
      <c r="M17" s="5">
        <f>scrimecost*Meta!O14</f>
        <v>9136.3019999999997</v>
      </c>
      <c r="N17" s="5">
        <f>L17-Grade17!L17</f>
        <v>595.43015827699128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130.15805544855888</v>
      </c>
      <c r="T17" s="22">
        <f t="shared" si="7"/>
        <v>154.70401458661945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47864.809865353302</v>
      </c>
      <c r="D18" s="5">
        <f t="shared" si="0"/>
        <v>46445.158231277754</v>
      </c>
      <c r="E18" s="5">
        <f t="shared" si="1"/>
        <v>36945.158231277754</v>
      </c>
      <c r="F18" s="5">
        <f t="shared" si="2"/>
        <v>12608.859985639963</v>
      </c>
      <c r="G18" s="5">
        <f t="shared" si="3"/>
        <v>33836.298245637794</v>
      </c>
      <c r="H18" s="22">
        <f t="shared" si="10"/>
        <v>20432.146341905591</v>
      </c>
      <c r="I18" s="5">
        <f t="shared" si="4"/>
        <v>53369.430148499538</v>
      </c>
      <c r="J18" s="26">
        <f t="shared" si="5"/>
        <v>0.18260246350880271</v>
      </c>
      <c r="L18" s="22">
        <f t="shared" si="11"/>
        <v>47575.915895270598</v>
      </c>
      <c r="M18" s="5">
        <f>scrimecost*Meta!O15</f>
        <v>9136.3019999999997</v>
      </c>
      <c r="N18" s="5">
        <f>L18-Grade17!L18</f>
        <v>610.31591223392024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133.41200683477379</v>
      </c>
      <c r="T18" s="22">
        <f t="shared" si="7"/>
        <v>167.97151009626836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49061.430111987131</v>
      </c>
      <c r="D19" s="5">
        <f t="shared" si="0"/>
        <v>47589.127187059697</v>
      </c>
      <c r="E19" s="5">
        <f t="shared" si="1"/>
        <v>38089.127187059697</v>
      </c>
      <c r="F19" s="5">
        <f t="shared" si="2"/>
        <v>13096.762745280961</v>
      </c>
      <c r="G19" s="5">
        <f t="shared" si="3"/>
        <v>34492.364441778736</v>
      </c>
      <c r="H19" s="22">
        <f t="shared" si="10"/>
        <v>20942.950000453227</v>
      </c>
      <c r="I19" s="5">
        <f t="shared" si="4"/>
        <v>54513.824642212021</v>
      </c>
      <c r="J19" s="26">
        <f t="shared" si="5"/>
        <v>0.18543912492242309</v>
      </c>
      <c r="L19" s="22">
        <f t="shared" si="11"/>
        <v>48765.313792652356</v>
      </c>
      <c r="M19" s="5">
        <f>scrimecost*Meta!O16</f>
        <v>9136.3019999999997</v>
      </c>
      <c r="N19" s="5">
        <f>L19-Grade17!L19</f>
        <v>625.57381003975752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136.74730700564078</v>
      </c>
      <c r="T19" s="22">
        <f t="shared" si="7"/>
        <v>182.37683281465661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50287.965864786813</v>
      </c>
      <c r="D20" s="5">
        <f t="shared" si="0"/>
        <v>48761.695366736196</v>
      </c>
      <c r="E20" s="5">
        <f t="shared" si="1"/>
        <v>39261.695366736196</v>
      </c>
      <c r="F20" s="5">
        <f t="shared" si="2"/>
        <v>13596.863073912988</v>
      </c>
      <c r="G20" s="5">
        <f t="shared" si="3"/>
        <v>35164.832292823208</v>
      </c>
      <c r="H20" s="22">
        <f t="shared" si="10"/>
        <v>21466.523750464556</v>
      </c>
      <c r="I20" s="5">
        <f t="shared" si="4"/>
        <v>55686.828998267323</v>
      </c>
      <c r="J20" s="26">
        <f t="shared" si="5"/>
        <v>0.18820659947229662</v>
      </c>
      <c r="L20" s="22">
        <f t="shared" si="11"/>
        <v>49984.44663746866</v>
      </c>
      <c r="M20" s="5">
        <f>scrimecost*Meta!O17</f>
        <v>9136.3019999999997</v>
      </c>
      <c r="N20" s="5">
        <f>L20-Grade17!L20</f>
        <v>641.21315529075218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140.16598968078196</v>
      </c>
      <c r="T20" s="22">
        <f t="shared" si="7"/>
        <v>198.01756338585631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51545.165011406476</v>
      </c>
      <c r="D21" s="5">
        <f t="shared" si="0"/>
        <v>49963.577750904587</v>
      </c>
      <c r="E21" s="5">
        <f t="shared" si="1"/>
        <v>40463.577750904587</v>
      </c>
      <c r="F21" s="5">
        <f t="shared" si="2"/>
        <v>14109.465910760806</v>
      </c>
      <c r="G21" s="5">
        <f t="shared" si="3"/>
        <v>35854.111840143785</v>
      </c>
      <c r="H21" s="22">
        <f t="shared" si="10"/>
        <v>22003.186844226169</v>
      </c>
      <c r="I21" s="5">
        <f t="shared" si="4"/>
        <v>56889.158463223997</v>
      </c>
      <c r="J21" s="26">
        <f t="shared" si="5"/>
        <v>0.19090657464290489</v>
      </c>
      <c r="L21" s="22">
        <f t="shared" si="11"/>
        <v>51234.057803405369</v>
      </c>
      <c r="M21" s="5">
        <f>scrimecost*Meta!O18</f>
        <v>7527.45</v>
      </c>
      <c r="N21" s="5">
        <f>L21-Grade17!L21</f>
        <v>657.24348417300644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143.67013942279831</v>
      </c>
      <c r="T21" s="22">
        <f t="shared" si="7"/>
        <v>214.99965101992677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52833.794136691635</v>
      </c>
      <c r="D22" s="5">
        <f t="shared" si="0"/>
        <v>51195.5071946772</v>
      </c>
      <c r="E22" s="5">
        <f t="shared" si="1"/>
        <v>41695.5071946772</v>
      </c>
      <c r="F22" s="5">
        <f t="shared" si="2"/>
        <v>14634.883818529826</v>
      </c>
      <c r="G22" s="5">
        <f t="shared" si="3"/>
        <v>36560.62337614737</v>
      </c>
      <c r="H22" s="22">
        <f t="shared" si="10"/>
        <v>22553.266515331823</v>
      </c>
      <c r="I22" s="5">
        <f t="shared" si="4"/>
        <v>58121.546164804589</v>
      </c>
      <c r="J22" s="26">
        <f t="shared" si="5"/>
        <v>0.19354069676057156</v>
      </c>
      <c r="L22" s="22">
        <f t="shared" si="11"/>
        <v>52514.909248490505</v>
      </c>
      <c r="M22" s="5">
        <f>scrimecost*Meta!O19</f>
        <v>7527.45</v>
      </c>
      <c r="N22" s="5">
        <f>L22-Grade17!L22</f>
        <v>673.67457127734087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147.26189290837033</v>
      </c>
      <c r="T22" s="22">
        <f t="shared" si="7"/>
        <v>233.43813118545654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54154.638990108928</v>
      </c>
      <c r="D23" s="5">
        <f t="shared" si="0"/>
        <v>52458.234874544134</v>
      </c>
      <c r="E23" s="5">
        <f t="shared" si="1"/>
        <v>42958.234874544134</v>
      </c>
      <c r="F23" s="5">
        <f t="shared" si="2"/>
        <v>15173.437173993072</v>
      </c>
      <c r="G23" s="5">
        <f t="shared" si="3"/>
        <v>37284.797700551062</v>
      </c>
      <c r="H23" s="22">
        <f t="shared" si="10"/>
        <v>23117.098178215118</v>
      </c>
      <c r="I23" s="5">
        <f t="shared" si="4"/>
        <v>59384.743558924718</v>
      </c>
      <c r="J23" s="26">
        <f t="shared" si="5"/>
        <v>0.19611057199731949</v>
      </c>
      <c r="L23" s="22">
        <f t="shared" si="11"/>
        <v>53827.781979702762</v>
      </c>
      <c r="M23" s="5">
        <f>scrimecost*Meta!O20</f>
        <v>7527.45</v>
      </c>
      <c r="N23" s="5">
        <f>L23-Grade17!L23</f>
        <v>690.51643555927876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150.94344023108056</v>
      </c>
      <c r="T23" s="22">
        <f t="shared" si="7"/>
        <v>253.45790485170323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55508.504964861633</v>
      </c>
      <c r="D24" s="5">
        <f t="shared" si="0"/>
        <v>53752.53074640772</v>
      </c>
      <c r="E24" s="5">
        <f t="shared" si="1"/>
        <v>44252.53074640772</v>
      </c>
      <c r="F24" s="5">
        <f t="shared" si="2"/>
        <v>15725.454363342891</v>
      </c>
      <c r="G24" s="5">
        <f t="shared" si="3"/>
        <v>38027.076383064828</v>
      </c>
      <c r="H24" s="22">
        <f t="shared" si="10"/>
        <v>23695.025632670491</v>
      </c>
      <c r="I24" s="5">
        <f t="shared" si="4"/>
        <v>60679.520887897816</v>
      </c>
      <c r="J24" s="26">
        <f t="shared" si="5"/>
        <v>0.19861776735024428</v>
      </c>
      <c r="L24" s="22">
        <f t="shared" si="11"/>
        <v>55173.47652919533</v>
      </c>
      <c r="M24" s="5">
        <f>scrimecost*Meta!O21</f>
        <v>7527.45</v>
      </c>
      <c r="N24" s="5">
        <f>L24-Grade17!L24</f>
        <v>707.77934644826018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154.71702623685741</v>
      </c>
      <c r="T24" s="22">
        <f t="shared" si="7"/>
        <v>275.19458455901508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56896.217588983178</v>
      </c>
      <c r="D25" s="5">
        <f t="shared" si="0"/>
        <v>55079.18401506792</v>
      </c>
      <c r="E25" s="5">
        <f t="shared" si="1"/>
        <v>45579.18401506792</v>
      </c>
      <c r="F25" s="5">
        <f t="shared" si="2"/>
        <v>16291.271982426468</v>
      </c>
      <c r="G25" s="5">
        <f t="shared" si="3"/>
        <v>38787.912032641456</v>
      </c>
      <c r="H25" s="22">
        <f t="shared" si="10"/>
        <v>24287.401273487252</v>
      </c>
      <c r="I25" s="5">
        <f t="shared" si="4"/>
        <v>62006.667650095267</v>
      </c>
      <c r="J25" s="26">
        <f t="shared" si="5"/>
        <v>0.20106381159700026</v>
      </c>
      <c r="L25" s="22">
        <f t="shared" si="11"/>
        <v>56552.813442425206</v>
      </c>
      <c r="M25" s="5">
        <f>scrimecost*Meta!O22</f>
        <v>7527.45</v>
      </c>
      <c r="N25" s="5">
        <f>L25-Grade17!L25</f>
        <v>725.47383010946214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158.58495189277787</v>
      </c>
      <c r="T25" s="22">
        <f t="shared" si="7"/>
        <v>298.7954130486437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58318.623028707756</v>
      </c>
      <c r="D26" s="5">
        <f t="shared" si="0"/>
        <v>56439.003615444613</v>
      </c>
      <c r="E26" s="5">
        <f t="shared" si="1"/>
        <v>46939.003615444613</v>
      </c>
      <c r="F26" s="5">
        <f t="shared" si="2"/>
        <v>16871.235041987129</v>
      </c>
      <c r="G26" s="5">
        <f t="shared" si="3"/>
        <v>39567.768573457484</v>
      </c>
      <c r="H26" s="22">
        <f t="shared" si="10"/>
        <v>24894.586305324436</v>
      </c>
      <c r="I26" s="5">
        <f t="shared" si="4"/>
        <v>63366.993081347639</v>
      </c>
      <c r="J26" s="26">
        <f t="shared" si="5"/>
        <v>0.20345019622798169</v>
      </c>
      <c r="L26" s="22">
        <f t="shared" si="11"/>
        <v>57966.633778485841</v>
      </c>
      <c r="M26" s="5">
        <f>scrimecost*Meta!O23</f>
        <v>5689.4040000000005</v>
      </c>
      <c r="N26" s="5">
        <f>L26-Grade17!L26</f>
        <v>743.61067586220452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162.54957569009861</v>
      </c>
      <c r="T26" s="22">
        <f t="shared" si="7"/>
        <v>324.42026067473427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59776.588604425444</v>
      </c>
      <c r="D27" s="5">
        <f t="shared" si="0"/>
        <v>57832.818705830723</v>
      </c>
      <c r="E27" s="5">
        <f t="shared" si="1"/>
        <v>48332.818705830723</v>
      </c>
      <c r="F27" s="5">
        <f t="shared" si="2"/>
        <v>17465.697178036804</v>
      </c>
      <c r="G27" s="5">
        <f t="shared" si="3"/>
        <v>40367.121527793919</v>
      </c>
      <c r="H27" s="22">
        <f t="shared" si="10"/>
        <v>25516.950962957544</v>
      </c>
      <c r="I27" s="5">
        <f t="shared" si="4"/>
        <v>64761.326648381335</v>
      </c>
      <c r="J27" s="26">
        <f t="shared" si="5"/>
        <v>0.20577837635576834</v>
      </c>
      <c r="L27" s="22">
        <f t="shared" si="11"/>
        <v>59415.799622947976</v>
      </c>
      <c r="M27" s="5">
        <f>scrimecost*Meta!O24</f>
        <v>5689.4040000000005</v>
      </c>
      <c r="N27" s="5">
        <f>L27-Grade17!L27</f>
        <v>762.20094275874726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166.61331508234835</v>
      </c>
      <c r="T27" s="22">
        <f t="shared" si="7"/>
        <v>352.24270835484867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61271.003319536081</v>
      </c>
      <c r="D28" s="5">
        <f t="shared" si="0"/>
        <v>59261.479173476495</v>
      </c>
      <c r="E28" s="5">
        <f t="shared" si="1"/>
        <v>49761.479173476495</v>
      </c>
      <c r="F28" s="5">
        <f t="shared" si="2"/>
        <v>18075.020867487725</v>
      </c>
      <c r="G28" s="5">
        <f t="shared" si="3"/>
        <v>41186.458305988766</v>
      </c>
      <c r="H28" s="22">
        <f t="shared" si="10"/>
        <v>26154.874737031481</v>
      </c>
      <c r="I28" s="5">
        <f t="shared" si="4"/>
        <v>66190.518554590861</v>
      </c>
      <c r="J28" s="26">
        <f t="shared" si="5"/>
        <v>0.20804977160238955</v>
      </c>
      <c r="L28" s="22">
        <f t="shared" si="11"/>
        <v>60901.194613521679</v>
      </c>
      <c r="M28" s="5">
        <f>scrimecost*Meta!O25</f>
        <v>5689.4040000000005</v>
      </c>
      <c r="N28" s="5">
        <f>L28-Grade17!L28</f>
        <v>781.25596632773522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170.77864795941127</v>
      </c>
      <c r="T28" s="22">
        <f t="shared" si="7"/>
        <v>382.45122339496044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62802.778402524469</v>
      </c>
      <c r="D29" s="5">
        <f t="shared" si="0"/>
        <v>60725.856152813394</v>
      </c>
      <c r="E29" s="5">
        <f t="shared" si="1"/>
        <v>51225.856152813394</v>
      </c>
      <c r="F29" s="5">
        <f t="shared" si="2"/>
        <v>18699.577649174913</v>
      </c>
      <c r="G29" s="5">
        <f t="shared" si="3"/>
        <v>42026.278503638481</v>
      </c>
      <c r="H29" s="22">
        <f t="shared" si="10"/>
        <v>26808.746605457269</v>
      </c>
      <c r="I29" s="5">
        <f t="shared" si="4"/>
        <v>67655.440258455637</v>
      </c>
      <c r="J29" s="26">
        <f t="shared" si="5"/>
        <v>0.21026576696494681</v>
      </c>
      <c r="L29" s="22">
        <f t="shared" si="11"/>
        <v>62423.724478859709</v>
      </c>
      <c r="M29" s="5">
        <f>scrimecost*Meta!O26</f>
        <v>5689.4040000000005</v>
      </c>
      <c r="N29" s="5">
        <f>L29-Grade17!L29</f>
        <v>800.78736548590678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175.0481141583918</v>
      </c>
      <c r="T29" s="22">
        <f t="shared" si="7"/>
        <v>415.25043615365138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64372.847862587594</v>
      </c>
      <c r="D30" s="5">
        <f t="shared" si="0"/>
        <v>62226.842556633739</v>
      </c>
      <c r="E30" s="5">
        <f t="shared" si="1"/>
        <v>52726.842556633739</v>
      </c>
      <c r="F30" s="5">
        <f t="shared" si="2"/>
        <v>19339.74835040429</v>
      </c>
      <c r="G30" s="5">
        <f t="shared" si="3"/>
        <v>42887.094206229449</v>
      </c>
      <c r="H30" s="22">
        <f t="shared" si="10"/>
        <v>27478.965270593704</v>
      </c>
      <c r="I30" s="5">
        <f t="shared" si="4"/>
        <v>69156.98500491702</v>
      </c>
      <c r="J30" s="26">
        <f t="shared" si="5"/>
        <v>0.21242771366012461</v>
      </c>
      <c r="L30" s="22">
        <f t="shared" si="11"/>
        <v>63984.317590831211</v>
      </c>
      <c r="M30" s="5">
        <f>scrimecost*Meta!O27</f>
        <v>5689.4040000000005</v>
      </c>
      <c r="N30" s="5">
        <f>L30-Grade17!L30</f>
        <v>820.80704962306481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179.42431701235384</v>
      </c>
      <c r="T30" s="22">
        <f t="shared" si="7"/>
        <v>450.86252619391337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65982.169059152278</v>
      </c>
      <c r="D31" s="5">
        <f t="shared" si="0"/>
        <v>63765.353620549577</v>
      </c>
      <c r="E31" s="5">
        <f t="shared" si="1"/>
        <v>54265.353620549577</v>
      </c>
      <c r="F31" s="5">
        <f t="shared" si="2"/>
        <v>19995.923319164394</v>
      </c>
      <c r="G31" s="5">
        <f t="shared" si="3"/>
        <v>43769.430301385182</v>
      </c>
      <c r="H31" s="22">
        <f t="shared" si="10"/>
        <v>28165.939402358541</v>
      </c>
      <c r="I31" s="5">
        <f t="shared" si="4"/>
        <v>70696.068370039953</v>
      </c>
      <c r="J31" s="26">
        <f t="shared" si="5"/>
        <v>0.21453692994810297</v>
      </c>
      <c r="L31" s="22">
        <f t="shared" si="11"/>
        <v>65583.925530601991</v>
      </c>
      <c r="M31" s="5">
        <f>scrimecost*Meta!O28</f>
        <v>5082.7139999999999</v>
      </c>
      <c r="N31" s="5">
        <f>L31-Grade17!L31</f>
        <v>841.3272258636498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183.90992493766453</v>
      </c>
      <c r="T31" s="22">
        <f t="shared" si="7"/>
        <v>489.52872731177564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67631.723285631073</v>
      </c>
      <c r="D32" s="5">
        <f t="shared" si="0"/>
        <v>65342.327461063302</v>
      </c>
      <c r="E32" s="5">
        <f t="shared" si="1"/>
        <v>55842.327461063302</v>
      </c>
      <c r="F32" s="5">
        <f t="shared" si="2"/>
        <v>20668.502662143499</v>
      </c>
      <c r="G32" s="5">
        <f t="shared" si="3"/>
        <v>44673.824798919799</v>
      </c>
      <c r="H32" s="22">
        <f t="shared" si="10"/>
        <v>28870.0878874175</v>
      </c>
      <c r="I32" s="5">
        <f t="shared" si="4"/>
        <v>72273.628819290927</v>
      </c>
      <c r="J32" s="26">
        <f t="shared" si="5"/>
        <v>0.21659470193637456</v>
      </c>
      <c r="L32" s="22">
        <f t="shared" si="11"/>
        <v>67223.523668867027</v>
      </c>
      <c r="M32" s="5">
        <f>scrimecost*Meta!O29</f>
        <v>5082.7139999999999</v>
      </c>
      <c r="N32" s="5">
        <f>L32-Grade17!L32</f>
        <v>862.36040651022631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188.50767306110291</v>
      </c>
      <c r="T32" s="22">
        <f t="shared" si="7"/>
        <v>531.51096163714703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69322.516367771852</v>
      </c>
      <c r="D33" s="5">
        <f t="shared" si="0"/>
        <v>66958.725647589876</v>
      </c>
      <c r="E33" s="5">
        <f t="shared" si="1"/>
        <v>57458.725647589876</v>
      </c>
      <c r="F33" s="5">
        <f t="shared" si="2"/>
        <v>21357.896488697083</v>
      </c>
      <c r="G33" s="5">
        <f t="shared" si="3"/>
        <v>45600.829158892797</v>
      </c>
      <c r="H33" s="22">
        <f t="shared" si="10"/>
        <v>29591.84008460294</v>
      </c>
      <c r="I33" s="5">
        <f t="shared" si="4"/>
        <v>73890.628279773198</v>
      </c>
      <c r="J33" s="26">
        <f t="shared" si="5"/>
        <v>0.21860228436395654</v>
      </c>
      <c r="L33" s="22">
        <f t="shared" si="11"/>
        <v>68904.111760588712</v>
      </c>
      <c r="M33" s="5">
        <f>scrimecost*Meta!O30</f>
        <v>5082.7139999999999</v>
      </c>
      <c r="N33" s="5">
        <f>L33-Grade17!L33</f>
        <v>883.9194166729867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193.22036488763149</v>
      </c>
      <c r="T33" s="22">
        <f t="shared" si="7"/>
        <v>577.09361387595811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71055.579276966149</v>
      </c>
      <c r="D34" s="5">
        <f t="shared" si="0"/>
        <v>68615.533788779634</v>
      </c>
      <c r="E34" s="5">
        <f t="shared" si="1"/>
        <v>59115.533788779634</v>
      </c>
      <c r="F34" s="5">
        <f t="shared" si="2"/>
        <v>22064.525160914516</v>
      </c>
      <c r="G34" s="5">
        <f t="shared" si="3"/>
        <v>46551.008627865114</v>
      </c>
      <c r="H34" s="22">
        <f t="shared" si="10"/>
        <v>30331.636086718012</v>
      </c>
      <c r="I34" s="5">
        <f t="shared" si="4"/>
        <v>75548.052726767535</v>
      </c>
      <c r="J34" s="26">
        <f t="shared" si="5"/>
        <v>0.22056090136647563</v>
      </c>
      <c r="L34" s="22">
        <f t="shared" si="11"/>
        <v>70626.71455460343</v>
      </c>
      <c r="M34" s="5">
        <f>scrimecost*Meta!O31</f>
        <v>5082.7139999999999</v>
      </c>
      <c r="N34" s="5">
        <f>L34-Grade17!L34</f>
        <v>906.01740208982665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198.05087400982563</v>
      </c>
      <c r="T34" s="22">
        <f t="shared" si="7"/>
        <v>626.58545771211368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72831.968758890303</v>
      </c>
      <c r="D35" s="5">
        <f t="shared" si="0"/>
        <v>70313.762133499127</v>
      </c>
      <c r="E35" s="5">
        <f t="shared" si="1"/>
        <v>60813.762133499127</v>
      </c>
      <c r="F35" s="5">
        <f t="shared" si="2"/>
        <v>22788.81954993738</v>
      </c>
      <c r="G35" s="5">
        <f t="shared" si="3"/>
        <v>47524.942583561744</v>
      </c>
      <c r="H35" s="22">
        <f t="shared" si="10"/>
        <v>31089.92698888596</v>
      </c>
      <c r="I35" s="5">
        <f t="shared" si="4"/>
        <v>77246.912784936721</v>
      </c>
      <c r="J35" s="26">
        <f t="shared" si="5"/>
        <v>0.22247174722259183</v>
      </c>
      <c r="L35" s="22">
        <f t="shared" si="11"/>
        <v>72392.382418468507</v>
      </c>
      <c r="M35" s="5">
        <f>scrimecost*Meta!O32</f>
        <v>5082.7139999999999</v>
      </c>
      <c r="N35" s="5">
        <f>L35-Grade17!L35</f>
        <v>928.66783714207122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203.00214586007104</v>
      </c>
      <c r="T35" s="22">
        <f t="shared" si="7"/>
        <v>680.32174741874758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74652.767977862546</v>
      </c>
      <c r="D36" s="5">
        <f t="shared" si="0"/>
        <v>72054.446186836591</v>
      </c>
      <c r="E36" s="5">
        <f t="shared" si="1"/>
        <v>62554.446186836591</v>
      </c>
      <c r="F36" s="5">
        <f t="shared" si="2"/>
        <v>23531.221298685807</v>
      </c>
      <c r="G36" s="5">
        <f t="shared" si="3"/>
        <v>48523.224888150784</v>
      </c>
      <c r="H36" s="22">
        <f t="shared" si="10"/>
        <v>31867.175163608103</v>
      </c>
      <c r="I36" s="5">
        <f t="shared" si="4"/>
        <v>78988.244344560124</v>
      </c>
      <c r="J36" s="26">
        <f t="shared" si="5"/>
        <v>0.22433598708221728</v>
      </c>
      <c r="L36" s="22">
        <f t="shared" si="11"/>
        <v>74202.191978930205</v>
      </c>
      <c r="M36" s="5">
        <f>scrimecost*Meta!O33</f>
        <v>4309.7460000000001</v>
      </c>
      <c r="N36" s="5">
        <f>L36-Grade17!L36</f>
        <v>951.8845330706099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208.07719950656997</v>
      </c>
      <c r="T36" s="22">
        <f t="shared" si="7"/>
        <v>738.66648884715153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76519.087177309106</v>
      </c>
      <c r="D37" s="5">
        <f t="shared" ref="D37:D56" si="15">IF(A37&lt;startage,1,0)*(C37*(1-initialunempprob))+IF(A37=startage,1,0)*(C37*(1-unempprob))+IF(A37&gt;startage,1,0)*(C37*(1-unempprob)+unempprob*300*52)</f>
        <v>73838.647341507502</v>
      </c>
      <c r="E37" s="5">
        <f t="shared" si="1"/>
        <v>64338.647341507502</v>
      </c>
      <c r="F37" s="5">
        <f t="shared" si="2"/>
        <v>24292.183091152947</v>
      </c>
      <c r="G37" s="5">
        <f t="shared" si="3"/>
        <v>49546.464250354555</v>
      </c>
      <c r="H37" s="22">
        <f t="shared" ref="H37:H56" si="16">benefits*B37/expnorm</f>
        <v>32663.854542698307</v>
      </c>
      <c r="I37" s="5">
        <f t="shared" ref="I37:I56" si="17">G37+IF(A37&lt;startage,1,0)*(H37*(1-initialunempprob))+IF(A37&gt;=startage,1,0)*(H37*(1-unempprob))</f>
        <v>80773.109193174139</v>
      </c>
      <c r="J37" s="26">
        <f t="shared" si="5"/>
        <v>0.22615475767697382</v>
      </c>
      <c r="L37" s="22">
        <f t="shared" ref="L37:L56" si="18">(sincome+sbenefits)*(1-sunemp)*B37/expnorm</f>
        <v>76057.246778403452</v>
      </c>
      <c r="M37" s="5">
        <f>scrimecost*Meta!O34</f>
        <v>4309.7460000000001</v>
      </c>
      <c r="N37" s="5">
        <f>L37-Grade17!L37</f>
        <v>975.68164639736642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213.27912949423231</v>
      </c>
      <c r="T37" s="22">
        <f t="shared" si="7"/>
        <v>802.01490517682919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78432.064356741845</v>
      </c>
      <c r="D38" s="5">
        <f t="shared" si="15"/>
        <v>75667.453525045188</v>
      </c>
      <c r="E38" s="5">
        <f t="shared" si="1"/>
        <v>66167.453525045188</v>
      </c>
      <c r="F38" s="5">
        <f t="shared" si="2"/>
        <v>25072.168928431776</v>
      </c>
      <c r="G38" s="5">
        <f t="shared" si="3"/>
        <v>50595.284596613412</v>
      </c>
      <c r="H38" s="22">
        <f t="shared" si="16"/>
        <v>33480.450906265767</v>
      </c>
      <c r="I38" s="5">
        <f t="shared" si="17"/>
        <v>82602.595663003478</v>
      </c>
      <c r="J38" s="26">
        <f t="shared" si="5"/>
        <v>0.22792916801332178</v>
      </c>
      <c r="L38" s="22">
        <f t="shared" si="18"/>
        <v>77958.677947863544</v>
      </c>
      <c r="M38" s="5">
        <f>scrimecost*Meta!O35</f>
        <v>4309.7460000000001</v>
      </c>
      <c r="N38" s="5">
        <f>L38-Grade17!L38</f>
        <v>1000.0736875573057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218.61110773158921</v>
      </c>
      <c r="T38" s="22">
        <f t="shared" si="7"/>
        <v>870.79611412953557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80392.865965660385</v>
      </c>
      <c r="D39" s="5">
        <f t="shared" si="15"/>
        <v>77541.97986317132</v>
      </c>
      <c r="E39" s="5">
        <f t="shared" si="1"/>
        <v>68041.97986317132</v>
      </c>
      <c r="F39" s="5">
        <f t="shared" si="2"/>
        <v>25871.654411642568</v>
      </c>
      <c r="G39" s="5">
        <f t="shared" si="3"/>
        <v>51670.325451528755</v>
      </c>
      <c r="H39" s="22">
        <f t="shared" si="16"/>
        <v>34317.462178922404</v>
      </c>
      <c r="I39" s="5">
        <f t="shared" si="17"/>
        <v>84477.81929457857</v>
      </c>
      <c r="J39" s="26">
        <f t="shared" si="5"/>
        <v>0.22966030004878313</v>
      </c>
      <c r="L39" s="22">
        <f t="shared" si="18"/>
        <v>79907.64489656013</v>
      </c>
      <c r="M39" s="5">
        <f>scrimecost*Meta!O36</f>
        <v>4309.7460000000001</v>
      </c>
      <c r="N39" s="5">
        <f>L39-Grade17!L39</f>
        <v>1025.0755297462601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224.07638542488371</v>
      </c>
      <c r="T39" s="22">
        <f t="shared" si="7"/>
        <v>945.47603478257508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82402.687614801878</v>
      </c>
      <c r="D40" s="5">
        <f t="shared" si="15"/>
        <v>79463.369359750592</v>
      </c>
      <c r="E40" s="5">
        <f t="shared" si="1"/>
        <v>69963.369359750592</v>
      </c>
      <c r="F40" s="5">
        <f t="shared" si="2"/>
        <v>26691.127031933625</v>
      </c>
      <c r="G40" s="5">
        <f t="shared" si="3"/>
        <v>52772.242327816966</v>
      </c>
      <c r="H40" s="22">
        <f t="shared" si="16"/>
        <v>35175.398733395457</v>
      </c>
      <c r="I40" s="5">
        <f t="shared" si="17"/>
        <v>86399.923516943032</v>
      </c>
      <c r="J40" s="26">
        <f t="shared" si="5"/>
        <v>0.23134920935167225</v>
      </c>
      <c r="L40" s="22">
        <f t="shared" si="18"/>
        <v>81905.336018974122</v>
      </c>
      <c r="M40" s="5">
        <f>scrimecost*Meta!O37</f>
        <v>4309.7460000000001</v>
      </c>
      <c r="N40" s="5">
        <f>L40-Grade17!L40</f>
        <v>1050.7024179899017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229.67829506050256</v>
      </c>
      <c r="T40" s="22">
        <f t="shared" si="7"/>
        <v>1026.560543671849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84462.75480517192</v>
      </c>
      <c r="D41" s="5">
        <f t="shared" si="15"/>
        <v>81432.79359374434</v>
      </c>
      <c r="E41" s="5">
        <f t="shared" si="1"/>
        <v>71932.79359374434</v>
      </c>
      <c r="F41" s="5">
        <f t="shared" si="2"/>
        <v>27531.086467731962</v>
      </c>
      <c r="G41" s="5">
        <f t="shared" si="3"/>
        <v>53901.707126012378</v>
      </c>
      <c r="H41" s="22">
        <f t="shared" si="16"/>
        <v>36054.783701730346</v>
      </c>
      <c r="I41" s="5">
        <f t="shared" si="17"/>
        <v>88370.080344866583</v>
      </c>
      <c r="J41" s="26">
        <f t="shared" si="5"/>
        <v>0.2329969257447348</v>
      </c>
      <c r="L41" s="22">
        <f t="shared" si="18"/>
        <v>83952.969419448462</v>
      </c>
      <c r="M41" s="5">
        <f>scrimecost*Meta!O38</f>
        <v>3118.8359999999998</v>
      </c>
      <c r="N41" s="5">
        <f>L41-Grade17!L41</f>
        <v>1076.9699784396362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235.42025243701227</v>
      </c>
      <c r="T41" s="22">
        <f t="shared" si="7"/>
        <v>1114.5989015641053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86574.323675301217</v>
      </c>
      <c r="D42" s="5">
        <f t="shared" si="15"/>
        <v>83451.453433587958</v>
      </c>
      <c r="E42" s="5">
        <f t="shared" si="1"/>
        <v>73951.453433587958</v>
      </c>
      <c r="F42" s="5">
        <f t="shared" si="2"/>
        <v>28392.044889425262</v>
      </c>
      <c r="G42" s="5">
        <f t="shared" si="3"/>
        <v>55059.408544162696</v>
      </c>
      <c r="H42" s="22">
        <f t="shared" si="16"/>
        <v>36956.153294273601</v>
      </c>
      <c r="I42" s="5">
        <f t="shared" si="17"/>
        <v>90389.491093488265</v>
      </c>
      <c r="J42" s="26">
        <f t="shared" si="5"/>
        <v>0.23460445393308854</v>
      </c>
      <c r="L42" s="22">
        <f t="shared" si="18"/>
        <v>86051.793654934678</v>
      </c>
      <c r="M42" s="5">
        <f>scrimecost*Meta!O39</f>
        <v>3118.8359999999998</v>
      </c>
      <c r="N42" s="5">
        <f>L42-Grade17!L42</f>
        <v>1103.8942279006296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241.30575874793811</v>
      </c>
      <c r="T42" s="22">
        <f t="shared" si="7"/>
        <v>1210.1874741106867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88738.681767183734</v>
      </c>
      <c r="D43" s="5">
        <f t="shared" si="15"/>
        <v>85520.579769427641</v>
      </c>
      <c r="E43" s="5">
        <f t="shared" si="1"/>
        <v>76020.579769427641</v>
      </c>
      <c r="F43" s="5">
        <f t="shared" si="2"/>
        <v>29274.527271660889</v>
      </c>
      <c r="G43" s="5">
        <f t="shared" si="3"/>
        <v>56246.052497766752</v>
      </c>
      <c r="H43" s="22">
        <f t="shared" si="16"/>
        <v>37880.05712663044</v>
      </c>
      <c r="I43" s="5">
        <f t="shared" si="17"/>
        <v>92459.387110825453</v>
      </c>
      <c r="J43" s="26">
        <f t="shared" si="5"/>
        <v>0.23617277411684826</v>
      </c>
      <c r="L43" s="22">
        <f t="shared" si="18"/>
        <v>88203.088496308046</v>
      </c>
      <c r="M43" s="5">
        <f>scrimecost*Meta!O40</f>
        <v>3118.8359999999998</v>
      </c>
      <c r="N43" s="5">
        <f>L43-Grade17!L43</f>
        <v>1131.4915835981374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247.33840271663482</v>
      </c>
      <c r="T43" s="22">
        <f t="shared" si="7"/>
        <v>1313.9737715865294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90957.148811363339</v>
      </c>
      <c r="D44" s="5">
        <f t="shared" si="15"/>
        <v>87641.434263663337</v>
      </c>
      <c r="E44" s="5">
        <f t="shared" si="1"/>
        <v>78141.434263663337</v>
      </c>
      <c r="F44" s="5">
        <f t="shared" si="2"/>
        <v>30179.071713452413</v>
      </c>
      <c r="G44" s="5">
        <f t="shared" si="3"/>
        <v>57462.362550210921</v>
      </c>
      <c r="H44" s="22">
        <f t="shared" si="16"/>
        <v>38827.058554796204</v>
      </c>
      <c r="I44" s="5">
        <f t="shared" si="17"/>
        <v>94581.030528596093</v>
      </c>
      <c r="J44" s="26">
        <f t="shared" si="5"/>
        <v>0.23770284258880897</v>
      </c>
      <c r="L44" s="22">
        <f t="shared" si="18"/>
        <v>90408.165708715751</v>
      </c>
      <c r="M44" s="5">
        <f>scrimecost*Meta!O41</f>
        <v>3118.8359999999998</v>
      </c>
      <c r="N44" s="5">
        <f>L44-Grade17!L44</f>
        <v>1159.7788731881301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253.52186278455926</v>
      </c>
      <c r="T44" s="22">
        <f t="shared" si="7"/>
        <v>1426.6608350794145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93231.077531647403</v>
      </c>
      <c r="D45" s="5">
        <f t="shared" si="15"/>
        <v>89815.310120254901</v>
      </c>
      <c r="E45" s="5">
        <f t="shared" si="1"/>
        <v>80315.310120254901</v>
      </c>
      <c r="F45" s="5">
        <f t="shared" si="2"/>
        <v>31106.229766288714</v>
      </c>
      <c r="G45" s="5">
        <f t="shared" si="3"/>
        <v>58709.080353966187</v>
      </c>
      <c r="H45" s="22">
        <f t="shared" si="16"/>
        <v>39797.735018666099</v>
      </c>
      <c r="I45" s="5">
        <f t="shared" si="17"/>
        <v>96755.715031810978</v>
      </c>
      <c r="J45" s="26">
        <f t="shared" si="5"/>
        <v>0.23919559231755108</v>
      </c>
      <c r="L45" s="22">
        <f t="shared" si="18"/>
        <v>92668.369851433628</v>
      </c>
      <c r="M45" s="5">
        <f>scrimecost*Meta!O42</f>
        <v>3118.8359999999998</v>
      </c>
      <c r="N45" s="5">
        <f>L45-Grade17!L45</f>
        <v>1188.7733450177911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259.85990935416407</v>
      </c>
      <c r="T45" s="22">
        <f t="shared" si="7"/>
        <v>1549.0119988405843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95561.854469938611</v>
      </c>
      <c r="D46" s="5">
        <f t="shared" si="15"/>
        <v>92043.532873261298</v>
      </c>
      <c r="E46" s="5">
        <f t="shared" si="1"/>
        <v>82543.532873261298</v>
      </c>
      <c r="F46" s="5">
        <f t="shared" si="2"/>
        <v>32056.566770445945</v>
      </c>
      <c r="G46" s="5">
        <f t="shared" si="3"/>
        <v>59986.96610281535</v>
      </c>
      <c r="H46" s="22">
        <f t="shared" si="16"/>
        <v>40792.678394132759</v>
      </c>
      <c r="I46" s="5">
        <f t="shared" si="17"/>
        <v>98984.766647606273</v>
      </c>
      <c r="J46" s="26">
        <f t="shared" si="5"/>
        <v>0.24065193351632397</v>
      </c>
      <c r="L46" s="22">
        <f t="shared" si="18"/>
        <v>94985.079097719485</v>
      </c>
      <c r="M46" s="5">
        <f>scrimecost*Meta!O43</f>
        <v>1865.01</v>
      </c>
      <c r="N46" s="5">
        <f>L46-Grade17!L46</f>
        <v>1218.4926786432625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266.35640708802396</v>
      </c>
      <c r="T46" s="22">
        <f t="shared" ref="T46:T69" si="20">S46/sreturn^(A46-startage+1)</f>
        <v>1681.8560610579009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97950.900831687046</v>
      </c>
      <c r="D47" s="5">
        <f t="shared" si="15"/>
        <v>94327.461195092808</v>
      </c>
      <c r="E47" s="5">
        <f t="shared" si="1"/>
        <v>84827.461195092808</v>
      </c>
      <c r="F47" s="5">
        <f t="shared" si="2"/>
        <v>33067.486035559872</v>
      </c>
      <c r="G47" s="5">
        <f t="shared" si="3"/>
        <v>61259.975159532936</v>
      </c>
      <c r="H47" s="22">
        <f t="shared" si="16"/>
        <v>41812.49535398608</v>
      </c>
      <c r="I47" s="5">
        <f t="shared" si="17"/>
        <v>101232.72071794362</v>
      </c>
      <c r="J47" s="26">
        <f t="shared" si="5"/>
        <v>0.24234835323042542</v>
      </c>
      <c r="L47" s="22">
        <f t="shared" si="18"/>
        <v>97359.706075162452</v>
      </c>
      <c r="M47" s="5">
        <f>scrimecost*Meta!O44</f>
        <v>1865.01</v>
      </c>
      <c r="N47" s="5">
        <f>L47-Grade17!L47</f>
        <v>1248.9549956093251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273.0153172652204</v>
      </c>
      <c r="T47" s="22">
        <f t="shared" si="20"/>
        <v>1826.0928980758665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100399.67335247922</v>
      </c>
      <c r="D48" s="5">
        <f t="shared" si="15"/>
        <v>96668.487724970124</v>
      </c>
      <c r="E48" s="5">
        <f t="shared" si="1"/>
        <v>87168.487724970124</v>
      </c>
      <c r="F48" s="5">
        <f t="shared" si="2"/>
        <v>34136.164646448859</v>
      </c>
      <c r="G48" s="5">
        <f t="shared" si="3"/>
        <v>62532.323078521265</v>
      </c>
      <c r="H48" s="22">
        <f t="shared" si="16"/>
        <v>42857.807737835727</v>
      </c>
      <c r="I48" s="5">
        <f t="shared" si="17"/>
        <v>103504.38727589222</v>
      </c>
      <c r="J48" s="26">
        <f t="shared" si="5"/>
        <v>0.24424060298234929</v>
      </c>
      <c r="L48" s="22">
        <f t="shared" si="18"/>
        <v>99793.698727041512</v>
      </c>
      <c r="M48" s="5">
        <f>scrimecost*Meta!O45</f>
        <v>1865.01</v>
      </c>
      <c r="N48" s="5">
        <f>L48-Grade17!L48</f>
        <v>1280.1788704995706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279.84070019685362</v>
      </c>
      <c r="T48" s="22">
        <f t="shared" si="20"/>
        <v>1982.6995600953508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102909.6651862912</v>
      </c>
      <c r="D49" s="5">
        <f t="shared" si="15"/>
        <v>99068.039918094379</v>
      </c>
      <c r="E49" s="5">
        <f t="shared" si="1"/>
        <v>89568.039918094379</v>
      </c>
      <c r="F49" s="5">
        <f t="shared" si="2"/>
        <v>35231.560222610089</v>
      </c>
      <c r="G49" s="5">
        <f t="shared" si="3"/>
        <v>63836.47969548429</v>
      </c>
      <c r="H49" s="22">
        <f t="shared" si="16"/>
        <v>43929.252931281619</v>
      </c>
      <c r="I49" s="5">
        <f t="shared" si="17"/>
        <v>105832.84549778952</v>
      </c>
      <c r="J49" s="26">
        <f t="shared" si="5"/>
        <v>0.2460867003012995</v>
      </c>
      <c r="L49" s="22">
        <f t="shared" si="18"/>
        <v>102288.54119521755</v>
      </c>
      <c r="M49" s="5">
        <f>scrimecost*Meta!O46</f>
        <v>1865.01</v>
      </c>
      <c r="N49" s="5">
        <f>L49-Grade17!L49</f>
        <v>1312.1833422620693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286.83671770177699</v>
      </c>
      <c r="T49" s="22">
        <f t="shared" si="20"/>
        <v>2152.7368896426024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105482.40681594847</v>
      </c>
      <c r="D50" s="5">
        <f t="shared" si="15"/>
        <v>101527.58091604673</v>
      </c>
      <c r="E50" s="5">
        <f t="shared" si="1"/>
        <v>92027.580916046732</v>
      </c>
      <c r="F50" s="5">
        <f t="shared" si="2"/>
        <v>36354.340688175333</v>
      </c>
      <c r="G50" s="5">
        <f t="shared" si="3"/>
        <v>65173.2402278714</v>
      </c>
      <c r="H50" s="22">
        <f t="shared" si="16"/>
        <v>45027.484254563657</v>
      </c>
      <c r="I50" s="5">
        <f t="shared" si="17"/>
        <v>108219.51517523426</v>
      </c>
      <c r="J50" s="26">
        <f t="shared" si="5"/>
        <v>0.24788777085637281</v>
      </c>
      <c r="L50" s="22">
        <f t="shared" si="18"/>
        <v>104845.75472509798</v>
      </c>
      <c r="M50" s="5">
        <f>scrimecost*Meta!O47</f>
        <v>1865.01</v>
      </c>
      <c r="N50" s="5">
        <f>L50-Grade17!L50</f>
        <v>1344.987925818612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294.00763564431946</v>
      </c>
      <c r="T50" s="22">
        <f t="shared" si="20"/>
        <v>2337.3567076421682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108119.46698634719</v>
      </c>
      <c r="D51" s="5">
        <f t="shared" si="15"/>
        <v>104048.6104389479</v>
      </c>
      <c r="E51" s="5">
        <f t="shared" si="1"/>
        <v>94548.610438947901</v>
      </c>
      <c r="F51" s="5">
        <f t="shared" si="2"/>
        <v>37505.19066537972</v>
      </c>
      <c r="G51" s="5">
        <f t="shared" si="3"/>
        <v>66543.419773568181</v>
      </c>
      <c r="H51" s="22">
        <f t="shared" si="16"/>
        <v>46153.171360927743</v>
      </c>
      <c r="I51" s="5">
        <f t="shared" si="17"/>
        <v>110665.8515946151</v>
      </c>
      <c r="J51" s="26">
        <f t="shared" si="5"/>
        <v>0.2496449128613224</v>
      </c>
      <c r="L51" s="22">
        <f t="shared" si="18"/>
        <v>107466.89859322543</v>
      </c>
      <c r="M51" s="5">
        <f>scrimecost*Meta!O48</f>
        <v>1024.6320000000001</v>
      </c>
      <c r="N51" s="5">
        <f>L51-Grade17!L51</f>
        <v>1378.6126239640726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301.3578265354264</v>
      </c>
      <c r="T51" s="22">
        <f t="shared" si="20"/>
        <v>2537.8096157709547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110822.45366100587</v>
      </c>
      <c r="D52" s="5">
        <f t="shared" si="15"/>
        <v>106632.66569992161</v>
      </c>
      <c r="E52" s="5">
        <f t="shared" si="1"/>
        <v>97132.665699921607</v>
      </c>
      <c r="F52" s="5">
        <f t="shared" si="2"/>
        <v>38684.811892014215</v>
      </c>
      <c r="G52" s="5">
        <f t="shared" si="3"/>
        <v>67947.853807907391</v>
      </c>
      <c r="H52" s="22">
        <f t="shared" si="16"/>
        <v>47307.000644950938</v>
      </c>
      <c r="I52" s="5">
        <f t="shared" si="17"/>
        <v>113173.34642448049</v>
      </c>
      <c r="J52" s="26">
        <f t="shared" si="5"/>
        <v>0.25135919774420007</v>
      </c>
      <c r="L52" s="22">
        <f t="shared" si="18"/>
        <v>110153.57105805606</v>
      </c>
      <c r="M52" s="5">
        <f>scrimecost*Meta!O49</f>
        <v>1024.6320000000001</v>
      </c>
      <c r="N52" s="5">
        <f>L52-Grade17!L52</f>
        <v>1413.077939563198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308.89177219881725</v>
      </c>
      <c r="T52" s="22">
        <f t="shared" si="20"/>
        <v>2755.4534679460826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113593.01500253098</v>
      </c>
      <c r="D53" s="5">
        <f t="shared" si="15"/>
        <v>109281.32234241962</v>
      </c>
      <c r="E53" s="5">
        <f t="shared" si="1"/>
        <v>99781.322342419619</v>
      </c>
      <c r="F53" s="5">
        <f t="shared" si="2"/>
        <v>39740.081664084537</v>
      </c>
      <c r="G53" s="5">
        <f t="shared" si="3"/>
        <v>69541.240678335074</v>
      </c>
      <c r="H53" s="22">
        <f t="shared" si="16"/>
        <v>48489.675661074696</v>
      </c>
      <c r="I53" s="5">
        <f t="shared" si="17"/>
        <v>115897.37061032248</v>
      </c>
      <c r="J53" s="26">
        <f t="shared" si="5"/>
        <v>0.25203882833220975</v>
      </c>
      <c r="L53" s="22">
        <f t="shared" si="18"/>
        <v>112907.41033450743</v>
      </c>
      <c r="M53" s="5">
        <f>scrimecost*Meta!O50</f>
        <v>1024.6320000000001</v>
      </c>
      <c r="N53" s="5">
        <f>L53-Grade17!L53</f>
        <v>1448.4048880522314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316.61406650377751</v>
      </c>
      <c r="T53" s="22">
        <f t="shared" si="20"/>
        <v>2991.762568331671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116432.84037759426</v>
      </c>
      <c r="D54" s="5">
        <f t="shared" si="15"/>
        <v>111996.1954009801</v>
      </c>
      <c r="E54" s="5">
        <f t="shared" si="1"/>
        <v>102496.1954009801</v>
      </c>
      <c r="F54" s="5">
        <f t="shared" si="2"/>
        <v>40811.099085686648</v>
      </c>
      <c r="G54" s="5">
        <f t="shared" si="3"/>
        <v>71185.096315293456</v>
      </c>
      <c r="H54" s="22">
        <f t="shared" si="16"/>
        <v>49701.917552601568</v>
      </c>
      <c r="I54" s="5">
        <f t="shared" si="17"/>
        <v>118700.12949558056</v>
      </c>
      <c r="J54" s="26">
        <f t="shared" si="5"/>
        <v>0.25263492770058749</v>
      </c>
      <c r="L54" s="22">
        <f t="shared" si="18"/>
        <v>115730.09559287013</v>
      </c>
      <c r="M54" s="5">
        <f>scrimecost*Meta!O51</f>
        <v>1024.6320000000001</v>
      </c>
      <c r="N54" s="5">
        <f>L54-Grade17!L54</f>
        <v>1484.6150102535757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324.52941816638037</v>
      </c>
      <c r="T54" s="22">
        <f t="shared" si="20"/>
        <v>3248.3376581724146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119343.66138703411</v>
      </c>
      <c r="D55" s="5">
        <f t="shared" si="15"/>
        <v>114778.9402860046</v>
      </c>
      <c r="E55" s="5">
        <f t="shared" si="1"/>
        <v>105278.9402860046</v>
      </c>
      <c r="F55" s="5">
        <f t="shared" si="2"/>
        <v>41908.891942828814</v>
      </c>
      <c r="G55" s="5">
        <f t="shared" si="3"/>
        <v>72870.048343175789</v>
      </c>
      <c r="H55" s="22">
        <f t="shared" si="16"/>
        <v>50944.465491416602</v>
      </c>
      <c r="I55" s="5">
        <f t="shared" si="17"/>
        <v>121572.95735297006</v>
      </c>
      <c r="J55" s="26">
        <f t="shared" si="5"/>
        <v>0.25321648805998048</v>
      </c>
      <c r="L55" s="22">
        <f t="shared" si="18"/>
        <v>118623.34798269186</v>
      </c>
      <c r="M55" s="5">
        <f>scrimecost*Meta!O52</f>
        <v>1024.6320000000001</v>
      </c>
      <c r="N55" s="5">
        <f>L55-Grade17!L55</f>
        <v>1521.7303855099017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332.64265362053692</v>
      </c>
      <c r="T55" s="22">
        <f t="shared" si="20"/>
        <v>3526.9167591012197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122327.25292170995</v>
      </c>
      <c r="D56" s="5">
        <f t="shared" si="15"/>
        <v>117631.2537931547</v>
      </c>
      <c r="E56" s="5">
        <f t="shared" si="1"/>
        <v>108131.2537931547</v>
      </c>
      <c r="F56" s="5">
        <f t="shared" si="2"/>
        <v>43034.12962139953</v>
      </c>
      <c r="G56" s="5">
        <f t="shared" si="3"/>
        <v>74597.12417175516</v>
      </c>
      <c r="H56" s="22">
        <f t="shared" si="16"/>
        <v>52218.077128702018</v>
      </c>
      <c r="I56" s="5">
        <f t="shared" si="17"/>
        <v>124517.60590679428</v>
      </c>
      <c r="J56" s="26">
        <f t="shared" si="5"/>
        <v>0.25378386402036379</v>
      </c>
      <c r="L56" s="22">
        <f t="shared" si="18"/>
        <v>121588.93168225915</v>
      </c>
      <c r="M56" s="5">
        <f>scrimecost*Meta!O53</f>
        <v>323.56799999999998</v>
      </c>
      <c r="N56" s="5">
        <f>L56-Grade17!L56</f>
        <v>1559.7736451476376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340.95871996104779</v>
      </c>
      <c r="T56" s="22">
        <f t="shared" si="20"/>
        <v>3829.3869463766277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323.56799999999998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323.56799999999998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323.56799999999998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323.56799999999998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323.56799999999998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323.56799999999998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323.56799999999998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323.56799999999998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323.56799999999998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323.56799999999998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323.56799999999998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323.56799999999998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323.56799999999998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1.6052581486292183E-10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3" sqref="G3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0.93300000000000005</v>
      </c>
      <c r="D3" s="8">
        <f>Grade9!T2</f>
        <v>1.0336042990738221</v>
      </c>
      <c r="F3" s="15">
        <f t="shared" ref="F3:F12" si="0">(D3-1)*100</f>
        <v>3.3604299073822119</v>
      </c>
      <c r="G3" s="15">
        <f>K3*M3+K4*M4+K5*M5+K6*M6</f>
        <v>3.2310568363853958</v>
      </c>
      <c r="H3" s="15"/>
      <c r="I3" s="15"/>
      <c r="K3" s="8">
        <f>1-B3</f>
        <v>6.6999999999999948E-2</v>
      </c>
      <c r="L3" s="8">
        <f>D3</f>
        <v>1.0336042990738221</v>
      </c>
      <c r="M3" s="8">
        <f t="shared" ref="M3:M12" si="1">(L3-1)*100</f>
        <v>3.3604299073822119</v>
      </c>
    </row>
    <row r="4" spans="1:22" x14ac:dyDescent="0.2">
      <c r="A4" s="18">
        <v>10</v>
      </c>
      <c r="B4" s="11">
        <f>Meta!E4</f>
        <v>0.93300000000000005</v>
      </c>
      <c r="D4" s="8">
        <f>Grade10!T2</f>
        <v>1.0331028254428603</v>
      </c>
      <c r="F4" s="15">
        <f t="shared" si="0"/>
        <v>3.3102825442860251</v>
      </c>
      <c r="G4" s="15">
        <f>N4*P4+N5*P5+N6*P6</f>
        <v>3.1736227477555152</v>
      </c>
      <c r="H4" s="15"/>
      <c r="I4" s="15"/>
      <c r="K4" s="8">
        <f>B3*(1-B4)</f>
        <v>6.2510999999999955E-2</v>
      </c>
      <c r="L4" s="8">
        <f>(D3*D4)^0.5</f>
        <v>1.0333535318384763</v>
      </c>
      <c r="M4" s="8">
        <f t="shared" si="1"/>
        <v>3.3353531838476336</v>
      </c>
      <c r="N4" s="8">
        <f>1-B4</f>
        <v>6.6999999999999948E-2</v>
      </c>
      <c r="O4" s="8">
        <f>D4</f>
        <v>1.0331028254428603</v>
      </c>
      <c r="P4" s="8">
        <f>(O4-1)*100</f>
        <v>3.3102825442860251</v>
      </c>
    </row>
    <row r="5" spans="1:22" x14ac:dyDescent="0.2">
      <c r="A5" s="18">
        <v>11</v>
      </c>
      <c r="B5" s="11">
        <f>Meta!E5</f>
        <v>0.93300000000000005</v>
      </c>
      <c r="D5" s="8">
        <f>Grade11!T2</f>
        <v>1.0316670899844562</v>
      </c>
      <c r="F5" s="15">
        <f t="shared" si="0"/>
        <v>3.166708998445622</v>
      </c>
      <c r="G5" s="15">
        <f>Q5*S5+Q6*S6</f>
        <v>3.0882480063371536</v>
      </c>
      <c r="H5" s="15"/>
      <c r="I5" s="15"/>
      <c r="K5" s="8">
        <f>B3*B4*(1-B5)</f>
        <v>5.8322762999999958E-2</v>
      </c>
      <c r="L5" s="8">
        <f>(D3*D4*D5)^(1/3)</f>
        <v>1.0327910784664971</v>
      </c>
      <c r="M5" s="8">
        <f t="shared" si="1"/>
        <v>3.2791078466497092</v>
      </c>
      <c r="N5" s="8">
        <f>B4*(1-B5)</f>
        <v>6.2510999999999955E-2</v>
      </c>
      <c r="O5" s="8">
        <f>(D4*D5)^0.5</f>
        <v>1.0323847081293656</v>
      </c>
      <c r="P5" s="8">
        <f>(O5-1)*100</f>
        <v>3.2384708129365558</v>
      </c>
      <c r="Q5" s="8">
        <f>1-B5</f>
        <v>6.6999999999999948E-2</v>
      </c>
      <c r="R5" s="8">
        <f>D5</f>
        <v>1.0316670899844562</v>
      </c>
      <c r="S5" s="8">
        <f>(R5-1)*100</f>
        <v>3.166708998445622</v>
      </c>
    </row>
    <row r="6" spans="1:22" x14ac:dyDescent="0.2">
      <c r="A6" s="18">
        <v>12</v>
      </c>
      <c r="B6" s="11">
        <f>Meta!E6</f>
        <v>0.93300000000000005</v>
      </c>
      <c r="D6" s="8">
        <f>Grade12!T2</f>
        <v>1.0299858678250846</v>
      </c>
      <c r="F6" s="15">
        <f t="shared" si="0"/>
        <v>2.9985867825084611</v>
      </c>
      <c r="G6" s="15">
        <f>T6*V6</f>
        <v>2.9985867825084611</v>
      </c>
      <c r="H6" s="15"/>
      <c r="I6" s="15"/>
      <c r="K6" s="8">
        <f>B3*B4*B5</f>
        <v>0.81216623700000012</v>
      </c>
      <c r="L6" s="8">
        <f>(D3*D4*D5*D6)^0.25</f>
        <v>1.0320890603572788</v>
      </c>
      <c r="M6" s="8">
        <f t="shared" si="1"/>
        <v>3.2089060357278765</v>
      </c>
      <c r="N6" s="8">
        <f>B4*B5</f>
        <v>0.87048900000000007</v>
      </c>
      <c r="O6" s="8">
        <f>(D4*D5*D6)^(1/3)</f>
        <v>1.0315844745689018</v>
      </c>
      <c r="P6" s="8">
        <f>(O6-1)*100</f>
        <v>3.1584474568901788</v>
      </c>
      <c r="Q6" s="8">
        <f>B5</f>
        <v>0.93300000000000005</v>
      </c>
      <c r="R6" s="8">
        <f>(D5*D6)^0.5</f>
        <v>1.0308261361569271</v>
      </c>
      <c r="S6" s="8">
        <f>(R6-1)*100</f>
        <v>3.0826136156927086</v>
      </c>
      <c r="T6" s="8">
        <v>1</v>
      </c>
      <c r="U6" s="8">
        <f>D6</f>
        <v>1.0299858678250846</v>
      </c>
      <c r="V6" s="8">
        <f>(U6-1)*100</f>
        <v>2.9985867825084611</v>
      </c>
    </row>
    <row r="7" spans="1:22" x14ac:dyDescent="0.2">
      <c r="A7" s="18">
        <v>13</v>
      </c>
      <c r="B7" s="11">
        <f>Meta!E7</f>
        <v>0.57299999999999995</v>
      </c>
      <c r="D7" s="8">
        <f>Grade13!T2</f>
        <v>1.0038836739505175</v>
      </c>
      <c r="F7" s="15">
        <f t="shared" si="0"/>
        <v>0.38836739505174744</v>
      </c>
      <c r="G7" s="15">
        <f>K7*M7+K8*M8+K9*M9+K10*M10</f>
        <v>0.33944219515260426</v>
      </c>
      <c r="H7" s="15"/>
      <c r="I7" s="15"/>
      <c r="K7" s="8">
        <f>1-B7</f>
        <v>0.42700000000000005</v>
      </c>
      <c r="L7" s="8">
        <f>D7</f>
        <v>1.0038836739505175</v>
      </c>
      <c r="M7" s="8">
        <f t="shared" si="1"/>
        <v>0.38836739505174744</v>
      </c>
    </row>
    <row r="8" spans="1:22" x14ac:dyDescent="0.2">
      <c r="A8" s="18">
        <v>14</v>
      </c>
      <c r="B8" s="11">
        <f>Meta!E8</f>
        <v>0.57299999999999995</v>
      </c>
      <c r="D8" s="8">
        <f>Grade14!T2</f>
        <v>1.0030169625523537</v>
      </c>
      <c r="F8" s="15">
        <f t="shared" si="0"/>
        <v>0.30169625523537302</v>
      </c>
      <c r="G8" s="15">
        <f>N8*P8+N9*P9+N10*P10</f>
        <v>0.2592493265897709</v>
      </c>
      <c r="H8" s="15"/>
      <c r="I8" s="15"/>
      <c r="K8" s="8">
        <f>B7*(1-B8)</f>
        <v>0.244671</v>
      </c>
      <c r="L8" s="8">
        <f>(D7*D8)^0.5</f>
        <v>1.0034502246757162</v>
      </c>
      <c r="M8" s="8">
        <f t="shared" si="1"/>
        <v>0.34502246757162069</v>
      </c>
      <c r="N8" s="8">
        <f>1-B8</f>
        <v>0.42700000000000005</v>
      </c>
      <c r="O8" s="8">
        <f>D8</f>
        <v>1.0030169625523537</v>
      </c>
      <c r="P8" s="8">
        <f>(O8-1)*100</f>
        <v>0.30169625523537302</v>
      </c>
    </row>
    <row r="9" spans="1:22" x14ac:dyDescent="0.2">
      <c r="A9" s="18">
        <v>15</v>
      </c>
      <c r="B9" s="11">
        <f>Meta!E9</f>
        <v>0.57299999999999995</v>
      </c>
      <c r="D9" s="8">
        <f>Grade15!T2</f>
        <v>1.0025713248118977</v>
      </c>
      <c r="F9" s="15">
        <f t="shared" si="0"/>
        <v>0.25713248118977017</v>
      </c>
      <c r="G9" s="15">
        <f>Q9*S9+Q10*S10</f>
        <v>0.18585024666360411</v>
      </c>
      <c r="H9" s="15"/>
      <c r="I9" s="15"/>
      <c r="K9" s="8">
        <f>B7*B8*(1-B9)</f>
        <v>0.14019648299999998</v>
      </c>
      <c r="L9" s="8">
        <f>(D7*D8*D9)^(1/3)</f>
        <v>1.0031571724784696</v>
      </c>
      <c r="M9" s="8">
        <f t="shared" si="1"/>
        <v>0.31571724784695832</v>
      </c>
      <c r="N9" s="8">
        <f>B8*(1-B9)</f>
        <v>0.244671</v>
      </c>
      <c r="O9" s="8">
        <f>(D8*D9)^0.5</f>
        <v>1.0027941189271699</v>
      </c>
      <c r="P9" s="8">
        <f>(O9-1)*100</f>
        <v>0.2794118927169853</v>
      </c>
      <c r="Q9" s="8">
        <f>1-B9</f>
        <v>0.42700000000000005</v>
      </c>
      <c r="R9" s="8">
        <f>D9</f>
        <v>1.0025713248118977</v>
      </c>
      <c r="S9" s="8">
        <f>(R9-1)*100</f>
        <v>0.25713248118977017</v>
      </c>
    </row>
    <row r="10" spans="1:22" x14ac:dyDescent="0.2">
      <c r="A10" s="18">
        <v>16</v>
      </c>
      <c r="B10" s="11">
        <f>Meta!E10</f>
        <v>0.57299999999999995</v>
      </c>
      <c r="D10" s="8">
        <f>Grade16!T2</f>
        <v>1.0000848323145746</v>
      </c>
      <c r="F10" s="15">
        <f t="shared" si="0"/>
        <v>8.4832314574567746E-3</v>
      </c>
      <c r="G10" s="15">
        <f>T10*V10</f>
        <v>8.4832314574567746E-3</v>
      </c>
      <c r="H10" s="15"/>
      <c r="I10" s="15"/>
      <c r="K10" s="8">
        <f>B7*B8*B9</f>
        <v>0.18813251699999994</v>
      </c>
      <c r="L10" s="8">
        <f>(D7*D8*D9*D10)^0.25</f>
        <v>1.0023882037113079</v>
      </c>
      <c r="M10" s="8">
        <f t="shared" si="1"/>
        <v>0.23882037113078791</v>
      </c>
      <c r="N10" s="8">
        <f>B8*B9</f>
        <v>0.32832899999999993</v>
      </c>
      <c r="O10" s="8">
        <f>(D8*D9*D10)^(1/3)</f>
        <v>1.0018902088576187</v>
      </c>
      <c r="P10" s="8">
        <f>(O10-1)*100</f>
        <v>0.18902088576187026</v>
      </c>
      <c r="Q10" s="8">
        <f>B9</f>
        <v>0.57299999999999995</v>
      </c>
      <c r="R10" s="8">
        <f>(D9*D10)^0.5</f>
        <v>1.0013273067573398</v>
      </c>
      <c r="S10" s="8">
        <f>(R10-1)*100</f>
        <v>0.13273067573398301</v>
      </c>
      <c r="T10" s="8">
        <v>1</v>
      </c>
      <c r="U10" s="8">
        <f>D10</f>
        <v>1.0000848323145746</v>
      </c>
      <c r="V10" s="8">
        <f>(U10-1)*100</f>
        <v>8.4832314574567746E-3</v>
      </c>
    </row>
    <row r="11" spans="1:22" x14ac:dyDescent="0.2">
      <c r="A11" s="18">
        <v>17</v>
      </c>
      <c r="B11" s="11">
        <f>Meta!E11</f>
        <v>0.28499999999999998</v>
      </c>
      <c r="D11" s="8">
        <f>Grade17!T2</f>
        <v>0.94644138005672918</v>
      </c>
      <c r="F11" s="15">
        <f t="shared" si="0"/>
        <v>-5.355861994327082</v>
      </c>
      <c r="G11" s="15">
        <f>K11*M11+K12*M12</f>
        <v>-5.3901211844767838</v>
      </c>
      <c r="H11" s="15"/>
      <c r="I11" s="15"/>
      <c r="K11" s="8">
        <f>1-B11</f>
        <v>0.71500000000000008</v>
      </c>
      <c r="L11" s="8">
        <f>D11</f>
        <v>0.94644138005672918</v>
      </c>
      <c r="M11" s="8">
        <f t="shared" si="1"/>
        <v>-5.355861994327082</v>
      </c>
    </row>
    <row r="12" spans="1:22" x14ac:dyDescent="0.2">
      <c r="A12" s="18">
        <v>18</v>
      </c>
      <c r="B12" s="11">
        <f>Meta!E12</f>
        <v>0.28499999999999998</v>
      </c>
      <c r="D12" s="8">
        <f>Grade18!T2</f>
        <v>0.94403875312191343</v>
      </c>
      <c r="F12" s="15">
        <f t="shared" si="0"/>
        <v>-5.5961246878086568</v>
      </c>
      <c r="G12" s="15">
        <f>N12*P12</f>
        <v>-5.5961246878086568</v>
      </c>
      <c r="H12" s="15"/>
      <c r="I12" s="15"/>
      <c r="K12" s="8">
        <f>B11</f>
        <v>0.28499999999999998</v>
      </c>
      <c r="L12" s="8">
        <f>(D11*D12)^0.5</f>
        <v>0.94523930320937122</v>
      </c>
      <c r="M12" s="8">
        <f t="shared" si="1"/>
        <v>-5.4760696790628778</v>
      </c>
      <c r="N12" s="8">
        <v>1</v>
      </c>
      <c r="O12" s="8">
        <f>D12</f>
        <v>0.94403875312191343</v>
      </c>
      <c r="P12" s="8">
        <f>(O12-1)*100</f>
        <v>-5.5961246878086568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36888</v>
      </c>
      <c r="D2" s="7">
        <f>Meta!C2</f>
        <v>16969</v>
      </c>
      <c r="E2" s="1">
        <f>Meta!D2</f>
        <v>8.4000000000000005E-2</v>
      </c>
      <c r="F2" s="1">
        <f>Meta!F2</f>
        <v>0.67</v>
      </c>
      <c r="G2" s="1">
        <f>Meta!I2</f>
        <v>2.0085479604911836</v>
      </c>
      <c r="H2" s="1">
        <f>Meta!E2</f>
        <v>1</v>
      </c>
      <c r="I2" s="13"/>
      <c r="K2" s="1">
        <f>Meta!D2</f>
        <v>8.4000000000000005E-2</v>
      </c>
      <c r="L2" s="13"/>
      <c r="N2" s="22">
        <f>Meta!T2</f>
        <v>39965</v>
      </c>
      <c r="O2" s="22">
        <f>Meta!U2</f>
        <v>18384</v>
      </c>
      <c r="P2" s="1">
        <f>Meta!V2</f>
        <v>7.6999999999999999E-2</v>
      </c>
      <c r="Q2" s="1">
        <f>Meta!X2</f>
        <v>0.69599999999999995</v>
      </c>
      <c r="R2" s="22">
        <f>Meta!W2</f>
        <v>5836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18365.506189346441</v>
      </c>
      <c r="D5" s="5">
        <f>IF(A5&lt;startage,1,0)*(C5*(1-initialunempprob))+IF(A5=startage,1,0)*(C5*(1-unempprob))+IF(A5&gt;startage,1,0)*(C5*(1-unempprob)+unempprob*300*52)</f>
        <v>16822.803669441342</v>
      </c>
      <c r="E5" s="5">
        <f>IF(D5-9500&gt;0,1,0)*(D5-9500)</f>
        <v>7322.8036694413422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2751.505214600531</v>
      </c>
      <c r="G5" s="5">
        <f>D5-F5</f>
        <v>14071.298454840811</v>
      </c>
      <c r="H5" s="22">
        <f t="shared" ref="H5:H36" si="1">benefits*B5/expnorm</f>
        <v>8448.3917405936827</v>
      </c>
      <c r="I5" s="5">
        <f>G5+IF(A5&lt;startage,1,0)*(H5*(1-initialunempprob))+IF(A5&gt;=startage,1,0)*(H5*(1-unempprob))</f>
        <v>21810.025289224624</v>
      </c>
      <c r="J5" s="26">
        <f t="shared" ref="J5:J36" si="2">(F5-(IF(A5&gt;startage,1,0)*(unempprob*300*52)))/(IF(A5&lt;startage,1,0)*((C5+H5)*(1-initialunempprob))+IF(A5&gt;=startage,1,0)*((C5+H5)*(1-unempprob)))</f>
        <v>0.11202499022493805</v>
      </c>
      <c r="L5" s="22">
        <f t="shared" ref="L5:L36" si="3">(sincome+sbenefits)*(1-sunemp)*B5/expnorm</f>
        <v>26813.463287592927</v>
      </c>
      <c r="M5" s="5">
        <f>scrimecost*Meta!O2</f>
        <v>5053.9759999999997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18824.643844080099</v>
      </c>
      <c r="D6" s="5">
        <f t="shared" ref="D6:D36" si="5">IF(A6&lt;startage,1,0)*(C6*(1-initialunempprob))+IF(A6=startage,1,0)*(C6*(1-unempprob))+IF(A6&gt;startage,1,0)*(C6*(1-unempprob)+unempprob*300*52)</f>
        <v>18553.773761177374</v>
      </c>
      <c r="E6" s="5">
        <f t="shared" ref="E6:E56" si="6">IF(D6-9500&gt;0,1,0)*(D6-9500)</f>
        <v>9053.7737611773737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3257.8071330244125</v>
      </c>
      <c r="G6" s="5">
        <f t="shared" ref="G6:G56" si="8">D6-F6</f>
        <v>15295.966628152961</v>
      </c>
      <c r="H6" s="22">
        <f t="shared" si="1"/>
        <v>8659.601534108524</v>
      </c>
      <c r="I6" s="5">
        <f t="shared" ref="I6:I36" si="9">G6+IF(A6&lt;startage,1,0)*(H6*(1-initialunempprob))+IF(A6&gt;=startage,1,0)*(H6*(1-unempprob))</f>
        <v>23228.161633396368</v>
      </c>
      <c r="J6" s="26">
        <f t="shared" si="2"/>
        <v>7.7353054109421657E-2</v>
      </c>
      <c r="L6" s="22">
        <f t="shared" si="3"/>
        <v>27483.799869782746</v>
      </c>
      <c r="M6" s="5">
        <f>scrimecost*Meta!O3</f>
        <v>8987.44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19295.259940182099</v>
      </c>
      <c r="D7" s="5">
        <f t="shared" si="5"/>
        <v>18984.858105206804</v>
      </c>
      <c r="E7" s="5">
        <f t="shared" si="6"/>
        <v>9484.8581052068039</v>
      </c>
      <c r="F7" s="5">
        <f t="shared" si="7"/>
        <v>3398.5561713500215</v>
      </c>
      <c r="G7" s="5">
        <f t="shared" si="8"/>
        <v>15586.301933856783</v>
      </c>
      <c r="H7" s="22">
        <f t="shared" si="1"/>
        <v>8876.091572461235</v>
      </c>
      <c r="I7" s="5">
        <f t="shared" si="9"/>
        <v>23716.801814231276</v>
      </c>
      <c r="J7" s="26">
        <f t="shared" si="2"/>
        <v>8.092073517487583E-2</v>
      </c>
      <c r="L7" s="22">
        <f t="shared" si="3"/>
        <v>28170.894866527316</v>
      </c>
      <c r="M7" s="5">
        <f>scrimecost*Meta!O4</f>
        <v>12039.668000000001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19777.641438686653</v>
      </c>
      <c r="D8" s="5">
        <f t="shared" si="5"/>
        <v>19426.719557836976</v>
      </c>
      <c r="E8" s="5">
        <f t="shared" si="6"/>
        <v>9926.7195578369756</v>
      </c>
      <c r="F8" s="5">
        <f t="shared" si="7"/>
        <v>3542.8239356337726</v>
      </c>
      <c r="G8" s="5">
        <f t="shared" si="8"/>
        <v>15883.895622203203</v>
      </c>
      <c r="H8" s="22">
        <f t="shared" si="1"/>
        <v>9097.9938617727657</v>
      </c>
      <c r="I8" s="5">
        <f t="shared" si="9"/>
        <v>24217.657999587056</v>
      </c>
      <c r="J8" s="26">
        <f t="shared" si="2"/>
        <v>8.4401399628977525E-2</v>
      </c>
      <c r="L8" s="22">
        <f t="shared" si="3"/>
        <v>28875.167238190501</v>
      </c>
      <c r="M8" s="5">
        <f>scrimecost*Meta!O5</f>
        <v>14782.588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20272.082474653816</v>
      </c>
      <c r="D9" s="5">
        <f t="shared" si="5"/>
        <v>19879.627546782896</v>
      </c>
      <c r="E9" s="5">
        <f t="shared" si="6"/>
        <v>10379.627546782896</v>
      </c>
      <c r="F9" s="5">
        <f t="shared" si="7"/>
        <v>3690.6983940246155</v>
      </c>
      <c r="G9" s="5">
        <f t="shared" si="8"/>
        <v>16188.929152758281</v>
      </c>
      <c r="H9" s="22">
        <f t="shared" si="1"/>
        <v>9325.4437083170851</v>
      </c>
      <c r="I9" s="5">
        <f t="shared" si="9"/>
        <v>24731.035589576732</v>
      </c>
      <c r="J9" s="26">
        <f t="shared" si="2"/>
        <v>8.7797169828101068E-2</v>
      </c>
      <c r="L9" s="22">
        <f t="shared" si="3"/>
        <v>29597.046419145259</v>
      </c>
      <c r="M9" s="5">
        <f>scrimecost*Meta!O6</f>
        <v>18727.724000000002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20778.884536520163</v>
      </c>
      <c r="D10" s="5">
        <f t="shared" si="5"/>
        <v>20343.858235452473</v>
      </c>
      <c r="E10" s="5">
        <f t="shared" si="6"/>
        <v>10843.858235452473</v>
      </c>
      <c r="F10" s="5">
        <f t="shared" si="7"/>
        <v>3842.2697138752328</v>
      </c>
      <c r="G10" s="5">
        <f t="shared" si="8"/>
        <v>16501.58852157724</v>
      </c>
      <c r="H10" s="22">
        <f t="shared" si="1"/>
        <v>9558.579801025011</v>
      </c>
      <c r="I10" s="5">
        <f t="shared" si="9"/>
        <v>25257.247619316149</v>
      </c>
      <c r="J10" s="26">
        <f t="shared" si="2"/>
        <v>9.111011636383147E-2</v>
      </c>
      <c r="L10" s="22">
        <f t="shared" si="3"/>
        <v>30336.972579623885</v>
      </c>
      <c r="M10" s="5">
        <f>scrimecost*Meta!O7</f>
        <v>19871.579999999998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21298.356649933165</v>
      </c>
      <c r="D11" s="5">
        <f t="shared" si="5"/>
        <v>20819.69469133878</v>
      </c>
      <c r="E11" s="5">
        <f t="shared" si="6"/>
        <v>11319.69469133878</v>
      </c>
      <c r="F11" s="5">
        <f t="shared" si="7"/>
        <v>3997.6303167221117</v>
      </c>
      <c r="G11" s="5">
        <f t="shared" si="8"/>
        <v>16822.064374616668</v>
      </c>
      <c r="H11" s="22">
        <f t="shared" si="1"/>
        <v>9797.5442960506352</v>
      </c>
      <c r="I11" s="5">
        <f t="shared" si="9"/>
        <v>25796.614949799048</v>
      </c>
      <c r="J11" s="26">
        <f t="shared" si="2"/>
        <v>9.4342259325519554E-2</v>
      </c>
      <c r="L11" s="22">
        <f t="shared" si="3"/>
        <v>31095.396894114481</v>
      </c>
      <c r="M11" s="5">
        <f>scrimecost*Meta!O8</f>
        <v>19072.047999999999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21830.815566181493</v>
      </c>
      <c r="D12" s="5">
        <f t="shared" si="5"/>
        <v>21307.427058622248</v>
      </c>
      <c r="E12" s="5">
        <f t="shared" si="6"/>
        <v>11807.427058622248</v>
      </c>
      <c r="F12" s="5">
        <f t="shared" si="7"/>
        <v>4156.8749346401637</v>
      </c>
      <c r="G12" s="5">
        <f t="shared" si="8"/>
        <v>17150.552123982085</v>
      </c>
      <c r="H12" s="22">
        <f t="shared" si="1"/>
        <v>10042.482903451903</v>
      </c>
      <c r="I12" s="5">
        <f t="shared" si="9"/>
        <v>26349.466463544028</v>
      </c>
      <c r="J12" s="26">
        <f t="shared" si="2"/>
        <v>9.749556953204451E-2</v>
      </c>
      <c r="L12" s="22">
        <f t="shared" si="3"/>
        <v>31872.781816467348</v>
      </c>
      <c r="M12" s="5">
        <f>scrimecost*Meta!O9</f>
        <v>17572.196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22376.585955336028</v>
      </c>
      <c r="D13" s="5">
        <f t="shared" si="5"/>
        <v>21807.352735087803</v>
      </c>
      <c r="E13" s="5">
        <f t="shared" si="6"/>
        <v>12307.352735087803</v>
      </c>
      <c r="F13" s="5">
        <f t="shared" si="7"/>
        <v>4320.1006680061673</v>
      </c>
      <c r="G13" s="5">
        <f t="shared" si="8"/>
        <v>17487.252067081638</v>
      </c>
      <c r="H13" s="22">
        <f t="shared" si="1"/>
        <v>10293.544976038198</v>
      </c>
      <c r="I13" s="5">
        <f t="shared" si="9"/>
        <v>26916.139265132628</v>
      </c>
      <c r="J13" s="26">
        <f t="shared" si="2"/>
        <v>0.10057196973353232</v>
      </c>
      <c r="L13" s="22">
        <f t="shared" si="3"/>
        <v>32669.601361879031</v>
      </c>
      <c r="M13" s="5">
        <f>scrimecost*Meta!O10</f>
        <v>16025.656000000001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22936.000604219429</v>
      </c>
      <c r="D14" s="5">
        <f t="shared" si="5"/>
        <v>22319.776553464999</v>
      </c>
      <c r="E14" s="5">
        <f t="shared" si="6"/>
        <v>12819.776553464999</v>
      </c>
      <c r="F14" s="5">
        <f t="shared" si="7"/>
        <v>4487.4070447063223</v>
      </c>
      <c r="G14" s="5">
        <f t="shared" si="8"/>
        <v>17832.369508758675</v>
      </c>
      <c r="H14" s="22">
        <f t="shared" si="1"/>
        <v>10550.883600439152</v>
      </c>
      <c r="I14" s="5">
        <f t="shared" si="9"/>
        <v>27496.978886760939</v>
      </c>
      <c r="J14" s="26">
        <f t="shared" si="2"/>
        <v>0.10357333578376436</v>
      </c>
      <c r="L14" s="22">
        <f t="shared" si="3"/>
        <v>33486.341395926</v>
      </c>
      <c r="M14" s="5">
        <f>scrimecost*Meta!O11</f>
        <v>14940.16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23509.400619324912</v>
      </c>
      <c r="D15" s="5">
        <f t="shared" si="5"/>
        <v>22845.01096730162</v>
      </c>
      <c r="E15" s="5">
        <f t="shared" si="6"/>
        <v>13345.01096730162</v>
      </c>
      <c r="F15" s="5">
        <f t="shared" si="7"/>
        <v>4658.896080823979</v>
      </c>
      <c r="G15" s="5">
        <f t="shared" si="8"/>
        <v>18186.114886477641</v>
      </c>
      <c r="H15" s="22">
        <f t="shared" si="1"/>
        <v>10814.65569045013</v>
      </c>
      <c r="I15" s="5">
        <f t="shared" si="9"/>
        <v>28092.33949892996</v>
      </c>
      <c r="J15" s="26">
        <f t="shared" si="2"/>
        <v>0.10650149778399065</v>
      </c>
      <c r="L15" s="22">
        <f t="shared" si="3"/>
        <v>34323.499930824146</v>
      </c>
      <c r="M15" s="5">
        <f>scrimecost*Meta!O12</f>
        <v>14251.512000000001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24097.135634808034</v>
      </c>
      <c r="D16" s="5">
        <f t="shared" si="5"/>
        <v>23383.376241484162</v>
      </c>
      <c r="E16" s="5">
        <f t="shared" si="6"/>
        <v>13883.376241484162</v>
      </c>
      <c r="F16" s="5">
        <f t="shared" si="7"/>
        <v>4834.6723428445785</v>
      </c>
      <c r="G16" s="5">
        <f t="shared" si="8"/>
        <v>18548.703898639586</v>
      </c>
      <c r="H16" s="22">
        <f t="shared" si="1"/>
        <v>11085.022082711384</v>
      </c>
      <c r="I16" s="5">
        <f t="shared" si="9"/>
        <v>28702.584126403213</v>
      </c>
      <c r="J16" s="26">
        <f t="shared" si="2"/>
        <v>0.10935824119884563</v>
      </c>
      <c r="L16" s="22">
        <f t="shared" si="3"/>
        <v>35181.587429094747</v>
      </c>
      <c r="M16" s="5">
        <f>scrimecost*Meta!O13</f>
        <v>11864.588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24699.564025678235</v>
      </c>
      <c r="D17" s="5">
        <f t="shared" si="5"/>
        <v>23935.200647521266</v>
      </c>
      <c r="E17" s="5">
        <f t="shared" si="6"/>
        <v>14435.200647521266</v>
      </c>
      <c r="F17" s="5">
        <f t="shared" si="7"/>
        <v>5014.8430114156927</v>
      </c>
      <c r="G17" s="5">
        <f t="shared" si="8"/>
        <v>18920.357636105575</v>
      </c>
      <c r="H17" s="22">
        <f t="shared" si="1"/>
        <v>11362.147634779169</v>
      </c>
      <c r="I17" s="5">
        <f t="shared" si="9"/>
        <v>29328.084869563296</v>
      </c>
      <c r="J17" s="26">
        <f t="shared" si="2"/>
        <v>0.1121453079450456</v>
      </c>
      <c r="L17" s="22">
        <f t="shared" si="3"/>
        <v>36061.127114822113</v>
      </c>
      <c r="M17" s="5">
        <f>scrimecost*Meta!O14</f>
        <v>11864.588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25317.053126320188</v>
      </c>
      <c r="D18" s="5">
        <f t="shared" si="5"/>
        <v>24500.820663709295</v>
      </c>
      <c r="E18" s="5">
        <f t="shared" si="6"/>
        <v>15000.820663709295</v>
      </c>
      <c r="F18" s="5">
        <f t="shared" si="7"/>
        <v>5199.5179467010848</v>
      </c>
      <c r="G18" s="5">
        <f t="shared" si="8"/>
        <v>19301.30271700821</v>
      </c>
      <c r="H18" s="22">
        <f t="shared" si="1"/>
        <v>11646.201325648646</v>
      </c>
      <c r="I18" s="5">
        <f t="shared" si="9"/>
        <v>29969.223131302369</v>
      </c>
      <c r="J18" s="26">
        <f t="shared" si="2"/>
        <v>0.11486439745353338</v>
      </c>
      <c r="L18" s="22">
        <f t="shared" si="3"/>
        <v>36962.655292692667</v>
      </c>
      <c r="M18" s="5">
        <f>scrimecost*Meta!O15</f>
        <v>11864.588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25949.979454478191</v>
      </c>
      <c r="D19" s="5">
        <f t="shared" si="5"/>
        <v>25080.581180302026</v>
      </c>
      <c r="E19" s="5">
        <f t="shared" si="6"/>
        <v>15580.581180302026</v>
      </c>
      <c r="F19" s="5">
        <f t="shared" si="7"/>
        <v>5388.8097553686111</v>
      </c>
      <c r="G19" s="5">
        <f t="shared" si="8"/>
        <v>19691.771424933417</v>
      </c>
      <c r="H19" s="22">
        <f t="shared" si="1"/>
        <v>11937.356358789861</v>
      </c>
      <c r="I19" s="5">
        <f t="shared" si="9"/>
        <v>30626.389849584928</v>
      </c>
      <c r="J19" s="26">
        <f t="shared" si="2"/>
        <v>0.11751716770571657</v>
      </c>
      <c r="L19" s="22">
        <f t="shared" si="3"/>
        <v>37886.721675009976</v>
      </c>
      <c r="M19" s="5">
        <f>scrimecost*Meta!O16</f>
        <v>11864.588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26598.728940840148</v>
      </c>
      <c r="D20" s="5">
        <f t="shared" si="5"/>
        <v>25674.835709809577</v>
      </c>
      <c r="E20" s="5">
        <f t="shared" si="6"/>
        <v>16174.835709809577</v>
      </c>
      <c r="F20" s="5">
        <f t="shared" si="7"/>
        <v>5582.8338592528271</v>
      </c>
      <c r="G20" s="5">
        <f t="shared" si="8"/>
        <v>20092.00185055675</v>
      </c>
      <c r="H20" s="22">
        <f t="shared" si="1"/>
        <v>12235.79026775961</v>
      </c>
      <c r="I20" s="5">
        <f t="shared" si="9"/>
        <v>31299.985735824554</v>
      </c>
      <c r="J20" s="26">
        <f t="shared" si="2"/>
        <v>0.12010523624443191</v>
      </c>
      <c r="L20" s="22">
        <f t="shared" si="3"/>
        <v>38833.889716885235</v>
      </c>
      <c r="M20" s="5">
        <f>scrimecost*Meta!O17</f>
        <v>11864.588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27263.69716436115</v>
      </c>
      <c r="D21" s="5">
        <f t="shared" si="5"/>
        <v>26283.946602554817</v>
      </c>
      <c r="E21" s="5">
        <f t="shared" si="6"/>
        <v>16783.946602554817</v>
      </c>
      <c r="F21" s="5">
        <f t="shared" si="7"/>
        <v>5781.7085657341477</v>
      </c>
      <c r="G21" s="5">
        <f t="shared" si="8"/>
        <v>20502.238036820669</v>
      </c>
      <c r="H21" s="22">
        <f t="shared" si="1"/>
        <v>12541.6850244536</v>
      </c>
      <c r="I21" s="5">
        <f t="shared" si="9"/>
        <v>31990.421519220166</v>
      </c>
      <c r="J21" s="26">
        <f t="shared" si="2"/>
        <v>0.12263018116025172</v>
      </c>
      <c r="L21" s="22">
        <f t="shared" si="3"/>
        <v>39804.736959807364</v>
      </c>
      <c r="M21" s="5">
        <f>scrimecost*Meta!O18</f>
        <v>9775.3000000000011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27945.289593470177</v>
      </c>
      <c r="D22" s="5">
        <f t="shared" si="5"/>
        <v>26908.285267618685</v>
      </c>
      <c r="E22" s="5">
        <f t="shared" si="6"/>
        <v>17408.285267618685</v>
      </c>
      <c r="F22" s="5">
        <f t="shared" si="7"/>
        <v>5985.5551398775006</v>
      </c>
      <c r="G22" s="5">
        <f t="shared" si="8"/>
        <v>20922.730127741183</v>
      </c>
      <c r="H22" s="22">
        <f t="shared" si="1"/>
        <v>12855.227150064937</v>
      </c>
      <c r="I22" s="5">
        <f t="shared" si="9"/>
        <v>32698.118197200667</v>
      </c>
      <c r="J22" s="26">
        <f t="shared" si="2"/>
        <v>0.12509354205373446</v>
      </c>
      <c r="L22" s="22">
        <f t="shared" si="3"/>
        <v>40799.85538380254</v>
      </c>
      <c r="M22" s="5">
        <f>scrimecost*Meta!O19</f>
        <v>9775.3000000000011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28643.921833306929</v>
      </c>
      <c r="D23" s="5">
        <f t="shared" si="5"/>
        <v>27548.232399309149</v>
      </c>
      <c r="E23" s="5">
        <f t="shared" si="6"/>
        <v>18048.232399309149</v>
      </c>
      <c r="F23" s="5">
        <f t="shared" si="7"/>
        <v>6194.4978783744373</v>
      </c>
      <c r="G23" s="5">
        <f t="shared" si="8"/>
        <v>21353.734520934711</v>
      </c>
      <c r="H23" s="22">
        <f t="shared" si="1"/>
        <v>13176.607828816561</v>
      </c>
      <c r="I23" s="5">
        <f t="shared" si="9"/>
        <v>33423.507292130686</v>
      </c>
      <c r="J23" s="26">
        <f t="shared" si="2"/>
        <v>0.12749682097420545</v>
      </c>
      <c r="L23" s="22">
        <f t="shared" si="3"/>
        <v>41819.85176839761</v>
      </c>
      <c r="M23" s="5">
        <f>scrimecost*Meta!O20</f>
        <v>9775.3000000000011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29360.019879139607</v>
      </c>
      <c r="D24" s="5">
        <f t="shared" si="5"/>
        <v>28204.178209291884</v>
      </c>
      <c r="E24" s="5">
        <f t="shared" si="6"/>
        <v>18704.178209291884</v>
      </c>
      <c r="F24" s="5">
        <f t="shared" si="7"/>
        <v>6408.6641853338006</v>
      </c>
      <c r="G24" s="5">
        <f t="shared" si="8"/>
        <v>21795.514023958083</v>
      </c>
      <c r="H24" s="22">
        <f t="shared" si="1"/>
        <v>13506.023024536977</v>
      </c>
      <c r="I24" s="5">
        <f t="shared" si="9"/>
        <v>34167.03111443395</v>
      </c>
      <c r="J24" s="26">
        <f t="shared" si="2"/>
        <v>0.12984148333564055</v>
      </c>
      <c r="L24" s="22">
        <f t="shared" si="3"/>
        <v>42865.348062607547</v>
      </c>
      <c r="M24" s="5">
        <f>scrimecost*Meta!O21</f>
        <v>9775.3000000000011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30094.020376118089</v>
      </c>
      <c r="D25" s="5">
        <f t="shared" si="5"/>
        <v>28876.522664524171</v>
      </c>
      <c r="E25" s="5">
        <f t="shared" si="6"/>
        <v>19376.522664524171</v>
      </c>
      <c r="F25" s="5">
        <f t="shared" si="7"/>
        <v>6628.1846499671419</v>
      </c>
      <c r="G25" s="5">
        <f t="shared" si="8"/>
        <v>22248.33801455703</v>
      </c>
      <c r="H25" s="22">
        <f t="shared" si="1"/>
        <v>13843.673600150398</v>
      </c>
      <c r="I25" s="5">
        <f t="shared" si="9"/>
        <v>34929.143032294793</v>
      </c>
      <c r="J25" s="26">
        <f t="shared" si="2"/>
        <v>0.13212895881021133</v>
      </c>
      <c r="L25" s="22">
        <f t="shared" si="3"/>
        <v>43936.981764172735</v>
      </c>
      <c r="M25" s="5">
        <f>scrimecost*Meta!O22</f>
        <v>9775.3000000000011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30846.370885521039</v>
      </c>
      <c r="D26" s="5">
        <f t="shared" si="5"/>
        <v>29565.675731137275</v>
      </c>
      <c r="E26" s="5">
        <f t="shared" si="6"/>
        <v>20065.675731137275</v>
      </c>
      <c r="F26" s="5">
        <f t="shared" si="7"/>
        <v>6853.1931262163198</v>
      </c>
      <c r="G26" s="5">
        <f t="shared" si="8"/>
        <v>22712.482604920955</v>
      </c>
      <c r="H26" s="22">
        <f t="shared" si="1"/>
        <v>14189.765440154155</v>
      </c>
      <c r="I26" s="5">
        <f t="shared" si="9"/>
        <v>35710.307748102161</v>
      </c>
      <c r="J26" s="26">
        <f t="shared" si="2"/>
        <v>0.13436064220003655</v>
      </c>
      <c r="L26" s="22">
        <f t="shared" si="3"/>
        <v>45035.406308277037</v>
      </c>
      <c r="M26" s="5">
        <f>scrimecost*Meta!O23</f>
        <v>7388.3760000000002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31617.530157659065</v>
      </c>
      <c r="D27" s="5">
        <f t="shared" si="5"/>
        <v>30272.057624415706</v>
      </c>
      <c r="E27" s="5">
        <f t="shared" si="6"/>
        <v>20772.057624415706</v>
      </c>
      <c r="F27" s="5">
        <f t="shared" si="7"/>
        <v>7083.8268143717278</v>
      </c>
      <c r="G27" s="5">
        <f t="shared" si="8"/>
        <v>23188.230810043977</v>
      </c>
      <c r="H27" s="22">
        <f t="shared" si="1"/>
        <v>14544.509576158009</v>
      </c>
      <c r="I27" s="5">
        <f t="shared" si="9"/>
        <v>36511.00158180471</v>
      </c>
      <c r="J27" s="26">
        <f t="shared" si="2"/>
        <v>0.13653789428767088</v>
      </c>
      <c r="L27" s="22">
        <f t="shared" si="3"/>
        <v>46161.291465983966</v>
      </c>
      <c r="M27" s="5">
        <f>scrimecost*Meta!O24</f>
        <v>7388.3760000000002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32407.968411600541</v>
      </c>
      <c r="D28" s="5">
        <f t="shared" si="5"/>
        <v>30996.099065026097</v>
      </c>
      <c r="E28" s="5">
        <f t="shared" si="6"/>
        <v>21496.099065026097</v>
      </c>
      <c r="F28" s="5">
        <f t="shared" si="7"/>
        <v>7320.2263447310197</v>
      </c>
      <c r="G28" s="5">
        <f t="shared" si="8"/>
        <v>23675.872720295076</v>
      </c>
      <c r="H28" s="22">
        <f t="shared" si="1"/>
        <v>14908.122315561961</v>
      </c>
      <c r="I28" s="5">
        <f t="shared" si="9"/>
        <v>37331.712761349831</v>
      </c>
      <c r="J28" s="26">
        <f t="shared" si="2"/>
        <v>0.13866204266585069</v>
      </c>
      <c r="L28" s="22">
        <f t="shared" si="3"/>
        <v>47315.323752633572</v>
      </c>
      <c r="M28" s="5">
        <f>scrimecost*Meta!O25</f>
        <v>7388.3760000000002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33218.167621890556</v>
      </c>
      <c r="D29" s="5">
        <f t="shared" si="5"/>
        <v>31738.241541651751</v>
      </c>
      <c r="E29" s="5">
        <f t="shared" si="6"/>
        <v>22238.241541651751</v>
      </c>
      <c r="F29" s="5">
        <f t="shared" si="7"/>
        <v>7562.5358633492961</v>
      </c>
      <c r="G29" s="5">
        <f t="shared" si="8"/>
        <v>24175.705678302453</v>
      </c>
      <c r="H29" s="22">
        <f t="shared" si="1"/>
        <v>15280.825373451009</v>
      </c>
      <c r="I29" s="5">
        <f t="shared" si="9"/>
        <v>38172.941720383576</v>
      </c>
      <c r="J29" s="26">
        <f t="shared" si="2"/>
        <v>0.1407343825470018</v>
      </c>
      <c r="L29" s="22">
        <f t="shared" si="3"/>
        <v>48498.206846449408</v>
      </c>
      <c r="M29" s="5">
        <f>scrimecost*Meta!O26</f>
        <v>7388.3760000000002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34048.621812437814</v>
      </c>
      <c r="D30" s="5">
        <f t="shared" si="5"/>
        <v>32498.93758019304</v>
      </c>
      <c r="E30" s="5">
        <f t="shared" si="6"/>
        <v>22998.93758019304</v>
      </c>
      <c r="F30" s="5">
        <f t="shared" si="7"/>
        <v>7810.9031199330275</v>
      </c>
      <c r="G30" s="5">
        <f t="shared" si="8"/>
        <v>24688.034460260013</v>
      </c>
      <c r="H30" s="22">
        <f t="shared" si="1"/>
        <v>15662.846007787281</v>
      </c>
      <c r="I30" s="5">
        <f t="shared" si="9"/>
        <v>39035.201403393163</v>
      </c>
      <c r="J30" s="26">
        <f t="shared" si="2"/>
        <v>0.14275617755300285</v>
      </c>
      <c r="L30" s="22">
        <f t="shared" si="3"/>
        <v>49710.66201761063</v>
      </c>
      <c r="M30" s="5">
        <f>scrimecost*Meta!O27</f>
        <v>7388.3760000000002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34899.837357748758</v>
      </c>
      <c r="D31" s="5">
        <f t="shared" si="5"/>
        <v>33278.651019697863</v>
      </c>
      <c r="E31" s="5">
        <f t="shared" si="6"/>
        <v>23778.651019697863</v>
      </c>
      <c r="F31" s="5">
        <f t="shared" si="7"/>
        <v>8065.4795579313522</v>
      </c>
      <c r="G31" s="5">
        <f t="shared" si="8"/>
        <v>25213.171461766513</v>
      </c>
      <c r="H31" s="22">
        <f t="shared" si="1"/>
        <v>16054.417157981961</v>
      </c>
      <c r="I31" s="5">
        <f t="shared" si="9"/>
        <v>39919.017578477986</v>
      </c>
      <c r="J31" s="26">
        <f t="shared" si="2"/>
        <v>0.14472866048568678</v>
      </c>
      <c r="L31" s="22">
        <f t="shared" si="3"/>
        <v>50953.428568050898</v>
      </c>
      <c r="M31" s="5">
        <f>scrimecost*Meta!O28</f>
        <v>6600.5159999999996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35772.333291692477</v>
      </c>
      <c r="D32" s="5">
        <f t="shared" si="5"/>
        <v>34077.857295190312</v>
      </c>
      <c r="E32" s="5">
        <f t="shared" si="6"/>
        <v>24577.857295190312</v>
      </c>
      <c r="F32" s="5">
        <f t="shared" si="7"/>
        <v>8326.4204068796371</v>
      </c>
      <c r="G32" s="5">
        <f t="shared" si="8"/>
        <v>25751.436888310673</v>
      </c>
      <c r="H32" s="22">
        <f t="shared" si="1"/>
        <v>16455.777586931512</v>
      </c>
      <c r="I32" s="5">
        <f t="shared" si="9"/>
        <v>40824.929157939936</v>
      </c>
      <c r="J32" s="26">
        <f t="shared" si="2"/>
        <v>0.14665303407854915</v>
      </c>
      <c r="L32" s="22">
        <f t="shared" si="3"/>
        <v>52227.264282252167</v>
      </c>
      <c r="M32" s="5">
        <f>scrimecost*Meta!O29</f>
        <v>6600.5159999999996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36666.641623984782</v>
      </c>
      <c r="D33" s="5">
        <f t="shared" si="5"/>
        <v>34897.043727570061</v>
      </c>
      <c r="E33" s="5">
        <f t="shared" si="6"/>
        <v>25397.043727570061</v>
      </c>
      <c r="F33" s="5">
        <f t="shared" si="7"/>
        <v>8593.8847770516259</v>
      </c>
      <c r="G33" s="5">
        <f t="shared" si="8"/>
        <v>26303.158950518435</v>
      </c>
      <c r="H33" s="22">
        <f t="shared" si="1"/>
        <v>16867.172026604796</v>
      </c>
      <c r="I33" s="5">
        <f t="shared" si="9"/>
        <v>41753.488526888425</v>
      </c>
      <c r="J33" s="26">
        <f t="shared" si="2"/>
        <v>0.14853047173012221</v>
      </c>
      <c r="L33" s="22">
        <f t="shared" si="3"/>
        <v>53532.945889308467</v>
      </c>
      <c r="M33" s="5">
        <f>scrimecost*Meta!O30</f>
        <v>6600.5159999999996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37583.307664584405</v>
      </c>
      <c r="D34" s="5">
        <f t="shared" si="5"/>
        <v>35736.709820759315</v>
      </c>
      <c r="E34" s="5">
        <f t="shared" si="6"/>
        <v>26236.709820759315</v>
      </c>
      <c r="F34" s="5">
        <f t="shared" si="7"/>
        <v>8868.0357564779169</v>
      </c>
      <c r="G34" s="5">
        <f t="shared" si="8"/>
        <v>26868.674064281397</v>
      </c>
      <c r="H34" s="22">
        <f t="shared" si="1"/>
        <v>17288.851327269917</v>
      </c>
      <c r="I34" s="5">
        <f t="shared" si="9"/>
        <v>42705.261880060643</v>
      </c>
      <c r="J34" s="26">
        <f t="shared" si="2"/>
        <v>0.15036211821946177</v>
      </c>
      <c r="L34" s="22">
        <f t="shared" si="3"/>
        <v>54871.269536541186</v>
      </c>
      <c r="M34" s="5">
        <f>scrimecost*Meta!O31</f>
        <v>6600.5159999999996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38522.890356199008</v>
      </c>
      <c r="D35" s="5">
        <f t="shared" si="5"/>
        <v>36597.367566278292</v>
      </c>
      <c r="E35" s="5">
        <f t="shared" si="6"/>
        <v>27097.367566278292</v>
      </c>
      <c r="F35" s="5">
        <f t="shared" si="7"/>
        <v>9149.0405103898629</v>
      </c>
      <c r="G35" s="5">
        <f t="shared" si="8"/>
        <v>27448.327055888429</v>
      </c>
      <c r="H35" s="22">
        <f t="shared" si="1"/>
        <v>17721.072610451665</v>
      </c>
      <c r="I35" s="5">
        <f t="shared" si="9"/>
        <v>43680.829567062159</v>
      </c>
      <c r="J35" s="26">
        <f t="shared" si="2"/>
        <v>0.15214909040418331</v>
      </c>
      <c r="L35" s="22">
        <f t="shared" si="3"/>
        <v>56243.051274954698</v>
      </c>
      <c r="M35" s="5">
        <f>scrimecost*Meta!O32</f>
        <v>6600.5159999999996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39485.962615103992</v>
      </c>
      <c r="D36" s="5">
        <f t="shared" si="5"/>
        <v>37479.541755435261</v>
      </c>
      <c r="E36" s="5">
        <f t="shared" si="6"/>
        <v>27979.541755435261</v>
      </c>
      <c r="F36" s="5">
        <f t="shared" si="7"/>
        <v>9437.0703831496121</v>
      </c>
      <c r="G36" s="5">
        <f t="shared" si="8"/>
        <v>28042.471372285647</v>
      </c>
      <c r="H36" s="22">
        <f t="shared" si="1"/>
        <v>18164.099425712961</v>
      </c>
      <c r="I36" s="5">
        <f t="shared" si="9"/>
        <v>44680.786446238722</v>
      </c>
      <c r="J36" s="26">
        <f t="shared" si="2"/>
        <v>0.15389247790147262</v>
      </c>
      <c r="L36" s="22">
        <f t="shared" si="3"/>
        <v>57649.127556828578</v>
      </c>
      <c r="M36" s="5">
        <f>scrimecost*Meta!O33</f>
        <v>5596.7240000000002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40473.111680481583</v>
      </c>
      <c r="D37" s="5">
        <f t="shared" ref="D37:D56" si="12">IF(A37&lt;startage,1,0)*(C37*(1-initialunempprob))+IF(A37=startage,1,0)*(C37*(1-unempprob))+IF(A37&gt;startage,1,0)*(C37*(1-unempprob)+unempprob*300*52)</f>
        <v>38383.770299321135</v>
      </c>
      <c r="E37" s="5">
        <f t="shared" si="6"/>
        <v>28883.770299321135</v>
      </c>
      <c r="F37" s="5">
        <f t="shared" si="7"/>
        <v>9732.3010027283508</v>
      </c>
      <c r="G37" s="5">
        <f t="shared" si="8"/>
        <v>28651.469296592782</v>
      </c>
      <c r="H37" s="22">
        <f t="shared" ref="H37:H56" si="13">benefits*B37/expnorm</f>
        <v>18618.20191135578</v>
      </c>
      <c r="I37" s="5">
        <f t="shared" ref="I37:I56" si="14">G37+IF(A37&lt;startage,1,0)*(H37*(1-initialunempprob))+IF(A37&gt;=startage,1,0)*(H37*(1-unempprob))</f>
        <v>45705.742247394679</v>
      </c>
      <c r="J37" s="26">
        <f t="shared" ref="J37:J56" si="15">(F37-(IF(A37&gt;startage,1,0)*(unempprob*300*52)))/(IF(A37&lt;startage,1,0)*((C37+H37)*(1-initialunempprob))+IF(A37&gt;=startage,1,0)*((C37+H37)*(1-unempprob)))</f>
        <v>0.15559334375248657</v>
      </c>
      <c r="L37" s="22">
        <f t="shared" ref="L37:L56" si="16">(sincome+sbenefits)*(1-sunemp)*B37/expnorm</f>
        <v>59090.355745749286</v>
      </c>
      <c r="M37" s="5">
        <f>scrimecost*Meta!O34</f>
        <v>5596.7240000000002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41484.939472493621</v>
      </c>
      <c r="D38" s="5">
        <f t="shared" si="12"/>
        <v>39310.604556804159</v>
      </c>
      <c r="E38" s="5">
        <f t="shared" si="6"/>
        <v>29810.604556804159</v>
      </c>
      <c r="F38" s="5">
        <f t="shared" si="7"/>
        <v>10034.912387796558</v>
      </c>
      <c r="G38" s="5">
        <f t="shared" si="8"/>
        <v>29275.692169007601</v>
      </c>
      <c r="H38" s="22">
        <f t="shared" si="13"/>
        <v>19083.656959139673</v>
      </c>
      <c r="I38" s="5">
        <f t="shared" si="14"/>
        <v>46756.321943579547</v>
      </c>
      <c r="J38" s="26">
        <f t="shared" si="15"/>
        <v>0.15725272507054894</v>
      </c>
      <c r="L38" s="22">
        <f t="shared" si="16"/>
        <v>60567.61463939301</v>
      </c>
      <c r="M38" s="5">
        <f>scrimecost*Meta!O35</f>
        <v>5596.7240000000002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42522.062959305957</v>
      </c>
      <c r="D39" s="5">
        <f t="shared" si="12"/>
        <v>40260.609670724261</v>
      </c>
      <c r="E39" s="5">
        <f t="shared" si="6"/>
        <v>30760.609670724261</v>
      </c>
      <c r="F39" s="5">
        <f t="shared" si="7"/>
        <v>10345.08905749147</v>
      </c>
      <c r="G39" s="5">
        <f t="shared" si="8"/>
        <v>29915.520613232791</v>
      </c>
      <c r="H39" s="22">
        <f t="shared" si="13"/>
        <v>19560.748383118163</v>
      </c>
      <c r="I39" s="5">
        <f t="shared" si="14"/>
        <v>47833.166132169034</v>
      </c>
      <c r="J39" s="26">
        <f t="shared" si="15"/>
        <v>0.15887163367353663</v>
      </c>
      <c r="L39" s="22">
        <f t="shared" si="16"/>
        <v>62081.805005377835</v>
      </c>
      <c r="M39" s="5">
        <f>scrimecost*Meta!O36</f>
        <v>5596.7240000000002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43585.114533288601</v>
      </c>
      <c r="D40" s="5">
        <f t="shared" si="12"/>
        <v>41234.364912492361</v>
      </c>
      <c r="E40" s="5">
        <f t="shared" si="6"/>
        <v>31734.364912492361</v>
      </c>
      <c r="F40" s="5">
        <f t="shared" si="7"/>
        <v>10663.020143928756</v>
      </c>
      <c r="G40" s="5">
        <f t="shared" si="8"/>
        <v>30571.344768563606</v>
      </c>
      <c r="H40" s="22">
        <f t="shared" si="13"/>
        <v>20049.767092696115</v>
      </c>
      <c r="I40" s="5">
        <f t="shared" si="14"/>
        <v>48936.931425473245</v>
      </c>
      <c r="J40" s="26">
        <f t="shared" si="15"/>
        <v>0.1604510567008417</v>
      </c>
      <c r="L40" s="22">
        <f t="shared" si="16"/>
        <v>63633.850130512277</v>
      </c>
      <c r="M40" s="5">
        <f>scrimecost*Meta!O37</f>
        <v>5596.7240000000002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44674.742396620823</v>
      </c>
      <c r="D41" s="5">
        <f t="shared" si="12"/>
        <v>42232.464035304678</v>
      </c>
      <c r="E41" s="5">
        <f t="shared" si="6"/>
        <v>32732.464035304678</v>
      </c>
      <c r="F41" s="5">
        <f t="shared" si="7"/>
        <v>10988.899507526978</v>
      </c>
      <c r="G41" s="5">
        <f t="shared" si="8"/>
        <v>31243.5645277777</v>
      </c>
      <c r="H41" s="22">
        <f t="shared" si="13"/>
        <v>20551.011270013521</v>
      </c>
      <c r="I41" s="5">
        <f t="shared" si="14"/>
        <v>50068.290851110083</v>
      </c>
      <c r="J41" s="26">
        <f t="shared" si="15"/>
        <v>0.1619919572152857</v>
      </c>
      <c r="L41" s="22">
        <f t="shared" si="16"/>
        <v>65224.696383775088</v>
      </c>
      <c r="M41" s="5">
        <f>scrimecost*Meta!O38</f>
        <v>4050.1839999999997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45791.610956536337</v>
      </c>
      <c r="D42" s="5">
        <f t="shared" si="12"/>
        <v>43255.515636187287</v>
      </c>
      <c r="E42" s="5">
        <f t="shared" si="6"/>
        <v>33755.515636187287</v>
      </c>
      <c r="F42" s="5">
        <f t="shared" si="7"/>
        <v>11322.92585521515</v>
      </c>
      <c r="G42" s="5">
        <f t="shared" si="8"/>
        <v>31932.589780972135</v>
      </c>
      <c r="H42" s="22">
        <f t="shared" si="13"/>
        <v>21064.786551763857</v>
      </c>
      <c r="I42" s="5">
        <f t="shared" si="14"/>
        <v>51227.934262387833</v>
      </c>
      <c r="J42" s="26">
        <f t="shared" si="15"/>
        <v>0.16349527479035295</v>
      </c>
      <c r="L42" s="22">
        <f t="shared" si="16"/>
        <v>66855.313793369452</v>
      </c>
      <c r="M42" s="5">
        <f>scrimecost*Meta!O39</f>
        <v>4050.1839999999997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46936.401230449737</v>
      </c>
      <c r="D43" s="5">
        <f t="shared" si="12"/>
        <v>44304.143527091961</v>
      </c>
      <c r="E43" s="5">
        <f t="shared" si="6"/>
        <v>34804.143527091961</v>
      </c>
      <c r="F43" s="5">
        <f t="shared" si="7"/>
        <v>11695.717214304721</v>
      </c>
      <c r="G43" s="5">
        <f t="shared" si="8"/>
        <v>32608.42631278724</v>
      </c>
      <c r="H43" s="22">
        <f t="shared" si="13"/>
        <v>21591.406215557949</v>
      </c>
      <c r="I43" s="5">
        <f t="shared" si="14"/>
        <v>52386.154406238318</v>
      </c>
      <c r="J43" s="26">
        <f t="shared" si="15"/>
        <v>0.16544645116948234</v>
      </c>
      <c r="L43" s="22">
        <f t="shared" si="16"/>
        <v>68526.696638203677</v>
      </c>
      <c r="M43" s="5">
        <f>scrimecost*Meta!O40</f>
        <v>4050.1839999999997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48109.811261210984</v>
      </c>
      <c r="D44" s="5">
        <f t="shared" si="12"/>
        <v>45378.987115269265</v>
      </c>
      <c r="E44" s="5">
        <f t="shared" si="6"/>
        <v>35878.987115269265</v>
      </c>
      <c r="F44" s="5">
        <f t="shared" si="7"/>
        <v>12154.138004662342</v>
      </c>
      <c r="G44" s="5">
        <f t="shared" si="8"/>
        <v>33224.849110606927</v>
      </c>
      <c r="H44" s="22">
        <f t="shared" si="13"/>
        <v>22131.191370946897</v>
      </c>
      <c r="I44" s="5">
        <f t="shared" si="14"/>
        <v>53497.02040639428</v>
      </c>
      <c r="J44" s="26">
        <f t="shared" si="15"/>
        <v>0.16853606131566679</v>
      </c>
      <c r="L44" s="22">
        <f t="shared" si="16"/>
        <v>70239.864054158767</v>
      </c>
      <c r="M44" s="5">
        <f>scrimecost*Meta!O41</f>
        <v>4050.1839999999997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49312.556542741251</v>
      </c>
      <c r="D45" s="5">
        <f t="shared" si="12"/>
        <v>46480.701793150991</v>
      </c>
      <c r="E45" s="5">
        <f t="shared" si="6"/>
        <v>36980.701793150991</v>
      </c>
      <c r="F45" s="5">
        <f t="shared" si="7"/>
        <v>12624.019314778896</v>
      </c>
      <c r="G45" s="5">
        <f t="shared" si="8"/>
        <v>33856.682478372095</v>
      </c>
      <c r="H45" s="22">
        <f t="shared" si="13"/>
        <v>22684.47115522057</v>
      </c>
      <c r="I45" s="5">
        <f t="shared" si="14"/>
        <v>54635.658056554137</v>
      </c>
      <c r="J45" s="26">
        <f t="shared" si="15"/>
        <v>0.17155031511682226</v>
      </c>
      <c r="L45" s="22">
        <f t="shared" si="16"/>
        <v>71995.860655512748</v>
      </c>
      <c r="M45" s="5">
        <f>scrimecost*Meta!O42</f>
        <v>4050.1839999999997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50545.370456309785</v>
      </c>
      <c r="D46" s="5">
        <f t="shared" si="12"/>
        <v>47609.959337979766</v>
      </c>
      <c r="E46" s="5">
        <f t="shared" si="6"/>
        <v>38109.959337979766</v>
      </c>
      <c r="F46" s="5">
        <f t="shared" si="7"/>
        <v>13105.647657648369</v>
      </c>
      <c r="G46" s="5">
        <f t="shared" si="8"/>
        <v>34504.311680331397</v>
      </c>
      <c r="H46" s="22">
        <f t="shared" si="13"/>
        <v>23251.582934101079</v>
      </c>
      <c r="I46" s="5">
        <f t="shared" si="14"/>
        <v>55802.761647967985</v>
      </c>
      <c r="J46" s="26">
        <f t="shared" si="15"/>
        <v>0.17449105053258374</v>
      </c>
      <c r="L46" s="22">
        <f t="shared" si="16"/>
        <v>73795.75717190055</v>
      </c>
      <c r="M46" s="5">
        <f>scrimecost*Meta!O43</f>
        <v>2421.94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51809.004717717522</v>
      </c>
      <c r="D47" s="5">
        <f t="shared" si="12"/>
        <v>48767.448321429256</v>
      </c>
      <c r="E47" s="5">
        <f t="shared" si="6"/>
        <v>39267.448321429256</v>
      </c>
      <c r="F47" s="5">
        <f t="shared" si="7"/>
        <v>13599.316709089577</v>
      </c>
      <c r="G47" s="5">
        <f t="shared" si="8"/>
        <v>35168.131612339683</v>
      </c>
      <c r="H47" s="22">
        <f t="shared" si="13"/>
        <v>23832.872507453609</v>
      </c>
      <c r="I47" s="5">
        <f t="shared" si="14"/>
        <v>56999.042829167185</v>
      </c>
      <c r="J47" s="26">
        <f t="shared" si="15"/>
        <v>0.17736006069430224</v>
      </c>
      <c r="L47" s="22">
        <f t="shared" si="16"/>
        <v>75640.651101198062</v>
      </c>
      <c r="M47" s="5">
        <f>scrimecost*Meta!O44</f>
        <v>2421.94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53104.229835660459</v>
      </c>
      <c r="D48" s="5">
        <f t="shared" si="12"/>
        <v>49953.874529464985</v>
      </c>
      <c r="E48" s="5">
        <f t="shared" si="6"/>
        <v>40453.874529464985</v>
      </c>
      <c r="F48" s="5">
        <f t="shared" si="7"/>
        <v>14105.327486816817</v>
      </c>
      <c r="G48" s="5">
        <f t="shared" si="8"/>
        <v>35848.54704264817</v>
      </c>
      <c r="H48" s="22">
        <f t="shared" si="13"/>
        <v>24428.694320139948</v>
      </c>
      <c r="I48" s="5">
        <f t="shared" si="14"/>
        <v>58225.23103989636</v>
      </c>
      <c r="J48" s="26">
        <f t="shared" si="15"/>
        <v>0.1801590949984179</v>
      </c>
      <c r="L48" s="22">
        <f t="shared" si="16"/>
        <v>77531.667378728016</v>
      </c>
      <c r="M48" s="5">
        <f>scrimecost*Meta!O45</f>
        <v>2421.94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54431.835581551968</v>
      </c>
      <c r="D49" s="5">
        <f t="shared" si="12"/>
        <v>51169.961392701603</v>
      </c>
      <c r="E49" s="5">
        <f t="shared" si="6"/>
        <v>41669.961392701603</v>
      </c>
      <c r="F49" s="5">
        <f t="shared" si="7"/>
        <v>14623.988533987234</v>
      </c>
      <c r="G49" s="5">
        <f t="shared" si="8"/>
        <v>36545.972858714369</v>
      </c>
      <c r="H49" s="22">
        <f t="shared" si="13"/>
        <v>25039.411678143442</v>
      </c>
      <c r="I49" s="5">
        <f t="shared" si="14"/>
        <v>59482.073955893764</v>
      </c>
      <c r="J49" s="26">
        <f t="shared" si="15"/>
        <v>0.18288986017316483</v>
      </c>
      <c r="L49" s="22">
        <f t="shared" si="16"/>
        <v>79469.959063196206</v>
      </c>
      <c r="M49" s="5">
        <f>scrimecost*Meta!O46</f>
        <v>2421.94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55792.631471090768</v>
      </c>
      <c r="D50" s="5">
        <f t="shared" si="12"/>
        <v>52416.45042751915</v>
      </c>
      <c r="E50" s="5">
        <f t="shared" si="6"/>
        <v>42916.45042751915</v>
      </c>
      <c r="F50" s="5">
        <f t="shared" si="7"/>
        <v>15155.616107336917</v>
      </c>
      <c r="G50" s="5">
        <f t="shared" si="8"/>
        <v>37260.834320182235</v>
      </c>
      <c r="H50" s="22">
        <f t="shared" si="13"/>
        <v>25665.39697009703</v>
      </c>
      <c r="I50" s="5">
        <f t="shared" si="14"/>
        <v>60770.337944791114</v>
      </c>
      <c r="J50" s="26">
        <f t="shared" si="15"/>
        <v>0.18555402131925944</v>
      </c>
      <c r="L50" s="22">
        <f t="shared" si="16"/>
        <v>81456.708039776102</v>
      </c>
      <c r="M50" s="5">
        <f>scrimecost*Meta!O47</f>
        <v>2421.94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57187.447257868022</v>
      </c>
      <c r="D51" s="5">
        <f t="shared" si="12"/>
        <v>53694.101688207113</v>
      </c>
      <c r="E51" s="5">
        <f t="shared" si="6"/>
        <v>44194.101688207113</v>
      </c>
      <c r="F51" s="5">
        <f t="shared" si="7"/>
        <v>15700.534370020334</v>
      </c>
      <c r="G51" s="5">
        <f t="shared" si="8"/>
        <v>37993.567318186775</v>
      </c>
      <c r="H51" s="22">
        <f t="shared" si="13"/>
        <v>26307.031894349449</v>
      </c>
      <c r="I51" s="5">
        <f t="shared" si="14"/>
        <v>62090.808533410876</v>
      </c>
      <c r="J51" s="26">
        <f t="shared" si="15"/>
        <v>0.18815320292520529</v>
      </c>
      <c r="L51" s="22">
        <f t="shared" si="16"/>
        <v>83493.125740770498</v>
      </c>
      <c r="M51" s="5">
        <f>scrimecost*Meta!O48</f>
        <v>1330.6079999999999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58617.133439314741</v>
      </c>
      <c r="D52" s="5">
        <f t="shared" si="12"/>
        <v>55003.694230412308</v>
      </c>
      <c r="E52" s="5">
        <f t="shared" si="6"/>
        <v>45503.694230412308</v>
      </c>
      <c r="F52" s="5">
        <f t="shared" si="7"/>
        <v>16259.075589270849</v>
      </c>
      <c r="G52" s="5">
        <f t="shared" si="8"/>
        <v>38744.61864114146</v>
      </c>
      <c r="H52" s="22">
        <f t="shared" si="13"/>
        <v>26964.70769170819</v>
      </c>
      <c r="I52" s="5">
        <f t="shared" si="14"/>
        <v>63444.290886746167</v>
      </c>
      <c r="J52" s="26">
        <f t="shared" si="15"/>
        <v>0.19068898985783558</v>
      </c>
      <c r="L52" s="22">
        <f t="shared" si="16"/>
        <v>85580.453884289775</v>
      </c>
      <c r="M52" s="5">
        <f>scrimecost*Meta!O49</f>
        <v>1330.6079999999999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60082.561775297596</v>
      </c>
      <c r="D53" s="5">
        <f t="shared" si="12"/>
        <v>56346.0265861726</v>
      </c>
      <c r="E53" s="5">
        <f t="shared" si="6"/>
        <v>46846.0265861726</v>
      </c>
      <c r="F53" s="5">
        <f t="shared" si="7"/>
        <v>16831.580339002616</v>
      </c>
      <c r="G53" s="5">
        <f t="shared" si="8"/>
        <v>39514.446247169981</v>
      </c>
      <c r="H53" s="22">
        <f t="shared" si="13"/>
        <v>27638.825384000891</v>
      </c>
      <c r="I53" s="5">
        <f t="shared" si="14"/>
        <v>64831.610298914798</v>
      </c>
      <c r="J53" s="26">
        <f t="shared" si="15"/>
        <v>0.19316292832869422</v>
      </c>
      <c r="L53" s="22">
        <f t="shared" si="16"/>
        <v>87719.965231397</v>
      </c>
      <c r="M53" s="5">
        <f>scrimecost*Meta!O50</f>
        <v>1330.6079999999999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61584.625819680026</v>
      </c>
      <c r="D54" s="5">
        <f t="shared" si="12"/>
        <v>57721.917250826911</v>
      </c>
      <c r="E54" s="5">
        <f t="shared" si="6"/>
        <v>48221.917250826911</v>
      </c>
      <c r="F54" s="5">
        <f t="shared" si="7"/>
        <v>17418.397707477678</v>
      </c>
      <c r="G54" s="5">
        <f t="shared" si="8"/>
        <v>40303.519543349234</v>
      </c>
      <c r="H54" s="22">
        <f t="shared" si="13"/>
        <v>28329.796018600911</v>
      </c>
      <c r="I54" s="5">
        <f t="shared" si="14"/>
        <v>66253.612696387674</v>
      </c>
      <c r="J54" s="26">
        <f t="shared" si="15"/>
        <v>0.19557652683684906</v>
      </c>
      <c r="L54" s="22">
        <f t="shared" si="16"/>
        <v>89912.964362181927</v>
      </c>
      <c r="M54" s="5">
        <f>scrimecost*Meta!O51</f>
        <v>1330.6079999999999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63124.241465172032</v>
      </c>
      <c r="D55" s="5">
        <f t="shared" si="12"/>
        <v>59132.205182097583</v>
      </c>
      <c r="E55" s="5">
        <f t="shared" si="6"/>
        <v>49632.205182097583</v>
      </c>
      <c r="F55" s="5">
        <f t="shared" si="7"/>
        <v>18019.885510164619</v>
      </c>
      <c r="G55" s="5">
        <f t="shared" si="8"/>
        <v>41112.319671932964</v>
      </c>
      <c r="H55" s="22">
        <f t="shared" si="13"/>
        <v>29038.040919065934</v>
      </c>
      <c r="I55" s="5">
        <f t="shared" si="14"/>
        <v>67711.165153797367</v>
      </c>
      <c r="J55" s="26">
        <f t="shared" si="15"/>
        <v>0.1979312570887074</v>
      </c>
      <c r="L55" s="22">
        <f t="shared" si="16"/>
        <v>92160.788471236476</v>
      </c>
      <c r="M55" s="5">
        <f>scrimecost*Meta!O52</f>
        <v>1330.6079999999999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64702.347501801334</v>
      </c>
      <c r="D56" s="5">
        <f t="shared" si="12"/>
        <v>60577.750311650023</v>
      </c>
      <c r="E56" s="5">
        <f t="shared" si="6"/>
        <v>51077.750311650023</v>
      </c>
      <c r="F56" s="5">
        <f t="shared" si="7"/>
        <v>18636.410507918736</v>
      </c>
      <c r="G56" s="5">
        <f t="shared" si="8"/>
        <v>41941.339803731287</v>
      </c>
      <c r="H56" s="22">
        <f t="shared" si="13"/>
        <v>29763.991942042583</v>
      </c>
      <c r="I56" s="5">
        <f t="shared" si="14"/>
        <v>69205.156422642292</v>
      </c>
      <c r="J56" s="26">
        <f t="shared" si="15"/>
        <v>0.20022855489539856</v>
      </c>
      <c r="L56" s="22">
        <f t="shared" si="16"/>
        <v>94464.808183017405</v>
      </c>
      <c r="M56" s="5">
        <f>scrimecost*Meta!O53</f>
        <v>420.19199999999995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420.19199999999995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420.19199999999995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420.19199999999995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420.19199999999995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420.19199999999995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420.19199999999995</v>
      </c>
      <c r="N62" s="5"/>
    </row>
    <row r="63" spans="1:14" x14ac:dyDescent="0.2">
      <c r="A63" s="5">
        <v>72</v>
      </c>
      <c r="H63" s="21"/>
      <c r="M63" s="5">
        <f>scrimecost*Meta!O60</f>
        <v>420.19199999999995</v>
      </c>
      <c r="N63" s="5"/>
    </row>
    <row r="64" spans="1:14" x14ac:dyDescent="0.2">
      <c r="A64" s="5">
        <v>73</v>
      </c>
      <c r="H64" s="21"/>
      <c r="M64" s="5">
        <f>scrimecost*Meta!O61</f>
        <v>420.19199999999995</v>
      </c>
      <c r="N64" s="5"/>
    </row>
    <row r="65" spans="1:14" x14ac:dyDescent="0.2">
      <c r="A65" s="5">
        <v>74</v>
      </c>
      <c r="H65" s="21"/>
      <c r="M65" s="5">
        <f>scrimecost*Meta!O62</f>
        <v>420.19199999999995</v>
      </c>
      <c r="N65" s="5"/>
    </row>
    <row r="66" spans="1:14" x14ac:dyDescent="0.2">
      <c r="A66" s="5">
        <v>75</v>
      </c>
      <c r="H66" s="21"/>
      <c r="M66" s="5">
        <f>scrimecost*Meta!O63</f>
        <v>420.19199999999995</v>
      </c>
      <c r="N66" s="5"/>
    </row>
    <row r="67" spans="1:14" x14ac:dyDescent="0.2">
      <c r="A67" s="5">
        <v>76</v>
      </c>
      <c r="H67" s="21"/>
      <c r="M67" s="5">
        <f>scrimecost*Meta!O64</f>
        <v>420.19199999999995</v>
      </c>
      <c r="N67" s="5"/>
    </row>
    <row r="68" spans="1:14" x14ac:dyDescent="0.2">
      <c r="A68" s="5">
        <v>77</v>
      </c>
      <c r="H68" s="21"/>
      <c r="M68" s="5">
        <f>scrimecost*Meta!O65</f>
        <v>420.19199999999995</v>
      </c>
      <c r="N68" s="5"/>
    </row>
    <row r="69" spans="1:14" x14ac:dyDescent="0.2">
      <c r="A69" s="5">
        <v>78</v>
      </c>
      <c r="H69" s="21"/>
      <c r="M69" s="5">
        <f>scrimecost*Meta!O66</f>
        <v>420.19199999999995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38216</v>
      </c>
      <c r="D2" s="7">
        <f>Meta!C3</f>
        <v>17580</v>
      </c>
      <c r="E2" s="1">
        <f>Meta!D3</f>
        <v>8.1000000000000003E-2</v>
      </c>
      <c r="F2" s="1">
        <f>Meta!F3</f>
        <v>0.68100000000000005</v>
      </c>
      <c r="G2" s="1">
        <f>Meta!I3</f>
        <v>1.978852107996969</v>
      </c>
      <c r="H2" s="1">
        <f>Meta!E3</f>
        <v>0.93300000000000005</v>
      </c>
      <c r="I2" s="13"/>
      <c r="J2" s="1">
        <f>Meta!X2</f>
        <v>0.69599999999999995</v>
      </c>
      <c r="K2" s="1">
        <f>Meta!D2</f>
        <v>8.4000000000000005E-2</v>
      </c>
      <c r="L2" s="29"/>
      <c r="N2" s="22">
        <f>Meta!T3</f>
        <v>41404</v>
      </c>
      <c r="O2" s="22">
        <f>Meta!U3</f>
        <v>19046</v>
      </c>
      <c r="P2" s="1">
        <f>Meta!V3</f>
        <v>7.3999999999999996E-2</v>
      </c>
      <c r="Q2" s="1">
        <f>Meta!X3</f>
        <v>0.70699999999999996</v>
      </c>
      <c r="R2" s="22">
        <f>Meta!W3</f>
        <v>5558</v>
      </c>
      <c r="T2" s="12">
        <f>IRR(S5:S69)+1</f>
        <v>1.0336042990738221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1836.5506189346443</v>
      </c>
      <c r="D5" s="5">
        <f>IF(A5&lt;startage,1,0)*(C5*(1-initialunempprob))+IF(A5=startage,1,0)*(C5*(1-unempprob))+IF(A5&gt;startage,1,0)*(C5*(1-unempprob)+unempprob*300*52)</f>
        <v>1682.2803669441341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128.69444807122625</v>
      </c>
      <c r="G5" s="5">
        <f>D5-F5</f>
        <v>1553.5859188729078</v>
      </c>
      <c r="H5" s="22">
        <f>0.1*Grade8!H5</f>
        <v>844.83917405936836</v>
      </c>
      <c r="I5" s="5">
        <f>G5+IF(A5&lt;startage,1,0)*(H5*(1-initialunempprob))+IF(A5&gt;=startage,1,0)*(H5*(1-unempprob))</f>
        <v>2327.4586023112893</v>
      </c>
      <c r="J5" s="26">
        <f t="shared" ref="J5:J36" si="0">(F5-(IF(A5&gt;startage,1,0)*(unempprob*300*52)))/(IF(A5&lt;startage,1,0)*((C5+H5)*(1-initialunempprob))+IF(A5&gt;=startage,1,0)*((C5+H5)*(1-unempprob)))</f>
        <v>5.2396754368048713E-2</v>
      </c>
      <c r="L5" s="22">
        <f>0.1*Grade8!L5</f>
        <v>2681.3463287592931</v>
      </c>
      <c r="M5" s="5"/>
      <c r="N5" s="5">
        <f>L5-Grade8!L5</f>
        <v>-24132.116958833634</v>
      </c>
      <c r="O5" s="5"/>
      <c r="P5" s="22"/>
      <c r="Q5" s="22">
        <f>0.05*feel*Grade8!G5</f>
        <v>196.99817836777137</v>
      </c>
      <c r="R5" s="22">
        <f>hstuition</f>
        <v>11298</v>
      </c>
      <c r="S5" s="22">
        <f t="shared" ref="S5:S36" si="1">IF(A5&lt;startage,1,0)*(N5-Q5-R5)+IF(A5&gt;=startage,1,0)*completionprob*(N5*spart+O5+P5)</f>
        <v>-35627.115137201406</v>
      </c>
      <c r="T5" s="22">
        <f t="shared" ref="T5:T36" si="2">S5/sreturn^(A5-startage+1)</f>
        <v>-35627.115137201406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19312.206225801758</v>
      </c>
      <c r="D6" s="5">
        <f t="shared" ref="D6:D36" si="5">IF(A6&lt;startage,1,0)*(C6*(1-initialunempprob))+IF(A6=startage,1,0)*(C6*(1-unempprob))+IF(A6&gt;startage,1,0)*(C6*(1-unempprob)+unempprob*300*52)</f>
        <v>17747.917521511816</v>
      </c>
      <c r="E6" s="5">
        <f t="shared" ref="E6:E56" si="6">IF(D6-9500&gt;0,1,0)*(D6-9500)</f>
        <v>8247.9175215118157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3007.2991946980173</v>
      </c>
      <c r="G6" s="5">
        <f t="shared" ref="G6:G56" si="8">D6-F6</f>
        <v>14740.618326813797</v>
      </c>
      <c r="H6" s="22">
        <f t="shared" ref="H6:H36" si="9">benefits*B6/expnorm</f>
        <v>8883.9382836925615</v>
      </c>
      <c r="I6" s="5">
        <f t="shared" ref="I6:I36" si="10">G6+IF(A6&lt;startage,1,0)*(H6*(1-initialunempprob))+IF(A6&gt;=startage,1,0)*(H6*(1-unempprob))</f>
        <v>22904.957609527261</v>
      </c>
      <c r="J6" s="26">
        <f t="shared" si="0"/>
        <v>0.11605701569797827</v>
      </c>
      <c r="L6" s="22">
        <f t="shared" ref="L6:L36" si="11">(sincome+sbenefits)*(1-sunemp)*B6/expnorm</f>
        <v>28287.460075356852</v>
      </c>
      <c r="M6" s="5">
        <f>scrimecost*Meta!O3</f>
        <v>8559.32</v>
      </c>
      <c r="N6" s="5">
        <f>L6-Grade8!L6</f>
        <v>803.66020557410593</v>
      </c>
      <c r="O6" s="5">
        <f>Grade8!M6-M6</f>
        <v>428.1200000000008</v>
      </c>
      <c r="P6" s="22">
        <f t="shared" ref="P6:P37" si="12">(spart-initialspart)*(L6*J6+nptrans)</f>
        <v>108.20654017823796</v>
      </c>
      <c r="S6" s="22">
        <f t="shared" si="1"/>
        <v>1030.5118470493499</v>
      </c>
      <c r="T6" s="22">
        <f t="shared" si="2"/>
        <v>997.00808904602729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19795.011381446802</v>
      </c>
      <c r="D7" s="5">
        <f t="shared" si="5"/>
        <v>19455.21545954961</v>
      </c>
      <c r="E7" s="5">
        <f t="shared" si="6"/>
        <v>9955.2154595496104</v>
      </c>
      <c r="F7" s="5">
        <f t="shared" si="7"/>
        <v>3552.1278475429481</v>
      </c>
      <c r="G7" s="5">
        <f t="shared" si="8"/>
        <v>15903.087612006662</v>
      </c>
      <c r="H7" s="22">
        <f t="shared" si="9"/>
        <v>9106.0367407848753</v>
      </c>
      <c r="I7" s="5">
        <f t="shared" si="10"/>
        <v>24271.535376787964</v>
      </c>
      <c r="J7" s="26">
        <f t="shared" si="0"/>
        <v>8.6164246982909781E-2</v>
      </c>
      <c r="L7" s="22">
        <f t="shared" si="11"/>
        <v>28994.646577240772</v>
      </c>
      <c r="M7" s="5">
        <f>scrimecost*Meta!O4</f>
        <v>11466.154</v>
      </c>
      <c r="N7" s="5">
        <f>L7-Grade8!L7</f>
        <v>823.7517107134554</v>
      </c>
      <c r="O7" s="5">
        <f>Grade8!M7-M7</f>
        <v>573.51400000000103</v>
      </c>
      <c r="P7" s="22">
        <f t="shared" si="12"/>
        <v>99.575320777499186</v>
      </c>
      <c r="S7" s="22">
        <f t="shared" si="1"/>
        <v>1171.3645009750351</v>
      </c>
      <c r="T7" s="22">
        <f t="shared" si="2"/>
        <v>1096.4363980872681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20289.886665982973</v>
      </c>
      <c r="D8" s="5">
        <f t="shared" si="5"/>
        <v>19910.005846038352</v>
      </c>
      <c r="E8" s="5">
        <f t="shared" si="6"/>
        <v>10410.005846038352</v>
      </c>
      <c r="F8" s="5">
        <f t="shared" si="7"/>
        <v>3700.616908731522</v>
      </c>
      <c r="G8" s="5">
        <f t="shared" si="8"/>
        <v>16209.38893730683</v>
      </c>
      <c r="H8" s="22">
        <f t="shared" si="9"/>
        <v>9333.6876593044963</v>
      </c>
      <c r="I8" s="5">
        <f t="shared" si="10"/>
        <v>24787.047896207663</v>
      </c>
      <c r="J8" s="26">
        <f t="shared" si="0"/>
        <v>8.9517011004520558E-2</v>
      </c>
      <c r="L8" s="22">
        <f t="shared" si="11"/>
        <v>29719.512741671791</v>
      </c>
      <c r="M8" s="5">
        <f>scrimecost*Meta!O5</f>
        <v>14078.413999999999</v>
      </c>
      <c r="N8" s="5">
        <f>L8-Grade8!L8</f>
        <v>844.34550348129051</v>
      </c>
      <c r="O8" s="5">
        <f>Grade8!M8-M8</f>
        <v>704.17400000000089</v>
      </c>
      <c r="P8" s="22">
        <f t="shared" si="12"/>
        <v>101.35842144059755</v>
      </c>
      <c r="S8" s="22">
        <f t="shared" si="1"/>
        <v>1308.5182180109457</v>
      </c>
      <c r="T8" s="22">
        <f t="shared" si="2"/>
        <v>1184.9959130015313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20797.133832632546</v>
      </c>
      <c r="D9" s="5">
        <f t="shared" si="5"/>
        <v>20376.165992189308</v>
      </c>
      <c r="E9" s="5">
        <f t="shared" si="6"/>
        <v>10876.165992189308</v>
      </c>
      <c r="F9" s="5">
        <f t="shared" si="7"/>
        <v>3852.818196449809</v>
      </c>
      <c r="G9" s="5">
        <f t="shared" si="8"/>
        <v>16523.347795739501</v>
      </c>
      <c r="H9" s="22">
        <f t="shared" si="9"/>
        <v>9567.0298507871103</v>
      </c>
      <c r="I9" s="5">
        <f t="shared" si="10"/>
        <v>25315.448228612855</v>
      </c>
      <c r="J9" s="26">
        <f t="shared" si="0"/>
        <v>9.2788000293896875E-2</v>
      </c>
      <c r="L9" s="22">
        <f t="shared" si="11"/>
        <v>30462.500560213583</v>
      </c>
      <c r="M9" s="5">
        <f>scrimecost*Meta!O6</f>
        <v>17835.621999999999</v>
      </c>
      <c r="N9" s="5">
        <f>L9-Grade8!L9</f>
        <v>865.45414106832322</v>
      </c>
      <c r="O9" s="5">
        <f>Grade8!M9-M9</f>
        <v>892.10200000000259</v>
      </c>
      <c r="P9" s="22">
        <f t="shared" si="12"/>
        <v>103.18609962027334</v>
      </c>
      <c r="S9" s="22">
        <f t="shared" si="1"/>
        <v>1499.4841774727568</v>
      </c>
      <c r="T9" s="22">
        <f t="shared" si="2"/>
        <v>1313.786090049862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21317.062178448356</v>
      </c>
      <c r="D10" s="5">
        <f t="shared" si="5"/>
        <v>20853.980141994038</v>
      </c>
      <c r="E10" s="5">
        <f t="shared" si="6"/>
        <v>11353.980141994038</v>
      </c>
      <c r="F10" s="5">
        <f t="shared" si="7"/>
        <v>4008.8245163610536</v>
      </c>
      <c r="G10" s="5">
        <f t="shared" si="8"/>
        <v>16845.155625632986</v>
      </c>
      <c r="H10" s="22">
        <f t="shared" si="9"/>
        <v>9806.2055970567853</v>
      </c>
      <c r="I10" s="5">
        <f t="shared" si="10"/>
        <v>25857.058569328172</v>
      </c>
      <c r="J10" s="26">
        <f t="shared" si="0"/>
        <v>9.5979209356703066E-2</v>
      </c>
      <c r="L10" s="22">
        <f t="shared" si="11"/>
        <v>31224.063074218921</v>
      </c>
      <c r="M10" s="5">
        <f>scrimecost*Meta!O7</f>
        <v>18924.989999999998</v>
      </c>
      <c r="N10" s="5">
        <f>L10-Grade8!L10</f>
        <v>887.09049459503512</v>
      </c>
      <c r="O10" s="5">
        <f>Grade8!M10-M10</f>
        <v>946.59000000000015</v>
      </c>
      <c r="P10" s="22">
        <f t="shared" si="12"/>
        <v>105.05946975444104</v>
      </c>
      <c r="S10" s="22">
        <f t="shared" si="1"/>
        <v>1566.3413453211115</v>
      </c>
      <c r="T10" s="22">
        <f t="shared" si="2"/>
        <v>1327.7456177035597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21849.988732909562</v>
      </c>
      <c r="D11" s="5">
        <f t="shared" si="5"/>
        <v>21343.739645543887</v>
      </c>
      <c r="E11" s="5">
        <f t="shared" si="6"/>
        <v>11843.739645543887</v>
      </c>
      <c r="F11" s="5">
        <f t="shared" si="7"/>
        <v>4168.7309942700795</v>
      </c>
      <c r="G11" s="5">
        <f t="shared" si="8"/>
        <v>17175.008651273805</v>
      </c>
      <c r="H11" s="22">
        <f t="shared" si="9"/>
        <v>10051.360736983204</v>
      </c>
      <c r="I11" s="5">
        <f t="shared" si="10"/>
        <v>26412.20916856137</v>
      </c>
      <c r="J11" s="26">
        <f t="shared" si="0"/>
        <v>9.9092584052123747E-2</v>
      </c>
      <c r="L11" s="22">
        <f t="shared" si="11"/>
        <v>32004.664651074392</v>
      </c>
      <c r="M11" s="5">
        <f>scrimecost*Meta!O8</f>
        <v>18163.543999999998</v>
      </c>
      <c r="N11" s="5">
        <f>L11-Grade8!L11</f>
        <v>909.26775695991091</v>
      </c>
      <c r="O11" s="5">
        <f>Grade8!M11-M11</f>
        <v>908.50400000000081</v>
      </c>
      <c r="P11" s="22">
        <f t="shared" si="12"/>
        <v>106.97967414196295</v>
      </c>
      <c r="S11" s="22">
        <f t="shared" si="1"/>
        <v>1547.2274677656753</v>
      </c>
      <c r="T11" s="22">
        <f t="shared" si="2"/>
        <v>1268.9027093567024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22396.238451232301</v>
      </c>
      <c r="D12" s="5">
        <f t="shared" si="5"/>
        <v>21845.743136682482</v>
      </c>
      <c r="E12" s="5">
        <f t="shared" si="6"/>
        <v>12345.743136682482</v>
      </c>
      <c r="F12" s="5">
        <f t="shared" si="7"/>
        <v>4332.6351341268301</v>
      </c>
      <c r="G12" s="5">
        <f t="shared" si="8"/>
        <v>17513.108002555651</v>
      </c>
      <c r="H12" s="22">
        <f t="shared" si="9"/>
        <v>10302.644755407784</v>
      </c>
      <c r="I12" s="5">
        <f t="shared" si="10"/>
        <v>26981.238532775405</v>
      </c>
      <c r="J12" s="26">
        <f t="shared" si="0"/>
        <v>0.10213002277936339</v>
      </c>
      <c r="L12" s="22">
        <f t="shared" si="11"/>
        <v>32804.781267351245</v>
      </c>
      <c r="M12" s="5">
        <f>scrimecost*Meta!O9</f>
        <v>16735.137999999999</v>
      </c>
      <c r="N12" s="5">
        <f>L12-Grade8!L12</f>
        <v>931.99945088389723</v>
      </c>
      <c r="O12" s="5">
        <f>Grade8!M12-M12</f>
        <v>837.0580000000009</v>
      </c>
      <c r="P12" s="22">
        <f t="shared" si="12"/>
        <v>108.94788363917286</v>
      </c>
      <c r="S12" s="22">
        <f t="shared" si="1"/>
        <v>1497.3992192213452</v>
      </c>
      <c r="T12" s="22">
        <f t="shared" si="2"/>
        <v>1188.1121940103887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22956.144412513113</v>
      </c>
      <c r="D13" s="5">
        <f t="shared" si="5"/>
        <v>22360.29671509955</v>
      </c>
      <c r="E13" s="5">
        <f t="shared" si="6"/>
        <v>12860.29671509955</v>
      </c>
      <c r="F13" s="5">
        <f t="shared" si="7"/>
        <v>4500.636877480003</v>
      </c>
      <c r="G13" s="5">
        <f t="shared" si="8"/>
        <v>17859.659837619547</v>
      </c>
      <c r="H13" s="22">
        <f t="shared" si="9"/>
        <v>10560.210874292978</v>
      </c>
      <c r="I13" s="5">
        <f t="shared" si="10"/>
        <v>27564.493631094796</v>
      </c>
      <c r="J13" s="26">
        <f t="shared" si="0"/>
        <v>0.10509337763520706</v>
      </c>
      <c r="L13" s="22">
        <f t="shared" si="11"/>
        <v>33624.900799035029</v>
      </c>
      <c r="M13" s="5">
        <f>scrimecost*Meta!O10</f>
        <v>15262.268</v>
      </c>
      <c r="N13" s="5">
        <f>L13-Grade8!L13</f>
        <v>955.29943715599802</v>
      </c>
      <c r="O13" s="5">
        <f>Grade8!M13-M13</f>
        <v>763.38800000000083</v>
      </c>
      <c r="P13" s="22">
        <f t="shared" si="12"/>
        <v>110.96529837381308</v>
      </c>
      <c r="S13" s="22">
        <f t="shared" si="1"/>
        <v>1445.9167504134166</v>
      </c>
      <c r="T13" s="22">
        <f t="shared" si="2"/>
        <v>1109.9638451817448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23530.048022825937</v>
      </c>
      <c r="D14" s="5">
        <f t="shared" si="5"/>
        <v>22887.714132977035</v>
      </c>
      <c r="E14" s="5">
        <f t="shared" si="6"/>
        <v>13387.714132977035</v>
      </c>
      <c r="F14" s="5">
        <f t="shared" si="7"/>
        <v>4672.8386644170023</v>
      </c>
      <c r="G14" s="5">
        <f t="shared" si="8"/>
        <v>18214.875468560032</v>
      </c>
      <c r="H14" s="22">
        <f t="shared" si="9"/>
        <v>10824.216146150302</v>
      </c>
      <c r="I14" s="5">
        <f t="shared" si="10"/>
        <v>28162.330106872163</v>
      </c>
      <c r="J14" s="26">
        <f t="shared" si="0"/>
        <v>0.10798445554334715</v>
      </c>
      <c r="L14" s="22">
        <f t="shared" si="11"/>
        <v>34465.523319010899</v>
      </c>
      <c r="M14" s="5">
        <f>scrimecost*Meta!O11</f>
        <v>14228.48</v>
      </c>
      <c r="N14" s="5">
        <f>L14-Grade8!L14</f>
        <v>979.18192308489961</v>
      </c>
      <c r="O14" s="5">
        <f>Grade8!M14-M14</f>
        <v>711.68000000000029</v>
      </c>
      <c r="P14" s="22">
        <f t="shared" si="12"/>
        <v>113.03314847681929</v>
      </c>
      <c r="S14" s="22">
        <f t="shared" si="1"/>
        <v>1415.3561186352881</v>
      </c>
      <c r="T14" s="22">
        <f t="shared" si="2"/>
        <v>1051.1796956435023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24118.299223396582</v>
      </c>
      <c r="D15" s="5">
        <f t="shared" si="5"/>
        <v>23428.316986301459</v>
      </c>
      <c r="E15" s="5">
        <f t="shared" si="6"/>
        <v>13928.316986301459</v>
      </c>
      <c r="F15" s="5">
        <f t="shared" si="7"/>
        <v>4849.3454960274266</v>
      </c>
      <c r="G15" s="5">
        <f t="shared" si="8"/>
        <v>18578.971490274031</v>
      </c>
      <c r="H15" s="22">
        <f t="shared" si="9"/>
        <v>11094.821549804057</v>
      </c>
      <c r="I15" s="5">
        <f t="shared" si="10"/>
        <v>28775.112494543959</v>
      </c>
      <c r="J15" s="26">
        <f t="shared" si="0"/>
        <v>0.11080501935616677</v>
      </c>
      <c r="L15" s="22">
        <f t="shared" si="11"/>
        <v>35327.161401986174</v>
      </c>
      <c r="M15" s="5">
        <f>scrimecost*Meta!O12</f>
        <v>13572.636</v>
      </c>
      <c r="N15" s="5">
        <f>L15-Grade8!L15</f>
        <v>1003.6614711620277</v>
      </c>
      <c r="O15" s="5">
        <f>Grade8!M15-M15</f>
        <v>678.8760000000002</v>
      </c>
      <c r="P15" s="22">
        <f t="shared" si="12"/>
        <v>115.15269483240066</v>
      </c>
      <c r="S15" s="22">
        <f t="shared" si="1"/>
        <v>1402.8749921627095</v>
      </c>
      <c r="T15" s="22">
        <f t="shared" si="2"/>
        <v>1008.0356773161881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24721.256703981493</v>
      </c>
      <c r="D16" s="5">
        <f t="shared" si="5"/>
        <v>23982.434910958993</v>
      </c>
      <c r="E16" s="5">
        <f t="shared" si="6"/>
        <v>14482.434910958993</v>
      </c>
      <c r="F16" s="5">
        <f t="shared" si="7"/>
        <v>5030.2649984281106</v>
      </c>
      <c r="G16" s="5">
        <f t="shared" si="8"/>
        <v>18952.169912530881</v>
      </c>
      <c r="H16" s="22">
        <f t="shared" si="9"/>
        <v>11372.192088549158</v>
      </c>
      <c r="I16" s="5">
        <f t="shared" si="10"/>
        <v>29403.214441907556</v>
      </c>
      <c r="J16" s="26">
        <f t="shared" si="0"/>
        <v>0.11355678892964925</v>
      </c>
      <c r="L16" s="22">
        <f t="shared" si="11"/>
        <v>36210.340437035826</v>
      </c>
      <c r="M16" s="5">
        <f>scrimecost*Meta!O13</f>
        <v>11299.413999999999</v>
      </c>
      <c r="N16" s="5">
        <f>L16-Grade8!L16</f>
        <v>1028.753007941079</v>
      </c>
      <c r="O16" s="5">
        <f>Grade8!M16-M16</f>
        <v>565.17400000000089</v>
      </c>
      <c r="P16" s="22">
        <f t="shared" si="12"/>
        <v>117.32522984687152</v>
      </c>
      <c r="S16" s="22">
        <f t="shared" si="1"/>
        <v>1315.3691568283136</v>
      </c>
      <c r="T16" s="22">
        <f t="shared" si="2"/>
        <v>914.42960273491451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25339.28812158103</v>
      </c>
      <c r="D17" s="5">
        <f t="shared" si="5"/>
        <v>24550.405783732967</v>
      </c>
      <c r="E17" s="5">
        <f t="shared" si="6"/>
        <v>15050.405783732967</v>
      </c>
      <c r="F17" s="5">
        <f t="shared" si="7"/>
        <v>5215.7074883888135</v>
      </c>
      <c r="G17" s="5">
        <f t="shared" si="8"/>
        <v>19334.698295344155</v>
      </c>
      <c r="H17" s="22">
        <f t="shared" si="9"/>
        <v>11656.496890762888</v>
      </c>
      <c r="I17" s="5">
        <f t="shared" si="10"/>
        <v>30047.01893795525</v>
      </c>
      <c r="J17" s="26">
        <f t="shared" si="0"/>
        <v>0.11624144217207126</v>
      </c>
      <c r="L17" s="22">
        <f t="shared" si="11"/>
        <v>37115.59894796172</v>
      </c>
      <c r="M17" s="5">
        <f>scrimecost*Meta!O14</f>
        <v>11299.413999999999</v>
      </c>
      <c r="N17" s="5">
        <f>L17-Grade8!L17</f>
        <v>1054.471833139607</v>
      </c>
      <c r="O17" s="5">
        <f>Grade8!M17-M17</f>
        <v>565.17400000000089</v>
      </c>
      <c r="P17" s="22">
        <f t="shared" si="12"/>
        <v>119.5520782367042</v>
      </c>
      <c r="S17" s="22">
        <f t="shared" si="1"/>
        <v>1334.4117407605579</v>
      </c>
      <c r="T17" s="22">
        <f t="shared" si="2"/>
        <v>897.50767315210385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25972.770324620556</v>
      </c>
      <c r="D18" s="5">
        <f t="shared" si="5"/>
        <v>25132.575928326292</v>
      </c>
      <c r="E18" s="5">
        <f t="shared" si="6"/>
        <v>15632.575928326292</v>
      </c>
      <c r="F18" s="5">
        <f t="shared" si="7"/>
        <v>5405.7860405985339</v>
      </c>
      <c r="G18" s="5">
        <f t="shared" si="8"/>
        <v>19726.789887727758</v>
      </c>
      <c r="H18" s="22">
        <f t="shared" si="9"/>
        <v>11947.909313031958</v>
      </c>
      <c r="I18" s="5">
        <f t="shared" si="10"/>
        <v>30706.918546404129</v>
      </c>
      <c r="J18" s="26">
        <f t="shared" si="0"/>
        <v>0.11886061606711711</v>
      </c>
      <c r="L18" s="22">
        <f t="shared" si="11"/>
        <v>38043.488921660755</v>
      </c>
      <c r="M18" s="5">
        <f>scrimecost*Meta!O15</f>
        <v>11299.413999999999</v>
      </c>
      <c r="N18" s="5">
        <f>L18-Grade8!L18</f>
        <v>1080.8336289680883</v>
      </c>
      <c r="O18" s="5">
        <f>Grade8!M18-M18</f>
        <v>565.17400000000089</v>
      </c>
      <c r="P18" s="22">
        <f t="shared" si="12"/>
        <v>121.83459783628267</v>
      </c>
      <c r="S18" s="22">
        <f t="shared" si="1"/>
        <v>1353.9303892911016</v>
      </c>
      <c r="T18" s="22">
        <f t="shared" si="2"/>
        <v>881.02928615940004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26622.089582736069</v>
      </c>
      <c r="D19" s="5">
        <f t="shared" si="5"/>
        <v>25729.300326534449</v>
      </c>
      <c r="E19" s="5">
        <f t="shared" si="6"/>
        <v>16229.300326534449</v>
      </c>
      <c r="F19" s="5">
        <f t="shared" si="7"/>
        <v>5600.6165566134978</v>
      </c>
      <c r="G19" s="5">
        <f t="shared" si="8"/>
        <v>20128.68376992095</v>
      </c>
      <c r="H19" s="22">
        <f t="shared" si="9"/>
        <v>12246.607045857758</v>
      </c>
      <c r="I19" s="5">
        <f t="shared" si="10"/>
        <v>31383.315645064227</v>
      </c>
      <c r="J19" s="26">
        <f t="shared" si="0"/>
        <v>0.12141590767203993</v>
      </c>
      <c r="L19" s="22">
        <f t="shared" si="11"/>
        <v>38994.576144702274</v>
      </c>
      <c r="M19" s="5">
        <f>scrimecost*Meta!O16</f>
        <v>11299.413999999999</v>
      </c>
      <c r="N19" s="5">
        <f>L19-Grade8!L19</f>
        <v>1107.8544696922982</v>
      </c>
      <c r="O19" s="5">
        <f>Grade8!M19-M19</f>
        <v>565.17400000000089</v>
      </c>
      <c r="P19" s="22">
        <f t="shared" si="12"/>
        <v>124.17418042585065</v>
      </c>
      <c r="S19" s="22">
        <f t="shared" si="1"/>
        <v>1373.9370040349199</v>
      </c>
      <c r="T19" s="22">
        <f t="shared" si="2"/>
        <v>864.98090896244389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27287.641822304467</v>
      </c>
      <c r="D20" s="5">
        <f t="shared" si="5"/>
        <v>26340.942834697806</v>
      </c>
      <c r="E20" s="5">
        <f t="shared" si="6"/>
        <v>16840.942834697806</v>
      </c>
      <c r="F20" s="5">
        <f t="shared" si="7"/>
        <v>5800.3178355288337</v>
      </c>
      <c r="G20" s="5">
        <f t="shared" si="8"/>
        <v>20540.624999168973</v>
      </c>
      <c r="H20" s="22">
        <f t="shared" si="9"/>
        <v>12552.7722220042</v>
      </c>
      <c r="I20" s="5">
        <f t="shared" si="10"/>
        <v>32076.622671190831</v>
      </c>
      <c r="J20" s="26">
        <f t="shared" si="0"/>
        <v>0.12390887509147676</v>
      </c>
      <c r="L20" s="22">
        <f t="shared" si="11"/>
        <v>39969.440548319828</v>
      </c>
      <c r="M20" s="5">
        <f>scrimecost*Meta!O17</f>
        <v>11299.413999999999</v>
      </c>
      <c r="N20" s="5">
        <f>L20-Grade8!L20</f>
        <v>1135.5508314345934</v>
      </c>
      <c r="O20" s="5">
        <f>Grade8!M20-M20</f>
        <v>565.17400000000089</v>
      </c>
      <c r="P20" s="22">
        <f t="shared" si="12"/>
        <v>126.57225258015777</v>
      </c>
      <c r="S20" s="22">
        <f t="shared" si="1"/>
        <v>1394.4437841473202</v>
      </c>
      <c r="T20" s="22">
        <f t="shared" si="2"/>
        <v>849.34944135334126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27969.832867862082</v>
      </c>
      <c r="D21" s="5">
        <f t="shared" si="5"/>
        <v>26967.876405565254</v>
      </c>
      <c r="E21" s="5">
        <f t="shared" si="6"/>
        <v>17467.876405565254</v>
      </c>
      <c r="F21" s="5">
        <f t="shared" si="7"/>
        <v>6005.0116464170551</v>
      </c>
      <c r="G21" s="5">
        <f t="shared" si="8"/>
        <v>20962.8647591482</v>
      </c>
      <c r="H21" s="22">
        <f t="shared" si="9"/>
        <v>12866.591527554308</v>
      </c>
      <c r="I21" s="5">
        <f t="shared" si="10"/>
        <v>32787.26237297061</v>
      </c>
      <c r="J21" s="26">
        <f t="shared" si="0"/>
        <v>0.12634103842751271</v>
      </c>
      <c r="L21" s="22">
        <f t="shared" si="11"/>
        <v>40968.676562027831</v>
      </c>
      <c r="M21" s="5">
        <f>scrimecost*Meta!O18</f>
        <v>9309.65</v>
      </c>
      <c r="N21" s="5">
        <f>L21-Grade8!L21</f>
        <v>1163.9396022204673</v>
      </c>
      <c r="O21" s="5">
        <f>Grade8!M21-M21</f>
        <v>465.65000000000146</v>
      </c>
      <c r="P21" s="22">
        <f t="shared" si="12"/>
        <v>129.0302765383226</v>
      </c>
      <c r="S21" s="22">
        <f t="shared" si="1"/>
        <v>1322.6073417625455</v>
      </c>
      <c r="T21" s="22">
        <f t="shared" si="2"/>
        <v>779.40289905920463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28669.078689558635</v>
      </c>
      <c r="D22" s="5">
        <f t="shared" si="5"/>
        <v>27610.483315704387</v>
      </c>
      <c r="E22" s="5">
        <f t="shared" si="6"/>
        <v>18110.483315704387</v>
      </c>
      <c r="F22" s="5">
        <f t="shared" si="7"/>
        <v>6214.8228025774824</v>
      </c>
      <c r="G22" s="5">
        <f t="shared" si="8"/>
        <v>21395.660513126903</v>
      </c>
      <c r="H22" s="22">
        <f t="shared" si="9"/>
        <v>13188.256315743163</v>
      </c>
      <c r="I22" s="5">
        <f t="shared" si="10"/>
        <v>33515.668067294871</v>
      </c>
      <c r="J22" s="26">
        <f t="shared" si="0"/>
        <v>0.12871388070657222</v>
      </c>
      <c r="L22" s="22">
        <f t="shared" si="11"/>
        <v>41992.89347607852</v>
      </c>
      <c r="M22" s="5">
        <f>scrimecost*Meta!O19</f>
        <v>9309.65</v>
      </c>
      <c r="N22" s="5">
        <f>L22-Grade8!L22</f>
        <v>1193.0380922759796</v>
      </c>
      <c r="O22" s="5">
        <f>Grade8!M22-M22</f>
        <v>465.65000000000146</v>
      </c>
      <c r="P22" s="22">
        <f t="shared" si="12"/>
        <v>131.54975109544154</v>
      </c>
      <c r="S22" s="22">
        <f t="shared" si="1"/>
        <v>1344.1522776181448</v>
      </c>
      <c r="T22" s="22">
        <f t="shared" si="2"/>
        <v>766.34663184539238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29385.805656797595</v>
      </c>
      <c r="D23" s="5">
        <f t="shared" si="5"/>
        <v>28269.155398596988</v>
      </c>
      <c r="E23" s="5">
        <f t="shared" si="6"/>
        <v>18769.155398596988</v>
      </c>
      <c r="F23" s="5">
        <f t="shared" si="7"/>
        <v>6429.8792376419169</v>
      </c>
      <c r="G23" s="5">
        <f t="shared" si="8"/>
        <v>21839.276160955073</v>
      </c>
      <c r="H23" s="22">
        <f t="shared" si="9"/>
        <v>13517.962723636741</v>
      </c>
      <c r="I23" s="5">
        <f t="shared" si="10"/>
        <v>34262.283903977237</v>
      </c>
      <c r="J23" s="26">
        <f t="shared" si="0"/>
        <v>0.13102884878370336</v>
      </c>
      <c r="L23" s="22">
        <f t="shared" si="11"/>
        <v>43042.715812980481</v>
      </c>
      <c r="M23" s="5">
        <f>scrimecost*Meta!O20</f>
        <v>9309.65</v>
      </c>
      <c r="N23" s="5">
        <f>L23-Grade8!L23</f>
        <v>1222.8640445828714</v>
      </c>
      <c r="O23" s="5">
        <f>Grade8!M23-M23</f>
        <v>465.65000000000146</v>
      </c>
      <c r="P23" s="22">
        <f t="shared" si="12"/>
        <v>134.13221251648841</v>
      </c>
      <c r="S23" s="22">
        <f t="shared" si="1"/>
        <v>1366.2358368701291</v>
      </c>
      <c r="T23" s="22">
        <f t="shared" si="2"/>
        <v>753.61259223446029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30120.450798217535</v>
      </c>
      <c r="D24" s="5">
        <f t="shared" si="5"/>
        <v>28944.294283561914</v>
      </c>
      <c r="E24" s="5">
        <f t="shared" si="6"/>
        <v>19444.294283561914</v>
      </c>
      <c r="F24" s="5">
        <f t="shared" si="7"/>
        <v>6650.312083582965</v>
      </c>
      <c r="G24" s="5">
        <f t="shared" si="8"/>
        <v>22293.982199978949</v>
      </c>
      <c r="H24" s="22">
        <f t="shared" si="9"/>
        <v>13855.911791727662</v>
      </c>
      <c r="I24" s="5">
        <f t="shared" si="10"/>
        <v>35027.565136576668</v>
      </c>
      <c r="J24" s="26">
        <f t="shared" si="0"/>
        <v>0.13328735422480698</v>
      </c>
      <c r="L24" s="22">
        <f t="shared" si="11"/>
        <v>44118.783708304996</v>
      </c>
      <c r="M24" s="5">
        <f>scrimecost*Meta!O21</f>
        <v>9309.65</v>
      </c>
      <c r="N24" s="5">
        <f>L24-Grade8!L24</f>
        <v>1253.4356456974492</v>
      </c>
      <c r="O24" s="5">
        <f>Grade8!M24-M24</f>
        <v>465.65000000000146</v>
      </c>
      <c r="P24" s="22">
        <f t="shared" si="12"/>
        <v>136.77923547306153</v>
      </c>
      <c r="S24" s="22">
        <f t="shared" si="1"/>
        <v>1388.8714851034219</v>
      </c>
      <c r="T24" s="22">
        <f t="shared" si="2"/>
        <v>741.19115526362032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30873.462068172976</v>
      </c>
      <c r="D25" s="5">
        <f t="shared" si="5"/>
        <v>29636.311640650965</v>
      </c>
      <c r="E25" s="5">
        <f t="shared" si="6"/>
        <v>20136.311640650965</v>
      </c>
      <c r="F25" s="5">
        <f t="shared" si="7"/>
        <v>6876.2557506725407</v>
      </c>
      <c r="G25" s="5">
        <f t="shared" si="8"/>
        <v>22760.055889978423</v>
      </c>
      <c r="H25" s="22">
        <f t="shared" si="9"/>
        <v>14202.309586520851</v>
      </c>
      <c r="I25" s="5">
        <f t="shared" si="10"/>
        <v>35811.978399991087</v>
      </c>
      <c r="J25" s="26">
        <f t="shared" si="0"/>
        <v>0.13549077416734712</v>
      </c>
      <c r="L25" s="22">
        <f t="shared" si="11"/>
        <v>45221.753301012621</v>
      </c>
      <c r="M25" s="5">
        <f>scrimecost*Meta!O22</f>
        <v>9309.65</v>
      </c>
      <c r="N25" s="5">
        <f>L25-Grade8!L25</f>
        <v>1284.7715368398858</v>
      </c>
      <c r="O25" s="5">
        <f>Grade8!M25-M25</f>
        <v>465.65000000000146</v>
      </c>
      <c r="P25" s="22">
        <f t="shared" si="12"/>
        <v>139.49243400354896</v>
      </c>
      <c r="S25" s="22">
        <f t="shared" si="1"/>
        <v>1412.0730245425436</v>
      </c>
      <c r="T25" s="22">
        <f t="shared" si="2"/>
        <v>729.07300180851723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31645.298619877292</v>
      </c>
      <c r="D26" s="5">
        <f t="shared" si="5"/>
        <v>30345.629431667232</v>
      </c>
      <c r="E26" s="5">
        <f t="shared" si="6"/>
        <v>20845.629431667232</v>
      </c>
      <c r="F26" s="5">
        <f t="shared" si="7"/>
        <v>7107.8480094393526</v>
      </c>
      <c r="G26" s="5">
        <f t="shared" si="8"/>
        <v>23237.781422227879</v>
      </c>
      <c r="H26" s="22">
        <f t="shared" si="9"/>
        <v>14557.367326183872</v>
      </c>
      <c r="I26" s="5">
        <f t="shared" si="10"/>
        <v>36616.00199499086</v>
      </c>
      <c r="J26" s="26">
        <f t="shared" si="0"/>
        <v>0.13764045216006915</v>
      </c>
      <c r="L26" s="22">
        <f t="shared" si="11"/>
        <v>46352.297133537926</v>
      </c>
      <c r="M26" s="5">
        <f>scrimecost*Meta!O23</f>
        <v>7036.4279999999999</v>
      </c>
      <c r="N26" s="5">
        <f>L26-Grade8!L26</f>
        <v>1316.890825260889</v>
      </c>
      <c r="O26" s="5">
        <f>Grade8!M26-M26</f>
        <v>351.94800000000032</v>
      </c>
      <c r="P26" s="22">
        <f t="shared" si="12"/>
        <v>142.27346249729854</v>
      </c>
      <c r="S26" s="22">
        <f t="shared" si="1"/>
        <v>1329.7706364676453</v>
      </c>
      <c r="T26" s="22">
        <f t="shared" si="2"/>
        <v>664.25723199356582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32436.431085374224</v>
      </c>
      <c r="D27" s="5">
        <f t="shared" si="5"/>
        <v>31072.680167458911</v>
      </c>
      <c r="E27" s="5">
        <f t="shared" si="6"/>
        <v>21572.680167458911</v>
      </c>
      <c r="F27" s="5">
        <f t="shared" si="7"/>
        <v>7345.2300746753344</v>
      </c>
      <c r="G27" s="5">
        <f t="shared" si="8"/>
        <v>23727.450092783576</v>
      </c>
      <c r="H27" s="22">
        <f t="shared" si="9"/>
        <v>14921.301509338466</v>
      </c>
      <c r="I27" s="5">
        <f t="shared" si="10"/>
        <v>37440.126179865627</v>
      </c>
      <c r="J27" s="26">
        <f t="shared" si="0"/>
        <v>0.13973769898223698</v>
      </c>
      <c r="L27" s="22">
        <f t="shared" si="11"/>
        <v>47511.104561876375</v>
      </c>
      <c r="M27" s="5">
        <f>scrimecost*Meta!O24</f>
        <v>7036.4279999999999</v>
      </c>
      <c r="N27" s="5">
        <f>L27-Grade8!L27</f>
        <v>1349.8130958924085</v>
      </c>
      <c r="O27" s="5">
        <f>Grade8!M27-M27</f>
        <v>351.94800000000032</v>
      </c>
      <c r="P27" s="22">
        <f t="shared" si="12"/>
        <v>145.12401670339187</v>
      </c>
      <c r="S27" s="22">
        <f t="shared" si="1"/>
        <v>1354.1467538408704</v>
      </c>
      <c r="T27" s="22">
        <f t="shared" si="2"/>
        <v>654.44172184080605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33247.341862508576</v>
      </c>
      <c r="D28" s="5">
        <f t="shared" si="5"/>
        <v>31817.90717164538</v>
      </c>
      <c r="E28" s="5">
        <f t="shared" si="6"/>
        <v>22317.90717164538</v>
      </c>
      <c r="F28" s="5">
        <f t="shared" si="7"/>
        <v>7588.5466915422166</v>
      </c>
      <c r="G28" s="5">
        <f t="shared" si="8"/>
        <v>24229.360480103162</v>
      </c>
      <c r="H28" s="22">
        <f t="shared" si="9"/>
        <v>15294.334047071929</v>
      </c>
      <c r="I28" s="5">
        <f t="shared" si="10"/>
        <v>38284.853469362264</v>
      </c>
      <c r="J28" s="26">
        <f t="shared" si="0"/>
        <v>0.14178379344288852</v>
      </c>
      <c r="L28" s="22">
        <f t="shared" si="11"/>
        <v>48698.882175923281</v>
      </c>
      <c r="M28" s="5">
        <f>scrimecost*Meta!O25</f>
        <v>7036.4279999999999</v>
      </c>
      <c r="N28" s="5">
        <f>L28-Grade8!L28</f>
        <v>1383.558423289709</v>
      </c>
      <c r="O28" s="5">
        <f>Grade8!M28-M28</f>
        <v>351.94800000000032</v>
      </c>
      <c r="P28" s="22">
        <f t="shared" si="12"/>
        <v>148.0458347646375</v>
      </c>
      <c r="S28" s="22">
        <f t="shared" si="1"/>
        <v>1379.1322741484212</v>
      </c>
      <c r="T28" s="22">
        <f t="shared" si="2"/>
        <v>644.84726241375654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34078.525409071292</v>
      </c>
      <c r="D29" s="5">
        <f t="shared" si="5"/>
        <v>32581.764850936517</v>
      </c>
      <c r="E29" s="5">
        <f t="shared" si="6"/>
        <v>23081.764850936517</v>
      </c>
      <c r="F29" s="5">
        <f t="shared" si="7"/>
        <v>7837.9462238307733</v>
      </c>
      <c r="G29" s="5">
        <f t="shared" si="8"/>
        <v>24743.818627105742</v>
      </c>
      <c r="H29" s="22">
        <f t="shared" si="9"/>
        <v>15676.692398248728</v>
      </c>
      <c r="I29" s="5">
        <f t="shared" si="10"/>
        <v>39150.698941096322</v>
      </c>
      <c r="J29" s="26">
        <f t="shared" si="0"/>
        <v>0.1437799831605974</v>
      </c>
      <c r="L29" s="22">
        <f t="shared" si="11"/>
        <v>49916.354230321362</v>
      </c>
      <c r="M29" s="5">
        <f>scrimecost*Meta!O26</f>
        <v>7036.4279999999999</v>
      </c>
      <c r="N29" s="5">
        <f>L29-Grade8!L29</f>
        <v>1418.1473838719539</v>
      </c>
      <c r="O29" s="5">
        <f>Grade8!M29-M29</f>
        <v>351.94800000000032</v>
      </c>
      <c r="P29" s="22">
        <f t="shared" si="12"/>
        <v>151.04069827741438</v>
      </c>
      <c r="S29" s="22">
        <f t="shared" si="1"/>
        <v>1404.7424324636688</v>
      </c>
      <c r="T29" s="22">
        <f t="shared" si="2"/>
        <v>635.46748334301799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34930.488544298074</v>
      </c>
      <c r="D30" s="5">
        <f t="shared" si="5"/>
        <v>33364.718972209928</v>
      </c>
      <c r="E30" s="5">
        <f t="shared" si="6"/>
        <v>23864.718972209928</v>
      </c>
      <c r="F30" s="5">
        <f t="shared" si="7"/>
        <v>8093.5807444265411</v>
      </c>
      <c r="G30" s="5">
        <f t="shared" si="8"/>
        <v>25271.138227783387</v>
      </c>
      <c r="H30" s="22">
        <f t="shared" si="9"/>
        <v>16068.609708204944</v>
      </c>
      <c r="I30" s="5">
        <f t="shared" si="10"/>
        <v>40038.19054962373</v>
      </c>
      <c r="J30" s="26">
        <f t="shared" si="0"/>
        <v>0.14572748532421573</v>
      </c>
      <c r="L30" s="22">
        <f t="shared" si="11"/>
        <v>51164.263086079394</v>
      </c>
      <c r="M30" s="5">
        <f>scrimecost*Meta!O27</f>
        <v>7036.4279999999999</v>
      </c>
      <c r="N30" s="5">
        <f>L30-Grade8!L30</f>
        <v>1453.6010684687644</v>
      </c>
      <c r="O30" s="5">
        <f>Grade8!M30-M30</f>
        <v>351.94800000000032</v>
      </c>
      <c r="P30" s="22">
        <f t="shared" si="12"/>
        <v>154.11043337801055</v>
      </c>
      <c r="S30" s="22">
        <f t="shared" si="1"/>
        <v>1430.9928447368038</v>
      </c>
      <c r="T30" s="22">
        <f t="shared" si="2"/>
        <v>626.29621457513144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35803.750757905524</v>
      </c>
      <c r="D31" s="5">
        <f t="shared" si="5"/>
        <v>34167.246946515173</v>
      </c>
      <c r="E31" s="5">
        <f t="shared" si="6"/>
        <v>24667.246946515173</v>
      </c>
      <c r="F31" s="5">
        <f t="shared" si="7"/>
        <v>8355.6061280372051</v>
      </c>
      <c r="G31" s="5">
        <f t="shared" si="8"/>
        <v>25811.640818477968</v>
      </c>
      <c r="H31" s="22">
        <f t="shared" si="9"/>
        <v>16470.324950910064</v>
      </c>
      <c r="I31" s="5">
        <f t="shared" si="10"/>
        <v>40947.869448364319</v>
      </c>
      <c r="J31" s="26">
        <f t="shared" si="0"/>
        <v>0.14762748743506296</v>
      </c>
      <c r="L31" s="22">
        <f t="shared" si="11"/>
        <v>52443.369663231373</v>
      </c>
      <c r="M31" s="5">
        <f>scrimecost*Meta!O28</f>
        <v>6286.098</v>
      </c>
      <c r="N31" s="5">
        <f>L31-Grade8!L31</f>
        <v>1489.9410951804748</v>
      </c>
      <c r="O31" s="5">
        <f>Grade8!M31-M31</f>
        <v>314.41799999999967</v>
      </c>
      <c r="P31" s="22">
        <f t="shared" si="12"/>
        <v>157.25691185612172</v>
      </c>
      <c r="S31" s="22">
        <f t="shared" si="1"/>
        <v>1422.884027316753</v>
      </c>
      <c r="T31" s="22">
        <f t="shared" si="2"/>
        <v>602.50065272919983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36698.844526853158</v>
      </c>
      <c r="D32" s="5">
        <f t="shared" si="5"/>
        <v>34989.83812017805</v>
      </c>
      <c r="E32" s="5">
        <f t="shared" si="6"/>
        <v>25489.83812017805</v>
      </c>
      <c r="F32" s="5">
        <f t="shared" si="7"/>
        <v>8624.182146238134</v>
      </c>
      <c r="G32" s="5">
        <f t="shared" si="8"/>
        <v>26365.655973939916</v>
      </c>
      <c r="H32" s="22">
        <f t="shared" si="9"/>
        <v>16882.083074682818</v>
      </c>
      <c r="I32" s="5">
        <f t="shared" si="10"/>
        <v>41880.290319573425</v>
      </c>
      <c r="J32" s="26">
        <f t="shared" si="0"/>
        <v>0.14948114803101142</v>
      </c>
      <c r="L32" s="22">
        <f t="shared" si="11"/>
        <v>53754.453904812151</v>
      </c>
      <c r="M32" s="5">
        <f>scrimecost*Meta!O29</f>
        <v>6286.098</v>
      </c>
      <c r="N32" s="5">
        <f>L32-Grade8!L32</f>
        <v>1527.1896225599849</v>
      </c>
      <c r="O32" s="5">
        <f>Grade8!M32-M32</f>
        <v>314.41799999999967</v>
      </c>
      <c r="P32" s="22">
        <f t="shared" si="12"/>
        <v>160.4820522961856</v>
      </c>
      <c r="S32" s="22">
        <f t="shared" si="1"/>
        <v>1450.4633667112062</v>
      </c>
      <c r="T32" s="22">
        <f t="shared" si="2"/>
        <v>594.21070990645023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37616.315640024484</v>
      </c>
      <c r="D33" s="5">
        <f t="shared" si="5"/>
        <v>35832.994073182505</v>
      </c>
      <c r="E33" s="5">
        <f t="shared" si="6"/>
        <v>26332.994073182505</v>
      </c>
      <c r="F33" s="5">
        <f t="shared" si="7"/>
        <v>8899.4725648940876</v>
      </c>
      <c r="G33" s="5">
        <f t="shared" si="8"/>
        <v>26933.521508288417</v>
      </c>
      <c r="H33" s="22">
        <f t="shared" si="9"/>
        <v>17304.135151549886</v>
      </c>
      <c r="I33" s="5">
        <f t="shared" si="10"/>
        <v>42836.021712562761</v>
      </c>
      <c r="J33" s="26">
        <f t="shared" si="0"/>
        <v>0.15128959739291242</v>
      </c>
      <c r="L33" s="22">
        <f t="shared" si="11"/>
        <v>55098.315252432454</v>
      </c>
      <c r="M33" s="5">
        <f>scrimecost*Meta!O30</f>
        <v>6286.098</v>
      </c>
      <c r="N33" s="5">
        <f>L33-Grade8!L33</f>
        <v>1565.3693631239876</v>
      </c>
      <c r="O33" s="5">
        <f>Grade8!M33-M33</f>
        <v>314.41799999999967</v>
      </c>
      <c r="P33" s="22">
        <f t="shared" si="12"/>
        <v>163.78782124725114</v>
      </c>
      <c r="S33" s="22">
        <f t="shared" si="1"/>
        <v>1478.7321895905238</v>
      </c>
      <c r="T33" s="22">
        <f t="shared" si="2"/>
        <v>586.09623342589714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38556.723531025091</v>
      </c>
      <c r="D34" s="5">
        <f t="shared" si="5"/>
        <v>36697.228925012059</v>
      </c>
      <c r="E34" s="5">
        <f t="shared" si="6"/>
        <v>27197.228925012059</v>
      </c>
      <c r="F34" s="5">
        <f t="shared" si="7"/>
        <v>9181.6452440164376</v>
      </c>
      <c r="G34" s="5">
        <f t="shared" si="8"/>
        <v>27515.583680995624</v>
      </c>
      <c r="H34" s="22">
        <f t="shared" si="9"/>
        <v>17736.738530338633</v>
      </c>
      <c r="I34" s="5">
        <f t="shared" si="10"/>
        <v>43815.646390376831</v>
      </c>
      <c r="J34" s="26">
        <f t="shared" si="0"/>
        <v>0.1530539382337914</v>
      </c>
      <c r="L34" s="22">
        <f t="shared" si="11"/>
        <v>56475.773133743256</v>
      </c>
      <c r="M34" s="5">
        <f>scrimecost*Meta!O31</f>
        <v>6286.098</v>
      </c>
      <c r="N34" s="5">
        <f>L34-Grade8!L34</f>
        <v>1604.5035972020705</v>
      </c>
      <c r="O34" s="5">
        <f>Grade8!M34-M34</f>
        <v>314.41799999999967</v>
      </c>
      <c r="P34" s="22">
        <f t="shared" si="12"/>
        <v>167.17623442209327</v>
      </c>
      <c r="S34" s="22">
        <f t="shared" si="1"/>
        <v>1507.7077330418117</v>
      </c>
      <c r="T34" s="22">
        <f t="shared" si="2"/>
        <v>578.1523015278982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39520.641619300724</v>
      </c>
      <c r="D35" s="5">
        <f t="shared" si="5"/>
        <v>37583.069648137367</v>
      </c>
      <c r="E35" s="5">
        <f t="shared" si="6"/>
        <v>28083.069648137367</v>
      </c>
      <c r="F35" s="5">
        <f t="shared" si="7"/>
        <v>9470.8722401168507</v>
      </c>
      <c r="G35" s="5">
        <f t="shared" si="8"/>
        <v>28112.197408020518</v>
      </c>
      <c r="H35" s="22">
        <f t="shared" si="9"/>
        <v>18180.156993597098</v>
      </c>
      <c r="I35" s="5">
        <f t="shared" si="10"/>
        <v>44819.761685136255</v>
      </c>
      <c r="J35" s="26">
        <f t="shared" si="0"/>
        <v>0.15477524637123433</v>
      </c>
      <c r="L35" s="22">
        <f t="shared" si="11"/>
        <v>57887.667462086843</v>
      </c>
      <c r="M35" s="5">
        <f>scrimecost*Meta!O32</f>
        <v>6286.098</v>
      </c>
      <c r="N35" s="5">
        <f>L35-Grade8!L35</f>
        <v>1644.6161871321456</v>
      </c>
      <c r="O35" s="5">
        <f>Grade8!M35-M35</f>
        <v>314.41799999999967</v>
      </c>
      <c r="P35" s="22">
        <f t="shared" si="12"/>
        <v>170.64935792630649</v>
      </c>
      <c r="S35" s="22">
        <f t="shared" si="1"/>
        <v>1537.4076650794079</v>
      </c>
      <c r="T35" s="22">
        <f t="shared" si="2"/>
        <v>570.37414595011842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40508.657659783232</v>
      </c>
      <c r="D36" s="5">
        <f t="shared" si="5"/>
        <v>38491.056389340789</v>
      </c>
      <c r="E36" s="5">
        <f t="shared" si="6"/>
        <v>28991.056389340789</v>
      </c>
      <c r="F36" s="5">
        <f t="shared" si="7"/>
        <v>9767.3299111197666</v>
      </c>
      <c r="G36" s="5">
        <f t="shared" si="8"/>
        <v>28723.726478221022</v>
      </c>
      <c r="H36" s="22">
        <f t="shared" si="9"/>
        <v>18634.660918437021</v>
      </c>
      <c r="I36" s="5">
        <f t="shared" si="10"/>
        <v>45848.979862264649</v>
      </c>
      <c r="J36" s="26">
        <f t="shared" si="0"/>
        <v>0.15645457138337374</v>
      </c>
      <c r="L36" s="22">
        <f t="shared" si="11"/>
        <v>59334.859148639</v>
      </c>
      <c r="M36" s="5">
        <f>scrimecost*Meta!O33</f>
        <v>5330.1219999999994</v>
      </c>
      <c r="N36" s="5">
        <f>L36-Grade8!L36</f>
        <v>1685.7315918104214</v>
      </c>
      <c r="O36" s="5">
        <f>Grade8!M36-M36</f>
        <v>266.60200000000077</v>
      </c>
      <c r="P36" s="22">
        <f t="shared" si="12"/>
        <v>174.209309518125</v>
      </c>
      <c r="S36" s="22">
        <f t="shared" si="1"/>
        <v>1523.2377674179113</v>
      </c>
      <c r="T36" s="22">
        <f t="shared" si="2"/>
        <v>546.74419620005426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41521.374101277826</v>
      </c>
      <c r="D37" s="5">
        <f t="shared" ref="D37:D56" si="15">IF(A37&lt;startage,1,0)*(C37*(1-initialunempprob))+IF(A37=startage,1,0)*(C37*(1-unempprob))+IF(A37&gt;startage,1,0)*(C37*(1-unempprob)+unempprob*300*52)</f>
        <v>39421.742799074324</v>
      </c>
      <c r="E37" s="5">
        <f t="shared" si="6"/>
        <v>29921.742799074324</v>
      </c>
      <c r="F37" s="5">
        <f t="shared" si="7"/>
        <v>10071.199023897767</v>
      </c>
      <c r="G37" s="5">
        <f t="shared" si="8"/>
        <v>29350.543775176557</v>
      </c>
      <c r="H37" s="22">
        <f t="shared" ref="H37:H56" si="16">benefits*B37/expnorm</f>
        <v>19100.52744139795</v>
      </c>
      <c r="I37" s="5">
        <f t="shared" ref="I37:I56" si="17">G37+IF(A37&lt;startage,1,0)*(H37*(1-initialunempprob))+IF(A37&gt;=startage,1,0)*(H37*(1-unempprob))</f>
        <v>46903.928493821273</v>
      </c>
      <c r="J37" s="26">
        <f t="shared" ref="J37:J56" si="18">(F37-(IF(A37&gt;startage,1,0)*(unempprob*300*52)))/(IF(A37&lt;startage,1,0)*((C37+H37)*(1-initialunempprob))+IF(A37&gt;=startage,1,0)*((C37+H37)*(1-unempprob)))</f>
        <v>0.15809293724887566</v>
      </c>
      <c r="L37" s="22">
        <f t="shared" ref="L37:L56" si="19">(sincome+sbenefits)*(1-sunemp)*B37/expnorm</f>
        <v>60818.230627354998</v>
      </c>
      <c r="M37" s="5">
        <f>scrimecost*Meta!O34</f>
        <v>5330.1219999999994</v>
      </c>
      <c r="N37" s="5">
        <f>L37-Grade8!L37</f>
        <v>1727.8748816057123</v>
      </c>
      <c r="O37" s="5">
        <f>Grade8!M37-M37</f>
        <v>266.60200000000077</v>
      </c>
      <c r="P37" s="22">
        <f t="shared" si="12"/>
        <v>177.85825989973904</v>
      </c>
      <c r="S37" s="22">
        <f t="shared" ref="S37:S68" si="20">IF(A37&lt;startage,1,0)*(N37-Q37-R37)+IF(A37&gt;=startage,1,0)*completionprob*(N37*spart+O37+P37)</f>
        <v>1554.4412585149148</v>
      </c>
      <c r="T37" s="22">
        <f t="shared" ref="T37:T68" si="21">S37/sreturn^(A37-startage+1)</f>
        <v>539.80448722135225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42559.40845380976</v>
      </c>
      <c r="D38" s="5">
        <f t="shared" si="15"/>
        <v>40375.696369051169</v>
      </c>
      <c r="E38" s="5">
        <f t="shared" si="6"/>
        <v>30875.696369051169</v>
      </c>
      <c r="F38" s="5">
        <f t="shared" si="7"/>
        <v>10382.664864495207</v>
      </c>
      <c r="G38" s="5">
        <f t="shared" si="8"/>
        <v>29993.031504555962</v>
      </c>
      <c r="H38" s="22">
        <f t="shared" si="16"/>
        <v>19578.040627432896</v>
      </c>
      <c r="I38" s="5">
        <f t="shared" si="17"/>
        <v>47985.250841166795</v>
      </c>
      <c r="J38" s="26">
        <f t="shared" si="18"/>
        <v>0.15969134297131654</v>
      </c>
      <c r="L38" s="22">
        <f t="shared" si="19"/>
        <v>62338.686393038857</v>
      </c>
      <c r="M38" s="5">
        <f>scrimecost*Meta!O35</f>
        <v>5330.1219999999994</v>
      </c>
      <c r="N38" s="5">
        <f>L38-Grade8!L38</f>
        <v>1771.0717536458469</v>
      </c>
      <c r="O38" s="5">
        <f>Grade8!M38-M38</f>
        <v>266.60200000000077</v>
      </c>
      <c r="P38" s="22">
        <f t="shared" ref="P38:P56" si="22">(spart-initialspart)*(L38*J38+nptrans)</f>
        <v>181.59843404089341</v>
      </c>
      <c r="S38" s="22">
        <f t="shared" si="20"/>
        <v>1586.4248368893179</v>
      </c>
      <c r="T38" s="22">
        <f t="shared" si="21"/>
        <v>533.00019626640267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43623.393665155003</v>
      </c>
      <c r="D39" s="5">
        <f t="shared" si="15"/>
        <v>41353.498778277448</v>
      </c>
      <c r="E39" s="5">
        <f t="shared" si="6"/>
        <v>31853.498778277448</v>
      </c>
      <c r="F39" s="5">
        <f t="shared" si="7"/>
        <v>10701.917351107586</v>
      </c>
      <c r="G39" s="5">
        <f t="shared" si="8"/>
        <v>30651.581427169862</v>
      </c>
      <c r="H39" s="22">
        <f t="shared" si="16"/>
        <v>20067.491643118719</v>
      </c>
      <c r="I39" s="5">
        <f t="shared" si="17"/>
        <v>49093.606247195967</v>
      </c>
      <c r="J39" s="26">
        <f t="shared" si="18"/>
        <v>0.16125076318833198</v>
      </c>
      <c r="L39" s="22">
        <f t="shared" si="19"/>
        <v>63897.153552864831</v>
      </c>
      <c r="M39" s="5">
        <f>scrimecost*Meta!O36</f>
        <v>5330.1219999999994</v>
      </c>
      <c r="N39" s="5">
        <f>L39-Grade8!L39</f>
        <v>1815.3485474869958</v>
      </c>
      <c r="O39" s="5">
        <f>Grade8!M39-M39</f>
        <v>266.60200000000077</v>
      </c>
      <c r="P39" s="22">
        <f t="shared" si="22"/>
        <v>185.43211253557658</v>
      </c>
      <c r="S39" s="22">
        <f t="shared" si="20"/>
        <v>1619.2080047230882</v>
      </c>
      <c r="T39" s="22">
        <f t="shared" si="21"/>
        <v>526.32767156613158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44713.978506783875</v>
      </c>
      <c r="D40" s="5">
        <f t="shared" si="15"/>
        <v>42355.74624773438</v>
      </c>
      <c r="E40" s="5">
        <f t="shared" si="6"/>
        <v>32855.74624773438</v>
      </c>
      <c r="F40" s="5">
        <f t="shared" si="7"/>
        <v>11029.151149885274</v>
      </c>
      <c r="G40" s="5">
        <f t="shared" si="8"/>
        <v>31326.595097849106</v>
      </c>
      <c r="H40" s="22">
        <f t="shared" si="16"/>
        <v>20569.178934196687</v>
      </c>
      <c r="I40" s="5">
        <f t="shared" si="17"/>
        <v>50229.67053837586</v>
      </c>
      <c r="J40" s="26">
        <f t="shared" si="18"/>
        <v>0.16277214876590804</v>
      </c>
      <c r="L40" s="22">
        <f t="shared" si="19"/>
        <v>65494.582391686439</v>
      </c>
      <c r="M40" s="5">
        <f>scrimecost*Meta!O37</f>
        <v>5330.1219999999994</v>
      </c>
      <c r="N40" s="5">
        <f>L40-Grade8!L40</f>
        <v>1860.732261174162</v>
      </c>
      <c r="O40" s="5">
        <f>Grade8!M40-M40</f>
        <v>266.60200000000077</v>
      </c>
      <c r="P40" s="22">
        <f t="shared" si="22"/>
        <v>189.36163299262682</v>
      </c>
      <c r="S40" s="22">
        <f t="shared" si="20"/>
        <v>1652.8107517526953</v>
      </c>
      <c r="T40" s="22">
        <f t="shared" si="21"/>
        <v>519.78337382591155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45831.827969453472</v>
      </c>
      <c r="D41" s="5">
        <f t="shared" si="15"/>
        <v>43383.049903927742</v>
      </c>
      <c r="E41" s="5">
        <f t="shared" si="6"/>
        <v>33883.049903927742</v>
      </c>
      <c r="F41" s="5">
        <f t="shared" si="7"/>
        <v>11364.565793632408</v>
      </c>
      <c r="G41" s="5">
        <f t="shared" si="8"/>
        <v>32018.484110295336</v>
      </c>
      <c r="H41" s="22">
        <f t="shared" si="16"/>
        <v>21083.4084075516</v>
      </c>
      <c r="I41" s="5">
        <f t="shared" si="17"/>
        <v>51394.136436835259</v>
      </c>
      <c r="J41" s="26">
        <f t="shared" si="18"/>
        <v>0.16425642737817742</v>
      </c>
      <c r="L41" s="22">
        <f t="shared" si="19"/>
        <v>67131.946951478603</v>
      </c>
      <c r="M41" s="5">
        <f>scrimecost*Meta!O38</f>
        <v>3857.2519999999995</v>
      </c>
      <c r="N41" s="5">
        <f>L41-Grade8!L41</f>
        <v>1907.2505677035151</v>
      </c>
      <c r="O41" s="5">
        <f>Grade8!M41-M41</f>
        <v>192.93200000000024</v>
      </c>
      <c r="P41" s="22">
        <f t="shared" si="22"/>
        <v>193.38939146110343</v>
      </c>
      <c r="S41" s="22">
        <f t="shared" si="20"/>
        <v>1618.5194574580471</v>
      </c>
      <c r="T41" s="22">
        <f t="shared" si="21"/>
        <v>492.45082814949762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46977.623668689812</v>
      </c>
      <c r="D42" s="5">
        <f t="shared" si="15"/>
        <v>44436.036151525936</v>
      </c>
      <c r="E42" s="5">
        <f t="shared" si="6"/>
        <v>34936.036151525936</v>
      </c>
      <c r="F42" s="5">
        <f t="shared" si="7"/>
        <v>11751.969418625811</v>
      </c>
      <c r="G42" s="5">
        <f t="shared" si="8"/>
        <v>32684.066732900123</v>
      </c>
      <c r="H42" s="22">
        <f t="shared" si="16"/>
        <v>21610.493617740394</v>
      </c>
      <c r="I42" s="5">
        <f t="shared" si="17"/>
        <v>52544.110367603542</v>
      </c>
      <c r="J42" s="26">
        <f t="shared" si="18"/>
        <v>0.16639626830796514</v>
      </c>
      <c r="L42" s="22">
        <f t="shared" si="19"/>
        <v>68810.245625265568</v>
      </c>
      <c r="M42" s="5">
        <f>scrimecost*Meta!O39</f>
        <v>3857.2519999999995</v>
      </c>
      <c r="N42" s="5">
        <f>L42-Grade8!L42</f>
        <v>1954.9318318961159</v>
      </c>
      <c r="O42" s="5">
        <f>Grade8!M42-M42</f>
        <v>192.93200000000024</v>
      </c>
      <c r="P42" s="22">
        <f t="shared" si="22"/>
        <v>198.0414490273856</v>
      </c>
      <c r="S42" s="22">
        <f t="shared" si="20"/>
        <v>1654.3118671480179</v>
      </c>
      <c r="T42" s="22">
        <f t="shared" si="21"/>
        <v>486.97652413066686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48152.064260407053</v>
      </c>
      <c r="D43" s="5">
        <f t="shared" si="15"/>
        <v>45515.34705531408</v>
      </c>
      <c r="E43" s="5">
        <f t="shared" si="6"/>
        <v>36015.34705531408</v>
      </c>
      <c r="F43" s="5">
        <f t="shared" si="7"/>
        <v>12212.295519091456</v>
      </c>
      <c r="G43" s="5">
        <f t="shared" si="8"/>
        <v>33303.051536222622</v>
      </c>
      <c r="H43" s="22">
        <f t="shared" si="16"/>
        <v>22150.755958183901</v>
      </c>
      <c r="I43" s="5">
        <f t="shared" si="17"/>
        <v>53659.596261793631</v>
      </c>
      <c r="J43" s="26">
        <f t="shared" si="18"/>
        <v>0.16946269924955235</v>
      </c>
      <c r="L43" s="22">
        <f t="shared" si="19"/>
        <v>70530.501765897192</v>
      </c>
      <c r="M43" s="5">
        <f>scrimecost*Meta!O40</f>
        <v>3857.2519999999995</v>
      </c>
      <c r="N43" s="5">
        <f>L43-Grade8!L43</f>
        <v>2003.8051276935148</v>
      </c>
      <c r="O43" s="5">
        <f>Grade8!M43-M43</f>
        <v>192.93200000000024</v>
      </c>
      <c r="P43" s="22">
        <f t="shared" si="22"/>
        <v>203.56918129541702</v>
      </c>
      <c r="S43" s="22">
        <f t="shared" si="20"/>
        <v>1691.7075823342254</v>
      </c>
      <c r="T43" s="22">
        <f t="shared" si="21"/>
        <v>481.79426842497429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49355.865866917215</v>
      </c>
      <c r="D44" s="5">
        <f t="shared" si="15"/>
        <v>46621.64073169692</v>
      </c>
      <c r="E44" s="5">
        <f t="shared" si="6"/>
        <v>37121.64073169692</v>
      </c>
      <c r="F44" s="5">
        <f t="shared" si="7"/>
        <v>12684.129772068736</v>
      </c>
      <c r="G44" s="5">
        <f t="shared" si="8"/>
        <v>33937.510959628184</v>
      </c>
      <c r="H44" s="22">
        <f t="shared" si="16"/>
        <v>22704.524857138491</v>
      </c>
      <c r="I44" s="5">
        <f t="shared" si="17"/>
        <v>54802.969303338454</v>
      </c>
      <c r="J44" s="26">
        <f t="shared" si="18"/>
        <v>0.17245433919256423</v>
      </c>
      <c r="L44" s="22">
        <f t="shared" si="19"/>
        <v>72293.7643100446</v>
      </c>
      <c r="M44" s="5">
        <f>scrimecost*Meta!O41</f>
        <v>3857.2519999999995</v>
      </c>
      <c r="N44" s="5">
        <f>L44-Grade8!L44</f>
        <v>2053.9002558858338</v>
      </c>
      <c r="O44" s="5">
        <f>Grade8!M44-M44</f>
        <v>192.93200000000024</v>
      </c>
      <c r="P44" s="22">
        <f t="shared" si="22"/>
        <v>209.23510687014914</v>
      </c>
      <c r="S44" s="22">
        <f t="shared" si="20"/>
        <v>1730.0381904000778</v>
      </c>
      <c r="T44" s="22">
        <f t="shared" si="21"/>
        <v>476.69183870053365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50589.762513590147</v>
      </c>
      <c r="D45" s="5">
        <f t="shared" si="15"/>
        <v>47755.591749989348</v>
      </c>
      <c r="E45" s="5">
        <f t="shared" si="6"/>
        <v>38255.591749989348</v>
      </c>
      <c r="F45" s="5">
        <f t="shared" si="7"/>
        <v>13167.759881370457</v>
      </c>
      <c r="G45" s="5">
        <f t="shared" si="8"/>
        <v>34587.831868618887</v>
      </c>
      <c r="H45" s="22">
        <f t="shared" si="16"/>
        <v>23272.137978566956</v>
      </c>
      <c r="I45" s="5">
        <f t="shared" si="17"/>
        <v>55974.926670921923</v>
      </c>
      <c r="J45" s="26">
        <f t="shared" si="18"/>
        <v>0.17537301230769781</v>
      </c>
      <c r="L45" s="22">
        <f t="shared" si="19"/>
        <v>74101.108417795738</v>
      </c>
      <c r="M45" s="5">
        <f>scrimecost*Meta!O42</f>
        <v>3857.2519999999995</v>
      </c>
      <c r="N45" s="5">
        <f>L45-Grade8!L45</f>
        <v>2105.2477622829902</v>
      </c>
      <c r="O45" s="5">
        <f>Grade8!M45-M45</f>
        <v>192.93200000000024</v>
      </c>
      <c r="P45" s="22">
        <f t="shared" si="22"/>
        <v>215.04268058424975</v>
      </c>
      <c r="S45" s="22">
        <f t="shared" si="20"/>
        <v>1769.3270636675963</v>
      </c>
      <c r="T45" s="22">
        <f t="shared" si="21"/>
        <v>471.66737771500431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51854.5065764299</v>
      </c>
      <c r="D46" s="5">
        <f t="shared" si="15"/>
        <v>48917.891543739075</v>
      </c>
      <c r="E46" s="5">
        <f t="shared" si="6"/>
        <v>39417.891543739075</v>
      </c>
      <c r="F46" s="5">
        <f t="shared" si="7"/>
        <v>13663.480743404716</v>
      </c>
      <c r="G46" s="5">
        <f t="shared" si="8"/>
        <v>35254.410800334357</v>
      </c>
      <c r="H46" s="22">
        <f t="shared" si="16"/>
        <v>23853.941428031128</v>
      </c>
      <c r="I46" s="5">
        <f t="shared" si="17"/>
        <v>57176.182972694965</v>
      </c>
      <c r="J46" s="26">
        <f t="shared" si="18"/>
        <v>0.17822049827368175</v>
      </c>
      <c r="L46" s="22">
        <f t="shared" si="19"/>
        <v>75953.636128240614</v>
      </c>
      <c r="M46" s="5">
        <f>scrimecost*Meta!O43</f>
        <v>2306.5699999999997</v>
      </c>
      <c r="N46" s="5">
        <f>L46-Grade8!L46</f>
        <v>2157.8789563400642</v>
      </c>
      <c r="O46" s="5">
        <f>Grade8!M46-M46</f>
        <v>115.37000000000035</v>
      </c>
      <c r="P46" s="22">
        <f t="shared" si="22"/>
        <v>220.99544364120271</v>
      </c>
      <c r="S46" s="22">
        <f t="shared" si="20"/>
        <v>1737.2328127667954</v>
      </c>
      <c r="T46" s="22">
        <f t="shared" si="21"/>
        <v>448.05511128177318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53150.869240840635</v>
      </c>
      <c r="D47" s="5">
        <f t="shared" si="15"/>
        <v>50109.248832332545</v>
      </c>
      <c r="E47" s="5">
        <f t="shared" si="6"/>
        <v>40609.248832332545</v>
      </c>
      <c r="F47" s="5">
        <f t="shared" si="7"/>
        <v>14171.59462698983</v>
      </c>
      <c r="G47" s="5">
        <f t="shared" si="8"/>
        <v>35937.654205342711</v>
      </c>
      <c r="H47" s="22">
        <f t="shared" si="16"/>
        <v>24450.289963731902</v>
      </c>
      <c r="I47" s="5">
        <f t="shared" si="17"/>
        <v>58407.470682012332</v>
      </c>
      <c r="J47" s="26">
        <f t="shared" si="18"/>
        <v>0.18099853336244656</v>
      </c>
      <c r="L47" s="22">
        <f t="shared" si="19"/>
        <v>77852.47703144663</v>
      </c>
      <c r="M47" s="5">
        <f>scrimecost*Meta!O44</f>
        <v>2306.5699999999997</v>
      </c>
      <c r="N47" s="5">
        <f>L47-Grade8!L47</f>
        <v>2211.8259302485676</v>
      </c>
      <c r="O47" s="5">
        <f>Grade8!M47-M47</f>
        <v>115.37000000000035</v>
      </c>
      <c r="P47" s="22">
        <f t="shared" si="22"/>
        <v>227.09702577457961</v>
      </c>
      <c r="S47" s="22">
        <f t="shared" si="20"/>
        <v>1778.510685243476</v>
      </c>
      <c r="T47" s="22">
        <f t="shared" si="21"/>
        <v>443.78802991519029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54479.640971861649</v>
      </c>
      <c r="D48" s="5">
        <f t="shared" si="15"/>
        <v>51330.390053140858</v>
      </c>
      <c r="E48" s="5">
        <f t="shared" si="6"/>
        <v>41830.390053140858</v>
      </c>
      <c r="F48" s="5">
        <f t="shared" si="7"/>
        <v>14692.411357664578</v>
      </c>
      <c r="G48" s="5">
        <f t="shared" si="8"/>
        <v>36637.978695476282</v>
      </c>
      <c r="H48" s="22">
        <f t="shared" si="16"/>
        <v>25061.5472128252</v>
      </c>
      <c r="I48" s="5">
        <f t="shared" si="17"/>
        <v>59669.540584062641</v>
      </c>
      <c r="J48" s="26">
        <f t="shared" si="18"/>
        <v>0.18370881149782695</v>
      </c>
      <c r="L48" s="22">
        <f t="shared" si="19"/>
        <v>79798.788957232784</v>
      </c>
      <c r="M48" s="5">
        <f>scrimecost*Meta!O45</f>
        <v>2306.5699999999997</v>
      </c>
      <c r="N48" s="5">
        <f>L48-Grade8!L48</f>
        <v>2267.121578504768</v>
      </c>
      <c r="O48" s="5">
        <f>Grade8!M48-M48</f>
        <v>115.37000000000035</v>
      </c>
      <c r="P48" s="22">
        <f t="shared" si="22"/>
        <v>233.35114746129088</v>
      </c>
      <c r="S48" s="22">
        <f t="shared" si="20"/>
        <v>1820.8205045320633</v>
      </c>
      <c r="T48" s="22">
        <f t="shared" si="21"/>
        <v>439.57393610312494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55841.631996158198</v>
      </c>
      <c r="D49" s="5">
        <f t="shared" si="15"/>
        <v>52582.059804469383</v>
      </c>
      <c r="E49" s="5">
        <f t="shared" si="6"/>
        <v>43082.059804469383</v>
      </c>
      <c r="F49" s="5">
        <f t="shared" si="7"/>
        <v>15226.248506606191</v>
      </c>
      <c r="G49" s="5">
        <f t="shared" si="8"/>
        <v>37355.811297863191</v>
      </c>
      <c r="H49" s="22">
        <f t="shared" si="16"/>
        <v>25688.085893145832</v>
      </c>
      <c r="I49" s="5">
        <f t="shared" si="17"/>
        <v>60963.16223366421</v>
      </c>
      <c r="J49" s="26">
        <f t="shared" si="18"/>
        <v>0.18635298528844188</v>
      </c>
      <c r="L49" s="22">
        <f t="shared" si="19"/>
        <v>81793.758681163614</v>
      </c>
      <c r="M49" s="5">
        <f>scrimecost*Meta!O46</f>
        <v>2306.5699999999997</v>
      </c>
      <c r="N49" s="5">
        <f>L49-Grade8!L49</f>
        <v>2323.7996179674083</v>
      </c>
      <c r="O49" s="5">
        <f>Grade8!M49-M49</f>
        <v>115.37000000000035</v>
      </c>
      <c r="P49" s="22">
        <f t="shared" si="22"/>
        <v>239.76162219016996</v>
      </c>
      <c r="S49" s="22">
        <f t="shared" si="20"/>
        <v>1864.1880693028884</v>
      </c>
      <c r="T49" s="22">
        <f t="shared" si="21"/>
        <v>435.4118208975388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57237.672796062136</v>
      </c>
      <c r="D50" s="5">
        <f t="shared" si="15"/>
        <v>53865.021299581102</v>
      </c>
      <c r="E50" s="5">
        <f t="shared" si="6"/>
        <v>44365.021299581102</v>
      </c>
      <c r="F50" s="5">
        <f t="shared" si="7"/>
        <v>15773.43158427134</v>
      </c>
      <c r="G50" s="5">
        <f t="shared" si="8"/>
        <v>38091.589715309761</v>
      </c>
      <c r="H50" s="22">
        <f t="shared" si="16"/>
        <v>26330.288040474472</v>
      </c>
      <c r="I50" s="5">
        <f t="shared" si="17"/>
        <v>62289.124424505804</v>
      </c>
      <c r="J50" s="26">
        <f t="shared" si="18"/>
        <v>0.18893266703538328</v>
      </c>
      <c r="L50" s="22">
        <f t="shared" si="19"/>
        <v>83838.602648192697</v>
      </c>
      <c r="M50" s="5">
        <f>scrimecost*Meta!O47</f>
        <v>2306.5699999999997</v>
      </c>
      <c r="N50" s="5">
        <f>L50-Grade8!L50</f>
        <v>2381.8946084165946</v>
      </c>
      <c r="O50" s="5">
        <f>Grade8!M50-M50</f>
        <v>115.37000000000035</v>
      </c>
      <c r="P50" s="22">
        <f t="shared" si="22"/>
        <v>246.33235878727098</v>
      </c>
      <c r="S50" s="22">
        <f t="shared" si="20"/>
        <v>1908.6398231929709</v>
      </c>
      <c r="T50" s="22">
        <f t="shared" si="21"/>
        <v>431.30070221123134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58668.614615963699</v>
      </c>
      <c r="D51" s="5">
        <f t="shared" si="15"/>
        <v>55180.056832070637</v>
      </c>
      <c r="E51" s="5">
        <f t="shared" si="6"/>
        <v>45680.056832070637</v>
      </c>
      <c r="F51" s="5">
        <f t="shared" si="7"/>
        <v>16334.294238878127</v>
      </c>
      <c r="G51" s="5">
        <f t="shared" si="8"/>
        <v>38845.762593192514</v>
      </c>
      <c r="H51" s="22">
        <f t="shared" si="16"/>
        <v>26988.545241486336</v>
      </c>
      <c r="I51" s="5">
        <f t="shared" si="17"/>
        <v>63648.235670118462</v>
      </c>
      <c r="J51" s="26">
        <f t="shared" si="18"/>
        <v>0.19144942971532611</v>
      </c>
      <c r="L51" s="22">
        <f t="shared" si="19"/>
        <v>85934.567714397519</v>
      </c>
      <c r="M51" s="5">
        <f>scrimecost*Meta!O48</f>
        <v>1267.2239999999999</v>
      </c>
      <c r="N51" s="5">
        <f>L51-Grade8!L51</f>
        <v>2441.4419736270211</v>
      </c>
      <c r="O51" s="5">
        <f>Grade8!M51-M51</f>
        <v>63.384000000000015</v>
      </c>
      <c r="P51" s="22">
        <f t="shared" si="22"/>
        <v>253.06736379929953</v>
      </c>
      <c r="S51" s="22">
        <f t="shared" si="20"/>
        <v>1905.6999329303121</v>
      </c>
      <c r="T51" s="22">
        <f t="shared" si="21"/>
        <v>416.63561900459678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60135.329981362782</v>
      </c>
      <c r="D52" s="5">
        <f t="shared" si="15"/>
        <v>56527.968252872401</v>
      </c>
      <c r="E52" s="5">
        <f t="shared" si="6"/>
        <v>47027.968252872401</v>
      </c>
      <c r="F52" s="5">
        <f t="shared" si="7"/>
        <v>16909.178459850078</v>
      </c>
      <c r="G52" s="5">
        <f t="shared" si="8"/>
        <v>39618.789793022326</v>
      </c>
      <c r="H52" s="22">
        <f t="shared" si="16"/>
        <v>27663.258872523485</v>
      </c>
      <c r="I52" s="5">
        <f t="shared" si="17"/>
        <v>65041.324696871408</v>
      </c>
      <c r="J52" s="26">
        <f t="shared" si="18"/>
        <v>0.19390480793966064</v>
      </c>
      <c r="L52" s="22">
        <f t="shared" si="19"/>
        <v>88082.931907257429</v>
      </c>
      <c r="M52" s="5">
        <f>scrimecost*Meta!O49</f>
        <v>1267.2239999999999</v>
      </c>
      <c r="N52" s="5">
        <f>L52-Grade8!L52</f>
        <v>2502.4780229676544</v>
      </c>
      <c r="O52" s="5">
        <f>Grade8!M52-M52</f>
        <v>63.384000000000015</v>
      </c>
      <c r="P52" s="22">
        <f t="shared" si="22"/>
        <v>259.97074393662876</v>
      </c>
      <c r="S52" s="22">
        <f t="shared" si="20"/>
        <v>1952.4020568610515</v>
      </c>
      <c r="T52" s="22">
        <f t="shared" si="21"/>
        <v>412.96840535391527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61638.713230896865</v>
      </c>
      <c r="D53" s="5">
        <f t="shared" si="15"/>
        <v>57909.577459194217</v>
      </c>
      <c r="E53" s="5">
        <f t="shared" si="6"/>
        <v>48409.577459194217</v>
      </c>
      <c r="F53" s="5">
        <f t="shared" si="7"/>
        <v>17498.434786346334</v>
      </c>
      <c r="G53" s="5">
        <f t="shared" si="8"/>
        <v>40411.142672847884</v>
      </c>
      <c r="H53" s="22">
        <f t="shared" si="16"/>
        <v>28354.840344336582</v>
      </c>
      <c r="I53" s="5">
        <f t="shared" si="17"/>
        <v>66469.240949293206</v>
      </c>
      <c r="J53" s="26">
        <f t="shared" si="18"/>
        <v>0.1963002988902309</v>
      </c>
      <c r="L53" s="22">
        <f t="shared" si="19"/>
        <v>90285.005204938891</v>
      </c>
      <c r="M53" s="5">
        <f>scrimecost*Meta!O50</f>
        <v>1267.2239999999999</v>
      </c>
      <c r="N53" s="5">
        <f>L53-Grade8!L53</f>
        <v>2565.0399735418905</v>
      </c>
      <c r="O53" s="5">
        <f>Grade8!M53-M53</f>
        <v>63.384000000000015</v>
      </c>
      <c r="P53" s="22">
        <f t="shared" si="22"/>
        <v>267.04670857739137</v>
      </c>
      <c r="S53" s="22">
        <f t="shared" si="20"/>
        <v>2000.271733890117</v>
      </c>
      <c r="T53" s="22">
        <f t="shared" si="21"/>
        <v>409.33818642855908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63179.681061669267</v>
      </c>
      <c r="D54" s="5">
        <f t="shared" si="15"/>
        <v>59325.726895674059</v>
      </c>
      <c r="E54" s="5">
        <f t="shared" si="6"/>
        <v>49825.726895674059</v>
      </c>
      <c r="F54" s="5">
        <f t="shared" si="7"/>
        <v>18102.422521004984</v>
      </c>
      <c r="G54" s="5">
        <f t="shared" si="8"/>
        <v>41223.304374669075</v>
      </c>
      <c r="H54" s="22">
        <f t="shared" si="16"/>
        <v>29063.711352944993</v>
      </c>
      <c r="I54" s="5">
        <f t="shared" si="17"/>
        <v>67932.855108025527</v>
      </c>
      <c r="J54" s="26">
        <f t="shared" si="18"/>
        <v>0.19863736323225059</v>
      </c>
      <c r="L54" s="22">
        <f t="shared" si="19"/>
        <v>92542.130335062349</v>
      </c>
      <c r="M54" s="5">
        <f>scrimecost*Meta!O51</f>
        <v>1267.2239999999999</v>
      </c>
      <c r="N54" s="5">
        <f>L54-Grade8!L54</f>
        <v>2629.1659728804225</v>
      </c>
      <c r="O54" s="5">
        <f>Grade8!M54-M54</f>
        <v>63.384000000000015</v>
      </c>
      <c r="P54" s="22">
        <f t="shared" si="22"/>
        <v>274.29957233417286</v>
      </c>
      <c r="S54" s="22">
        <f t="shared" si="20"/>
        <v>2049.3381528448695</v>
      </c>
      <c r="T54" s="22">
        <f t="shared" si="21"/>
        <v>405.74444401694802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64759.173088210999</v>
      </c>
      <c r="D55" s="5">
        <f t="shared" si="15"/>
        <v>60777.280068065906</v>
      </c>
      <c r="E55" s="5">
        <f t="shared" si="6"/>
        <v>51277.280068065906</v>
      </c>
      <c r="F55" s="5">
        <f t="shared" si="7"/>
        <v>18721.509949030107</v>
      </c>
      <c r="G55" s="5">
        <f t="shared" si="8"/>
        <v>42055.770119035798</v>
      </c>
      <c r="H55" s="22">
        <f t="shared" si="16"/>
        <v>29790.304136768609</v>
      </c>
      <c r="I55" s="5">
        <f t="shared" si="17"/>
        <v>69433.059620726155</v>
      </c>
      <c r="J55" s="26">
        <f t="shared" si="18"/>
        <v>0.2009174260049528</v>
      </c>
      <c r="L55" s="22">
        <f t="shared" si="19"/>
        <v>94855.683593438895</v>
      </c>
      <c r="M55" s="5">
        <f>scrimecost*Meta!O52</f>
        <v>1267.2239999999999</v>
      </c>
      <c r="N55" s="5">
        <f>L55-Grade8!L55</f>
        <v>2694.8951222024189</v>
      </c>
      <c r="O55" s="5">
        <f>Grade8!M55-M55</f>
        <v>63.384000000000015</v>
      </c>
      <c r="P55" s="22">
        <f t="shared" si="22"/>
        <v>281.73375768487398</v>
      </c>
      <c r="S55" s="22">
        <f t="shared" si="20"/>
        <v>2099.6312322734912</v>
      </c>
      <c r="T55" s="22">
        <f t="shared" si="21"/>
        <v>402.18667105690758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66378.152415416276</v>
      </c>
      <c r="D56" s="5">
        <f t="shared" si="15"/>
        <v>62265.12206976756</v>
      </c>
      <c r="E56" s="5">
        <f t="shared" si="6"/>
        <v>52765.12206976756</v>
      </c>
      <c r="F56" s="5">
        <f t="shared" si="7"/>
        <v>19356.074562755864</v>
      </c>
      <c r="G56" s="5">
        <f t="shared" si="8"/>
        <v>42909.047507011695</v>
      </c>
      <c r="H56" s="22">
        <f t="shared" si="16"/>
        <v>30535.06174018783</v>
      </c>
      <c r="I56" s="5">
        <f t="shared" si="17"/>
        <v>70970.769246244308</v>
      </c>
      <c r="J56" s="26">
        <f t="shared" si="18"/>
        <v>0.20314187749051596</v>
      </c>
      <c r="L56" s="22">
        <f t="shared" si="19"/>
        <v>97227.075683274874</v>
      </c>
      <c r="M56" s="5">
        <f>scrimecost*Meta!O53</f>
        <v>400.17599999999999</v>
      </c>
      <c r="N56" s="5">
        <f>L56-Grade8!L56</f>
        <v>2762.2675002574688</v>
      </c>
      <c r="O56" s="5">
        <f>Grade8!M56-M56</f>
        <v>20.015999999999963</v>
      </c>
      <c r="P56" s="22">
        <f t="shared" si="22"/>
        <v>289.35379766934267</v>
      </c>
      <c r="S56" s="22">
        <f t="shared" si="20"/>
        <v>2110.7192946878313</v>
      </c>
      <c r="T56" s="22">
        <f t="shared" si="21"/>
        <v>391.1657507286219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400.17599999999999</v>
      </c>
      <c r="N57" s="5">
        <f>L57-Grade8!L57</f>
        <v>0</v>
      </c>
      <c r="O57" s="5">
        <f>Grade8!M57-M57</f>
        <v>20.015999999999963</v>
      </c>
      <c r="S57" s="22">
        <f t="shared" si="20"/>
        <v>18.674927999999966</v>
      </c>
      <c r="T57" s="22">
        <f t="shared" si="21"/>
        <v>3.3483817886365337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400.17599999999999</v>
      </c>
      <c r="N58" s="5">
        <f>L58-Grade8!L58</f>
        <v>0</v>
      </c>
      <c r="O58" s="5">
        <f>Grade8!M58-M58</f>
        <v>20.015999999999963</v>
      </c>
      <c r="S58" s="22">
        <f t="shared" si="20"/>
        <v>18.674927999999966</v>
      </c>
      <c r="T58" s="22">
        <f t="shared" si="21"/>
        <v>3.2395199900357468</v>
      </c>
    </row>
    <row r="59" spans="1:20" x14ac:dyDescent="0.2">
      <c r="A59" s="5">
        <v>68</v>
      </c>
      <c r="H59" s="21"/>
      <c r="I59" s="5"/>
      <c r="M59" s="5">
        <f>scrimecost*Meta!O56</f>
        <v>400.17599999999999</v>
      </c>
      <c r="N59" s="5">
        <f>L59-Grade8!L59</f>
        <v>0</v>
      </c>
      <c r="O59" s="5">
        <f>Grade8!M59-M59</f>
        <v>20.015999999999963</v>
      </c>
      <c r="S59" s="22">
        <f t="shared" si="20"/>
        <v>18.674927999999966</v>
      </c>
      <c r="T59" s="22">
        <f t="shared" si="21"/>
        <v>3.1341974805431545</v>
      </c>
    </row>
    <row r="60" spans="1:20" x14ac:dyDescent="0.2">
      <c r="A60" s="5">
        <v>69</v>
      </c>
      <c r="H60" s="21"/>
      <c r="I60" s="5"/>
      <c r="M60" s="5">
        <f>scrimecost*Meta!O57</f>
        <v>400.17599999999999</v>
      </c>
      <c r="N60" s="5">
        <f>L60-Grade8!L60</f>
        <v>0</v>
      </c>
      <c r="O60" s="5">
        <f>Grade8!M60-M60</f>
        <v>20.015999999999963</v>
      </c>
      <c r="S60" s="22">
        <f t="shared" si="20"/>
        <v>18.674927999999966</v>
      </c>
      <c r="T60" s="22">
        <f t="shared" si="21"/>
        <v>3.0322991916264317</v>
      </c>
    </row>
    <row r="61" spans="1:20" x14ac:dyDescent="0.2">
      <c r="A61" s="5">
        <v>70</v>
      </c>
      <c r="H61" s="21"/>
      <c r="I61" s="5"/>
      <c r="M61" s="5">
        <f>scrimecost*Meta!O58</f>
        <v>400.17599999999999</v>
      </c>
      <c r="N61" s="5">
        <f>L61-Grade8!L61</f>
        <v>0</v>
      </c>
      <c r="O61" s="5">
        <f>Grade8!M61-M61</f>
        <v>20.015999999999963</v>
      </c>
      <c r="S61" s="22">
        <f t="shared" si="20"/>
        <v>18.674927999999966</v>
      </c>
      <c r="T61" s="22">
        <f t="shared" si="21"/>
        <v>2.9337137958342203</v>
      </c>
    </row>
    <row r="62" spans="1:20" x14ac:dyDescent="0.2">
      <c r="A62" s="5">
        <v>71</v>
      </c>
      <c r="H62" s="21"/>
      <c r="I62" s="5"/>
      <c r="M62" s="5">
        <f>scrimecost*Meta!O59</f>
        <v>400.17599999999999</v>
      </c>
      <c r="N62" s="5">
        <f>L62-Grade8!L62</f>
        <v>0</v>
      </c>
      <c r="O62" s="5">
        <f>Grade8!M62-M62</f>
        <v>20.015999999999963</v>
      </c>
      <c r="S62" s="22">
        <f t="shared" si="20"/>
        <v>18.674927999999966</v>
      </c>
      <c r="T62" s="22">
        <f t="shared" si="21"/>
        <v>2.8383335851669944</v>
      </c>
    </row>
    <row r="63" spans="1:20" x14ac:dyDescent="0.2">
      <c r="A63" s="5">
        <v>72</v>
      </c>
      <c r="H63" s="21"/>
      <c r="M63" s="5">
        <f>scrimecost*Meta!O60</f>
        <v>400.17599999999999</v>
      </c>
      <c r="N63" s="5">
        <f>L63-Grade8!L63</f>
        <v>0</v>
      </c>
      <c r="O63" s="5">
        <f>Grade8!M63-M63</f>
        <v>20.015999999999963</v>
      </c>
      <c r="S63" s="22">
        <f t="shared" si="20"/>
        <v>18.674927999999966</v>
      </c>
      <c r="T63" s="22">
        <f t="shared" si="21"/>
        <v>2.7460543534022932</v>
      </c>
    </row>
    <row r="64" spans="1:20" x14ac:dyDescent="0.2">
      <c r="A64" s="5">
        <v>73</v>
      </c>
      <c r="H64" s="21"/>
      <c r="M64" s="5">
        <f>scrimecost*Meta!O61</f>
        <v>400.17599999999999</v>
      </c>
      <c r="N64" s="5">
        <f>L64-Grade8!L64</f>
        <v>0</v>
      </c>
      <c r="O64" s="5">
        <f>Grade8!M64-M64</f>
        <v>20.015999999999963</v>
      </c>
      <c r="S64" s="22">
        <f t="shared" si="20"/>
        <v>18.674927999999966</v>
      </c>
      <c r="T64" s="22">
        <f t="shared" si="21"/>
        <v>2.6567752822457682</v>
      </c>
    </row>
    <row r="65" spans="1:20" x14ac:dyDescent="0.2">
      <c r="A65" s="5">
        <v>74</v>
      </c>
      <c r="H65" s="21"/>
      <c r="M65" s="5">
        <f>scrimecost*Meta!O62</f>
        <v>400.17599999999999</v>
      </c>
      <c r="N65" s="5">
        <f>L65-Grade8!L65</f>
        <v>0</v>
      </c>
      <c r="O65" s="5">
        <f>Grade8!M65-M65</f>
        <v>20.015999999999963</v>
      </c>
      <c r="S65" s="22">
        <f t="shared" si="20"/>
        <v>18.674927999999966</v>
      </c>
      <c r="T65" s="22">
        <f t="shared" si="21"/>
        <v>2.570398831183669</v>
      </c>
    </row>
    <row r="66" spans="1:20" x14ac:dyDescent="0.2">
      <c r="A66" s="5">
        <v>75</v>
      </c>
      <c r="H66" s="21"/>
      <c r="M66" s="5">
        <f>scrimecost*Meta!O63</f>
        <v>400.17599999999999</v>
      </c>
      <c r="N66" s="5">
        <f>L66-Grade8!L66</f>
        <v>0</v>
      </c>
      <c r="O66" s="5">
        <f>Grade8!M66-M66</f>
        <v>20.015999999999963</v>
      </c>
      <c r="S66" s="22">
        <f t="shared" si="20"/>
        <v>18.674927999999966</v>
      </c>
      <c r="T66" s="22">
        <f t="shared" si="21"/>
        <v>2.4868306309164123</v>
      </c>
    </row>
    <row r="67" spans="1:20" x14ac:dyDescent="0.2">
      <c r="A67" s="5">
        <v>76</v>
      </c>
      <c r="H67" s="21"/>
      <c r="M67" s="5">
        <f>scrimecost*Meta!O64</f>
        <v>400.17599999999999</v>
      </c>
      <c r="N67" s="5">
        <f>L67-Grade8!L67</f>
        <v>0</v>
      </c>
      <c r="O67" s="5">
        <f>Grade8!M67-M67</f>
        <v>20.015999999999963</v>
      </c>
      <c r="S67" s="22">
        <f t="shared" si="20"/>
        <v>18.674927999999966</v>
      </c>
      <c r="T67" s="22">
        <f t="shared" si="21"/>
        <v>2.405979380256813</v>
      </c>
    </row>
    <row r="68" spans="1:20" x14ac:dyDescent="0.2">
      <c r="A68" s="5">
        <v>77</v>
      </c>
      <c r="H68" s="21"/>
      <c r="M68" s="5">
        <f>scrimecost*Meta!O65</f>
        <v>400.17599999999999</v>
      </c>
      <c r="N68" s="5">
        <f>L68-Grade8!L68</f>
        <v>0</v>
      </c>
      <c r="O68" s="5">
        <f>Grade8!M68-M68</f>
        <v>20.015999999999963</v>
      </c>
      <c r="S68" s="22">
        <f t="shared" si="20"/>
        <v>18.674927999999966</v>
      </c>
      <c r="T68" s="22">
        <f t="shared" si="21"/>
        <v>2.327756746380341</v>
      </c>
    </row>
    <row r="69" spans="1:20" x14ac:dyDescent="0.2">
      <c r="A69" s="5">
        <v>78</v>
      </c>
      <c r="H69" s="21"/>
      <c r="M69" s="5">
        <f>scrimecost*Meta!O66</f>
        <v>400.17599999999999</v>
      </c>
      <c r="N69" s="5">
        <f>L69-Grade8!L69</f>
        <v>0</v>
      </c>
      <c r="O69" s="5">
        <f>Grade8!M69-M69</f>
        <v>20.015999999999963</v>
      </c>
      <c r="S69" s="22">
        <f>IF(A69&lt;startage,1,0)*(N69-Q69-R69)+IF(A69&gt;=startage,1,0)*completionprob*(N69*spart+O69+P69)</f>
        <v>18.674927999999966</v>
      </c>
      <c r="T69" s="22">
        <f>S69/sreturn^(A69-startage+1)</f>
        <v>2.2520772683184123</v>
      </c>
    </row>
    <row r="70" spans="1:20" x14ac:dyDescent="0.2">
      <c r="A70" s="5">
        <v>79</v>
      </c>
      <c r="H70" s="21"/>
      <c r="M70" s="5"/>
      <c r="S70" s="22">
        <f>SUM(T5:T69)</f>
        <v>-1.9099450909720872E-9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39592</v>
      </c>
      <c r="D2" s="7">
        <f>Meta!C4</f>
        <v>18212</v>
      </c>
      <c r="E2" s="1">
        <f>Meta!D4</f>
        <v>7.8E-2</v>
      </c>
      <c r="F2" s="1">
        <f>Meta!F4</f>
        <v>0.69199999999999995</v>
      </c>
      <c r="G2" s="1">
        <f>Meta!I4</f>
        <v>1.9496869757628374</v>
      </c>
      <c r="H2" s="1">
        <f>Meta!E4</f>
        <v>0.93300000000000005</v>
      </c>
      <c r="I2" s="13"/>
      <c r="J2" s="1">
        <f>Meta!X3</f>
        <v>0.70699999999999996</v>
      </c>
      <c r="K2" s="1">
        <f>Meta!D3</f>
        <v>8.1000000000000003E-2</v>
      </c>
      <c r="L2" s="29"/>
      <c r="N2" s="22">
        <f>Meta!T4</f>
        <v>42894</v>
      </c>
      <c r="O2" s="22">
        <f>Meta!U4</f>
        <v>19731</v>
      </c>
      <c r="P2" s="1">
        <f>Meta!V4</f>
        <v>7.0999999999999994E-2</v>
      </c>
      <c r="Q2" s="1">
        <f>Meta!X4</f>
        <v>0.71899999999999997</v>
      </c>
      <c r="R2" s="22">
        <f>Meta!W4</f>
        <v>5294</v>
      </c>
      <c r="T2" s="12">
        <f>IRR(S5:S69)+1</f>
        <v>1.0331028254428603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1931.2206225801758</v>
      </c>
      <c r="D6" s="5">
        <f t="shared" ref="D6:D36" si="0">IF(A6&lt;startage,1,0)*(C6*(1-initialunempprob))+IF(A6=startage,1,0)*(C6*(1-unempprob))+IF(A6&gt;startage,1,0)*(C6*(1-unempprob)+unempprob*300*52)</f>
        <v>1774.7917521511818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135.77156903956541</v>
      </c>
      <c r="G6" s="5">
        <f t="shared" ref="G6:G56" si="3">D6-F6</f>
        <v>1639.0201831116165</v>
      </c>
      <c r="H6" s="22">
        <f>0.1*Grade9!H6</f>
        <v>888.3938283692562</v>
      </c>
      <c r="I6" s="5">
        <f t="shared" ref="I6:I36" si="4">G6+IF(A6&lt;startage,1,0)*(H6*(1-initialunempprob))+IF(A6&gt;=startage,1,0)*(H6*(1-unempprob))</f>
        <v>2455.4541113829628</v>
      </c>
      <c r="J6" s="26">
        <f t="shared" ref="J6:J37" si="5">(F6-(IF(A6&gt;startage,1,0)*(unempprob*300*52)))/(IF(A6&lt;startage,1,0)*((C6+H6)*(1-initialunempprob))+IF(A6&gt;=startage,1,0)*((C6+H6)*(1-unempprob)))</f>
        <v>5.2396659258728225E-2</v>
      </c>
      <c r="L6" s="22">
        <f>0.1*Grade9!L6</f>
        <v>2828.7460075356853</v>
      </c>
      <c r="M6" s="5">
        <f>scrimecost*Meta!O3</f>
        <v>8152.76</v>
      </c>
      <c r="N6" s="5">
        <f>L6-Grade9!L6</f>
        <v>-25458.714067821165</v>
      </c>
      <c r="O6" s="5"/>
      <c r="P6" s="22"/>
      <c r="Q6" s="22">
        <f>0.05*feel*Grade9!G6</f>
        <v>206.3686565753932</v>
      </c>
      <c r="R6" s="22">
        <f>hstuition</f>
        <v>11298</v>
      </c>
      <c r="S6" s="22">
        <f t="shared" ref="S6:S37" si="6">IF(A6&lt;startage,1,0)*(N6-Q6-R6)+IF(A6&gt;=startage,1,0)*completionprob*(N6*spart+O6+P6)</f>
        <v>-36963.082724396561</v>
      </c>
      <c r="T6" s="22">
        <f t="shared" ref="T6:T37" si="7">S6/sreturn^(A6-startage+1)</f>
        <v>-36963.082724396561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20306.849505679842</v>
      </c>
      <c r="D7" s="5">
        <f t="shared" si="0"/>
        <v>18722.915244236814</v>
      </c>
      <c r="E7" s="5">
        <f t="shared" si="1"/>
        <v>9222.915244236814</v>
      </c>
      <c r="F7" s="5">
        <f t="shared" si="2"/>
        <v>3313.0318272433196</v>
      </c>
      <c r="G7" s="5">
        <f t="shared" si="3"/>
        <v>15409.883416993494</v>
      </c>
      <c r="H7" s="22">
        <f t="shared" ref="H7:H36" si="10">benefits*B7/expnorm</f>
        <v>9340.9866437017899</v>
      </c>
      <c r="I7" s="5">
        <f t="shared" si="4"/>
        <v>24022.273102486542</v>
      </c>
      <c r="J7" s="26">
        <f t="shared" si="5"/>
        <v>0.12119973915637822</v>
      </c>
      <c r="L7" s="22">
        <f t="shared" ref="L7:L36" si="11">(sincome+sbenefits)*(1-sunemp)*B7/expnorm</f>
        <v>29839.982378318418</v>
      </c>
      <c r="M7" s="5">
        <f>scrimecost*Meta!O4</f>
        <v>10921.522000000001</v>
      </c>
      <c r="N7" s="5">
        <f>L7-Grade9!L7</f>
        <v>845.33580107764647</v>
      </c>
      <c r="O7" s="5">
        <f>Grade9!M7-M7</f>
        <v>544.63199999999961</v>
      </c>
      <c r="P7" s="22">
        <f t="shared" ref="P7:P38" si="12">(spart-initialspart)*(L7*J7+nptrans)</f>
        <v>122.04717696819748</v>
      </c>
      <c r="Q7" s="22"/>
      <c r="R7" s="22"/>
      <c r="S7" s="22">
        <f t="shared" si="6"/>
        <v>1189.0857515408422</v>
      </c>
      <c r="T7" s="22">
        <f t="shared" si="7"/>
        <v>1150.9848993309226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20814.520743321835</v>
      </c>
      <c r="D8" s="5">
        <f t="shared" si="0"/>
        <v>20407.788125342733</v>
      </c>
      <c r="E8" s="5">
        <f t="shared" si="1"/>
        <v>10907.788125342733</v>
      </c>
      <c r="F8" s="5">
        <f t="shared" si="2"/>
        <v>3863.142822924402</v>
      </c>
      <c r="G8" s="5">
        <f t="shared" si="3"/>
        <v>16544.645302418332</v>
      </c>
      <c r="H8" s="22">
        <f t="shared" si="10"/>
        <v>9574.511309794334</v>
      </c>
      <c r="I8" s="5">
        <f t="shared" si="4"/>
        <v>25372.34473004871</v>
      </c>
      <c r="J8" s="26">
        <f t="shared" si="5"/>
        <v>9.4449207084419409E-2</v>
      </c>
      <c r="L8" s="22">
        <f t="shared" si="11"/>
        <v>30585.981937776378</v>
      </c>
      <c r="M8" s="5">
        <f>scrimecost*Meta!O5</f>
        <v>13409.701999999999</v>
      </c>
      <c r="N8" s="5">
        <f>L8-Grade9!L8</f>
        <v>866.46919610458644</v>
      </c>
      <c r="O8" s="5">
        <f>Grade9!M8-M8</f>
        <v>668.71199999999953</v>
      </c>
      <c r="P8" s="22">
        <f t="shared" si="12"/>
        <v>113.31386090305632</v>
      </c>
      <c r="Q8" s="22"/>
      <c r="R8" s="22"/>
      <c r="S8" s="22">
        <f t="shared" si="6"/>
        <v>1310.8810596378025</v>
      </c>
      <c r="T8" s="22">
        <f t="shared" si="7"/>
        <v>1228.2200705061973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21334.883761904879</v>
      </c>
      <c r="D9" s="5">
        <f t="shared" si="0"/>
        <v>20887.562828476297</v>
      </c>
      <c r="E9" s="5">
        <f t="shared" si="1"/>
        <v>11387.562828476297</v>
      </c>
      <c r="F9" s="5">
        <f t="shared" si="2"/>
        <v>4019.789263497511</v>
      </c>
      <c r="G9" s="5">
        <f t="shared" si="3"/>
        <v>16867.773564978786</v>
      </c>
      <c r="H9" s="22">
        <f t="shared" si="10"/>
        <v>9813.8740925391921</v>
      </c>
      <c r="I9" s="5">
        <f t="shared" si="4"/>
        <v>25916.165478299921</v>
      </c>
      <c r="J9" s="26">
        <f t="shared" si="5"/>
        <v>9.7599991667515276E-2</v>
      </c>
      <c r="L9" s="22">
        <f t="shared" si="11"/>
        <v>31350.631486220787</v>
      </c>
      <c r="M9" s="5">
        <f>scrimecost*Meta!O6</f>
        <v>16988.446</v>
      </c>
      <c r="N9" s="5">
        <f>L9-Grade9!L9</f>
        <v>888.13092600720483</v>
      </c>
      <c r="O9" s="5">
        <f>Grade9!M9-M9</f>
        <v>847.17599999999948</v>
      </c>
      <c r="P9" s="22">
        <f t="shared" si="12"/>
        <v>115.36585646191799</v>
      </c>
      <c r="Q9" s="22"/>
      <c r="R9" s="22"/>
      <c r="S9" s="22">
        <f t="shared" si="6"/>
        <v>1493.8337567796043</v>
      </c>
      <c r="T9" s="22">
        <f t="shared" si="7"/>
        <v>1354.7888734643261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21868.255855952502</v>
      </c>
      <c r="D10" s="5">
        <f t="shared" si="0"/>
        <v>21379.331899188208</v>
      </c>
      <c r="E10" s="5">
        <f t="shared" si="1"/>
        <v>11879.331899188208</v>
      </c>
      <c r="F10" s="5">
        <f t="shared" si="2"/>
        <v>4180.3518650849501</v>
      </c>
      <c r="G10" s="5">
        <f t="shared" si="3"/>
        <v>17198.980034103257</v>
      </c>
      <c r="H10" s="22">
        <f t="shared" si="10"/>
        <v>10059.220944852672</v>
      </c>
      <c r="I10" s="5">
        <f t="shared" si="4"/>
        <v>26473.581745257419</v>
      </c>
      <c r="J10" s="26">
        <f t="shared" si="5"/>
        <v>0.1006739278461454</v>
      </c>
      <c r="L10" s="22">
        <f t="shared" si="11"/>
        <v>32134.397273376308</v>
      </c>
      <c r="M10" s="5">
        <f>scrimecost*Meta!O7</f>
        <v>18026.07</v>
      </c>
      <c r="N10" s="5">
        <f>L10-Grade9!L10</f>
        <v>910.33419915738705</v>
      </c>
      <c r="O10" s="5">
        <f>Grade9!M10-M10</f>
        <v>898.91999999999825</v>
      </c>
      <c r="P10" s="22">
        <f t="shared" si="12"/>
        <v>117.4691519097512</v>
      </c>
      <c r="Q10" s="22"/>
      <c r="R10" s="22"/>
      <c r="S10" s="22">
        <f t="shared" si="6"/>
        <v>1558.9678385499487</v>
      </c>
      <c r="T10" s="22">
        <f t="shared" si="7"/>
        <v>1368.5572150054625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22414.962252351314</v>
      </c>
      <c r="D11" s="5">
        <f t="shared" si="0"/>
        <v>21883.395196667912</v>
      </c>
      <c r="E11" s="5">
        <f t="shared" si="1"/>
        <v>12383.395196667912</v>
      </c>
      <c r="F11" s="5">
        <f t="shared" si="2"/>
        <v>4344.9285317120739</v>
      </c>
      <c r="G11" s="5">
        <f t="shared" si="3"/>
        <v>17538.466664955838</v>
      </c>
      <c r="H11" s="22">
        <f t="shared" si="10"/>
        <v>10310.701468473988</v>
      </c>
      <c r="I11" s="5">
        <f t="shared" si="4"/>
        <v>27044.933418888853</v>
      </c>
      <c r="J11" s="26">
        <f t="shared" si="5"/>
        <v>0.10367288997163822</v>
      </c>
      <c r="L11" s="22">
        <f t="shared" si="11"/>
        <v>32937.757205210706</v>
      </c>
      <c r="M11" s="5">
        <f>scrimecost*Meta!O8</f>
        <v>17300.791999999998</v>
      </c>
      <c r="N11" s="5">
        <f>L11-Grade9!L11</f>
        <v>933.09255413631399</v>
      </c>
      <c r="O11" s="5">
        <f>Grade9!M11-M11</f>
        <v>862.75200000000041</v>
      </c>
      <c r="P11" s="22">
        <f t="shared" si="12"/>
        <v>119.62502974378025</v>
      </c>
      <c r="Q11" s="22"/>
      <c r="R11" s="22"/>
      <c r="S11" s="22">
        <f t="shared" si="6"/>
        <v>1542.5014475645487</v>
      </c>
      <c r="T11" s="22">
        <f t="shared" si="7"/>
        <v>1310.7136846628298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22975.336308660091</v>
      </c>
      <c r="D12" s="5">
        <f t="shared" si="0"/>
        <v>22400.060076584603</v>
      </c>
      <c r="E12" s="5">
        <f t="shared" si="1"/>
        <v>12900.060076584603</v>
      </c>
      <c r="F12" s="5">
        <f t="shared" si="2"/>
        <v>4513.6196150048727</v>
      </c>
      <c r="G12" s="5">
        <f t="shared" si="3"/>
        <v>17886.440461579732</v>
      </c>
      <c r="H12" s="22">
        <f t="shared" si="10"/>
        <v>10568.469005185836</v>
      </c>
      <c r="I12" s="5">
        <f t="shared" si="4"/>
        <v>27630.568884361073</v>
      </c>
      <c r="J12" s="26">
        <f t="shared" si="5"/>
        <v>0.10659870667943598</v>
      </c>
      <c r="L12" s="22">
        <f t="shared" si="11"/>
        <v>33761.201135340976</v>
      </c>
      <c r="M12" s="5">
        <f>scrimecost*Meta!O9</f>
        <v>15940.234</v>
      </c>
      <c r="N12" s="5">
        <f>L12-Grade9!L12</f>
        <v>956.41986798973085</v>
      </c>
      <c r="O12" s="5">
        <f>Grade9!M12-M12</f>
        <v>794.90399999999863</v>
      </c>
      <c r="P12" s="22">
        <f t="shared" si="12"/>
        <v>121.83480452365997</v>
      </c>
      <c r="Q12" s="22"/>
      <c r="R12" s="22"/>
      <c r="S12" s="22">
        <f t="shared" si="6"/>
        <v>1496.9095754045209</v>
      </c>
      <c r="T12" s="22">
        <f t="shared" si="7"/>
        <v>1231.2160567741573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23549.719716376592</v>
      </c>
      <c r="D13" s="5">
        <f t="shared" si="0"/>
        <v>22929.641578499217</v>
      </c>
      <c r="E13" s="5">
        <f t="shared" si="1"/>
        <v>13429.641578499217</v>
      </c>
      <c r="F13" s="5">
        <f t="shared" si="2"/>
        <v>4686.5279753799941</v>
      </c>
      <c r="G13" s="5">
        <f t="shared" si="3"/>
        <v>18243.113603119222</v>
      </c>
      <c r="H13" s="22">
        <f t="shared" si="10"/>
        <v>10832.68073031548</v>
      </c>
      <c r="I13" s="5">
        <f t="shared" si="4"/>
        <v>28230.845236470093</v>
      </c>
      <c r="J13" s="26">
        <f t="shared" si="5"/>
        <v>0.10945316200411681</v>
      </c>
      <c r="L13" s="22">
        <f t="shared" si="11"/>
        <v>34605.231163724493</v>
      </c>
      <c r="M13" s="5">
        <f>scrimecost*Meta!O10</f>
        <v>14537.324000000001</v>
      </c>
      <c r="N13" s="5">
        <f>L13-Grade9!L13</f>
        <v>980.33036468946375</v>
      </c>
      <c r="O13" s="5">
        <f>Grade9!M13-M13</f>
        <v>724.94399999999951</v>
      </c>
      <c r="P13" s="22">
        <f t="shared" si="12"/>
        <v>124.0998236730367</v>
      </c>
      <c r="Q13" s="22"/>
      <c r="R13" s="22"/>
      <c r="S13" s="22">
        <f t="shared" si="6"/>
        <v>1449.7899650404818</v>
      </c>
      <c r="T13" s="22">
        <f t="shared" si="7"/>
        <v>1154.2509595663917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24138.46270928601</v>
      </c>
      <c r="D14" s="5">
        <f t="shared" si="0"/>
        <v>23472.462617961701</v>
      </c>
      <c r="E14" s="5">
        <f t="shared" si="1"/>
        <v>13972.462617961701</v>
      </c>
      <c r="F14" s="5">
        <f t="shared" si="2"/>
        <v>4863.7590447644952</v>
      </c>
      <c r="G14" s="5">
        <f t="shared" si="3"/>
        <v>18608.703573197206</v>
      </c>
      <c r="H14" s="22">
        <f t="shared" si="10"/>
        <v>11103.497748573369</v>
      </c>
      <c r="I14" s="5">
        <f t="shared" si="4"/>
        <v>28846.128497381855</v>
      </c>
      <c r="J14" s="26">
        <f t="shared" si="5"/>
        <v>0.11223799646722009</v>
      </c>
      <c r="L14" s="22">
        <f t="shared" si="11"/>
        <v>35470.36194281761</v>
      </c>
      <c r="M14" s="5">
        <f>scrimecost*Meta!O11</f>
        <v>13552.64</v>
      </c>
      <c r="N14" s="5">
        <f>L14-Grade9!L14</f>
        <v>1004.8386238067105</v>
      </c>
      <c r="O14" s="5">
        <f>Grade9!M14-M14</f>
        <v>675.84000000000015</v>
      </c>
      <c r="P14" s="22">
        <f t="shared" si="12"/>
        <v>126.42146830114787</v>
      </c>
      <c r="Q14" s="22"/>
      <c r="R14" s="22"/>
      <c r="S14" s="22">
        <f t="shared" si="6"/>
        <v>1422.5828294173552</v>
      </c>
      <c r="T14" s="22">
        <f t="shared" si="7"/>
        <v>1096.2993788291396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24741.924277018159</v>
      </c>
      <c r="D15" s="5">
        <f t="shared" si="0"/>
        <v>24028.854183410742</v>
      </c>
      <c r="E15" s="5">
        <f t="shared" si="1"/>
        <v>14528.854183410742</v>
      </c>
      <c r="F15" s="5">
        <f t="shared" si="2"/>
        <v>5045.4208908836072</v>
      </c>
      <c r="G15" s="5">
        <f t="shared" si="3"/>
        <v>18983.433292527134</v>
      </c>
      <c r="H15" s="22">
        <f t="shared" si="10"/>
        <v>11381.085192287703</v>
      </c>
      <c r="I15" s="5">
        <f t="shared" si="4"/>
        <v>29476.793839816397</v>
      </c>
      <c r="J15" s="26">
        <f t="shared" si="5"/>
        <v>0.11495490813854031</v>
      </c>
      <c r="L15" s="22">
        <f t="shared" si="11"/>
        <v>36357.120991388045</v>
      </c>
      <c r="M15" s="5">
        <f>scrimecost*Meta!O12</f>
        <v>12927.948</v>
      </c>
      <c r="N15" s="5">
        <f>L15-Grade9!L15</f>
        <v>1029.9595894018712</v>
      </c>
      <c r="O15" s="5">
        <f>Grade9!M15-M15</f>
        <v>644.6880000000001</v>
      </c>
      <c r="P15" s="22">
        <f t="shared" si="12"/>
        <v>128.80115404496181</v>
      </c>
      <c r="Q15" s="22"/>
      <c r="R15" s="22"/>
      <c r="S15" s="22">
        <f t="shared" si="6"/>
        <v>1412.5900822036383</v>
      </c>
      <c r="T15" s="22">
        <f t="shared" si="7"/>
        <v>1053.7175393126586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25360.472383943608</v>
      </c>
      <c r="D16" s="5">
        <f t="shared" si="0"/>
        <v>24599.155537996008</v>
      </c>
      <c r="E16" s="5">
        <f t="shared" si="1"/>
        <v>15099.155537996008</v>
      </c>
      <c r="F16" s="5">
        <f t="shared" si="2"/>
        <v>5231.6242831556965</v>
      </c>
      <c r="G16" s="5">
        <f t="shared" si="3"/>
        <v>19367.531254840313</v>
      </c>
      <c r="H16" s="22">
        <f t="shared" si="10"/>
        <v>11665.612322094894</v>
      </c>
      <c r="I16" s="5">
        <f t="shared" si="4"/>
        <v>30123.225815811806</v>
      </c>
      <c r="J16" s="26">
        <f t="shared" si="5"/>
        <v>0.11760555367153569</v>
      </c>
      <c r="L16" s="22">
        <f t="shared" si="11"/>
        <v>37266.049016172743</v>
      </c>
      <c r="M16" s="5">
        <f>scrimecost*Meta!O13</f>
        <v>10762.701999999999</v>
      </c>
      <c r="N16" s="5">
        <f>L16-Grade9!L16</f>
        <v>1055.7085791369173</v>
      </c>
      <c r="O16" s="5">
        <f>Grade9!M16-M16</f>
        <v>536.71199999999953</v>
      </c>
      <c r="P16" s="22">
        <f t="shared" si="12"/>
        <v>131.24033193237111</v>
      </c>
      <c r="Q16" s="22"/>
      <c r="R16" s="22"/>
      <c r="S16" s="22">
        <f t="shared" si="6"/>
        <v>1331.3973447095827</v>
      </c>
      <c r="T16" s="22">
        <f t="shared" si="7"/>
        <v>961.32933150516749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25994.484193542197</v>
      </c>
      <c r="D17" s="5">
        <f t="shared" si="0"/>
        <v>25183.714426445906</v>
      </c>
      <c r="E17" s="5">
        <f t="shared" si="1"/>
        <v>15683.714426445906</v>
      </c>
      <c r="F17" s="5">
        <f t="shared" si="2"/>
        <v>5422.4827602345886</v>
      </c>
      <c r="G17" s="5">
        <f t="shared" si="3"/>
        <v>19761.231666211315</v>
      </c>
      <c r="H17" s="22">
        <f t="shared" si="10"/>
        <v>11957.252630147266</v>
      </c>
      <c r="I17" s="5">
        <f t="shared" si="4"/>
        <v>30785.818591207095</v>
      </c>
      <c r="J17" s="26">
        <f t="shared" si="5"/>
        <v>0.12019154931348237</v>
      </c>
      <c r="L17" s="22">
        <f t="shared" si="11"/>
        <v>38197.700241577062</v>
      </c>
      <c r="M17" s="5">
        <f>scrimecost*Meta!O14</f>
        <v>10762.701999999999</v>
      </c>
      <c r="N17" s="5">
        <f>L17-Grade9!L17</f>
        <v>1082.101293615342</v>
      </c>
      <c r="O17" s="5">
        <f>Grade9!M17-M17</f>
        <v>536.71199999999953</v>
      </c>
      <c r="P17" s="22">
        <f t="shared" si="12"/>
        <v>133.74048926696565</v>
      </c>
      <c r="Q17" s="22"/>
      <c r="R17" s="22"/>
      <c r="S17" s="22">
        <f t="shared" si="6"/>
        <v>1351.4349369781776</v>
      </c>
      <c r="T17" s="22">
        <f t="shared" si="7"/>
        <v>944.53074645249103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26644.346298380755</v>
      </c>
      <c r="D18" s="5">
        <f t="shared" si="0"/>
        <v>25782.887287107056</v>
      </c>
      <c r="E18" s="5">
        <f t="shared" si="1"/>
        <v>16282.887287107056</v>
      </c>
      <c r="F18" s="5">
        <f t="shared" si="2"/>
        <v>5618.1126992404534</v>
      </c>
      <c r="G18" s="5">
        <f t="shared" si="3"/>
        <v>20164.774587866603</v>
      </c>
      <c r="H18" s="22">
        <f t="shared" si="10"/>
        <v>12256.183945900946</v>
      </c>
      <c r="I18" s="5">
        <f t="shared" si="4"/>
        <v>31464.976185987274</v>
      </c>
      <c r="J18" s="26">
        <f t="shared" si="5"/>
        <v>0.12271447189099133</v>
      </c>
      <c r="L18" s="22">
        <f t="shared" si="11"/>
        <v>39152.642747616483</v>
      </c>
      <c r="M18" s="5">
        <f>scrimecost*Meta!O15</f>
        <v>10762.701999999999</v>
      </c>
      <c r="N18" s="5">
        <f>L18-Grade9!L18</f>
        <v>1109.1538259557274</v>
      </c>
      <c r="O18" s="5">
        <f>Grade9!M18-M18</f>
        <v>536.71199999999953</v>
      </c>
      <c r="P18" s="22">
        <f t="shared" si="12"/>
        <v>136.30315053492501</v>
      </c>
      <c r="Q18" s="22"/>
      <c r="R18" s="22"/>
      <c r="S18" s="22">
        <f t="shared" si="6"/>
        <v>1371.9734690534872</v>
      </c>
      <c r="T18" s="22">
        <f t="shared" si="7"/>
        <v>928.16058429269322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27310.454955840269</v>
      </c>
      <c r="D19" s="5">
        <f t="shared" si="0"/>
        <v>26397.039469284729</v>
      </c>
      <c r="E19" s="5">
        <f t="shared" si="1"/>
        <v>16897.039469284729</v>
      </c>
      <c r="F19" s="5">
        <f t="shared" si="2"/>
        <v>5818.6333867214644</v>
      </c>
      <c r="G19" s="5">
        <f t="shared" si="3"/>
        <v>20578.406082563266</v>
      </c>
      <c r="H19" s="22">
        <f t="shared" si="10"/>
        <v>12562.588544548469</v>
      </c>
      <c r="I19" s="5">
        <f t="shared" si="4"/>
        <v>32161.112720636957</v>
      </c>
      <c r="J19" s="26">
        <f t="shared" si="5"/>
        <v>0.1251758597714879</v>
      </c>
      <c r="L19" s="22">
        <f t="shared" si="11"/>
        <v>40131.458816306898</v>
      </c>
      <c r="M19" s="5">
        <f>scrimecost*Meta!O16</f>
        <v>10762.701999999999</v>
      </c>
      <c r="N19" s="5">
        <f>L19-Grade9!L19</f>
        <v>1136.8826716046242</v>
      </c>
      <c r="O19" s="5">
        <f>Grade9!M19-M19</f>
        <v>536.71199999999953</v>
      </c>
      <c r="P19" s="22">
        <f t="shared" si="12"/>
        <v>138.92987833458341</v>
      </c>
      <c r="Q19" s="22"/>
      <c r="R19" s="22"/>
      <c r="S19" s="22">
        <f t="shared" si="6"/>
        <v>1393.0254644306813</v>
      </c>
      <c r="T19" s="22">
        <f t="shared" si="7"/>
        <v>912.20597893363617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27993.216329736275</v>
      </c>
      <c r="D20" s="5">
        <f t="shared" si="0"/>
        <v>27026.545456016847</v>
      </c>
      <c r="E20" s="5">
        <f t="shared" si="1"/>
        <v>17526.545456016847</v>
      </c>
      <c r="F20" s="5">
        <f t="shared" si="2"/>
        <v>6024.1670913895005</v>
      </c>
      <c r="G20" s="5">
        <f t="shared" si="3"/>
        <v>21002.378364627348</v>
      </c>
      <c r="H20" s="22">
        <f t="shared" si="10"/>
        <v>12876.65325816218</v>
      </c>
      <c r="I20" s="5">
        <f t="shared" si="4"/>
        <v>32874.652668652881</v>
      </c>
      <c r="J20" s="26">
        <f t="shared" si="5"/>
        <v>0.12757721380124062</v>
      </c>
      <c r="L20" s="22">
        <f t="shared" si="11"/>
        <v>41134.745286714562</v>
      </c>
      <c r="M20" s="5">
        <f>scrimecost*Meta!O17</f>
        <v>10762.701999999999</v>
      </c>
      <c r="N20" s="5">
        <f>L20-Grade9!L20</f>
        <v>1165.3047383947342</v>
      </c>
      <c r="O20" s="5">
        <f>Grade9!M20-M20</f>
        <v>536.71199999999953</v>
      </c>
      <c r="P20" s="22">
        <f t="shared" si="12"/>
        <v>141.62227432923322</v>
      </c>
      <c r="Q20" s="22"/>
      <c r="R20" s="22"/>
      <c r="S20" s="22">
        <f t="shared" si="6"/>
        <v>1414.6037596922986</v>
      </c>
      <c r="T20" s="22">
        <f t="shared" si="7"/>
        <v>896.65446978343596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28693.046737979679</v>
      </c>
      <c r="D21" s="5">
        <f t="shared" si="0"/>
        <v>27671.789092417264</v>
      </c>
      <c r="E21" s="5">
        <f t="shared" si="1"/>
        <v>18171.789092417264</v>
      </c>
      <c r="F21" s="5">
        <f t="shared" si="2"/>
        <v>6234.8391386742369</v>
      </c>
      <c r="G21" s="5">
        <f t="shared" si="3"/>
        <v>21436.949953743027</v>
      </c>
      <c r="H21" s="22">
        <f t="shared" si="10"/>
        <v>13198.569589616232</v>
      </c>
      <c r="I21" s="5">
        <f t="shared" si="4"/>
        <v>33606.031115369195</v>
      </c>
      <c r="J21" s="26">
        <f t="shared" si="5"/>
        <v>0.12991999822051156</v>
      </c>
      <c r="L21" s="22">
        <f t="shared" si="11"/>
        <v>42163.113918882424</v>
      </c>
      <c r="M21" s="5">
        <f>scrimecost*Meta!O18</f>
        <v>8867.4500000000007</v>
      </c>
      <c r="N21" s="5">
        <f>L21-Grade9!L21</f>
        <v>1194.4373568545925</v>
      </c>
      <c r="O21" s="5">
        <f>Grade9!M21-M21</f>
        <v>442.19999999999891</v>
      </c>
      <c r="P21" s="22">
        <f t="shared" si="12"/>
        <v>144.38198022374931</v>
      </c>
      <c r="Q21" s="22"/>
      <c r="R21" s="22"/>
      <c r="S21" s="22">
        <f t="shared" si="6"/>
        <v>1348.5418163354527</v>
      </c>
      <c r="T21" s="22">
        <f t="shared" si="7"/>
        <v>827.39173496942624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29410.372906429177</v>
      </c>
      <c r="D22" s="5">
        <f t="shared" si="0"/>
        <v>28333.163819727703</v>
      </c>
      <c r="E22" s="5">
        <f t="shared" si="1"/>
        <v>18833.163819727703</v>
      </c>
      <c r="F22" s="5">
        <f t="shared" si="2"/>
        <v>6450.7779871410949</v>
      </c>
      <c r="G22" s="5">
        <f t="shared" si="3"/>
        <v>21882.385832586609</v>
      </c>
      <c r="H22" s="22">
        <f t="shared" si="10"/>
        <v>13528.533829356642</v>
      </c>
      <c r="I22" s="5">
        <f t="shared" si="4"/>
        <v>34355.694023253433</v>
      </c>
      <c r="J22" s="26">
        <f t="shared" si="5"/>
        <v>0.1322056415563857</v>
      </c>
      <c r="L22" s="22">
        <f t="shared" si="11"/>
        <v>43217.191766854492</v>
      </c>
      <c r="M22" s="5">
        <f>scrimecost*Meta!O19</f>
        <v>8867.4500000000007</v>
      </c>
      <c r="N22" s="5">
        <f>L22-Grade9!L22</f>
        <v>1224.2982907759724</v>
      </c>
      <c r="O22" s="5">
        <f>Grade9!M22-M22</f>
        <v>442.19999999999891</v>
      </c>
      <c r="P22" s="22">
        <f t="shared" si="12"/>
        <v>147.2106787656283</v>
      </c>
      <c r="Q22" s="22"/>
      <c r="R22" s="22"/>
      <c r="S22" s="22">
        <f t="shared" si="6"/>
        <v>1371.2125127947033</v>
      </c>
      <c r="T22" s="22">
        <f t="shared" si="7"/>
        <v>814.34414617192147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30145.632229089904</v>
      </c>
      <c r="D23" s="5">
        <f t="shared" si="0"/>
        <v>29011.072915220891</v>
      </c>
      <c r="E23" s="5">
        <f t="shared" si="1"/>
        <v>19511.072915220891</v>
      </c>
      <c r="F23" s="5">
        <f t="shared" si="2"/>
        <v>6672.1153068196209</v>
      </c>
      <c r="G23" s="5">
        <f t="shared" si="3"/>
        <v>22338.95760840127</v>
      </c>
      <c r="H23" s="22">
        <f t="shared" si="10"/>
        <v>13866.747175090555</v>
      </c>
      <c r="I23" s="5">
        <f t="shared" si="4"/>
        <v>35124.098503834764</v>
      </c>
      <c r="J23" s="26">
        <f t="shared" si="5"/>
        <v>0.13443553749382384</v>
      </c>
      <c r="L23" s="22">
        <f t="shared" si="11"/>
        <v>44297.621561025851</v>
      </c>
      <c r="M23" s="5">
        <f>scrimecost*Meta!O20</f>
        <v>8867.4500000000007</v>
      </c>
      <c r="N23" s="5">
        <f>L23-Grade9!L23</f>
        <v>1254.9057480453703</v>
      </c>
      <c r="O23" s="5">
        <f>Grade9!M23-M23</f>
        <v>442.19999999999891</v>
      </c>
      <c r="P23" s="22">
        <f t="shared" si="12"/>
        <v>150.11009477105426</v>
      </c>
      <c r="Q23" s="22"/>
      <c r="R23" s="22"/>
      <c r="S23" s="22">
        <f t="shared" si="6"/>
        <v>1394.4499766654244</v>
      </c>
      <c r="T23" s="22">
        <f t="shared" si="7"/>
        <v>801.60903075011322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30899.273034817146</v>
      </c>
      <c r="D24" s="5">
        <f t="shared" si="0"/>
        <v>29705.929738101411</v>
      </c>
      <c r="E24" s="5">
        <f t="shared" si="1"/>
        <v>20205.929738101411</v>
      </c>
      <c r="F24" s="5">
        <f t="shared" si="2"/>
        <v>6898.9860594901111</v>
      </c>
      <c r="G24" s="5">
        <f t="shared" si="3"/>
        <v>22806.9436786113</v>
      </c>
      <c r="H24" s="22">
        <f t="shared" si="10"/>
        <v>14213.415854467818</v>
      </c>
      <c r="I24" s="5">
        <f t="shared" si="4"/>
        <v>35911.713096430627</v>
      </c>
      <c r="J24" s="26">
        <f t="shared" si="5"/>
        <v>0.13661104572547084</v>
      </c>
      <c r="L24" s="22">
        <f t="shared" si="11"/>
        <v>45405.062100051488</v>
      </c>
      <c r="M24" s="5">
        <f>scrimecost*Meta!O21</f>
        <v>8867.4500000000007</v>
      </c>
      <c r="N24" s="5">
        <f>L24-Grade9!L24</f>
        <v>1286.2783917464913</v>
      </c>
      <c r="O24" s="5">
        <f>Grade9!M24-M24</f>
        <v>442.19999999999891</v>
      </c>
      <c r="P24" s="22">
        <f t="shared" si="12"/>
        <v>153.08199617661586</v>
      </c>
      <c r="Q24" s="22"/>
      <c r="R24" s="22"/>
      <c r="S24" s="22">
        <f t="shared" si="6"/>
        <v>1418.268377132905</v>
      </c>
      <c r="T24" s="22">
        <f t="shared" si="7"/>
        <v>789.17720462401962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31671.754860687579</v>
      </c>
      <c r="D25" s="5">
        <f t="shared" si="0"/>
        <v>30418.157981553948</v>
      </c>
      <c r="E25" s="5">
        <f t="shared" si="1"/>
        <v>20918.157981553948</v>
      </c>
      <c r="F25" s="5">
        <f t="shared" si="2"/>
        <v>7131.5285809773641</v>
      </c>
      <c r="G25" s="5">
        <f t="shared" si="3"/>
        <v>23286.629400576585</v>
      </c>
      <c r="H25" s="22">
        <f t="shared" si="10"/>
        <v>14568.751250829515</v>
      </c>
      <c r="I25" s="5">
        <f t="shared" si="4"/>
        <v>36719.018053841399</v>
      </c>
      <c r="J25" s="26">
        <f t="shared" si="5"/>
        <v>0.13873349278073616</v>
      </c>
      <c r="L25" s="22">
        <f t="shared" si="11"/>
        <v>46540.188652552788</v>
      </c>
      <c r="M25" s="5">
        <f>scrimecost*Meta!O22</f>
        <v>8867.4500000000007</v>
      </c>
      <c r="N25" s="5">
        <f>L25-Grade9!L25</f>
        <v>1318.4353515401672</v>
      </c>
      <c r="O25" s="5">
        <f>Grade9!M25-M25</f>
        <v>442.19999999999891</v>
      </c>
      <c r="P25" s="22">
        <f t="shared" si="12"/>
        <v>156.12819511731649</v>
      </c>
      <c r="Q25" s="22"/>
      <c r="R25" s="22"/>
      <c r="S25" s="22">
        <f t="shared" si="6"/>
        <v>1442.6822376120908</v>
      </c>
      <c r="T25" s="22">
        <f t="shared" si="7"/>
        <v>777.03977149523621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32463.548732204763</v>
      </c>
      <c r="D26" s="5">
        <f t="shared" si="0"/>
        <v>31148.191931092791</v>
      </c>
      <c r="E26" s="5">
        <f t="shared" si="1"/>
        <v>21648.191931092791</v>
      </c>
      <c r="F26" s="5">
        <f t="shared" si="2"/>
        <v>7369.8846655017969</v>
      </c>
      <c r="G26" s="5">
        <f t="shared" si="3"/>
        <v>23778.307265590993</v>
      </c>
      <c r="H26" s="22">
        <f t="shared" si="10"/>
        <v>14932.970032100253</v>
      </c>
      <c r="I26" s="5">
        <f t="shared" si="4"/>
        <v>37546.505635187423</v>
      </c>
      <c r="J26" s="26">
        <f t="shared" si="5"/>
        <v>0.14080417283465357</v>
      </c>
      <c r="L26" s="22">
        <f t="shared" si="11"/>
        <v>47703.693368866596</v>
      </c>
      <c r="M26" s="5">
        <f>scrimecost*Meta!O23</f>
        <v>6702.2039999999997</v>
      </c>
      <c r="N26" s="5">
        <f>L26-Grade9!L26</f>
        <v>1351.3962353286697</v>
      </c>
      <c r="O26" s="5">
        <f>Grade9!M26-M26</f>
        <v>334.22400000000016</v>
      </c>
      <c r="P26" s="22">
        <f t="shared" si="12"/>
        <v>159.25054903153466</v>
      </c>
      <c r="Q26" s="22"/>
      <c r="R26" s="22"/>
      <c r="S26" s="22">
        <f t="shared" si="6"/>
        <v>1366.9648366032477</v>
      </c>
      <c r="T26" s="22">
        <f t="shared" si="7"/>
        <v>712.6665203582844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33275.137450509879</v>
      </c>
      <c r="D27" s="5">
        <f t="shared" si="0"/>
        <v>31896.476729370108</v>
      </c>
      <c r="E27" s="5">
        <f t="shared" si="1"/>
        <v>22396.476729370108</v>
      </c>
      <c r="F27" s="5">
        <f t="shared" si="2"/>
        <v>7614.1996521393403</v>
      </c>
      <c r="G27" s="5">
        <f t="shared" si="3"/>
        <v>24282.277077230767</v>
      </c>
      <c r="H27" s="22">
        <f t="shared" si="10"/>
        <v>15306.294282902756</v>
      </c>
      <c r="I27" s="5">
        <f t="shared" si="4"/>
        <v>38394.680406067113</v>
      </c>
      <c r="J27" s="26">
        <f t="shared" si="5"/>
        <v>0.142824348497012</v>
      </c>
      <c r="L27" s="22">
        <f t="shared" si="11"/>
        <v>48896.285703088259</v>
      </c>
      <c r="M27" s="5">
        <f>scrimecost*Meta!O24</f>
        <v>6702.2039999999997</v>
      </c>
      <c r="N27" s="5">
        <f>L27-Grade9!L27</f>
        <v>1385.1811412118841</v>
      </c>
      <c r="O27" s="5">
        <f>Grade9!M27-M27</f>
        <v>334.22400000000016</v>
      </c>
      <c r="P27" s="22">
        <f t="shared" si="12"/>
        <v>162.45096179360826</v>
      </c>
      <c r="Q27" s="22"/>
      <c r="R27" s="22"/>
      <c r="S27" s="22">
        <f t="shared" si="6"/>
        <v>1392.6146487691813</v>
      </c>
      <c r="T27" s="22">
        <f t="shared" si="7"/>
        <v>702.77519414756682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34107.015886772628</v>
      </c>
      <c r="D28" s="5">
        <f t="shared" si="0"/>
        <v>32663.468647604364</v>
      </c>
      <c r="E28" s="5">
        <f t="shared" si="1"/>
        <v>23163.468647604364</v>
      </c>
      <c r="F28" s="5">
        <f t="shared" si="2"/>
        <v>7864.622513442825</v>
      </c>
      <c r="G28" s="5">
        <f t="shared" si="3"/>
        <v>24798.84613416154</v>
      </c>
      <c r="H28" s="22">
        <f t="shared" si="10"/>
        <v>15688.951639975325</v>
      </c>
      <c r="I28" s="5">
        <f t="shared" si="4"/>
        <v>39264.059546218792</v>
      </c>
      <c r="J28" s="26">
        <f t="shared" si="5"/>
        <v>0.1447952515822398</v>
      </c>
      <c r="L28" s="22">
        <f t="shared" si="11"/>
        <v>50118.692845665457</v>
      </c>
      <c r="M28" s="5">
        <f>scrimecost*Meta!O25</f>
        <v>6702.2039999999997</v>
      </c>
      <c r="N28" s="5">
        <f>L28-Grade9!L28</f>
        <v>1419.8106697421754</v>
      </c>
      <c r="O28" s="5">
        <f>Grade9!M28-M28</f>
        <v>334.22400000000016</v>
      </c>
      <c r="P28" s="22">
        <f t="shared" si="12"/>
        <v>165.73138487473372</v>
      </c>
      <c r="Q28" s="22"/>
      <c r="R28" s="22"/>
      <c r="S28" s="22">
        <f t="shared" si="6"/>
        <v>1418.905706239261</v>
      </c>
      <c r="T28" s="22">
        <f t="shared" si="7"/>
        <v>693.09928463045821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34959.691283941938</v>
      </c>
      <c r="D29" s="5">
        <f t="shared" si="0"/>
        <v>33449.63536379447</v>
      </c>
      <c r="E29" s="5">
        <f t="shared" si="1"/>
        <v>23949.63536379447</v>
      </c>
      <c r="F29" s="5">
        <f t="shared" si="2"/>
        <v>8121.3059462788951</v>
      </c>
      <c r="G29" s="5">
        <f t="shared" si="3"/>
        <v>25328.329417515575</v>
      </c>
      <c r="H29" s="22">
        <f t="shared" si="10"/>
        <v>16081.175430974707</v>
      </c>
      <c r="I29" s="5">
        <f t="shared" si="4"/>
        <v>40155.173164874257</v>
      </c>
      <c r="J29" s="26">
        <f t="shared" si="5"/>
        <v>0.14671808386051077</v>
      </c>
      <c r="L29" s="22">
        <f t="shared" si="11"/>
        <v>51371.660166807094</v>
      </c>
      <c r="M29" s="5">
        <f>scrimecost*Meta!O26</f>
        <v>6702.2039999999997</v>
      </c>
      <c r="N29" s="5">
        <f>L29-Grade9!L29</f>
        <v>1455.3059364857327</v>
      </c>
      <c r="O29" s="5">
        <f>Grade9!M29-M29</f>
        <v>334.22400000000016</v>
      </c>
      <c r="P29" s="22">
        <f t="shared" si="12"/>
        <v>169.09381853288733</v>
      </c>
      <c r="Q29" s="22"/>
      <c r="R29" s="22"/>
      <c r="S29" s="22">
        <f t="shared" si="6"/>
        <v>1445.8540401460987</v>
      </c>
      <c r="T29" s="22">
        <f t="shared" si="7"/>
        <v>683.63268565623139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35833.68356604049</v>
      </c>
      <c r="D30" s="5">
        <f t="shared" si="0"/>
        <v>34255.456247889335</v>
      </c>
      <c r="E30" s="5">
        <f t="shared" si="1"/>
        <v>24755.456247889335</v>
      </c>
      <c r="F30" s="5">
        <f t="shared" si="2"/>
        <v>8384.4064649358679</v>
      </c>
      <c r="G30" s="5">
        <f t="shared" si="3"/>
        <v>25871.049782953465</v>
      </c>
      <c r="H30" s="22">
        <f t="shared" si="10"/>
        <v>16483.204816749076</v>
      </c>
      <c r="I30" s="5">
        <f t="shared" si="4"/>
        <v>41068.564623996113</v>
      </c>
      <c r="J30" s="26">
        <f t="shared" si="5"/>
        <v>0.14859401779053125</v>
      </c>
      <c r="L30" s="22">
        <f t="shared" si="11"/>
        <v>52655.951670977272</v>
      </c>
      <c r="M30" s="5">
        <f>scrimecost*Meta!O27</f>
        <v>6702.2039999999997</v>
      </c>
      <c r="N30" s="5">
        <f>L30-Grade9!L30</f>
        <v>1491.6885848978782</v>
      </c>
      <c r="O30" s="5">
        <f>Grade9!M30-M30</f>
        <v>334.22400000000016</v>
      </c>
      <c r="P30" s="22">
        <f t="shared" si="12"/>
        <v>172.54031303249477</v>
      </c>
      <c r="Q30" s="22"/>
      <c r="R30" s="22"/>
      <c r="S30" s="22">
        <f t="shared" si="6"/>
        <v>1473.4760824006069</v>
      </c>
      <c r="T30" s="22">
        <f t="shared" si="7"/>
        <v>674.36948048305976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36729.525655191501</v>
      </c>
      <c r="D31" s="5">
        <f t="shared" si="0"/>
        <v>35081.422654086571</v>
      </c>
      <c r="E31" s="5">
        <f t="shared" si="1"/>
        <v>25581.422654086571</v>
      </c>
      <c r="F31" s="5">
        <f t="shared" si="2"/>
        <v>8654.084496559266</v>
      </c>
      <c r="G31" s="5">
        <f t="shared" si="3"/>
        <v>26427.338157527305</v>
      </c>
      <c r="H31" s="22">
        <f t="shared" si="10"/>
        <v>16895.284937167802</v>
      </c>
      <c r="I31" s="5">
        <f t="shared" si="4"/>
        <v>42004.790869596021</v>
      </c>
      <c r="J31" s="26">
        <f t="shared" si="5"/>
        <v>0.15042419723445369</v>
      </c>
      <c r="L31" s="22">
        <f t="shared" si="11"/>
        <v>53972.350462751703</v>
      </c>
      <c r="M31" s="5">
        <f>scrimecost*Meta!O28</f>
        <v>5987.5140000000001</v>
      </c>
      <c r="N31" s="5">
        <f>L31-Grade9!L31</f>
        <v>1528.98079952033</v>
      </c>
      <c r="O31" s="5">
        <f>Grade9!M31-M31</f>
        <v>298.58399999999983</v>
      </c>
      <c r="P31" s="22">
        <f t="shared" si="12"/>
        <v>176.0729698945924</v>
      </c>
      <c r="Q31" s="22"/>
      <c r="R31" s="22"/>
      <c r="S31" s="22">
        <f t="shared" si="6"/>
        <v>1468.5365557114792</v>
      </c>
      <c r="T31" s="22">
        <f t="shared" si="7"/>
        <v>650.5729908080383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37647.763796571278</v>
      </c>
      <c r="D32" s="5">
        <f t="shared" si="0"/>
        <v>35928.038220438721</v>
      </c>
      <c r="E32" s="5">
        <f t="shared" si="1"/>
        <v>26428.038220438721</v>
      </c>
      <c r="F32" s="5">
        <f t="shared" si="2"/>
        <v>8930.5044789732419</v>
      </c>
      <c r="G32" s="5">
        <f t="shared" si="3"/>
        <v>26997.533741465479</v>
      </c>
      <c r="H32" s="22">
        <f t="shared" si="10"/>
        <v>17317.667060596992</v>
      </c>
      <c r="I32" s="5">
        <f t="shared" si="4"/>
        <v>42964.422771335907</v>
      </c>
      <c r="J32" s="26">
        <f t="shared" si="5"/>
        <v>0.15220973815535355</v>
      </c>
      <c r="L32" s="22">
        <f t="shared" si="11"/>
        <v>55321.659224320487</v>
      </c>
      <c r="M32" s="5">
        <f>scrimecost*Meta!O29</f>
        <v>5987.5140000000001</v>
      </c>
      <c r="N32" s="5">
        <f>L32-Grade9!L32</f>
        <v>1567.2053195083354</v>
      </c>
      <c r="O32" s="5">
        <f>Grade9!M32-M32</f>
        <v>298.58399999999983</v>
      </c>
      <c r="P32" s="22">
        <f t="shared" si="12"/>
        <v>179.69394317824239</v>
      </c>
      <c r="Q32" s="22"/>
      <c r="R32" s="22"/>
      <c r="S32" s="22">
        <f t="shared" si="6"/>
        <v>1497.5569638551181</v>
      </c>
      <c r="T32" s="22">
        <f t="shared" si="7"/>
        <v>642.17156174071727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38588.957891485559</v>
      </c>
      <c r="D33" s="5">
        <f t="shared" si="0"/>
        <v>36795.819175949691</v>
      </c>
      <c r="E33" s="5">
        <f t="shared" si="1"/>
        <v>27295.819175949691</v>
      </c>
      <c r="F33" s="5">
        <f t="shared" si="2"/>
        <v>9213.8349609475736</v>
      </c>
      <c r="G33" s="5">
        <f t="shared" si="3"/>
        <v>27581.984215002118</v>
      </c>
      <c r="H33" s="22">
        <f t="shared" si="10"/>
        <v>17750.608737111917</v>
      </c>
      <c r="I33" s="5">
        <f t="shared" si="4"/>
        <v>43948.045470619305</v>
      </c>
      <c r="J33" s="26">
        <f t="shared" si="5"/>
        <v>0.15395172929769493</v>
      </c>
      <c r="L33" s="22">
        <f t="shared" si="11"/>
        <v>56704.700704928495</v>
      </c>
      <c r="M33" s="5">
        <f>scrimecost*Meta!O30</f>
        <v>5987.5140000000001</v>
      </c>
      <c r="N33" s="5">
        <f>L33-Grade9!L33</f>
        <v>1606.3854524960407</v>
      </c>
      <c r="O33" s="5">
        <f>Grade9!M33-M33</f>
        <v>298.58399999999983</v>
      </c>
      <c r="P33" s="22">
        <f t="shared" si="12"/>
        <v>183.4054407939837</v>
      </c>
      <c r="Q33" s="22"/>
      <c r="R33" s="22"/>
      <c r="S33" s="22">
        <f t="shared" si="6"/>
        <v>1527.302882202348</v>
      </c>
      <c r="T33" s="22">
        <f t="shared" si="7"/>
        <v>633.94172921534835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39553.681838772696</v>
      </c>
      <c r="D34" s="5">
        <f t="shared" si="0"/>
        <v>37685.294655348429</v>
      </c>
      <c r="E34" s="5">
        <f t="shared" si="1"/>
        <v>28185.294655348429</v>
      </c>
      <c r="F34" s="5">
        <f t="shared" si="2"/>
        <v>9504.2487049712618</v>
      </c>
      <c r="G34" s="5">
        <f t="shared" si="3"/>
        <v>28181.045950377167</v>
      </c>
      <c r="H34" s="22">
        <f t="shared" si="10"/>
        <v>18194.373955539711</v>
      </c>
      <c r="I34" s="5">
        <f t="shared" si="4"/>
        <v>44956.258737384778</v>
      </c>
      <c r="J34" s="26">
        <f t="shared" si="5"/>
        <v>0.15565123285119872</v>
      </c>
      <c r="L34" s="22">
        <f t="shared" si="11"/>
        <v>58122.318222551701</v>
      </c>
      <c r="M34" s="5">
        <f>scrimecost*Meta!O31</f>
        <v>5987.5140000000001</v>
      </c>
      <c r="N34" s="5">
        <f>L34-Grade9!L34</f>
        <v>1646.5450888084451</v>
      </c>
      <c r="O34" s="5">
        <f>Grade9!M34-M34</f>
        <v>298.58399999999983</v>
      </c>
      <c r="P34" s="22">
        <f t="shared" si="12"/>
        <v>187.20972585011856</v>
      </c>
      <c r="Q34" s="22"/>
      <c r="R34" s="22"/>
      <c r="S34" s="22">
        <f t="shared" si="6"/>
        <v>1557.7924485082633</v>
      </c>
      <c r="T34" s="22">
        <f t="shared" si="7"/>
        <v>625.8787604324873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40542.523884742004</v>
      </c>
      <c r="D35" s="5">
        <f t="shared" si="0"/>
        <v>38597.007021732134</v>
      </c>
      <c r="E35" s="5">
        <f t="shared" si="1"/>
        <v>29097.007021732134</v>
      </c>
      <c r="F35" s="5">
        <f t="shared" si="2"/>
        <v>9801.922792595542</v>
      </c>
      <c r="G35" s="5">
        <f t="shared" si="3"/>
        <v>28795.084229136592</v>
      </c>
      <c r="H35" s="22">
        <f t="shared" si="10"/>
        <v>18649.233304428202</v>
      </c>
      <c r="I35" s="5">
        <f t="shared" si="4"/>
        <v>45989.67733581939</v>
      </c>
      <c r="J35" s="26">
        <f t="shared" si="5"/>
        <v>0.15730928509851949</v>
      </c>
      <c r="L35" s="22">
        <f t="shared" si="11"/>
        <v>59575.37617811549</v>
      </c>
      <c r="M35" s="5">
        <f>scrimecost*Meta!O32</f>
        <v>5987.5140000000001</v>
      </c>
      <c r="N35" s="5">
        <f>L35-Grade9!L35</f>
        <v>1687.7087160286464</v>
      </c>
      <c r="O35" s="5">
        <f>Grade9!M35-M35</f>
        <v>298.58399999999983</v>
      </c>
      <c r="P35" s="22">
        <f t="shared" si="12"/>
        <v>191.10911803265677</v>
      </c>
      <c r="Q35" s="22"/>
      <c r="R35" s="22"/>
      <c r="S35" s="22">
        <f t="shared" si="6"/>
        <v>1589.0442539718174</v>
      </c>
      <c r="T35" s="22">
        <f t="shared" si="7"/>
        <v>617.97806823757639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41556.086981860564</v>
      </c>
      <c r="D36" s="5">
        <f t="shared" si="0"/>
        <v>39531.512197275442</v>
      </c>
      <c r="E36" s="5">
        <f t="shared" si="1"/>
        <v>30031.512197275442</v>
      </c>
      <c r="F36" s="5">
        <f t="shared" si="2"/>
        <v>10107.038732410432</v>
      </c>
      <c r="G36" s="5">
        <f t="shared" si="3"/>
        <v>29424.473464865012</v>
      </c>
      <c r="H36" s="22">
        <f t="shared" si="10"/>
        <v>19115.464137038911</v>
      </c>
      <c r="I36" s="5">
        <f t="shared" si="4"/>
        <v>47048.931399214889</v>
      </c>
      <c r="J36" s="26">
        <f t="shared" si="5"/>
        <v>0.15892689704712512</v>
      </c>
      <c r="L36" s="22">
        <f t="shared" si="11"/>
        <v>61064.760582568386</v>
      </c>
      <c r="M36" s="5">
        <f>scrimecost*Meta!O33</f>
        <v>5076.9459999999999</v>
      </c>
      <c r="N36" s="5">
        <f>L36-Grade9!L36</f>
        <v>1729.9014339293863</v>
      </c>
      <c r="O36" s="5">
        <f>Grade9!M36-M36</f>
        <v>253.17599999999948</v>
      </c>
      <c r="P36" s="22">
        <f t="shared" si="12"/>
        <v>195.10599501975847</v>
      </c>
      <c r="Q36" s="22"/>
      <c r="R36" s="22"/>
      <c r="S36" s="22">
        <f t="shared" si="6"/>
        <v>1578.7116905719827</v>
      </c>
      <c r="T36" s="22">
        <f t="shared" si="7"/>
        <v>594.28715834264062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42594.989156407064</v>
      </c>
      <c r="D37" s="5">
        <f t="shared" ref="D37:D56" si="15">IF(A37&lt;startage,1,0)*(C37*(1-initialunempprob))+IF(A37=startage,1,0)*(C37*(1-unempprob))+IF(A37&gt;startage,1,0)*(C37*(1-unempprob)+unempprob*300*52)</f>
        <v>40489.380002207319</v>
      </c>
      <c r="E37" s="5">
        <f t="shared" si="1"/>
        <v>30989.380002207319</v>
      </c>
      <c r="F37" s="5">
        <f t="shared" si="2"/>
        <v>10419.78257072069</v>
      </c>
      <c r="G37" s="5">
        <f t="shared" si="3"/>
        <v>30069.597431486629</v>
      </c>
      <c r="H37" s="22">
        <f t="shared" ref="H37:H56" si="16">benefits*B37/expnorm</f>
        <v>19593.350740464881</v>
      </c>
      <c r="I37" s="5">
        <f t="shared" ref="I37:I56" si="17">G37+IF(A37&lt;startage,1,0)*(H37*(1-initialunempprob))+IF(A37&gt;=startage,1,0)*(H37*(1-unempprob))</f>
        <v>48134.666814195254</v>
      </c>
      <c r="J37" s="26">
        <f t="shared" si="5"/>
        <v>0.16050505504576476</v>
      </c>
      <c r="L37" s="22">
        <f t="shared" ref="L37:L56" si="18">(sincome+sbenefits)*(1-sunemp)*B37/expnorm</f>
        <v>62591.379597132582</v>
      </c>
      <c r="M37" s="5">
        <f>scrimecost*Meta!O34</f>
        <v>5076.9459999999999</v>
      </c>
      <c r="N37" s="5">
        <f>L37-Grade9!L37</f>
        <v>1773.1489697775833</v>
      </c>
      <c r="O37" s="5">
        <f>Grade9!M37-M37</f>
        <v>253.17599999999948</v>
      </c>
      <c r="P37" s="22">
        <f t="shared" si="12"/>
        <v>199.20279393153766</v>
      </c>
      <c r="Q37" s="22"/>
      <c r="R37" s="22"/>
      <c r="S37" s="22">
        <f t="shared" si="6"/>
        <v>1611.5456186871108</v>
      </c>
      <c r="T37" s="22">
        <f t="shared" si="7"/>
        <v>587.20882708178362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43659.86388531726</v>
      </c>
      <c r="D38" s="5">
        <f t="shared" si="15"/>
        <v>41471.194502262515</v>
      </c>
      <c r="E38" s="5">
        <f t="shared" si="1"/>
        <v>31971.194502262515</v>
      </c>
      <c r="F38" s="5">
        <f t="shared" si="2"/>
        <v>10740.345004988711</v>
      </c>
      <c r="G38" s="5">
        <f t="shared" si="3"/>
        <v>30730.849497273804</v>
      </c>
      <c r="H38" s="22">
        <f t="shared" si="16"/>
        <v>20083.184508976508</v>
      </c>
      <c r="I38" s="5">
        <f t="shared" si="17"/>
        <v>49247.545614550145</v>
      </c>
      <c r="J38" s="26">
        <f t="shared" ref="J38:J56" si="19">(F38-(IF(A38&gt;startage,1,0)*(unempprob*300*52)))/(IF(A38&lt;startage,1,0)*((C38+H38)*(1-initialunempprob))+IF(A38&gt;=startage,1,0)*((C38+H38)*(1-unempprob)))</f>
        <v>0.16204472138590095</v>
      </c>
      <c r="L38" s="22">
        <f t="shared" si="18"/>
        <v>64156.164087060912</v>
      </c>
      <c r="M38" s="5">
        <f>scrimecost*Meta!O35</f>
        <v>5076.9459999999999</v>
      </c>
      <c r="N38" s="5">
        <f>L38-Grade9!L38</f>
        <v>1817.4776940220545</v>
      </c>
      <c r="O38" s="5">
        <f>Grade9!M38-M38</f>
        <v>253.17599999999948</v>
      </c>
      <c r="P38" s="22">
        <f t="shared" si="12"/>
        <v>203.40201281611135</v>
      </c>
      <c r="Q38" s="22"/>
      <c r="R38" s="22"/>
      <c r="S38" s="22">
        <f t="shared" ref="S38:S69" si="20">IF(A38&lt;startage,1,0)*(N38-Q38-R38)+IF(A38&gt;=startage,1,0)*completionprob*(N38*spart+O38+P38)</f>
        <v>1645.2003950051644</v>
      </c>
      <c r="T38" s="22">
        <f t="shared" ref="T38:T69" si="21">S38/sreturn^(A38-startage+1)</f>
        <v>580.26346551036636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44751.360482450182</v>
      </c>
      <c r="D39" s="5">
        <f t="shared" si="15"/>
        <v>42477.554364819072</v>
      </c>
      <c r="E39" s="5">
        <f t="shared" si="1"/>
        <v>32977.554364819072</v>
      </c>
      <c r="F39" s="5">
        <f t="shared" si="2"/>
        <v>11068.921500113427</v>
      </c>
      <c r="G39" s="5">
        <f t="shared" si="3"/>
        <v>31408.632864705643</v>
      </c>
      <c r="H39" s="22">
        <f t="shared" si="16"/>
        <v>20585.264121700919</v>
      </c>
      <c r="I39" s="5">
        <f t="shared" si="17"/>
        <v>50388.246384913888</v>
      </c>
      <c r="J39" s="26">
        <f t="shared" si="19"/>
        <v>0.16354683488847288</v>
      </c>
      <c r="L39" s="22">
        <f t="shared" si="18"/>
        <v>65760.068189237427</v>
      </c>
      <c r="M39" s="5">
        <f>scrimecost*Meta!O36</f>
        <v>5076.9459999999999</v>
      </c>
      <c r="N39" s="5">
        <f>L39-Grade9!L39</f>
        <v>1862.9146363725959</v>
      </c>
      <c r="O39" s="5">
        <f>Grade9!M39-M39</f>
        <v>253.17599999999948</v>
      </c>
      <c r="P39" s="22">
        <f t="shared" ref="P39:P56" si="22">(spart-initialspart)*(L39*J39+nptrans)</f>
        <v>207.70621217279935</v>
      </c>
      <c r="Q39" s="22"/>
      <c r="R39" s="22"/>
      <c r="S39" s="22">
        <f t="shared" si="20"/>
        <v>1679.6965407311407</v>
      </c>
      <c r="T39" s="22">
        <f t="shared" si="21"/>
        <v>573.44754896252505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45870.144494511427</v>
      </c>
      <c r="D40" s="5">
        <f t="shared" si="15"/>
        <v>43509.073223939544</v>
      </c>
      <c r="E40" s="5">
        <f t="shared" si="1"/>
        <v>34009.073223939544</v>
      </c>
      <c r="F40" s="5">
        <f t="shared" si="2"/>
        <v>11405.712407616262</v>
      </c>
      <c r="G40" s="5">
        <f t="shared" si="3"/>
        <v>32103.360816323282</v>
      </c>
      <c r="H40" s="22">
        <f t="shared" si="16"/>
        <v>21099.895724743437</v>
      </c>
      <c r="I40" s="5">
        <f t="shared" si="17"/>
        <v>51557.464674536735</v>
      </c>
      <c r="J40" s="26">
        <f t="shared" si="19"/>
        <v>0.16501231147634796</v>
      </c>
      <c r="L40" s="22">
        <f t="shared" si="18"/>
        <v>67404.06989396835</v>
      </c>
      <c r="M40" s="5">
        <f>scrimecost*Meta!O37</f>
        <v>5076.9459999999999</v>
      </c>
      <c r="N40" s="5">
        <f>L40-Grade9!L40</f>
        <v>1909.4875022819106</v>
      </c>
      <c r="O40" s="5">
        <f>Grade9!M40-M40</f>
        <v>253.17599999999948</v>
      </c>
      <c r="P40" s="22">
        <f t="shared" si="22"/>
        <v>212.1180165134046</v>
      </c>
      <c r="Q40" s="22"/>
      <c r="R40" s="22"/>
      <c r="S40" s="22">
        <f t="shared" si="20"/>
        <v>1715.0550901002734</v>
      </c>
      <c r="T40" s="22">
        <f t="shared" si="21"/>
        <v>566.7576599379363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47016.898106874214</v>
      </c>
      <c r="D41" s="5">
        <f t="shared" si="15"/>
        <v>44566.380054538029</v>
      </c>
      <c r="E41" s="5">
        <f t="shared" si="1"/>
        <v>35066.380054538029</v>
      </c>
      <c r="F41" s="5">
        <f t="shared" si="2"/>
        <v>11807.56109326047</v>
      </c>
      <c r="G41" s="5">
        <f t="shared" si="3"/>
        <v>32758.81896127756</v>
      </c>
      <c r="H41" s="22">
        <f t="shared" si="16"/>
        <v>21627.393117862022</v>
      </c>
      <c r="I41" s="5">
        <f t="shared" si="17"/>
        <v>52699.275415946351</v>
      </c>
      <c r="J41" s="26">
        <f t="shared" si="19"/>
        <v>0.16733694081089415</v>
      </c>
      <c r="L41" s="22">
        <f t="shared" si="18"/>
        <v>69089.17164131756</v>
      </c>
      <c r="M41" s="5">
        <f>scrimecost*Meta!O38</f>
        <v>3674.0359999999996</v>
      </c>
      <c r="N41" s="5">
        <f>L41-Grade9!L41</f>
        <v>1957.2246898389567</v>
      </c>
      <c r="O41" s="5">
        <f>Grade9!M41-M41</f>
        <v>183.21599999999989</v>
      </c>
      <c r="P41" s="22">
        <f t="shared" si="22"/>
        <v>217.38204750740255</v>
      </c>
      <c r="Q41" s="22"/>
      <c r="R41" s="22"/>
      <c r="S41" s="22">
        <f t="shared" si="20"/>
        <v>1686.7171453350045</v>
      </c>
      <c r="T41" s="22">
        <f t="shared" si="21"/>
        <v>539.53302596363619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48192.32055954606</v>
      </c>
      <c r="D42" s="5">
        <f t="shared" si="15"/>
        <v>45650.119555901474</v>
      </c>
      <c r="E42" s="5">
        <f t="shared" si="1"/>
        <v>36150.119555901474</v>
      </c>
      <c r="F42" s="5">
        <f t="shared" si="2"/>
        <v>12269.775990591979</v>
      </c>
      <c r="G42" s="5">
        <f t="shared" si="3"/>
        <v>33380.343565309493</v>
      </c>
      <c r="H42" s="22">
        <f t="shared" si="16"/>
        <v>22168.077945808571</v>
      </c>
      <c r="I42" s="5">
        <f t="shared" si="17"/>
        <v>53819.311431344991</v>
      </c>
      <c r="J42" s="26">
        <f t="shared" si="19"/>
        <v>0.17038054968991806</v>
      </c>
      <c r="L42" s="22">
        <f t="shared" si="18"/>
        <v>70816.400932350487</v>
      </c>
      <c r="M42" s="5">
        <f>scrimecost*Meta!O39</f>
        <v>3674.0359999999996</v>
      </c>
      <c r="N42" s="5">
        <f>L42-Grade9!L42</f>
        <v>2006.1553070849186</v>
      </c>
      <c r="O42" s="5">
        <f>Grade9!M42-M42</f>
        <v>183.21599999999989</v>
      </c>
      <c r="P42" s="22">
        <f t="shared" si="22"/>
        <v>223.43684781498624</v>
      </c>
      <c r="Q42" s="22"/>
      <c r="R42" s="22"/>
      <c r="S42" s="22">
        <f t="shared" si="20"/>
        <v>1725.1902531972369</v>
      </c>
      <c r="T42" s="22">
        <f t="shared" si="21"/>
        <v>534.15736511494481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49397.128573534719</v>
      </c>
      <c r="D43" s="5">
        <f t="shared" si="15"/>
        <v>46760.952544799016</v>
      </c>
      <c r="E43" s="5">
        <f t="shared" si="1"/>
        <v>37260.952544799016</v>
      </c>
      <c r="F43" s="5">
        <f t="shared" si="2"/>
        <v>12743.546260356781</v>
      </c>
      <c r="G43" s="5">
        <f t="shared" si="3"/>
        <v>34017.406284442237</v>
      </c>
      <c r="H43" s="22">
        <f t="shared" si="16"/>
        <v>22722.279894453786</v>
      </c>
      <c r="I43" s="5">
        <f t="shared" si="17"/>
        <v>54967.348347128631</v>
      </c>
      <c r="J43" s="26">
        <f t="shared" si="19"/>
        <v>0.17334992420603898</v>
      </c>
      <c r="L43" s="22">
        <f t="shared" si="18"/>
        <v>72586.810955659254</v>
      </c>
      <c r="M43" s="5">
        <f>scrimecost*Meta!O40</f>
        <v>3674.0359999999996</v>
      </c>
      <c r="N43" s="5">
        <f>L43-Grade9!L43</f>
        <v>2056.3091897620616</v>
      </c>
      <c r="O43" s="5">
        <f>Grade9!M43-M43</f>
        <v>183.21599999999989</v>
      </c>
      <c r="P43" s="22">
        <f t="shared" si="22"/>
        <v>229.64301813025955</v>
      </c>
      <c r="Q43" s="22"/>
      <c r="R43" s="22"/>
      <c r="S43" s="22">
        <f t="shared" si="20"/>
        <v>1764.6251887560468</v>
      </c>
      <c r="T43" s="22">
        <f t="shared" si="21"/>
        <v>528.86052278743659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50632.056787873087</v>
      </c>
      <c r="D44" s="5">
        <f t="shared" si="15"/>
        <v>47899.556358418995</v>
      </c>
      <c r="E44" s="5">
        <f t="shared" si="1"/>
        <v>38399.556358418995</v>
      </c>
      <c r="F44" s="5">
        <f t="shared" si="2"/>
        <v>13229.160786865701</v>
      </c>
      <c r="G44" s="5">
        <f t="shared" si="3"/>
        <v>34670.395571553294</v>
      </c>
      <c r="H44" s="22">
        <f t="shared" si="16"/>
        <v>23290.336891815128</v>
      </c>
      <c r="I44" s="5">
        <f t="shared" si="17"/>
        <v>56144.086185806838</v>
      </c>
      <c r="J44" s="26">
        <f t="shared" si="19"/>
        <v>0.17624687495347405</v>
      </c>
      <c r="L44" s="22">
        <f t="shared" si="18"/>
        <v>74401.481229550729</v>
      </c>
      <c r="M44" s="5">
        <f>scrimecost*Meta!O41</f>
        <v>3674.0359999999996</v>
      </c>
      <c r="N44" s="5">
        <f>L44-Grade9!L44</f>
        <v>2107.7169195061288</v>
      </c>
      <c r="O44" s="5">
        <f>Grade9!M44-M44</f>
        <v>183.21599999999989</v>
      </c>
      <c r="P44" s="22">
        <f t="shared" si="22"/>
        <v>236.00434270341469</v>
      </c>
      <c r="Q44" s="22"/>
      <c r="R44" s="22"/>
      <c r="S44" s="22">
        <f t="shared" si="20"/>
        <v>1805.0459977038238</v>
      </c>
      <c r="T44" s="22">
        <f t="shared" si="21"/>
        <v>523.64070624996998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51897.858207569901</v>
      </c>
      <c r="D45" s="5">
        <f t="shared" si="15"/>
        <v>49066.625267379452</v>
      </c>
      <c r="E45" s="5">
        <f t="shared" si="1"/>
        <v>39566.625267379452</v>
      </c>
      <c r="F45" s="5">
        <f t="shared" si="2"/>
        <v>13726.915676537337</v>
      </c>
      <c r="G45" s="5">
        <f t="shared" si="3"/>
        <v>35339.709590842118</v>
      </c>
      <c r="H45" s="22">
        <f t="shared" si="16"/>
        <v>23872.595314110502</v>
      </c>
      <c r="I45" s="5">
        <f t="shared" si="17"/>
        <v>57350.242470452002</v>
      </c>
      <c r="J45" s="26">
        <f t="shared" si="19"/>
        <v>0.17907316836560572</v>
      </c>
      <c r="L45" s="22">
        <f t="shared" si="18"/>
        <v>76261.518260289478</v>
      </c>
      <c r="M45" s="5">
        <f>scrimecost*Meta!O42</f>
        <v>3674.0359999999996</v>
      </c>
      <c r="N45" s="5">
        <f>L45-Grade9!L45</f>
        <v>2160.4098424937401</v>
      </c>
      <c r="O45" s="5">
        <f>Grade9!M45-M45</f>
        <v>183.21599999999989</v>
      </c>
      <c r="P45" s="22">
        <f t="shared" si="22"/>
        <v>242.5247003908986</v>
      </c>
      <c r="Q45" s="22"/>
      <c r="R45" s="22"/>
      <c r="S45" s="22">
        <f t="shared" si="20"/>
        <v>1846.4773268752565</v>
      </c>
      <c r="T45" s="22">
        <f t="shared" si="21"/>
        <v>518.49617446698403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53195.304662759147</v>
      </c>
      <c r="D46" s="5">
        <f t="shared" si="15"/>
        <v>50262.870899063935</v>
      </c>
      <c r="E46" s="5">
        <f t="shared" si="1"/>
        <v>40762.870899063935</v>
      </c>
      <c r="F46" s="5">
        <f t="shared" si="2"/>
        <v>14237.11443845077</v>
      </c>
      <c r="G46" s="5">
        <f t="shared" si="3"/>
        <v>36025.756460613164</v>
      </c>
      <c r="H46" s="22">
        <f t="shared" si="16"/>
        <v>24469.410196963268</v>
      </c>
      <c r="I46" s="5">
        <f t="shared" si="17"/>
        <v>58586.552662213297</v>
      </c>
      <c r="J46" s="26">
        <f t="shared" si="19"/>
        <v>0.18183052779207573</v>
      </c>
      <c r="L46" s="22">
        <f t="shared" si="18"/>
        <v>78168.056216796729</v>
      </c>
      <c r="M46" s="5">
        <f>scrimecost*Meta!O43</f>
        <v>2197.0099999999998</v>
      </c>
      <c r="N46" s="5">
        <f>L46-Grade9!L46</f>
        <v>2214.4200885561149</v>
      </c>
      <c r="O46" s="5">
        <f>Grade9!M46-M46</f>
        <v>109.55999999999995</v>
      </c>
      <c r="P46" s="22">
        <f t="shared" si="22"/>
        <v>249.20806702056976</v>
      </c>
      <c r="Q46" s="22"/>
      <c r="R46" s="22"/>
      <c r="S46" s="22">
        <f t="shared" si="20"/>
        <v>1820.2233912760246</v>
      </c>
      <c r="T46" s="22">
        <f t="shared" si="21"/>
        <v>494.74648681756281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54525.187279328122</v>
      </c>
      <c r="D47" s="5">
        <f t="shared" si="15"/>
        <v>51489.022671540537</v>
      </c>
      <c r="E47" s="5">
        <f t="shared" si="1"/>
        <v>41989.022671540537</v>
      </c>
      <c r="F47" s="5">
        <f t="shared" si="2"/>
        <v>14760.068169412039</v>
      </c>
      <c r="G47" s="5">
        <f t="shared" si="3"/>
        <v>36728.954502128501</v>
      </c>
      <c r="H47" s="22">
        <f t="shared" si="16"/>
        <v>25081.145451887343</v>
      </c>
      <c r="I47" s="5">
        <f t="shared" si="17"/>
        <v>59853.770608768631</v>
      </c>
      <c r="J47" s="26">
        <f t="shared" si="19"/>
        <v>0.18452063454960749</v>
      </c>
      <c r="L47" s="22">
        <f t="shared" si="18"/>
        <v>80122.257622216624</v>
      </c>
      <c r="M47" s="5">
        <f>scrimecost*Meta!O44</f>
        <v>2197.0099999999998</v>
      </c>
      <c r="N47" s="5">
        <f>L47-Grade9!L47</f>
        <v>2269.7805907699949</v>
      </c>
      <c r="O47" s="5">
        <f>Grade9!M47-M47</f>
        <v>109.55999999999995</v>
      </c>
      <c r="P47" s="22">
        <f t="shared" si="22"/>
        <v>256.05851781598267</v>
      </c>
      <c r="Q47" s="22"/>
      <c r="R47" s="22"/>
      <c r="S47" s="22">
        <f t="shared" si="20"/>
        <v>1863.7521814867753</v>
      </c>
      <c r="T47" s="22">
        <f t="shared" si="21"/>
        <v>490.34600732703285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55888.31696131132</v>
      </c>
      <c r="D48" s="5">
        <f t="shared" si="15"/>
        <v>52745.828238329043</v>
      </c>
      <c r="E48" s="5">
        <f t="shared" si="1"/>
        <v>43245.828238329043</v>
      </c>
      <c r="F48" s="5">
        <f t="shared" si="2"/>
        <v>15296.095743647336</v>
      </c>
      <c r="G48" s="5">
        <f t="shared" si="3"/>
        <v>37449.73249468171</v>
      </c>
      <c r="H48" s="22">
        <f t="shared" si="16"/>
        <v>25708.174088184525</v>
      </c>
      <c r="I48" s="5">
        <f t="shared" si="17"/>
        <v>61152.669003987845</v>
      </c>
      <c r="J48" s="26">
        <f t="shared" si="19"/>
        <v>0.18714512894719931</v>
      </c>
      <c r="L48" s="22">
        <f t="shared" si="18"/>
        <v>82125.314062772042</v>
      </c>
      <c r="M48" s="5">
        <f>scrimecost*Meta!O45</f>
        <v>2197.0099999999998</v>
      </c>
      <c r="N48" s="5">
        <f>L48-Grade9!L48</f>
        <v>2326.5251055392582</v>
      </c>
      <c r="O48" s="5">
        <f>Grade9!M48-M48</f>
        <v>109.55999999999995</v>
      </c>
      <c r="P48" s="22">
        <f t="shared" si="22"/>
        <v>263.08022988128079</v>
      </c>
      <c r="Q48" s="22"/>
      <c r="R48" s="22"/>
      <c r="S48" s="22">
        <f t="shared" si="20"/>
        <v>1908.369191452819</v>
      </c>
      <c r="T48" s="22">
        <f t="shared" si="21"/>
        <v>485.99670635024489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57285.524885344101</v>
      </c>
      <c r="D49" s="5">
        <f t="shared" si="15"/>
        <v>54034.053944287269</v>
      </c>
      <c r="E49" s="5">
        <f t="shared" si="1"/>
        <v>44534.053944287269</v>
      </c>
      <c r="F49" s="5">
        <f t="shared" si="2"/>
        <v>15845.52400723852</v>
      </c>
      <c r="G49" s="5">
        <f t="shared" si="3"/>
        <v>38188.529937048748</v>
      </c>
      <c r="H49" s="22">
        <f t="shared" si="16"/>
        <v>26350.878440389137</v>
      </c>
      <c r="I49" s="5">
        <f t="shared" si="17"/>
        <v>62484.039859087534</v>
      </c>
      <c r="J49" s="26">
        <f t="shared" si="19"/>
        <v>0.18970561128631339</v>
      </c>
      <c r="L49" s="22">
        <f t="shared" si="18"/>
        <v>84178.446914341344</v>
      </c>
      <c r="M49" s="5">
        <f>scrimecost*Meta!O46</f>
        <v>2197.0099999999998</v>
      </c>
      <c r="N49" s="5">
        <f>L49-Grade9!L49</f>
        <v>2384.6882331777306</v>
      </c>
      <c r="O49" s="5">
        <f>Grade9!M49-M49</f>
        <v>109.55999999999995</v>
      </c>
      <c r="P49" s="22">
        <f t="shared" si="22"/>
        <v>270.27748474821152</v>
      </c>
      <c r="Q49" s="22"/>
      <c r="R49" s="22"/>
      <c r="S49" s="22">
        <f t="shared" si="20"/>
        <v>1954.101626667999</v>
      </c>
      <c r="T49" s="22">
        <f t="shared" si="21"/>
        <v>481.69764851150626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58717.663007477706</v>
      </c>
      <c r="D50" s="5">
        <f t="shared" si="15"/>
        <v>55354.485292894453</v>
      </c>
      <c r="E50" s="5">
        <f t="shared" si="1"/>
        <v>45854.485292894453</v>
      </c>
      <c r="F50" s="5">
        <f t="shared" si="2"/>
        <v>16408.687977419482</v>
      </c>
      <c r="G50" s="5">
        <f t="shared" si="3"/>
        <v>38945.797315474971</v>
      </c>
      <c r="H50" s="22">
        <f t="shared" si="16"/>
        <v>27009.650401398867</v>
      </c>
      <c r="I50" s="5">
        <f t="shared" si="17"/>
        <v>63848.694985564725</v>
      </c>
      <c r="J50" s="26">
        <f t="shared" si="19"/>
        <v>0.19220364283666855</v>
      </c>
      <c r="L50" s="22">
        <f t="shared" si="18"/>
        <v>86282.908087199889</v>
      </c>
      <c r="M50" s="5">
        <f>scrimecost*Meta!O47</f>
        <v>2197.0099999999998</v>
      </c>
      <c r="N50" s="5">
        <f>L50-Grade9!L50</f>
        <v>2444.305439007192</v>
      </c>
      <c r="O50" s="5">
        <f>Grade9!M50-M50</f>
        <v>109.55999999999995</v>
      </c>
      <c r="P50" s="22">
        <f t="shared" si="22"/>
        <v>277.65467098681546</v>
      </c>
      <c r="Q50" s="22"/>
      <c r="R50" s="22"/>
      <c r="S50" s="22">
        <f t="shared" si="20"/>
        <v>2000.9773727635761</v>
      </c>
      <c r="T50" s="22">
        <f t="shared" si="21"/>
        <v>477.44792288110301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60185.604582664637</v>
      </c>
      <c r="D51" s="5">
        <f t="shared" si="15"/>
        <v>56707.927425216803</v>
      </c>
      <c r="E51" s="5">
        <f t="shared" si="1"/>
        <v>47207.927425216803</v>
      </c>
      <c r="F51" s="5">
        <f t="shared" si="2"/>
        <v>16985.931046854967</v>
      </c>
      <c r="G51" s="5">
        <f t="shared" si="3"/>
        <v>39721.996378361837</v>
      </c>
      <c r="H51" s="22">
        <f t="shared" si="16"/>
        <v>27684.891661433838</v>
      </c>
      <c r="I51" s="5">
        <f t="shared" si="17"/>
        <v>65247.466490203835</v>
      </c>
      <c r="J51" s="26">
        <f t="shared" si="19"/>
        <v>0.19464074678823456</v>
      </c>
      <c r="L51" s="22">
        <f t="shared" si="18"/>
        <v>88439.980789379872</v>
      </c>
      <c r="M51" s="5">
        <f>scrimecost*Meta!O48</f>
        <v>1207.0320000000002</v>
      </c>
      <c r="N51" s="5">
        <f>L51-Grade9!L51</f>
        <v>2505.4130749823526</v>
      </c>
      <c r="O51" s="5">
        <f>Grade9!M51-M51</f>
        <v>60.19199999999978</v>
      </c>
      <c r="P51" s="22">
        <f t="shared" si="22"/>
        <v>285.21628688138446</v>
      </c>
      <c r="Q51" s="22"/>
      <c r="R51" s="22"/>
      <c r="S51" s="22">
        <f t="shared" si="20"/>
        <v>2002.9646685115181</v>
      </c>
      <c r="T51" s="22">
        <f t="shared" si="21"/>
        <v>462.60845919453493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61690.244697231261</v>
      </c>
      <c r="D52" s="5">
        <f t="shared" si="15"/>
        <v>58095.205610847232</v>
      </c>
      <c r="E52" s="5">
        <f t="shared" si="1"/>
        <v>48595.205610847232</v>
      </c>
      <c r="F52" s="5">
        <f t="shared" si="2"/>
        <v>17577.605193026342</v>
      </c>
      <c r="G52" s="5">
        <f t="shared" si="3"/>
        <v>40517.60041782089</v>
      </c>
      <c r="H52" s="22">
        <f t="shared" si="16"/>
        <v>28377.013952969683</v>
      </c>
      <c r="I52" s="5">
        <f t="shared" si="17"/>
        <v>66681.207282458941</v>
      </c>
      <c r="J52" s="26">
        <f t="shared" si="19"/>
        <v>0.19701840918000627</v>
      </c>
      <c r="L52" s="22">
        <f t="shared" si="18"/>
        <v>90650.980309114355</v>
      </c>
      <c r="M52" s="5">
        <f>scrimecost*Meta!O49</f>
        <v>1207.0320000000002</v>
      </c>
      <c r="N52" s="5">
        <f>L52-Grade9!L52</f>
        <v>2568.0484018569259</v>
      </c>
      <c r="O52" s="5">
        <f>Grade9!M52-M52</f>
        <v>60.19199999999978</v>
      </c>
      <c r="P52" s="22">
        <f t="shared" si="22"/>
        <v>292.96694317331765</v>
      </c>
      <c r="Q52" s="22"/>
      <c r="R52" s="22"/>
      <c r="S52" s="22">
        <f t="shared" si="20"/>
        <v>2052.2134992531815</v>
      </c>
      <c r="T52" s="22">
        <f t="shared" si="21"/>
        <v>458.79562945013754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63232.500814662024</v>
      </c>
      <c r="D53" s="5">
        <f t="shared" si="15"/>
        <v>59517.165751118395</v>
      </c>
      <c r="E53" s="5">
        <f t="shared" si="1"/>
        <v>50017.165751118395</v>
      </c>
      <c r="F53" s="5">
        <f t="shared" si="2"/>
        <v>18184.071192851996</v>
      </c>
      <c r="G53" s="5">
        <f t="shared" si="3"/>
        <v>41333.094558266399</v>
      </c>
      <c r="H53" s="22">
        <f t="shared" si="16"/>
        <v>29086.439301793918</v>
      </c>
      <c r="I53" s="5">
        <f t="shared" si="17"/>
        <v>68150.791594520386</v>
      </c>
      <c r="J53" s="26">
        <f t="shared" si="19"/>
        <v>0.19933807980612503</v>
      </c>
      <c r="L53" s="22">
        <f t="shared" si="18"/>
        <v>92917.254816842207</v>
      </c>
      <c r="M53" s="5">
        <f>scrimecost*Meta!O50</f>
        <v>1207.0320000000002</v>
      </c>
      <c r="N53" s="5">
        <f>L53-Grade9!L53</f>
        <v>2632.2496119033167</v>
      </c>
      <c r="O53" s="5">
        <f>Grade9!M53-M53</f>
        <v>60.19199999999978</v>
      </c>
      <c r="P53" s="22">
        <f t="shared" si="22"/>
        <v>300.9113658725492</v>
      </c>
      <c r="Q53" s="22"/>
      <c r="R53" s="22"/>
      <c r="S53" s="22">
        <f t="shared" si="20"/>
        <v>2102.6935507633548</v>
      </c>
      <c r="T53" s="22">
        <f t="shared" si="21"/>
        <v>455.01861630800073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64813.313335028593</v>
      </c>
      <c r="D54" s="5">
        <f t="shared" si="15"/>
        <v>60974.674894896372</v>
      </c>
      <c r="E54" s="5">
        <f t="shared" si="1"/>
        <v>51474.674894896372</v>
      </c>
      <c r="F54" s="5">
        <f t="shared" si="2"/>
        <v>18805.698842673304</v>
      </c>
      <c r="G54" s="5">
        <f t="shared" si="3"/>
        <v>42168.976052223064</v>
      </c>
      <c r="H54" s="22">
        <f t="shared" si="16"/>
        <v>29813.600284338772</v>
      </c>
      <c r="I54" s="5">
        <f t="shared" si="17"/>
        <v>69657.115514383418</v>
      </c>
      <c r="J54" s="26">
        <f t="shared" si="19"/>
        <v>0.20160117309989947</v>
      </c>
      <c r="L54" s="22">
        <f t="shared" si="18"/>
        <v>95240.186187263273</v>
      </c>
      <c r="M54" s="5">
        <f>scrimecost*Meta!O51</f>
        <v>1207.0320000000002</v>
      </c>
      <c r="N54" s="5">
        <f>L54-Grade9!L54</f>
        <v>2698.0558522009233</v>
      </c>
      <c r="O54" s="5">
        <f>Grade9!M54-M54</f>
        <v>60.19199999999978</v>
      </c>
      <c r="P54" s="22">
        <f t="shared" si="22"/>
        <v>309.05439913926165</v>
      </c>
      <c r="Q54" s="22"/>
      <c r="R54" s="22"/>
      <c r="S54" s="22">
        <f t="shared" si="20"/>
        <v>2154.43560356132</v>
      </c>
      <c r="T54" s="22">
        <f t="shared" si="21"/>
        <v>451.27694942357283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66433.646168404288</v>
      </c>
      <c r="D55" s="5">
        <f t="shared" si="15"/>
        <v>62468.621767268756</v>
      </c>
      <c r="E55" s="5">
        <f t="shared" si="1"/>
        <v>52968.621767268756</v>
      </c>
      <c r="F55" s="5">
        <f t="shared" si="2"/>
        <v>19442.867183740127</v>
      </c>
      <c r="G55" s="5">
        <f t="shared" si="3"/>
        <v>43025.754583528629</v>
      </c>
      <c r="H55" s="22">
        <f t="shared" si="16"/>
        <v>30558.940291447238</v>
      </c>
      <c r="I55" s="5">
        <f t="shared" si="17"/>
        <v>71201.097532242988</v>
      </c>
      <c r="J55" s="26">
        <f t="shared" si="19"/>
        <v>0.20380906899626466</v>
      </c>
      <c r="L55" s="22">
        <f t="shared" si="18"/>
        <v>97621.190841944845</v>
      </c>
      <c r="M55" s="5">
        <f>scrimecost*Meta!O52</f>
        <v>1207.0320000000002</v>
      </c>
      <c r="N55" s="5">
        <f>L55-Grade9!L55</f>
        <v>2765.50724850595</v>
      </c>
      <c r="O55" s="5">
        <f>Grade9!M55-M55</f>
        <v>60.19199999999978</v>
      </c>
      <c r="P55" s="22">
        <f t="shared" si="22"/>
        <v>317.40100823764175</v>
      </c>
      <c r="Q55" s="22"/>
      <c r="R55" s="22"/>
      <c r="S55" s="22">
        <f t="shared" si="20"/>
        <v>2207.4712076792207</v>
      </c>
      <c r="T55" s="22">
        <f t="shared" si="21"/>
        <v>447.57016821095903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68094.487322614397</v>
      </c>
      <c r="D56" s="5">
        <f t="shared" si="15"/>
        <v>63999.917311450481</v>
      </c>
      <c r="E56" s="5">
        <f t="shared" si="1"/>
        <v>54499.917311450481</v>
      </c>
      <c r="F56" s="5">
        <f t="shared" si="2"/>
        <v>20095.964733333629</v>
      </c>
      <c r="G56" s="5">
        <f t="shared" si="3"/>
        <v>43903.952578116849</v>
      </c>
      <c r="H56" s="22">
        <f t="shared" si="16"/>
        <v>31322.913798733414</v>
      </c>
      <c r="I56" s="5">
        <f t="shared" si="17"/>
        <v>72783.679100549052</v>
      </c>
      <c r="J56" s="26">
        <f t="shared" si="19"/>
        <v>0.20596311377320639</v>
      </c>
      <c r="L56" s="22">
        <f t="shared" si="18"/>
        <v>100061.72061299346</v>
      </c>
      <c r="M56" s="5">
        <f>scrimecost*Meta!O53</f>
        <v>381.16799999999995</v>
      </c>
      <c r="N56" s="5">
        <f>L56-Grade9!L56</f>
        <v>2834.64492971859</v>
      </c>
      <c r="O56" s="5">
        <f>Grade9!M56-M56</f>
        <v>19.008000000000038</v>
      </c>
      <c r="P56" s="22">
        <f t="shared" si="22"/>
        <v>325.95628256348147</v>
      </c>
      <c r="Q56" s="22"/>
      <c r="R56" s="22"/>
      <c r="S56" s="22">
        <f t="shared" si="20"/>
        <v>2223.4080299000607</v>
      </c>
      <c r="T56" s="22">
        <f t="shared" si="21"/>
        <v>436.35675623094471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381.16799999999995</v>
      </c>
      <c r="N57" s="5">
        <f>L57-Grade9!L57</f>
        <v>0</v>
      </c>
      <c r="O57" s="5">
        <f>Grade9!M57-M57</f>
        <v>19.008000000000038</v>
      </c>
      <c r="Q57" s="22"/>
      <c r="R57" s="22"/>
      <c r="S57" s="22">
        <f t="shared" si="20"/>
        <v>17.734464000000038</v>
      </c>
      <c r="T57" s="22">
        <f t="shared" si="21"/>
        <v>3.3689692933997368</v>
      </c>
    </row>
    <row r="58" spans="1:20" x14ac:dyDescent="0.2">
      <c r="A58" s="5">
        <v>67</v>
      </c>
      <c r="C58" s="5"/>
      <c r="H58" s="21"/>
      <c r="I58" s="5"/>
      <c r="M58" s="5">
        <f>scrimecost*Meta!O55</f>
        <v>381.16799999999995</v>
      </c>
      <c r="N58" s="5">
        <f>L58-Grade9!L58</f>
        <v>0</v>
      </c>
      <c r="O58" s="5">
        <f>Grade9!M58-M58</f>
        <v>19.008000000000038</v>
      </c>
      <c r="Q58" s="22"/>
      <c r="R58" s="22"/>
      <c r="S58" s="22">
        <f t="shared" si="20"/>
        <v>17.734464000000038</v>
      </c>
      <c r="T58" s="22">
        <f t="shared" si="21"/>
        <v>3.2610203073983079</v>
      </c>
    </row>
    <row r="59" spans="1:20" x14ac:dyDescent="0.2">
      <c r="A59" s="5">
        <v>68</v>
      </c>
      <c r="H59" s="21"/>
      <c r="I59" s="5"/>
      <c r="M59" s="5">
        <f>scrimecost*Meta!O56</f>
        <v>381.16799999999995</v>
      </c>
      <c r="N59" s="5">
        <f>L59-Grade9!L59</f>
        <v>0</v>
      </c>
      <c r="O59" s="5">
        <f>Grade9!M59-M59</f>
        <v>19.008000000000038</v>
      </c>
      <c r="Q59" s="22"/>
      <c r="R59" s="22"/>
      <c r="S59" s="22">
        <f t="shared" si="20"/>
        <v>17.734464000000038</v>
      </c>
      <c r="T59" s="22">
        <f t="shared" si="21"/>
        <v>3.1565302379270976</v>
      </c>
    </row>
    <row r="60" spans="1:20" x14ac:dyDescent="0.2">
      <c r="A60" s="5">
        <v>69</v>
      </c>
      <c r="H60" s="21"/>
      <c r="I60" s="5"/>
      <c r="M60" s="5">
        <f>scrimecost*Meta!O57</f>
        <v>381.16799999999995</v>
      </c>
      <c r="N60" s="5">
        <f>L60-Grade9!L60</f>
        <v>0</v>
      </c>
      <c r="O60" s="5">
        <f>Grade9!M60-M60</f>
        <v>19.008000000000038</v>
      </c>
      <c r="Q60" s="22"/>
      <c r="R60" s="22"/>
      <c r="S60" s="22">
        <f t="shared" si="20"/>
        <v>17.734464000000038</v>
      </c>
      <c r="T60" s="22">
        <f t="shared" si="21"/>
        <v>3.0553882538981418</v>
      </c>
    </row>
    <row r="61" spans="1:20" x14ac:dyDescent="0.2">
      <c r="A61" s="5">
        <v>70</v>
      </c>
      <c r="H61" s="21"/>
      <c r="I61" s="5"/>
      <c r="M61" s="5">
        <f>scrimecost*Meta!O58</f>
        <v>381.16799999999995</v>
      </c>
      <c r="N61" s="5">
        <f>L61-Grade9!L61</f>
        <v>0</v>
      </c>
      <c r="O61" s="5">
        <f>Grade9!M61-M61</f>
        <v>19.008000000000038</v>
      </c>
      <c r="Q61" s="22"/>
      <c r="R61" s="22"/>
      <c r="S61" s="22">
        <f t="shared" si="20"/>
        <v>17.734464000000038</v>
      </c>
      <c r="T61" s="22">
        <f t="shared" si="21"/>
        <v>2.9574870754887232</v>
      </c>
    </row>
    <row r="62" spans="1:20" x14ac:dyDescent="0.2">
      <c r="A62" s="5">
        <v>71</v>
      </c>
      <c r="H62" s="21"/>
      <c r="I62" s="5"/>
      <c r="M62" s="5">
        <f>scrimecost*Meta!O59</f>
        <v>381.16799999999995</v>
      </c>
      <c r="N62" s="5">
        <f>L62-Grade9!L62</f>
        <v>0</v>
      </c>
      <c r="O62" s="5">
        <f>Grade9!M62-M62</f>
        <v>19.008000000000038</v>
      </c>
      <c r="Q62" s="22"/>
      <c r="R62" s="22"/>
      <c r="S62" s="22">
        <f t="shared" si="20"/>
        <v>17.734464000000038</v>
      </c>
      <c r="T62" s="22">
        <f t="shared" si="21"/>
        <v>2.8627228603512314</v>
      </c>
    </row>
    <row r="63" spans="1:20" x14ac:dyDescent="0.2">
      <c r="A63" s="5">
        <v>72</v>
      </c>
      <c r="H63" s="21"/>
      <c r="M63" s="5">
        <f>scrimecost*Meta!O60</f>
        <v>381.16799999999995</v>
      </c>
      <c r="N63" s="5">
        <f>L63-Grade9!L63</f>
        <v>0</v>
      </c>
      <c r="O63" s="5">
        <f>Grade9!M63-M63</f>
        <v>19.008000000000038</v>
      </c>
      <c r="Q63" s="22"/>
      <c r="R63" s="22"/>
      <c r="S63" s="22">
        <f t="shared" si="20"/>
        <v>17.734464000000038</v>
      </c>
      <c r="T63" s="22">
        <f t="shared" si="21"/>
        <v>2.7709950934691014</v>
      </c>
    </row>
    <row r="64" spans="1:20" x14ac:dyDescent="0.2">
      <c r="A64" s="5">
        <v>73</v>
      </c>
      <c r="H64" s="21"/>
      <c r="M64" s="5">
        <f>scrimecost*Meta!O61</f>
        <v>381.16799999999995</v>
      </c>
      <c r="N64" s="5">
        <f>L64-Grade9!L64</f>
        <v>0</v>
      </c>
      <c r="O64" s="5">
        <f>Grade9!M64-M64</f>
        <v>19.008000000000038</v>
      </c>
      <c r="Q64" s="22"/>
      <c r="R64" s="22"/>
      <c r="S64" s="22">
        <f t="shared" si="20"/>
        <v>17.734464000000038</v>
      </c>
      <c r="T64" s="22">
        <f t="shared" si="21"/>
        <v>2.6822064805420105</v>
      </c>
    </row>
    <row r="65" spans="1:20" x14ac:dyDescent="0.2">
      <c r="A65" s="5">
        <v>74</v>
      </c>
      <c r="H65" s="21"/>
      <c r="M65" s="5">
        <f>scrimecost*Meta!O62</f>
        <v>381.16799999999995</v>
      </c>
      <c r="N65" s="5">
        <f>L65-Grade9!L65</f>
        <v>0</v>
      </c>
      <c r="O65" s="5">
        <f>Grade9!M65-M65</f>
        <v>19.008000000000038</v>
      </c>
      <c r="Q65" s="22"/>
      <c r="R65" s="22"/>
      <c r="S65" s="22">
        <f t="shared" si="20"/>
        <v>17.734464000000038</v>
      </c>
      <c r="T65" s="22">
        <f t="shared" si="21"/>
        <v>2.5962628447872351</v>
      </c>
    </row>
    <row r="66" spans="1:20" x14ac:dyDescent="0.2">
      <c r="A66" s="5">
        <v>75</v>
      </c>
      <c r="H66" s="21"/>
      <c r="M66" s="5">
        <f>scrimecost*Meta!O63</f>
        <v>381.16799999999995</v>
      </c>
      <c r="N66" s="5">
        <f>L66-Grade9!L66</f>
        <v>0</v>
      </c>
      <c r="O66" s="5">
        <f>Grade9!M66-M66</f>
        <v>19.008000000000038</v>
      </c>
      <c r="Q66" s="22"/>
      <c r="R66" s="22"/>
      <c r="S66" s="22">
        <f t="shared" si="20"/>
        <v>17.734464000000038</v>
      </c>
      <c r="T66" s="22">
        <f t="shared" si="21"/>
        <v>2.5130730270477146</v>
      </c>
    </row>
    <row r="67" spans="1:20" x14ac:dyDescent="0.2">
      <c r="A67" s="5">
        <v>76</v>
      </c>
      <c r="H67" s="21"/>
      <c r="M67" s="5">
        <f>scrimecost*Meta!O64</f>
        <v>381.16799999999995</v>
      </c>
      <c r="N67" s="5">
        <f>L67-Grade9!L67</f>
        <v>0</v>
      </c>
      <c r="O67" s="5">
        <f>Grade9!M67-M67</f>
        <v>19.008000000000038</v>
      </c>
      <c r="Q67" s="22"/>
      <c r="R67" s="22"/>
      <c r="S67" s="22">
        <f t="shared" si="20"/>
        <v>17.734464000000038</v>
      </c>
      <c r="T67" s="22">
        <f t="shared" si="21"/>
        <v>2.4325487891008675</v>
      </c>
    </row>
    <row r="68" spans="1:20" x14ac:dyDescent="0.2">
      <c r="A68" s="5">
        <v>77</v>
      </c>
      <c r="H68" s="21"/>
      <c r="M68" s="5">
        <f>scrimecost*Meta!O65</f>
        <v>381.16799999999995</v>
      </c>
      <c r="N68" s="5">
        <f>L68-Grade9!L68</f>
        <v>0</v>
      </c>
      <c r="O68" s="5">
        <f>Grade9!M68-M68</f>
        <v>19.008000000000038</v>
      </c>
      <c r="Q68" s="22"/>
      <c r="R68" s="22"/>
      <c r="S68" s="22">
        <f t="shared" si="20"/>
        <v>17.734464000000038</v>
      </c>
      <c r="T68" s="22">
        <f t="shared" si="21"/>
        <v>2.3546047200656006</v>
      </c>
    </row>
    <row r="69" spans="1:20" x14ac:dyDescent="0.2">
      <c r="A69" s="5">
        <v>78</v>
      </c>
      <c r="H69" s="21"/>
      <c r="M69" s="5">
        <f>scrimecost*Meta!O66</f>
        <v>381.16799999999995</v>
      </c>
      <c r="N69" s="5">
        <f>L69-Grade9!L69</f>
        <v>0</v>
      </c>
      <c r="O69" s="5">
        <f>Grade9!M69-M69</f>
        <v>19.008000000000038</v>
      </c>
      <c r="Q69" s="22"/>
      <c r="R69" s="22"/>
      <c r="S69" s="22">
        <f t="shared" si="20"/>
        <v>17.734464000000038</v>
      </c>
      <c r="T69" s="22">
        <f t="shared" si="21"/>
        <v>2.2791581458082377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-3.4544394011959412E-9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41017</v>
      </c>
      <c r="D2" s="7">
        <f>Meta!C5</f>
        <v>18868</v>
      </c>
      <c r="E2" s="1">
        <f>Meta!D5</f>
        <v>7.4999999999999997E-2</v>
      </c>
      <c r="F2" s="1">
        <f>Meta!F5</f>
        <v>0.70299999999999996</v>
      </c>
      <c r="G2" s="1">
        <f>Meta!I5</f>
        <v>1.9210422854781857</v>
      </c>
      <c r="H2" s="1">
        <f>Meta!E5</f>
        <v>0.93300000000000005</v>
      </c>
      <c r="I2" s="13"/>
      <c r="J2" s="1">
        <f>Meta!X4</f>
        <v>0.71899999999999997</v>
      </c>
      <c r="K2" s="1">
        <f>Meta!D4</f>
        <v>7.8E-2</v>
      </c>
      <c r="L2" s="29"/>
      <c r="N2" s="22">
        <f>Meta!T5</f>
        <v>44438</v>
      </c>
      <c r="O2" s="22">
        <f>Meta!U5</f>
        <v>20442</v>
      </c>
      <c r="P2" s="1">
        <f>Meta!V5</f>
        <v>6.8000000000000005E-2</v>
      </c>
      <c r="Q2" s="1">
        <f>Meta!X5</f>
        <v>0.73</v>
      </c>
      <c r="R2" s="22">
        <f>Meta!W5</f>
        <v>5043</v>
      </c>
      <c r="T2" s="12">
        <f>IRR(S5:S69)+1</f>
        <v>1.0316670899844562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2030.6849505679843</v>
      </c>
      <c r="D7" s="5">
        <f t="shared" ref="D7:D36" si="0">IF(A7&lt;startage,1,0)*(C7*(1-initialunempprob))+IF(A7=startage,1,0)*(C7*(1-unempprob))+IF(A7&gt;startage,1,0)*(C7*(1-unempprob)+unempprob*300*52)</f>
        <v>1872.2915244236815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143.23030161841163</v>
      </c>
      <c r="G7" s="5">
        <f t="shared" ref="G7:G56" si="3">D7-F7</f>
        <v>1729.0612228052698</v>
      </c>
      <c r="H7" s="22">
        <f>0.1*Grade10!H7</f>
        <v>934.09866437017899</v>
      </c>
      <c r="I7" s="5">
        <f t="shared" ref="I7:I36" si="4">G7+IF(A7&lt;startage,1,0)*(H7*(1-initialunempprob))+IF(A7&gt;=startage,1,0)*(H7*(1-unempprob))</f>
        <v>2590.300191354575</v>
      </c>
      <c r="J7" s="26">
        <f t="shared" ref="J7:J38" si="5">(F7-(IF(A7&gt;startage,1,0)*(unempprob*300*52)))/(IF(A7&lt;startage,1,0)*((C7+H7)*(1-initialunempprob))+IF(A7&gt;=startage,1,0)*((C7+H7)*(1-unempprob)))</f>
        <v>5.239755034253684E-2</v>
      </c>
      <c r="L7" s="22">
        <f>0.1*Grade10!L7</f>
        <v>2983.9982378318418</v>
      </c>
      <c r="M7" s="5">
        <f>scrimecost*Meta!O4</f>
        <v>10403.709000000001</v>
      </c>
      <c r="N7" s="5">
        <f>L7-Grade10!L7</f>
        <v>-26855.984140486577</v>
      </c>
      <c r="O7" s="5"/>
      <c r="P7" s="22"/>
      <c r="Q7" s="22">
        <f>0.05*feel*Grade10!G7</f>
        <v>215.73836783790895</v>
      </c>
      <c r="R7" s="22">
        <f>hstuition</f>
        <v>11298</v>
      </c>
      <c r="S7" s="22">
        <f t="shared" ref="S7:S38" si="6">IF(A7&lt;startage,1,0)*(N7-Q7-R7)+IF(A7&gt;=startage,1,0)*completionprob*(N7*spart+O7+P7)</f>
        <v>-38369.722508324485</v>
      </c>
      <c r="T7" s="22">
        <f t="shared" ref="T7:T38" si="7">S7/sreturn^(A7-startage+1)</f>
        <v>-38369.722508324485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21351.430059640803</v>
      </c>
      <c r="D8" s="5">
        <f t="shared" si="0"/>
        <v>19750.072805167743</v>
      </c>
      <c r="E8" s="5">
        <f t="shared" si="1"/>
        <v>10250.072805167743</v>
      </c>
      <c r="F8" s="5">
        <f t="shared" si="2"/>
        <v>3648.3987708872683</v>
      </c>
      <c r="G8" s="5">
        <f t="shared" si="3"/>
        <v>16101.674034280475</v>
      </c>
      <c r="H8" s="22">
        <f t="shared" ref="H8:H36" si="10">benefits*B8/expnorm</f>
        <v>9821.7515265695365</v>
      </c>
      <c r="I8" s="5">
        <f t="shared" si="4"/>
        <v>25186.794196357296</v>
      </c>
      <c r="J8" s="26">
        <f t="shared" si="5"/>
        <v>0.1265259010068592</v>
      </c>
      <c r="L8" s="22">
        <f t="shared" ref="L8:L36" si="11">(sincome+sbenefits)*(1-sunemp)*B8/expnorm</f>
        <v>31476.745960825254</v>
      </c>
      <c r="M8" s="5">
        <f>scrimecost*Meta!O5</f>
        <v>12773.919</v>
      </c>
      <c r="N8" s="5">
        <f>L8-Grade10!L8</f>
        <v>890.76402304887597</v>
      </c>
      <c r="O8" s="5">
        <f>Grade10!M8-M8</f>
        <v>635.78299999999945</v>
      </c>
      <c r="P8" s="22">
        <f t="shared" ref="P8:P39" si="12">(spart-initialspart)*(L8*J8+nptrans)</f>
        <v>115.90286007803185</v>
      </c>
      <c r="Q8" s="22"/>
      <c r="R8" s="22"/>
      <c r="S8" s="22">
        <f t="shared" si="6"/>
        <v>1308.013375911162</v>
      </c>
      <c r="T8" s="22">
        <f t="shared" si="7"/>
        <v>1267.8638182893567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21885.21581113182</v>
      </c>
      <c r="D9" s="5">
        <f t="shared" si="0"/>
        <v>21413.824625296937</v>
      </c>
      <c r="E9" s="5">
        <f t="shared" si="1"/>
        <v>11913.824625296937</v>
      </c>
      <c r="F9" s="5">
        <f t="shared" si="2"/>
        <v>4191.6137401594497</v>
      </c>
      <c r="G9" s="5">
        <f t="shared" si="3"/>
        <v>17222.210885137487</v>
      </c>
      <c r="H9" s="22">
        <f t="shared" si="10"/>
        <v>10067.295314733772</v>
      </c>
      <c r="I9" s="5">
        <f t="shared" si="4"/>
        <v>26534.459051266225</v>
      </c>
      <c r="J9" s="26">
        <f t="shared" si="5"/>
        <v>0.10223326222948101</v>
      </c>
      <c r="L9" s="22">
        <f t="shared" si="11"/>
        <v>32263.664609845884</v>
      </c>
      <c r="M9" s="5">
        <f>scrimecost*Meta!O6</f>
        <v>16182.987000000001</v>
      </c>
      <c r="N9" s="5">
        <f>L9-Grade10!L9</f>
        <v>913.03312362509678</v>
      </c>
      <c r="O9" s="5">
        <f>Grade10!M9-M9</f>
        <v>805.45899999999892</v>
      </c>
      <c r="P9" s="22">
        <f t="shared" si="12"/>
        <v>108.37661652996651</v>
      </c>
      <c r="Q9" s="22"/>
      <c r="R9" s="22"/>
      <c r="S9" s="22">
        <f t="shared" si="6"/>
        <v>1474.466360392275</v>
      </c>
      <c r="T9" s="22">
        <f t="shared" si="7"/>
        <v>1385.3378974761317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22432.346206410115</v>
      </c>
      <c r="D10" s="5">
        <f t="shared" si="0"/>
        <v>21919.920240929358</v>
      </c>
      <c r="E10" s="5">
        <f t="shared" si="1"/>
        <v>12419.920240929358</v>
      </c>
      <c r="F10" s="5">
        <f t="shared" si="2"/>
        <v>4356.8539586634352</v>
      </c>
      <c r="G10" s="5">
        <f t="shared" si="3"/>
        <v>17563.066282265921</v>
      </c>
      <c r="H10" s="22">
        <f t="shared" si="10"/>
        <v>10318.977697602117</v>
      </c>
      <c r="I10" s="5">
        <f t="shared" si="4"/>
        <v>27108.120652547877</v>
      </c>
      <c r="J10" s="26">
        <f t="shared" si="5"/>
        <v>0.10519414521918992</v>
      </c>
      <c r="L10" s="22">
        <f t="shared" si="11"/>
        <v>33070.256225092031</v>
      </c>
      <c r="M10" s="5">
        <f>scrimecost*Meta!O7</f>
        <v>17171.414999999997</v>
      </c>
      <c r="N10" s="5">
        <f>L10-Grade10!L10</f>
        <v>935.85895171572338</v>
      </c>
      <c r="O10" s="5">
        <f>Grade10!M10-M10</f>
        <v>854.65500000000247</v>
      </c>
      <c r="P10" s="22">
        <f t="shared" si="12"/>
        <v>110.36077069355974</v>
      </c>
      <c r="Q10" s="22"/>
      <c r="R10" s="22"/>
      <c r="S10" s="22">
        <f t="shared" si="6"/>
        <v>1537.7638874811555</v>
      </c>
      <c r="T10" s="22">
        <f t="shared" si="7"/>
        <v>1400.4607039350758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22993.154861570369</v>
      </c>
      <c r="D11" s="5">
        <f t="shared" si="0"/>
        <v>22438.668246952591</v>
      </c>
      <c r="E11" s="5">
        <f t="shared" si="1"/>
        <v>12938.668246952591</v>
      </c>
      <c r="F11" s="5">
        <f t="shared" si="2"/>
        <v>4526.2251826300208</v>
      </c>
      <c r="G11" s="5">
        <f t="shared" si="3"/>
        <v>17912.443064322571</v>
      </c>
      <c r="H11" s="22">
        <f t="shared" si="10"/>
        <v>10576.952140042171</v>
      </c>
      <c r="I11" s="5">
        <f t="shared" si="4"/>
        <v>27696.123793861581</v>
      </c>
      <c r="J11" s="26">
        <f t="shared" si="5"/>
        <v>0.10808281155061329</v>
      </c>
      <c r="L11" s="22">
        <f t="shared" si="11"/>
        <v>33897.012630719328</v>
      </c>
      <c r="M11" s="5">
        <f>scrimecost*Meta!O8</f>
        <v>16480.523999999998</v>
      </c>
      <c r="N11" s="5">
        <f>L11-Grade10!L11</f>
        <v>959.25542550862156</v>
      </c>
      <c r="O11" s="5">
        <f>Grade10!M11-M11</f>
        <v>820.26800000000003</v>
      </c>
      <c r="P11" s="22">
        <f t="shared" si="12"/>
        <v>112.39452871124284</v>
      </c>
      <c r="Q11" s="22"/>
      <c r="R11" s="22"/>
      <c r="S11" s="22">
        <f t="shared" si="6"/>
        <v>1523.5134170472566</v>
      </c>
      <c r="T11" s="22">
        <f t="shared" si="7"/>
        <v>1344.893751761608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23567.983733109624</v>
      </c>
      <c r="D12" s="5">
        <f t="shared" si="0"/>
        <v>22970.384953126402</v>
      </c>
      <c r="E12" s="5">
        <f t="shared" si="1"/>
        <v>13470.384953126402</v>
      </c>
      <c r="F12" s="5">
        <f t="shared" si="2"/>
        <v>4699.8306871957702</v>
      </c>
      <c r="G12" s="5">
        <f t="shared" si="3"/>
        <v>18270.55426593063</v>
      </c>
      <c r="H12" s="22">
        <f t="shared" si="10"/>
        <v>10841.375943543224</v>
      </c>
      <c r="I12" s="5">
        <f t="shared" si="4"/>
        <v>28298.827013708113</v>
      </c>
      <c r="J12" s="26">
        <f t="shared" si="5"/>
        <v>0.11090102260566044</v>
      </c>
      <c r="L12" s="22">
        <f t="shared" si="11"/>
        <v>34744.437946487305</v>
      </c>
      <c r="M12" s="5">
        <f>scrimecost*Meta!O9</f>
        <v>15184.473</v>
      </c>
      <c r="N12" s="5">
        <f>L12-Grade10!L12</f>
        <v>983.23681114632927</v>
      </c>
      <c r="O12" s="5">
        <f>Grade10!M12-M12</f>
        <v>755.76100000000042</v>
      </c>
      <c r="P12" s="22">
        <f t="shared" si="12"/>
        <v>114.47913067936803</v>
      </c>
      <c r="Q12" s="22"/>
      <c r="R12" s="22"/>
      <c r="S12" s="22">
        <f t="shared" si="6"/>
        <v>1481.6068016275042</v>
      </c>
      <c r="T12" s="22">
        <f t="shared" si="7"/>
        <v>1267.7542608829342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24157.183326437364</v>
      </c>
      <c r="D13" s="5">
        <f t="shared" si="0"/>
        <v>23515.394576954561</v>
      </c>
      <c r="E13" s="5">
        <f t="shared" si="1"/>
        <v>14015.394576954561</v>
      </c>
      <c r="F13" s="5">
        <f t="shared" si="2"/>
        <v>4877.7763293756643</v>
      </c>
      <c r="G13" s="5">
        <f t="shared" si="3"/>
        <v>18637.618247578896</v>
      </c>
      <c r="H13" s="22">
        <f t="shared" si="10"/>
        <v>11112.410342131803</v>
      </c>
      <c r="I13" s="5">
        <f t="shared" si="4"/>
        <v>28916.597814050816</v>
      </c>
      <c r="J13" s="26">
        <f t="shared" si="5"/>
        <v>0.11365049680570646</v>
      </c>
      <c r="L13" s="22">
        <f t="shared" si="11"/>
        <v>35613.048895149484</v>
      </c>
      <c r="M13" s="5">
        <f>scrimecost*Meta!O10</f>
        <v>13848.078</v>
      </c>
      <c r="N13" s="5">
        <f>L13-Grade10!L13</f>
        <v>1007.8177314249915</v>
      </c>
      <c r="O13" s="5">
        <f>Grade10!M13-M13</f>
        <v>689.246000000001</v>
      </c>
      <c r="P13" s="22">
        <f t="shared" si="12"/>
        <v>116.61584769669631</v>
      </c>
      <c r="Q13" s="22"/>
      <c r="R13" s="22"/>
      <c r="S13" s="22">
        <f t="shared" si="6"/>
        <v>1438.2836825972663</v>
      </c>
      <c r="T13" s="22">
        <f t="shared" si="7"/>
        <v>1192.9083880003977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24761.112909598294</v>
      </c>
      <c r="D14" s="5">
        <f t="shared" si="0"/>
        <v>24074.029441378425</v>
      </c>
      <c r="E14" s="5">
        <f t="shared" si="1"/>
        <v>14574.029441378425</v>
      </c>
      <c r="F14" s="5">
        <f t="shared" si="2"/>
        <v>5060.1706126100562</v>
      </c>
      <c r="G14" s="5">
        <f t="shared" si="3"/>
        <v>19013.858828768367</v>
      </c>
      <c r="H14" s="22">
        <f t="shared" si="10"/>
        <v>11390.220600685097</v>
      </c>
      <c r="I14" s="5">
        <f t="shared" si="4"/>
        <v>29549.812884402083</v>
      </c>
      <c r="J14" s="26">
        <f t="shared" si="5"/>
        <v>0.11633291065940993</v>
      </c>
      <c r="L14" s="22">
        <f t="shared" si="11"/>
        <v>36503.375117528223</v>
      </c>
      <c r="M14" s="5">
        <f>scrimecost*Meta!O11</f>
        <v>12910.08</v>
      </c>
      <c r="N14" s="5">
        <f>L14-Grade10!L14</f>
        <v>1033.0131747106134</v>
      </c>
      <c r="O14" s="5">
        <f>Grade10!M14-M14</f>
        <v>642.55999999999949</v>
      </c>
      <c r="P14" s="22">
        <f t="shared" si="12"/>
        <v>118.80598263945784</v>
      </c>
      <c r="Q14" s="22"/>
      <c r="R14" s="22"/>
      <c r="S14" s="22">
        <f t="shared" si="6"/>
        <v>1413.9294049662653</v>
      </c>
      <c r="T14" s="22">
        <f t="shared" si="7"/>
        <v>1136.7126381318326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25380.140732338252</v>
      </c>
      <c r="D15" s="5">
        <f t="shared" si="0"/>
        <v>24646.630177412884</v>
      </c>
      <c r="E15" s="5">
        <f t="shared" si="1"/>
        <v>15146.630177412884</v>
      </c>
      <c r="F15" s="5">
        <f t="shared" si="2"/>
        <v>5247.1247529253069</v>
      </c>
      <c r="G15" s="5">
        <f t="shared" si="3"/>
        <v>19399.505424487579</v>
      </c>
      <c r="H15" s="22">
        <f t="shared" si="10"/>
        <v>11674.976115702226</v>
      </c>
      <c r="I15" s="5">
        <f t="shared" si="4"/>
        <v>30198.858331512136</v>
      </c>
      <c r="J15" s="26">
        <f t="shared" si="5"/>
        <v>0.11894989978497428</v>
      </c>
      <c r="L15" s="22">
        <f t="shared" si="11"/>
        <v>37415.959495466428</v>
      </c>
      <c r="M15" s="5">
        <f>scrimecost*Meta!O12</f>
        <v>12315.006000000001</v>
      </c>
      <c r="N15" s="5">
        <f>L15-Grade10!L15</f>
        <v>1058.8385040783833</v>
      </c>
      <c r="O15" s="5">
        <f>Grade10!M15-M15</f>
        <v>612.9419999999991</v>
      </c>
      <c r="P15" s="22">
        <f t="shared" si="12"/>
        <v>121.05087095578838</v>
      </c>
      <c r="Q15" s="22"/>
      <c r="R15" s="22"/>
      <c r="S15" s="22">
        <f t="shared" si="6"/>
        <v>1405.979665344496</v>
      </c>
      <c r="T15" s="22">
        <f t="shared" si="7"/>
        <v>1095.6262396778734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26014.644250646706</v>
      </c>
      <c r="D16" s="5">
        <f t="shared" si="0"/>
        <v>25233.545931848206</v>
      </c>
      <c r="E16" s="5">
        <f t="shared" si="1"/>
        <v>15733.545931848206</v>
      </c>
      <c r="F16" s="5">
        <f t="shared" si="2"/>
        <v>5438.7527467484397</v>
      </c>
      <c r="G16" s="5">
        <f t="shared" si="3"/>
        <v>19794.793185099767</v>
      </c>
      <c r="H16" s="22">
        <f t="shared" si="10"/>
        <v>11966.85051859478</v>
      </c>
      <c r="I16" s="5">
        <f t="shared" si="4"/>
        <v>30864.129914799938</v>
      </c>
      <c r="J16" s="26">
        <f t="shared" si="5"/>
        <v>0.12150305990747606</v>
      </c>
      <c r="L16" s="22">
        <f t="shared" si="11"/>
        <v>38351.358482853095</v>
      </c>
      <c r="M16" s="5">
        <f>scrimecost*Meta!O13</f>
        <v>10252.419</v>
      </c>
      <c r="N16" s="5">
        <f>L16-Grade10!L16</f>
        <v>1085.3094666803518</v>
      </c>
      <c r="O16" s="5">
        <f>Grade10!M16-M16</f>
        <v>510.28299999999945</v>
      </c>
      <c r="P16" s="22">
        <f t="shared" si="12"/>
        <v>123.3518814800272</v>
      </c>
      <c r="Q16" s="22"/>
      <c r="R16" s="22"/>
      <c r="S16" s="22">
        <f t="shared" si="6"/>
        <v>1330.3747690821856</v>
      </c>
      <c r="T16" s="22">
        <f t="shared" si="7"/>
        <v>1004.8883428254547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26665.01035691287</v>
      </c>
      <c r="D17" s="5">
        <f t="shared" si="0"/>
        <v>25835.134580144404</v>
      </c>
      <c r="E17" s="5">
        <f t="shared" si="1"/>
        <v>16335.134580144404</v>
      </c>
      <c r="F17" s="5">
        <f t="shared" si="2"/>
        <v>5635.171440417148</v>
      </c>
      <c r="G17" s="5">
        <f t="shared" si="3"/>
        <v>20199.963139727257</v>
      </c>
      <c r="H17" s="22">
        <f t="shared" si="10"/>
        <v>12266.021781559646</v>
      </c>
      <c r="I17" s="5">
        <f t="shared" si="4"/>
        <v>31546.033287669932</v>
      </c>
      <c r="J17" s="26">
        <f t="shared" si="5"/>
        <v>0.123993947831868</v>
      </c>
      <c r="L17" s="22">
        <f t="shared" si="11"/>
        <v>39310.142444924415</v>
      </c>
      <c r="M17" s="5">
        <f>scrimecost*Meta!O14</f>
        <v>10252.419</v>
      </c>
      <c r="N17" s="5">
        <f>L17-Grade10!L17</f>
        <v>1112.4422033473529</v>
      </c>
      <c r="O17" s="5">
        <f>Grade10!M17-M17</f>
        <v>510.28299999999945</v>
      </c>
      <c r="P17" s="22">
        <f t="shared" si="12"/>
        <v>125.71041726737195</v>
      </c>
      <c r="Q17" s="22"/>
      <c r="R17" s="22"/>
      <c r="S17" s="22">
        <f t="shared" si="6"/>
        <v>1351.055118588306</v>
      </c>
      <c r="T17" s="22">
        <f t="shared" si="7"/>
        <v>989.1844913629285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27331.635615835694</v>
      </c>
      <c r="D18" s="5">
        <f t="shared" si="0"/>
        <v>26451.762944648017</v>
      </c>
      <c r="E18" s="5">
        <f t="shared" si="1"/>
        <v>16951.762944648017</v>
      </c>
      <c r="F18" s="5">
        <f t="shared" si="2"/>
        <v>5836.5006014275777</v>
      </c>
      <c r="G18" s="5">
        <f t="shared" si="3"/>
        <v>20615.262343220438</v>
      </c>
      <c r="H18" s="22">
        <f t="shared" si="10"/>
        <v>12572.672326098638</v>
      </c>
      <c r="I18" s="5">
        <f t="shared" si="4"/>
        <v>32244.984244861676</v>
      </c>
      <c r="J18" s="26">
        <f t="shared" si="5"/>
        <v>0.12642408239225045</v>
      </c>
      <c r="L18" s="22">
        <f t="shared" si="11"/>
        <v>40292.896006047522</v>
      </c>
      <c r="M18" s="5">
        <f>scrimecost*Meta!O15</f>
        <v>10252.419</v>
      </c>
      <c r="N18" s="5">
        <f>L18-Grade10!L18</f>
        <v>1140.2532584310393</v>
      </c>
      <c r="O18" s="5">
        <f>Grade10!M18-M18</f>
        <v>510.28299999999945</v>
      </c>
      <c r="P18" s="22">
        <f t="shared" si="12"/>
        <v>128.12791644940035</v>
      </c>
      <c r="Q18" s="22"/>
      <c r="R18" s="22"/>
      <c r="S18" s="22">
        <f t="shared" si="6"/>
        <v>1372.2524768320866</v>
      </c>
      <c r="T18" s="22">
        <f t="shared" si="7"/>
        <v>973.86482111320015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28014.926506231586</v>
      </c>
      <c r="D19" s="5">
        <f t="shared" si="0"/>
        <v>27083.807018264219</v>
      </c>
      <c r="E19" s="5">
        <f t="shared" si="1"/>
        <v>17583.807018264219</v>
      </c>
      <c r="F19" s="5">
        <f t="shared" si="2"/>
        <v>6042.8629914632675</v>
      </c>
      <c r="G19" s="5">
        <f t="shared" si="3"/>
        <v>21040.944026800949</v>
      </c>
      <c r="H19" s="22">
        <f t="shared" si="10"/>
        <v>12886.989134251104</v>
      </c>
      <c r="I19" s="5">
        <f t="shared" si="4"/>
        <v>32961.40897598322</v>
      </c>
      <c r="J19" s="26">
        <f t="shared" si="5"/>
        <v>0.12879494537798944</v>
      </c>
      <c r="L19" s="22">
        <f t="shared" si="11"/>
        <v>41300.218406198706</v>
      </c>
      <c r="M19" s="5">
        <f>scrimecost*Meta!O16</f>
        <v>10252.419</v>
      </c>
      <c r="N19" s="5">
        <f>L19-Grade10!L19</f>
        <v>1168.759589891808</v>
      </c>
      <c r="O19" s="5">
        <f>Grade10!M19-M19</f>
        <v>510.28299999999945</v>
      </c>
      <c r="P19" s="22">
        <f t="shared" si="12"/>
        <v>130.60585311097947</v>
      </c>
      <c r="Q19" s="22"/>
      <c r="R19" s="22"/>
      <c r="S19" s="22">
        <f t="shared" si="6"/>
        <v>1393.9797690319549</v>
      </c>
      <c r="T19" s="22">
        <f t="shared" si="7"/>
        <v>958.91817195554506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28715.299668887372</v>
      </c>
      <c r="D20" s="5">
        <f t="shared" si="0"/>
        <v>27731.65219372082</v>
      </c>
      <c r="E20" s="5">
        <f t="shared" si="1"/>
        <v>18231.65219372082</v>
      </c>
      <c r="F20" s="5">
        <f t="shared" si="2"/>
        <v>6254.3844412498474</v>
      </c>
      <c r="G20" s="5">
        <f t="shared" si="3"/>
        <v>21477.267752470972</v>
      </c>
      <c r="H20" s="22">
        <f t="shared" si="10"/>
        <v>13209.16386260738</v>
      </c>
      <c r="I20" s="5">
        <f t="shared" si="4"/>
        <v>33695.744325382795</v>
      </c>
      <c r="J20" s="26">
        <f t="shared" si="5"/>
        <v>0.13110798243724692</v>
      </c>
      <c r="L20" s="22">
        <f t="shared" si="11"/>
        <v>42332.72386635367</v>
      </c>
      <c r="M20" s="5">
        <f>scrimecost*Meta!O17</f>
        <v>10252.419</v>
      </c>
      <c r="N20" s="5">
        <f>L20-Grade10!L20</f>
        <v>1197.9785796391079</v>
      </c>
      <c r="O20" s="5">
        <f>Grade10!M20-M20</f>
        <v>510.28299999999945</v>
      </c>
      <c r="P20" s="22">
        <f t="shared" si="12"/>
        <v>133.14573818909804</v>
      </c>
      <c r="Q20" s="22"/>
      <c r="R20" s="22"/>
      <c r="S20" s="22">
        <f t="shared" si="6"/>
        <v>1416.2502435368281</v>
      </c>
      <c r="T20" s="22">
        <f t="shared" si="7"/>
        <v>944.33372224339928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29433.182160609555</v>
      </c>
      <c r="D21" s="5">
        <f t="shared" si="0"/>
        <v>28395.69349856384</v>
      </c>
      <c r="E21" s="5">
        <f t="shared" si="1"/>
        <v>18895.69349856384</v>
      </c>
      <c r="F21" s="5">
        <f t="shared" si="2"/>
        <v>6471.1939272810941</v>
      </c>
      <c r="G21" s="5">
        <f t="shared" si="3"/>
        <v>21924.499571282744</v>
      </c>
      <c r="H21" s="22">
        <f t="shared" si="10"/>
        <v>13539.392959172565</v>
      </c>
      <c r="I21" s="5">
        <f t="shared" si="4"/>
        <v>34448.438058517364</v>
      </c>
      <c r="J21" s="26">
        <f t="shared" si="5"/>
        <v>0.1333646039584738</v>
      </c>
      <c r="L21" s="22">
        <f t="shared" si="11"/>
        <v>43391.041963012511</v>
      </c>
      <c r="M21" s="5">
        <f>scrimecost*Meta!O18</f>
        <v>8447.0249999999996</v>
      </c>
      <c r="N21" s="5">
        <f>L21-Grade10!L21</f>
        <v>1227.9280441300871</v>
      </c>
      <c r="O21" s="5">
        <f>Grade10!M21-M21</f>
        <v>420.42500000000109</v>
      </c>
      <c r="P21" s="22">
        <f t="shared" si="12"/>
        <v>135.74912039416961</v>
      </c>
      <c r="Q21" s="22"/>
      <c r="R21" s="22"/>
      <c r="S21" s="22">
        <f t="shared" si="6"/>
        <v>1355.2399659043222</v>
      </c>
      <c r="T21" s="22">
        <f t="shared" si="7"/>
        <v>875.91532486082383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30169.01171462479</v>
      </c>
      <c r="D22" s="5">
        <f t="shared" si="0"/>
        <v>29076.335836027931</v>
      </c>
      <c r="E22" s="5">
        <f t="shared" si="1"/>
        <v>19576.335836027931</v>
      </c>
      <c r="F22" s="5">
        <f t="shared" si="2"/>
        <v>6693.423650463119</v>
      </c>
      <c r="G22" s="5">
        <f t="shared" si="3"/>
        <v>22382.912185564812</v>
      </c>
      <c r="H22" s="22">
        <f t="shared" si="10"/>
        <v>13877.877783151878</v>
      </c>
      <c r="I22" s="5">
        <f t="shared" si="4"/>
        <v>35219.949134980299</v>
      </c>
      <c r="J22" s="26">
        <f t="shared" si="5"/>
        <v>0.13556618593040237</v>
      </c>
      <c r="L22" s="22">
        <f t="shared" si="11"/>
        <v>44475.818012087817</v>
      </c>
      <c r="M22" s="5">
        <f>scrimecost*Meta!O19</f>
        <v>8447.0249999999996</v>
      </c>
      <c r="N22" s="5">
        <f>L22-Grade10!L22</f>
        <v>1258.6262452333249</v>
      </c>
      <c r="O22" s="5">
        <f>Grade10!M22-M22</f>
        <v>420.42500000000109</v>
      </c>
      <c r="P22" s="22">
        <f t="shared" si="12"/>
        <v>138.41758715436791</v>
      </c>
      <c r="Q22" s="22"/>
      <c r="R22" s="22"/>
      <c r="S22" s="22">
        <f t="shared" si="6"/>
        <v>1378.6378831809916</v>
      </c>
      <c r="T22" s="22">
        <f t="shared" si="7"/>
        <v>863.68734374175665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30923.237007490414</v>
      </c>
      <c r="D23" s="5">
        <f t="shared" si="0"/>
        <v>29773.994231928635</v>
      </c>
      <c r="E23" s="5">
        <f t="shared" si="1"/>
        <v>20273.994231928635</v>
      </c>
      <c r="F23" s="5">
        <f t="shared" si="2"/>
        <v>6921.209116724699</v>
      </c>
      <c r="G23" s="5">
        <f t="shared" si="3"/>
        <v>22852.785115203937</v>
      </c>
      <c r="H23" s="22">
        <f t="shared" si="10"/>
        <v>14224.824727730676</v>
      </c>
      <c r="I23" s="5">
        <f t="shared" si="4"/>
        <v>36010.747988354815</v>
      </c>
      <c r="J23" s="26">
        <f t="shared" si="5"/>
        <v>0.13771407078106448</v>
      </c>
      <c r="L23" s="22">
        <f t="shared" si="11"/>
        <v>45587.71346239002</v>
      </c>
      <c r="M23" s="5">
        <f>scrimecost*Meta!O20</f>
        <v>8447.0249999999996</v>
      </c>
      <c r="N23" s="5">
        <f>L23-Grade10!L23</f>
        <v>1290.0919013641687</v>
      </c>
      <c r="O23" s="5">
        <f>Grade10!M23-M23</f>
        <v>420.42500000000109</v>
      </c>
      <c r="P23" s="22">
        <f t="shared" si="12"/>
        <v>141.15276558357127</v>
      </c>
      <c r="Q23" s="22"/>
      <c r="R23" s="22"/>
      <c r="S23" s="22">
        <f t="shared" si="6"/>
        <v>1402.6207483895948</v>
      </c>
      <c r="T23" s="22">
        <f t="shared" si="7"/>
        <v>851.73997289803629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31696.31793267767</v>
      </c>
      <c r="D24" s="5">
        <f t="shared" si="0"/>
        <v>30489.094087726848</v>
      </c>
      <c r="E24" s="5">
        <f t="shared" si="1"/>
        <v>20989.094087726848</v>
      </c>
      <c r="F24" s="5">
        <f t="shared" si="2"/>
        <v>7154.6892196428162</v>
      </c>
      <c r="G24" s="5">
        <f t="shared" si="3"/>
        <v>23334.404868084031</v>
      </c>
      <c r="H24" s="22">
        <f t="shared" si="10"/>
        <v>14580.445345923943</v>
      </c>
      <c r="I24" s="5">
        <f t="shared" si="4"/>
        <v>36821.316813063677</v>
      </c>
      <c r="J24" s="26">
        <f t="shared" si="5"/>
        <v>0.13980956819634457</v>
      </c>
      <c r="L24" s="22">
        <f t="shared" si="11"/>
        <v>46727.406298949762</v>
      </c>
      <c r="M24" s="5">
        <f>scrimecost*Meta!O21</f>
        <v>8447.0249999999996</v>
      </c>
      <c r="N24" s="5">
        <f>L24-Grade10!L24</f>
        <v>1322.344198898274</v>
      </c>
      <c r="O24" s="5">
        <f>Grade10!M24-M24</f>
        <v>420.42500000000109</v>
      </c>
      <c r="P24" s="22">
        <f t="shared" si="12"/>
        <v>143.95632347350463</v>
      </c>
      <c r="Q24" s="22"/>
      <c r="R24" s="22"/>
      <c r="S24" s="22">
        <f t="shared" si="6"/>
        <v>1427.2031852284063</v>
      </c>
      <c r="T24" s="22">
        <f t="shared" si="7"/>
        <v>840.0652111556002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32488.725880994611</v>
      </c>
      <c r="D25" s="5">
        <f t="shared" si="0"/>
        <v>31222.071439920015</v>
      </c>
      <c r="E25" s="5">
        <f t="shared" si="1"/>
        <v>21722.071439920015</v>
      </c>
      <c r="F25" s="5">
        <f t="shared" si="2"/>
        <v>7394.0063251338852</v>
      </c>
      <c r="G25" s="5">
        <f t="shared" si="3"/>
        <v>23828.065114786128</v>
      </c>
      <c r="H25" s="22">
        <f t="shared" si="10"/>
        <v>14944.956479572038</v>
      </c>
      <c r="I25" s="5">
        <f t="shared" si="4"/>
        <v>37652.149858390265</v>
      </c>
      <c r="J25" s="26">
        <f t="shared" si="5"/>
        <v>0.14185395591856903</v>
      </c>
      <c r="L25" s="22">
        <f t="shared" si="11"/>
        <v>47895.591456423506</v>
      </c>
      <c r="M25" s="5">
        <f>scrimecost*Meta!O22</f>
        <v>8447.0249999999996</v>
      </c>
      <c r="N25" s="5">
        <f>L25-Grade10!L25</f>
        <v>1355.4028038707183</v>
      </c>
      <c r="O25" s="5">
        <f>Grade10!M25-M25</f>
        <v>420.42500000000109</v>
      </c>
      <c r="P25" s="22">
        <f t="shared" si="12"/>
        <v>146.82997031068632</v>
      </c>
      <c r="Q25" s="22"/>
      <c r="R25" s="22"/>
      <c r="S25" s="22">
        <f t="shared" si="6"/>
        <v>1452.400182988179</v>
      </c>
      <c r="T25" s="22">
        <f t="shared" si="7"/>
        <v>828.65529898080945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33300.944028019476</v>
      </c>
      <c r="D26" s="5">
        <f t="shared" si="0"/>
        <v>31973.373225918018</v>
      </c>
      <c r="E26" s="5">
        <f t="shared" si="1"/>
        <v>22473.373225918018</v>
      </c>
      <c r="F26" s="5">
        <f t="shared" si="2"/>
        <v>7639.3063582622326</v>
      </c>
      <c r="G26" s="5">
        <f t="shared" si="3"/>
        <v>24334.066867655783</v>
      </c>
      <c r="H26" s="22">
        <f t="shared" si="10"/>
        <v>15318.58039156134</v>
      </c>
      <c r="I26" s="5">
        <f t="shared" si="4"/>
        <v>38503.753729850025</v>
      </c>
      <c r="J26" s="26">
        <f t="shared" si="5"/>
        <v>0.1438484805256173</v>
      </c>
      <c r="L26" s="22">
        <f t="shared" si="11"/>
        <v>49092.981242834096</v>
      </c>
      <c r="M26" s="5">
        <f>scrimecost*Meta!O23</f>
        <v>6384.4380000000001</v>
      </c>
      <c r="N26" s="5">
        <f>L26-Grade10!L26</f>
        <v>1389.2878739674998</v>
      </c>
      <c r="O26" s="5">
        <f>Grade10!M26-M26</f>
        <v>317.76599999999962</v>
      </c>
      <c r="P26" s="22">
        <f t="shared" si="12"/>
        <v>149.7754583187976</v>
      </c>
      <c r="Q26" s="22"/>
      <c r="R26" s="22"/>
      <c r="S26" s="22">
        <f t="shared" si="6"/>
        <v>1382.4462586919622</v>
      </c>
      <c r="T26" s="22">
        <f t="shared" si="7"/>
        <v>764.5331086567295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34133.467628719969</v>
      </c>
      <c r="D27" s="5">
        <f t="shared" si="0"/>
        <v>32743.457556565972</v>
      </c>
      <c r="E27" s="5">
        <f t="shared" si="1"/>
        <v>23243.457556565972</v>
      </c>
      <c r="F27" s="5">
        <f t="shared" si="2"/>
        <v>7890.7388922187902</v>
      </c>
      <c r="G27" s="5">
        <f t="shared" si="3"/>
        <v>24852.718664347183</v>
      </c>
      <c r="H27" s="22">
        <f t="shared" si="10"/>
        <v>15701.544901350375</v>
      </c>
      <c r="I27" s="5">
        <f t="shared" si="4"/>
        <v>39376.647698096276</v>
      </c>
      <c r="J27" s="26">
        <f t="shared" si="5"/>
        <v>0.14579435819103026</v>
      </c>
      <c r="L27" s="22">
        <f t="shared" si="11"/>
        <v>50320.305773904947</v>
      </c>
      <c r="M27" s="5">
        <f>scrimecost*Meta!O24</f>
        <v>6384.4380000000001</v>
      </c>
      <c r="N27" s="5">
        <f>L27-Grade10!L27</f>
        <v>1424.0200708166885</v>
      </c>
      <c r="O27" s="5">
        <f>Grade10!M27-M27</f>
        <v>317.76599999999962</v>
      </c>
      <c r="P27" s="22">
        <f t="shared" si="12"/>
        <v>152.79458352711168</v>
      </c>
      <c r="Q27" s="22"/>
      <c r="R27" s="22"/>
      <c r="S27" s="22">
        <f t="shared" si="6"/>
        <v>1408.9188544633332</v>
      </c>
      <c r="T27" s="22">
        <f t="shared" si="7"/>
        <v>755.25645231846283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34986.804319437957</v>
      </c>
      <c r="D28" s="5">
        <f t="shared" si="0"/>
        <v>33532.793995480111</v>
      </c>
      <c r="E28" s="5">
        <f t="shared" si="1"/>
        <v>24032.793995480111</v>
      </c>
      <c r="F28" s="5">
        <f t="shared" si="2"/>
        <v>8148.4572395242558</v>
      </c>
      <c r="G28" s="5">
        <f t="shared" si="3"/>
        <v>25384.336755955854</v>
      </c>
      <c r="H28" s="22">
        <f t="shared" si="10"/>
        <v>16094.083523884132</v>
      </c>
      <c r="I28" s="5">
        <f t="shared" si="4"/>
        <v>40271.364015548679</v>
      </c>
      <c r="J28" s="26">
        <f t="shared" si="5"/>
        <v>0.1476927754255794</v>
      </c>
      <c r="L28" s="22">
        <f t="shared" si="11"/>
        <v>51578.313418252561</v>
      </c>
      <c r="M28" s="5">
        <f>scrimecost*Meta!O25</f>
        <v>6384.4380000000001</v>
      </c>
      <c r="N28" s="5">
        <f>L28-Grade10!L28</f>
        <v>1459.6205725871041</v>
      </c>
      <c r="O28" s="5">
        <f>Grade10!M28-M28</f>
        <v>317.76599999999962</v>
      </c>
      <c r="P28" s="22">
        <f t="shared" si="12"/>
        <v>155.88918686563352</v>
      </c>
      <c r="Q28" s="22"/>
      <c r="R28" s="22"/>
      <c r="S28" s="22">
        <f t="shared" si="6"/>
        <v>1436.0532651289864</v>
      </c>
      <c r="T28" s="22">
        <f t="shared" si="7"/>
        <v>746.17283672335998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35861.474427423906</v>
      </c>
      <c r="D29" s="5">
        <f t="shared" si="0"/>
        <v>34341.863845367116</v>
      </c>
      <c r="E29" s="5">
        <f t="shared" si="1"/>
        <v>24841.863845367116</v>
      </c>
      <c r="F29" s="5">
        <f t="shared" si="2"/>
        <v>8412.6185455123632</v>
      </c>
      <c r="G29" s="5">
        <f t="shared" si="3"/>
        <v>25929.245299854752</v>
      </c>
      <c r="H29" s="22">
        <f t="shared" si="10"/>
        <v>16496.435611981233</v>
      </c>
      <c r="I29" s="5">
        <f t="shared" si="4"/>
        <v>41188.448240937396</v>
      </c>
      <c r="J29" s="26">
        <f t="shared" si="5"/>
        <v>0.14954488980074943</v>
      </c>
      <c r="L29" s="22">
        <f t="shared" si="11"/>
        <v>52867.771253708874</v>
      </c>
      <c r="M29" s="5">
        <f>scrimecost*Meta!O26</f>
        <v>6384.4380000000001</v>
      </c>
      <c r="N29" s="5">
        <f>L29-Grade10!L29</f>
        <v>1496.1110869017793</v>
      </c>
      <c r="O29" s="5">
        <f>Grade10!M29-M29</f>
        <v>317.76599999999962</v>
      </c>
      <c r="P29" s="22">
        <f t="shared" si="12"/>
        <v>159.06115528761848</v>
      </c>
      <c r="Q29" s="22"/>
      <c r="R29" s="22"/>
      <c r="S29" s="22">
        <f t="shared" si="6"/>
        <v>1463.8660360612805</v>
      </c>
      <c r="T29" s="22">
        <f t="shared" si="7"/>
        <v>737.27692912321299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36758.011288109497</v>
      </c>
      <c r="D30" s="5">
        <f t="shared" si="0"/>
        <v>35171.160441501284</v>
      </c>
      <c r="E30" s="5">
        <f t="shared" si="1"/>
        <v>25671.160441501284</v>
      </c>
      <c r="F30" s="5">
        <f t="shared" si="2"/>
        <v>8683.3838841501693</v>
      </c>
      <c r="G30" s="5">
        <f t="shared" si="3"/>
        <v>26487.776557351113</v>
      </c>
      <c r="H30" s="22">
        <f t="shared" si="10"/>
        <v>16908.846502280761</v>
      </c>
      <c r="I30" s="5">
        <f t="shared" si="4"/>
        <v>42128.459571960819</v>
      </c>
      <c r="J30" s="26">
        <f t="shared" si="5"/>
        <v>0.15135183065457369</v>
      </c>
      <c r="L30" s="22">
        <f t="shared" si="11"/>
        <v>54189.46553505159</v>
      </c>
      <c r="M30" s="5">
        <f>scrimecost*Meta!O27</f>
        <v>6384.4380000000001</v>
      </c>
      <c r="N30" s="5">
        <f>L30-Grade10!L30</f>
        <v>1533.5138640743171</v>
      </c>
      <c r="O30" s="5">
        <f>Grade10!M30-M30</f>
        <v>317.76599999999962</v>
      </c>
      <c r="P30" s="22">
        <f t="shared" si="12"/>
        <v>162.31242292015298</v>
      </c>
      <c r="Q30" s="22"/>
      <c r="R30" s="22"/>
      <c r="S30" s="22">
        <f t="shared" si="6"/>
        <v>1492.3741262668791</v>
      </c>
      <c r="T30" s="22">
        <f t="shared" si="7"/>
        <v>728.56355662890383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37676.96157031224</v>
      </c>
      <c r="D31" s="5">
        <f t="shared" si="0"/>
        <v>36021.189452538827</v>
      </c>
      <c r="E31" s="5">
        <f t="shared" si="1"/>
        <v>26521.189452538827</v>
      </c>
      <c r="F31" s="5">
        <f t="shared" si="2"/>
        <v>8960.9183562539274</v>
      </c>
      <c r="G31" s="5">
        <f t="shared" si="3"/>
        <v>27060.271096284901</v>
      </c>
      <c r="H31" s="22">
        <f t="shared" si="10"/>
        <v>17331.567664837785</v>
      </c>
      <c r="I31" s="5">
        <f t="shared" si="4"/>
        <v>43091.971186259849</v>
      </c>
      <c r="J31" s="26">
        <f t="shared" si="5"/>
        <v>0.15311469978025607</v>
      </c>
      <c r="L31" s="22">
        <f t="shared" si="11"/>
        <v>55544.202173427882</v>
      </c>
      <c r="M31" s="5">
        <f>scrimecost*Meta!O28</f>
        <v>5703.6329999999998</v>
      </c>
      <c r="N31" s="5">
        <f>L31-Grade10!L31</f>
        <v>1571.8517106761792</v>
      </c>
      <c r="O31" s="5">
        <f>Grade10!M31-M31</f>
        <v>283.88100000000031</v>
      </c>
      <c r="P31" s="22">
        <f t="shared" si="12"/>
        <v>165.64497224350097</v>
      </c>
      <c r="Q31" s="22"/>
      <c r="R31" s="22"/>
      <c r="S31" s="22">
        <f t="shared" si="6"/>
        <v>1489.9802137276256</v>
      </c>
      <c r="T31" s="22">
        <f t="shared" si="7"/>
        <v>705.0674362214811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38618.885609570047</v>
      </c>
      <c r="D32" s="5">
        <f t="shared" si="0"/>
        <v>36892.469188852294</v>
      </c>
      <c r="E32" s="5">
        <f t="shared" si="1"/>
        <v>27392.469188852294</v>
      </c>
      <c r="F32" s="5">
        <f t="shared" si="2"/>
        <v>9245.3911901602733</v>
      </c>
      <c r="G32" s="5">
        <f t="shared" si="3"/>
        <v>27647.077998692021</v>
      </c>
      <c r="H32" s="22">
        <f t="shared" si="10"/>
        <v>17764.856856458726</v>
      </c>
      <c r="I32" s="5">
        <f t="shared" si="4"/>
        <v>44079.570590916344</v>
      </c>
      <c r="J32" s="26">
        <f t="shared" si="5"/>
        <v>0.15483457209799487</v>
      </c>
      <c r="L32" s="22">
        <f t="shared" si="11"/>
        <v>56932.80722776358</v>
      </c>
      <c r="M32" s="5">
        <f>scrimecost*Meta!O29</f>
        <v>5703.6329999999998</v>
      </c>
      <c r="N32" s="5">
        <f>L32-Grade10!L32</f>
        <v>1611.1480034430933</v>
      </c>
      <c r="O32" s="5">
        <f>Grade10!M32-M32</f>
        <v>283.88100000000031</v>
      </c>
      <c r="P32" s="22">
        <f t="shared" si="12"/>
        <v>169.06083529993256</v>
      </c>
      <c r="Q32" s="22"/>
      <c r="R32" s="22"/>
      <c r="S32" s="22">
        <f t="shared" si="6"/>
        <v>1519.9315259998937</v>
      </c>
      <c r="T32" s="22">
        <f t="shared" si="7"/>
        <v>697.16343677995837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39584.357749809293</v>
      </c>
      <c r="D33" s="5">
        <f t="shared" si="0"/>
        <v>37785.530918573597</v>
      </c>
      <c r="E33" s="5">
        <f t="shared" si="1"/>
        <v>28285.530918573597</v>
      </c>
      <c r="F33" s="5">
        <f t="shared" si="2"/>
        <v>9536.9758449142792</v>
      </c>
      <c r="G33" s="5">
        <f t="shared" si="3"/>
        <v>28248.555073659318</v>
      </c>
      <c r="H33" s="22">
        <f t="shared" si="10"/>
        <v>18208.978277870192</v>
      </c>
      <c r="I33" s="5">
        <f t="shared" si="4"/>
        <v>45091.859980689245</v>
      </c>
      <c r="J33" s="26">
        <f t="shared" si="5"/>
        <v>0.15651249631042297</v>
      </c>
      <c r="L33" s="22">
        <f t="shared" si="11"/>
        <v>58356.127408457658</v>
      </c>
      <c r="M33" s="5">
        <f>scrimecost*Meta!O30</f>
        <v>5703.6329999999998</v>
      </c>
      <c r="N33" s="5">
        <f>L33-Grade10!L33</f>
        <v>1651.4267035291632</v>
      </c>
      <c r="O33" s="5">
        <f>Grade10!M33-M33</f>
        <v>283.88100000000031</v>
      </c>
      <c r="P33" s="22">
        <f t="shared" si="12"/>
        <v>172.56209493277498</v>
      </c>
      <c r="Q33" s="22"/>
      <c r="R33" s="22"/>
      <c r="S33" s="22">
        <f t="shared" si="6"/>
        <v>1550.6316210789573</v>
      </c>
      <c r="T33" s="22">
        <f t="shared" si="7"/>
        <v>689.41326948507003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40573.966693554517</v>
      </c>
      <c r="D34" s="5">
        <f t="shared" si="0"/>
        <v>38700.919191537927</v>
      </c>
      <c r="E34" s="5">
        <f t="shared" si="1"/>
        <v>29200.919191537927</v>
      </c>
      <c r="F34" s="5">
        <f t="shared" si="2"/>
        <v>9835.8501160371325</v>
      </c>
      <c r="G34" s="5">
        <f t="shared" si="3"/>
        <v>28865.069075500796</v>
      </c>
      <c r="H34" s="22">
        <f t="shared" si="10"/>
        <v>18664.202734816947</v>
      </c>
      <c r="I34" s="5">
        <f t="shared" si="4"/>
        <v>46129.456605206477</v>
      </c>
      <c r="J34" s="26">
        <f t="shared" si="5"/>
        <v>0.15814949554206012</v>
      </c>
      <c r="L34" s="22">
        <f t="shared" si="11"/>
        <v>59815.0305936691</v>
      </c>
      <c r="M34" s="5">
        <f>scrimecost*Meta!O31</f>
        <v>5703.6329999999998</v>
      </c>
      <c r="N34" s="5">
        <f>L34-Grade10!L34</f>
        <v>1692.712371117399</v>
      </c>
      <c r="O34" s="5">
        <f>Grade10!M34-M34</f>
        <v>283.88100000000031</v>
      </c>
      <c r="P34" s="22">
        <f t="shared" si="12"/>
        <v>176.15088605643842</v>
      </c>
      <c r="Q34" s="22"/>
      <c r="R34" s="22"/>
      <c r="S34" s="22">
        <f t="shared" si="6"/>
        <v>1582.0992185350067</v>
      </c>
      <c r="T34" s="22">
        <f t="shared" si="7"/>
        <v>681.8127861951682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41588.315860893381</v>
      </c>
      <c r="D35" s="5">
        <f t="shared" si="0"/>
        <v>39639.19217132638</v>
      </c>
      <c r="E35" s="5">
        <f t="shared" si="1"/>
        <v>30139.19217132638</v>
      </c>
      <c r="F35" s="5">
        <f t="shared" si="2"/>
        <v>10142.196243938062</v>
      </c>
      <c r="G35" s="5">
        <f t="shared" si="3"/>
        <v>29496.995927388318</v>
      </c>
      <c r="H35" s="22">
        <f t="shared" si="10"/>
        <v>19130.807803187367</v>
      </c>
      <c r="I35" s="5">
        <f t="shared" si="4"/>
        <v>47192.99314533663</v>
      </c>
      <c r="J35" s="26">
        <f t="shared" si="5"/>
        <v>0.15974656796316961</v>
      </c>
      <c r="L35" s="22">
        <f t="shared" si="11"/>
        <v>61310.406358510823</v>
      </c>
      <c r="M35" s="5">
        <f>scrimecost*Meta!O32</f>
        <v>5703.6329999999998</v>
      </c>
      <c r="N35" s="5">
        <f>L35-Grade10!L35</f>
        <v>1735.0301803953334</v>
      </c>
      <c r="O35" s="5">
        <f>Grade10!M35-M35</f>
        <v>283.88100000000031</v>
      </c>
      <c r="P35" s="22">
        <f t="shared" si="12"/>
        <v>179.82939695819351</v>
      </c>
      <c r="Q35" s="22"/>
      <c r="R35" s="22"/>
      <c r="S35" s="22">
        <f t="shared" si="6"/>
        <v>1614.3535059274525</v>
      </c>
      <c r="T35" s="22">
        <f t="shared" si="7"/>
        <v>674.35796238827038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42628.023757415707</v>
      </c>
      <c r="D36" s="5">
        <f t="shared" si="0"/>
        <v>40600.921975609534</v>
      </c>
      <c r="E36" s="5">
        <f t="shared" si="1"/>
        <v>31100.921975609534</v>
      </c>
      <c r="F36" s="5">
        <f t="shared" si="2"/>
        <v>10456.201025036513</v>
      </c>
      <c r="G36" s="5">
        <f t="shared" si="3"/>
        <v>30144.720950573021</v>
      </c>
      <c r="H36" s="22">
        <f t="shared" si="10"/>
        <v>19609.07799826705</v>
      </c>
      <c r="I36" s="5">
        <f t="shared" si="4"/>
        <v>48283.118098970044</v>
      </c>
      <c r="J36" s="26">
        <f t="shared" si="5"/>
        <v>0.16130468739839834</v>
      </c>
      <c r="L36" s="22">
        <f t="shared" si="11"/>
        <v>62843.16651747359</v>
      </c>
      <c r="M36" s="5">
        <f>scrimecost*Meta!O33</f>
        <v>4836.2370000000001</v>
      </c>
      <c r="N36" s="5">
        <f>L36-Grade10!L36</f>
        <v>1778.405934905204</v>
      </c>
      <c r="O36" s="5">
        <f>Grade10!M36-M36</f>
        <v>240.70899999999983</v>
      </c>
      <c r="P36" s="22">
        <f t="shared" si="12"/>
        <v>183.59987063249247</v>
      </c>
      <c r="Q36" s="22"/>
      <c r="R36" s="22"/>
      <c r="S36" s="22">
        <f t="shared" si="6"/>
        <v>1607.1346745047008</v>
      </c>
      <c r="T36" s="22">
        <f t="shared" si="7"/>
        <v>650.73556475910345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43693.724351351113</v>
      </c>
      <c r="D37" s="5">
        <f t="shared" ref="D37:D56" si="15">IF(A37&lt;startage,1,0)*(C37*(1-initialunempprob))+IF(A37=startage,1,0)*(C37*(1-unempprob))+IF(A37&gt;startage,1,0)*(C37*(1-unempprob)+unempprob*300*52)</f>
        <v>41586.695024999783</v>
      </c>
      <c r="E37" s="5">
        <f t="shared" si="1"/>
        <v>32086.695024999783</v>
      </c>
      <c r="F37" s="5">
        <f t="shared" si="2"/>
        <v>10778.055925662429</v>
      </c>
      <c r="G37" s="5">
        <f t="shared" si="3"/>
        <v>30808.639099337353</v>
      </c>
      <c r="H37" s="22">
        <f t="shared" ref="H37:H56" si="16">benefits*B37/expnorm</f>
        <v>20099.304948223729</v>
      </c>
      <c r="I37" s="5">
        <f t="shared" ref="I37:I56" si="17">G37+IF(A37&lt;startage,1,0)*(H37*(1-initialunempprob))+IF(A37&gt;=startage,1,0)*(H37*(1-unempprob))</f>
        <v>49400.4961764443</v>
      </c>
      <c r="J37" s="26">
        <f t="shared" si="5"/>
        <v>0.16282480392057275</v>
      </c>
      <c r="L37" s="22">
        <f t="shared" ref="L37:L56" si="18">(sincome+sbenefits)*(1-sunemp)*B37/expnorm</f>
        <v>64414.245680410437</v>
      </c>
      <c r="M37" s="5">
        <f>scrimecost*Meta!O34</f>
        <v>4836.2370000000001</v>
      </c>
      <c r="N37" s="5">
        <f>L37-Grade10!L37</f>
        <v>1822.8660832778551</v>
      </c>
      <c r="O37" s="5">
        <f>Grade10!M37-M37</f>
        <v>240.70899999999983</v>
      </c>
      <c r="P37" s="22">
        <f t="shared" si="12"/>
        <v>187.46460614864893</v>
      </c>
      <c r="Q37" s="22"/>
      <c r="R37" s="22"/>
      <c r="S37" s="22">
        <f t="shared" si="6"/>
        <v>1641.0218351964036</v>
      </c>
      <c r="T37" s="22">
        <f t="shared" si="7"/>
        <v>644.06107802159568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44786.067460134873</v>
      </c>
      <c r="D38" s="5">
        <f t="shared" si="15"/>
        <v>42597.112400624763</v>
      </c>
      <c r="E38" s="5">
        <f t="shared" si="1"/>
        <v>33097.112400624763</v>
      </c>
      <c r="F38" s="5">
        <f t="shared" si="2"/>
        <v>11107.957198803986</v>
      </c>
      <c r="G38" s="5">
        <f t="shared" si="3"/>
        <v>31489.155201820777</v>
      </c>
      <c r="H38" s="22">
        <f t="shared" si="16"/>
        <v>20601.787571929315</v>
      </c>
      <c r="I38" s="5">
        <f t="shared" si="17"/>
        <v>50545.808705855394</v>
      </c>
      <c r="J38" s="26">
        <f t="shared" si="5"/>
        <v>0.16430784443001117</v>
      </c>
      <c r="L38" s="22">
        <f t="shared" si="18"/>
        <v>66024.601822420678</v>
      </c>
      <c r="M38" s="5">
        <f>scrimecost*Meta!O35</f>
        <v>4836.2370000000001</v>
      </c>
      <c r="N38" s="5">
        <f>L38-Grade10!L38</f>
        <v>1868.4377353597665</v>
      </c>
      <c r="O38" s="5">
        <f>Grade10!M38-M38</f>
        <v>240.70899999999983</v>
      </c>
      <c r="P38" s="22">
        <f t="shared" si="12"/>
        <v>191.42596005270917</v>
      </c>
      <c r="Q38" s="22"/>
      <c r="R38" s="22"/>
      <c r="S38" s="22">
        <f t="shared" si="6"/>
        <v>1675.7561749053609</v>
      </c>
      <c r="T38" s="22">
        <f t="shared" si="7"/>
        <v>637.50551534885687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45905.719146638257</v>
      </c>
      <c r="D39" s="5">
        <f t="shared" si="15"/>
        <v>43632.790210640393</v>
      </c>
      <c r="E39" s="5">
        <f t="shared" si="1"/>
        <v>34132.790210640393</v>
      </c>
      <c r="F39" s="5">
        <f t="shared" si="2"/>
        <v>11446.106003774088</v>
      </c>
      <c r="G39" s="5">
        <f t="shared" si="3"/>
        <v>32186.684206866303</v>
      </c>
      <c r="H39" s="22">
        <f t="shared" si="16"/>
        <v>21116.832261227555</v>
      </c>
      <c r="I39" s="5">
        <f t="shared" si="17"/>
        <v>51719.754048501796</v>
      </c>
      <c r="J39" s="26">
        <f t="shared" ref="J39:J56" si="19">(F39-(IF(A39&gt;startage,1,0)*(unempprob*300*52)))/(IF(A39&lt;startage,1,0)*((C39+H39)*(1-initialunempprob))+IF(A39&gt;=startage,1,0)*((C39+H39)*(1-unempprob)))</f>
        <v>0.16575471321970714</v>
      </c>
      <c r="L39" s="22">
        <f t="shared" si="18"/>
        <v>67675.216867981217</v>
      </c>
      <c r="M39" s="5">
        <f>scrimecost*Meta!O36</f>
        <v>4836.2370000000001</v>
      </c>
      <c r="N39" s="5">
        <f>L39-Grade10!L39</f>
        <v>1915.1486787437898</v>
      </c>
      <c r="O39" s="5">
        <f>Grade10!M39-M39</f>
        <v>240.70899999999983</v>
      </c>
      <c r="P39" s="22">
        <f t="shared" si="12"/>
        <v>195.48634780437101</v>
      </c>
      <c r="Q39" s="22"/>
      <c r="R39" s="22"/>
      <c r="S39" s="22">
        <f t="shared" ref="S39:S69" si="20">IF(A39&lt;startage,1,0)*(N39-Q39-R39)+IF(A39&gt;=startage,1,0)*completionprob*(N39*spart+O39+P39)</f>
        <v>1711.3588731070859</v>
      </c>
      <c r="T39" s="22">
        <f t="shared" ref="T39:T69" si="21">S39/sreturn^(A39-startage+1)</f>
        <v>631.06578180421263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47053.3621253042</v>
      </c>
      <c r="D40" s="5">
        <f t="shared" si="15"/>
        <v>44694.359965906384</v>
      </c>
      <c r="E40" s="5">
        <f t="shared" si="1"/>
        <v>35194.359965906384</v>
      </c>
      <c r="F40" s="5">
        <f t="shared" si="2"/>
        <v>11862.144525459073</v>
      </c>
      <c r="G40" s="5">
        <f t="shared" si="3"/>
        <v>32832.215440447311</v>
      </c>
      <c r="H40" s="22">
        <f t="shared" si="16"/>
        <v>21644.75306775824</v>
      </c>
      <c r="I40" s="5">
        <f t="shared" si="17"/>
        <v>52853.61202812368</v>
      </c>
      <c r="J40" s="26">
        <f t="shared" si="19"/>
        <v>0.16825898542010895</v>
      </c>
      <c r="L40" s="22">
        <f t="shared" si="18"/>
        <v>69367.097289680736</v>
      </c>
      <c r="M40" s="5">
        <f>scrimecost*Meta!O37</f>
        <v>4836.2370000000001</v>
      </c>
      <c r="N40" s="5">
        <f>L40-Grade10!L40</f>
        <v>1963.0273957123864</v>
      </c>
      <c r="O40" s="5">
        <f>Grade10!M40-M40</f>
        <v>240.70899999999983</v>
      </c>
      <c r="P40" s="22">
        <f t="shared" ref="P40:P56" si="22">(spart-initialspart)*(L40*J40+nptrans)</f>
        <v>200.48201152649656</v>
      </c>
      <c r="Q40" s="22"/>
      <c r="R40" s="22"/>
      <c r="S40" s="22">
        <f t="shared" si="20"/>
        <v>1748.6295426999704</v>
      </c>
      <c r="T40" s="22">
        <f t="shared" si="21"/>
        <v>625.01692196171371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48229.69617843681</v>
      </c>
      <c r="D41" s="5">
        <f t="shared" si="15"/>
        <v>45782.468965054053</v>
      </c>
      <c r="E41" s="5">
        <f t="shared" si="1"/>
        <v>36282.468965054053</v>
      </c>
      <c r="F41" s="5">
        <f t="shared" si="2"/>
        <v>12326.223013595554</v>
      </c>
      <c r="G41" s="5">
        <f t="shared" si="3"/>
        <v>33456.245951458499</v>
      </c>
      <c r="H41" s="22">
        <f t="shared" si="16"/>
        <v>22185.871894452193</v>
      </c>
      <c r="I41" s="5">
        <f t="shared" si="17"/>
        <v>53978.177453826778</v>
      </c>
      <c r="J41" s="26">
        <f t="shared" si="19"/>
        <v>0.17128004454689746</v>
      </c>
      <c r="L41" s="22">
        <f t="shared" si="18"/>
        <v>71101.274721922746</v>
      </c>
      <c r="M41" s="5">
        <f>scrimecost*Meta!O38</f>
        <v>3499.8419999999996</v>
      </c>
      <c r="N41" s="5">
        <f>L41-Grade10!L41</f>
        <v>2012.1030806051858</v>
      </c>
      <c r="O41" s="5">
        <f>Grade10!M41-M41</f>
        <v>174.19399999999996</v>
      </c>
      <c r="P41" s="22">
        <f t="shared" si="22"/>
        <v>206.05452451883352</v>
      </c>
      <c r="Q41" s="22"/>
      <c r="R41" s="22"/>
      <c r="S41" s="22">
        <f t="shared" si="20"/>
        <v>1725.1951605454576</v>
      </c>
      <c r="T41" s="22">
        <f t="shared" si="21"/>
        <v>597.71288585577111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49435.438582897725</v>
      </c>
      <c r="D42" s="5">
        <f t="shared" si="15"/>
        <v>46897.780689180399</v>
      </c>
      <c r="E42" s="5">
        <f t="shared" si="1"/>
        <v>37397.780689180399</v>
      </c>
      <c r="F42" s="5">
        <f t="shared" si="2"/>
        <v>12801.90346393544</v>
      </c>
      <c r="G42" s="5">
        <f t="shared" si="3"/>
        <v>34095.877225244956</v>
      </c>
      <c r="H42" s="22">
        <f t="shared" si="16"/>
        <v>22740.518691813497</v>
      </c>
      <c r="I42" s="5">
        <f t="shared" si="17"/>
        <v>55130.857015172442</v>
      </c>
      <c r="J42" s="26">
        <f t="shared" si="19"/>
        <v>0.17422741930473976</v>
      </c>
      <c r="L42" s="22">
        <f t="shared" si="18"/>
        <v>72878.806589970816</v>
      </c>
      <c r="M42" s="5">
        <f>scrimecost*Meta!O39</f>
        <v>3499.8419999999996</v>
      </c>
      <c r="N42" s="5">
        <f>L42-Grade10!L42</f>
        <v>2062.4056576203293</v>
      </c>
      <c r="O42" s="5">
        <f>Grade10!M42-M42</f>
        <v>174.19399999999996</v>
      </c>
      <c r="P42" s="22">
        <f t="shared" si="22"/>
        <v>211.76635033597881</v>
      </c>
      <c r="Q42" s="22"/>
      <c r="R42" s="22"/>
      <c r="S42" s="22">
        <f t="shared" si="20"/>
        <v>1764.7848762120984</v>
      </c>
      <c r="T42" s="22">
        <f t="shared" si="21"/>
        <v>592.66132002425206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50671.324547470162</v>
      </c>
      <c r="D43" s="5">
        <f t="shared" si="15"/>
        <v>48040.975206409901</v>
      </c>
      <c r="E43" s="5">
        <f t="shared" si="1"/>
        <v>38540.975206409901</v>
      </c>
      <c r="F43" s="5">
        <f t="shared" si="2"/>
        <v>13289.475925533821</v>
      </c>
      <c r="G43" s="5">
        <f t="shared" si="3"/>
        <v>34751.49928087608</v>
      </c>
      <c r="H43" s="22">
        <f t="shared" si="16"/>
        <v>23309.03165910883</v>
      </c>
      <c r="I43" s="5">
        <f t="shared" si="17"/>
        <v>56312.353565551748</v>
      </c>
      <c r="J43" s="26">
        <f t="shared" si="19"/>
        <v>0.17710290687336649</v>
      </c>
      <c r="L43" s="22">
        <f t="shared" si="18"/>
        <v>74700.776754720064</v>
      </c>
      <c r="M43" s="5">
        <f>scrimecost*Meta!O40</f>
        <v>3499.8419999999996</v>
      </c>
      <c r="N43" s="5">
        <f>L43-Grade10!L43</f>
        <v>2113.9657990608102</v>
      </c>
      <c r="O43" s="5">
        <f>Grade10!M43-M43</f>
        <v>174.19399999999996</v>
      </c>
      <c r="P43" s="22">
        <f t="shared" si="22"/>
        <v>217.6209717985528</v>
      </c>
      <c r="Q43" s="22"/>
      <c r="R43" s="22"/>
      <c r="S43" s="22">
        <f t="shared" si="20"/>
        <v>1805.3643347703769</v>
      </c>
      <c r="T43" s="22">
        <f t="shared" si="21"/>
        <v>587.67889240840043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51938.107661156922</v>
      </c>
      <c r="D44" s="5">
        <f t="shared" si="15"/>
        <v>49212.749586570157</v>
      </c>
      <c r="E44" s="5">
        <f t="shared" si="1"/>
        <v>39712.749586570157</v>
      </c>
      <c r="F44" s="5">
        <f t="shared" si="2"/>
        <v>13789.237698672172</v>
      </c>
      <c r="G44" s="5">
        <f t="shared" si="3"/>
        <v>35423.511887897985</v>
      </c>
      <c r="H44" s="22">
        <f t="shared" si="16"/>
        <v>23891.757450586556</v>
      </c>
      <c r="I44" s="5">
        <f t="shared" si="17"/>
        <v>57523.387529690546</v>
      </c>
      <c r="J44" s="26">
        <f t="shared" si="19"/>
        <v>0.17990826059885598</v>
      </c>
      <c r="L44" s="22">
        <f t="shared" si="18"/>
        <v>76568.296173588082</v>
      </c>
      <c r="M44" s="5">
        <f>scrimecost*Meta!O41</f>
        <v>3499.8419999999996</v>
      </c>
      <c r="N44" s="5">
        <f>L44-Grade10!L44</f>
        <v>2166.8149440373527</v>
      </c>
      <c r="O44" s="5">
        <f>Grade10!M44-M44</f>
        <v>174.19399999999996</v>
      </c>
      <c r="P44" s="22">
        <f t="shared" si="22"/>
        <v>223.62195879769118</v>
      </c>
      <c r="Q44" s="22"/>
      <c r="R44" s="22"/>
      <c r="S44" s="22">
        <f t="shared" si="20"/>
        <v>1846.9582797926464</v>
      </c>
      <c r="T44" s="22">
        <f t="shared" si="21"/>
        <v>582.76403605879761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53236.560352685839</v>
      </c>
      <c r="D45" s="5">
        <f t="shared" si="15"/>
        <v>50413.818326234403</v>
      </c>
      <c r="E45" s="5">
        <f t="shared" si="1"/>
        <v>40913.818326234403</v>
      </c>
      <c r="F45" s="5">
        <f t="shared" si="2"/>
        <v>14301.493516138973</v>
      </c>
      <c r="G45" s="5">
        <f t="shared" si="3"/>
        <v>36112.32481009543</v>
      </c>
      <c r="H45" s="22">
        <f t="shared" si="16"/>
        <v>24489.051386851217</v>
      </c>
      <c r="I45" s="5">
        <f t="shared" si="17"/>
        <v>58764.697342932806</v>
      </c>
      <c r="J45" s="26">
        <f t="shared" si="19"/>
        <v>0.18264519106274815</v>
      </c>
      <c r="L45" s="22">
        <f t="shared" si="18"/>
        <v>78482.503577927768</v>
      </c>
      <c r="M45" s="5">
        <f>scrimecost*Meta!O42</f>
        <v>3499.8419999999996</v>
      </c>
      <c r="N45" s="5">
        <f>L45-Grade10!L45</f>
        <v>2220.9853176382894</v>
      </c>
      <c r="O45" s="5">
        <f>Grade10!M45-M45</f>
        <v>174.19399999999996</v>
      </c>
      <c r="P45" s="22">
        <f t="shared" si="22"/>
        <v>229.77297047180795</v>
      </c>
      <c r="Q45" s="22"/>
      <c r="R45" s="22"/>
      <c r="S45" s="22">
        <f t="shared" si="20"/>
        <v>1889.5920734404592</v>
      </c>
      <c r="T45" s="22">
        <f t="shared" si="21"/>
        <v>577.91522853531796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54567.474361502973</v>
      </c>
      <c r="D46" s="5">
        <f t="shared" si="15"/>
        <v>51644.91378439025</v>
      </c>
      <c r="E46" s="5">
        <f t="shared" si="1"/>
        <v>42144.91378439025</v>
      </c>
      <c r="F46" s="5">
        <f t="shared" si="2"/>
        <v>14826.55572904244</v>
      </c>
      <c r="G46" s="5">
        <f t="shared" si="3"/>
        <v>36818.35805534781</v>
      </c>
      <c r="H46" s="22">
        <f t="shared" si="16"/>
        <v>25101.27767152249</v>
      </c>
      <c r="I46" s="5">
        <f t="shared" si="17"/>
        <v>60037.039901506112</v>
      </c>
      <c r="J46" s="26">
        <f t="shared" si="19"/>
        <v>0.18531536712508193</v>
      </c>
      <c r="L46" s="22">
        <f t="shared" si="18"/>
        <v>80444.566167375961</v>
      </c>
      <c r="M46" s="5">
        <f>scrimecost*Meta!O43</f>
        <v>2092.8449999999998</v>
      </c>
      <c r="N46" s="5">
        <f>L46-Grade10!L46</f>
        <v>2276.5099505792314</v>
      </c>
      <c r="O46" s="5">
        <f>Grade10!M46-M46</f>
        <v>104.16499999999996</v>
      </c>
      <c r="P46" s="22">
        <f t="shared" si="22"/>
        <v>236.07775743777762</v>
      </c>
      <c r="Q46" s="22"/>
      <c r="R46" s="22"/>
      <c r="S46" s="22">
        <f t="shared" si="20"/>
        <v>1867.954654929455</v>
      </c>
      <c r="T46" s="22">
        <f t="shared" si="21"/>
        <v>553.76159485015307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55931.661220540554</v>
      </c>
      <c r="D47" s="5">
        <f t="shared" si="15"/>
        <v>52906.786629000017</v>
      </c>
      <c r="E47" s="5">
        <f t="shared" si="1"/>
        <v>43406.786629000017</v>
      </c>
      <c r="F47" s="5">
        <f t="shared" si="2"/>
        <v>15364.744497268508</v>
      </c>
      <c r="G47" s="5">
        <f t="shared" si="3"/>
        <v>37542.042131731505</v>
      </c>
      <c r="H47" s="22">
        <f t="shared" si="16"/>
        <v>25728.809613310557</v>
      </c>
      <c r="I47" s="5">
        <f t="shared" si="17"/>
        <v>61341.191024043772</v>
      </c>
      <c r="J47" s="26">
        <f t="shared" si="19"/>
        <v>0.18792041694199307</v>
      </c>
      <c r="L47" s="22">
        <f t="shared" si="18"/>
        <v>82455.680321560358</v>
      </c>
      <c r="M47" s="5">
        <f>scrimecost*Meta!O44</f>
        <v>2092.8449999999998</v>
      </c>
      <c r="N47" s="5">
        <f>L47-Grade10!L47</f>
        <v>2333.4226993437333</v>
      </c>
      <c r="O47" s="5">
        <f>Grade10!M47-M47</f>
        <v>104.16499999999996</v>
      </c>
      <c r="P47" s="22">
        <f t="shared" si="22"/>
        <v>242.54016407789669</v>
      </c>
      <c r="Q47" s="22"/>
      <c r="R47" s="22"/>
      <c r="S47" s="22">
        <f t="shared" si="20"/>
        <v>1912.746784380701</v>
      </c>
      <c r="T47" s="22">
        <f t="shared" si="21"/>
        <v>549.6350339123228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57329.952751054057</v>
      </c>
      <c r="D48" s="5">
        <f t="shared" si="15"/>
        <v>54200.206294725009</v>
      </c>
      <c r="E48" s="5">
        <f t="shared" si="1"/>
        <v>44700.206294725009</v>
      </c>
      <c r="F48" s="5">
        <f t="shared" si="2"/>
        <v>15916.387984700217</v>
      </c>
      <c r="G48" s="5">
        <f t="shared" si="3"/>
        <v>38283.818310024792</v>
      </c>
      <c r="H48" s="22">
        <f t="shared" si="16"/>
        <v>26372.029853643318</v>
      </c>
      <c r="I48" s="5">
        <f t="shared" si="17"/>
        <v>62677.94592464486</v>
      </c>
      <c r="J48" s="26">
        <f t="shared" si="19"/>
        <v>0.19046192895849165</v>
      </c>
      <c r="L48" s="22">
        <f t="shared" si="18"/>
        <v>84517.072329599352</v>
      </c>
      <c r="M48" s="5">
        <f>scrimecost*Meta!O45</f>
        <v>2092.8449999999998</v>
      </c>
      <c r="N48" s="5">
        <f>L48-Grade10!L48</f>
        <v>2391.7582668273099</v>
      </c>
      <c r="O48" s="5">
        <f>Grade10!M48-M48</f>
        <v>104.16499999999996</v>
      </c>
      <c r="P48" s="22">
        <f t="shared" si="22"/>
        <v>249.16413088401859</v>
      </c>
      <c r="Q48" s="22"/>
      <c r="R48" s="22"/>
      <c r="S48" s="22">
        <f t="shared" si="20"/>
        <v>1958.6587170682019</v>
      </c>
      <c r="T48" s="22">
        <f t="shared" si="21"/>
        <v>545.55195871510637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58763.201569830402</v>
      </c>
      <c r="D49" s="5">
        <f t="shared" si="15"/>
        <v>55525.961452093128</v>
      </c>
      <c r="E49" s="5">
        <f t="shared" si="1"/>
        <v>46025.961452093128</v>
      </c>
      <c r="F49" s="5">
        <f t="shared" si="2"/>
        <v>16481.822559317719</v>
      </c>
      <c r="G49" s="5">
        <f t="shared" si="3"/>
        <v>39044.138892775409</v>
      </c>
      <c r="H49" s="22">
        <f t="shared" si="16"/>
        <v>27031.330599984401</v>
      </c>
      <c r="I49" s="5">
        <f t="shared" si="17"/>
        <v>64048.11969776098</v>
      </c>
      <c r="J49" s="26">
        <f t="shared" si="19"/>
        <v>0.19294145287702683</v>
      </c>
      <c r="L49" s="22">
        <f t="shared" si="18"/>
        <v>86629.999137839346</v>
      </c>
      <c r="M49" s="5">
        <f>scrimecost*Meta!O46</f>
        <v>2092.8449999999998</v>
      </c>
      <c r="N49" s="5">
        <f>L49-Grade10!L49</f>
        <v>2451.5522234980017</v>
      </c>
      <c r="O49" s="5">
        <f>Grade10!M49-M49</f>
        <v>104.16499999999996</v>
      </c>
      <c r="P49" s="22">
        <f t="shared" si="22"/>
        <v>255.95369686029358</v>
      </c>
      <c r="Q49" s="22"/>
      <c r="R49" s="22"/>
      <c r="S49" s="22">
        <f t="shared" si="20"/>
        <v>2005.7184480729079</v>
      </c>
      <c r="T49" s="22">
        <f t="shared" si="21"/>
        <v>541.51157200245871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60232.281609076163</v>
      </c>
      <c r="D50" s="5">
        <f t="shared" si="15"/>
        <v>56884.860488395454</v>
      </c>
      <c r="E50" s="5">
        <f t="shared" si="1"/>
        <v>47384.860488395454</v>
      </c>
      <c r="F50" s="5">
        <f t="shared" si="2"/>
        <v>17061.39299830066</v>
      </c>
      <c r="G50" s="5">
        <f t="shared" si="3"/>
        <v>39823.467490094794</v>
      </c>
      <c r="H50" s="22">
        <f t="shared" si="16"/>
        <v>27707.11386498401</v>
      </c>
      <c r="I50" s="5">
        <f t="shared" si="17"/>
        <v>65452.547815205005</v>
      </c>
      <c r="J50" s="26">
        <f t="shared" si="19"/>
        <v>0.19536050060242699</v>
      </c>
      <c r="L50" s="22">
        <f t="shared" si="18"/>
        <v>88795.749116285311</v>
      </c>
      <c r="M50" s="5">
        <f>scrimecost*Meta!O47</f>
        <v>2092.8449999999998</v>
      </c>
      <c r="N50" s="5">
        <f>L50-Grade10!L50</f>
        <v>2512.8410290854226</v>
      </c>
      <c r="O50" s="5">
        <f>Grade10!M50-M50</f>
        <v>104.16499999999996</v>
      </c>
      <c r="P50" s="22">
        <f t="shared" si="22"/>
        <v>262.91300198597537</v>
      </c>
      <c r="Q50" s="22"/>
      <c r="R50" s="22"/>
      <c r="S50" s="22">
        <f t="shared" si="20"/>
        <v>2053.9546723527055</v>
      </c>
      <c r="T50" s="22">
        <f t="shared" si="21"/>
        <v>537.51309751630595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61738.088649303078</v>
      </c>
      <c r="D51" s="5">
        <f t="shared" si="15"/>
        <v>58277.732000605349</v>
      </c>
      <c r="E51" s="5">
        <f t="shared" si="1"/>
        <v>48777.732000605349</v>
      </c>
      <c r="F51" s="5">
        <f t="shared" si="2"/>
        <v>17655.452698258181</v>
      </c>
      <c r="G51" s="5">
        <f t="shared" si="3"/>
        <v>40622.279302347168</v>
      </c>
      <c r="H51" s="22">
        <f t="shared" si="16"/>
        <v>28399.79171160861</v>
      </c>
      <c r="I51" s="5">
        <f t="shared" si="17"/>
        <v>66892.086635585132</v>
      </c>
      <c r="J51" s="26">
        <f t="shared" si="19"/>
        <v>0.19772054716379309</v>
      </c>
      <c r="L51" s="22">
        <f t="shared" si="18"/>
        <v>91015.642844192451</v>
      </c>
      <c r="M51" s="5">
        <f>scrimecost*Meta!O48</f>
        <v>1149.8040000000001</v>
      </c>
      <c r="N51" s="5">
        <f>L51-Grade10!L51</f>
        <v>2575.6620548125793</v>
      </c>
      <c r="O51" s="5">
        <f>Grade10!M51-M51</f>
        <v>57.228000000000065</v>
      </c>
      <c r="P51" s="22">
        <f t="shared" si="22"/>
        <v>270.04628973979936</v>
      </c>
      <c r="Q51" s="22"/>
      <c r="R51" s="22"/>
      <c r="S51" s="22">
        <f t="shared" si="20"/>
        <v>2059.6045812395328</v>
      </c>
      <c r="T51" s="22">
        <f t="shared" si="21"/>
        <v>522.44727498707618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63281.540865535637</v>
      </c>
      <c r="D52" s="5">
        <f t="shared" si="15"/>
        <v>59705.425300620467</v>
      </c>
      <c r="E52" s="5">
        <f t="shared" si="1"/>
        <v>50205.425300620467</v>
      </c>
      <c r="F52" s="5">
        <f t="shared" si="2"/>
        <v>18264.363890714631</v>
      </c>
      <c r="G52" s="5">
        <f t="shared" si="3"/>
        <v>41441.061409905837</v>
      </c>
      <c r="H52" s="22">
        <f t="shared" si="16"/>
        <v>29109.78650439882</v>
      </c>
      <c r="I52" s="5">
        <f t="shared" si="17"/>
        <v>68367.613926474747</v>
      </c>
      <c r="J52" s="26">
        <f t="shared" si="19"/>
        <v>0.20002303161390633</v>
      </c>
      <c r="L52" s="22">
        <f t="shared" si="18"/>
        <v>93291.033915297245</v>
      </c>
      <c r="M52" s="5">
        <f>scrimecost*Meta!O49</f>
        <v>1149.8040000000001</v>
      </c>
      <c r="N52" s="5">
        <f>L52-Grade10!L52</f>
        <v>2640.0536061828898</v>
      </c>
      <c r="O52" s="5">
        <f>Grade10!M52-M52</f>
        <v>57.228000000000065</v>
      </c>
      <c r="P52" s="22">
        <f t="shared" si="22"/>
        <v>277.35790968746886</v>
      </c>
      <c r="Q52" s="22"/>
      <c r="R52" s="22"/>
      <c r="S52" s="22">
        <f t="shared" si="20"/>
        <v>2110.2827643735127</v>
      </c>
      <c r="T52" s="22">
        <f t="shared" si="21"/>
        <v>518.87135336169217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64863.579387174032</v>
      </c>
      <c r="D53" s="5">
        <f t="shared" si="15"/>
        <v>61168.810933135981</v>
      </c>
      <c r="E53" s="5">
        <f t="shared" si="1"/>
        <v>51668.810933135981</v>
      </c>
      <c r="F53" s="5">
        <f t="shared" si="2"/>
        <v>18888.497862982498</v>
      </c>
      <c r="G53" s="5">
        <f t="shared" si="3"/>
        <v>42280.313070153483</v>
      </c>
      <c r="H53" s="22">
        <f t="shared" si="16"/>
        <v>29837.53116700879</v>
      </c>
      <c r="I53" s="5">
        <f t="shared" si="17"/>
        <v>69880.029399636609</v>
      </c>
      <c r="J53" s="26">
        <f t="shared" si="19"/>
        <v>0.20226935790669973</v>
      </c>
      <c r="L53" s="22">
        <f t="shared" si="18"/>
        <v>95623.30976317967</v>
      </c>
      <c r="M53" s="5">
        <f>scrimecost*Meta!O50</f>
        <v>1149.8040000000001</v>
      </c>
      <c r="N53" s="5">
        <f>L53-Grade10!L53</f>
        <v>2706.0549463374628</v>
      </c>
      <c r="O53" s="5">
        <f>Grade10!M53-M53</f>
        <v>57.228000000000065</v>
      </c>
      <c r="P53" s="22">
        <f t="shared" si="22"/>
        <v>284.85232013383006</v>
      </c>
      <c r="Q53" s="22"/>
      <c r="R53" s="22"/>
      <c r="S53" s="22">
        <f t="shared" si="20"/>
        <v>2162.2279020858464</v>
      </c>
      <c r="T53" s="22">
        <f t="shared" si="21"/>
        <v>515.32466876026081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66485.16887185337</v>
      </c>
      <c r="D54" s="5">
        <f t="shared" si="15"/>
        <v>62668.781206464373</v>
      </c>
      <c r="E54" s="5">
        <f t="shared" si="1"/>
        <v>53168.781206464373</v>
      </c>
      <c r="F54" s="5">
        <f t="shared" si="2"/>
        <v>19528.235184557056</v>
      </c>
      <c r="G54" s="5">
        <f t="shared" si="3"/>
        <v>43140.546021907314</v>
      </c>
      <c r="H54" s="22">
        <f t="shared" si="16"/>
        <v>30583.469446184004</v>
      </c>
      <c r="I54" s="5">
        <f t="shared" si="17"/>
        <v>71430.25525962752</v>
      </c>
      <c r="J54" s="26">
        <f t="shared" si="19"/>
        <v>0.20446089575332738</v>
      </c>
      <c r="L54" s="22">
        <f t="shared" si="18"/>
        <v>98013.892507259152</v>
      </c>
      <c r="M54" s="5">
        <f>scrimecost*Meta!O51</f>
        <v>1149.8040000000001</v>
      </c>
      <c r="N54" s="5">
        <f>L54-Grade10!L54</f>
        <v>2773.7063199958793</v>
      </c>
      <c r="O54" s="5">
        <f>Grade10!M54-M54</f>
        <v>57.228000000000065</v>
      </c>
      <c r="P54" s="22">
        <f t="shared" si="22"/>
        <v>292.53409084135029</v>
      </c>
      <c r="Q54" s="22"/>
      <c r="R54" s="22"/>
      <c r="S54" s="22">
        <f t="shared" si="20"/>
        <v>2215.4716682409735</v>
      </c>
      <c r="T54" s="22">
        <f t="shared" si="21"/>
        <v>511.80684414591303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68147.298093649719</v>
      </c>
      <c r="D55" s="5">
        <f t="shared" si="15"/>
        <v>64206.250736625996</v>
      </c>
      <c r="E55" s="5">
        <f t="shared" si="1"/>
        <v>54706.250736625996</v>
      </c>
      <c r="F55" s="5">
        <f t="shared" si="2"/>
        <v>20183.965939170987</v>
      </c>
      <c r="G55" s="5">
        <f t="shared" si="3"/>
        <v>44022.28479745501</v>
      </c>
      <c r="H55" s="22">
        <f t="shared" si="16"/>
        <v>31348.056182338612</v>
      </c>
      <c r="I55" s="5">
        <f t="shared" si="17"/>
        <v>73019.236766118236</v>
      </c>
      <c r="J55" s="26">
        <f t="shared" si="19"/>
        <v>0.20659898145735442</v>
      </c>
      <c r="L55" s="22">
        <f t="shared" si="18"/>
        <v>100464.23981994065</v>
      </c>
      <c r="M55" s="5">
        <f>scrimecost*Meta!O52</f>
        <v>1149.8040000000001</v>
      </c>
      <c r="N55" s="5">
        <f>L55-Grade10!L55</f>
        <v>2843.0489779958007</v>
      </c>
      <c r="O55" s="5">
        <f>Grade10!M55-M55</f>
        <v>57.228000000000065</v>
      </c>
      <c r="P55" s="22">
        <f t="shared" si="22"/>
        <v>300.40790581655864</v>
      </c>
      <c r="Q55" s="22"/>
      <c r="R55" s="22"/>
      <c r="S55" s="22">
        <f t="shared" si="20"/>
        <v>2270.046528550009</v>
      </c>
      <c r="T55" s="22">
        <f t="shared" si="21"/>
        <v>508.31751069193967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69850.98054599094</v>
      </c>
      <c r="D56" s="5">
        <f t="shared" si="15"/>
        <v>65782.157005041619</v>
      </c>
      <c r="E56" s="5">
        <f t="shared" si="1"/>
        <v>56282.157005041619</v>
      </c>
      <c r="F56" s="5">
        <f t="shared" si="2"/>
        <v>20856.089962650251</v>
      </c>
      <c r="G56" s="5">
        <f t="shared" si="3"/>
        <v>44926.067042391369</v>
      </c>
      <c r="H56" s="22">
        <f t="shared" si="16"/>
        <v>32131.757586897071</v>
      </c>
      <c r="I56" s="5">
        <f t="shared" si="17"/>
        <v>74647.942810271168</v>
      </c>
      <c r="J56" s="26">
        <f t="shared" si="19"/>
        <v>0.20868491872957584</v>
      </c>
      <c r="L56" s="22">
        <f t="shared" si="18"/>
        <v>102975.84581543916</v>
      </c>
      <c r="M56" s="5">
        <f>scrimecost*Meta!O53</f>
        <v>363.09599999999995</v>
      </c>
      <c r="N56" s="5">
        <f>L56-Grade10!L56</f>
        <v>2914.1252024456917</v>
      </c>
      <c r="O56" s="5">
        <f>Grade10!M56-M56</f>
        <v>18.072000000000003</v>
      </c>
      <c r="P56" s="22">
        <f t="shared" si="22"/>
        <v>308.47856616614706</v>
      </c>
      <c r="Q56" s="22"/>
      <c r="R56" s="22"/>
      <c r="S56" s="22">
        <f t="shared" si="20"/>
        <v>2289.4532123667518</v>
      </c>
      <c r="T56" s="22">
        <f t="shared" si="21"/>
        <v>496.92690075845508</v>
      </c>
    </row>
    <row r="57" spans="1:20" x14ac:dyDescent="0.2">
      <c r="A57" s="5">
        <v>66</v>
      </c>
      <c r="C57" s="5"/>
      <c r="H57" s="21"/>
      <c r="I57" s="5"/>
      <c r="M57" s="5">
        <f>scrimecost*Meta!O54</f>
        <v>363.09599999999995</v>
      </c>
      <c r="N57" s="5">
        <f>L57-Grade10!L57</f>
        <v>0</v>
      </c>
      <c r="O57" s="5">
        <f>Grade10!M57-M57</f>
        <v>18.072000000000003</v>
      </c>
      <c r="Q57" s="22"/>
      <c r="R57" s="22"/>
      <c r="S57" s="22">
        <f t="shared" si="20"/>
        <v>16.861176000000004</v>
      </c>
      <c r="T57" s="22">
        <f t="shared" si="21"/>
        <v>3.5473906725275604</v>
      </c>
    </row>
    <row r="58" spans="1:20" x14ac:dyDescent="0.2">
      <c r="A58" s="5">
        <v>67</v>
      </c>
      <c r="C58" s="5"/>
      <c r="H58" s="21"/>
      <c r="I58" s="5"/>
      <c r="M58" s="5">
        <f>scrimecost*Meta!O55</f>
        <v>363.09599999999995</v>
      </c>
      <c r="N58" s="5">
        <f>L58-Grade10!L58</f>
        <v>0</v>
      </c>
      <c r="O58" s="5">
        <f>Grade10!M58-M58</f>
        <v>18.072000000000003</v>
      </c>
      <c r="Q58" s="22"/>
      <c r="R58" s="22"/>
      <c r="S58" s="22">
        <f t="shared" si="20"/>
        <v>16.861176000000004</v>
      </c>
      <c r="T58" s="22">
        <f t="shared" si="21"/>
        <v>3.43850327975569</v>
      </c>
    </row>
    <row r="59" spans="1:20" x14ac:dyDescent="0.2">
      <c r="A59" s="5">
        <v>68</v>
      </c>
      <c r="H59" s="21"/>
      <c r="I59" s="5"/>
      <c r="M59" s="5">
        <f>scrimecost*Meta!O56</f>
        <v>363.09599999999995</v>
      </c>
      <c r="N59" s="5">
        <f>L59-Grade10!L59</f>
        <v>0</v>
      </c>
      <c r="O59" s="5">
        <f>Grade10!M59-M59</f>
        <v>18.072000000000003</v>
      </c>
      <c r="Q59" s="22"/>
      <c r="R59" s="22"/>
      <c r="S59" s="22">
        <f t="shared" si="20"/>
        <v>16.861176000000004</v>
      </c>
      <c r="T59" s="22">
        <f t="shared" si="21"/>
        <v>3.3329581927514003</v>
      </c>
    </row>
    <row r="60" spans="1:20" x14ac:dyDescent="0.2">
      <c r="A60" s="5">
        <v>69</v>
      </c>
      <c r="H60" s="21"/>
      <c r="I60" s="5"/>
      <c r="M60" s="5">
        <f>scrimecost*Meta!O57</f>
        <v>363.09599999999995</v>
      </c>
      <c r="N60" s="5">
        <f>L60-Grade10!L60</f>
        <v>0</v>
      </c>
      <c r="O60" s="5">
        <f>Grade10!M60-M60</f>
        <v>18.072000000000003</v>
      </c>
      <c r="Q60" s="22"/>
      <c r="R60" s="22"/>
      <c r="S60" s="22">
        <f t="shared" si="20"/>
        <v>16.861176000000004</v>
      </c>
      <c r="T60" s="22">
        <f t="shared" si="21"/>
        <v>3.2306528192167265</v>
      </c>
    </row>
    <row r="61" spans="1:20" x14ac:dyDescent="0.2">
      <c r="A61" s="5">
        <v>70</v>
      </c>
      <c r="H61" s="21"/>
      <c r="I61" s="5"/>
      <c r="M61" s="5">
        <f>scrimecost*Meta!O58</f>
        <v>363.09599999999995</v>
      </c>
      <c r="N61" s="5">
        <f>L61-Grade10!L61</f>
        <v>0</v>
      </c>
      <c r="O61" s="5">
        <f>Grade10!M61-M61</f>
        <v>18.072000000000003</v>
      </c>
      <c r="Q61" s="22"/>
      <c r="R61" s="22"/>
      <c r="S61" s="22">
        <f t="shared" si="20"/>
        <v>16.861176000000004</v>
      </c>
      <c r="T61" s="22">
        <f t="shared" si="21"/>
        <v>3.131487715931117</v>
      </c>
    </row>
    <row r="62" spans="1:20" x14ac:dyDescent="0.2">
      <c r="A62" s="5">
        <v>71</v>
      </c>
      <c r="H62" s="21"/>
      <c r="I62" s="5"/>
      <c r="M62" s="5">
        <f>scrimecost*Meta!O59</f>
        <v>363.09599999999995</v>
      </c>
      <c r="N62" s="5">
        <f>L62-Grade10!L62</f>
        <v>0</v>
      </c>
      <c r="O62" s="5">
        <f>Grade10!M62-M62</f>
        <v>18.072000000000003</v>
      </c>
      <c r="Q62" s="22"/>
      <c r="R62" s="22"/>
      <c r="S62" s="22">
        <f t="shared" si="20"/>
        <v>16.861176000000004</v>
      </c>
      <c r="T62" s="22">
        <f t="shared" si="21"/>
        <v>3.035366492090291</v>
      </c>
    </row>
    <row r="63" spans="1:20" x14ac:dyDescent="0.2">
      <c r="A63" s="5">
        <v>72</v>
      </c>
      <c r="H63" s="21"/>
      <c r="M63" s="5">
        <f>scrimecost*Meta!O60</f>
        <v>363.09599999999995</v>
      </c>
      <c r="N63" s="5">
        <f>L63-Grade10!L63</f>
        <v>0</v>
      </c>
      <c r="O63" s="5">
        <f>Grade10!M63-M63</f>
        <v>18.072000000000003</v>
      </c>
      <c r="Q63" s="22"/>
      <c r="R63" s="22"/>
      <c r="S63" s="22">
        <f t="shared" si="20"/>
        <v>16.861176000000004</v>
      </c>
      <c r="T63" s="22">
        <f t="shared" si="21"/>
        <v>2.9421957156121201</v>
      </c>
    </row>
    <row r="64" spans="1:20" x14ac:dyDescent="0.2">
      <c r="A64" s="5">
        <v>73</v>
      </c>
      <c r="H64" s="21"/>
      <c r="M64" s="5">
        <f>scrimecost*Meta!O61</f>
        <v>363.09599999999995</v>
      </c>
      <c r="N64" s="5">
        <f>L64-Grade10!L64</f>
        <v>0</v>
      </c>
      <c r="O64" s="5">
        <f>Grade10!M64-M64</f>
        <v>18.072000000000003</v>
      </c>
      <c r="Q64" s="22"/>
      <c r="R64" s="22"/>
      <c r="S64" s="22">
        <f t="shared" si="20"/>
        <v>16.861176000000004</v>
      </c>
      <c r="T64" s="22">
        <f t="shared" si="21"/>
        <v>2.851884822318457</v>
      </c>
    </row>
    <row r="65" spans="1:20" x14ac:dyDescent="0.2">
      <c r="A65" s="5">
        <v>74</v>
      </c>
      <c r="H65" s="21"/>
      <c r="M65" s="5">
        <f>scrimecost*Meta!O62</f>
        <v>363.09599999999995</v>
      </c>
      <c r="N65" s="5">
        <f>L65-Grade10!L65</f>
        <v>0</v>
      </c>
      <c r="O65" s="5">
        <f>Grade10!M65-M65</f>
        <v>18.072000000000003</v>
      </c>
      <c r="Q65" s="22"/>
      <c r="R65" s="22"/>
      <c r="S65" s="22">
        <f t="shared" si="20"/>
        <v>16.861176000000004</v>
      </c>
      <c r="T65" s="22">
        <f t="shared" si="21"/>
        <v>2.7643460279046264</v>
      </c>
    </row>
    <row r="66" spans="1:20" x14ac:dyDescent="0.2">
      <c r="A66" s="5">
        <v>75</v>
      </c>
      <c r="H66" s="21"/>
      <c r="M66" s="5">
        <f>scrimecost*Meta!O63</f>
        <v>363.09599999999995</v>
      </c>
      <c r="N66" s="5">
        <f>L66-Grade10!L66</f>
        <v>0</v>
      </c>
      <c r="O66" s="5">
        <f>Grade10!M66-M66</f>
        <v>18.072000000000003</v>
      </c>
      <c r="Q66" s="22"/>
      <c r="R66" s="22"/>
      <c r="S66" s="22">
        <f t="shared" si="20"/>
        <v>16.861176000000004</v>
      </c>
      <c r="T66" s="22">
        <f t="shared" si="21"/>
        <v>2.6794942426110309</v>
      </c>
    </row>
    <row r="67" spans="1:20" x14ac:dyDescent="0.2">
      <c r="A67" s="5">
        <v>76</v>
      </c>
      <c r="H67" s="21"/>
      <c r="M67" s="5">
        <f>scrimecost*Meta!O64</f>
        <v>363.09599999999995</v>
      </c>
      <c r="N67" s="5">
        <f>L67-Grade10!L67</f>
        <v>0</v>
      </c>
      <c r="O67" s="5">
        <f>Grade10!M67-M67</f>
        <v>18.072000000000003</v>
      </c>
      <c r="Q67" s="22"/>
      <c r="R67" s="22"/>
      <c r="S67" s="22">
        <f t="shared" si="20"/>
        <v>16.861176000000004</v>
      </c>
      <c r="T67" s="22">
        <f t="shared" si="21"/>
        <v>2.5972469885139033</v>
      </c>
    </row>
    <row r="68" spans="1:20" x14ac:dyDescent="0.2">
      <c r="A68" s="5">
        <v>77</v>
      </c>
      <c r="H68" s="21"/>
      <c r="M68" s="5">
        <f>scrimecost*Meta!O65</f>
        <v>363.09599999999995</v>
      </c>
      <c r="N68" s="5">
        <f>L68-Grade10!L68</f>
        <v>0</v>
      </c>
      <c r="O68" s="5">
        <f>Grade10!M68-M68</f>
        <v>18.072000000000003</v>
      </c>
      <c r="Q68" s="22"/>
      <c r="R68" s="22"/>
      <c r="S68" s="22">
        <f t="shared" si="20"/>
        <v>16.861176000000004</v>
      </c>
      <c r="T68" s="22">
        <f t="shared" si="21"/>
        <v>2.5175243193548367</v>
      </c>
    </row>
    <row r="69" spans="1:20" x14ac:dyDescent="0.2">
      <c r="A69" s="5">
        <v>78</v>
      </c>
      <c r="H69" s="21"/>
      <c r="M69" s="5">
        <f>scrimecost*Meta!O66</f>
        <v>363.09599999999995</v>
      </c>
      <c r="N69" s="5">
        <f>L69-Grade10!L69</f>
        <v>0</v>
      </c>
      <c r="O69" s="5">
        <f>Grade10!M69-M69</f>
        <v>18.072000000000003</v>
      </c>
      <c r="Q69" s="22"/>
      <c r="R69" s="22"/>
      <c r="S69" s="22">
        <f t="shared" si="20"/>
        <v>16.861176000000004</v>
      </c>
      <c r="T69" s="22">
        <f t="shared" si="21"/>
        <v>2.4402487428311468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1.5823342636167581E-11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46038</v>
      </c>
      <c r="D2" s="7">
        <f>Meta!C6</f>
        <v>21177</v>
      </c>
      <c r="E2" s="1">
        <f>Meta!D6</f>
        <v>6.6000000000000003E-2</v>
      </c>
      <c r="F2" s="1">
        <f>Meta!F6</f>
        <v>0.74199999999999999</v>
      </c>
      <c r="G2" s="1">
        <f>Meta!I6</f>
        <v>1.8929079672445346</v>
      </c>
      <c r="H2" s="1">
        <f>Meta!E6</f>
        <v>0.93300000000000005</v>
      </c>
      <c r="I2" s="13"/>
      <c r="J2" s="1">
        <f>Meta!X5</f>
        <v>0.73</v>
      </c>
      <c r="K2" s="1">
        <f>Meta!D5</f>
        <v>7.4999999999999997E-2</v>
      </c>
      <c r="L2" s="29"/>
      <c r="N2" s="22">
        <f>Meta!T6</f>
        <v>46038</v>
      </c>
      <c r="O2" s="22">
        <f>Meta!U6</f>
        <v>21177</v>
      </c>
      <c r="P2" s="1">
        <f>Meta!V6</f>
        <v>6.6000000000000003E-2</v>
      </c>
      <c r="Q2" s="1">
        <f>Meta!X6</f>
        <v>0.74199999999999999</v>
      </c>
      <c r="R2" s="22">
        <f>Meta!W6</f>
        <v>4803</v>
      </c>
      <c r="T2" s="12">
        <f>IRR(S5:S69)+1</f>
        <v>1.0299858678250846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2135.1430059640802</v>
      </c>
      <c r="D8" s="5">
        <f t="shared" ref="D8:D36" si="0">IF(A8&lt;startage,1,0)*(C8*(1-initialunempprob))+IF(A8=startage,1,0)*(C8*(1-unempprob))+IF(A8&gt;startage,1,0)*(C8*(1-unempprob)+unempprob*300*52)</f>
        <v>1975.0072805167742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151.08805695953322</v>
      </c>
      <c r="G8" s="5">
        <f t="shared" ref="G8:G56" si="3">D8-F8</f>
        <v>1823.9192235572409</v>
      </c>
      <c r="H8" s="22">
        <f>0.1*Grade11!H8</f>
        <v>982.17515265695374</v>
      </c>
      <c r="I8" s="5">
        <f t="shared" ref="I8:I36" si="4">G8+IF(A8&lt;startage,1,0)*(H8*(1-initialunempprob))+IF(A8&gt;=startage,1,0)*(H8*(1-unempprob))</f>
        <v>2732.4312397649232</v>
      </c>
      <c r="J8" s="26">
        <f t="shared" ref="J8:J39" si="5">(F8-(IF(A8&gt;startage,1,0)*(unempprob*300*52)))/(IF(A8&lt;startage,1,0)*((C8+H8)*(1-initialunempprob))+IF(A8&gt;=startage,1,0)*((C8+H8)*(1-unempprob)))</f>
        <v>5.2397102780328955E-2</v>
      </c>
      <c r="L8" s="22">
        <f>0.1*Grade11!L8</f>
        <v>3147.6745960825256</v>
      </c>
      <c r="M8" s="5">
        <f>scrimecost*Meta!O5</f>
        <v>12165.999</v>
      </c>
      <c r="N8" s="5">
        <f>L8-Grade11!L8</f>
        <v>-28329.071364742729</v>
      </c>
      <c r="O8" s="5"/>
      <c r="P8" s="22"/>
      <c r="Q8" s="22">
        <f>0.05*feel*Grade11!G8</f>
        <v>225.42343647992669</v>
      </c>
      <c r="R8" s="22">
        <f>hstuition</f>
        <v>11298</v>
      </c>
      <c r="S8" s="22">
        <f t="shared" ref="S8:S39" si="6">IF(A8&lt;startage,1,0)*(N8-Q8-R8)+IF(A8&gt;=startage,1,0)*completionprob*(N8*spart+O8+P8)</f>
        <v>-39852.494801222652</v>
      </c>
      <c r="T8" s="22">
        <f t="shared" ref="T8:T39" si="7">S8/sreturn^(A8-startage+1)</f>
        <v>-39852.494801222652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24321.309221925105</v>
      </c>
      <c r="D9" s="5">
        <f t="shared" si="0"/>
        <v>22716.102813278045</v>
      </c>
      <c r="E9" s="5">
        <f t="shared" si="1"/>
        <v>13216.102813278045</v>
      </c>
      <c r="F9" s="5">
        <f t="shared" si="2"/>
        <v>4616.8075685352815</v>
      </c>
      <c r="G9" s="5">
        <f t="shared" si="3"/>
        <v>18099.295244742763</v>
      </c>
      <c r="H9" s="22">
        <f t="shared" ref="H9:H36" si="10">benefits*B9/expnorm</f>
        <v>11187.548663988617</v>
      </c>
      <c r="I9" s="5">
        <f t="shared" si="4"/>
        <v>28548.46569690813</v>
      </c>
      <c r="J9" s="26">
        <f t="shared" si="5"/>
        <v>0.13920607653625963</v>
      </c>
      <c r="L9" s="22">
        <f t="shared" ref="L9:L36" si="11">(sincome+sbenefits)*(1-sunemp)*B9/expnorm</f>
        <v>33165.273265443415</v>
      </c>
      <c r="M9" s="5">
        <f>scrimecost*Meta!O6</f>
        <v>15412.827000000001</v>
      </c>
      <c r="N9" s="5">
        <f>L9-Grade11!L9</f>
        <v>901.60865559753074</v>
      </c>
      <c r="O9" s="5">
        <f>Grade11!M9-M9</f>
        <v>770.15999999999985</v>
      </c>
      <c r="P9" s="22">
        <f t="shared" ref="P9:P56" si="12">(spart-initialspart)*(L9*J9+nptrans)</f>
        <v>134.04969082242349</v>
      </c>
      <c r="Q9" s="22"/>
      <c r="R9" s="22"/>
      <c r="S9" s="22">
        <f t="shared" si="6"/>
        <v>1467.7986912863132</v>
      </c>
      <c r="T9" s="22">
        <f t="shared" si="7"/>
        <v>1425.0668258057881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24929.341952473231</v>
      </c>
      <c r="D10" s="5">
        <f t="shared" si="0"/>
        <v>24313.605383609996</v>
      </c>
      <c r="E10" s="5">
        <f t="shared" si="1"/>
        <v>14813.605383609996</v>
      </c>
      <c r="F10" s="5">
        <f t="shared" si="2"/>
        <v>5138.3921577486635</v>
      </c>
      <c r="G10" s="5">
        <f t="shared" si="3"/>
        <v>19175.213225861335</v>
      </c>
      <c r="H10" s="22">
        <f t="shared" si="10"/>
        <v>11467.237380588331</v>
      </c>
      <c r="I10" s="5">
        <f t="shared" si="4"/>
        <v>29885.612939330837</v>
      </c>
      <c r="J10" s="26">
        <f t="shared" si="5"/>
        <v>0.12086671750880719</v>
      </c>
      <c r="L10" s="22">
        <f t="shared" si="11"/>
        <v>33994.405097079492</v>
      </c>
      <c r="M10" s="5">
        <f>scrimecost*Meta!O7</f>
        <v>16354.214999999998</v>
      </c>
      <c r="N10" s="5">
        <f>L10-Grade11!L10</f>
        <v>924.14887198746146</v>
      </c>
      <c r="O10" s="5">
        <f>Grade11!M10-M10</f>
        <v>817.19999999999891</v>
      </c>
      <c r="P10" s="22">
        <f t="shared" si="12"/>
        <v>127.95350589298407</v>
      </c>
      <c r="Q10" s="22"/>
      <c r="R10" s="22"/>
      <c r="S10" s="22">
        <f t="shared" si="6"/>
        <v>1521.603546990865</v>
      </c>
      <c r="T10" s="22">
        <f t="shared" si="7"/>
        <v>1434.2966371478749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25552.575501285057</v>
      </c>
      <c r="D11" s="5">
        <f t="shared" si="0"/>
        <v>24895.70551820024</v>
      </c>
      <c r="E11" s="5">
        <f t="shared" si="1"/>
        <v>15395.70551820024</v>
      </c>
      <c r="F11" s="5">
        <f t="shared" si="2"/>
        <v>5328.4478516923782</v>
      </c>
      <c r="G11" s="5">
        <f t="shared" si="3"/>
        <v>19567.257666507863</v>
      </c>
      <c r="H11" s="22">
        <f t="shared" si="10"/>
        <v>11753.918315103039</v>
      </c>
      <c r="I11" s="5">
        <f t="shared" si="4"/>
        <v>30545.417372814103</v>
      </c>
      <c r="J11" s="26">
        <f t="shared" si="5"/>
        <v>0.12337318132537162</v>
      </c>
      <c r="L11" s="22">
        <f t="shared" si="11"/>
        <v>34844.265224506482</v>
      </c>
      <c r="M11" s="5">
        <f>scrimecost*Meta!O8</f>
        <v>15696.204</v>
      </c>
      <c r="N11" s="5">
        <f>L11-Grade11!L11</f>
        <v>947.25259378715418</v>
      </c>
      <c r="O11" s="5">
        <f>Grade11!M11-M11</f>
        <v>784.31999999999789</v>
      </c>
      <c r="P11" s="22">
        <f t="shared" si="12"/>
        <v>130.23417422030866</v>
      </c>
      <c r="Q11" s="22"/>
      <c r="R11" s="22"/>
      <c r="S11" s="22">
        <f t="shared" si="6"/>
        <v>1509.04875369008</v>
      </c>
      <c r="T11" s="22">
        <f t="shared" si="7"/>
        <v>1381.0502260566855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26191.389888817186</v>
      </c>
      <c r="D12" s="5">
        <f t="shared" si="0"/>
        <v>25492.358156155249</v>
      </c>
      <c r="E12" s="5">
        <f t="shared" si="1"/>
        <v>15992.358156155249</v>
      </c>
      <c r="F12" s="5">
        <f t="shared" si="2"/>
        <v>5523.2549379846887</v>
      </c>
      <c r="G12" s="5">
        <f t="shared" si="3"/>
        <v>19969.10321817056</v>
      </c>
      <c r="H12" s="22">
        <f t="shared" si="10"/>
        <v>12047.766272980614</v>
      </c>
      <c r="I12" s="5">
        <f t="shared" si="4"/>
        <v>31221.71691713445</v>
      </c>
      <c r="J12" s="26">
        <f t="shared" si="5"/>
        <v>0.12581851187811743</v>
      </c>
      <c r="L12" s="22">
        <f t="shared" si="11"/>
        <v>35715.371855119149</v>
      </c>
      <c r="M12" s="5">
        <f>scrimecost*Meta!O9</f>
        <v>14461.833000000001</v>
      </c>
      <c r="N12" s="5">
        <f>L12-Grade11!L12</f>
        <v>970.93390863184322</v>
      </c>
      <c r="O12" s="5">
        <f>Grade11!M12-M12</f>
        <v>722.63999999999942</v>
      </c>
      <c r="P12" s="22">
        <f t="shared" si="12"/>
        <v>132.57185925581641</v>
      </c>
      <c r="Q12" s="22"/>
      <c r="R12" s="22"/>
      <c r="S12" s="22">
        <f t="shared" si="6"/>
        <v>1470.0766165567804</v>
      </c>
      <c r="T12" s="22">
        <f t="shared" si="7"/>
        <v>1306.2157198140983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26846.174636037613</v>
      </c>
      <c r="D13" s="5">
        <f t="shared" si="0"/>
        <v>26103.927110059129</v>
      </c>
      <c r="E13" s="5">
        <f t="shared" si="1"/>
        <v>16603.927110059129</v>
      </c>
      <c r="F13" s="5">
        <f t="shared" si="2"/>
        <v>5722.9322014343052</v>
      </c>
      <c r="G13" s="5">
        <f t="shared" si="3"/>
        <v>20380.994908624823</v>
      </c>
      <c r="H13" s="22">
        <f t="shared" si="10"/>
        <v>12348.960429805129</v>
      </c>
      <c r="I13" s="5">
        <f t="shared" si="4"/>
        <v>31914.923950062814</v>
      </c>
      <c r="J13" s="26">
        <f t="shared" si="5"/>
        <v>0.12820420022225965</v>
      </c>
      <c r="L13" s="22">
        <f t="shared" si="11"/>
        <v>36608.256151497117</v>
      </c>
      <c r="M13" s="5">
        <f>scrimecost*Meta!O10</f>
        <v>13189.038</v>
      </c>
      <c r="N13" s="5">
        <f>L13-Grade11!L13</f>
        <v>995.20725634763221</v>
      </c>
      <c r="O13" s="5">
        <f>Grade11!M13-M13</f>
        <v>659.03999999999905</v>
      </c>
      <c r="P13" s="22">
        <f t="shared" si="12"/>
        <v>134.96798641721179</v>
      </c>
      <c r="Q13" s="22"/>
      <c r="R13" s="22"/>
      <c r="S13" s="22">
        <f t="shared" si="6"/>
        <v>1429.7775019951348</v>
      </c>
      <c r="T13" s="22">
        <f t="shared" si="7"/>
        <v>1233.423246890954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27517.329001938549</v>
      </c>
      <c r="D14" s="5">
        <f t="shared" si="0"/>
        <v>26730.785287810602</v>
      </c>
      <c r="E14" s="5">
        <f t="shared" si="1"/>
        <v>17230.785287810602</v>
      </c>
      <c r="F14" s="5">
        <f t="shared" si="2"/>
        <v>5927.6013964701615</v>
      </c>
      <c r="G14" s="5">
        <f t="shared" si="3"/>
        <v>20803.183891340443</v>
      </c>
      <c r="H14" s="22">
        <f t="shared" si="10"/>
        <v>12657.684440550256</v>
      </c>
      <c r="I14" s="5">
        <f t="shared" si="4"/>
        <v>32625.461158814382</v>
      </c>
      <c r="J14" s="26">
        <f t="shared" si="5"/>
        <v>0.13053170104581302</v>
      </c>
      <c r="L14" s="22">
        <f t="shared" si="11"/>
        <v>37523.462555284539</v>
      </c>
      <c r="M14" s="5">
        <f>scrimecost*Meta!O11</f>
        <v>12295.68</v>
      </c>
      <c r="N14" s="5">
        <f>L14-Grade11!L14</f>
        <v>1020.0874377563159</v>
      </c>
      <c r="O14" s="5">
        <f>Grade11!M14-M14</f>
        <v>614.39999999999964</v>
      </c>
      <c r="P14" s="22">
        <f t="shared" si="12"/>
        <v>137.42401675764205</v>
      </c>
      <c r="Q14" s="22"/>
      <c r="R14" s="22"/>
      <c r="S14" s="22">
        <f t="shared" si="6"/>
        <v>1407.6440595694485</v>
      </c>
      <c r="T14" s="22">
        <f t="shared" si="7"/>
        <v>1178.9767928925503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28205.262226987012</v>
      </c>
      <c r="D15" s="5">
        <f t="shared" si="0"/>
        <v>27373.314920005865</v>
      </c>
      <c r="E15" s="5">
        <f t="shared" si="1"/>
        <v>17873.314920005865</v>
      </c>
      <c r="F15" s="5">
        <f t="shared" si="2"/>
        <v>6137.3873213819152</v>
      </c>
      <c r="G15" s="5">
        <f t="shared" si="3"/>
        <v>21235.927598623952</v>
      </c>
      <c r="H15" s="22">
        <f t="shared" si="10"/>
        <v>12974.12655156401</v>
      </c>
      <c r="I15" s="5">
        <f t="shared" si="4"/>
        <v>33353.76179778474</v>
      </c>
      <c r="J15" s="26">
        <f t="shared" si="5"/>
        <v>0.13280243355659685</v>
      </c>
      <c r="L15" s="22">
        <f t="shared" si="11"/>
        <v>38461.549119166659</v>
      </c>
      <c r="M15" s="5">
        <f>scrimecost*Meta!O12</f>
        <v>11728.926000000001</v>
      </c>
      <c r="N15" s="5">
        <f>L15-Grade11!L15</f>
        <v>1045.5896237002307</v>
      </c>
      <c r="O15" s="5">
        <f>Grade11!M15-M15</f>
        <v>586.07999999999993</v>
      </c>
      <c r="P15" s="22">
        <f t="shared" si="12"/>
        <v>139.94144785658312</v>
      </c>
      <c r="Q15" s="22"/>
      <c r="R15" s="22"/>
      <c r="S15" s="22">
        <f t="shared" si="6"/>
        <v>1401.2250690831299</v>
      </c>
      <c r="T15" s="22">
        <f t="shared" si="7"/>
        <v>1139.4336403073464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28910.393782661689</v>
      </c>
      <c r="D16" s="5">
        <f t="shared" si="0"/>
        <v>28031.907793006016</v>
      </c>
      <c r="E16" s="5">
        <f t="shared" si="1"/>
        <v>18531.907793006016</v>
      </c>
      <c r="F16" s="5">
        <f t="shared" si="2"/>
        <v>6352.4178944164642</v>
      </c>
      <c r="G16" s="5">
        <f t="shared" si="3"/>
        <v>21679.489898589552</v>
      </c>
      <c r="H16" s="22">
        <f t="shared" si="10"/>
        <v>13298.479715353113</v>
      </c>
      <c r="I16" s="5">
        <f t="shared" si="4"/>
        <v>34100.269952729359</v>
      </c>
      <c r="J16" s="26">
        <f t="shared" si="5"/>
        <v>0.13501778234760545</v>
      </c>
      <c r="L16" s="22">
        <f t="shared" si="11"/>
        <v>39423.087847145827</v>
      </c>
      <c r="M16" s="5">
        <f>scrimecost*Meta!O13</f>
        <v>9764.4989999999998</v>
      </c>
      <c r="N16" s="5">
        <f>L16-Grade11!L16</f>
        <v>1071.7293642927325</v>
      </c>
      <c r="O16" s="5">
        <f>Grade11!M16-M16</f>
        <v>487.92000000000007</v>
      </c>
      <c r="P16" s="22">
        <f t="shared" si="12"/>
        <v>142.52181473299771</v>
      </c>
      <c r="Q16" s="22"/>
      <c r="R16" s="22"/>
      <c r="S16" s="22">
        <f t="shared" si="6"/>
        <v>1330.1454478346454</v>
      </c>
      <c r="T16" s="22">
        <f t="shared" si="7"/>
        <v>1050.1443625005491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29633.153627228228</v>
      </c>
      <c r="D17" s="5">
        <f t="shared" si="0"/>
        <v>28706.965487831163</v>
      </c>
      <c r="E17" s="5">
        <f t="shared" si="1"/>
        <v>19206.965487831163</v>
      </c>
      <c r="F17" s="5">
        <f t="shared" si="2"/>
        <v>6572.8242317768745</v>
      </c>
      <c r="G17" s="5">
        <f t="shared" si="3"/>
        <v>22134.141256054289</v>
      </c>
      <c r="H17" s="22">
        <f t="shared" si="10"/>
        <v>13630.941708236938</v>
      </c>
      <c r="I17" s="5">
        <f t="shared" si="4"/>
        <v>34865.440811547589</v>
      </c>
      <c r="J17" s="26">
        <f t="shared" si="5"/>
        <v>0.13717909824127236</v>
      </c>
      <c r="L17" s="22">
        <f t="shared" si="11"/>
        <v>40408.665043324458</v>
      </c>
      <c r="M17" s="5">
        <f>scrimecost*Meta!O14</f>
        <v>9764.4989999999998</v>
      </c>
      <c r="N17" s="5">
        <f>L17-Grade11!L17</f>
        <v>1098.5225984000426</v>
      </c>
      <c r="O17" s="5">
        <f>Grade11!M17-M17</f>
        <v>487.92000000000007</v>
      </c>
      <c r="P17" s="22">
        <f t="shared" si="12"/>
        <v>145.16669078132261</v>
      </c>
      <c r="Q17" s="22"/>
      <c r="R17" s="22"/>
      <c r="S17" s="22">
        <f t="shared" si="6"/>
        <v>1351.1616980549459</v>
      </c>
      <c r="T17" s="22">
        <f t="shared" si="7"/>
        <v>1035.6808175425413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30373.982467908929</v>
      </c>
      <c r="D18" s="5">
        <f t="shared" si="0"/>
        <v>29398.899625026937</v>
      </c>
      <c r="E18" s="5">
        <f t="shared" si="1"/>
        <v>19898.899625026937</v>
      </c>
      <c r="F18" s="5">
        <f t="shared" si="2"/>
        <v>6798.7407275712949</v>
      </c>
      <c r="G18" s="5">
        <f t="shared" si="3"/>
        <v>22600.158897455643</v>
      </c>
      <c r="H18" s="22">
        <f t="shared" si="10"/>
        <v>13971.71525094286</v>
      </c>
      <c r="I18" s="5">
        <f t="shared" si="4"/>
        <v>35649.740941836273</v>
      </c>
      <c r="J18" s="26">
        <f t="shared" si="5"/>
        <v>0.13928769911314248</v>
      </c>
      <c r="L18" s="22">
        <f t="shared" si="11"/>
        <v>41418.881669407572</v>
      </c>
      <c r="M18" s="5">
        <f>scrimecost*Meta!O15</f>
        <v>9764.4989999999998</v>
      </c>
      <c r="N18" s="5">
        <f>L18-Grade11!L18</f>
        <v>1125.9856633600502</v>
      </c>
      <c r="O18" s="5">
        <f>Grade11!M18-M18</f>
        <v>487.92000000000007</v>
      </c>
      <c r="P18" s="22">
        <f t="shared" si="12"/>
        <v>147.87768873085568</v>
      </c>
      <c r="Q18" s="22"/>
      <c r="R18" s="22"/>
      <c r="S18" s="22">
        <f t="shared" si="6"/>
        <v>1372.7033545307643</v>
      </c>
      <c r="T18" s="22">
        <f t="shared" si="7"/>
        <v>1021.5603681954786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31133.332029606652</v>
      </c>
      <c r="D19" s="5">
        <f t="shared" si="0"/>
        <v>30108.13211565261</v>
      </c>
      <c r="E19" s="5">
        <f t="shared" si="1"/>
        <v>20608.13211565261</v>
      </c>
      <c r="F19" s="5">
        <f t="shared" si="2"/>
        <v>7030.3051357605773</v>
      </c>
      <c r="G19" s="5">
        <f t="shared" si="3"/>
        <v>23077.826979892034</v>
      </c>
      <c r="H19" s="22">
        <f t="shared" si="10"/>
        <v>14321.008132216431</v>
      </c>
      <c r="I19" s="5">
        <f t="shared" si="4"/>
        <v>36453.648575382176</v>
      </c>
      <c r="J19" s="26">
        <f t="shared" si="5"/>
        <v>0.14134487069545484</v>
      </c>
      <c r="L19" s="22">
        <f t="shared" si="11"/>
        <v>42454.353711142758</v>
      </c>
      <c r="M19" s="5">
        <f>scrimecost*Meta!O16</f>
        <v>9764.4989999999998</v>
      </c>
      <c r="N19" s="5">
        <f>L19-Grade11!L19</f>
        <v>1154.1353049440513</v>
      </c>
      <c r="O19" s="5">
        <f>Grade11!M19-M19</f>
        <v>487.92000000000007</v>
      </c>
      <c r="P19" s="22">
        <f t="shared" si="12"/>
        <v>150.65646162912708</v>
      </c>
      <c r="Q19" s="22"/>
      <c r="R19" s="22"/>
      <c r="S19" s="22">
        <f t="shared" si="6"/>
        <v>1394.7835524184732</v>
      </c>
      <c r="T19" s="22">
        <f t="shared" si="7"/>
        <v>1007.7734034327462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31911.665330346819</v>
      </c>
      <c r="D20" s="5">
        <f t="shared" si="0"/>
        <v>30835.095418543926</v>
      </c>
      <c r="E20" s="5">
        <f t="shared" si="1"/>
        <v>21335.095418543926</v>
      </c>
      <c r="F20" s="5">
        <f t="shared" si="2"/>
        <v>7267.6586541545912</v>
      </c>
      <c r="G20" s="5">
        <f t="shared" si="3"/>
        <v>23567.436764389335</v>
      </c>
      <c r="H20" s="22">
        <f t="shared" si="10"/>
        <v>14679.033335521843</v>
      </c>
      <c r="I20" s="5">
        <f t="shared" si="4"/>
        <v>37277.653899766738</v>
      </c>
      <c r="J20" s="26">
        <f t="shared" si="5"/>
        <v>0.14335186736112543</v>
      </c>
      <c r="L20" s="22">
        <f t="shared" si="11"/>
        <v>43515.71255392133</v>
      </c>
      <c r="M20" s="5">
        <f>scrimecost*Meta!O17</f>
        <v>9764.4989999999998</v>
      </c>
      <c r="N20" s="5">
        <f>L20-Grade11!L20</f>
        <v>1182.9886875676602</v>
      </c>
      <c r="O20" s="5">
        <f>Grade11!M20-M20</f>
        <v>487.92000000000007</v>
      </c>
      <c r="P20" s="22">
        <f t="shared" si="12"/>
        <v>153.50470384985522</v>
      </c>
      <c r="Q20" s="22"/>
      <c r="R20" s="22"/>
      <c r="S20" s="22">
        <f t="shared" si="6"/>
        <v>1417.4157552533802</v>
      </c>
      <c r="T20" s="22">
        <f t="shared" si="7"/>
        <v>994.31059020526402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32709.456963605488</v>
      </c>
      <c r="D21" s="5">
        <f t="shared" si="0"/>
        <v>31580.232804007523</v>
      </c>
      <c r="E21" s="5">
        <f t="shared" si="1"/>
        <v>22080.232804007523</v>
      </c>
      <c r="F21" s="5">
        <f t="shared" si="2"/>
        <v>7510.9460105084563</v>
      </c>
      <c r="G21" s="5">
        <f t="shared" si="3"/>
        <v>24069.286793499065</v>
      </c>
      <c r="H21" s="22">
        <f t="shared" si="10"/>
        <v>15046.009168909886</v>
      </c>
      <c r="I21" s="5">
        <f t="shared" si="4"/>
        <v>38122.259357260897</v>
      </c>
      <c r="J21" s="26">
        <f t="shared" si="5"/>
        <v>0.14530991288860895</v>
      </c>
      <c r="L21" s="22">
        <f t="shared" si="11"/>
        <v>44603.605367769356</v>
      </c>
      <c r="M21" s="5">
        <f>scrimecost*Meta!O18</f>
        <v>8045.0250000000005</v>
      </c>
      <c r="N21" s="5">
        <f>L21-Grade11!L21</f>
        <v>1212.5634047568456</v>
      </c>
      <c r="O21" s="5">
        <f>Grade11!M21-M21</f>
        <v>401.99999999999909</v>
      </c>
      <c r="P21" s="22">
        <f t="shared" si="12"/>
        <v>156.4241521261016</v>
      </c>
      <c r="Q21" s="22"/>
      <c r="R21" s="22"/>
      <c r="S21" s="22">
        <f t="shared" si="6"/>
        <v>1360.4504031591496</v>
      </c>
      <c r="T21" s="22">
        <f t="shared" si="7"/>
        <v>926.56578041662294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33527.193387695617</v>
      </c>
      <c r="D22" s="5">
        <f t="shared" si="0"/>
        <v>32343.998624107702</v>
      </c>
      <c r="E22" s="5">
        <f t="shared" si="1"/>
        <v>22843.998624107702</v>
      </c>
      <c r="F22" s="5">
        <f t="shared" si="2"/>
        <v>7760.3155507711654</v>
      </c>
      <c r="G22" s="5">
        <f t="shared" si="3"/>
        <v>24583.683073336535</v>
      </c>
      <c r="H22" s="22">
        <f t="shared" si="10"/>
        <v>15422.159398132633</v>
      </c>
      <c r="I22" s="5">
        <f t="shared" si="4"/>
        <v>38987.979951192414</v>
      </c>
      <c r="J22" s="26">
        <f t="shared" si="5"/>
        <v>0.14722020120810503</v>
      </c>
      <c r="L22" s="22">
        <f t="shared" si="11"/>
        <v>45718.695501963586</v>
      </c>
      <c r="M22" s="5">
        <f>scrimecost*Meta!O19</f>
        <v>8045.0250000000005</v>
      </c>
      <c r="N22" s="5">
        <f>L22-Grade11!L22</f>
        <v>1242.8774898757692</v>
      </c>
      <c r="O22" s="5">
        <f>Grade11!M22-M22</f>
        <v>401.99999999999909</v>
      </c>
      <c r="P22" s="22">
        <f t="shared" si="12"/>
        <v>159.41658660925413</v>
      </c>
      <c r="Q22" s="22"/>
      <c r="R22" s="22"/>
      <c r="S22" s="22">
        <f t="shared" si="6"/>
        <v>1384.2283612625704</v>
      </c>
      <c r="T22" s="22">
        <f t="shared" si="7"/>
        <v>915.31382190187639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34365.373222388007</v>
      </c>
      <c r="D23" s="5">
        <f t="shared" si="0"/>
        <v>33126.858589710399</v>
      </c>
      <c r="E23" s="5">
        <f t="shared" si="1"/>
        <v>23626.858589710399</v>
      </c>
      <c r="F23" s="5">
        <f t="shared" si="2"/>
        <v>8015.9193295404457</v>
      </c>
      <c r="G23" s="5">
        <f t="shared" si="3"/>
        <v>25110.939260169951</v>
      </c>
      <c r="H23" s="22">
        <f t="shared" si="10"/>
        <v>15807.713383085946</v>
      </c>
      <c r="I23" s="5">
        <f t="shared" si="4"/>
        <v>39875.343559972222</v>
      </c>
      <c r="J23" s="26">
        <f t="shared" si="5"/>
        <v>0.14908389712956469</v>
      </c>
      <c r="L23" s="22">
        <f t="shared" si="11"/>
        <v>46861.662889512671</v>
      </c>
      <c r="M23" s="5">
        <f>scrimecost*Meta!O20</f>
        <v>8045.0250000000005</v>
      </c>
      <c r="N23" s="5">
        <f>L23-Grade11!L23</f>
        <v>1273.9494271226504</v>
      </c>
      <c r="O23" s="5">
        <f>Grade11!M23-M23</f>
        <v>401.99999999999909</v>
      </c>
      <c r="P23" s="22">
        <f t="shared" si="12"/>
        <v>162.48383195448548</v>
      </c>
      <c r="Q23" s="22"/>
      <c r="R23" s="22"/>
      <c r="S23" s="22">
        <f t="shared" si="6"/>
        <v>1408.6007683185653</v>
      </c>
      <c r="T23" s="22">
        <f t="shared" si="7"/>
        <v>904.31332963794512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35224.507552947711</v>
      </c>
      <c r="D24" s="5">
        <f t="shared" si="0"/>
        <v>33929.290054453159</v>
      </c>
      <c r="E24" s="5">
        <f t="shared" si="1"/>
        <v>24429.290054453159</v>
      </c>
      <c r="F24" s="5">
        <f t="shared" si="2"/>
        <v>8277.9132027789565</v>
      </c>
      <c r="G24" s="5">
        <f t="shared" si="3"/>
        <v>25651.376851674202</v>
      </c>
      <c r="H24" s="22">
        <f t="shared" si="10"/>
        <v>16202.9062176631</v>
      </c>
      <c r="I24" s="5">
        <f t="shared" si="4"/>
        <v>40784.891258971533</v>
      </c>
      <c r="J24" s="26">
        <f t="shared" si="5"/>
        <v>0.15090213705293987</v>
      </c>
      <c r="L24" s="22">
        <f t="shared" si="11"/>
        <v>48033.204461750494</v>
      </c>
      <c r="M24" s="5">
        <f>scrimecost*Meta!O21</f>
        <v>8045.0250000000005</v>
      </c>
      <c r="N24" s="5">
        <f>L24-Grade11!L24</f>
        <v>1305.7981628007328</v>
      </c>
      <c r="O24" s="5">
        <f>Grade11!M24-M24</f>
        <v>401.99999999999909</v>
      </c>
      <c r="P24" s="22">
        <f t="shared" si="12"/>
        <v>165.62775843334762</v>
      </c>
      <c r="Q24" s="22"/>
      <c r="R24" s="22"/>
      <c r="S24" s="22">
        <f t="shared" si="6"/>
        <v>1433.5824855509809</v>
      </c>
      <c r="T24" s="22">
        <f t="shared" si="7"/>
        <v>893.55735114563936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36105.120241771401</v>
      </c>
      <c r="D25" s="5">
        <f t="shared" si="0"/>
        <v>34751.782305814486</v>
      </c>
      <c r="E25" s="5">
        <f t="shared" si="1"/>
        <v>25251.782305814486</v>
      </c>
      <c r="F25" s="5">
        <f t="shared" si="2"/>
        <v>8546.4569228484288</v>
      </c>
      <c r="G25" s="5">
        <f t="shared" si="3"/>
        <v>26205.325382966057</v>
      </c>
      <c r="H25" s="22">
        <f t="shared" si="10"/>
        <v>16607.978873104676</v>
      </c>
      <c r="I25" s="5">
        <f t="shared" si="4"/>
        <v>41717.177650445825</v>
      </c>
      <c r="J25" s="26">
        <f t="shared" si="5"/>
        <v>0.1526760296611108</v>
      </c>
      <c r="L25" s="22">
        <f t="shared" si="11"/>
        <v>49234.034573294251</v>
      </c>
      <c r="M25" s="5">
        <f>scrimecost*Meta!O22</f>
        <v>8045.0250000000005</v>
      </c>
      <c r="N25" s="5">
        <f>L25-Grade11!L25</f>
        <v>1338.4431168707451</v>
      </c>
      <c r="O25" s="5">
        <f>Grade11!M25-M25</f>
        <v>401.99999999999909</v>
      </c>
      <c r="P25" s="22">
        <f t="shared" si="12"/>
        <v>168.85028307418128</v>
      </c>
      <c r="Q25" s="22"/>
      <c r="R25" s="22"/>
      <c r="S25" s="22">
        <f t="shared" si="6"/>
        <v>1459.1887457141911</v>
      </c>
      <c r="T25" s="22">
        <f t="shared" si="7"/>
        <v>883.03913456903786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37007.748247815682</v>
      </c>
      <c r="D26" s="5">
        <f t="shared" si="0"/>
        <v>35594.836863459845</v>
      </c>
      <c r="E26" s="5">
        <f t="shared" si="1"/>
        <v>26094.836863459845</v>
      </c>
      <c r="F26" s="5">
        <f t="shared" si="2"/>
        <v>8821.7142359196387</v>
      </c>
      <c r="G26" s="5">
        <f t="shared" si="3"/>
        <v>26773.122627540208</v>
      </c>
      <c r="H26" s="22">
        <f t="shared" si="10"/>
        <v>17023.17834493229</v>
      </c>
      <c r="I26" s="5">
        <f t="shared" si="4"/>
        <v>42672.771201706964</v>
      </c>
      <c r="J26" s="26">
        <f t="shared" si="5"/>
        <v>0.15440665659591174</v>
      </c>
      <c r="L26" s="22">
        <f t="shared" si="11"/>
        <v>50464.88543762661</v>
      </c>
      <c r="M26" s="5">
        <f>scrimecost*Meta!O23</f>
        <v>6080.598</v>
      </c>
      <c r="N26" s="5">
        <f>L26-Grade11!L26</f>
        <v>1371.9041947925143</v>
      </c>
      <c r="O26" s="5">
        <f>Grade11!M26-M26</f>
        <v>303.84000000000015</v>
      </c>
      <c r="P26" s="22">
        <f t="shared" si="12"/>
        <v>172.1533708310358</v>
      </c>
      <c r="Q26" s="22"/>
      <c r="R26" s="22"/>
      <c r="S26" s="22">
        <f t="shared" si="6"/>
        <v>1393.851882381487</v>
      </c>
      <c r="T26" s="22">
        <f t="shared" si="7"/>
        <v>818.94331040845566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37932.941954011076</v>
      </c>
      <c r="D27" s="5">
        <f t="shared" si="0"/>
        <v>36458.967785046341</v>
      </c>
      <c r="E27" s="5">
        <f t="shared" si="1"/>
        <v>26958.967785046341</v>
      </c>
      <c r="F27" s="5">
        <f t="shared" si="2"/>
        <v>9103.8529818176303</v>
      </c>
      <c r="G27" s="5">
        <f t="shared" si="3"/>
        <v>27355.114803228709</v>
      </c>
      <c r="H27" s="22">
        <f t="shared" si="10"/>
        <v>17448.757803555596</v>
      </c>
      <c r="I27" s="5">
        <f t="shared" si="4"/>
        <v>43652.254591749632</v>
      </c>
      <c r="J27" s="26">
        <f t="shared" si="5"/>
        <v>0.15609507311766876</v>
      </c>
      <c r="L27" s="22">
        <f t="shared" si="11"/>
        <v>51726.507573567273</v>
      </c>
      <c r="M27" s="5">
        <f>scrimecost*Meta!O24</f>
        <v>6080.598</v>
      </c>
      <c r="N27" s="5">
        <f>L27-Grade11!L27</f>
        <v>1406.2017996623254</v>
      </c>
      <c r="O27" s="5">
        <f>Grade11!M27-M27</f>
        <v>303.84000000000015</v>
      </c>
      <c r="P27" s="22">
        <f t="shared" si="12"/>
        <v>175.53903578181172</v>
      </c>
      <c r="Q27" s="22"/>
      <c r="R27" s="22"/>
      <c r="S27" s="22">
        <f t="shared" si="6"/>
        <v>1420.7544594654632</v>
      </c>
      <c r="T27" s="22">
        <f t="shared" si="7"/>
        <v>810.4476657689786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38881.265502861359</v>
      </c>
      <c r="D28" s="5">
        <f t="shared" si="0"/>
        <v>37344.701979672507</v>
      </c>
      <c r="E28" s="5">
        <f t="shared" si="1"/>
        <v>27844.701979672507</v>
      </c>
      <c r="F28" s="5">
        <f t="shared" si="2"/>
        <v>9393.045196363073</v>
      </c>
      <c r="G28" s="5">
        <f t="shared" si="3"/>
        <v>27951.656783309434</v>
      </c>
      <c r="H28" s="22">
        <f t="shared" si="10"/>
        <v>17884.976748644487</v>
      </c>
      <c r="I28" s="5">
        <f t="shared" si="4"/>
        <v>44656.225066543382</v>
      </c>
      <c r="J28" s="26">
        <f t="shared" si="5"/>
        <v>0.15774230874865125</v>
      </c>
      <c r="L28" s="22">
        <f t="shared" si="11"/>
        <v>53019.670262906453</v>
      </c>
      <c r="M28" s="5">
        <f>scrimecost*Meta!O25</f>
        <v>6080.598</v>
      </c>
      <c r="N28" s="5">
        <f>L28-Grade11!L28</f>
        <v>1441.356844653892</v>
      </c>
      <c r="O28" s="5">
        <f>Grade11!M28-M28</f>
        <v>303.84000000000015</v>
      </c>
      <c r="P28" s="22">
        <f t="shared" si="12"/>
        <v>179.00934235635702</v>
      </c>
      <c r="Q28" s="22"/>
      <c r="R28" s="22"/>
      <c r="S28" s="22">
        <f t="shared" si="6"/>
        <v>1448.3296009765456</v>
      </c>
      <c r="T28" s="22">
        <f t="shared" si="7"/>
        <v>802.12506751584272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39853.297140432885</v>
      </c>
      <c r="D29" s="5">
        <f t="shared" si="0"/>
        <v>38252.579529164308</v>
      </c>
      <c r="E29" s="5">
        <f t="shared" si="1"/>
        <v>28752.579529164308</v>
      </c>
      <c r="F29" s="5">
        <f t="shared" si="2"/>
        <v>9689.4672162721472</v>
      </c>
      <c r="G29" s="5">
        <f t="shared" si="3"/>
        <v>28563.112312892161</v>
      </c>
      <c r="H29" s="22">
        <f t="shared" si="10"/>
        <v>18332.101167360597</v>
      </c>
      <c r="I29" s="5">
        <f t="shared" si="4"/>
        <v>45685.294803206954</v>
      </c>
      <c r="J29" s="26">
        <f t="shared" si="5"/>
        <v>0.15934936790082921</v>
      </c>
      <c r="L29" s="22">
        <f t="shared" si="11"/>
        <v>54345.162019479103</v>
      </c>
      <c r="M29" s="5">
        <f>scrimecost*Meta!O26</f>
        <v>6080.598</v>
      </c>
      <c r="N29" s="5">
        <f>L29-Grade11!L29</f>
        <v>1477.3907657702293</v>
      </c>
      <c r="O29" s="5">
        <f>Grade11!M29-M29</f>
        <v>303.84000000000015</v>
      </c>
      <c r="P29" s="22">
        <f t="shared" si="12"/>
        <v>182.56640659526593</v>
      </c>
      <c r="Q29" s="22"/>
      <c r="R29" s="22"/>
      <c r="S29" s="22">
        <f t="shared" si="6"/>
        <v>1476.5941210253925</v>
      </c>
      <c r="T29" s="22">
        <f t="shared" si="7"/>
        <v>793.97083736748584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40849.629568943703</v>
      </c>
      <c r="D30" s="5">
        <f t="shared" si="0"/>
        <v>39183.154017393412</v>
      </c>
      <c r="E30" s="5">
        <f t="shared" si="1"/>
        <v>29683.154017393412</v>
      </c>
      <c r="F30" s="5">
        <f t="shared" si="2"/>
        <v>9993.2997866789483</v>
      </c>
      <c r="G30" s="5">
        <f t="shared" si="3"/>
        <v>29189.854230714463</v>
      </c>
      <c r="H30" s="22">
        <f t="shared" si="10"/>
        <v>18790.40369654461</v>
      </c>
      <c r="I30" s="5">
        <f t="shared" si="4"/>
        <v>46740.091283287125</v>
      </c>
      <c r="J30" s="26">
        <f t="shared" si="5"/>
        <v>0.16091723048831991</v>
      </c>
      <c r="L30" s="22">
        <f t="shared" si="11"/>
        <v>55703.791069966079</v>
      </c>
      <c r="M30" s="5">
        <f>scrimecost*Meta!O27</f>
        <v>6080.598</v>
      </c>
      <c r="N30" s="5">
        <f>L30-Grade11!L30</f>
        <v>1514.3255349144893</v>
      </c>
      <c r="O30" s="5">
        <f>Grade11!M30-M30</f>
        <v>303.84000000000015</v>
      </c>
      <c r="P30" s="22">
        <f t="shared" si="12"/>
        <v>186.21239744014753</v>
      </c>
      <c r="Q30" s="22"/>
      <c r="R30" s="22"/>
      <c r="S30" s="22">
        <f t="shared" si="6"/>
        <v>1505.56525407547</v>
      </c>
      <c r="T30" s="22">
        <f t="shared" si="7"/>
        <v>785.98043149995863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41870.870308167294</v>
      </c>
      <c r="D31" s="5">
        <f t="shared" si="0"/>
        <v>40136.992867828245</v>
      </c>
      <c r="E31" s="5">
        <f t="shared" si="1"/>
        <v>30636.992867828245</v>
      </c>
      <c r="F31" s="5">
        <f t="shared" si="2"/>
        <v>10304.728171345922</v>
      </c>
      <c r="G31" s="5">
        <f t="shared" si="3"/>
        <v>29832.264696482322</v>
      </c>
      <c r="H31" s="22">
        <f t="shared" si="10"/>
        <v>19260.163788958227</v>
      </c>
      <c r="I31" s="5">
        <f t="shared" si="4"/>
        <v>47821.257675369299</v>
      </c>
      <c r="J31" s="26">
        <f t="shared" si="5"/>
        <v>0.16244685252489621</v>
      </c>
      <c r="L31" s="22">
        <f t="shared" si="11"/>
        <v>57096.385846715231</v>
      </c>
      <c r="M31" s="5">
        <f>scrimecost*Meta!O28</f>
        <v>5432.1930000000002</v>
      </c>
      <c r="N31" s="5">
        <f>L31-Grade11!L31</f>
        <v>1552.1836732873489</v>
      </c>
      <c r="O31" s="5">
        <f>Grade11!M31-M31</f>
        <v>271.4399999999996</v>
      </c>
      <c r="P31" s="22">
        <f t="shared" si="12"/>
        <v>189.94953805615123</v>
      </c>
      <c r="Q31" s="22"/>
      <c r="R31" s="22"/>
      <c r="S31" s="22">
        <f t="shared" si="6"/>
        <v>1505.0314654517945</v>
      </c>
      <c r="T31" s="22">
        <f t="shared" si="7"/>
        <v>762.82771605005553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42917.642065871478</v>
      </c>
      <c r="D32" s="5">
        <f t="shared" si="0"/>
        <v>41114.677689523953</v>
      </c>
      <c r="E32" s="5">
        <f t="shared" si="1"/>
        <v>31614.677689523953</v>
      </c>
      <c r="F32" s="5">
        <f t="shared" si="2"/>
        <v>10623.94226562957</v>
      </c>
      <c r="G32" s="5">
        <f t="shared" si="3"/>
        <v>30490.735423894381</v>
      </c>
      <c r="H32" s="22">
        <f t="shared" si="10"/>
        <v>19741.667883682181</v>
      </c>
      <c r="I32" s="5">
        <f t="shared" si="4"/>
        <v>48929.453227253536</v>
      </c>
      <c r="J32" s="26">
        <f t="shared" si="5"/>
        <v>0.16393916670692191</v>
      </c>
      <c r="L32" s="22">
        <f t="shared" si="11"/>
        <v>58523.79549288311</v>
      </c>
      <c r="M32" s="5">
        <f>scrimecost*Meta!O29</f>
        <v>5432.1930000000002</v>
      </c>
      <c r="N32" s="5">
        <f>L32-Grade11!L32</f>
        <v>1590.9882651195294</v>
      </c>
      <c r="O32" s="5">
        <f>Grade11!M32-M32</f>
        <v>271.4399999999996</v>
      </c>
      <c r="P32" s="22">
        <f t="shared" si="12"/>
        <v>193.78010718755502</v>
      </c>
      <c r="Q32" s="22"/>
      <c r="R32" s="22"/>
      <c r="S32" s="22">
        <f t="shared" si="6"/>
        <v>1535.4692621125268</v>
      </c>
      <c r="T32" s="22">
        <f t="shared" si="7"/>
        <v>755.59790529036763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43990.583117518261</v>
      </c>
      <c r="D33" s="5">
        <f t="shared" si="0"/>
        <v>42116.804631762054</v>
      </c>
      <c r="E33" s="5">
        <f t="shared" si="1"/>
        <v>32616.804631762054</v>
      </c>
      <c r="F33" s="5">
        <f t="shared" si="2"/>
        <v>10951.13671227031</v>
      </c>
      <c r="G33" s="5">
        <f t="shared" si="3"/>
        <v>31165.667919491745</v>
      </c>
      <c r="H33" s="22">
        <f t="shared" si="10"/>
        <v>20235.209580774233</v>
      </c>
      <c r="I33" s="5">
        <f t="shared" si="4"/>
        <v>50065.353667934876</v>
      </c>
      <c r="J33" s="26">
        <f t="shared" si="5"/>
        <v>0.16539508298206895</v>
      </c>
      <c r="L33" s="22">
        <f t="shared" si="11"/>
        <v>59986.890380205186</v>
      </c>
      <c r="M33" s="5">
        <f>scrimecost*Meta!O30</f>
        <v>5432.1930000000002</v>
      </c>
      <c r="N33" s="5">
        <f>L33-Grade11!L33</f>
        <v>1630.7629717475284</v>
      </c>
      <c r="O33" s="5">
        <f>Grade11!M33-M33</f>
        <v>271.4399999999996</v>
      </c>
      <c r="P33" s="22">
        <f t="shared" si="12"/>
        <v>197.70644054724389</v>
      </c>
      <c r="Q33" s="22"/>
      <c r="R33" s="22"/>
      <c r="S33" s="22">
        <f t="shared" si="6"/>
        <v>1566.6680036897874</v>
      </c>
      <c r="T33" s="22">
        <f t="shared" si="7"/>
        <v>748.50606950470581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45090.347695456214</v>
      </c>
      <c r="D34" s="5">
        <f t="shared" si="0"/>
        <v>43143.984747556096</v>
      </c>
      <c r="E34" s="5">
        <f t="shared" si="1"/>
        <v>33643.984747556096</v>
      </c>
      <c r="F34" s="5">
        <f t="shared" si="2"/>
        <v>11286.511020077065</v>
      </c>
      <c r="G34" s="5">
        <f t="shared" si="3"/>
        <v>31857.473727479031</v>
      </c>
      <c r="H34" s="22">
        <f t="shared" si="10"/>
        <v>20741.089820293586</v>
      </c>
      <c r="I34" s="5">
        <f t="shared" si="4"/>
        <v>51229.651619633238</v>
      </c>
      <c r="J34" s="26">
        <f t="shared" si="5"/>
        <v>0.16681548910416355</v>
      </c>
      <c r="L34" s="22">
        <f t="shared" si="11"/>
        <v>61486.562639710304</v>
      </c>
      <c r="M34" s="5">
        <f>scrimecost*Meta!O31</f>
        <v>5432.1930000000002</v>
      </c>
      <c r="N34" s="5">
        <f>L34-Grade11!L34</f>
        <v>1671.532046041204</v>
      </c>
      <c r="O34" s="5">
        <f>Grade11!M34-M34</f>
        <v>271.4399999999996</v>
      </c>
      <c r="P34" s="22">
        <f t="shared" si="12"/>
        <v>201.73093224092497</v>
      </c>
      <c r="Q34" s="22"/>
      <c r="R34" s="22"/>
      <c r="S34" s="22">
        <f t="shared" si="6"/>
        <v>1598.6467138064638</v>
      </c>
      <c r="T34" s="22">
        <f t="shared" si="7"/>
        <v>741.54854282203041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46217.606387842614</v>
      </c>
      <c r="D35" s="5">
        <f t="shared" si="0"/>
        <v>44196.844366245001</v>
      </c>
      <c r="E35" s="5">
        <f t="shared" si="1"/>
        <v>34696.844366245001</v>
      </c>
      <c r="F35" s="5">
        <f t="shared" si="2"/>
        <v>11649.954122203493</v>
      </c>
      <c r="G35" s="5">
        <f t="shared" si="3"/>
        <v>32546.890244041508</v>
      </c>
      <c r="H35" s="22">
        <f t="shared" si="10"/>
        <v>21259.617065800925</v>
      </c>
      <c r="I35" s="5">
        <f t="shared" si="4"/>
        <v>52403.372583499571</v>
      </c>
      <c r="J35" s="26">
        <f t="shared" si="5"/>
        <v>0.16851358492011309</v>
      </c>
      <c r="L35" s="22">
        <f t="shared" si="11"/>
        <v>63023.726705703055</v>
      </c>
      <c r="M35" s="5">
        <f>scrimecost*Meta!O32</f>
        <v>5432.1930000000002</v>
      </c>
      <c r="N35" s="5">
        <f>L35-Grade11!L35</f>
        <v>1713.3203471922316</v>
      </c>
      <c r="O35" s="5">
        <f>Grade11!M35-M35</f>
        <v>271.4399999999996</v>
      </c>
      <c r="P35" s="22">
        <f t="shared" si="12"/>
        <v>206.09224946644207</v>
      </c>
      <c r="Q35" s="22"/>
      <c r="R35" s="22"/>
      <c r="S35" s="22">
        <f t="shared" si="6"/>
        <v>1631.6452786285115</v>
      </c>
      <c r="T35" s="22">
        <f t="shared" si="7"/>
        <v>734.82101695252209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47373.046547538674</v>
      </c>
      <c r="D36" s="5">
        <f t="shared" si="0"/>
        <v>45276.025475401118</v>
      </c>
      <c r="E36" s="5">
        <f t="shared" si="1"/>
        <v>35776.025475401118</v>
      </c>
      <c r="F36" s="5">
        <f t="shared" si="2"/>
        <v>12110.224865258579</v>
      </c>
      <c r="G36" s="5">
        <f t="shared" si="3"/>
        <v>33165.800610142542</v>
      </c>
      <c r="H36" s="22">
        <f t="shared" si="10"/>
        <v>21791.107492445946</v>
      </c>
      <c r="I36" s="5">
        <f t="shared" si="4"/>
        <v>53518.695008087059</v>
      </c>
      <c r="J36" s="26">
        <f t="shared" si="5"/>
        <v>0.17152850660012228</v>
      </c>
      <c r="L36" s="22">
        <f t="shared" si="11"/>
        <v>64599.31987334563</v>
      </c>
      <c r="M36" s="5">
        <f>scrimecost*Meta!O33</f>
        <v>4606.0770000000002</v>
      </c>
      <c r="N36" s="5">
        <f>L36-Grade11!L36</f>
        <v>1756.1533558720403</v>
      </c>
      <c r="O36" s="5">
        <f>Grade11!M36-M36</f>
        <v>230.15999999999985</v>
      </c>
      <c r="P36" s="22">
        <f t="shared" si="12"/>
        <v>211.61549838310313</v>
      </c>
      <c r="Q36" s="22"/>
      <c r="R36" s="22"/>
      <c r="S36" s="22">
        <f t="shared" si="6"/>
        <v>1627.9369221146665</v>
      </c>
      <c r="T36" s="22">
        <f t="shared" si="7"/>
        <v>711.8067924601072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48557.37271122713</v>
      </c>
      <c r="D37" s="5">
        <f t="shared" ref="D37:D56" si="15">IF(A37&lt;startage,1,0)*(C37*(1-initialunempprob))+IF(A37=startage,1,0)*(C37*(1-unempprob))+IF(A37&gt;startage,1,0)*(C37*(1-unempprob)+unempprob*300*52)</f>
        <v>46382.186112286137</v>
      </c>
      <c r="E37" s="5">
        <f t="shared" si="1"/>
        <v>36882.186112286137</v>
      </c>
      <c r="F37" s="5">
        <f t="shared" si="2"/>
        <v>12582.002376890039</v>
      </c>
      <c r="G37" s="5">
        <f t="shared" si="3"/>
        <v>33800.183735396102</v>
      </c>
      <c r="H37" s="22">
        <f t="shared" ref="H37:H56" si="16">benefits*B37/expnorm</f>
        <v>22335.885179757093</v>
      </c>
      <c r="I37" s="5">
        <f t="shared" ref="I37:I56" si="17">G37+IF(A37&lt;startage,1,0)*(H37*(1-initialunempprob))+IF(A37&gt;=startage,1,0)*(H37*(1-unempprob))</f>
        <v>54661.900493289228</v>
      </c>
      <c r="J37" s="26">
        <f t="shared" si="5"/>
        <v>0.17446989360500931</v>
      </c>
      <c r="L37" s="22">
        <f t="shared" ref="L37:L56" si="18">(sincome+sbenefits)*(1-sunemp)*B37/expnorm</f>
        <v>66214.302870179265</v>
      </c>
      <c r="M37" s="5">
        <f>scrimecost*Meta!O34</f>
        <v>4606.0770000000002</v>
      </c>
      <c r="N37" s="5">
        <f>L37-Grade11!L37</f>
        <v>1800.0571897688278</v>
      </c>
      <c r="O37" s="5">
        <f>Grade11!M37-M37</f>
        <v>230.15999999999985</v>
      </c>
      <c r="P37" s="22">
        <f t="shared" si="12"/>
        <v>217.27682852268063</v>
      </c>
      <c r="Q37" s="22"/>
      <c r="R37" s="22"/>
      <c r="S37" s="22">
        <f t="shared" si="6"/>
        <v>1663.6129526879638</v>
      </c>
      <c r="T37" s="22">
        <f t="shared" si="7"/>
        <v>706.22905662820403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49771.307029007825</v>
      </c>
      <c r="D38" s="5">
        <f t="shared" si="15"/>
        <v>47516.000765093304</v>
      </c>
      <c r="E38" s="5">
        <f t="shared" si="1"/>
        <v>38016.000765093304</v>
      </c>
      <c r="F38" s="5">
        <f t="shared" si="2"/>
        <v>13065.574326312293</v>
      </c>
      <c r="G38" s="5">
        <f t="shared" si="3"/>
        <v>34450.426438781011</v>
      </c>
      <c r="H38" s="22">
        <f t="shared" si="16"/>
        <v>22894.282309251026</v>
      </c>
      <c r="I38" s="5">
        <f t="shared" si="17"/>
        <v>55833.686115621473</v>
      </c>
      <c r="J38" s="26">
        <f t="shared" si="5"/>
        <v>0.17733953946343567</v>
      </c>
      <c r="L38" s="22">
        <f t="shared" si="18"/>
        <v>67869.660441933753</v>
      </c>
      <c r="M38" s="5">
        <f>scrimecost*Meta!O35</f>
        <v>4606.0770000000002</v>
      </c>
      <c r="N38" s="5">
        <f>L38-Grade11!L38</f>
        <v>1845.0586195130745</v>
      </c>
      <c r="O38" s="5">
        <f>Grade11!M38-M38</f>
        <v>230.15999999999985</v>
      </c>
      <c r="P38" s="22">
        <f t="shared" si="12"/>
        <v>223.07969191574765</v>
      </c>
      <c r="Q38" s="22"/>
      <c r="R38" s="22"/>
      <c r="S38" s="22">
        <f t="shared" si="6"/>
        <v>1700.1808840256208</v>
      </c>
      <c r="T38" s="22">
        <f t="shared" si="7"/>
        <v>700.74039210342835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51015.589704733007</v>
      </c>
      <c r="D39" s="5">
        <f t="shared" si="15"/>
        <v>48678.160784220621</v>
      </c>
      <c r="E39" s="5">
        <f t="shared" si="1"/>
        <v>39178.160784220621</v>
      </c>
      <c r="F39" s="5">
        <f t="shared" si="2"/>
        <v>13561.235574470094</v>
      </c>
      <c r="G39" s="5">
        <f t="shared" si="3"/>
        <v>35116.925209750523</v>
      </c>
      <c r="H39" s="22">
        <f t="shared" si="16"/>
        <v>23466.639366982294</v>
      </c>
      <c r="I39" s="5">
        <f t="shared" si="17"/>
        <v>57034.76637851198</v>
      </c>
      <c r="J39" s="26">
        <f t="shared" si="5"/>
        <v>0.1801391939594614</v>
      </c>
      <c r="L39" s="22">
        <f t="shared" si="18"/>
        <v>69566.401952982094</v>
      </c>
      <c r="M39" s="5">
        <f>scrimecost*Meta!O36</f>
        <v>4606.0770000000002</v>
      </c>
      <c r="N39" s="5">
        <f>L39-Grade11!L39</f>
        <v>1891.1850850008777</v>
      </c>
      <c r="O39" s="5">
        <f>Grade11!M39-M39</f>
        <v>230.15999999999985</v>
      </c>
      <c r="P39" s="22">
        <f t="shared" si="12"/>
        <v>229.02762689364135</v>
      </c>
      <c r="Q39" s="22"/>
      <c r="R39" s="22"/>
      <c r="S39" s="22">
        <f t="shared" si="6"/>
        <v>1737.6630136466849</v>
      </c>
      <c r="T39" s="22">
        <f t="shared" si="7"/>
        <v>695.33856064831866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52290.979447351339</v>
      </c>
      <c r="D40" s="5">
        <f t="shared" si="15"/>
        <v>49869.374803826147</v>
      </c>
      <c r="E40" s="5">
        <f t="shared" si="1"/>
        <v>40369.374803826147</v>
      </c>
      <c r="F40" s="5">
        <f t="shared" si="2"/>
        <v>14069.288353831853</v>
      </c>
      <c r="G40" s="5">
        <f t="shared" si="3"/>
        <v>35800.086449994298</v>
      </c>
      <c r="H40" s="22">
        <f t="shared" si="16"/>
        <v>24053.305351156858</v>
      </c>
      <c r="I40" s="5">
        <f t="shared" si="17"/>
        <v>58265.873647974804</v>
      </c>
      <c r="J40" s="26">
        <f t="shared" ref="J40:J56" si="19">(F40-(IF(A40&gt;startage,1,0)*(unempprob*300*52)))/(IF(A40&lt;startage,1,0)*((C40+H40)*(1-initialunempprob))+IF(A40&gt;=startage,1,0)*((C40+H40)*(1-unempprob)))</f>
        <v>0.18287056419948658</v>
      </c>
      <c r="L40" s="22">
        <f t="shared" si="18"/>
        <v>71305.562001806655</v>
      </c>
      <c r="M40" s="5">
        <f>scrimecost*Meta!O37</f>
        <v>4606.0770000000002</v>
      </c>
      <c r="N40" s="5">
        <f>L40-Grade11!L40</f>
        <v>1938.4647121259186</v>
      </c>
      <c r="O40" s="5">
        <f>Grade11!M40-M40</f>
        <v>230.15999999999985</v>
      </c>
      <c r="P40" s="22">
        <f t="shared" si="12"/>
        <v>235.12426024598247</v>
      </c>
      <c r="Q40" s="22"/>
      <c r="R40" s="22"/>
      <c r="S40" s="22">
        <f t="shared" ref="S40:S69" si="20">IF(A40&lt;startage,1,0)*(N40-Q40-R40)+IF(A40&gt;=startage,1,0)*completionprob*(N40*spart+O40+P40)</f>
        <v>1776.0821965083053</v>
      </c>
      <c r="T40" s="22">
        <f t="shared" ref="T40:T69" si="21">S40/sreturn^(A40-startage+1)</f>
        <v>690.0213874691284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53598.253933535118</v>
      </c>
      <c r="D41" s="5">
        <f t="shared" si="15"/>
        <v>51090.369173921797</v>
      </c>
      <c r="E41" s="5">
        <f t="shared" si="1"/>
        <v>41590.369173921797</v>
      </c>
      <c r="F41" s="5">
        <f t="shared" si="2"/>
        <v>14590.042452677648</v>
      </c>
      <c r="G41" s="5">
        <f t="shared" si="3"/>
        <v>36500.32672124415</v>
      </c>
      <c r="H41" s="22">
        <f t="shared" si="16"/>
        <v>24654.637984935773</v>
      </c>
      <c r="I41" s="5">
        <f t="shared" si="17"/>
        <v>59527.758599174165</v>
      </c>
      <c r="J41" s="26">
        <f t="shared" si="19"/>
        <v>0.18553531565316961</v>
      </c>
      <c r="L41" s="22">
        <f t="shared" si="18"/>
        <v>73088.201051851807</v>
      </c>
      <c r="M41" s="5">
        <f>scrimecost*Meta!O38</f>
        <v>3333.2819999999997</v>
      </c>
      <c r="N41" s="5">
        <f>L41-Grade11!L41</f>
        <v>1986.9263299290615</v>
      </c>
      <c r="O41" s="5">
        <f>Grade11!M41-M41</f>
        <v>166.55999999999995</v>
      </c>
      <c r="P41" s="22">
        <f t="shared" si="12"/>
        <v>241.373309432132</v>
      </c>
      <c r="Q41" s="22"/>
      <c r="R41" s="22"/>
      <c r="S41" s="22">
        <f t="shared" si="20"/>
        <v>1756.1230589414492</v>
      </c>
      <c r="T41" s="22">
        <f t="shared" si="21"/>
        <v>662.40434227627418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54938.210281873493</v>
      </c>
      <c r="D42" s="5">
        <f t="shared" si="15"/>
        <v>52341.888403269841</v>
      </c>
      <c r="E42" s="5">
        <f t="shared" si="1"/>
        <v>42841.888403269841</v>
      </c>
      <c r="F42" s="5">
        <f t="shared" si="2"/>
        <v>15123.815403994588</v>
      </c>
      <c r="G42" s="5">
        <f t="shared" si="3"/>
        <v>37218.072999275253</v>
      </c>
      <c r="H42" s="22">
        <f t="shared" si="16"/>
        <v>25271.003934559165</v>
      </c>
      <c r="I42" s="5">
        <f t="shared" si="17"/>
        <v>60821.190674153513</v>
      </c>
      <c r="J42" s="26">
        <f t="shared" si="19"/>
        <v>0.18813507316895792</v>
      </c>
      <c r="L42" s="22">
        <f t="shared" si="18"/>
        <v>74915.406078148095</v>
      </c>
      <c r="M42" s="5">
        <f>scrimecost*Meta!O39</f>
        <v>3333.2819999999997</v>
      </c>
      <c r="N42" s="5">
        <f>L42-Grade11!L42</f>
        <v>2036.5994881772785</v>
      </c>
      <c r="O42" s="5">
        <f>Grade11!M42-M42</f>
        <v>166.55999999999995</v>
      </c>
      <c r="P42" s="22">
        <f t="shared" si="12"/>
        <v>247.77858484793529</v>
      </c>
      <c r="Q42" s="22"/>
      <c r="R42" s="22"/>
      <c r="S42" s="22">
        <f t="shared" si="20"/>
        <v>1796.4872129354192</v>
      </c>
      <c r="T42" s="22">
        <f t="shared" si="21"/>
        <v>657.90182280463762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56311.665538920322</v>
      </c>
      <c r="D43" s="5">
        <f t="shared" si="15"/>
        <v>53624.695613351578</v>
      </c>
      <c r="E43" s="5">
        <f t="shared" si="1"/>
        <v>44124.695613351578</v>
      </c>
      <c r="F43" s="5">
        <f t="shared" si="2"/>
        <v>15670.932679094447</v>
      </c>
      <c r="G43" s="5">
        <f t="shared" si="3"/>
        <v>37953.762934257131</v>
      </c>
      <c r="H43" s="22">
        <f t="shared" si="16"/>
        <v>25902.779032923147</v>
      </c>
      <c r="I43" s="5">
        <f t="shared" si="17"/>
        <v>62146.958551007352</v>
      </c>
      <c r="J43" s="26">
        <f t="shared" si="19"/>
        <v>0.19067142196484893</v>
      </c>
      <c r="L43" s="22">
        <f t="shared" si="18"/>
        <v>76788.291230101808</v>
      </c>
      <c r="M43" s="5">
        <f>scrimecost*Meta!O40</f>
        <v>3333.2819999999997</v>
      </c>
      <c r="N43" s="5">
        <f>L43-Grade11!L43</f>
        <v>2087.514475381744</v>
      </c>
      <c r="O43" s="5">
        <f>Grade11!M43-M43</f>
        <v>166.55999999999995</v>
      </c>
      <c r="P43" s="22">
        <f t="shared" si="12"/>
        <v>254.34399214913361</v>
      </c>
      <c r="Q43" s="22"/>
      <c r="R43" s="22"/>
      <c r="S43" s="22">
        <f t="shared" si="20"/>
        <v>1837.8604707792676</v>
      </c>
      <c r="T43" s="22">
        <f t="shared" si="21"/>
        <v>653.45882931553456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57719.457177393328</v>
      </c>
      <c r="D44" s="5">
        <f t="shared" si="15"/>
        <v>54939.573003685364</v>
      </c>
      <c r="E44" s="5">
        <f t="shared" si="1"/>
        <v>45439.573003685364</v>
      </c>
      <c r="F44" s="5">
        <f t="shared" si="2"/>
        <v>16231.727886071807</v>
      </c>
      <c r="G44" s="5">
        <f t="shared" si="3"/>
        <v>38707.845117613557</v>
      </c>
      <c r="H44" s="22">
        <f t="shared" si="16"/>
        <v>26550.348508746221</v>
      </c>
      <c r="I44" s="5">
        <f t="shared" si="17"/>
        <v>63505.870624782525</v>
      </c>
      <c r="J44" s="26">
        <f t="shared" si="19"/>
        <v>0.19314590859498654</v>
      </c>
      <c r="L44" s="22">
        <f t="shared" si="18"/>
        <v>78707.998510854333</v>
      </c>
      <c r="M44" s="5">
        <f>scrimecost*Meta!O41</f>
        <v>3333.2819999999997</v>
      </c>
      <c r="N44" s="5">
        <f>L44-Grade11!L44</f>
        <v>2139.7023372662516</v>
      </c>
      <c r="O44" s="5">
        <f>Grade11!M44-M44</f>
        <v>166.55999999999995</v>
      </c>
      <c r="P44" s="22">
        <f t="shared" si="12"/>
        <v>261.07353463286194</v>
      </c>
      <c r="Q44" s="22"/>
      <c r="R44" s="22"/>
      <c r="S44" s="22">
        <f t="shared" si="20"/>
        <v>1880.2680600691647</v>
      </c>
      <c r="T44" s="22">
        <f t="shared" si="21"/>
        <v>649.07397521460837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59162.443606828165</v>
      </c>
      <c r="D45" s="5">
        <f t="shared" si="15"/>
        <v>56287.322328777504</v>
      </c>
      <c r="E45" s="5">
        <f t="shared" si="1"/>
        <v>46787.322328777504</v>
      </c>
      <c r="F45" s="5">
        <f t="shared" si="2"/>
        <v>16806.542973223608</v>
      </c>
      <c r="G45" s="5">
        <f t="shared" si="3"/>
        <v>39480.779355553896</v>
      </c>
      <c r="H45" s="22">
        <f t="shared" si="16"/>
        <v>27214.107221464881</v>
      </c>
      <c r="I45" s="5">
        <f t="shared" si="17"/>
        <v>64898.755500402098</v>
      </c>
      <c r="J45" s="26">
        <f t="shared" si="19"/>
        <v>0.19556004189268181</v>
      </c>
      <c r="L45" s="22">
        <f t="shared" si="18"/>
        <v>80675.698473625685</v>
      </c>
      <c r="M45" s="5">
        <f>scrimecost*Meta!O42</f>
        <v>3333.2819999999997</v>
      </c>
      <c r="N45" s="5">
        <f>L45-Grade11!L45</f>
        <v>2193.1948956979177</v>
      </c>
      <c r="O45" s="5">
        <f>Grade11!M45-M45</f>
        <v>166.55999999999995</v>
      </c>
      <c r="P45" s="22">
        <f t="shared" si="12"/>
        <v>267.97131567868348</v>
      </c>
      <c r="Q45" s="22"/>
      <c r="R45" s="22"/>
      <c r="S45" s="22">
        <f t="shared" si="20"/>
        <v>1923.7358390913405</v>
      </c>
      <c r="T45" s="22">
        <f t="shared" si="21"/>
        <v>644.74591259860608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60641.504696998862</v>
      </c>
      <c r="D46" s="5">
        <f t="shared" si="15"/>
        <v>57668.765386996929</v>
      </c>
      <c r="E46" s="5">
        <f t="shared" si="1"/>
        <v>48168.765386996929</v>
      </c>
      <c r="F46" s="5">
        <f t="shared" si="2"/>
        <v>17395.728437554189</v>
      </c>
      <c r="G46" s="5">
        <f t="shared" si="3"/>
        <v>40273.036949442743</v>
      </c>
      <c r="H46" s="22">
        <f t="shared" si="16"/>
        <v>27894.459902001498</v>
      </c>
      <c r="I46" s="5">
        <f t="shared" si="17"/>
        <v>66326.462497912144</v>
      </c>
      <c r="J46" s="26">
        <f t="shared" si="19"/>
        <v>0.19791529389043316</v>
      </c>
      <c r="L46" s="22">
        <f t="shared" si="18"/>
        <v>82692.590935466331</v>
      </c>
      <c r="M46" s="5">
        <f>scrimecost*Meta!O43</f>
        <v>1993.2449999999999</v>
      </c>
      <c r="N46" s="5">
        <f>L46-Grade11!L46</f>
        <v>2248.0247680903703</v>
      </c>
      <c r="O46" s="5">
        <f>Grade11!M46-M46</f>
        <v>99.599999999999909</v>
      </c>
      <c r="P46" s="22">
        <f t="shared" si="12"/>
        <v>275.04154125065048</v>
      </c>
      <c r="Q46" s="22"/>
      <c r="R46" s="22"/>
      <c r="S46" s="22">
        <f t="shared" si="20"/>
        <v>1905.816632589067</v>
      </c>
      <c r="T46" s="22">
        <f t="shared" si="21"/>
        <v>620.14466026864113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62157.542314423823</v>
      </c>
      <c r="D47" s="5">
        <f t="shared" si="15"/>
        <v>59084.744521671848</v>
      </c>
      <c r="E47" s="5">
        <f t="shared" si="1"/>
        <v>49584.744521671848</v>
      </c>
      <c r="F47" s="5">
        <f t="shared" si="2"/>
        <v>17999.643538493045</v>
      </c>
      <c r="G47" s="5">
        <f t="shared" si="3"/>
        <v>41085.100983178803</v>
      </c>
      <c r="H47" s="22">
        <f t="shared" si="16"/>
        <v>28591.821399551529</v>
      </c>
      <c r="I47" s="5">
        <f t="shared" si="17"/>
        <v>67789.862170359935</v>
      </c>
      <c r="J47" s="26">
        <f t="shared" si="19"/>
        <v>0.20021310071750781</v>
      </c>
      <c r="L47" s="22">
        <f t="shared" si="18"/>
        <v>84759.905708852981</v>
      </c>
      <c r="M47" s="5">
        <f>scrimecost*Meta!O44</f>
        <v>1993.2449999999999</v>
      </c>
      <c r="N47" s="5">
        <f>L47-Grade11!L47</f>
        <v>2304.2253872926231</v>
      </c>
      <c r="O47" s="5">
        <f>Grade11!M47-M47</f>
        <v>99.599999999999909</v>
      </c>
      <c r="P47" s="22">
        <f t="shared" si="12"/>
        <v>282.28852246191678</v>
      </c>
      <c r="Q47" s="22"/>
      <c r="R47" s="22"/>
      <c r="S47" s="22">
        <f t="shared" si="20"/>
        <v>1951.4849679242293</v>
      </c>
      <c r="T47" s="22">
        <f t="shared" si="21"/>
        <v>616.51811252710809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63711.480872284425</v>
      </c>
      <c r="D48" s="5">
        <f t="shared" si="15"/>
        <v>60536.123134713649</v>
      </c>
      <c r="E48" s="5">
        <f t="shared" si="1"/>
        <v>51036.123134713649</v>
      </c>
      <c r="F48" s="5">
        <f t="shared" si="2"/>
        <v>18618.656516955372</v>
      </c>
      <c r="G48" s="5">
        <f t="shared" si="3"/>
        <v>41917.466617758277</v>
      </c>
      <c r="H48" s="22">
        <f t="shared" si="16"/>
        <v>29306.616934540318</v>
      </c>
      <c r="I48" s="5">
        <f t="shared" si="17"/>
        <v>69289.846834618933</v>
      </c>
      <c r="J48" s="26">
        <f t="shared" si="19"/>
        <v>0.20245486347562935</v>
      </c>
      <c r="L48" s="22">
        <f t="shared" si="18"/>
        <v>86878.903351574307</v>
      </c>
      <c r="M48" s="5">
        <f>scrimecost*Meta!O45</f>
        <v>1993.2449999999999</v>
      </c>
      <c r="N48" s="5">
        <f>L48-Grade11!L48</f>
        <v>2361.8310219749546</v>
      </c>
      <c r="O48" s="5">
        <f>Grade11!M48-M48</f>
        <v>99.599999999999909</v>
      </c>
      <c r="P48" s="22">
        <f t="shared" si="12"/>
        <v>289.71667820346477</v>
      </c>
      <c r="Q48" s="22"/>
      <c r="R48" s="22"/>
      <c r="S48" s="22">
        <f t="shared" si="20"/>
        <v>1998.2950116427862</v>
      </c>
      <c r="T48" s="22">
        <f t="shared" si="21"/>
        <v>612.92730390704764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65304.267894091528</v>
      </c>
      <c r="D49" s="5">
        <f t="shared" si="15"/>
        <v>62023.786213081483</v>
      </c>
      <c r="E49" s="5">
        <f t="shared" si="1"/>
        <v>52523.786213081483</v>
      </c>
      <c r="F49" s="5">
        <f t="shared" si="2"/>
        <v>19253.144819879253</v>
      </c>
      <c r="G49" s="5">
        <f t="shared" si="3"/>
        <v>42770.641393202226</v>
      </c>
      <c r="H49" s="22">
        <f t="shared" si="16"/>
        <v>30039.282357903823</v>
      </c>
      <c r="I49" s="5">
        <f t="shared" si="17"/>
        <v>70827.331115484398</v>
      </c>
      <c r="J49" s="26">
        <f t="shared" si="19"/>
        <v>0.20464194909330888</v>
      </c>
      <c r="L49" s="22">
        <f t="shared" si="18"/>
        <v>89050.875935363656</v>
      </c>
      <c r="M49" s="5">
        <f>scrimecost*Meta!O46</f>
        <v>1993.2449999999999</v>
      </c>
      <c r="N49" s="5">
        <f>L49-Grade11!L49</f>
        <v>2420.8767975243099</v>
      </c>
      <c r="O49" s="5">
        <f>Grade11!M49-M49</f>
        <v>99.599999999999909</v>
      </c>
      <c r="P49" s="22">
        <f t="shared" si="12"/>
        <v>297.33053783855132</v>
      </c>
      <c r="Q49" s="22"/>
      <c r="R49" s="22"/>
      <c r="S49" s="22">
        <f t="shared" si="20"/>
        <v>2046.2753064542831</v>
      </c>
      <c r="T49" s="22">
        <f t="shared" si="21"/>
        <v>609.37153201560545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66936.874591443819</v>
      </c>
      <c r="D50" s="5">
        <f t="shared" si="15"/>
        <v>63548.640868408518</v>
      </c>
      <c r="E50" s="5">
        <f t="shared" si="1"/>
        <v>54048.640868408518</v>
      </c>
      <c r="F50" s="5">
        <f t="shared" si="2"/>
        <v>19903.49533037623</v>
      </c>
      <c r="G50" s="5">
        <f t="shared" si="3"/>
        <v>43645.145538032288</v>
      </c>
      <c r="H50" s="22">
        <f t="shared" si="16"/>
        <v>30790.264416851416</v>
      </c>
      <c r="I50" s="5">
        <f t="shared" si="17"/>
        <v>72403.252503371506</v>
      </c>
      <c r="J50" s="26">
        <f t="shared" si="19"/>
        <v>0.20677569115933772</v>
      </c>
      <c r="L50" s="22">
        <f t="shared" si="18"/>
        <v>91277.147833747746</v>
      </c>
      <c r="M50" s="5">
        <f>scrimecost*Meta!O47</f>
        <v>1993.2449999999999</v>
      </c>
      <c r="N50" s="5">
        <f>L50-Grade11!L50</f>
        <v>2481.3987174624344</v>
      </c>
      <c r="O50" s="5">
        <f>Grade11!M50-M50</f>
        <v>99.599999999999909</v>
      </c>
      <c r="P50" s="22">
        <f t="shared" si="12"/>
        <v>305.13474396451511</v>
      </c>
      <c r="Q50" s="22"/>
      <c r="R50" s="22"/>
      <c r="S50" s="22">
        <f t="shared" si="20"/>
        <v>2095.4551086360912</v>
      </c>
      <c r="T50" s="22">
        <f t="shared" si="21"/>
        <v>605.85011327210998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68610.296456229902</v>
      </c>
      <c r="D51" s="5">
        <f t="shared" si="15"/>
        <v>65111.616890118727</v>
      </c>
      <c r="E51" s="5">
        <f t="shared" si="1"/>
        <v>55611.616890118727</v>
      </c>
      <c r="F51" s="5">
        <f t="shared" si="2"/>
        <v>20570.104603635638</v>
      </c>
      <c r="G51" s="5">
        <f t="shared" si="3"/>
        <v>44541.512286483092</v>
      </c>
      <c r="H51" s="22">
        <f t="shared" si="16"/>
        <v>31560.021027272702</v>
      </c>
      <c r="I51" s="5">
        <f t="shared" si="17"/>
        <v>74018.571925955795</v>
      </c>
      <c r="J51" s="26">
        <f t="shared" si="19"/>
        <v>0.20885739073595125</v>
      </c>
      <c r="L51" s="22">
        <f t="shared" si="18"/>
        <v>93559.076529591432</v>
      </c>
      <c r="M51" s="5">
        <f>scrimecost*Meta!O48</f>
        <v>1095.0840000000001</v>
      </c>
      <c r="N51" s="5">
        <f>L51-Grade11!L51</f>
        <v>2543.4336853989807</v>
      </c>
      <c r="O51" s="5">
        <f>Grade11!M51-M51</f>
        <v>54.720000000000027</v>
      </c>
      <c r="P51" s="22">
        <f t="shared" si="12"/>
        <v>313.13405524362798</v>
      </c>
      <c r="Q51" s="22"/>
      <c r="R51" s="22"/>
      <c r="S51" s="22">
        <f t="shared" si="20"/>
        <v>2103.991365872424</v>
      </c>
      <c r="T51" s="22">
        <f t="shared" si="21"/>
        <v>590.60826404542081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70325.553867635652</v>
      </c>
      <c r="D52" s="5">
        <f t="shared" si="15"/>
        <v>66713.667312371705</v>
      </c>
      <c r="E52" s="5">
        <f t="shared" si="1"/>
        <v>57213.667312371705</v>
      </c>
      <c r="F52" s="5">
        <f t="shared" si="2"/>
        <v>21253.379108726534</v>
      </c>
      <c r="G52" s="5">
        <f t="shared" si="3"/>
        <v>45460.28820364517</v>
      </c>
      <c r="H52" s="22">
        <f t="shared" si="16"/>
        <v>32349.02155295452</v>
      </c>
      <c r="I52" s="5">
        <f t="shared" si="17"/>
        <v>75674.274334104688</v>
      </c>
      <c r="J52" s="26">
        <f t="shared" si="19"/>
        <v>0.21088831715215953</v>
      </c>
      <c r="L52" s="22">
        <f t="shared" si="18"/>
        <v>95898.053442831209</v>
      </c>
      <c r="M52" s="5">
        <f>scrimecost*Meta!O49</f>
        <v>1095.0840000000001</v>
      </c>
      <c r="N52" s="5">
        <f>L52-Grade11!L52</f>
        <v>2607.0195275339647</v>
      </c>
      <c r="O52" s="5">
        <f>Grade11!M52-M52</f>
        <v>54.720000000000027</v>
      </c>
      <c r="P52" s="22">
        <f t="shared" si="12"/>
        <v>321.33334930471869</v>
      </c>
      <c r="Q52" s="22"/>
      <c r="R52" s="22"/>
      <c r="S52" s="22">
        <f t="shared" si="20"/>
        <v>2155.660895539681</v>
      </c>
      <c r="T52" s="22">
        <f t="shared" si="21"/>
        <v>587.49576980419351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72083.69271432652</v>
      </c>
      <c r="D53" s="5">
        <f t="shared" si="15"/>
        <v>68355.768995180973</v>
      </c>
      <c r="E53" s="5">
        <f t="shared" si="1"/>
        <v>58855.768995180973</v>
      </c>
      <c r="F53" s="5">
        <f t="shared" si="2"/>
        <v>21953.735476444686</v>
      </c>
      <c r="G53" s="5">
        <f t="shared" si="3"/>
        <v>46402.033518736287</v>
      </c>
      <c r="H53" s="22">
        <f t="shared" si="16"/>
        <v>33157.747091778379</v>
      </c>
      <c r="I53" s="5">
        <f t="shared" si="17"/>
        <v>77371.369302457286</v>
      </c>
      <c r="J53" s="26">
        <f t="shared" si="19"/>
        <v>0.21286970877772854</v>
      </c>
      <c r="L53" s="22">
        <f t="shared" si="18"/>
        <v>98295.504778901988</v>
      </c>
      <c r="M53" s="5">
        <f>scrimecost*Meta!O50</f>
        <v>1095.0840000000001</v>
      </c>
      <c r="N53" s="5">
        <f>L53-Grade11!L53</f>
        <v>2672.1950157223182</v>
      </c>
      <c r="O53" s="5">
        <f>Grade11!M53-M53</f>
        <v>54.720000000000027</v>
      </c>
      <c r="P53" s="22">
        <f t="shared" si="12"/>
        <v>329.73762571733658</v>
      </c>
      <c r="Q53" s="22"/>
      <c r="R53" s="22"/>
      <c r="S53" s="22">
        <f t="shared" si="20"/>
        <v>2208.622163448616</v>
      </c>
      <c r="T53" s="22">
        <f t="shared" si="21"/>
        <v>584.40572319565854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73885.785032184693</v>
      </c>
      <c r="D54" s="5">
        <f t="shared" si="15"/>
        <v>70038.923220060504</v>
      </c>
      <c r="E54" s="5">
        <f t="shared" si="1"/>
        <v>60538.923220060504</v>
      </c>
      <c r="F54" s="5">
        <f t="shared" si="2"/>
        <v>22671.600753355804</v>
      </c>
      <c r="G54" s="5">
        <f t="shared" si="3"/>
        <v>47367.322466704703</v>
      </c>
      <c r="H54" s="22">
        <f t="shared" si="16"/>
        <v>33986.69076907284</v>
      </c>
      <c r="I54" s="5">
        <f t="shared" si="17"/>
        <v>79110.891645018739</v>
      </c>
      <c r="J54" s="26">
        <f t="shared" si="19"/>
        <v>0.21480277377828372</v>
      </c>
      <c r="L54" s="22">
        <f t="shared" si="18"/>
        <v>100752.89239837453</v>
      </c>
      <c r="M54" s="5">
        <f>scrimecost*Meta!O51</f>
        <v>1095.0840000000001</v>
      </c>
      <c r="N54" s="5">
        <f>L54-Grade11!L54</f>
        <v>2738.9998911153816</v>
      </c>
      <c r="O54" s="5">
        <f>Grade11!M54-M54</f>
        <v>54.720000000000027</v>
      </c>
      <c r="P54" s="22">
        <f t="shared" si="12"/>
        <v>338.35200904026999</v>
      </c>
      <c r="Q54" s="22"/>
      <c r="R54" s="22"/>
      <c r="S54" s="22">
        <f t="shared" si="20"/>
        <v>2262.907463055275</v>
      </c>
      <c r="T54" s="22">
        <f t="shared" si="21"/>
        <v>581.33780067683938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75732.929657989298</v>
      </c>
      <c r="D55" s="5">
        <f t="shared" si="15"/>
        <v>71764.156300562012</v>
      </c>
      <c r="E55" s="5">
        <f t="shared" si="1"/>
        <v>62264.156300562012</v>
      </c>
      <c r="F55" s="5">
        <f t="shared" si="2"/>
        <v>23407.412662189701</v>
      </c>
      <c r="G55" s="5">
        <f t="shared" si="3"/>
        <v>48356.743638372311</v>
      </c>
      <c r="H55" s="22">
        <f t="shared" si="16"/>
        <v>34836.358038299652</v>
      </c>
      <c r="I55" s="5">
        <f t="shared" si="17"/>
        <v>80893.902046144183</v>
      </c>
      <c r="J55" s="26">
        <f t="shared" si="19"/>
        <v>0.21668869085199613</v>
      </c>
      <c r="L55" s="22">
        <f t="shared" si="18"/>
        <v>103271.71470833388</v>
      </c>
      <c r="M55" s="5">
        <f>scrimecost*Meta!O52</f>
        <v>1095.0840000000001</v>
      </c>
      <c r="N55" s="5">
        <f>L55-Grade11!L55</f>
        <v>2807.4748883932334</v>
      </c>
      <c r="O55" s="5">
        <f>Grade11!M55-M55</f>
        <v>54.720000000000027</v>
      </c>
      <c r="P55" s="22">
        <f t="shared" si="12"/>
        <v>347.18175194627673</v>
      </c>
      <c r="Q55" s="22"/>
      <c r="R55" s="22"/>
      <c r="S55" s="22">
        <f t="shared" si="20"/>
        <v>2318.5498951520744</v>
      </c>
      <c r="T55" s="22">
        <f t="shared" si="21"/>
        <v>578.29168652672104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77626.252899439045</v>
      </c>
      <c r="D56" s="5">
        <f t="shared" si="15"/>
        <v>73532.520208076065</v>
      </c>
      <c r="E56" s="5">
        <f t="shared" si="1"/>
        <v>64032.520208076065</v>
      </c>
      <c r="F56" s="5">
        <f t="shared" si="2"/>
        <v>24161.619868744441</v>
      </c>
      <c r="G56" s="5">
        <f t="shared" si="3"/>
        <v>49370.900339331623</v>
      </c>
      <c r="H56" s="22">
        <f t="shared" si="16"/>
        <v>35707.26698925715</v>
      </c>
      <c r="I56" s="5">
        <f t="shared" si="17"/>
        <v>82721.487707297798</v>
      </c>
      <c r="J56" s="26">
        <f t="shared" si="19"/>
        <v>0.21852860994830081</v>
      </c>
      <c r="L56" s="22">
        <f t="shared" si="18"/>
        <v>105853.50757604225</v>
      </c>
      <c r="M56" s="5">
        <f>scrimecost*Meta!O53</f>
        <v>345.81599999999997</v>
      </c>
      <c r="N56" s="5">
        <f>L56-Grade11!L56</f>
        <v>2877.6617606030923</v>
      </c>
      <c r="O56" s="5">
        <f>Grade11!M56-M56</f>
        <v>17.279999999999973</v>
      </c>
      <c r="P56" s="22">
        <f t="shared" si="12"/>
        <v>356.23223842493366</v>
      </c>
      <c r="Q56" s="22"/>
      <c r="R56" s="22"/>
      <c r="S56" s="22">
        <f t="shared" si="20"/>
        <v>2340.6518680513359</v>
      </c>
      <c r="T56" s="22">
        <f t="shared" si="21"/>
        <v>566.80811751073668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345.81599999999997</v>
      </c>
      <c r="N57" s="5">
        <f>L57-Grade11!L57</f>
        <v>0</v>
      </c>
      <c r="O57" s="5">
        <f>Grade11!M57-M57</f>
        <v>17.279999999999973</v>
      </c>
      <c r="Q57" s="22"/>
      <c r="R57" s="22"/>
      <c r="S57" s="22">
        <f t="shared" si="20"/>
        <v>16.122239999999977</v>
      </c>
      <c r="T57" s="22">
        <f t="shared" si="21"/>
        <v>3.7904725222109943</v>
      </c>
    </row>
    <row r="58" spans="1:20" x14ac:dyDescent="0.2">
      <c r="A58" s="5">
        <v>67</v>
      </c>
      <c r="C58" s="5"/>
      <c r="H58" s="21"/>
      <c r="I58" s="5"/>
      <c r="M58" s="5">
        <f>scrimecost*Meta!O55</f>
        <v>345.81599999999997</v>
      </c>
      <c r="N58" s="5">
        <f>L58-Grade11!L58</f>
        <v>0</v>
      </c>
      <c r="O58" s="5">
        <f>Grade11!M58-M58</f>
        <v>17.279999999999973</v>
      </c>
      <c r="Q58" s="22"/>
      <c r="R58" s="22"/>
      <c r="S58" s="22">
        <f t="shared" si="20"/>
        <v>16.122239999999977</v>
      </c>
      <c r="T58" s="22">
        <f t="shared" si="21"/>
        <v>3.6801209032265128</v>
      </c>
    </row>
    <row r="59" spans="1:20" x14ac:dyDescent="0.2">
      <c r="A59" s="5">
        <v>68</v>
      </c>
      <c r="H59" s="21"/>
      <c r="I59" s="5"/>
      <c r="M59" s="5">
        <f>scrimecost*Meta!O56</f>
        <v>345.81599999999997</v>
      </c>
      <c r="N59" s="5">
        <f>L59-Grade11!L59</f>
        <v>0</v>
      </c>
      <c r="O59" s="5">
        <f>Grade11!M59-M59</f>
        <v>17.279999999999973</v>
      </c>
      <c r="Q59" s="22"/>
      <c r="R59" s="22"/>
      <c r="S59" s="22">
        <f t="shared" si="20"/>
        <v>16.122239999999977</v>
      </c>
      <c r="T59" s="22">
        <f t="shared" si="21"/>
        <v>3.5729819390604325</v>
      </c>
    </row>
    <row r="60" spans="1:20" x14ac:dyDescent="0.2">
      <c r="A60" s="5">
        <v>69</v>
      </c>
      <c r="H60" s="21"/>
      <c r="I60" s="5"/>
      <c r="M60" s="5">
        <f>scrimecost*Meta!O57</f>
        <v>345.81599999999997</v>
      </c>
      <c r="N60" s="5">
        <f>L60-Grade11!L60</f>
        <v>0</v>
      </c>
      <c r="O60" s="5">
        <f>Grade11!M60-M60</f>
        <v>17.279999999999973</v>
      </c>
      <c r="Q60" s="22"/>
      <c r="R60" s="22"/>
      <c r="S60" s="22">
        <f t="shared" si="20"/>
        <v>16.122239999999977</v>
      </c>
      <c r="T60" s="22">
        <f t="shared" si="21"/>
        <v>3.4689621000384512</v>
      </c>
    </row>
    <row r="61" spans="1:20" x14ac:dyDescent="0.2">
      <c r="A61" s="5">
        <v>70</v>
      </c>
      <c r="H61" s="21"/>
      <c r="I61" s="5"/>
      <c r="M61" s="5">
        <f>scrimecost*Meta!O58</f>
        <v>345.81599999999997</v>
      </c>
      <c r="N61" s="5">
        <f>L61-Grade11!L61</f>
        <v>0</v>
      </c>
      <c r="O61" s="5">
        <f>Grade11!M61-M61</f>
        <v>17.279999999999973</v>
      </c>
      <c r="Q61" s="22"/>
      <c r="R61" s="22"/>
      <c r="S61" s="22">
        <f t="shared" si="20"/>
        <v>16.122239999999977</v>
      </c>
      <c r="T61" s="22">
        <f t="shared" si="21"/>
        <v>3.3679705794056205</v>
      </c>
    </row>
    <row r="62" spans="1:20" x14ac:dyDescent="0.2">
      <c r="A62" s="5">
        <v>71</v>
      </c>
      <c r="H62" s="21"/>
      <c r="I62" s="5"/>
      <c r="M62" s="5">
        <f>scrimecost*Meta!O59</f>
        <v>345.81599999999997</v>
      </c>
      <c r="N62" s="5">
        <f>L62-Grade11!L62</f>
        <v>0</v>
      </c>
      <c r="O62" s="5">
        <f>Grade11!M62-M62</f>
        <v>17.279999999999973</v>
      </c>
      <c r="Q62" s="22"/>
      <c r="R62" s="22"/>
      <c r="S62" s="22">
        <f t="shared" si="20"/>
        <v>16.122239999999977</v>
      </c>
      <c r="T62" s="22">
        <f t="shared" si="21"/>
        <v>3.2699192140542839</v>
      </c>
    </row>
    <row r="63" spans="1:20" x14ac:dyDescent="0.2">
      <c r="A63" s="5">
        <v>72</v>
      </c>
      <c r="H63" s="21"/>
      <c r="M63" s="5">
        <f>scrimecost*Meta!O60</f>
        <v>345.81599999999997</v>
      </c>
      <c r="N63" s="5">
        <f>L63-Grade11!L63</f>
        <v>0</v>
      </c>
      <c r="O63" s="5">
        <f>Grade11!M63-M63</f>
        <v>17.279999999999973</v>
      </c>
      <c r="Q63" s="22"/>
      <c r="R63" s="22"/>
      <c r="S63" s="22">
        <f t="shared" si="20"/>
        <v>16.122239999999977</v>
      </c>
      <c r="T63" s="22">
        <f t="shared" si="21"/>
        <v>3.1747224075598592</v>
      </c>
    </row>
    <row r="64" spans="1:20" x14ac:dyDescent="0.2">
      <c r="A64" s="5">
        <v>73</v>
      </c>
      <c r="H64" s="21"/>
      <c r="M64" s="5">
        <f>scrimecost*Meta!O61</f>
        <v>345.81599999999997</v>
      </c>
      <c r="N64" s="5">
        <f>L64-Grade11!L64</f>
        <v>0</v>
      </c>
      <c r="O64" s="5">
        <f>Grade11!M64-M64</f>
        <v>17.279999999999973</v>
      </c>
      <c r="Q64" s="22"/>
      <c r="R64" s="22"/>
      <c r="S64" s="22">
        <f t="shared" si="20"/>
        <v>16.122239999999977</v>
      </c>
      <c r="T64" s="22">
        <f t="shared" si="21"/>
        <v>3.08229705545727</v>
      </c>
    </row>
    <row r="65" spans="1:20" x14ac:dyDescent="0.2">
      <c r="A65" s="5">
        <v>74</v>
      </c>
      <c r="H65" s="21"/>
      <c r="M65" s="5">
        <f>scrimecost*Meta!O62</f>
        <v>345.81599999999997</v>
      </c>
      <c r="N65" s="5">
        <f>L65-Grade11!L65</f>
        <v>0</v>
      </c>
      <c r="O65" s="5">
        <f>Grade11!M65-M65</f>
        <v>17.279999999999973</v>
      </c>
      <c r="Q65" s="22"/>
      <c r="R65" s="22"/>
      <c r="S65" s="22">
        <f t="shared" si="20"/>
        <v>16.122239999999977</v>
      </c>
      <c r="T65" s="22">
        <f t="shared" si="21"/>
        <v>2.992562472692796</v>
      </c>
    </row>
    <row r="66" spans="1:20" x14ac:dyDescent="0.2">
      <c r="A66" s="5">
        <v>75</v>
      </c>
      <c r="H66" s="21"/>
      <c r="M66" s="5">
        <f>scrimecost*Meta!O63</f>
        <v>345.81599999999997</v>
      </c>
      <c r="N66" s="5">
        <f>L66-Grade11!L66</f>
        <v>0</v>
      </c>
      <c r="O66" s="5">
        <f>Grade11!M66-M66</f>
        <v>17.279999999999973</v>
      </c>
      <c r="Q66" s="22"/>
      <c r="R66" s="22"/>
      <c r="S66" s="22">
        <f t="shared" si="20"/>
        <v>16.122239999999977</v>
      </c>
      <c r="T66" s="22">
        <f t="shared" si="21"/>
        <v>2.9054403231880093</v>
      </c>
    </row>
    <row r="67" spans="1:20" x14ac:dyDescent="0.2">
      <c r="A67" s="5">
        <v>76</v>
      </c>
      <c r="H67" s="21"/>
      <c r="M67" s="5">
        <f>scrimecost*Meta!O64</f>
        <v>345.81599999999997</v>
      </c>
      <c r="N67" s="5">
        <f>L67-Grade11!L67</f>
        <v>0</v>
      </c>
      <c r="O67" s="5">
        <f>Grade11!M67-M67</f>
        <v>17.279999999999973</v>
      </c>
      <c r="Q67" s="22"/>
      <c r="R67" s="22"/>
      <c r="S67" s="22">
        <f t="shared" si="20"/>
        <v>16.122239999999977</v>
      </c>
      <c r="T67" s="22">
        <f t="shared" si="21"/>
        <v>2.8208545514543113</v>
      </c>
    </row>
    <row r="68" spans="1:20" x14ac:dyDescent="0.2">
      <c r="A68" s="5">
        <v>77</v>
      </c>
      <c r="H68" s="21"/>
      <c r="M68" s="5">
        <f>scrimecost*Meta!O65</f>
        <v>345.81599999999997</v>
      </c>
      <c r="N68" s="5">
        <f>L68-Grade11!L68</f>
        <v>0</v>
      </c>
      <c r="O68" s="5">
        <f>Grade11!M68-M68</f>
        <v>17.279999999999973</v>
      </c>
      <c r="Q68" s="22"/>
      <c r="R68" s="22"/>
      <c r="S68" s="22">
        <f t="shared" si="20"/>
        <v>16.122239999999977</v>
      </c>
      <c r="T68" s="22">
        <f t="shared" si="21"/>
        <v>2.7387313161983671</v>
      </c>
    </row>
    <row r="69" spans="1:20" x14ac:dyDescent="0.2">
      <c r="A69" s="5">
        <v>78</v>
      </c>
      <c r="H69" s="21"/>
      <c r="M69" s="5">
        <f>scrimecost*Meta!O66</f>
        <v>345.81599999999997</v>
      </c>
      <c r="N69" s="5">
        <f>L69-Grade11!L69</f>
        <v>0</v>
      </c>
      <c r="O69" s="5">
        <f>Grade11!M69-M69</f>
        <v>17.279999999999973</v>
      </c>
      <c r="Q69" s="22"/>
      <c r="R69" s="22"/>
      <c r="S69" s="22">
        <f t="shared" si="20"/>
        <v>16.122239999999977</v>
      </c>
      <c r="T69" s="22">
        <f t="shared" si="21"/>
        <v>2.6589989258604732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8.7083673605548029E-11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47822</v>
      </c>
      <c r="D2" s="7">
        <f>Meta!C7</f>
        <v>21882</v>
      </c>
      <c r="E2" s="1">
        <f>Meta!D7</f>
        <v>6.4000000000000001E-2</v>
      </c>
      <c r="F2" s="1">
        <f>Meta!F7</f>
        <v>0.748</v>
      </c>
      <c r="G2" s="1">
        <f>Meta!I7</f>
        <v>1.8652741552202943</v>
      </c>
      <c r="H2" s="1">
        <f>Meta!E7</f>
        <v>0.57299999999999995</v>
      </c>
      <c r="I2" s="13"/>
      <c r="J2" s="1">
        <f>Meta!X6</f>
        <v>0.74199999999999999</v>
      </c>
      <c r="K2" s="1">
        <f>Meta!D6</f>
        <v>6.6000000000000003E-2</v>
      </c>
      <c r="L2" s="29"/>
      <c r="N2" s="22">
        <f>Meta!T7</f>
        <v>47822</v>
      </c>
      <c r="O2" s="22">
        <f>Meta!U7</f>
        <v>21882</v>
      </c>
      <c r="P2" s="1">
        <f>Meta!V7</f>
        <v>6.4000000000000001E-2</v>
      </c>
      <c r="Q2" s="1">
        <f>Meta!X7</f>
        <v>0.748</v>
      </c>
      <c r="R2" s="22">
        <f>Meta!W7</f>
        <v>4724</v>
      </c>
      <c r="T2" s="12">
        <f>IRR(S5:S69)+1</f>
        <v>1.0038836739505175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2432.1309221925108</v>
      </c>
      <c r="D9" s="5">
        <f t="shared" ref="D9:D36" si="0">IF(A9&lt;startage,1,0)*(C9*(1-initialunempprob))+IF(A9=startage,1,0)*(C9*(1-unempprob))+IF(A9&gt;startage,1,0)*(C9*(1-unempprob)+unempprob*300*52)</f>
        <v>2271.6102813278048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173.77818652157706</v>
      </c>
      <c r="G9" s="5">
        <f t="shared" ref="G9:G56" si="3">D9-F9</f>
        <v>2097.8320948062278</v>
      </c>
      <c r="H9" s="22">
        <f>0.1*Grade12!H9</f>
        <v>1118.7548663988616</v>
      </c>
      <c r="I9" s="5">
        <f t="shared" ref="I9:I36" si="4">G9+IF(A9&lt;startage,1,0)*(H9*(1-initialunempprob))+IF(A9&gt;=startage,1,0)*(H9*(1-unempprob))</f>
        <v>3142.7491400227645</v>
      </c>
      <c r="J9" s="26">
        <f t="shared" ref="J9:J56" si="5">(F9-(IF(A9&gt;startage,1,0)*(unempprob*300*52)))/(IF(A9&lt;startage,1,0)*((C9+H9)*(1-initialunempprob))+IF(A9&gt;=startage,1,0)*((C9+H9)*(1-unempprob)))</f>
        <v>5.2397634456594511E-2</v>
      </c>
      <c r="L9" s="22">
        <f>0.1*Grade12!L9</f>
        <v>3316.5273265443416</v>
      </c>
      <c r="M9" s="5">
        <f>scrimecost*Meta!O6</f>
        <v>15159.316000000001</v>
      </c>
      <c r="N9" s="5">
        <f>L9-Grade12!L9</f>
        <v>-29848.745938899072</v>
      </c>
      <c r="O9" s="5"/>
      <c r="P9" s="22"/>
      <c r="Q9" s="22">
        <f>0.05*feel*Grade12!G9</f>
        <v>253.39013342639873</v>
      </c>
      <c r="R9" s="22">
        <f>coltuition</f>
        <v>8279</v>
      </c>
      <c r="S9" s="22">
        <f t="shared" ref="S9:S40" si="6">IF(A9&lt;startage,1,0)*(N9-Q9-R9)+IF(A9&gt;=startage,1,0)*completionprob*(N9*spart+O9+P9)</f>
        <v>-38381.136072325469</v>
      </c>
      <c r="T9" s="22">
        <f t="shared" ref="T9:T40" si="7">S9/sreturn^(A9-startage+1)</f>
        <v>-38381.136072325469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25638.054259295779</v>
      </c>
      <c r="D10" s="5">
        <f t="shared" si="0"/>
        <v>23997.218786700847</v>
      </c>
      <c r="E10" s="5">
        <f t="shared" si="1"/>
        <v>14497.218786700847</v>
      </c>
      <c r="F10" s="5">
        <f t="shared" si="2"/>
        <v>5035.091933857826</v>
      </c>
      <c r="G10" s="5">
        <f t="shared" si="3"/>
        <v>18962.126852843023</v>
      </c>
      <c r="H10" s="22">
        <f t="shared" ref="H10:H36" si="10">benefits*B10/expnorm</f>
        <v>11731.251375975706</v>
      </c>
      <c r="I10" s="5">
        <f t="shared" si="4"/>
        <v>29942.578140756283</v>
      </c>
      <c r="J10" s="26">
        <f t="shared" si="5"/>
        <v>0.14395161035932369</v>
      </c>
      <c r="L10" s="22">
        <f t="shared" ref="L10:L36" si="11">(sincome+sbenefits)*(1-sunemp)*B10/expnorm</f>
        <v>34977.670074614107</v>
      </c>
      <c r="M10" s="5">
        <f>scrimecost*Meta!O7</f>
        <v>16085.22</v>
      </c>
      <c r="N10" s="5">
        <f>L10-Grade12!L10</f>
        <v>983.26497753461445</v>
      </c>
      <c r="O10" s="5">
        <f>Grade12!M10-M10</f>
        <v>268.99499999999898</v>
      </c>
      <c r="P10" s="22">
        <f t="shared" ref="P10:P56" si="12">(spart-initialspart)*(L10*J10+nptrans)</f>
        <v>69.534551603147023</v>
      </c>
      <c r="Q10" s="22"/>
      <c r="R10" s="22"/>
      <c r="S10" s="22">
        <f t="shared" si="6"/>
        <v>615.40873549984849</v>
      </c>
      <c r="T10" s="22">
        <f t="shared" si="7"/>
        <v>613.02793487822237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26279.005615778169</v>
      </c>
      <c r="D11" s="5">
        <f t="shared" si="0"/>
        <v>25595.549256368366</v>
      </c>
      <c r="E11" s="5">
        <f t="shared" si="1"/>
        <v>16095.549256368366</v>
      </c>
      <c r="F11" s="5">
        <f t="shared" si="2"/>
        <v>5556.9468322042712</v>
      </c>
      <c r="G11" s="5">
        <f t="shared" si="3"/>
        <v>20038.602424164095</v>
      </c>
      <c r="H11" s="22">
        <f t="shared" si="10"/>
        <v>12024.532660375098</v>
      </c>
      <c r="I11" s="5">
        <f t="shared" si="4"/>
        <v>31293.564994275184</v>
      </c>
      <c r="J11" s="26">
        <f t="shared" si="5"/>
        <v>0.12714862807153929</v>
      </c>
      <c r="L11" s="22">
        <f t="shared" si="11"/>
        <v>35852.111826479457</v>
      </c>
      <c r="M11" s="5">
        <f>scrimecost*Meta!O8</f>
        <v>15438.031999999999</v>
      </c>
      <c r="N11" s="5">
        <f>L11-Grade12!L11</f>
        <v>1007.8466019729749</v>
      </c>
      <c r="O11" s="5">
        <f>Grade12!M11-M11</f>
        <v>258.17200000000048</v>
      </c>
      <c r="P11" s="22">
        <f t="shared" si="12"/>
        <v>66.675280993225698</v>
      </c>
      <c r="Q11" s="22"/>
      <c r="R11" s="22"/>
      <c r="S11" s="22">
        <f t="shared" si="6"/>
        <v>618.10457700114353</v>
      </c>
      <c r="T11" s="22">
        <f t="shared" si="7"/>
        <v>613.33136805681363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26935.980756172627</v>
      </c>
      <c r="D12" s="5">
        <f t="shared" si="0"/>
        <v>26210.47798777758</v>
      </c>
      <c r="E12" s="5">
        <f t="shared" si="1"/>
        <v>16710.47798777758</v>
      </c>
      <c r="F12" s="5">
        <f t="shared" si="2"/>
        <v>5757.7210630093796</v>
      </c>
      <c r="G12" s="5">
        <f t="shared" si="3"/>
        <v>20452.7569247682</v>
      </c>
      <c r="H12" s="22">
        <f t="shared" si="10"/>
        <v>12325.145976884476</v>
      </c>
      <c r="I12" s="5">
        <f t="shared" si="4"/>
        <v>31989.093559132067</v>
      </c>
      <c r="J12" s="26">
        <f t="shared" si="5"/>
        <v>0.12951092208864493</v>
      </c>
      <c r="L12" s="22">
        <f t="shared" si="11"/>
        <v>36748.414622141441</v>
      </c>
      <c r="M12" s="5">
        <f>scrimecost*Meta!O9</f>
        <v>14223.964</v>
      </c>
      <c r="N12" s="5">
        <f>L12-Grade12!L12</f>
        <v>1033.0427670222925</v>
      </c>
      <c r="O12" s="5">
        <f>Grade12!M12-M12</f>
        <v>237.8690000000006</v>
      </c>
      <c r="P12" s="22">
        <f t="shared" si="12"/>
        <v>67.879926378056339</v>
      </c>
      <c r="Q12" s="22"/>
      <c r="R12" s="22"/>
      <c r="S12" s="22">
        <f t="shared" si="6"/>
        <v>617.96039693144928</v>
      </c>
      <c r="T12" s="22">
        <f t="shared" si="7"/>
        <v>610.81609085292723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27609.380275076939</v>
      </c>
      <c r="D13" s="5">
        <f t="shared" si="0"/>
        <v>26840.779937472016</v>
      </c>
      <c r="E13" s="5">
        <f t="shared" si="1"/>
        <v>17340.779937472016</v>
      </c>
      <c r="F13" s="5">
        <f t="shared" si="2"/>
        <v>5963.5146495846129</v>
      </c>
      <c r="G13" s="5">
        <f t="shared" si="3"/>
        <v>20877.265287887403</v>
      </c>
      <c r="H13" s="22">
        <f t="shared" si="10"/>
        <v>12633.274626306587</v>
      </c>
      <c r="I13" s="5">
        <f t="shared" si="4"/>
        <v>32702.010338110369</v>
      </c>
      <c r="J13" s="26">
        <f t="shared" si="5"/>
        <v>0.13181559917850399</v>
      </c>
      <c r="L13" s="22">
        <f t="shared" si="11"/>
        <v>37667.124987694981</v>
      </c>
      <c r="M13" s="5">
        <f>scrimecost*Meta!O10</f>
        <v>12972.103999999999</v>
      </c>
      <c r="N13" s="5">
        <f>L13-Grade12!L13</f>
        <v>1058.8688361978639</v>
      </c>
      <c r="O13" s="5">
        <f>Grade12!M13-M13</f>
        <v>216.93400000000111</v>
      </c>
      <c r="P13" s="22">
        <f t="shared" si="12"/>
        <v>69.11468789750775</v>
      </c>
      <c r="Q13" s="22"/>
      <c r="R13" s="22"/>
      <c r="S13" s="22">
        <f t="shared" si="6"/>
        <v>617.74131683502173</v>
      </c>
      <c r="T13" s="22">
        <f t="shared" si="7"/>
        <v>608.23734802062847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28299.61478195386</v>
      </c>
      <c r="D14" s="5">
        <f t="shared" si="0"/>
        <v>27486.839435908812</v>
      </c>
      <c r="E14" s="5">
        <f t="shared" si="1"/>
        <v>17986.839435908812</v>
      </c>
      <c r="F14" s="5">
        <f t="shared" si="2"/>
        <v>6174.4530758242272</v>
      </c>
      <c r="G14" s="5">
        <f t="shared" si="3"/>
        <v>21312.386360084587</v>
      </c>
      <c r="H14" s="22">
        <f t="shared" si="10"/>
        <v>12949.10649196425</v>
      </c>
      <c r="I14" s="5">
        <f t="shared" si="4"/>
        <v>33432.750036563128</v>
      </c>
      <c r="J14" s="26">
        <f t="shared" si="5"/>
        <v>0.13406406463202505</v>
      </c>
      <c r="L14" s="22">
        <f t="shared" si="11"/>
        <v>38608.803112387344</v>
      </c>
      <c r="M14" s="5">
        <f>scrimecost*Meta!O11</f>
        <v>12093.44</v>
      </c>
      <c r="N14" s="5">
        <f>L14-Grade12!L14</f>
        <v>1085.3405571028052</v>
      </c>
      <c r="O14" s="5">
        <f>Grade12!M14-M14</f>
        <v>202.23999999999978</v>
      </c>
      <c r="P14" s="22">
        <f t="shared" si="12"/>
        <v>70.380318454945424</v>
      </c>
      <c r="Q14" s="22"/>
      <c r="R14" s="22"/>
      <c r="S14" s="22">
        <f t="shared" si="6"/>
        <v>621.39274661117429</v>
      </c>
      <c r="T14" s="22">
        <f t="shared" si="7"/>
        <v>609.4656346304572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29007.105151502703</v>
      </c>
      <c r="D15" s="5">
        <f t="shared" si="0"/>
        <v>28149.050421806529</v>
      </c>
      <c r="E15" s="5">
        <f t="shared" si="1"/>
        <v>18649.050421806529</v>
      </c>
      <c r="F15" s="5">
        <f t="shared" si="2"/>
        <v>6390.6649627198312</v>
      </c>
      <c r="G15" s="5">
        <f t="shared" si="3"/>
        <v>21758.385459086698</v>
      </c>
      <c r="H15" s="22">
        <f t="shared" si="10"/>
        <v>13272.834154263355</v>
      </c>
      <c r="I15" s="5">
        <f t="shared" si="4"/>
        <v>34181.758227477199</v>
      </c>
      <c r="J15" s="26">
        <f t="shared" si="5"/>
        <v>0.13625768946472852</v>
      </c>
      <c r="L15" s="22">
        <f t="shared" si="11"/>
        <v>39574.023190197033</v>
      </c>
      <c r="M15" s="5">
        <f>scrimecost*Meta!O12</f>
        <v>11536.008000000002</v>
      </c>
      <c r="N15" s="5">
        <f>L15-Grade12!L15</f>
        <v>1112.474071030374</v>
      </c>
      <c r="O15" s="5">
        <f>Grade12!M15-M15</f>
        <v>192.91799999999967</v>
      </c>
      <c r="P15" s="22">
        <f t="shared" si="12"/>
        <v>71.677589776319067</v>
      </c>
      <c r="Q15" s="22"/>
      <c r="R15" s="22"/>
      <c r="S15" s="22">
        <f t="shared" si="6"/>
        <v>628.42410968173294</v>
      </c>
      <c r="T15" s="22">
        <f t="shared" si="7"/>
        <v>613.97754798189135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29732.282780290268</v>
      </c>
      <c r="D16" s="5">
        <f t="shared" si="0"/>
        <v>28827.816682351691</v>
      </c>
      <c r="E16" s="5">
        <f t="shared" si="1"/>
        <v>19327.816682351691</v>
      </c>
      <c r="F16" s="5">
        <f t="shared" si="2"/>
        <v>6612.2821467878275</v>
      </c>
      <c r="G16" s="5">
        <f t="shared" si="3"/>
        <v>22215.534535563864</v>
      </c>
      <c r="H16" s="22">
        <f t="shared" si="10"/>
        <v>13604.655008119937</v>
      </c>
      <c r="I16" s="5">
        <f t="shared" si="4"/>
        <v>34949.491623164125</v>
      </c>
      <c r="J16" s="26">
        <f t="shared" si="5"/>
        <v>0.13839781125273196</v>
      </c>
      <c r="L16" s="22">
        <f t="shared" si="11"/>
        <v>40563.373769951948</v>
      </c>
      <c r="M16" s="5">
        <f>scrimecost*Meta!O13</f>
        <v>9603.8919999999998</v>
      </c>
      <c r="N16" s="5">
        <f>L16-Grade12!L16</f>
        <v>1140.2859228061207</v>
      </c>
      <c r="O16" s="5">
        <f>Grade12!M16-M16</f>
        <v>160.60699999999997</v>
      </c>
      <c r="P16" s="22">
        <f t="shared" si="12"/>
        <v>73.007292880727036</v>
      </c>
      <c r="Q16" s="22"/>
      <c r="R16" s="22"/>
      <c r="S16" s="22">
        <f t="shared" si="6"/>
        <v>622.59209747905095</v>
      </c>
      <c r="T16" s="22">
        <f t="shared" si="7"/>
        <v>605.92638479122377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30475.589849797525</v>
      </c>
      <c r="D17" s="5">
        <f t="shared" si="0"/>
        <v>29523.552099410485</v>
      </c>
      <c r="E17" s="5">
        <f t="shared" si="1"/>
        <v>20023.552099410485</v>
      </c>
      <c r="F17" s="5">
        <f t="shared" si="2"/>
        <v>6839.4397604575233</v>
      </c>
      <c r="G17" s="5">
        <f t="shared" si="3"/>
        <v>22684.11233895296</v>
      </c>
      <c r="H17" s="22">
        <f t="shared" si="10"/>
        <v>13944.771383322937</v>
      </c>
      <c r="I17" s="5">
        <f t="shared" si="4"/>
        <v>35736.418353743225</v>
      </c>
      <c r="J17" s="26">
        <f t="shared" si="5"/>
        <v>0.14048573494834501</v>
      </c>
      <c r="L17" s="22">
        <f t="shared" si="11"/>
        <v>41577.458114200752</v>
      </c>
      <c r="M17" s="5">
        <f>scrimecost*Meta!O14</f>
        <v>9603.8919999999998</v>
      </c>
      <c r="N17" s="5">
        <f>L17-Grade12!L17</f>
        <v>1168.7930708762942</v>
      </c>
      <c r="O17" s="5">
        <f>Grade12!M17-M17</f>
        <v>160.60699999999997</v>
      </c>
      <c r="P17" s="22">
        <f t="shared" si="12"/>
        <v>74.3702385627452</v>
      </c>
      <c r="Q17" s="22"/>
      <c r="R17" s="22"/>
      <c r="S17" s="22">
        <f t="shared" si="6"/>
        <v>635.59134304631618</v>
      </c>
      <c r="T17" s="22">
        <f t="shared" si="7"/>
        <v>616.18460296624096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31237.479596042464</v>
      </c>
      <c r="D18" s="5">
        <f t="shared" si="0"/>
        <v>30236.680901895747</v>
      </c>
      <c r="E18" s="5">
        <f t="shared" si="1"/>
        <v>20736.680901895747</v>
      </c>
      <c r="F18" s="5">
        <f t="shared" si="2"/>
        <v>7072.2763144689616</v>
      </c>
      <c r="G18" s="5">
        <f t="shared" si="3"/>
        <v>23164.404587426783</v>
      </c>
      <c r="H18" s="22">
        <f t="shared" si="10"/>
        <v>14293.390667906009</v>
      </c>
      <c r="I18" s="5">
        <f t="shared" si="4"/>
        <v>36543.018252586808</v>
      </c>
      <c r="J18" s="26">
        <f t="shared" si="5"/>
        <v>0.14252273367577242</v>
      </c>
      <c r="L18" s="22">
        <f t="shared" si="11"/>
        <v>42616.894567055766</v>
      </c>
      <c r="M18" s="5">
        <f>scrimecost*Meta!O15</f>
        <v>9603.8919999999998</v>
      </c>
      <c r="N18" s="5">
        <f>L18-Grade12!L18</f>
        <v>1198.0128976481938</v>
      </c>
      <c r="O18" s="5">
        <f>Grade12!M18-M18</f>
        <v>160.60699999999997</v>
      </c>
      <c r="P18" s="22">
        <f t="shared" si="12"/>
        <v>75.767257886813837</v>
      </c>
      <c r="Q18" s="22"/>
      <c r="R18" s="22"/>
      <c r="S18" s="22">
        <f t="shared" si="6"/>
        <v>648.9155697527508</v>
      </c>
      <c r="T18" s="22">
        <f t="shared" si="7"/>
        <v>626.66822119907806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32018.41658594352</v>
      </c>
      <c r="D19" s="5">
        <f t="shared" si="0"/>
        <v>30967.637924443134</v>
      </c>
      <c r="E19" s="5">
        <f t="shared" si="1"/>
        <v>21467.637924443134</v>
      </c>
      <c r="F19" s="5">
        <f t="shared" si="2"/>
        <v>7310.9337823306832</v>
      </c>
      <c r="G19" s="5">
        <f t="shared" si="3"/>
        <v>23656.704142112452</v>
      </c>
      <c r="H19" s="22">
        <f t="shared" si="10"/>
        <v>14650.725434603657</v>
      </c>
      <c r="I19" s="5">
        <f t="shared" si="4"/>
        <v>37369.783148901479</v>
      </c>
      <c r="J19" s="26">
        <f t="shared" si="5"/>
        <v>0.14451004950740887</v>
      </c>
      <c r="L19" s="22">
        <f t="shared" si="11"/>
        <v>43682.316931232155</v>
      </c>
      <c r="M19" s="5">
        <f>scrimecost*Meta!O16</f>
        <v>9603.8919999999998</v>
      </c>
      <c r="N19" s="5">
        <f>L19-Grade12!L19</f>
        <v>1227.9632200893975</v>
      </c>
      <c r="O19" s="5">
        <f>Grade12!M19-M19</f>
        <v>160.60699999999997</v>
      </c>
      <c r="P19" s="22">
        <f t="shared" si="12"/>
        <v>77.199202693984176</v>
      </c>
      <c r="Q19" s="22"/>
      <c r="R19" s="22"/>
      <c r="S19" s="22">
        <f t="shared" si="6"/>
        <v>662.57290212684904</v>
      </c>
      <c r="T19" s="22">
        <f t="shared" si="7"/>
        <v>637.38194347268131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32818.877000592103</v>
      </c>
      <c r="D20" s="5">
        <f t="shared" si="0"/>
        <v>31716.868872554209</v>
      </c>
      <c r="E20" s="5">
        <f t="shared" si="1"/>
        <v>22216.868872554209</v>
      </c>
      <c r="F20" s="5">
        <f t="shared" si="2"/>
        <v>7555.5576868889493</v>
      </c>
      <c r="G20" s="5">
        <f t="shared" si="3"/>
        <v>24161.311185665261</v>
      </c>
      <c r="H20" s="22">
        <f t="shared" si="10"/>
        <v>15016.993570468749</v>
      </c>
      <c r="I20" s="5">
        <f t="shared" si="4"/>
        <v>38217.21716762401</v>
      </c>
      <c r="J20" s="26">
        <f t="shared" si="5"/>
        <v>0.14644889422120058</v>
      </c>
      <c r="L20" s="22">
        <f t="shared" si="11"/>
        <v>44774.374854512957</v>
      </c>
      <c r="M20" s="5">
        <f>scrimecost*Meta!O17</f>
        <v>9603.8919999999998</v>
      </c>
      <c r="N20" s="5">
        <f>L20-Grade12!L20</f>
        <v>1258.6623005916263</v>
      </c>
      <c r="O20" s="5">
        <f>Grade12!M20-M20</f>
        <v>160.60699999999997</v>
      </c>
      <c r="P20" s="22">
        <f t="shared" si="12"/>
        <v>78.66694612133378</v>
      </c>
      <c r="Q20" s="22"/>
      <c r="R20" s="22"/>
      <c r="S20" s="22">
        <f t="shared" si="6"/>
        <v>676.57166781029753</v>
      </c>
      <c r="T20" s="22">
        <f t="shared" si="7"/>
        <v>648.33057286054884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33639.348925606908</v>
      </c>
      <c r="D21" s="5">
        <f t="shared" si="0"/>
        <v>32484.830594368064</v>
      </c>
      <c r="E21" s="5">
        <f t="shared" si="1"/>
        <v>22984.830594368064</v>
      </c>
      <c r="F21" s="5">
        <f t="shared" si="2"/>
        <v>7806.2971890611734</v>
      </c>
      <c r="G21" s="5">
        <f t="shared" si="3"/>
        <v>24678.533405306891</v>
      </c>
      <c r="H21" s="22">
        <f t="shared" si="10"/>
        <v>15392.418409730468</v>
      </c>
      <c r="I21" s="5">
        <f t="shared" si="4"/>
        <v>39085.837036814606</v>
      </c>
      <c r="J21" s="26">
        <f t="shared" si="5"/>
        <v>0.14834045003953392</v>
      </c>
      <c r="L21" s="22">
        <f t="shared" si="11"/>
        <v>45893.734225875778</v>
      </c>
      <c r="M21" s="5">
        <f>scrimecost*Meta!O18</f>
        <v>7912.7</v>
      </c>
      <c r="N21" s="5">
        <f>L21-Grade12!L21</f>
        <v>1290.1288581064218</v>
      </c>
      <c r="O21" s="5">
        <f>Grade12!M21-M21</f>
        <v>132.32500000000073</v>
      </c>
      <c r="P21" s="22">
        <f t="shared" si="12"/>
        <v>80.171383134367119</v>
      </c>
      <c r="Q21" s="22"/>
      <c r="R21" s="22"/>
      <c r="S21" s="22">
        <f t="shared" si="6"/>
        <v>674.71481663583745</v>
      </c>
      <c r="T21" s="22">
        <f t="shared" si="7"/>
        <v>644.04994936966989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34480.332648747077</v>
      </c>
      <c r="D22" s="5">
        <f t="shared" si="0"/>
        <v>33271.991359227264</v>
      </c>
      <c r="E22" s="5">
        <f t="shared" si="1"/>
        <v>23771.991359227264</v>
      </c>
      <c r="F22" s="5">
        <f t="shared" si="2"/>
        <v>8063.3051787877012</v>
      </c>
      <c r="G22" s="5">
        <f t="shared" si="3"/>
        <v>25208.686180439563</v>
      </c>
      <c r="H22" s="22">
        <f t="shared" si="10"/>
        <v>15777.228869973727</v>
      </c>
      <c r="I22" s="5">
        <f t="shared" si="4"/>
        <v>39976.17240273497</v>
      </c>
      <c r="J22" s="26">
        <f t="shared" si="5"/>
        <v>0.15018587035010303</v>
      </c>
      <c r="L22" s="22">
        <f t="shared" si="11"/>
        <v>47041.077581522673</v>
      </c>
      <c r="M22" s="5">
        <f>scrimecost*Meta!O19</f>
        <v>7912.7</v>
      </c>
      <c r="N22" s="5">
        <f>L22-Grade12!L22</f>
        <v>1322.3820795590873</v>
      </c>
      <c r="O22" s="5">
        <f>Grade12!M22-M22</f>
        <v>132.32500000000073</v>
      </c>
      <c r="P22" s="22">
        <f t="shared" si="12"/>
        <v>81.713431072726294</v>
      </c>
      <c r="Q22" s="22"/>
      <c r="R22" s="22"/>
      <c r="S22" s="22">
        <f t="shared" si="6"/>
        <v>689.42226983201567</v>
      </c>
      <c r="T22" s="22">
        <f t="shared" si="7"/>
        <v>655.54305341733527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35342.340964965762</v>
      </c>
      <c r="D23" s="5">
        <f t="shared" si="0"/>
        <v>34078.83114320795</v>
      </c>
      <c r="E23" s="5">
        <f t="shared" si="1"/>
        <v>24578.83114320795</v>
      </c>
      <c r="F23" s="5">
        <f t="shared" si="2"/>
        <v>8326.7383682573964</v>
      </c>
      <c r="G23" s="5">
        <f t="shared" si="3"/>
        <v>25752.092774950554</v>
      </c>
      <c r="H23" s="22">
        <f t="shared" si="10"/>
        <v>16171.65959172307</v>
      </c>
      <c r="I23" s="5">
        <f t="shared" si="4"/>
        <v>40888.76615280335</v>
      </c>
      <c r="J23" s="26">
        <f t="shared" si="5"/>
        <v>0.1519862804091949</v>
      </c>
      <c r="L23" s="22">
        <f t="shared" si="11"/>
        <v>48217.104521060741</v>
      </c>
      <c r="M23" s="5">
        <f>scrimecost*Meta!O20</f>
        <v>7912.7</v>
      </c>
      <c r="N23" s="5">
        <f>L23-Grade12!L23</f>
        <v>1355.4416315480703</v>
      </c>
      <c r="O23" s="5">
        <f>Grade12!M23-M23</f>
        <v>132.32500000000073</v>
      </c>
      <c r="P23" s="22">
        <f t="shared" si="12"/>
        <v>83.294030209544459</v>
      </c>
      <c r="Q23" s="22"/>
      <c r="R23" s="22"/>
      <c r="S23" s="22">
        <f t="shared" si="6"/>
        <v>704.49740935809848</v>
      </c>
      <c r="T23" s="22">
        <f t="shared" si="7"/>
        <v>667.28585788411544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36225.899489089898</v>
      </c>
      <c r="D24" s="5">
        <f t="shared" si="0"/>
        <v>34905.841921788146</v>
      </c>
      <c r="E24" s="5">
        <f t="shared" si="1"/>
        <v>25405.841921788146</v>
      </c>
      <c r="F24" s="5">
        <f t="shared" si="2"/>
        <v>8596.7573874638292</v>
      </c>
      <c r="G24" s="5">
        <f t="shared" si="3"/>
        <v>26309.084534324316</v>
      </c>
      <c r="H24" s="22">
        <f t="shared" si="10"/>
        <v>16575.951081516145</v>
      </c>
      <c r="I24" s="5">
        <f t="shared" si="4"/>
        <v>41824.174746623423</v>
      </c>
      <c r="J24" s="26">
        <f t="shared" si="5"/>
        <v>0.15374277802782108</v>
      </c>
      <c r="L24" s="22">
        <f t="shared" si="11"/>
        <v>49422.532134087254</v>
      </c>
      <c r="M24" s="5">
        <f>scrimecost*Meta!O21</f>
        <v>7912.7</v>
      </c>
      <c r="N24" s="5">
        <f>L24-Grade12!L24</f>
        <v>1389.3276723367599</v>
      </c>
      <c r="O24" s="5">
        <f>Grade12!M24-M24</f>
        <v>132.32500000000073</v>
      </c>
      <c r="P24" s="22">
        <f t="shared" si="12"/>
        <v>84.914144324783067</v>
      </c>
      <c r="Q24" s="22"/>
      <c r="R24" s="22"/>
      <c r="S24" s="22">
        <f t="shared" si="6"/>
        <v>719.94942737232566</v>
      </c>
      <c r="T24" s="22">
        <f t="shared" si="7"/>
        <v>679.28358438218243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37131.54697631715</v>
      </c>
      <c r="D25" s="5">
        <f t="shared" si="0"/>
        <v>35753.527969832852</v>
      </c>
      <c r="E25" s="5">
        <f t="shared" si="1"/>
        <v>26253.527969832852</v>
      </c>
      <c r="F25" s="5">
        <f t="shared" si="2"/>
        <v>8873.5268821504251</v>
      </c>
      <c r="G25" s="5">
        <f t="shared" si="3"/>
        <v>26880.001087682427</v>
      </c>
      <c r="H25" s="22">
        <f t="shared" si="10"/>
        <v>16990.349858554051</v>
      </c>
      <c r="I25" s="5">
        <f t="shared" si="4"/>
        <v>42782.968555289015</v>
      </c>
      <c r="J25" s="26">
        <f t="shared" si="5"/>
        <v>0.15545643424111485</v>
      </c>
      <c r="L25" s="22">
        <f t="shared" si="11"/>
        <v>50658.095437439435</v>
      </c>
      <c r="M25" s="5">
        <f>scrimecost*Meta!O22</f>
        <v>7912.7</v>
      </c>
      <c r="N25" s="5">
        <f>L25-Grade12!L25</f>
        <v>1424.0608641451836</v>
      </c>
      <c r="O25" s="5">
        <f>Grade12!M25-M25</f>
        <v>132.32500000000073</v>
      </c>
      <c r="P25" s="22">
        <f t="shared" si="12"/>
        <v>86.574761292902622</v>
      </c>
      <c r="Q25" s="22"/>
      <c r="R25" s="22"/>
      <c r="S25" s="22">
        <f t="shared" si="6"/>
        <v>735.78774583691586</v>
      </c>
      <c r="T25" s="22">
        <f t="shared" si="7"/>
        <v>691.54156447737341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38059.835650725079</v>
      </c>
      <c r="D26" s="5">
        <f t="shared" si="0"/>
        <v>36622.406169078677</v>
      </c>
      <c r="E26" s="5">
        <f t="shared" si="1"/>
        <v>27122.406169078677</v>
      </c>
      <c r="F26" s="5">
        <f t="shared" si="2"/>
        <v>9157.2156142041877</v>
      </c>
      <c r="G26" s="5">
        <f t="shared" si="3"/>
        <v>27465.190554874491</v>
      </c>
      <c r="H26" s="22">
        <f t="shared" si="10"/>
        <v>17415.1086050179</v>
      </c>
      <c r="I26" s="5">
        <f t="shared" si="4"/>
        <v>43765.732209171241</v>
      </c>
      <c r="J26" s="26">
        <f t="shared" si="5"/>
        <v>0.15712829396140157</v>
      </c>
      <c r="L26" s="22">
        <f t="shared" si="11"/>
        <v>51924.547823375418</v>
      </c>
      <c r="M26" s="5">
        <f>scrimecost*Meta!O23</f>
        <v>5980.5839999999998</v>
      </c>
      <c r="N26" s="5">
        <f>L26-Grade12!L26</f>
        <v>1459.6623857488084</v>
      </c>
      <c r="O26" s="5">
        <f>Grade12!M26-M26</f>
        <v>100.01400000000012</v>
      </c>
      <c r="P26" s="22">
        <f t="shared" si="12"/>
        <v>88.276893685225204</v>
      </c>
      <c r="Q26" s="22"/>
      <c r="R26" s="22"/>
      <c r="S26" s="22">
        <f t="shared" si="6"/>
        <v>733.50781926311629</v>
      </c>
      <c r="T26" s="22">
        <f t="shared" si="7"/>
        <v>686.7316979964753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39011.33154199319</v>
      </c>
      <c r="D27" s="5">
        <f t="shared" si="0"/>
        <v>37513.006323305628</v>
      </c>
      <c r="E27" s="5">
        <f t="shared" si="1"/>
        <v>28013.006323305628</v>
      </c>
      <c r="F27" s="5">
        <f t="shared" si="2"/>
        <v>9447.9965645592874</v>
      </c>
      <c r="G27" s="5">
        <f t="shared" si="3"/>
        <v>28065.009758746339</v>
      </c>
      <c r="H27" s="22">
        <f t="shared" si="10"/>
        <v>17850.486320143347</v>
      </c>
      <c r="I27" s="5">
        <f t="shared" si="4"/>
        <v>44773.064954400514</v>
      </c>
      <c r="J27" s="26">
        <f t="shared" si="5"/>
        <v>0.15875937661533973</v>
      </c>
      <c r="L27" s="22">
        <f t="shared" si="11"/>
        <v>53222.661518959794</v>
      </c>
      <c r="M27" s="5">
        <f>scrimecost*Meta!O24</f>
        <v>5980.5839999999998</v>
      </c>
      <c r="N27" s="5">
        <f>L27-Grade12!L27</f>
        <v>1496.1539453925216</v>
      </c>
      <c r="O27" s="5">
        <f>Grade12!M27-M27</f>
        <v>100.01400000000012</v>
      </c>
      <c r="P27" s="22">
        <f t="shared" si="12"/>
        <v>90.0215793873558</v>
      </c>
      <c r="Q27" s="22"/>
      <c r="R27" s="22"/>
      <c r="S27" s="22">
        <f t="shared" si="6"/>
        <v>750.14795259997118</v>
      </c>
      <c r="T27" s="22">
        <f t="shared" si="7"/>
        <v>699.59368881268654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39986.614830543032</v>
      </c>
      <c r="D28" s="5">
        <f t="shared" si="0"/>
        <v>38425.871481388276</v>
      </c>
      <c r="E28" s="5">
        <f t="shared" si="1"/>
        <v>28925.871481388276</v>
      </c>
      <c r="F28" s="5">
        <f t="shared" si="2"/>
        <v>9746.0470386732723</v>
      </c>
      <c r="G28" s="5">
        <f t="shared" si="3"/>
        <v>28679.824442715006</v>
      </c>
      <c r="H28" s="22">
        <f t="shared" si="10"/>
        <v>18296.748478146932</v>
      </c>
      <c r="I28" s="5">
        <f t="shared" si="4"/>
        <v>45805.581018260535</v>
      </c>
      <c r="J28" s="26">
        <f t="shared" si="5"/>
        <v>0.16035067676552336</v>
      </c>
      <c r="L28" s="22">
        <f t="shared" si="11"/>
        <v>54553.228056933796</v>
      </c>
      <c r="M28" s="5">
        <f>scrimecost*Meta!O25</f>
        <v>5980.5839999999998</v>
      </c>
      <c r="N28" s="5">
        <f>L28-Grade12!L28</f>
        <v>1533.5577940273433</v>
      </c>
      <c r="O28" s="5">
        <f>Grade12!M28-M28</f>
        <v>100.01400000000012</v>
      </c>
      <c r="P28" s="22">
        <f t="shared" si="12"/>
        <v>91.809882232039712</v>
      </c>
      <c r="Q28" s="22"/>
      <c r="R28" s="22"/>
      <c r="S28" s="22">
        <f t="shared" si="6"/>
        <v>767.20408927025414</v>
      </c>
      <c r="T28" s="22">
        <f t="shared" si="7"/>
        <v>712.73235159174862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40986.280201306603</v>
      </c>
      <c r="D29" s="5">
        <f t="shared" si="0"/>
        <v>39361.558268422981</v>
      </c>
      <c r="E29" s="5">
        <f t="shared" si="1"/>
        <v>29861.558268422981</v>
      </c>
      <c r="F29" s="5">
        <f t="shared" si="2"/>
        <v>10051.548774640103</v>
      </c>
      <c r="G29" s="5">
        <f t="shared" si="3"/>
        <v>29310.009493782876</v>
      </c>
      <c r="H29" s="22">
        <f t="shared" si="10"/>
        <v>18754.167190100601</v>
      </c>
      <c r="I29" s="5">
        <f t="shared" si="4"/>
        <v>46863.909983717036</v>
      </c>
      <c r="J29" s="26">
        <f t="shared" si="5"/>
        <v>0.16190316471692204</v>
      </c>
      <c r="L29" s="22">
        <f t="shared" si="11"/>
        <v>55917.05875835714</v>
      </c>
      <c r="M29" s="5">
        <f>scrimecost*Meta!O26</f>
        <v>5980.5839999999998</v>
      </c>
      <c r="N29" s="5">
        <f>L29-Grade12!L29</f>
        <v>1571.8967388780366</v>
      </c>
      <c r="O29" s="5">
        <f>Grade12!M29-M29</f>
        <v>100.01400000000012</v>
      </c>
      <c r="P29" s="22">
        <f t="shared" si="12"/>
        <v>93.642892647840711</v>
      </c>
      <c r="Q29" s="22"/>
      <c r="R29" s="22"/>
      <c r="S29" s="22">
        <f t="shared" si="6"/>
        <v>784.68662935729458</v>
      </c>
      <c r="T29" s="22">
        <f t="shared" si="7"/>
        <v>726.15348233296731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42010.937206339266</v>
      </c>
      <c r="D30" s="5">
        <f t="shared" si="0"/>
        <v>40320.637225133549</v>
      </c>
      <c r="E30" s="5">
        <f t="shared" si="1"/>
        <v>30820.637225133549</v>
      </c>
      <c r="F30" s="5">
        <f t="shared" si="2"/>
        <v>10364.688054006103</v>
      </c>
      <c r="G30" s="5">
        <f t="shared" si="3"/>
        <v>29955.949171127446</v>
      </c>
      <c r="H30" s="22">
        <f t="shared" si="10"/>
        <v>19223.021369853119</v>
      </c>
      <c r="I30" s="5">
        <f t="shared" si="4"/>
        <v>47948.697173309964</v>
      </c>
      <c r="J30" s="26">
        <f t="shared" si="5"/>
        <v>0.16341778710853044</v>
      </c>
      <c r="L30" s="22">
        <f t="shared" si="11"/>
        <v>57314.985227316065</v>
      </c>
      <c r="M30" s="5">
        <f>scrimecost*Meta!O27</f>
        <v>5980.5839999999998</v>
      </c>
      <c r="N30" s="5">
        <f>L30-Grade12!L30</f>
        <v>1611.1941573499862</v>
      </c>
      <c r="O30" s="5">
        <f>Grade12!M30-M30</f>
        <v>100.01400000000012</v>
      </c>
      <c r="P30" s="22">
        <f t="shared" si="12"/>
        <v>95.521728324036701</v>
      </c>
      <c r="Q30" s="22"/>
      <c r="R30" s="22"/>
      <c r="S30" s="22">
        <f t="shared" si="6"/>
        <v>802.60623294650645</v>
      </c>
      <c r="T30" s="22">
        <f t="shared" si="7"/>
        <v>739.86299904404086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43061.210636497737</v>
      </c>
      <c r="D31" s="5">
        <f t="shared" si="0"/>
        <v>41303.693155761881</v>
      </c>
      <c r="E31" s="5">
        <f t="shared" si="1"/>
        <v>31803.693155761881</v>
      </c>
      <c r="F31" s="5">
        <f t="shared" si="2"/>
        <v>10685.655815356255</v>
      </c>
      <c r="G31" s="5">
        <f t="shared" si="3"/>
        <v>30618.037340405626</v>
      </c>
      <c r="H31" s="22">
        <f t="shared" si="10"/>
        <v>19703.596904099442</v>
      </c>
      <c r="I31" s="5">
        <f t="shared" si="4"/>
        <v>49060.604042642706</v>
      </c>
      <c r="J31" s="26">
        <f t="shared" si="5"/>
        <v>0.16489546749058745</v>
      </c>
      <c r="L31" s="22">
        <f t="shared" si="11"/>
        <v>58747.859857998956</v>
      </c>
      <c r="M31" s="5">
        <f>scrimecost*Meta!O28</f>
        <v>5342.8440000000001</v>
      </c>
      <c r="N31" s="5">
        <f>L31-Grade12!L31</f>
        <v>1651.4740112837244</v>
      </c>
      <c r="O31" s="5">
        <f>Grade12!M31-M31</f>
        <v>89.34900000000016</v>
      </c>
      <c r="P31" s="22">
        <f t="shared" si="12"/>
        <v>97.447534892137611</v>
      </c>
      <c r="Q31" s="22"/>
      <c r="R31" s="22"/>
      <c r="S31" s="22">
        <f t="shared" si="6"/>
        <v>814.8627816254442</v>
      </c>
      <c r="T31" s="22">
        <f t="shared" si="7"/>
        <v>748.25541971124096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44137.74090241018</v>
      </c>
      <c r="D32" s="5">
        <f t="shared" si="0"/>
        <v>42311.325484655928</v>
      </c>
      <c r="E32" s="5">
        <f t="shared" si="1"/>
        <v>32811.325484655928</v>
      </c>
      <c r="F32" s="5">
        <f t="shared" si="2"/>
        <v>11014.647770740161</v>
      </c>
      <c r="G32" s="5">
        <f t="shared" si="3"/>
        <v>31296.677713915768</v>
      </c>
      <c r="H32" s="22">
        <f t="shared" si="10"/>
        <v>20196.186826701927</v>
      </c>
      <c r="I32" s="5">
        <f t="shared" si="4"/>
        <v>50200.308583708771</v>
      </c>
      <c r="J32" s="26">
        <f t="shared" si="5"/>
        <v>0.16633710688771625</v>
      </c>
      <c r="L32" s="22">
        <f t="shared" si="11"/>
        <v>60216.556354448934</v>
      </c>
      <c r="M32" s="5">
        <f>scrimecost*Meta!O29</f>
        <v>5342.8440000000001</v>
      </c>
      <c r="N32" s="5">
        <f>L32-Grade12!L32</f>
        <v>1692.7608615658246</v>
      </c>
      <c r="O32" s="5">
        <f>Grade12!M32-M32</f>
        <v>89.34900000000016</v>
      </c>
      <c r="P32" s="22">
        <f t="shared" si="12"/>
        <v>99.421486624441073</v>
      </c>
      <c r="Q32" s="22"/>
      <c r="R32" s="22"/>
      <c r="S32" s="22">
        <f t="shared" si="6"/>
        <v>833.68956514636341</v>
      </c>
      <c r="T32" s="22">
        <f t="shared" si="7"/>
        <v>762.58167232405754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45241.184424970437</v>
      </c>
      <c r="D33" s="5">
        <f t="shared" si="0"/>
        <v>43344.148621772329</v>
      </c>
      <c r="E33" s="5">
        <f t="shared" si="1"/>
        <v>33844.148621772329</v>
      </c>
      <c r="F33" s="5">
        <f t="shared" si="2"/>
        <v>11351.864525008665</v>
      </c>
      <c r="G33" s="5">
        <f t="shared" si="3"/>
        <v>31992.284096763666</v>
      </c>
      <c r="H33" s="22">
        <f t="shared" si="10"/>
        <v>20701.091497369478</v>
      </c>
      <c r="I33" s="5">
        <f t="shared" si="4"/>
        <v>51368.505738301494</v>
      </c>
      <c r="J33" s="26">
        <f t="shared" si="5"/>
        <v>0.1677435843483297</v>
      </c>
      <c r="L33" s="22">
        <f t="shared" si="11"/>
        <v>61721.970263310155</v>
      </c>
      <c r="M33" s="5">
        <f>scrimecost*Meta!O30</f>
        <v>5342.8440000000001</v>
      </c>
      <c r="N33" s="5">
        <f>L33-Grade12!L33</f>
        <v>1735.0798831049688</v>
      </c>
      <c r="O33" s="5">
        <f>Grade12!M33-M33</f>
        <v>89.34900000000016</v>
      </c>
      <c r="P33" s="22">
        <f t="shared" si="12"/>
        <v>101.44478715005208</v>
      </c>
      <c r="Q33" s="22"/>
      <c r="R33" s="22"/>
      <c r="S33" s="22">
        <f t="shared" si="6"/>
        <v>852.9870182553019</v>
      </c>
      <c r="T33" s="22">
        <f t="shared" si="7"/>
        <v>777.21473892708798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46372.214035594698</v>
      </c>
      <c r="D34" s="5">
        <f t="shared" si="0"/>
        <v>44402.792337316634</v>
      </c>
      <c r="E34" s="5">
        <f t="shared" si="1"/>
        <v>34902.792337316634</v>
      </c>
      <c r="F34" s="5">
        <f t="shared" si="2"/>
        <v>11737.790931865546</v>
      </c>
      <c r="G34" s="5">
        <f t="shared" si="3"/>
        <v>32665.00140545109</v>
      </c>
      <c r="H34" s="22">
        <f t="shared" si="10"/>
        <v>21218.618784803712</v>
      </c>
      <c r="I34" s="5">
        <f t="shared" si="4"/>
        <v>52525.628588027364</v>
      </c>
      <c r="J34" s="26">
        <f t="shared" si="5"/>
        <v>0.1697524321238639</v>
      </c>
      <c r="L34" s="22">
        <f t="shared" si="11"/>
        <v>63265.019519892907</v>
      </c>
      <c r="M34" s="5">
        <f>scrimecost*Meta!O31</f>
        <v>5342.8440000000001</v>
      </c>
      <c r="N34" s="5">
        <f>L34-Grade12!L34</f>
        <v>1778.4568801826026</v>
      </c>
      <c r="O34" s="5">
        <f>Grade12!M34-M34</f>
        <v>89.34900000000016</v>
      </c>
      <c r="P34" s="22">
        <f t="shared" si="12"/>
        <v>103.76034559119337</v>
      </c>
      <c r="Q34" s="22"/>
      <c r="R34" s="22"/>
      <c r="S34" s="22">
        <f t="shared" si="6"/>
        <v>872.905387697538</v>
      </c>
      <c r="T34" s="22">
        <f t="shared" si="7"/>
        <v>792.28674254421719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47531.51938648455</v>
      </c>
      <c r="D35" s="5">
        <f t="shared" si="0"/>
        <v>45487.90214574954</v>
      </c>
      <c r="E35" s="5">
        <f t="shared" si="1"/>
        <v>35987.90214574954</v>
      </c>
      <c r="F35" s="5">
        <f t="shared" si="2"/>
        <v>12200.590265162178</v>
      </c>
      <c r="G35" s="5">
        <f t="shared" si="3"/>
        <v>33287.31188058736</v>
      </c>
      <c r="H35" s="22">
        <f t="shared" si="10"/>
        <v>21749.0842544238</v>
      </c>
      <c r="I35" s="5">
        <f t="shared" si="4"/>
        <v>53644.454742728034</v>
      </c>
      <c r="J35" s="26">
        <f t="shared" si="5"/>
        <v>0.17274895661601544</v>
      </c>
      <c r="L35" s="22">
        <f t="shared" si="11"/>
        <v>64846.645007890213</v>
      </c>
      <c r="M35" s="5">
        <f>scrimecost*Meta!O32</f>
        <v>5342.8440000000001</v>
      </c>
      <c r="N35" s="5">
        <f>L35-Grade12!L35</f>
        <v>1822.9183021871577</v>
      </c>
      <c r="O35" s="5">
        <f>Grade12!M35-M35</f>
        <v>89.34900000000016</v>
      </c>
      <c r="P35" s="22">
        <f t="shared" si="12"/>
        <v>106.53714159097316</v>
      </c>
      <c r="Q35" s="22"/>
      <c r="R35" s="22"/>
      <c r="S35" s="22">
        <f t="shared" si="6"/>
        <v>893.55283512225208</v>
      </c>
      <c r="T35" s="22">
        <f t="shared" si="7"/>
        <v>807.8896801310492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48719.807371146664</v>
      </c>
      <c r="D36" s="5">
        <f t="shared" si="0"/>
        <v>46600.139699393279</v>
      </c>
      <c r="E36" s="5">
        <f t="shared" si="1"/>
        <v>37100.139699393279</v>
      </c>
      <c r="F36" s="5">
        <f t="shared" si="2"/>
        <v>12674.959581791234</v>
      </c>
      <c r="G36" s="5">
        <f t="shared" si="3"/>
        <v>33925.180117602045</v>
      </c>
      <c r="H36" s="22">
        <f t="shared" si="10"/>
        <v>22292.811360784395</v>
      </c>
      <c r="I36" s="5">
        <f t="shared" si="4"/>
        <v>54791.251551296242</v>
      </c>
      <c r="J36" s="26">
        <f t="shared" si="5"/>
        <v>0.17567239514494376</v>
      </c>
      <c r="L36" s="22">
        <f t="shared" si="11"/>
        <v>66467.811133087467</v>
      </c>
      <c r="M36" s="5">
        <f>scrimecost*Meta!O33</f>
        <v>4530.3159999999998</v>
      </c>
      <c r="N36" s="5">
        <f>L36-Grade12!L36</f>
        <v>1868.491259741837</v>
      </c>
      <c r="O36" s="5">
        <f>Grade12!M36-M36</f>
        <v>75.761000000000422</v>
      </c>
      <c r="P36" s="22">
        <f t="shared" si="12"/>
        <v>109.3833574907475</v>
      </c>
      <c r="Q36" s="22"/>
      <c r="R36" s="22"/>
      <c r="S36" s="22">
        <f t="shared" si="6"/>
        <v>906.93054473258883</v>
      </c>
      <c r="T36" s="22">
        <f t="shared" si="7"/>
        <v>816.81266094669536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49937.802555425325</v>
      </c>
      <c r="D37" s="5">
        <f t="shared" ref="D37:D56" si="15">IF(A37&lt;startage,1,0)*(C37*(1-initialunempprob))+IF(A37=startage,1,0)*(C37*(1-unempprob))+IF(A37&gt;startage,1,0)*(C37*(1-unempprob)+unempprob*300*52)</f>
        <v>47740.183191878103</v>
      </c>
      <c r="E37" s="5">
        <f t="shared" si="1"/>
        <v>38240.183191878103</v>
      </c>
      <c r="F37" s="5">
        <f t="shared" si="2"/>
        <v>13161.188131336012</v>
      </c>
      <c r="G37" s="5">
        <f t="shared" si="3"/>
        <v>34578.995060542089</v>
      </c>
      <c r="H37" s="22">
        <f t="shared" ref="H37:H56" si="16">benefits*B37/expnorm</f>
        <v>22850.131644804005</v>
      </c>
      <c r="I37" s="5">
        <f t="shared" ref="I37:I56" si="17">G37+IF(A37&lt;startage,1,0)*(H37*(1-initialunempprob))+IF(A37&gt;=startage,1,0)*(H37*(1-unempprob))</f>
        <v>55966.71828007864</v>
      </c>
      <c r="J37" s="26">
        <f t="shared" si="5"/>
        <v>0.17852453029511772</v>
      </c>
      <c r="L37" s="22">
        <f t="shared" ref="L37:L56" si="18">(sincome+sbenefits)*(1-sunemp)*B37/expnorm</f>
        <v>68129.506411414652</v>
      </c>
      <c r="M37" s="5">
        <f>scrimecost*Meta!O34</f>
        <v>4530.3159999999998</v>
      </c>
      <c r="N37" s="5">
        <f>L37-Grade12!L37</f>
        <v>1915.2035412353871</v>
      </c>
      <c r="O37" s="5">
        <f>Grade12!M37-M37</f>
        <v>75.761000000000422</v>
      </c>
      <c r="P37" s="22">
        <f t="shared" si="12"/>
        <v>112.30072878801617</v>
      </c>
      <c r="Q37" s="22"/>
      <c r="R37" s="22"/>
      <c r="S37" s="22">
        <f t="shared" si="6"/>
        <v>928.62326918318524</v>
      </c>
      <c r="T37" s="22">
        <f t="shared" si="7"/>
        <v>833.11432596098132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51186.247619310961</v>
      </c>
      <c r="D38" s="5">
        <f t="shared" si="15"/>
        <v>48908.727771675061</v>
      </c>
      <c r="E38" s="5">
        <f t="shared" si="1"/>
        <v>39408.727771675061</v>
      </c>
      <c r="F38" s="5">
        <f t="shared" si="2"/>
        <v>13659.572394619414</v>
      </c>
      <c r="G38" s="5">
        <f t="shared" si="3"/>
        <v>35249.155377055649</v>
      </c>
      <c r="H38" s="22">
        <f t="shared" si="16"/>
        <v>23421.384935924103</v>
      </c>
      <c r="I38" s="5">
        <f t="shared" si="17"/>
        <v>57171.571677080603</v>
      </c>
      <c r="J38" s="26">
        <f t="shared" si="5"/>
        <v>0.18130710117333629</v>
      </c>
      <c r="L38" s="22">
        <f t="shared" si="18"/>
        <v>69832.744071700014</v>
      </c>
      <c r="M38" s="5">
        <f>scrimecost*Meta!O35</f>
        <v>4530.3159999999998</v>
      </c>
      <c r="N38" s="5">
        <f>L38-Grade12!L38</f>
        <v>1963.0836297662609</v>
      </c>
      <c r="O38" s="5">
        <f>Grade12!M38-M38</f>
        <v>75.761000000000422</v>
      </c>
      <c r="P38" s="22">
        <f t="shared" si="12"/>
        <v>115.29103436771659</v>
      </c>
      <c r="Q38" s="22"/>
      <c r="R38" s="22"/>
      <c r="S38" s="22">
        <f t="shared" si="6"/>
        <v>950.85831174504017</v>
      </c>
      <c r="T38" s="22">
        <f t="shared" si="7"/>
        <v>849.76229375352136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52465.903809793737</v>
      </c>
      <c r="D39" s="5">
        <f t="shared" si="15"/>
        <v>50106.485965966938</v>
      </c>
      <c r="E39" s="5">
        <f t="shared" si="1"/>
        <v>40606.485965966938</v>
      </c>
      <c r="F39" s="5">
        <f t="shared" si="2"/>
        <v>14170.4162644849</v>
      </c>
      <c r="G39" s="5">
        <f t="shared" si="3"/>
        <v>35936.06970148204</v>
      </c>
      <c r="H39" s="22">
        <f t="shared" si="16"/>
        <v>24006.919559322207</v>
      </c>
      <c r="I39" s="5">
        <f t="shared" si="17"/>
        <v>58406.546409007628</v>
      </c>
      <c r="J39" s="26">
        <f t="shared" si="5"/>
        <v>0.18402180446915925</v>
      </c>
      <c r="L39" s="22">
        <f t="shared" si="18"/>
        <v>71578.562673492517</v>
      </c>
      <c r="M39" s="5">
        <f>scrimecost*Meta!O36</f>
        <v>4530.3159999999998</v>
      </c>
      <c r="N39" s="5">
        <f>L39-Grade12!L39</f>
        <v>2012.1607205104228</v>
      </c>
      <c r="O39" s="5">
        <f>Grade12!M39-M39</f>
        <v>75.761000000000422</v>
      </c>
      <c r="P39" s="22">
        <f t="shared" si="12"/>
        <v>118.35609758690951</v>
      </c>
      <c r="Q39" s="22"/>
      <c r="R39" s="22"/>
      <c r="S39" s="22">
        <f t="shared" si="6"/>
        <v>973.64923037094854</v>
      </c>
      <c r="T39" s="22">
        <f t="shared" si="7"/>
        <v>866.76383551081096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53777.551405038568</v>
      </c>
      <c r="D40" s="5">
        <f t="shared" si="15"/>
        <v>51334.1881151161</v>
      </c>
      <c r="E40" s="5">
        <f t="shared" si="1"/>
        <v>41834.1881151161</v>
      </c>
      <c r="F40" s="5">
        <f t="shared" si="2"/>
        <v>14694.031231097017</v>
      </c>
      <c r="G40" s="5">
        <f t="shared" si="3"/>
        <v>36640.156884019081</v>
      </c>
      <c r="H40" s="22">
        <f t="shared" si="16"/>
        <v>24607.092548305256</v>
      </c>
      <c r="I40" s="5">
        <f t="shared" si="17"/>
        <v>59672.395509232796</v>
      </c>
      <c r="J40" s="26">
        <f t="shared" si="5"/>
        <v>0.18667029548947425</v>
      </c>
      <c r="L40" s="22">
        <f t="shared" si="18"/>
        <v>73368.026740329806</v>
      </c>
      <c r="M40" s="5">
        <f>scrimecost*Meta!O37</f>
        <v>4530.3159999999998</v>
      </c>
      <c r="N40" s="5">
        <f>L40-Grade12!L40</f>
        <v>2062.464738523151</v>
      </c>
      <c r="O40" s="5">
        <f>Grade12!M40-M40</f>
        <v>75.761000000000422</v>
      </c>
      <c r="P40" s="22">
        <f t="shared" si="12"/>
        <v>121.49778738658219</v>
      </c>
      <c r="Q40" s="22"/>
      <c r="R40" s="22"/>
      <c r="S40" s="22">
        <f t="shared" si="6"/>
        <v>997.00992196248831</v>
      </c>
      <c r="T40" s="22">
        <f t="shared" si="7"/>
        <v>884.12637541699655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55121.99019016455</v>
      </c>
      <c r="D41" s="5">
        <f t="shared" si="15"/>
        <v>52592.582817994014</v>
      </c>
      <c r="E41" s="5">
        <f t="shared" si="1"/>
        <v>43092.582817994014</v>
      </c>
      <c r="F41" s="5">
        <f t="shared" si="2"/>
        <v>15230.736571874446</v>
      </c>
      <c r="G41" s="5">
        <f t="shared" si="3"/>
        <v>37361.846246119567</v>
      </c>
      <c r="H41" s="22">
        <f t="shared" si="16"/>
        <v>25222.269862012894</v>
      </c>
      <c r="I41" s="5">
        <f t="shared" si="17"/>
        <v>60969.890836963634</v>
      </c>
      <c r="J41" s="26">
        <f t="shared" si="5"/>
        <v>0.18925418916783046</v>
      </c>
      <c r="L41" s="22">
        <f t="shared" si="18"/>
        <v>75202.22740883808</v>
      </c>
      <c r="M41" s="5">
        <f>scrimecost*Meta!O38</f>
        <v>3278.4559999999997</v>
      </c>
      <c r="N41" s="5">
        <f>L41-Grade12!L41</f>
        <v>2114.0263569862727</v>
      </c>
      <c r="O41" s="5">
        <f>Grade12!M41-M41</f>
        <v>54.826000000000022</v>
      </c>
      <c r="P41" s="22">
        <f t="shared" si="12"/>
        <v>124.71801943124679</v>
      </c>
      <c r="Q41" s="22"/>
      <c r="R41" s="22"/>
      <c r="S41" s="22">
        <f t="shared" ref="S41:S69" si="19">IF(A41&lt;startage,1,0)*(N41-Q41-R41)+IF(A41&gt;=startage,1,0)*completionprob*(N41*spart+O41+P41)</f>
        <v>1008.9588758438488</v>
      </c>
      <c r="T41" s="22">
        <f t="shared" ref="T41:T69" si="20">S41/sreturn^(A41-startage+1)</f>
        <v>891.26107634810182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56500.039944918652</v>
      </c>
      <c r="D42" s="5">
        <f t="shared" si="15"/>
        <v>53882.437388443854</v>
      </c>
      <c r="E42" s="5">
        <f t="shared" si="1"/>
        <v>44382.437388443854</v>
      </c>
      <c r="F42" s="5">
        <f t="shared" si="2"/>
        <v>15780.859546171305</v>
      </c>
      <c r="G42" s="5">
        <f t="shared" si="3"/>
        <v>38101.577842272549</v>
      </c>
      <c r="H42" s="22">
        <f t="shared" si="16"/>
        <v>25852.826608563209</v>
      </c>
      <c r="I42" s="5">
        <f t="shared" si="17"/>
        <v>62299.82354788771</v>
      </c>
      <c r="J42" s="26">
        <f t="shared" si="5"/>
        <v>0.19177506104915354</v>
      </c>
      <c r="L42" s="22">
        <f t="shared" si="18"/>
        <v>77082.283094059021</v>
      </c>
      <c r="M42" s="5">
        <f>scrimecost*Meta!O39</f>
        <v>3278.4559999999997</v>
      </c>
      <c r="N42" s="5">
        <f>L42-Grade12!L42</f>
        <v>2166.8770159109263</v>
      </c>
      <c r="O42" s="5">
        <f>Grade12!M42-M42</f>
        <v>54.826000000000022</v>
      </c>
      <c r="P42" s="22">
        <f t="shared" si="12"/>
        <v>128.01875727702793</v>
      </c>
      <c r="Q42" s="22"/>
      <c r="R42" s="22"/>
      <c r="S42" s="22">
        <f t="shared" si="19"/>
        <v>1033.5022024472237</v>
      </c>
      <c r="T42" s="22">
        <f t="shared" si="20"/>
        <v>909.40950707736977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57912.540943541615</v>
      </c>
      <c r="D43" s="5">
        <f t="shared" si="15"/>
        <v>55204.538323154949</v>
      </c>
      <c r="E43" s="5">
        <f t="shared" si="1"/>
        <v>45704.538323154949</v>
      </c>
      <c r="F43" s="5">
        <f t="shared" si="2"/>
        <v>16344.735594825586</v>
      </c>
      <c r="G43" s="5">
        <f t="shared" si="3"/>
        <v>38859.802728329363</v>
      </c>
      <c r="H43" s="22">
        <f t="shared" si="16"/>
        <v>26499.147273777293</v>
      </c>
      <c r="I43" s="5">
        <f t="shared" si="17"/>
        <v>63663.004576584906</v>
      </c>
      <c r="J43" s="26">
        <f t="shared" si="5"/>
        <v>0.19423444825044436</v>
      </c>
      <c r="L43" s="22">
        <f t="shared" si="18"/>
        <v>79009.340171410498</v>
      </c>
      <c r="M43" s="5">
        <f>scrimecost*Meta!O40</f>
        <v>3278.4559999999997</v>
      </c>
      <c r="N43" s="5">
        <f>L43-Grade12!L43</f>
        <v>2221.0489413086907</v>
      </c>
      <c r="O43" s="5">
        <f>Grade12!M43-M43</f>
        <v>54.826000000000022</v>
      </c>
      <c r="P43" s="22">
        <f t="shared" si="12"/>
        <v>131.40201356895363</v>
      </c>
      <c r="Q43" s="22"/>
      <c r="R43" s="22"/>
      <c r="S43" s="22">
        <f t="shared" si="19"/>
        <v>1058.6591122156804</v>
      </c>
      <c r="T43" s="22">
        <f t="shared" si="20"/>
        <v>927.94200042382704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59360.354467130157</v>
      </c>
      <c r="D44" s="5">
        <f t="shared" si="15"/>
        <v>56559.691781233822</v>
      </c>
      <c r="E44" s="5">
        <f t="shared" si="1"/>
        <v>47059.691781233822</v>
      </c>
      <c r="F44" s="5">
        <f t="shared" si="2"/>
        <v>16922.708544696223</v>
      </c>
      <c r="G44" s="5">
        <f t="shared" si="3"/>
        <v>39636.983236537599</v>
      </c>
      <c r="H44" s="22">
        <f t="shared" si="16"/>
        <v>27161.625955621723</v>
      </c>
      <c r="I44" s="5">
        <f t="shared" si="17"/>
        <v>65060.265130999527</v>
      </c>
      <c r="J44" s="26">
        <f t="shared" si="5"/>
        <v>0.19663385039804515</v>
      </c>
      <c r="L44" s="22">
        <f t="shared" si="18"/>
        <v>80984.573675695763</v>
      </c>
      <c r="M44" s="5">
        <f>scrimecost*Meta!O41</f>
        <v>3278.4559999999997</v>
      </c>
      <c r="N44" s="5">
        <f>L44-Grade12!L44</f>
        <v>2276.5751648414298</v>
      </c>
      <c r="O44" s="5">
        <f>Grade12!M44-M44</f>
        <v>54.826000000000022</v>
      </c>
      <c r="P44" s="22">
        <f t="shared" si="12"/>
        <v>134.86985126817748</v>
      </c>
      <c r="Q44" s="22"/>
      <c r="R44" s="22"/>
      <c r="S44" s="22">
        <f t="shared" si="19"/>
        <v>1084.4449447283616</v>
      </c>
      <c r="T44" s="22">
        <f t="shared" si="20"/>
        <v>946.86662604051457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60844.363328808395</v>
      </c>
      <c r="D45" s="5">
        <f t="shared" si="15"/>
        <v>57948.724075764658</v>
      </c>
      <c r="E45" s="5">
        <f t="shared" si="1"/>
        <v>48448.724075764658</v>
      </c>
      <c r="F45" s="5">
        <f t="shared" si="2"/>
        <v>17515.130818313628</v>
      </c>
      <c r="G45" s="5">
        <f t="shared" si="3"/>
        <v>40433.59325745103</v>
      </c>
      <c r="H45" s="22">
        <f t="shared" si="16"/>
        <v>27840.666604512262</v>
      </c>
      <c r="I45" s="5">
        <f t="shared" si="17"/>
        <v>66492.457199274504</v>
      </c>
      <c r="J45" s="26">
        <f t="shared" si="5"/>
        <v>0.19897473054204595</v>
      </c>
      <c r="L45" s="22">
        <f t="shared" si="18"/>
        <v>83009.188017588123</v>
      </c>
      <c r="M45" s="5">
        <f>scrimecost*Meta!O42</f>
        <v>3278.4559999999997</v>
      </c>
      <c r="N45" s="5">
        <f>L45-Grade12!L45</f>
        <v>2333.4895439624379</v>
      </c>
      <c r="O45" s="5">
        <f>Grade12!M45-M45</f>
        <v>54.826000000000022</v>
      </c>
      <c r="P45" s="22">
        <f t="shared" si="12"/>
        <v>138.42438490988189</v>
      </c>
      <c r="Q45" s="22"/>
      <c r="R45" s="22"/>
      <c r="S45" s="22">
        <f t="shared" si="19"/>
        <v>1110.8754230538391</v>
      </c>
      <c r="T45" s="22">
        <f t="shared" si="20"/>
        <v>966.19162335730914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62365.472412028619</v>
      </c>
      <c r="D46" s="5">
        <f t="shared" si="15"/>
        <v>59372.482177658785</v>
      </c>
      <c r="E46" s="5">
        <f t="shared" si="1"/>
        <v>49872.482177658785</v>
      </c>
      <c r="F46" s="5">
        <f t="shared" si="2"/>
        <v>18122.363648771472</v>
      </c>
      <c r="G46" s="5">
        <f t="shared" si="3"/>
        <v>41250.118528887309</v>
      </c>
      <c r="H46" s="22">
        <f t="shared" si="16"/>
        <v>28536.683269625068</v>
      </c>
      <c r="I46" s="5">
        <f t="shared" si="17"/>
        <v>67960.454069256375</v>
      </c>
      <c r="J46" s="26">
        <f t="shared" si="5"/>
        <v>0.20125851604838818</v>
      </c>
      <c r="L46" s="22">
        <f t="shared" si="18"/>
        <v>85084.417718027835</v>
      </c>
      <c r="M46" s="5">
        <f>scrimecost*Meta!O43</f>
        <v>1960.4599999999998</v>
      </c>
      <c r="N46" s="5">
        <f>L46-Grade12!L46</f>
        <v>2391.8267825615039</v>
      </c>
      <c r="O46" s="5">
        <f>Grade12!M46-M46</f>
        <v>32.785000000000082</v>
      </c>
      <c r="P46" s="22">
        <f t="shared" si="12"/>
        <v>142.06778189262891</v>
      </c>
      <c r="Q46" s="22"/>
      <c r="R46" s="22"/>
      <c r="S46" s="22">
        <f t="shared" si="19"/>
        <v>1125.3371703374673</v>
      </c>
      <c r="T46" s="22">
        <f t="shared" si="20"/>
        <v>974.98331132451017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63924.609222329324</v>
      </c>
      <c r="D47" s="5">
        <f t="shared" si="15"/>
        <v>60831.834232100242</v>
      </c>
      <c r="E47" s="5">
        <f t="shared" si="1"/>
        <v>51331.834232100242</v>
      </c>
      <c r="F47" s="5">
        <f t="shared" si="2"/>
        <v>18744.777299990754</v>
      </c>
      <c r="G47" s="5">
        <f t="shared" si="3"/>
        <v>42087.056932109488</v>
      </c>
      <c r="H47" s="22">
        <f t="shared" si="16"/>
        <v>29250.100351365694</v>
      </c>
      <c r="I47" s="5">
        <f t="shared" si="17"/>
        <v>69465.150860987778</v>
      </c>
      <c r="J47" s="26">
        <f t="shared" si="5"/>
        <v>0.20348659946920983</v>
      </c>
      <c r="L47" s="22">
        <f t="shared" si="18"/>
        <v>87211.528160978516</v>
      </c>
      <c r="M47" s="5">
        <f>scrimecost*Meta!O44</f>
        <v>1960.4599999999998</v>
      </c>
      <c r="N47" s="5">
        <f>L47-Grade12!L47</f>
        <v>2451.6224521255353</v>
      </c>
      <c r="O47" s="5">
        <f>Grade12!M47-M47</f>
        <v>32.785000000000082</v>
      </c>
      <c r="P47" s="22">
        <f t="shared" si="12"/>
        <v>145.80226379994463</v>
      </c>
      <c r="Q47" s="22"/>
      <c r="R47" s="22"/>
      <c r="S47" s="22">
        <f t="shared" si="19"/>
        <v>1153.1056916281811</v>
      </c>
      <c r="T47" s="22">
        <f t="shared" si="20"/>
        <v>995.17679849368801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65522.724452887545</v>
      </c>
      <c r="D48" s="5">
        <f t="shared" si="15"/>
        <v>62327.670087902741</v>
      </c>
      <c r="E48" s="5">
        <f t="shared" si="1"/>
        <v>52827.670087902741</v>
      </c>
      <c r="F48" s="5">
        <f t="shared" si="2"/>
        <v>19382.75129249052</v>
      </c>
      <c r="G48" s="5">
        <f t="shared" si="3"/>
        <v>42944.918795412217</v>
      </c>
      <c r="H48" s="22">
        <f t="shared" si="16"/>
        <v>29981.352860149829</v>
      </c>
      <c r="I48" s="5">
        <f t="shared" si="17"/>
        <v>71007.465072512452</v>
      </c>
      <c r="J48" s="26">
        <f t="shared" si="5"/>
        <v>0.20566033939196271</v>
      </c>
      <c r="L48" s="22">
        <f t="shared" si="18"/>
        <v>89391.816365002975</v>
      </c>
      <c r="M48" s="5">
        <f>scrimecost*Meta!O45</f>
        <v>1960.4599999999998</v>
      </c>
      <c r="N48" s="5">
        <f>L48-Grade12!L48</f>
        <v>2512.9130134286679</v>
      </c>
      <c r="O48" s="5">
        <f>Grade12!M48-M48</f>
        <v>32.785000000000082</v>
      </c>
      <c r="P48" s="22">
        <f t="shared" si="12"/>
        <v>149.63010775494325</v>
      </c>
      <c r="Q48" s="22"/>
      <c r="R48" s="22"/>
      <c r="S48" s="22">
        <f t="shared" si="19"/>
        <v>1181.5684259511631</v>
      </c>
      <c r="T48" s="22">
        <f t="shared" si="20"/>
        <v>1015.7962666374675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67160.79256420974</v>
      </c>
      <c r="D49" s="5">
        <f t="shared" si="15"/>
        <v>63860.901840100312</v>
      </c>
      <c r="E49" s="5">
        <f t="shared" si="1"/>
        <v>54360.901840100312</v>
      </c>
      <c r="F49" s="5">
        <f t="shared" si="2"/>
        <v>20036.674634802781</v>
      </c>
      <c r="G49" s="5">
        <f t="shared" si="3"/>
        <v>43824.227205297531</v>
      </c>
      <c r="H49" s="22">
        <f t="shared" si="16"/>
        <v>30730.886681653577</v>
      </c>
      <c r="I49" s="5">
        <f t="shared" si="17"/>
        <v>72588.337139325275</v>
      </c>
      <c r="J49" s="26">
        <f t="shared" si="5"/>
        <v>0.20778106126781912</v>
      </c>
      <c r="L49" s="22">
        <f t="shared" si="18"/>
        <v>91626.611774128061</v>
      </c>
      <c r="M49" s="5">
        <f>scrimecost*Meta!O46</f>
        <v>1960.4599999999998</v>
      </c>
      <c r="N49" s="5">
        <f>L49-Grade12!L49</f>
        <v>2575.7358387644053</v>
      </c>
      <c r="O49" s="5">
        <f>Grade12!M49-M49</f>
        <v>32.785000000000082</v>
      </c>
      <c r="P49" s="22">
        <f t="shared" si="12"/>
        <v>153.55364780881681</v>
      </c>
      <c r="Q49" s="22"/>
      <c r="R49" s="22"/>
      <c r="S49" s="22">
        <f t="shared" si="19"/>
        <v>1210.7427286322313</v>
      </c>
      <c r="T49" s="22">
        <f t="shared" si="20"/>
        <v>1036.8506713965271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68839.812378314979</v>
      </c>
      <c r="D50" s="5">
        <f t="shared" si="15"/>
        <v>65432.464386102816</v>
      </c>
      <c r="E50" s="5">
        <f t="shared" si="1"/>
        <v>55932.464386102816</v>
      </c>
      <c r="F50" s="5">
        <f t="shared" si="2"/>
        <v>20706.946060672853</v>
      </c>
      <c r="G50" s="5">
        <f t="shared" si="3"/>
        <v>44725.518325429963</v>
      </c>
      <c r="H50" s="22">
        <f t="shared" si="16"/>
        <v>31499.158848694915</v>
      </c>
      <c r="I50" s="5">
        <f t="shared" si="17"/>
        <v>74208.731007808397</v>
      </c>
      <c r="J50" s="26">
        <f t="shared" si="5"/>
        <v>0.20985005821987424</v>
      </c>
      <c r="L50" s="22">
        <f t="shared" si="18"/>
        <v>93917.277068481242</v>
      </c>
      <c r="M50" s="5">
        <f>scrimecost*Meta!O47</f>
        <v>1960.4599999999998</v>
      </c>
      <c r="N50" s="5">
        <f>L50-Grade12!L50</f>
        <v>2640.1292347334966</v>
      </c>
      <c r="O50" s="5">
        <f>Grade12!M50-M50</f>
        <v>32.785000000000082</v>
      </c>
      <c r="P50" s="22">
        <f t="shared" si="12"/>
        <v>157.57527636403722</v>
      </c>
      <c r="Q50" s="22"/>
      <c r="R50" s="22"/>
      <c r="S50" s="22">
        <f t="shared" si="19"/>
        <v>1240.6463888803087</v>
      </c>
      <c r="T50" s="22">
        <f t="shared" si="20"/>
        <v>1058.3491568083718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70560.807687772845</v>
      </c>
      <c r="D51" s="5">
        <f t="shared" si="15"/>
        <v>67043.315995755373</v>
      </c>
      <c r="E51" s="5">
        <f t="shared" si="1"/>
        <v>57543.315995755373</v>
      </c>
      <c r="F51" s="5">
        <f t="shared" si="2"/>
        <v>21393.974272189665</v>
      </c>
      <c r="G51" s="5">
        <f t="shared" si="3"/>
        <v>45649.341723565711</v>
      </c>
      <c r="H51" s="22">
        <f t="shared" si="16"/>
        <v>32286.637819912285</v>
      </c>
      <c r="I51" s="5">
        <f t="shared" si="17"/>
        <v>75869.634723003604</v>
      </c>
      <c r="J51" s="26">
        <f t="shared" si="5"/>
        <v>0.21186859183163523</v>
      </c>
      <c r="L51" s="22">
        <f t="shared" si="18"/>
        <v>96265.208995193272</v>
      </c>
      <c r="M51" s="5">
        <f>scrimecost*Meta!O48</f>
        <v>1077.0720000000001</v>
      </c>
      <c r="N51" s="5">
        <f>L51-Grade12!L51</f>
        <v>2706.1324656018405</v>
      </c>
      <c r="O51" s="5">
        <f>Grade12!M51-M51</f>
        <v>18.011999999999944</v>
      </c>
      <c r="P51" s="22">
        <f t="shared" si="12"/>
        <v>161.69744563313813</v>
      </c>
      <c r="Q51" s="22"/>
      <c r="R51" s="22"/>
      <c r="S51" s="22">
        <f t="shared" si="19"/>
        <v>1262.8327116345993</v>
      </c>
      <c r="T51" s="22">
        <f t="shared" si="20"/>
        <v>1073.1078800546909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72324.827879967168</v>
      </c>
      <c r="D52" s="5">
        <f t="shared" si="15"/>
        <v>68694.438895649262</v>
      </c>
      <c r="E52" s="5">
        <f t="shared" si="1"/>
        <v>59194.438895649262</v>
      </c>
      <c r="F52" s="5">
        <f t="shared" si="2"/>
        <v>22098.17818899441</v>
      </c>
      <c r="G52" s="5">
        <f t="shared" si="3"/>
        <v>46596.260706654852</v>
      </c>
      <c r="H52" s="22">
        <f t="shared" si="16"/>
        <v>33093.803765410092</v>
      </c>
      <c r="I52" s="5">
        <f t="shared" si="17"/>
        <v>77572.061031078687</v>
      </c>
      <c r="J52" s="26">
        <f t="shared" si="5"/>
        <v>0.21383789291628019</v>
      </c>
      <c r="L52" s="22">
        <f t="shared" si="18"/>
        <v>98671.839220073103</v>
      </c>
      <c r="M52" s="5">
        <f>scrimecost*Meta!O49</f>
        <v>1077.0720000000001</v>
      </c>
      <c r="N52" s="5">
        <f>L52-Grade12!L52</f>
        <v>2773.7857772418938</v>
      </c>
      <c r="O52" s="5">
        <f>Grade12!M52-M52</f>
        <v>18.011999999999944</v>
      </c>
      <c r="P52" s="22">
        <f t="shared" si="12"/>
        <v>165.92266913396659</v>
      </c>
      <c r="Q52" s="22"/>
      <c r="R52" s="22"/>
      <c r="S52" s="22">
        <f t="shared" si="19"/>
        <v>1294.2502446827475</v>
      </c>
      <c r="T52" s="22">
        <f t="shared" si="20"/>
        <v>1095.5505602577782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74132.948576966344</v>
      </c>
      <c r="D53" s="5">
        <f t="shared" si="15"/>
        <v>70386.839868040493</v>
      </c>
      <c r="E53" s="5">
        <f t="shared" si="1"/>
        <v>60886.839868040493</v>
      </c>
      <c r="F53" s="5">
        <f t="shared" si="2"/>
        <v>22819.987203719269</v>
      </c>
      <c r="G53" s="5">
        <f t="shared" si="3"/>
        <v>47566.852664321224</v>
      </c>
      <c r="H53" s="22">
        <f t="shared" si="16"/>
        <v>33921.148859545348</v>
      </c>
      <c r="I53" s="5">
        <f t="shared" si="17"/>
        <v>79317.047996855661</v>
      </c>
      <c r="J53" s="26">
        <f t="shared" si="5"/>
        <v>0.21575916226715328</v>
      </c>
      <c r="L53" s="22">
        <f t="shared" si="18"/>
        <v>101138.63520057494</v>
      </c>
      <c r="M53" s="5">
        <f>scrimecost*Meta!O50</f>
        <v>1077.0720000000001</v>
      </c>
      <c r="N53" s="5">
        <f>L53-Grade12!L53</f>
        <v>2843.1304216729477</v>
      </c>
      <c r="O53" s="5">
        <f>Grade12!M53-M53</f>
        <v>18.011999999999944</v>
      </c>
      <c r="P53" s="22">
        <f t="shared" si="12"/>
        <v>170.25352322231575</v>
      </c>
      <c r="Q53" s="22"/>
      <c r="R53" s="22"/>
      <c r="S53" s="22">
        <f t="shared" si="19"/>
        <v>1326.4532160570989</v>
      </c>
      <c r="T53" s="22">
        <f t="shared" si="20"/>
        <v>1118.4658159975027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75986.272291390473</v>
      </c>
      <c r="D54" s="5">
        <f t="shared" si="15"/>
        <v>72121.550864741468</v>
      </c>
      <c r="E54" s="5">
        <f t="shared" si="1"/>
        <v>62621.550864741468</v>
      </c>
      <c r="F54" s="5">
        <f t="shared" si="2"/>
        <v>23559.841443812235</v>
      </c>
      <c r="G54" s="5">
        <f t="shared" si="3"/>
        <v>48561.709420929234</v>
      </c>
      <c r="H54" s="22">
        <f t="shared" si="16"/>
        <v>34769.177581033975</v>
      </c>
      <c r="I54" s="5">
        <f t="shared" si="17"/>
        <v>81105.65963677704</v>
      </c>
      <c r="J54" s="26">
        <f t="shared" si="5"/>
        <v>0.21763357138995623</v>
      </c>
      <c r="L54" s="22">
        <f t="shared" si="18"/>
        <v>103667.10108058929</v>
      </c>
      <c r="M54" s="5">
        <f>scrimecost*Meta!O51</f>
        <v>1077.0720000000001</v>
      </c>
      <c r="N54" s="5">
        <f>L54-Grade12!L54</f>
        <v>2914.2086822147539</v>
      </c>
      <c r="O54" s="5">
        <f>Grade12!M54-M54</f>
        <v>18.011999999999944</v>
      </c>
      <c r="P54" s="22">
        <f t="shared" si="12"/>
        <v>174.69264866287358</v>
      </c>
      <c r="Q54" s="22"/>
      <c r="R54" s="22"/>
      <c r="S54" s="22">
        <f t="shared" si="19"/>
        <v>1359.4612617157986</v>
      </c>
      <c r="T54" s="22">
        <f t="shared" si="20"/>
        <v>1141.8635857855675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77885.92909867526</v>
      </c>
      <c r="D55" s="5">
        <f t="shared" si="15"/>
        <v>73899.629636360027</v>
      </c>
      <c r="E55" s="5">
        <f t="shared" si="1"/>
        <v>64399.629636360027</v>
      </c>
      <c r="F55" s="5">
        <f t="shared" si="2"/>
        <v>24318.192039907553</v>
      </c>
      <c r="G55" s="5">
        <f t="shared" si="3"/>
        <v>49581.437596452473</v>
      </c>
      <c r="H55" s="22">
        <f t="shared" si="16"/>
        <v>35638.407020559825</v>
      </c>
      <c r="I55" s="5">
        <f t="shared" si="17"/>
        <v>82938.986567696469</v>
      </c>
      <c r="J55" s="26">
        <f t="shared" si="5"/>
        <v>0.21946226321708118</v>
      </c>
      <c r="L55" s="22">
        <f t="shared" si="18"/>
        <v>106258.77860760402</v>
      </c>
      <c r="M55" s="5">
        <f>scrimecost*Meta!O52</f>
        <v>1077.0720000000001</v>
      </c>
      <c r="N55" s="5">
        <f>L55-Grade12!L55</f>
        <v>2987.0638992701424</v>
      </c>
      <c r="O55" s="5">
        <f>Grade12!M55-M55</f>
        <v>18.011999999999944</v>
      </c>
      <c r="P55" s="22">
        <f t="shared" si="12"/>
        <v>179.24275223944545</v>
      </c>
      <c r="Q55" s="22"/>
      <c r="R55" s="22"/>
      <c r="S55" s="22">
        <f t="shared" si="19"/>
        <v>1393.294508515982</v>
      </c>
      <c r="T55" s="22">
        <f t="shared" si="20"/>
        <v>1165.7540171941789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79833.077326142113</v>
      </c>
      <c r="D56" s="5">
        <f t="shared" si="15"/>
        <v>75722.160377269014</v>
      </c>
      <c r="E56" s="5">
        <f t="shared" si="1"/>
        <v>66222.160377269014</v>
      </c>
      <c r="F56" s="5">
        <f t="shared" si="2"/>
        <v>25095.501400905236</v>
      </c>
      <c r="G56" s="5">
        <f t="shared" si="3"/>
        <v>50626.658976363775</v>
      </c>
      <c r="H56" s="22">
        <f t="shared" si="16"/>
        <v>36529.367196073814</v>
      </c>
      <c r="I56" s="5">
        <f t="shared" si="17"/>
        <v>84818.146671888855</v>
      </c>
      <c r="J56" s="26">
        <f t="shared" si="5"/>
        <v>0.22124635280452012</v>
      </c>
      <c r="L56" s="22">
        <f t="shared" si="18"/>
        <v>108915.2480727941</v>
      </c>
      <c r="M56" s="5">
        <f>scrimecost*Meta!O53</f>
        <v>340.12799999999999</v>
      </c>
      <c r="N56" s="5">
        <f>L56-Grade12!L56</f>
        <v>3061.7404967518523</v>
      </c>
      <c r="O56" s="5">
        <f>Grade12!M56-M56</f>
        <v>5.6879999999999882</v>
      </c>
      <c r="P56" s="22">
        <f t="shared" si="12"/>
        <v>183.90660840543157</v>
      </c>
      <c r="Q56" s="22"/>
      <c r="R56" s="22"/>
      <c r="S56" s="22">
        <f t="shared" si="19"/>
        <v>1420.9119344861433</v>
      </c>
      <c r="T56" s="22">
        <f t="shared" si="20"/>
        <v>1184.2619231241138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340.12799999999999</v>
      </c>
      <c r="N57" s="5">
        <f>L57-Grade12!L57</f>
        <v>0</v>
      </c>
      <c r="O57" s="5">
        <f>Grade12!M57-M57</f>
        <v>5.6879999999999882</v>
      </c>
      <c r="Q57" s="22"/>
      <c r="R57" s="22"/>
      <c r="S57" s="22">
        <f t="shared" si="19"/>
        <v>3.259223999999993</v>
      </c>
      <c r="T57" s="22">
        <f t="shared" si="20"/>
        <v>2.7058980033318236</v>
      </c>
    </row>
    <row r="58" spans="1:20" x14ac:dyDescent="0.2">
      <c r="A58" s="5">
        <v>67</v>
      </c>
      <c r="C58" s="5"/>
      <c r="H58" s="21"/>
      <c r="I58" s="5"/>
      <c r="M58" s="5">
        <f>scrimecost*Meta!O55</f>
        <v>340.12799999999999</v>
      </c>
      <c r="N58" s="5">
        <f>L58-Grade12!L58</f>
        <v>0</v>
      </c>
      <c r="O58" s="5">
        <f>Grade12!M58-M58</f>
        <v>5.6879999999999882</v>
      </c>
      <c r="Q58" s="22"/>
      <c r="R58" s="22"/>
      <c r="S58" s="22">
        <f t="shared" si="19"/>
        <v>3.259223999999993</v>
      </c>
      <c r="T58" s="22">
        <f t="shared" si="20"/>
        <v>2.6954298327050985</v>
      </c>
    </row>
    <row r="59" spans="1:20" x14ac:dyDescent="0.2">
      <c r="A59" s="5">
        <v>68</v>
      </c>
      <c r="H59" s="21"/>
      <c r="I59" s="5"/>
      <c r="M59" s="5">
        <f>scrimecost*Meta!O56</f>
        <v>340.12799999999999</v>
      </c>
      <c r="N59" s="5">
        <f>L59-Grade12!L59</f>
        <v>0</v>
      </c>
      <c r="O59" s="5">
        <f>Grade12!M59-M59</f>
        <v>5.6879999999999882</v>
      </c>
      <c r="Q59" s="22"/>
      <c r="R59" s="22"/>
      <c r="S59" s="22">
        <f t="shared" si="19"/>
        <v>3.259223999999993</v>
      </c>
      <c r="T59" s="22">
        <f t="shared" si="20"/>
        <v>2.6850021597601557</v>
      </c>
    </row>
    <row r="60" spans="1:20" x14ac:dyDescent="0.2">
      <c r="A60" s="5">
        <v>69</v>
      </c>
      <c r="H60" s="21"/>
      <c r="I60" s="5"/>
      <c r="M60" s="5">
        <f>scrimecost*Meta!O57</f>
        <v>340.12799999999999</v>
      </c>
      <c r="N60" s="5">
        <f>L60-Grade12!L60</f>
        <v>0</v>
      </c>
      <c r="O60" s="5">
        <f>Grade12!M60-M60</f>
        <v>5.6879999999999882</v>
      </c>
      <c r="Q60" s="22"/>
      <c r="R60" s="22"/>
      <c r="S60" s="22">
        <f t="shared" si="19"/>
        <v>3.259223999999993</v>
      </c>
      <c r="T60" s="22">
        <f t="shared" si="20"/>
        <v>2.674614827825661</v>
      </c>
    </row>
    <row r="61" spans="1:20" x14ac:dyDescent="0.2">
      <c r="A61" s="5">
        <v>70</v>
      </c>
      <c r="H61" s="21"/>
      <c r="I61" s="5"/>
      <c r="M61" s="5">
        <f>scrimecost*Meta!O58</f>
        <v>340.12799999999999</v>
      </c>
      <c r="N61" s="5">
        <f>L61-Grade12!L61</f>
        <v>0</v>
      </c>
      <c r="O61" s="5">
        <f>Grade12!M61-M61</f>
        <v>5.6879999999999882</v>
      </c>
      <c r="Q61" s="22"/>
      <c r="R61" s="22"/>
      <c r="S61" s="22">
        <f t="shared" si="19"/>
        <v>3.259223999999993</v>
      </c>
      <c r="T61" s="22">
        <f t="shared" si="20"/>
        <v>2.6642676808363914</v>
      </c>
    </row>
    <row r="62" spans="1:20" x14ac:dyDescent="0.2">
      <c r="A62" s="5">
        <v>71</v>
      </c>
      <c r="H62" s="21"/>
      <c r="I62" s="5"/>
      <c r="M62" s="5">
        <f>scrimecost*Meta!O59</f>
        <v>340.12799999999999</v>
      </c>
      <c r="N62" s="5">
        <f>L62-Grade12!L62</f>
        <v>0</v>
      </c>
      <c r="O62" s="5">
        <f>Grade12!M62-M62</f>
        <v>5.6879999999999882</v>
      </c>
      <c r="Q62" s="22"/>
      <c r="R62" s="22"/>
      <c r="S62" s="22">
        <f t="shared" si="19"/>
        <v>3.259223999999993</v>
      </c>
      <c r="T62" s="22">
        <f t="shared" si="20"/>
        <v>2.6539605633308834</v>
      </c>
    </row>
    <row r="63" spans="1:20" x14ac:dyDescent="0.2">
      <c r="A63" s="5">
        <v>72</v>
      </c>
      <c r="H63" s="21"/>
      <c r="M63" s="5">
        <f>scrimecost*Meta!O60</f>
        <v>340.12799999999999</v>
      </c>
      <c r="N63" s="5">
        <f>L63-Grade12!L63</f>
        <v>0</v>
      </c>
      <c r="O63" s="5">
        <f>Grade12!M63-M63</f>
        <v>5.6879999999999882</v>
      </c>
      <c r="Q63" s="22"/>
      <c r="R63" s="22"/>
      <c r="S63" s="22">
        <f t="shared" si="19"/>
        <v>3.259223999999993</v>
      </c>
      <c r="T63" s="22">
        <f t="shared" si="20"/>
        <v>2.6436933204490973</v>
      </c>
    </row>
    <row r="64" spans="1:20" x14ac:dyDescent="0.2">
      <c r="A64" s="5">
        <v>73</v>
      </c>
      <c r="H64" s="21"/>
      <c r="M64" s="5">
        <f>scrimecost*Meta!O61</f>
        <v>340.12799999999999</v>
      </c>
      <c r="N64" s="5">
        <f>L64-Grade12!L64</f>
        <v>0</v>
      </c>
      <c r="O64" s="5">
        <f>Grade12!M64-M64</f>
        <v>5.6879999999999882</v>
      </c>
      <c r="Q64" s="22"/>
      <c r="R64" s="22"/>
      <c r="S64" s="22">
        <f t="shared" si="19"/>
        <v>3.259223999999993</v>
      </c>
      <c r="T64" s="22">
        <f t="shared" si="20"/>
        <v>2.6334657979300982</v>
      </c>
    </row>
    <row r="65" spans="1:20" x14ac:dyDescent="0.2">
      <c r="A65" s="5">
        <v>74</v>
      </c>
      <c r="H65" s="21"/>
      <c r="M65" s="5">
        <f>scrimecost*Meta!O62</f>
        <v>340.12799999999999</v>
      </c>
      <c r="N65" s="5">
        <f>L65-Grade12!L65</f>
        <v>0</v>
      </c>
      <c r="O65" s="5">
        <f>Grade12!M65-M65</f>
        <v>5.6879999999999882</v>
      </c>
      <c r="Q65" s="22"/>
      <c r="R65" s="22"/>
      <c r="S65" s="22">
        <f t="shared" si="19"/>
        <v>3.259223999999993</v>
      </c>
      <c r="T65" s="22">
        <f t="shared" si="20"/>
        <v>2.6232778421097267</v>
      </c>
    </row>
    <row r="66" spans="1:20" x14ac:dyDescent="0.2">
      <c r="A66" s="5">
        <v>75</v>
      </c>
      <c r="H66" s="21"/>
      <c r="M66" s="5">
        <f>scrimecost*Meta!O63</f>
        <v>340.12799999999999</v>
      </c>
      <c r="N66" s="5">
        <f>L66-Grade12!L66</f>
        <v>0</v>
      </c>
      <c r="O66" s="5">
        <f>Grade12!M66-M66</f>
        <v>5.6879999999999882</v>
      </c>
      <c r="Q66" s="22"/>
      <c r="R66" s="22"/>
      <c r="S66" s="22">
        <f t="shared" si="19"/>
        <v>3.259223999999993</v>
      </c>
      <c r="T66" s="22">
        <f t="shared" si="20"/>
        <v>2.6131292999183007</v>
      </c>
    </row>
    <row r="67" spans="1:20" x14ac:dyDescent="0.2">
      <c r="A67" s="5">
        <v>76</v>
      </c>
      <c r="H67" s="21"/>
      <c r="M67" s="5">
        <f>scrimecost*Meta!O64</f>
        <v>340.12799999999999</v>
      </c>
      <c r="N67" s="5">
        <f>L67-Grade12!L67</f>
        <v>0</v>
      </c>
      <c r="O67" s="5">
        <f>Grade12!M67-M67</f>
        <v>5.6879999999999882</v>
      </c>
      <c r="Q67" s="22"/>
      <c r="R67" s="22"/>
      <c r="S67" s="22">
        <f t="shared" si="19"/>
        <v>3.259223999999993</v>
      </c>
      <c r="T67" s="22">
        <f t="shared" si="20"/>
        <v>2.6030200188783077</v>
      </c>
    </row>
    <row r="68" spans="1:20" x14ac:dyDescent="0.2">
      <c r="A68" s="5">
        <v>77</v>
      </c>
      <c r="H68" s="21"/>
      <c r="M68" s="5">
        <f>scrimecost*Meta!O65</f>
        <v>340.12799999999999</v>
      </c>
      <c r="N68" s="5">
        <f>L68-Grade12!L68</f>
        <v>0</v>
      </c>
      <c r="O68" s="5">
        <f>Grade12!M68-M68</f>
        <v>5.6879999999999882</v>
      </c>
      <c r="Q68" s="22"/>
      <c r="R68" s="22"/>
      <c r="S68" s="22">
        <f t="shared" si="19"/>
        <v>3.259223999999993</v>
      </c>
      <c r="T68" s="22">
        <f t="shared" si="20"/>
        <v>2.5929498471021182</v>
      </c>
    </row>
    <row r="69" spans="1:20" x14ac:dyDescent="0.2">
      <c r="A69" s="5">
        <v>78</v>
      </c>
      <c r="H69" s="21"/>
      <c r="M69" s="5">
        <f>scrimecost*Meta!O66</f>
        <v>340.12799999999999</v>
      </c>
      <c r="N69" s="5">
        <f>L69-Grade12!L69</f>
        <v>0</v>
      </c>
      <c r="O69" s="5">
        <f>Grade12!M69-M69</f>
        <v>5.6879999999999882</v>
      </c>
      <c r="Q69" s="22"/>
      <c r="R69" s="22"/>
      <c r="S69" s="22">
        <f t="shared" si="19"/>
        <v>3.259223999999993</v>
      </c>
      <c r="T69" s="22">
        <f t="shared" si="20"/>
        <v>2.5829186332897054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6.9474713981776404E-8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49675</v>
      </c>
      <c r="D2" s="7">
        <f>Meta!C8</f>
        <v>22610</v>
      </c>
      <c r="E2" s="1">
        <f>Meta!D8</f>
        <v>6.2E-2</v>
      </c>
      <c r="F2" s="1">
        <f>Meta!F8</f>
        <v>0.754</v>
      </c>
      <c r="G2" s="1">
        <f>Meta!I8</f>
        <v>1.8381311833585117</v>
      </c>
      <c r="H2" s="1">
        <f>Meta!E8</f>
        <v>0.57299999999999995</v>
      </c>
      <c r="I2" s="13"/>
      <c r="J2" s="1">
        <f>Meta!X7</f>
        <v>0.748</v>
      </c>
      <c r="K2" s="1">
        <f>Meta!D7</f>
        <v>6.4000000000000001E-2</v>
      </c>
      <c r="L2" s="29"/>
      <c r="N2" s="22">
        <f>Meta!T8</f>
        <v>49675</v>
      </c>
      <c r="O2" s="22">
        <f>Meta!U8</f>
        <v>22610</v>
      </c>
      <c r="P2" s="1">
        <f>Meta!V8</f>
        <v>6.2E-2</v>
      </c>
      <c r="Q2" s="1">
        <f>Meta!X8</f>
        <v>0.754</v>
      </c>
      <c r="R2" s="22">
        <f>Meta!W8</f>
        <v>4646</v>
      </c>
      <c r="T2" s="12">
        <f>IRR(S5:S69)+1</f>
        <v>1.0030169625523537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2563.8054259295782</v>
      </c>
      <c r="D10" s="5">
        <f t="shared" ref="D10:D36" si="0">IF(A10&lt;startage,1,0)*(C10*(1-initialunempprob))+IF(A10=startage,1,0)*(C10*(1-unempprob))+IF(A10&gt;startage,1,0)*(C10*(1-unempprob)+unempprob*300*52)</f>
        <v>2399.7218786700851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183.5787237182615</v>
      </c>
      <c r="G10" s="5">
        <f t="shared" ref="G10:G56" si="3">D10-F10</f>
        <v>2216.1431549518234</v>
      </c>
      <c r="H10" s="22">
        <f>0.1*Grade13!H10</f>
        <v>1173.1251375975705</v>
      </c>
      <c r="I10" s="5">
        <f t="shared" ref="I10:I36" si="4">G10+IF(A10&lt;startage,1,0)*(H10*(1-initialunempprob))+IF(A10&gt;=startage,1,0)*(H10*(1-unempprob))</f>
        <v>3314.1882837431494</v>
      </c>
      <c r="J10" s="26">
        <f t="shared" ref="J10:J56" si="5">(F10-(IF(A10&gt;startage,1,0)*(unempprob*300*52)))/(IF(A10&lt;startage,1,0)*((C10+H10)*(1-initialunempprob))+IF(A10&gt;=startage,1,0)*((C10+H10)*(1-unempprob)))</f>
        <v>5.2484548949845063E-2</v>
      </c>
      <c r="L10" s="22">
        <f>0.1*Grade13!L10</f>
        <v>3497.7670074614107</v>
      </c>
      <c r="M10" s="5">
        <f>scrimecost*Meta!O7</f>
        <v>15819.63</v>
      </c>
      <c r="N10" s="5">
        <f>L10-Grade13!L10</f>
        <v>-31479.903067152696</v>
      </c>
      <c r="O10" s="5"/>
      <c r="P10" s="22"/>
      <c r="Q10" s="22">
        <f>0.05*feel*Grade13!G10</f>
        <v>265.46977593980233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-40024.372843092497</v>
      </c>
      <c r="T10" s="22">
        <f t="shared" ref="T10:T41" si="7">S10/sreturn^(A10-startage+1)</f>
        <v>-40024.372843092497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27024.730579477535</v>
      </c>
      <c r="D11" s="5">
        <f t="shared" si="0"/>
        <v>25349.197283549925</v>
      </c>
      <c r="E11" s="5">
        <f t="shared" si="1"/>
        <v>15849.197283549925</v>
      </c>
      <c r="F11" s="5">
        <f t="shared" si="2"/>
        <v>5476.5129130790501</v>
      </c>
      <c r="G11" s="5">
        <f t="shared" si="3"/>
        <v>19872.684370470874</v>
      </c>
      <c r="H11" s="22">
        <f t="shared" ref="H11:H36" si="10">benefits*B11/expnorm</f>
        <v>12300.536656305729</v>
      </c>
      <c r="I11" s="5">
        <f t="shared" si="4"/>
        <v>31410.587754085645</v>
      </c>
      <c r="J11" s="26">
        <f t="shared" si="5"/>
        <v>0.14846688446712228</v>
      </c>
      <c r="L11" s="22">
        <f t="shared" ref="L11:L36" si="11">(sincome+sbenefits)*(1-sunemp)*B11/expnorm</f>
        <v>36887.100667164705</v>
      </c>
      <c r="M11" s="5">
        <f>scrimecost*Meta!O8</f>
        <v>15183.127999999999</v>
      </c>
      <c r="N11" s="5">
        <f>L11-Grade13!L11</f>
        <v>1034.9888406852479</v>
      </c>
      <c r="O11" s="5">
        <f>Grade13!M11-M11</f>
        <v>254.90400000000045</v>
      </c>
      <c r="P11" s="22">
        <f t="shared" ref="P11:P56" si="12">(spart-initialspart)*(L11*J11+nptrans)</f>
        <v>72.183077478474374</v>
      </c>
      <c r="Q11" s="22"/>
      <c r="R11" s="22"/>
      <c r="S11" s="22">
        <f t="shared" si="6"/>
        <v>634.57954410250193</v>
      </c>
      <c r="T11" s="22">
        <f t="shared" si="7"/>
        <v>632.67079999096154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27700.348843964472</v>
      </c>
      <c r="D12" s="5">
        <f t="shared" si="0"/>
        <v>26950.127215638673</v>
      </c>
      <c r="E12" s="5">
        <f t="shared" si="1"/>
        <v>17450.127215638673</v>
      </c>
      <c r="F12" s="5">
        <f t="shared" si="2"/>
        <v>5999.2165359060273</v>
      </c>
      <c r="G12" s="5">
        <f t="shared" si="3"/>
        <v>20950.910679732646</v>
      </c>
      <c r="H12" s="22">
        <f t="shared" si="10"/>
        <v>12608.050072713369</v>
      </c>
      <c r="I12" s="5">
        <f t="shared" si="4"/>
        <v>32777.261647937783</v>
      </c>
      <c r="J12" s="26">
        <f t="shared" si="5"/>
        <v>0.13308946315870812</v>
      </c>
      <c r="L12" s="22">
        <f t="shared" si="11"/>
        <v>37809.278183843817</v>
      </c>
      <c r="M12" s="5">
        <f>scrimecost*Meta!O9</f>
        <v>13989.106</v>
      </c>
      <c r="N12" s="5">
        <f>L12-Grade13!L12</f>
        <v>1060.8635617023756</v>
      </c>
      <c r="O12" s="5">
        <f>Grade13!M12-M12</f>
        <v>234.85800000000017</v>
      </c>
      <c r="P12" s="22">
        <f t="shared" si="12"/>
        <v>69.516099215436228</v>
      </c>
      <c r="Q12" s="22"/>
      <c r="R12" s="22"/>
      <c r="S12" s="22">
        <f t="shared" si="6"/>
        <v>632.74397377546279</v>
      </c>
      <c r="T12" s="22">
        <f t="shared" si="7"/>
        <v>628.94325261294978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28392.857565063583</v>
      </c>
      <c r="D13" s="5">
        <f t="shared" si="0"/>
        <v>27599.700396029639</v>
      </c>
      <c r="E13" s="5">
        <f t="shared" si="1"/>
        <v>18099.700396029639</v>
      </c>
      <c r="F13" s="5">
        <f t="shared" si="2"/>
        <v>6211.3021793036769</v>
      </c>
      <c r="G13" s="5">
        <f t="shared" si="3"/>
        <v>21388.39821672596</v>
      </c>
      <c r="H13" s="22">
        <f t="shared" si="10"/>
        <v>12923.251324531206</v>
      </c>
      <c r="I13" s="5">
        <f t="shared" si="4"/>
        <v>33510.407959136232</v>
      </c>
      <c r="J13" s="26">
        <f t="shared" si="5"/>
        <v>0.13531591963285186</v>
      </c>
      <c r="L13" s="22">
        <f t="shared" si="11"/>
        <v>38754.510138439909</v>
      </c>
      <c r="M13" s="5">
        <f>scrimecost*Meta!O10</f>
        <v>12757.915999999999</v>
      </c>
      <c r="N13" s="5">
        <f>L13-Grade13!L13</f>
        <v>1087.385150744929</v>
      </c>
      <c r="O13" s="5">
        <f>Grade13!M13-M13</f>
        <v>214.1880000000001</v>
      </c>
      <c r="P13" s="22">
        <f t="shared" si="12"/>
        <v>70.788613075822127</v>
      </c>
      <c r="Q13" s="22"/>
      <c r="R13" s="22"/>
      <c r="S13" s="22">
        <f t="shared" si="6"/>
        <v>633.08765459058657</v>
      </c>
      <c r="T13" s="22">
        <f t="shared" si="7"/>
        <v>627.39205070814876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29102.679004190173</v>
      </c>
      <c r="D14" s="5">
        <f t="shared" si="0"/>
        <v>28265.51290593038</v>
      </c>
      <c r="E14" s="5">
        <f t="shared" si="1"/>
        <v>18765.51290593038</v>
      </c>
      <c r="F14" s="5">
        <f t="shared" si="2"/>
        <v>6428.6899637862689</v>
      </c>
      <c r="G14" s="5">
        <f t="shared" si="3"/>
        <v>21836.82294214411</v>
      </c>
      <c r="H14" s="22">
        <f t="shared" si="10"/>
        <v>13246.332607644485</v>
      </c>
      <c r="I14" s="5">
        <f t="shared" si="4"/>
        <v>34261.882928114632</v>
      </c>
      <c r="J14" s="26">
        <f t="shared" si="5"/>
        <v>0.1374880722905531</v>
      </c>
      <c r="L14" s="22">
        <f t="shared" si="11"/>
        <v>39723.372891900915</v>
      </c>
      <c r="M14" s="5">
        <f>scrimecost*Meta!O11</f>
        <v>11893.76</v>
      </c>
      <c r="N14" s="5">
        <f>L14-Grade13!L14</f>
        <v>1114.5697795135711</v>
      </c>
      <c r="O14" s="5">
        <f>Grade13!M14-M14</f>
        <v>199.68000000000029</v>
      </c>
      <c r="P14" s="22">
        <f t="shared" si="12"/>
        <v>72.092939782717679</v>
      </c>
      <c r="Q14" s="22"/>
      <c r="R14" s="22"/>
      <c r="S14" s="22">
        <f t="shared" si="6"/>
        <v>637.26685117609952</v>
      </c>
      <c r="T14" s="22">
        <f t="shared" si="7"/>
        <v>629.63406654781318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29830.245979294923</v>
      </c>
      <c r="D15" s="5">
        <f t="shared" si="0"/>
        <v>28947.970728578635</v>
      </c>
      <c r="E15" s="5">
        <f t="shared" si="1"/>
        <v>19447.970728578635</v>
      </c>
      <c r="F15" s="5">
        <f t="shared" si="2"/>
        <v>6651.5124428809249</v>
      </c>
      <c r="G15" s="5">
        <f t="shared" si="3"/>
        <v>22296.45828569771</v>
      </c>
      <c r="H15" s="22">
        <f t="shared" si="10"/>
        <v>13577.490922835595</v>
      </c>
      <c r="I15" s="5">
        <f t="shared" si="4"/>
        <v>35032.1447713175</v>
      </c>
      <c r="J15" s="26">
        <f t="shared" si="5"/>
        <v>0.13960724561513968</v>
      </c>
      <c r="L15" s="22">
        <f t="shared" si="11"/>
        <v>40716.457214198424</v>
      </c>
      <c r="M15" s="5">
        <f>scrimecost*Meta!O12</f>
        <v>11345.532000000001</v>
      </c>
      <c r="N15" s="5">
        <f>L15-Grade13!L15</f>
        <v>1142.4340240013917</v>
      </c>
      <c r="O15" s="5">
        <f>Grade13!M15-M15</f>
        <v>190.47600000000057</v>
      </c>
      <c r="P15" s="22">
        <f t="shared" si="12"/>
        <v>73.429874657285609</v>
      </c>
      <c r="Q15" s="22"/>
      <c r="R15" s="22"/>
      <c r="S15" s="22">
        <f t="shared" si="6"/>
        <v>644.7975467762343</v>
      </c>
      <c r="T15" s="22">
        <f t="shared" si="7"/>
        <v>635.1583153237716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30576.002128777294</v>
      </c>
      <c r="D16" s="5">
        <f t="shared" si="0"/>
        <v>29647.489996793101</v>
      </c>
      <c r="E16" s="5">
        <f t="shared" si="1"/>
        <v>20147.489996793101</v>
      </c>
      <c r="F16" s="5">
        <f t="shared" si="2"/>
        <v>6879.9054839529472</v>
      </c>
      <c r="G16" s="5">
        <f t="shared" si="3"/>
        <v>22767.584512840156</v>
      </c>
      <c r="H16" s="22">
        <f t="shared" si="10"/>
        <v>13916.928195906485</v>
      </c>
      <c r="I16" s="5">
        <f t="shared" si="4"/>
        <v>35821.663160600438</v>
      </c>
      <c r="J16" s="26">
        <f t="shared" si="5"/>
        <v>0.14167473178546802</v>
      </c>
      <c r="L16" s="22">
        <f t="shared" si="11"/>
        <v>41734.368644553382</v>
      </c>
      <c r="M16" s="5">
        <f>scrimecost*Meta!O13</f>
        <v>9445.3179999999993</v>
      </c>
      <c r="N16" s="5">
        <f>L16-Grade13!L16</f>
        <v>1170.9948746014343</v>
      </c>
      <c r="O16" s="5">
        <f>Grade13!M16-M16</f>
        <v>158.57400000000052</v>
      </c>
      <c r="P16" s="22">
        <f t="shared" si="12"/>
        <v>74.800232903717756</v>
      </c>
      <c r="Q16" s="22"/>
      <c r="R16" s="22"/>
      <c r="S16" s="22">
        <f t="shared" si="6"/>
        <v>639.64240306638328</v>
      </c>
      <c r="T16" s="22">
        <f t="shared" si="7"/>
        <v>628.18502637934137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31340.402181996724</v>
      </c>
      <c r="D17" s="5">
        <f t="shared" si="0"/>
        <v>30364.497246712926</v>
      </c>
      <c r="E17" s="5">
        <f t="shared" si="1"/>
        <v>20864.497246712926</v>
      </c>
      <c r="F17" s="5">
        <f t="shared" si="2"/>
        <v>7114.0083510517707</v>
      </c>
      <c r="G17" s="5">
        <f t="shared" si="3"/>
        <v>23250.488895661154</v>
      </c>
      <c r="H17" s="22">
        <f t="shared" si="10"/>
        <v>14264.851400804146</v>
      </c>
      <c r="I17" s="5">
        <f t="shared" si="4"/>
        <v>36630.919509615444</v>
      </c>
      <c r="J17" s="26">
        <f t="shared" si="5"/>
        <v>0.14369179146383718</v>
      </c>
      <c r="L17" s="22">
        <f t="shared" si="11"/>
        <v>42777.727860667219</v>
      </c>
      <c r="M17" s="5">
        <f>scrimecost*Meta!O14</f>
        <v>9445.3179999999993</v>
      </c>
      <c r="N17" s="5">
        <f>L17-Grade13!L17</f>
        <v>1200.269746466467</v>
      </c>
      <c r="O17" s="5">
        <f>Grade13!M17-M17</f>
        <v>158.57400000000052</v>
      </c>
      <c r="P17" s="22">
        <f t="shared" si="12"/>
        <v>76.204850106310701</v>
      </c>
      <c r="Q17" s="22"/>
      <c r="R17" s="22"/>
      <c r="S17" s="22">
        <f t="shared" si="6"/>
        <v>653.09522291378164</v>
      </c>
      <c r="T17" s="22">
        <f t="shared" si="7"/>
        <v>639.46762728819192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32123.912236546643</v>
      </c>
      <c r="D18" s="5">
        <f t="shared" si="0"/>
        <v>31099.429677880751</v>
      </c>
      <c r="E18" s="5">
        <f t="shared" si="1"/>
        <v>21599.429677880751</v>
      </c>
      <c r="F18" s="5">
        <f t="shared" si="2"/>
        <v>7353.9637898280653</v>
      </c>
      <c r="G18" s="5">
        <f t="shared" si="3"/>
        <v>23745.465888052684</v>
      </c>
      <c r="H18" s="22">
        <f t="shared" si="10"/>
        <v>14621.47268582425</v>
      </c>
      <c r="I18" s="5">
        <f t="shared" si="4"/>
        <v>37460.407267355826</v>
      </c>
      <c r="J18" s="26">
        <f t="shared" si="5"/>
        <v>0.1456596545646851</v>
      </c>
      <c r="L18" s="22">
        <f t="shared" si="11"/>
        <v>43847.171057183899</v>
      </c>
      <c r="M18" s="5">
        <f>scrimecost*Meta!O15</f>
        <v>9445.3179999999993</v>
      </c>
      <c r="N18" s="5">
        <f>L18-Grade13!L18</f>
        <v>1230.2764901281334</v>
      </c>
      <c r="O18" s="5">
        <f>Grade13!M18-M18</f>
        <v>158.57400000000052</v>
      </c>
      <c r="P18" s="22">
        <f t="shared" si="12"/>
        <v>77.644582738968467</v>
      </c>
      <c r="Q18" s="22"/>
      <c r="R18" s="22"/>
      <c r="S18" s="22">
        <f t="shared" si="6"/>
        <v>666.88436325736825</v>
      </c>
      <c r="T18" s="22">
        <f t="shared" si="7"/>
        <v>651.00498343559127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32927.010042460308</v>
      </c>
      <c r="D19" s="5">
        <f t="shared" si="0"/>
        <v>31852.735419827768</v>
      </c>
      <c r="E19" s="5">
        <f t="shared" si="1"/>
        <v>22352.735419827768</v>
      </c>
      <c r="F19" s="5">
        <f t="shared" si="2"/>
        <v>7599.9181145737657</v>
      </c>
      <c r="G19" s="5">
        <f t="shared" si="3"/>
        <v>24252.817305254001</v>
      </c>
      <c r="H19" s="22">
        <f t="shared" si="10"/>
        <v>14987.009502969855</v>
      </c>
      <c r="I19" s="5">
        <f t="shared" si="4"/>
        <v>38310.632219039726</v>
      </c>
      <c r="J19" s="26">
        <f t="shared" si="5"/>
        <v>0.14757952100453675</v>
      </c>
      <c r="L19" s="22">
        <f t="shared" si="11"/>
        <v>44943.350333613496</v>
      </c>
      <c r="M19" s="5">
        <f>scrimecost*Meta!O16</f>
        <v>9445.3179999999993</v>
      </c>
      <c r="N19" s="5">
        <f>L19-Grade13!L19</f>
        <v>1261.0334023813411</v>
      </c>
      <c r="O19" s="5">
        <f>Grade13!M19-M19</f>
        <v>158.57400000000052</v>
      </c>
      <c r="P19" s="22">
        <f t="shared" si="12"/>
        <v>79.120308687442673</v>
      </c>
      <c r="Q19" s="22"/>
      <c r="R19" s="22"/>
      <c r="S19" s="22">
        <f t="shared" si="6"/>
        <v>681.01823210954444</v>
      </c>
      <c r="T19" s="22">
        <f t="shared" si="7"/>
        <v>662.80265578516128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33750.185293521805</v>
      </c>
      <c r="D20" s="5">
        <f t="shared" si="0"/>
        <v>32624.873805323452</v>
      </c>
      <c r="E20" s="5">
        <f t="shared" si="1"/>
        <v>23124.873805323452</v>
      </c>
      <c r="F20" s="5">
        <f t="shared" si="2"/>
        <v>7852.0212974381066</v>
      </c>
      <c r="G20" s="5">
        <f t="shared" si="3"/>
        <v>24772.852507885345</v>
      </c>
      <c r="H20" s="22">
        <f t="shared" si="10"/>
        <v>15361.6847405441</v>
      </c>
      <c r="I20" s="5">
        <f t="shared" si="4"/>
        <v>39182.112794515713</v>
      </c>
      <c r="J20" s="26">
        <f t="shared" si="5"/>
        <v>0.14945256143366029</v>
      </c>
      <c r="L20" s="22">
        <f t="shared" si="11"/>
        <v>46066.934091953823</v>
      </c>
      <c r="M20" s="5">
        <f>scrimecost*Meta!O17</f>
        <v>9445.3179999999993</v>
      </c>
      <c r="N20" s="5">
        <f>L20-Grade13!L20</f>
        <v>1292.5592374408661</v>
      </c>
      <c r="O20" s="5">
        <f>Grade13!M20-M20</f>
        <v>158.57400000000052</v>
      </c>
      <c r="P20" s="22">
        <f t="shared" si="12"/>
        <v>80.63292778462872</v>
      </c>
      <c r="Q20" s="22"/>
      <c r="R20" s="22"/>
      <c r="S20" s="22">
        <f t="shared" si="6"/>
        <v>695.50544768301916</v>
      </c>
      <c r="T20" s="22">
        <f t="shared" si="7"/>
        <v>674.86632724732135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34593.939925859857</v>
      </c>
      <c r="D21" s="5">
        <f t="shared" si="0"/>
        <v>33416.315650456541</v>
      </c>
      <c r="E21" s="5">
        <f t="shared" si="1"/>
        <v>23916.315650456541</v>
      </c>
      <c r="F21" s="5">
        <f t="shared" si="2"/>
        <v>8110.4270598740604</v>
      </c>
      <c r="G21" s="5">
        <f t="shared" si="3"/>
        <v>25305.888590582479</v>
      </c>
      <c r="H21" s="22">
        <f t="shared" si="10"/>
        <v>15745.726859057702</v>
      </c>
      <c r="I21" s="5">
        <f t="shared" si="4"/>
        <v>40075.380384378601</v>
      </c>
      <c r="J21" s="26">
        <f t="shared" si="5"/>
        <v>0.15127991794987838</v>
      </c>
      <c r="L21" s="22">
        <f t="shared" si="11"/>
        <v>47218.607444252673</v>
      </c>
      <c r="M21" s="5">
        <f>scrimecost*Meta!O18</f>
        <v>7782.05</v>
      </c>
      <c r="N21" s="5">
        <f>L21-Grade13!L21</f>
        <v>1324.8732183768952</v>
      </c>
      <c r="O21" s="5">
        <f>Grade13!M21-M21</f>
        <v>130.64999999999964</v>
      </c>
      <c r="P21" s="22">
        <f t="shared" si="12"/>
        <v>82.183362359244441</v>
      </c>
      <c r="Q21" s="22"/>
      <c r="R21" s="22"/>
      <c r="S21" s="22">
        <f t="shared" si="6"/>
        <v>694.35439164583738</v>
      </c>
      <c r="T21" s="22">
        <f t="shared" si="7"/>
        <v>671.72286605941827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35458.78842400635</v>
      </c>
      <c r="D22" s="5">
        <f t="shared" si="0"/>
        <v>34227.543541717954</v>
      </c>
      <c r="E22" s="5">
        <f t="shared" si="1"/>
        <v>24727.543541717954</v>
      </c>
      <c r="F22" s="5">
        <f t="shared" si="2"/>
        <v>8375.292966370911</v>
      </c>
      <c r="G22" s="5">
        <f t="shared" si="3"/>
        <v>25852.250575347043</v>
      </c>
      <c r="H22" s="22">
        <f t="shared" si="10"/>
        <v>16139.370030534144</v>
      </c>
      <c r="I22" s="5">
        <f t="shared" si="4"/>
        <v>40990.979663988066</v>
      </c>
      <c r="J22" s="26">
        <f t="shared" si="5"/>
        <v>0.15306270479496922</v>
      </c>
      <c r="L22" s="22">
        <f t="shared" si="11"/>
        <v>48399.072630358984</v>
      </c>
      <c r="M22" s="5">
        <f>scrimecost*Meta!O19</f>
        <v>7782.05</v>
      </c>
      <c r="N22" s="5">
        <f>L22-Grade13!L22</f>
        <v>1357.9950488363102</v>
      </c>
      <c r="O22" s="5">
        <f>Grade13!M22-M22</f>
        <v>130.64999999999964</v>
      </c>
      <c r="P22" s="22">
        <f t="shared" si="12"/>
        <v>83.772557798225549</v>
      </c>
      <c r="Q22" s="22"/>
      <c r="R22" s="22"/>
      <c r="S22" s="22">
        <f t="shared" si="6"/>
        <v>709.57502250772006</v>
      </c>
      <c r="T22" s="22">
        <f t="shared" si="7"/>
        <v>684.38264459998493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36345.258134606505</v>
      </c>
      <c r="D23" s="5">
        <f t="shared" si="0"/>
        <v>35059.052130260898</v>
      </c>
      <c r="E23" s="5">
        <f t="shared" si="1"/>
        <v>25559.052130260898</v>
      </c>
      <c r="F23" s="5">
        <f t="shared" si="2"/>
        <v>8646.7805205301829</v>
      </c>
      <c r="G23" s="5">
        <f t="shared" si="3"/>
        <v>26412.271609730713</v>
      </c>
      <c r="H23" s="22">
        <f t="shared" si="10"/>
        <v>16542.854281297496</v>
      </c>
      <c r="I23" s="5">
        <f t="shared" si="4"/>
        <v>41929.46892558776</v>
      </c>
      <c r="J23" s="26">
        <f t="shared" si="5"/>
        <v>0.15480200903408223</v>
      </c>
      <c r="L23" s="22">
        <f t="shared" si="11"/>
        <v>49609.049446117955</v>
      </c>
      <c r="M23" s="5">
        <f>scrimecost*Meta!O20</f>
        <v>7782.05</v>
      </c>
      <c r="N23" s="5">
        <f>L23-Grade13!L23</f>
        <v>1391.9449250572143</v>
      </c>
      <c r="O23" s="5">
        <f>Grade13!M23-M23</f>
        <v>130.64999999999964</v>
      </c>
      <c r="P23" s="22">
        <f t="shared" si="12"/>
        <v>85.40148312318118</v>
      </c>
      <c r="Q23" s="22"/>
      <c r="R23" s="22"/>
      <c r="S23" s="22">
        <f t="shared" si="6"/>
        <v>725.17616914115149</v>
      </c>
      <c r="T23" s="22">
        <f t="shared" si="7"/>
        <v>697.32608964032408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37253.889587971673</v>
      </c>
      <c r="D24" s="5">
        <f t="shared" si="0"/>
        <v>35911.348433517422</v>
      </c>
      <c r="E24" s="5">
        <f t="shared" si="1"/>
        <v>26411.348433517422</v>
      </c>
      <c r="F24" s="5">
        <f t="shared" si="2"/>
        <v>8925.0552635434378</v>
      </c>
      <c r="G24" s="5">
        <f t="shared" si="3"/>
        <v>26986.293169973986</v>
      </c>
      <c r="H24" s="22">
        <f t="shared" si="10"/>
        <v>16956.425638329933</v>
      </c>
      <c r="I24" s="5">
        <f t="shared" si="4"/>
        <v>42891.420418727459</v>
      </c>
      <c r="J24" s="26">
        <f t="shared" si="5"/>
        <v>0.15649889121858271</v>
      </c>
      <c r="L24" s="22">
        <f t="shared" si="11"/>
        <v>50849.275682270905</v>
      </c>
      <c r="M24" s="5">
        <f>scrimecost*Meta!O21</f>
        <v>7782.05</v>
      </c>
      <c r="N24" s="5">
        <f>L24-Grade13!L24</f>
        <v>1426.743548183651</v>
      </c>
      <c r="O24" s="5">
        <f>Grade13!M24-M24</f>
        <v>130.64999999999964</v>
      </c>
      <c r="P24" s="22">
        <f t="shared" si="12"/>
        <v>87.071131581260701</v>
      </c>
      <c r="Q24" s="22"/>
      <c r="R24" s="22"/>
      <c r="S24" s="22">
        <f t="shared" si="6"/>
        <v>741.16734444042311</v>
      </c>
      <c r="T24" s="22">
        <f t="shared" si="7"/>
        <v>710.55939961642275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38185.236827670953</v>
      </c>
      <c r="D25" s="5">
        <f t="shared" si="0"/>
        <v>36784.952144355346</v>
      </c>
      <c r="E25" s="5">
        <f t="shared" si="1"/>
        <v>27284.952144355346</v>
      </c>
      <c r="F25" s="5">
        <f t="shared" si="2"/>
        <v>9210.2868751320202</v>
      </c>
      <c r="G25" s="5">
        <f t="shared" si="3"/>
        <v>27574.665269223326</v>
      </c>
      <c r="H25" s="22">
        <f t="shared" si="10"/>
        <v>17380.336279288178</v>
      </c>
      <c r="I25" s="5">
        <f t="shared" si="4"/>
        <v>43877.420699195638</v>
      </c>
      <c r="J25" s="26">
        <f t="shared" si="5"/>
        <v>0.15815438603272952</v>
      </c>
      <c r="L25" s="22">
        <f t="shared" si="11"/>
        <v>52120.507574327668</v>
      </c>
      <c r="M25" s="5">
        <f>scrimecost*Meta!O22</f>
        <v>7782.05</v>
      </c>
      <c r="N25" s="5">
        <f>L25-Grade13!L25</f>
        <v>1462.4121368882334</v>
      </c>
      <c r="O25" s="5">
        <f>Grade13!M25-M25</f>
        <v>130.64999999999964</v>
      </c>
      <c r="P25" s="22">
        <f t="shared" si="12"/>
        <v>88.7825212507922</v>
      </c>
      <c r="Q25" s="22"/>
      <c r="R25" s="22"/>
      <c r="S25" s="22">
        <f t="shared" si="6"/>
        <v>757.55829912216973</v>
      </c>
      <c r="T25" s="22">
        <f t="shared" si="7"/>
        <v>724.08890887097198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39139.867748362733</v>
      </c>
      <c r="D26" s="5">
        <f t="shared" si="0"/>
        <v>37680.395947964236</v>
      </c>
      <c r="E26" s="5">
        <f t="shared" si="1"/>
        <v>28180.395947964236</v>
      </c>
      <c r="F26" s="5">
        <f t="shared" si="2"/>
        <v>9502.6492770103232</v>
      </c>
      <c r="G26" s="5">
        <f t="shared" si="3"/>
        <v>28177.746670953915</v>
      </c>
      <c r="H26" s="22">
        <f t="shared" si="10"/>
        <v>17814.844686270386</v>
      </c>
      <c r="I26" s="5">
        <f t="shared" si="4"/>
        <v>44888.070986675535</v>
      </c>
      <c r="J26" s="26">
        <f t="shared" si="5"/>
        <v>0.15976950292458011</v>
      </c>
      <c r="L26" s="22">
        <f t="shared" si="11"/>
        <v>53423.520263685867</v>
      </c>
      <c r="M26" s="5">
        <f>scrimecost*Meta!O23</f>
        <v>5881.8360000000002</v>
      </c>
      <c r="N26" s="5">
        <f>L26-Grade13!L26</f>
        <v>1498.9724403104483</v>
      </c>
      <c r="O26" s="5">
        <f>Grade13!M26-M26</f>
        <v>98.747999999999593</v>
      </c>
      <c r="P26" s="22">
        <f t="shared" si="12"/>
        <v>90.53669566206203</v>
      </c>
      <c r="Q26" s="22"/>
      <c r="R26" s="22"/>
      <c r="S26" s="22">
        <f t="shared" si="6"/>
        <v>756.07918167096807</v>
      </c>
      <c r="T26" s="22">
        <f t="shared" si="7"/>
        <v>720.5014139510705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40118.364442071797</v>
      </c>
      <c r="D27" s="5">
        <f t="shared" si="0"/>
        <v>38598.225846663343</v>
      </c>
      <c r="E27" s="5">
        <f t="shared" si="1"/>
        <v>29098.225846663343</v>
      </c>
      <c r="F27" s="5">
        <f t="shared" si="2"/>
        <v>9802.3207389355812</v>
      </c>
      <c r="G27" s="5">
        <f t="shared" si="3"/>
        <v>28795.905107727762</v>
      </c>
      <c r="H27" s="22">
        <f t="shared" si="10"/>
        <v>18260.215803427142</v>
      </c>
      <c r="I27" s="5">
        <f t="shared" si="4"/>
        <v>45923.98753134242</v>
      </c>
      <c r="J27" s="26">
        <f t="shared" si="5"/>
        <v>0.1613452267215075</v>
      </c>
      <c r="L27" s="22">
        <f t="shared" si="11"/>
        <v>54759.108270278004</v>
      </c>
      <c r="M27" s="5">
        <f>scrimecost*Meta!O24</f>
        <v>5881.8360000000002</v>
      </c>
      <c r="N27" s="5">
        <f>L27-Grade13!L27</f>
        <v>1536.4467513182099</v>
      </c>
      <c r="O27" s="5">
        <f>Grade13!M27-M27</f>
        <v>98.747999999999593</v>
      </c>
      <c r="P27" s="22">
        <f t="shared" si="12"/>
        <v>92.334724433613559</v>
      </c>
      <c r="Q27" s="22"/>
      <c r="R27" s="22"/>
      <c r="S27" s="22">
        <f t="shared" si="6"/>
        <v>773.29992843348236</v>
      </c>
      <c r="T27" s="22">
        <f t="shared" si="7"/>
        <v>734.69527980936596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41121.323553123591</v>
      </c>
      <c r="D28" s="5">
        <f t="shared" si="0"/>
        <v>39539.001492829921</v>
      </c>
      <c r="E28" s="5">
        <f t="shared" si="1"/>
        <v>30039.001492829921</v>
      </c>
      <c r="F28" s="5">
        <f t="shared" si="2"/>
        <v>10109.483987408968</v>
      </c>
      <c r="G28" s="5">
        <f t="shared" si="3"/>
        <v>29429.517505420954</v>
      </c>
      <c r="H28" s="22">
        <f t="shared" si="10"/>
        <v>18716.72119851282</v>
      </c>
      <c r="I28" s="5">
        <f t="shared" si="4"/>
        <v>46985.801989625979</v>
      </c>
      <c r="J28" s="26">
        <f t="shared" si="5"/>
        <v>0.1628825182307049</v>
      </c>
      <c r="L28" s="22">
        <f t="shared" si="11"/>
        <v>56128.085977034949</v>
      </c>
      <c r="M28" s="5">
        <f>scrimecost*Meta!O25</f>
        <v>5881.8360000000002</v>
      </c>
      <c r="N28" s="5">
        <f>L28-Grade13!L28</f>
        <v>1574.8579201011526</v>
      </c>
      <c r="O28" s="5">
        <f>Grade13!M28-M28</f>
        <v>98.747999999999593</v>
      </c>
      <c r="P28" s="22">
        <f t="shared" si="12"/>
        <v>94.177703924453894</v>
      </c>
      <c r="Q28" s="22"/>
      <c r="R28" s="22"/>
      <c r="S28" s="22">
        <f t="shared" si="6"/>
        <v>790.95119386505405</v>
      </c>
      <c r="T28" s="22">
        <f t="shared" si="7"/>
        <v>749.20503592462217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42149.356641951679</v>
      </c>
      <c r="D29" s="5">
        <f t="shared" si="0"/>
        <v>40503.29653015067</v>
      </c>
      <c r="E29" s="5">
        <f t="shared" si="1"/>
        <v>31003.29653015067</v>
      </c>
      <c r="F29" s="5">
        <f t="shared" si="2"/>
        <v>10424.326317094194</v>
      </c>
      <c r="G29" s="5">
        <f t="shared" si="3"/>
        <v>30078.970213056476</v>
      </c>
      <c r="H29" s="22">
        <f t="shared" si="10"/>
        <v>19184.63922847564</v>
      </c>
      <c r="I29" s="5">
        <f t="shared" si="4"/>
        <v>48074.161809366626</v>
      </c>
      <c r="J29" s="26">
        <f t="shared" si="5"/>
        <v>0.1643823148250439</v>
      </c>
      <c r="L29" s="22">
        <f t="shared" si="11"/>
        <v>57531.28812646083</v>
      </c>
      <c r="M29" s="5">
        <f>scrimecost*Meta!O26</f>
        <v>5881.8360000000002</v>
      </c>
      <c r="N29" s="5">
        <f>L29-Grade13!L29</f>
        <v>1614.2293681036899</v>
      </c>
      <c r="O29" s="5">
        <f>Grade13!M29-M29</f>
        <v>98.747999999999593</v>
      </c>
      <c r="P29" s="22">
        <f t="shared" si="12"/>
        <v>96.066757902565257</v>
      </c>
      <c r="Q29" s="22"/>
      <c r="R29" s="22"/>
      <c r="S29" s="22">
        <f t="shared" si="6"/>
        <v>809.04374093242404</v>
      </c>
      <c r="T29" s="22">
        <f t="shared" si="7"/>
        <v>764.03759118532776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43203.090558000469</v>
      </c>
      <c r="D30" s="5">
        <f t="shared" si="0"/>
        <v>41491.698943404437</v>
      </c>
      <c r="E30" s="5">
        <f t="shared" si="1"/>
        <v>31991.698943404437</v>
      </c>
      <c r="F30" s="5">
        <f t="shared" si="2"/>
        <v>10747.039705021549</v>
      </c>
      <c r="G30" s="5">
        <f t="shared" si="3"/>
        <v>30744.65923838289</v>
      </c>
      <c r="H30" s="22">
        <f t="shared" si="10"/>
        <v>19664.255209187533</v>
      </c>
      <c r="I30" s="5">
        <f t="shared" si="4"/>
        <v>49189.730624600794</v>
      </c>
      <c r="J30" s="26">
        <f t="shared" si="5"/>
        <v>0.16584553101464289</v>
      </c>
      <c r="L30" s="22">
        <f t="shared" si="11"/>
        <v>58969.570329622351</v>
      </c>
      <c r="M30" s="5">
        <f>scrimecost*Meta!O27</f>
        <v>5881.8360000000002</v>
      </c>
      <c r="N30" s="5">
        <f>L30-Grade13!L30</f>
        <v>1654.585102306286</v>
      </c>
      <c r="O30" s="5">
        <f>Grade13!M30-M30</f>
        <v>98.747999999999593</v>
      </c>
      <c r="P30" s="22">
        <f t="shared" si="12"/>
        <v>98.003038230129377</v>
      </c>
      <c r="Q30" s="22"/>
      <c r="R30" s="22"/>
      <c r="S30" s="22">
        <f t="shared" si="6"/>
        <v>827.58860167647617</v>
      </c>
      <c r="T30" s="22">
        <f t="shared" si="7"/>
        <v>779.20000594493615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44283.167821950483</v>
      </c>
      <c r="D31" s="5">
        <f t="shared" si="0"/>
        <v>42504.811416989549</v>
      </c>
      <c r="E31" s="5">
        <f t="shared" si="1"/>
        <v>33004.811416989549</v>
      </c>
      <c r="F31" s="5">
        <f t="shared" si="2"/>
        <v>11077.820927647088</v>
      </c>
      <c r="G31" s="5">
        <f t="shared" si="3"/>
        <v>31426.990489342461</v>
      </c>
      <c r="H31" s="22">
        <f t="shared" si="10"/>
        <v>20155.861589417222</v>
      </c>
      <c r="I31" s="5">
        <f t="shared" si="4"/>
        <v>50333.188660215812</v>
      </c>
      <c r="J31" s="26">
        <f t="shared" si="5"/>
        <v>0.16727305900449557</v>
      </c>
      <c r="L31" s="22">
        <f t="shared" si="11"/>
        <v>60443.809587862903</v>
      </c>
      <c r="M31" s="5">
        <f>scrimecost*Meta!O28</f>
        <v>5254.6260000000002</v>
      </c>
      <c r="N31" s="5">
        <f>L31-Grade13!L31</f>
        <v>1695.9497298639471</v>
      </c>
      <c r="O31" s="5">
        <f>Grade13!M31-M31</f>
        <v>88.217999999999847</v>
      </c>
      <c r="P31" s="22">
        <f t="shared" si="12"/>
        <v>99.987725565882613</v>
      </c>
      <c r="Q31" s="22"/>
      <c r="R31" s="22"/>
      <c r="S31" s="22">
        <f t="shared" si="6"/>
        <v>840.56339393913004</v>
      </c>
      <c r="T31" s="22">
        <f t="shared" si="7"/>
        <v>789.03567900066662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45390.247017499234</v>
      </c>
      <c r="D32" s="5">
        <f t="shared" si="0"/>
        <v>43543.251702414273</v>
      </c>
      <c r="E32" s="5">
        <f t="shared" si="1"/>
        <v>34043.251702414273</v>
      </c>
      <c r="F32" s="5">
        <f t="shared" si="2"/>
        <v>11416.87168083826</v>
      </c>
      <c r="G32" s="5">
        <f t="shared" si="3"/>
        <v>32126.380021576013</v>
      </c>
      <c r="H32" s="22">
        <f t="shared" si="10"/>
        <v>20659.758129152648</v>
      </c>
      <c r="I32" s="5">
        <f t="shared" si="4"/>
        <v>51505.233146721192</v>
      </c>
      <c r="J32" s="26">
        <f t="shared" si="5"/>
        <v>0.16866576923849816</v>
      </c>
      <c r="L32" s="22">
        <f t="shared" si="11"/>
        <v>61954.904827559469</v>
      </c>
      <c r="M32" s="5">
        <f>scrimecost*Meta!O29</f>
        <v>5254.6260000000002</v>
      </c>
      <c r="N32" s="5">
        <f>L32-Grade13!L32</f>
        <v>1738.3484731105345</v>
      </c>
      <c r="O32" s="5">
        <f>Grade13!M32-M32</f>
        <v>88.217999999999847</v>
      </c>
      <c r="P32" s="22">
        <f t="shared" si="12"/>
        <v>102.02203008502967</v>
      </c>
      <c r="Q32" s="22"/>
      <c r="R32" s="22"/>
      <c r="S32" s="22">
        <f t="shared" si="6"/>
        <v>860.04708825834336</v>
      </c>
      <c r="T32" s="22">
        <f t="shared" si="7"/>
        <v>804.89665247320829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46525.003192936718</v>
      </c>
      <c r="D33" s="5">
        <f t="shared" si="0"/>
        <v>44607.652994974633</v>
      </c>
      <c r="E33" s="5">
        <f t="shared" si="1"/>
        <v>35107.652994974633</v>
      </c>
      <c r="F33" s="5">
        <f t="shared" si="2"/>
        <v>11825.16400235668</v>
      </c>
      <c r="G33" s="5">
        <f t="shared" si="3"/>
        <v>32782.488992617953</v>
      </c>
      <c r="H33" s="22">
        <f t="shared" si="10"/>
        <v>21176.252082381459</v>
      </c>
      <c r="I33" s="5">
        <f t="shared" si="4"/>
        <v>52645.813445891763</v>
      </c>
      <c r="J33" s="26">
        <f t="shared" si="5"/>
        <v>0.17098138785846606</v>
      </c>
      <c r="L33" s="22">
        <f t="shared" si="11"/>
        <v>63503.777448248453</v>
      </c>
      <c r="M33" s="5">
        <f>scrimecost*Meta!O30</f>
        <v>5254.6260000000002</v>
      </c>
      <c r="N33" s="5">
        <f>L33-Grade13!L33</f>
        <v>1781.8071849382977</v>
      </c>
      <c r="O33" s="5">
        <f>Grade13!M33-M33</f>
        <v>88.217999999999847</v>
      </c>
      <c r="P33" s="22">
        <f t="shared" si="12"/>
        <v>104.47178401414017</v>
      </c>
      <c r="Q33" s="22"/>
      <c r="R33" s="22"/>
      <c r="S33" s="22">
        <f t="shared" si="6"/>
        <v>880.22678603521422</v>
      </c>
      <c r="T33" s="22">
        <f t="shared" si="7"/>
        <v>821.30448422221184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47688.128272760136</v>
      </c>
      <c r="D34" s="5">
        <f t="shared" si="0"/>
        <v>45698.664319848998</v>
      </c>
      <c r="E34" s="5">
        <f t="shared" si="1"/>
        <v>36198.664319848998</v>
      </c>
      <c r="F34" s="5">
        <f t="shared" si="2"/>
        <v>12290.480332415598</v>
      </c>
      <c r="G34" s="5">
        <f t="shared" si="3"/>
        <v>33408.183987433396</v>
      </c>
      <c r="H34" s="22">
        <f t="shared" si="10"/>
        <v>21705.658384441002</v>
      </c>
      <c r="I34" s="5">
        <f t="shared" si="4"/>
        <v>53768.091552039055</v>
      </c>
      <c r="J34" s="26">
        <f t="shared" si="5"/>
        <v>0.17395977384707512</v>
      </c>
      <c r="L34" s="22">
        <f t="shared" si="11"/>
        <v>65091.371884454667</v>
      </c>
      <c r="M34" s="5">
        <f>scrimecost*Meta!O31</f>
        <v>5254.6260000000002</v>
      </c>
      <c r="N34" s="5">
        <f>L34-Grade13!L34</f>
        <v>1826.3523645617606</v>
      </c>
      <c r="O34" s="5">
        <f>Grade13!M34-M34</f>
        <v>88.217999999999847</v>
      </c>
      <c r="P34" s="22">
        <f t="shared" si="12"/>
        <v>107.26368199449368</v>
      </c>
      <c r="Q34" s="22"/>
      <c r="R34" s="22"/>
      <c r="S34" s="22">
        <f t="shared" si="6"/>
        <v>901.07193207283694</v>
      </c>
      <c r="T34" s="22">
        <f t="shared" si="7"/>
        <v>838.22536352850375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48880.331479579138</v>
      </c>
      <c r="D35" s="5">
        <f t="shared" si="0"/>
        <v>46816.950927845224</v>
      </c>
      <c r="E35" s="5">
        <f t="shared" si="1"/>
        <v>37316.950927845224</v>
      </c>
      <c r="F35" s="5">
        <f t="shared" si="2"/>
        <v>12767.429570725988</v>
      </c>
      <c r="G35" s="5">
        <f t="shared" si="3"/>
        <v>34049.521357119236</v>
      </c>
      <c r="H35" s="22">
        <f t="shared" si="10"/>
        <v>22248.299844052024</v>
      </c>
      <c r="I35" s="5">
        <f t="shared" si="4"/>
        <v>54918.426610840033</v>
      </c>
      <c r="J35" s="26">
        <f t="shared" si="5"/>
        <v>0.1768655162749864</v>
      </c>
      <c r="L35" s="22">
        <f t="shared" si="11"/>
        <v>66718.656181566024</v>
      </c>
      <c r="M35" s="5">
        <f>scrimecost*Meta!O32</f>
        <v>5254.6260000000002</v>
      </c>
      <c r="N35" s="5">
        <f>L35-Grade13!L35</f>
        <v>1872.0111736758117</v>
      </c>
      <c r="O35" s="5">
        <f>Grade13!M35-M35</f>
        <v>88.217999999999847</v>
      </c>
      <c r="P35" s="22">
        <f t="shared" si="12"/>
        <v>110.12537742435602</v>
      </c>
      <c r="Q35" s="22"/>
      <c r="R35" s="22"/>
      <c r="S35" s="22">
        <f t="shared" si="6"/>
        <v>922.43820676140081</v>
      </c>
      <c r="T35" s="22">
        <f t="shared" si="7"/>
        <v>855.52034356642127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50102.339766568606</v>
      </c>
      <c r="D36" s="5">
        <f t="shared" si="0"/>
        <v>47963.19470104135</v>
      </c>
      <c r="E36" s="5">
        <f t="shared" si="1"/>
        <v>38463.19470104135</v>
      </c>
      <c r="F36" s="5">
        <f t="shared" si="2"/>
        <v>13256.302539994136</v>
      </c>
      <c r="G36" s="5">
        <f t="shared" si="3"/>
        <v>34706.892161047217</v>
      </c>
      <c r="H36" s="22">
        <f t="shared" si="10"/>
        <v>22804.507340153323</v>
      </c>
      <c r="I36" s="5">
        <f t="shared" si="4"/>
        <v>56097.520046111036</v>
      </c>
      <c r="J36" s="26">
        <f t="shared" si="5"/>
        <v>0.17970038693636323</v>
      </c>
      <c r="L36" s="22">
        <f t="shared" si="11"/>
        <v>68386.622586105164</v>
      </c>
      <c r="M36" s="5">
        <f>scrimecost*Meta!O33</f>
        <v>4455.5140000000001</v>
      </c>
      <c r="N36" s="5">
        <f>L36-Grade13!L36</f>
        <v>1918.8114530176972</v>
      </c>
      <c r="O36" s="5">
        <f>Grade13!M36-M36</f>
        <v>74.80199999999968</v>
      </c>
      <c r="P36" s="22">
        <f t="shared" si="12"/>
        <v>113.05861523996491</v>
      </c>
      <c r="Q36" s="22"/>
      <c r="R36" s="22"/>
      <c r="S36" s="22">
        <f t="shared" si="6"/>
        <v>936.65127031717157</v>
      </c>
      <c r="T36" s="22">
        <f t="shared" si="7"/>
        <v>866.08936765504859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51354.898260732814</v>
      </c>
      <c r="D37" s="5">
        <f t="shared" ref="D37:D56" si="15">IF(A37&lt;startage,1,0)*(C37*(1-initialunempprob))+IF(A37=startage,1,0)*(C37*(1-unempprob))+IF(A37&gt;startage,1,0)*(C37*(1-unempprob)+unempprob*300*52)</f>
        <v>49138.094568567372</v>
      </c>
      <c r="E37" s="5">
        <f t="shared" si="1"/>
        <v>39638.094568567372</v>
      </c>
      <c r="F37" s="5">
        <f t="shared" si="2"/>
        <v>13757.397333493984</v>
      </c>
      <c r="G37" s="5">
        <f t="shared" si="3"/>
        <v>35380.697235073385</v>
      </c>
      <c r="H37" s="22">
        <f t="shared" ref="H37:H56" si="16">benefits*B37/expnorm</f>
        <v>23374.620023657153</v>
      </c>
      <c r="I37" s="5">
        <f t="shared" ref="I37:I56" si="17">G37+IF(A37&lt;startage,1,0)*(H37*(1-initialunempprob))+IF(A37&gt;=startage,1,0)*(H37*(1-unempprob))</f>
        <v>57306.090817263794</v>
      </c>
      <c r="J37" s="26">
        <f t="shared" si="5"/>
        <v>0.18246611441087715</v>
      </c>
      <c r="L37" s="22">
        <f t="shared" ref="L37:L56" si="18">(sincome+sbenefits)*(1-sunemp)*B37/expnorm</f>
        <v>70096.288150757799</v>
      </c>
      <c r="M37" s="5">
        <f>scrimecost*Meta!O34</f>
        <v>4455.5140000000001</v>
      </c>
      <c r="N37" s="5">
        <f>L37-Grade13!L37</f>
        <v>1966.7817393431469</v>
      </c>
      <c r="O37" s="5">
        <f>Grade13!M37-M37</f>
        <v>74.80199999999968</v>
      </c>
      <c r="P37" s="22">
        <f t="shared" si="12"/>
        <v>116.065184000964</v>
      </c>
      <c r="Q37" s="22"/>
      <c r="R37" s="22"/>
      <c r="S37" s="22">
        <f t="shared" si="6"/>
        <v>959.09921266184392</v>
      </c>
      <c r="T37" s="22">
        <f t="shared" si="7"/>
        <v>884.1786775778512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52638.770717251136</v>
      </c>
      <c r="D38" s="5">
        <f t="shared" si="15"/>
        <v>50342.366932781559</v>
      </c>
      <c r="E38" s="5">
        <f t="shared" si="1"/>
        <v>40842.366932781559</v>
      </c>
      <c r="F38" s="5">
        <f t="shared" si="2"/>
        <v>14271.019496831334</v>
      </c>
      <c r="G38" s="5">
        <f t="shared" si="3"/>
        <v>36071.347435950229</v>
      </c>
      <c r="H38" s="22">
        <f t="shared" si="16"/>
        <v>23958.985524248579</v>
      </c>
      <c r="I38" s="5">
        <f t="shared" si="17"/>
        <v>58544.875857695399</v>
      </c>
      <c r="J38" s="26">
        <f t="shared" si="5"/>
        <v>0.1851643851177201</v>
      </c>
      <c r="L38" s="22">
        <f t="shared" si="18"/>
        <v>71848.695354526746</v>
      </c>
      <c r="M38" s="5">
        <f>scrimecost*Meta!O35</f>
        <v>4455.5140000000001</v>
      </c>
      <c r="N38" s="5">
        <f>L38-Grade13!L38</f>
        <v>2015.9512828267325</v>
      </c>
      <c r="O38" s="5">
        <f>Grade13!M38-M38</f>
        <v>74.80199999999968</v>
      </c>
      <c r="P38" s="22">
        <f t="shared" si="12"/>
        <v>119.14691698098815</v>
      </c>
      <c r="Q38" s="22"/>
      <c r="R38" s="22"/>
      <c r="S38" s="22">
        <f t="shared" si="6"/>
        <v>982.10835356513314</v>
      </c>
      <c r="T38" s="22">
        <f t="shared" si="7"/>
        <v>902.6671345001846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53954.739985182416</v>
      </c>
      <c r="D39" s="5">
        <f t="shared" si="15"/>
        <v>51576.746106101098</v>
      </c>
      <c r="E39" s="5">
        <f t="shared" si="1"/>
        <v>42076.746106101098</v>
      </c>
      <c r="F39" s="5">
        <f t="shared" si="2"/>
        <v>14797.482214252117</v>
      </c>
      <c r="G39" s="5">
        <f t="shared" si="3"/>
        <v>36779.263891848983</v>
      </c>
      <c r="H39" s="22">
        <f t="shared" si="16"/>
        <v>24557.960162354793</v>
      </c>
      <c r="I39" s="5">
        <f t="shared" si="17"/>
        <v>59814.630524137778</v>
      </c>
      <c r="J39" s="26">
        <f t="shared" si="5"/>
        <v>0.18779684434390828</v>
      </c>
      <c r="L39" s="22">
        <f t="shared" si="18"/>
        <v>73644.912738389889</v>
      </c>
      <c r="M39" s="5">
        <f>scrimecost*Meta!O36</f>
        <v>4455.5140000000001</v>
      </c>
      <c r="N39" s="5">
        <f>L39-Grade13!L39</f>
        <v>2066.3500648973713</v>
      </c>
      <c r="O39" s="5">
        <f>Grade13!M39-M39</f>
        <v>74.80199999999968</v>
      </c>
      <c r="P39" s="22">
        <f t="shared" si="12"/>
        <v>122.3056932855128</v>
      </c>
      <c r="Q39" s="22"/>
      <c r="R39" s="22"/>
      <c r="S39" s="22">
        <f t="shared" si="6"/>
        <v>1005.6927229909888</v>
      </c>
      <c r="T39" s="22">
        <f t="shared" si="7"/>
        <v>921.56347841629179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55303.608484811979</v>
      </c>
      <c r="D40" s="5">
        <f t="shared" si="15"/>
        <v>52841.984758753628</v>
      </c>
      <c r="E40" s="5">
        <f t="shared" si="1"/>
        <v>43341.984758753628</v>
      </c>
      <c r="F40" s="5">
        <f t="shared" si="2"/>
        <v>15337.106499608422</v>
      </c>
      <c r="G40" s="5">
        <f t="shared" si="3"/>
        <v>37504.878259145204</v>
      </c>
      <c r="H40" s="22">
        <f t="shared" si="16"/>
        <v>25171.909166413665</v>
      </c>
      <c r="I40" s="5">
        <f t="shared" si="17"/>
        <v>61116.129057241225</v>
      </c>
      <c r="J40" s="26">
        <f t="shared" si="5"/>
        <v>0.19036509724750658</v>
      </c>
      <c r="L40" s="22">
        <f t="shared" si="18"/>
        <v>75486.03555684966</v>
      </c>
      <c r="M40" s="5">
        <f>scrimecost*Meta!O37</f>
        <v>4455.5140000000001</v>
      </c>
      <c r="N40" s="5">
        <f>L40-Grade13!L40</f>
        <v>2118.008816519854</v>
      </c>
      <c r="O40" s="5">
        <f>Grade13!M40-M40</f>
        <v>74.80199999999968</v>
      </c>
      <c r="P40" s="22">
        <f t="shared" si="12"/>
        <v>125.54343899765067</v>
      </c>
      <c r="Q40" s="22"/>
      <c r="R40" s="22"/>
      <c r="S40" s="22">
        <f t="shared" si="6"/>
        <v>1029.8667016525244</v>
      </c>
      <c r="T40" s="22">
        <f t="shared" si="7"/>
        <v>940.87664089847931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56686.198696932268</v>
      </c>
      <c r="D41" s="5">
        <f t="shared" si="15"/>
        <v>54138.854377722462</v>
      </c>
      <c r="E41" s="5">
        <f t="shared" si="1"/>
        <v>44638.854377722462</v>
      </c>
      <c r="F41" s="5">
        <f t="shared" si="2"/>
        <v>15890.221392098632</v>
      </c>
      <c r="G41" s="5">
        <f t="shared" si="3"/>
        <v>38248.63298562383</v>
      </c>
      <c r="H41" s="22">
        <f t="shared" si="16"/>
        <v>25801.206895574003</v>
      </c>
      <c r="I41" s="5">
        <f t="shared" si="17"/>
        <v>62450.165053672245</v>
      </c>
      <c r="J41" s="26">
        <f t="shared" si="5"/>
        <v>0.19287070983638294</v>
      </c>
      <c r="L41" s="22">
        <f t="shared" si="18"/>
        <v>77373.186445770887</v>
      </c>
      <c r="M41" s="5">
        <f>scrimecost*Meta!O38</f>
        <v>3224.3239999999996</v>
      </c>
      <c r="N41" s="5">
        <f>L41-Grade13!L41</f>
        <v>2170.9590369328071</v>
      </c>
      <c r="O41" s="5">
        <f>Grade13!M41-M41</f>
        <v>54.132000000000062</v>
      </c>
      <c r="P41" s="22">
        <f t="shared" si="12"/>
        <v>128.86212835259192</v>
      </c>
      <c r="Q41" s="22"/>
      <c r="R41" s="22"/>
      <c r="S41" s="22">
        <f t="shared" si="6"/>
        <v>1042.801119780559</v>
      </c>
      <c r="T41" s="22">
        <f t="shared" si="7"/>
        <v>949.82781007634378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58103.353664355585</v>
      </c>
      <c r="D42" s="5">
        <f t="shared" si="15"/>
        <v>55468.145737165534</v>
      </c>
      <c r="E42" s="5">
        <f t="shared" si="1"/>
        <v>45968.145737165534</v>
      </c>
      <c r="F42" s="5">
        <f t="shared" si="2"/>
        <v>16457.164156901097</v>
      </c>
      <c r="G42" s="5">
        <f t="shared" si="3"/>
        <v>39010.981580264437</v>
      </c>
      <c r="H42" s="22">
        <f t="shared" si="16"/>
        <v>26446.237067963357</v>
      </c>
      <c r="I42" s="5">
        <f t="shared" si="17"/>
        <v>63817.551950014065</v>
      </c>
      <c r="J42" s="26">
        <f t="shared" si="5"/>
        <v>0.19531520992309151</v>
      </c>
      <c r="L42" s="22">
        <f t="shared" si="18"/>
        <v>79307.516106915165</v>
      </c>
      <c r="M42" s="5">
        <f>scrimecost*Meta!O39</f>
        <v>3224.3239999999996</v>
      </c>
      <c r="N42" s="5">
        <f>L42-Grade13!L42</f>
        <v>2225.2330128561443</v>
      </c>
      <c r="O42" s="5">
        <f>Grade13!M42-M42</f>
        <v>54.132000000000062</v>
      </c>
      <c r="P42" s="22">
        <f t="shared" si="12"/>
        <v>132.2637849414067</v>
      </c>
      <c r="Q42" s="22"/>
      <c r="R42" s="22"/>
      <c r="S42" s="22">
        <f t="shared" ref="S42:S69" si="19">IF(A42&lt;startage,1,0)*(N42-Q42-R42)+IF(A42&gt;=startage,1,0)*completionprob*(N42*spart+O42+P42)</f>
        <v>1068.1989061118204</v>
      </c>
      <c r="T42" s="22">
        <f t="shared" ref="T42:T69" si="20">S42/sreturn^(A42-startage+1)</f>
        <v>970.03464071656367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59555.937505964459</v>
      </c>
      <c r="D43" s="5">
        <f t="shared" si="15"/>
        <v>56830.669380594656</v>
      </c>
      <c r="E43" s="5">
        <f t="shared" si="1"/>
        <v>47330.669380594656</v>
      </c>
      <c r="F43" s="5">
        <f t="shared" si="2"/>
        <v>17038.280490823621</v>
      </c>
      <c r="G43" s="5">
        <f t="shared" si="3"/>
        <v>39792.388889771035</v>
      </c>
      <c r="H43" s="22">
        <f t="shared" si="16"/>
        <v>27107.392994662434</v>
      </c>
      <c r="I43" s="5">
        <f t="shared" si="17"/>
        <v>65219.123518764398</v>
      </c>
      <c r="J43" s="26">
        <f t="shared" si="5"/>
        <v>0.1977000880564658</v>
      </c>
      <c r="L43" s="22">
        <f t="shared" si="18"/>
        <v>81290.204009588022</v>
      </c>
      <c r="M43" s="5">
        <f>scrimecost*Meta!O40</f>
        <v>3224.3239999999996</v>
      </c>
      <c r="N43" s="5">
        <f>L43-Grade13!L43</f>
        <v>2280.8638381775236</v>
      </c>
      <c r="O43" s="5">
        <f>Grade13!M43-M43</f>
        <v>54.132000000000062</v>
      </c>
      <c r="P43" s="22">
        <f t="shared" si="12"/>
        <v>135.75048294494184</v>
      </c>
      <c r="Q43" s="22"/>
      <c r="R43" s="22"/>
      <c r="S43" s="22">
        <f t="shared" si="19"/>
        <v>1094.2316371013453</v>
      </c>
      <c r="T43" s="22">
        <f t="shared" si="20"/>
        <v>990.68617895433124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61044.835943613572</v>
      </c>
      <c r="D44" s="5">
        <f t="shared" si="15"/>
        <v>58227.256115109521</v>
      </c>
      <c r="E44" s="5">
        <f t="shared" si="1"/>
        <v>48727.256115109521</v>
      </c>
      <c r="F44" s="5">
        <f t="shared" si="2"/>
        <v>17633.924733094209</v>
      </c>
      <c r="G44" s="5">
        <f t="shared" si="3"/>
        <v>40593.331382015313</v>
      </c>
      <c r="H44" s="22">
        <f t="shared" si="16"/>
        <v>27785.077819528993</v>
      </c>
      <c r="I44" s="5">
        <f t="shared" si="17"/>
        <v>66655.734376733511</v>
      </c>
      <c r="J44" s="26">
        <f t="shared" si="5"/>
        <v>0.20002679843048943</v>
      </c>
      <c r="L44" s="22">
        <f t="shared" si="18"/>
        <v>83322.459109827731</v>
      </c>
      <c r="M44" s="5">
        <f>scrimecost*Meta!O41</f>
        <v>3224.3239999999996</v>
      </c>
      <c r="N44" s="5">
        <f>L44-Grade13!L44</f>
        <v>2337.8854341319675</v>
      </c>
      <c r="O44" s="5">
        <f>Grade13!M44-M44</f>
        <v>54.132000000000062</v>
      </c>
      <c r="P44" s="22">
        <f t="shared" si="12"/>
        <v>139.32434839856538</v>
      </c>
      <c r="Q44" s="22"/>
      <c r="R44" s="22"/>
      <c r="S44" s="22">
        <f t="shared" si="19"/>
        <v>1120.9151863656214</v>
      </c>
      <c r="T44" s="22">
        <f t="shared" si="20"/>
        <v>1011.7921658851498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62570.956842203908</v>
      </c>
      <c r="D45" s="5">
        <f t="shared" si="15"/>
        <v>59658.757517987258</v>
      </c>
      <c r="E45" s="5">
        <f t="shared" si="1"/>
        <v>50158.757517987258</v>
      </c>
      <c r="F45" s="5">
        <f t="shared" si="2"/>
        <v>18244.460081421566</v>
      </c>
      <c r="G45" s="5">
        <f t="shared" si="3"/>
        <v>41414.297436565692</v>
      </c>
      <c r="H45" s="22">
        <f t="shared" si="16"/>
        <v>28479.704765017221</v>
      </c>
      <c r="I45" s="5">
        <f t="shared" si="17"/>
        <v>68128.260506151841</v>
      </c>
      <c r="J45" s="26">
        <f t="shared" si="5"/>
        <v>0.20229675977100034</v>
      </c>
      <c r="L45" s="22">
        <f t="shared" si="18"/>
        <v>85405.52058757341</v>
      </c>
      <c r="M45" s="5">
        <f>scrimecost*Meta!O42</f>
        <v>3224.3239999999996</v>
      </c>
      <c r="N45" s="5">
        <f>L45-Grade13!L45</f>
        <v>2396.3325699852867</v>
      </c>
      <c r="O45" s="5">
        <f>Grade13!M45-M45</f>
        <v>54.132000000000062</v>
      </c>
      <c r="P45" s="22">
        <f t="shared" si="12"/>
        <v>142.98756048852951</v>
      </c>
      <c r="Q45" s="22"/>
      <c r="R45" s="22"/>
      <c r="S45" s="22">
        <f t="shared" si="19"/>
        <v>1148.2658243615106</v>
      </c>
      <c r="T45" s="22">
        <f t="shared" si="20"/>
        <v>1033.3625561158628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64135.230763258995</v>
      </c>
      <c r="D46" s="5">
        <f t="shared" si="15"/>
        <v>61126.046455936928</v>
      </c>
      <c r="E46" s="5">
        <f t="shared" si="1"/>
        <v>51626.046455936928</v>
      </c>
      <c r="F46" s="5">
        <f t="shared" si="2"/>
        <v>18870.258813457098</v>
      </c>
      <c r="G46" s="5">
        <f t="shared" si="3"/>
        <v>42255.787642479831</v>
      </c>
      <c r="H46" s="22">
        <f t="shared" si="16"/>
        <v>29191.697384142648</v>
      </c>
      <c r="I46" s="5">
        <f t="shared" si="17"/>
        <v>69637.59978880563</v>
      </c>
      <c r="J46" s="26">
        <f t="shared" si="5"/>
        <v>0.20451135620076705</v>
      </c>
      <c r="L46" s="22">
        <f t="shared" si="18"/>
        <v>87540.658602262731</v>
      </c>
      <c r="M46" s="5">
        <f>scrimecost*Meta!O43</f>
        <v>1928.09</v>
      </c>
      <c r="N46" s="5">
        <f>L46-Grade13!L46</f>
        <v>2456.2408842348959</v>
      </c>
      <c r="O46" s="5">
        <f>Grade13!M46-M46</f>
        <v>32.369999999999891</v>
      </c>
      <c r="P46" s="22">
        <f t="shared" si="12"/>
        <v>146.74235288074269</v>
      </c>
      <c r="Q46" s="22"/>
      <c r="R46" s="22"/>
      <c r="S46" s="22">
        <f t="shared" si="19"/>
        <v>1163.8306023072782</v>
      </c>
      <c r="T46" s="22">
        <f t="shared" si="20"/>
        <v>1044.2194458240981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65738.611532340481</v>
      </c>
      <c r="D47" s="5">
        <f t="shared" si="15"/>
        <v>62630.017617335361</v>
      </c>
      <c r="E47" s="5">
        <f t="shared" si="1"/>
        <v>53130.017617335361</v>
      </c>
      <c r="F47" s="5">
        <f t="shared" si="2"/>
        <v>19511.702513793531</v>
      </c>
      <c r="G47" s="5">
        <f t="shared" si="3"/>
        <v>43118.315103541827</v>
      </c>
      <c r="H47" s="22">
        <f t="shared" si="16"/>
        <v>29921.489818746213</v>
      </c>
      <c r="I47" s="5">
        <f t="shared" si="17"/>
        <v>71184.672553525772</v>
      </c>
      <c r="J47" s="26">
        <f t="shared" si="5"/>
        <v>0.20667193808346634</v>
      </c>
      <c r="L47" s="22">
        <f t="shared" si="18"/>
        <v>89729.175067319316</v>
      </c>
      <c r="M47" s="5">
        <f>scrimecost*Meta!O44</f>
        <v>1928.09</v>
      </c>
      <c r="N47" s="5">
        <f>L47-Grade13!L47</f>
        <v>2517.6469063408003</v>
      </c>
      <c r="O47" s="5">
        <f>Grade13!M47-M47</f>
        <v>32.369999999999891</v>
      </c>
      <c r="P47" s="22">
        <f t="shared" si="12"/>
        <v>150.59101508276132</v>
      </c>
      <c r="Q47" s="22"/>
      <c r="R47" s="22"/>
      <c r="S47" s="22">
        <f t="shared" si="19"/>
        <v>1192.5658663517142</v>
      </c>
      <c r="T47" s="22">
        <f t="shared" si="20"/>
        <v>1066.7830365004229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67382.076820648988</v>
      </c>
      <c r="D48" s="5">
        <f t="shared" si="15"/>
        <v>64171.588057768742</v>
      </c>
      <c r="E48" s="5">
        <f t="shared" si="1"/>
        <v>54671.588057768742</v>
      </c>
      <c r="F48" s="5">
        <f t="shared" si="2"/>
        <v>20169.182306638369</v>
      </c>
      <c r="G48" s="5">
        <f t="shared" si="3"/>
        <v>44002.405751130369</v>
      </c>
      <c r="H48" s="22">
        <f t="shared" si="16"/>
        <v>30669.527064214864</v>
      </c>
      <c r="I48" s="5">
        <f t="shared" si="17"/>
        <v>72770.422137363901</v>
      </c>
      <c r="J48" s="26">
        <f t="shared" si="5"/>
        <v>0.20877982284707539</v>
      </c>
      <c r="L48" s="22">
        <f t="shared" si="18"/>
        <v>91972.404444002299</v>
      </c>
      <c r="M48" s="5">
        <f>scrimecost*Meta!O45</f>
        <v>1928.09</v>
      </c>
      <c r="N48" s="5">
        <f>L48-Grade13!L48</f>
        <v>2580.5880789993244</v>
      </c>
      <c r="O48" s="5">
        <f>Grade13!M48-M48</f>
        <v>32.369999999999891</v>
      </c>
      <c r="P48" s="22">
        <f t="shared" si="12"/>
        <v>154.53589383983035</v>
      </c>
      <c r="Q48" s="22"/>
      <c r="R48" s="22"/>
      <c r="S48" s="22">
        <f t="shared" si="19"/>
        <v>1222.0195119972486</v>
      </c>
      <c r="T48" s="22">
        <f t="shared" si="20"/>
        <v>1089.8421214521823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69066.628741165187</v>
      </c>
      <c r="D49" s="5">
        <f t="shared" si="15"/>
        <v>65751.697759212941</v>
      </c>
      <c r="E49" s="5">
        <f t="shared" si="1"/>
        <v>56251.697759212941</v>
      </c>
      <c r="F49" s="5">
        <f t="shared" si="2"/>
        <v>20843.099094304322</v>
      </c>
      <c r="G49" s="5">
        <f t="shared" si="3"/>
        <v>44908.598664908619</v>
      </c>
      <c r="H49" s="22">
        <f t="shared" si="16"/>
        <v>31436.26524082023</v>
      </c>
      <c r="I49" s="5">
        <f t="shared" si="17"/>
        <v>74395.815460797996</v>
      </c>
      <c r="J49" s="26">
        <f t="shared" si="5"/>
        <v>0.21083629578718177</v>
      </c>
      <c r="L49" s="22">
        <f t="shared" si="18"/>
        <v>94271.714555102328</v>
      </c>
      <c r="M49" s="5">
        <f>scrimecost*Meta!O46</f>
        <v>1928.09</v>
      </c>
      <c r="N49" s="5">
        <f>L49-Grade13!L49</f>
        <v>2645.1027809742664</v>
      </c>
      <c r="O49" s="5">
        <f>Grade13!M49-M49</f>
        <v>32.369999999999891</v>
      </c>
      <c r="P49" s="22">
        <f t="shared" si="12"/>
        <v>158.57939456582608</v>
      </c>
      <c r="Q49" s="22"/>
      <c r="R49" s="22"/>
      <c r="S49" s="22">
        <f t="shared" si="19"/>
        <v>1252.2094987839021</v>
      </c>
      <c r="T49" s="22">
        <f t="shared" si="20"/>
        <v>1113.4075574676715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70793.294459694327</v>
      </c>
      <c r="D50" s="5">
        <f t="shared" si="15"/>
        <v>67371.310203193265</v>
      </c>
      <c r="E50" s="5">
        <f t="shared" si="1"/>
        <v>57871.310203193265</v>
      </c>
      <c r="F50" s="5">
        <f t="shared" si="2"/>
        <v>21533.86380166193</v>
      </c>
      <c r="G50" s="5">
        <f t="shared" si="3"/>
        <v>45837.446401531335</v>
      </c>
      <c r="H50" s="22">
        <f t="shared" si="16"/>
        <v>32222.171871840743</v>
      </c>
      <c r="I50" s="5">
        <f t="shared" si="17"/>
        <v>76061.843617317951</v>
      </c>
      <c r="J50" s="26">
        <f t="shared" si="5"/>
        <v>0.21284261085070014</v>
      </c>
      <c r="L50" s="22">
        <f t="shared" si="18"/>
        <v>96628.507418979905</v>
      </c>
      <c r="M50" s="5">
        <f>scrimecost*Meta!O47</f>
        <v>1928.09</v>
      </c>
      <c r="N50" s="5">
        <f>L50-Grade13!L50</f>
        <v>2711.230350498663</v>
      </c>
      <c r="O50" s="5">
        <f>Grade13!M50-M50</f>
        <v>32.369999999999891</v>
      </c>
      <c r="P50" s="22">
        <f t="shared" si="12"/>
        <v>162.72398280997174</v>
      </c>
      <c r="Q50" s="22"/>
      <c r="R50" s="22"/>
      <c r="S50" s="22">
        <f t="shared" si="19"/>
        <v>1283.1542352402571</v>
      </c>
      <c r="T50" s="22">
        <f t="shared" si="20"/>
        <v>1137.4904392913211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72563.126821186685</v>
      </c>
      <c r="D51" s="5">
        <f t="shared" si="15"/>
        <v>69031.412958273097</v>
      </c>
      <c r="E51" s="5">
        <f t="shared" si="1"/>
        <v>59531.412958273097</v>
      </c>
      <c r="F51" s="5">
        <f t="shared" si="2"/>
        <v>22241.897626703474</v>
      </c>
      <c r="G51" s="5">
        <f t="shared" si="3"/>
        <v>46789.515331569623</v>
      </c>
      <c r="H51" s="22">
        <f t="shared" si="16"/>
        <v>33027.726168636756</v>
      </c>
      <c r="I51" s="5">
        <f t="shared" si="17"/>
        <v>77769.522477750899</v>
      </c>
      <c r="J51" s="26">
        <f t="shared" si="5"/>
        <v>0.21479999140047421</v>
      </c>
      <c r="L51" s="22">
        <f t="shared" si="18"/>
        <v>99044.220104454391</v>
      </c>
      <c r="M51" s="5">
        <f>scrimecost*Meta!O48</f>
        <v>1059.288</v>
      </c>
      <c r="N51" s="5">
        <f>L51-Grade13!L51</f>
        <v>2779.0111092611187</v>
      </c>
      <c r="O51" s="5">
        <f>Grade13!M51-M51</f>
        <v>17.784000000000106</v>
      </c>
      <c r="P51" s="22">
        <f t="shared" si="12"/>
        <v>166.97218576022101</v>
      </c>
      <c r="Q51" s="22"/>
      <c r="R51" s="22"/>
      <c r="S51" s="22">
        <f t="shared" si="19"/>
        <v>1306.514812107999</v>
      </c>
      <c r="T51" s="22">
        <f t="shared" si="20"/>
        <v>1154.7153880734886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74377.204991716339</v>
      </c>
      <c r="D52" s="5">
        <f t="shared" si="15"/>
        <v>70733.018282229925</v>
      </c>
      <c r="E52" s="5">
        <f t="shared" si="1"/>
        <v>61233.018282229925</v>
      </c>
      <c r="F52" s="5">
        <f t="shared" si="2"/>
        <v>22967.632297371063</v>
      </c>
      <c r="G52" s="5">
        <f t="shared" si="3"/>
        <v>47765.385984858862</v>
      </c>
      <c r="H52" s="22">
        <f t="shared" si="16"/>
        <v>33853.419322852671</v>
      </c>
      <c r="I52" s="5">
        <f t="shared" si="17"/>
        <v>79519.893309694657</v>
      </c>
      <c r="J52" s="26">
        <f t="shared" si="5"/>
        <v>0.21670963096122942</v>
      </c>
      <c r="L52" s="22">
        <f t="shared" si="18"/>
        <v>101520.32560706574</v>
      </c>
      <c r="M52" s="5">
        <f>scrimecost*Meta!O49</f>
        <v>1059.288</v>
      </c>
      <c r="N52" s="5">
        <f>L52-Grade13!L52</f>
        <v>2848.4863869926339</v>
      </c>
      <c r="O52" s="5">
        <f>Grade13!M52-M52</f>
        <v>17.784000000000106</v>
      </c>
      <c r="P52" s="22">
        <f t="shared" si="12"/>
        <v>171.32659378422656</v>
      </c>
      <c r="Q52" s="22"/>
      <c r="R52" s="22"/>
      <c r="S52" s="22">
        <f t="shared" si="19"/>
        <v>1339.0261258474331</v>
      </c>
      <c r="T52" s="22">
        <f t="shared" si="20"/>
        <v>1179.8896421770746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76236.635116509249</v>
      </c>
      <c r="D53" s="5">
        <f t="shared" si="15"/>
        <v>72477.163739285665</v>
      </c>
      <c r="E53" s="5">
        <f t="shared" si="1"/>
        <v>62977.163739285665</v>
      </c>
      <c r="F53" s="5">
        <f t="shared" si="2"/>
        <v>23711.510334805338</v>
      </c>
      <c r="G53" s="5">
        <f t="shared" si="3"/>
        <v>48765.653404480327</v>
      </c>
      <c r="H53" s="22">
        <f t="shared" si="16"/>
        <v>34699.754805923985</v>
      </c>
      <c r="I53" s="5">
        <f t="shared" si="17"/>
        <v>81314.023412437018</v>
      </c>
      <c r="J53" s="26">
        <f t="shared" si="5"/>
        <v>0.218572693947332</v>
      </c>
      <c r="L53" s="22">
        <f t="shared" si="18"/>
        <v>104058.33374724237</v>
      </c>
      <c r="M53" s="5">
        <f>scrimecost*Meta!O50</f>
        <v>1059.288</v>
      </c>
      <c r="N53" s="5">
        <f>L53-Grade13!L53</f>
        <v>2919.6985466674378</v>
      </c>
      <c r="O53" s="5">
        <f>Grade13!M53-M53</f>
        <v>17.784000000000106</v>
      </c>
      <c r="P53" s="22">
        <f t="shared" si="12"/>
        <v>175.78986200883219</v>
      </c>
      <c r="Q53" s="22"/>
      <c r="R53" s="22"/>
      <c r="S53" s="22">
        <f t="shared" si="19"/>
        <v>1372.3502224303538</v>
      </c>
      <c r="T53" s="22">
        <f t="shared" si="20"/>
        <v>1205.6160399543073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78142.550994421981</v>
      </c>
      <c r="D54" s="5">
        <f t="shared" si="15"/>
        <v>74264.912832767805</v>
      </c>
      <c r="E54" s="5">
        <f t="shared" si="1"/>
        <v>64764.912832767805</v>
      </c>
      <c r="F54" s="5">
        <f t="shared" si="2"/>
        <v>24473.985323175468</v>
      </c>
      <c r="G54" s="5">
        <f t="shared" si="3"/>
        <v>49790.927509592337</v>
      </c>
      <c r="H54" s="22">
        <f t="shared" si="16"/>
        <v>35567.248676072086</v>
      </c>
      <c r="I54" s="5">
        <f t="shared" si="17"/>
        <v>83153.006767747953</v>
      </c>
      <c r="J54" s="26">
        <f t="shared" si="5"/>
        <v>0.22039031637279793</v>
      </c>
      <c r="L54" s="22">
        <f t="shared" si="18"/>
        <v>106659.79209092344</v>
      </c>
      <c r="M54" s="5">
        <f>scrimecost*Meta!O51</f>
        <v>1059.288</v>
      </c>
      <c r="N54" s="5">
        <f>L54-Grade13!L54</f>
        <v>2992.6910103341506</v>
      </c>
      <c r="O54" s="5">
        <f>Grade13!M54-M54</f>
        <v>17.784000000000106</v>
      </c>
      <c r="P54" s="22">
        <f t="shared" si="12"/>
        <v>180.36471193905297</v>
      </c>
      <c r="Q54" s="22"/>
      <c r="R54" s="22"/>
      <c r="S54" s="22">
        <f t="shared" si="19"/>
        <v>1406.5074214278645</v>
      </c>
      <c r="T54" s="22">
        <f t="shared" si="20"/>
        <v>1231.9066814828973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80096.114769282503</v>
      </c>
      <c r="D55" s="5">
        <f t="shared" si="15"/>
        <v>76097.355653586987</v>
      </c>
      <c r="E55" s="5">
        <f t="shared" si="1"/>
        <v>66597.355653586987</v>
      </c>
      <c r="F55" s="5">
        <f t="shared" si="2"/>
        <v>25255.52218625485</v>
      </c>
      <c r="G55" s="5">
        <f t="shared" si="3"/>
        <v>50841.833467332137</v>
      </c>
      <c r="H55" s="22">
        <f t="shared" si="16"/>
        <v>36456.42989297388</v>
      </c>
      <c r="I55" s="5">
        <f t="shared" si="17"/>
        <v>85037.964706941624</v>
      </c>
      <c r="J55" s="26">
        <f t="shared" si="5"/>
        <v>0.22216360654398429</v>
      </c>
      <c r="L55" s="22">
        <f t="shared" si="18"/>
        <v>109326.28689319651</v>
      </c>
      <c r="M55" s="5">
        <f>scrimecost*Meta!O52</f>
        <v>1059.288</v>
      </c>
      <c r="N55" s="5">
        <f>L55-Grade13!L55</f>
        <v>3067.5082855924848</v>
      </c>
      <c r="O55" s="5">
        <f>Grade13!M55-M55</f>
        <v>17.784000000000106</v>
      </c>
      <c r="P55" s="22">
        <f t="shared" si="12"/>
        <v>185.05393311752931</v>
      </c>
      <c r="Q55" s="22"/>
      <c r="R55" s="22"/>
      <c r="S55" s="22">
        <f t="shared" si="19"/>
        <v>1441.5185504002923</v>
      </c>
      <c r="T55" s="22">
        <f t="shared" si="20"/>
        <v>1258.7739320405144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82098.51763851459</v>
      </c>
      <c r="D56" s="5">
        <f t="shared" si="15"/>
        <v>77975.609544926672</v>
      </c>
      <c r="E56" s="5">
        <f t="shared" si="1"/>
        <v>68475.609544926672</v>
      </c>
      <c r="F56" s="5">
        <f t="shared" si="2"/>
        <v>26056.597470911227</v>
      </c>
      <c r="G56" s="5">
        <f t="shared" si="3"/>
        <v>51919.012074015445</v>
      </c>
      <c r="H56" s="22">
        <f t="shared" si="16"/>
        <v>37367.840640298229</v>
      </c>
      <c r="I56" s="5">
        <f t="shared" si="17"/>
        <v>86970.046594615182</v>
      </c>
      <c r="J56" s="26">
        <f t="shared" si="5"/>
        <v>0.22389364573538559</v>
      </c>
      <c r="L56" s="22">
        <f t="shared" si="18"/>
        <v>112059.44406552642</v>
      </c>
      <c r="M56" s="5">
        <f>scrimecost*Meta!O53</f>
        <v>334.512</v>
      </c>
      <c r="N56" s="5">
        <f>L56-Grade13!L56</f>
        <v>3144.1959927323187</v>
      </c>
      <c r="O56" s="5">
        <f>Grade13!M56-M56</f>
        <v>5.6159999999999854</v>
      </c>
      <c r="P56" s="22">
        <f t="shared" si="12"/>
        <v>189.86038482546755</v>
      </c>
      <c r="Q56" s="22"/>
      <c r="R56" s="22"/>
      <c r="S56" s="22">
        <f t="shared" si="19"/>
        <v>1470.4326935970491</v>
      </c>
      <c r="T56" s="22">
        <f t="shared" si="20"/>
        <v>1280.1603669890374</v>
      </c>
    </row>
    <row r="57" spans="1:20" x14ac:dyDescent="0.2">
      <c r="A57" s="5">
        <v>66</v>
      </c>
      <c r="C57" s="5"/>
      <c r="H57" s="21"/>
      <c r="I57" s="5"/>
      <c r="M57" s="5">
        <f>scrimecost*Meta!O54</f>
        <v>334.512</v>
      </c>
      <c r="N57" s="5">
        <f>L57-Grade13!L57</f>
        <v>0</v>
      </c>
      <c r="O57" s="5">
        <f>Grade13!M57-M57</f>
        <v>5.6159999999999854</v>
      </c>
      <c r="Q57" s="22"/>
      <c r="R57" s="22"/>
      <c r="S57" s="22">
        <f t="shared" si="19"/>
        <v>3.2179679999999915</v>
      </c>
      <c r="T57" s="22">
        <f t="shared" si="20"/>
        <v>2.7931397841243513</v>
      </c>
    </row>
    <row r="58" spans="1:20" x14ac:dyDescent="0.2">
      <c r="A58" s="5">
        <v>67</v>
      </c>
      <c r="C58" s="5"/>
      <c r="H58" s="21"/>
      <c r="I58" s="5"/>
      <c r="M58" s="5">
        <f>scrimecost*Meta!O55</f>
        <v>334.512</v>
      </c>
      <c r="N58" s="5">
        <f>L58-Grade13!L58</f>
        <v>0</v>
      </c>
      <c r="O58" s="5">
        <f>Grade13!M58-M58</f>
        <v>5.6159999999999854</v>
      </c>
      <c r="Q58" s="22"/>
      <c r="R58" s="22"/>
      <c r="S58" s="22">
        <f t="shared" si="19"/>
        <v>3.2179679999999915</v>
      </c>
      <c r="T58" s="22">
        <f t="shared" si="20"/>
        <v>2.7847383328560205</v>
      </c>
    </row>
    <row r="59" spans="1:20" x14ac:dyDescent="0.2">
      <c r="A59" s="5">
        <v>68</v>
      </c>
      <c r="H59" s="21"/>
      <c r="I59" s="5"/>
      <c r="M59" s="5">
        <f>scrimecost*Meta!O56</f>
        <v>334.512</v>
      </c>
      <c r="N59" s="5">
        <f>L59-Grade13!L59</f>
        <v>0</v>
      </c>
      <c r="O59" s="5">
        <f>Grade13!M59-M59</f>
        <v>5.6159999999999854</v>
      </c>
      <c r="Q59" s="22"/>
      <c r="R59" s="22"/>
      <c r="S59" s="22">
        <f t="shared" si="19"/>
        <v>3.2179679999999915</v>
      </c>
      <c r="T59" s="22">
        <f t="shared" si="20"/>
        <v>2.7763621522110276</v>
      </c>
    </row>
    <row r="60" spans="1:20" x14ac:dyDescent="0.2">
      <c r="A60" s="5">
        <v>69</v>
      </c>
      <c r="H60" s="21"/>
      <c r="I60" s="5"/>
      <c r="M60" s="5">
        <f>scrimecost*Meta!O57</f>
        <v>334.512</v>
      </c>
      <c r="N60" s="5">
        <f>L60-Grade13!L60</f>
        <v>0</v>
      </c>
      <c r="O60" s="5">
        <f>Grade13!M60-M60</f>
        <v>5.6159999999999854</v>
      </c>
      <c r="Q60" s="22"/>
      <c r="R60" s="22"/>
      <c r="S60" s="22">
        <f t="shared" si="19"/>
        <v>3.2179679999999915</v>
      </c>
      <c r="T60" s="22">
        <f t="shared" si="20"/>
        <v>2.7680111661781708</v>
      </c>
    </row>
    <row r="61" spans="1:20" x14ac:dyDescent="0.2">
      <c r="A61" s="5">
        <v>70</v>
      </c>
      <c r="H61" s="21"/>
      <c r="I61" s="5"/>
      <c r="M61" s="5">
        <f>scrimecost*Meta!O58</f>
        <v>334.512</v>
      </c>
      <c r="N61" s="5">
        <f>L61-Grade13!L61</f>
        <v>0</v>
      </c>
      <c r="O61" s="5">
        <f>Grade13!M61-M61</f>
        <v>5.6159999999999854</v>
      </c>
      <c r="Q61" s="22"/>
      <c r="R61" s="22"/>
      <c r="S61" s="22">
        <f t="shared" si="19"/>
        <v>3.2179679999999915</v>
      </c>
      <c r="T61" s="22">
        <f t="shared" si="20"/>
        <v>2.7596852989748824</v>
      </c>
    </row>
    <row r="62" spans="1:20" x14ac:dyDescent="0.2">
      <c r="A62" s="5">
        <v>71</v>
      </c>
      <c r="H62" s="21"/>
      <c r="I62" s="5"/>
      <c r="M62" s="5">
        <f>scrimecost*Meta!O59</f>
        <v>334.512</v>
      </c>
      <c r="N62" s="5">
        <f>L62-Grade13!L62</f>
        <v>0</v>
      </c>
      <c r="O62" s="5">
        <f>Grade13!M62-M62</f>
        <v>5.6159999999999854</v>
      </c>
      <c r="Q62" s="22"/>
      <c r="R62" s="22"/>
      <c r="S62" s="22">
        <f t="shared" si="19"/>
        <v>3.2179679999999915</v>
      </c>
      <c r="T62" s="22">
        <f t="shared" si="20"/>
        <v>2.7513844750465397</v>
      </c>
    </row>
    <row r="63" spans="1:20" x14ac:dyDescent="0.2">
      <c r="A63" s="5">
        <v>72</v>
      </c>
      <c r="H63" s="21"/>
      <c r="M63" s="5">
        <f>scrimecost*Meta!O60</f>
        <v>334.512</v>
      </c>
      <c r="N63" s="5">
        <f>L63-Grade13!L63</f>
        <v>0</v>
      </c>
      <c r="O63" s="5">
        <f>Grade13!M63-M63</f>
        <v>5.6159999999999854</v>
      </c>
      <c r="Q63" s="22"/>
      <c r="R63" s="22"/>
      <c r="S63" s="22">
        <f t="shared" si="19"/>
        <v>3.2179679999999915</v>
      </c>
      <c r="T63" s="22">
        <f t="shared" si="20"/>
        <v>2.7431086190657794</v>
      </c>
    </row>
    <row r="64" spans="1:20" x14ac:dyDescent="0.2">
      <c r="A64" s="5">
        <v>73</v>
      </c>
      <c r="H64" s="21"/>
      <c r="M64" s="5">
        <f>scrimecost*Meta!O61</f>
        <v>334.512</v>
      </c>
      <c r="N64" s="5">
        <f>L64-Grade13!L64</f>
        <v>0</v>
      </c>
      <c r="O64" s="5">
        <f>Grade13!M64-M64</f>
        <v>5.6159999999999854</v>
      </c>
      <c r="Q64" s="22"/>
      <c r="R64" s="22"/>
      <c r="S64" s="22">
        <f t="shared" si="19"/>
        <v>3.2179679999999915</v>
      </c>
      <c r="T64" s="22">
        <f t="shared" si="20"/>
        <v>2.734857655931815</v>
      </c>
    </row>
    <row r="65" spans="1:20" x14ac:dyDescent="0.2">
      <c r="A65" s="5">
        <v>74</v>
      </c>
      <c r="H65" s="21"/>
      <c r="M65" s="5">
        <f>scrimecost*Meta!O62</f>
        <v>334.512</v>
      </c>
      <c r="N65" s="5">
        <f>L65-Grade13!L65</f>
        <v>0</v>
      </c>
      <c r="O65" s="5">
        <f>Grade13!M65-M65</f>
        <v>5.6159999999999854</v>
      </c>
      <c r="Q65" s="22"/>
      <c r="R65" s="22"/>
      <c r="S65" s="22">
        <f t="shared" si="19"/>
        <v>3.2179679999999915</v>
      </c>
      <c r="T65" s="22">
        <f t="shared" si="20"/>
        <v>2.7266315107697552</v>
      </c>
    </row>
    <row r="66" spans="1:20" x14ac:dyDescent="0.2">
      <c r="A66" s="5">
        <v>75</v>
      </c>
      <c r="H66" s="21"/>
      <c r="M66" s="5">
        <f>scrimecost*Meta!O63</f>
        <v>334.512</v>
      </c>
      <c r="N66" s="5">
        <f>L66-Grade13!L66</f>
        <v>0</v>
      </c>
      <c r="O66" s="5">
        <f>Grade13!M66-M66</f>
        <v>5.6159999999999854</v>
      </c>
      <c r="Q66" s="22"/>
      <c r="R66" s="22"/>
      <c r="S66" s="22">
        <f t="shared" si="19"/>
        <v>3.2179679999999915</v>
      </c>
      <c r="T66" s="22">
        <f t="shared" si="20"/>
        <v>2.7184301089299225</v>
      </c>
    </row>
    <row r="67" spans="1:20" x14ac:dyDescent="0.2">
      <c r="A67" s="5">
        <v>76</v>
      </c>
      <c r="H67" s="21"/>
      <c r="M67" s="5">
        <f>scrimecost*Meta!O64</f>
        <v>334.512</v>
      </c>
      <c r="N67" s="5">
        <f>L67-Grade13!L67</f>
        <v>0</v>
      </c>
      <c r="O67" s="5">
        <f>Grade13!M67-M67</f>
        <v>5.6159999999999854</v>
      </c>
      <c r="Q67" s="22"/>
      <c r="R67" s="22"/>
      <c r="S67" s="22">
        <f t="shared" si="19"/>
        <v>3.2179679999999915</v>
      </c>
      <c r="T67" s="22">
        <f t="shared" si="20"/>
        <v>2.710253375987179</v>
      </c>
    </row>
    <row r="68" spans="1:20" x14ac:dyDescent="0.2">
      <c r="A68" s="5">
        <v>77</v>
      </c>
      <c r="H68" s="21"/>
      <c r="M68" s="5">
        <f>scrimecost*Meta!O65</f>
        <v>334.512</v>
      </c>
      <c r="N68" s="5">
        <f>L68-Grade13!L68</f>
        <v>0</v>
      </c>
      <c r="O68" s="5">
        <f>Grade13!M68-M68</f>
        <v>5.6159999999999854</v>
      </c>
      <c r="Q68" s="22"/>
      <c r="R68" s="22"/>
      <c r="S68" s="22">
        <f t="shared" si="19"/>
        <v>3.2179679999999915</v>
      </c>
      <c r="T68" s="22">
        <f t="shared" si="20"/>
        <v>2.7021012377402478</v>
      </c>
    </row>
    <row r="69" spans="1:20" x14ac:dyDescent="0.2">
      <c r="A69" s="5">
        <v>78</v>
      </c>
      <c r="H69" s="21"/>
      <c r="M69" s="5">
        <f>scrimecost*Meta!O66</f>
        <v>334.512</v>
      </c>
      <c r="N69" s="5">
        <f>L69-Grade13!L69</f>
        <v>0</v>
      </c>
      <c r="O69" s="5">
        <f>Grade13!M69-M69</f>
        <v>5.6159999999999854</v>
      </c>
      <c r="Q69" s="22"/>
      <c r="R69" s="22"/>
      <c r="S69" s="22">
        <f t="shared" si="19"/>
        <v>3.2179679999999915</v>
      </c>
      <c r="T69" s="22">
        <f t="shared" si="20"/>
        <v>2.6939736202110423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7.3614829787516101E-9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2015-04-21T13:32:11Z</dcterms:modified>
</cp:coreProperties>
</file>